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U:\LICITACAO_2021_2022\LICITACAO_ANO_2022\Obras\Sede dos Conselhos Correto_2\"/>
    </mc:Choice>
  </mc:AlternateContent>
  <xr:revisionPtr revIDLastSave="0" documentId="13_ncr:1_{65ED3D2C-735E-4B09-9080-F8860FB21DCF}" xr6:coauthVersionLast="47" xr6:coauthVersionMax="47" xr10:uidLastSave="{00000000-0000-0000-0000-000000000000}"/>
  <bookViews>
    <workbookView xWindow="-120" yWindow="-120" windowWidth="20730" windowHeight="11040" activeTab="2" xr2:uid="{00000000-000D-0000-FFFF-FFFF00000000}"/>
  </bookViews>
  <sheets>
    <sheet name="Sinapi" sheetId="12" r:id="rId1"/>
    <sheet name="desonerado_186" sheetId="17" r:id="rId2"/>
    <sheet name="Orçamento" sheetId="5" r:id="rId3"/>
    <sheet name="Memorial de cálculo" sheetId="28" r:id="rId4"/>
    <sheet name="Cronograma" sheetId="25" r:id="rId5"/>
    <sheet name="Peso da cobertura" sheetId="15" r:id="rId6"/>
    <sheet name="Concreto Armado" sheetId="18" r:id="rId7"/>
    <sheet name="Capa" sheetId="21" r:id="rId8"/>
    <sheet name="Resumo" sheetId="23" r:id="rId9"/>
    <sheet name="Planilha1" sheetId="24" r:id="rId10"/>
  </sheets>
  <externalReferences>
    <externalReference r:id="rId11"/>
    <externalReference r:id="rId12"/>
  </externalReferences>
  <definedNames>
    <definedName name="_Fill" localSheetId="4" hidden="1">#REF!</definedName>
    <definedName name="_Fill" localSheetId="3" hidden="1">#REF!</definedName>
    <definedName name="_Fill" localSheetId="2" hidden="1">#REF!</definedName>
    <definedName name="_Fill" hidden="1">#REF!</definedName>
    <definedName name="_xlnm._FilterDatabase" localSheetId="4" hidden="1">Cronograma!$A$10:$Q$450</definedName>
    <definedName name="_xlnm._FilterDatabase" localSheetId="1" hidden="1">desonerado_186!$A$8:$F$4121</definedName>
    <definedName name="_xlnm._FilterDatabase" localSheetId="3" hidden="1">'Memorial de cálculo'!$B$9:$Q$558</definedName>
    <definedName name="_xlnm._FilterDatabase" localSheetId="2" hidden="1">Orçamento!$B$10:$R$617</definedName>
    <definedName name="_Key1" localSheetId="4" hidden="1">#REF!</definedName>
    <definedName name="_Key1" localSheetId="3" hidden="1">#REF!</definedName>
    <definedName name="_Key1" localSheetId="2" hidden="1">#REF!</definedName>
    <definedName name="_Key1" hidden="1">#REF!</definedName>
    <definedName name="_Key2" localSheetId="4" hidden="1">#REF!</definedName>
    <definedName name="_Key2" localSheetId="3" hidden="1">#REF!</definedName>
    <definedName name="_Key2" localSheetId="2" hidden="1">#REF!</definedName>
    <definedName name="_Key2" hidden="1">#REF!</definedName>
    <definedName name="_Order1" hidden="1">255</definedName>
    <definedName name="_Order2" hidden="1">255</definedName>
    <definedName name="_Sort" localSheetId="4" hidden="1">#REF!</definedName>
    <definedName name="_Sort" localSheetId="3" hidden="1">#REF!</definedName>
    <definedName name="_Sort" localSheetId="2" hidden="1">#REF!</definedName>
    <definedName name="_Sort" hidden="1">#REF!</definedName>
    <definedName name="ACRE" localSheetId="4" hidden="1">#REF!</definedName>
    <definedName name="ACRE" localSheetId="3" hidden="1">#REF!</definedName>
    <definedName name="ACRE" localSheetId="2" hidden="1">#REF!</definedName>
    <definedName name="ACRE" hidden="1">#REF!</definedName>
    <definedName name="ademir" localSheetId="4" hidden="1">{#N/A,#N/A,FALSE,"Cronograma";#N/A,#N/A,FALSE,"Cronogr. 2"}</definedName>
    <definedName name="ademir" localSheetId="3" hidden="1">{#N/A,#N/A,FALSE,"Cronograma";#N/A,#N/A,FALSE,"Cronogr. 2"}</definedName>
    <definedName name="ademir" localSheetId="2" hidden="1">{#N/A,#N/A,FALSE,"Cronograma";#N/A,#N/A,FALSE,"Cronogr. 2"}</definedName>
    <definedName name="ademir" hidden="1">{#N/A,#N/A,FALSE,"Cronograma";#N/A,#N/A,FALSE,"Cronogr. 2"}</definedName>
    <definedName name="Aditivo_55m" localSheetId="4" hidden="1">#REF!</definedName>
    <definedName name="Aditivo_55m" localSheetId="3" hidden="1">#REF!</definedName>
    <definedName name="Aditivo_55m" localSheetId="2" hidden="1">#REF!</definedName>
    <definedName name="Aditivo_55m" hidden="1">#REF!</definedName>
    <definedName name="_xlnm.Print_Area" localSheetId="7">Capa!$A$1:$L$171</definedName>
    <definedName name="_xlnm.Print_Area" localSheetId="4">Cronograma!$A$1:$X$792</definedName>
    <definedName name="_xlnm.Print_Area" localSheetId="3">'Memorial de cálculo'!$B$1:$Q$1102</definedName>
    <definedName name="_xlnm.Print_Area" localSheetId="2">Orçamento!$B$1:$R$1245</definedName>
    <definedName name="bosta" localSheetId="4" hidden="1">{#N/A,#N/A,FALSE,"Cronograma";#N/A,#N/A,FALSE,"Cronogr. 2"}</definedName>
    <definedName name="bosta" localSheetId="3" hidden="1">{#N/A,#N/A,FALSE,"Cronograma";#N/A,#N/A,FALSE,"Cronogr. 2"}</definedName>
    <definedName name="bosta" localSheetId="2" hidden="1">{#N/A,#N/A,FALSE,"Cronograma";#N/A,#N/A,FALSE,"Cronogr. 2"}</definedName>
    <definedName name="bosta" hidden="1">{#N/A,#N/A,FALSE,"Cronograma";#N/A,#N/A,FALSE,"Cronogr. 2"}</definedName>
    <definedName name="BRHJGOUUCG" localSheetId="4" hidden="1">#REF!</definedName>
    <definedName name="BRHJGOUUCG" localSheetId="3" hidden="1">#REF!</definedName>
    <definedName name="BRHJGOUUCG" hidden="1">#REF!</definedName>
    <definedName name="BXQHSWXMRV" localSheetId="4" hidden="1">#REF!</definedName>
    <definedName name="BXQHSWXMRV" localSheetId="3" hidden="1">#REF!</definedName>
    <definedName name="BXQHSWXMRV" hidden="1">#REF!</definedName>
    <definedName name="CA´L" localSheetId="4" hidden="1">{#N/A,#N/A,FALSE,"Cronograma";#N/A,#N/A,FALSE,"Cronogr. 2"}</definedName>
    <definedName name="CA´L" localSheetId="3" hidden="1">{#N/A,#N/A,FALSE,"Cronograma";#N/A,#N/A,FALSE,"Cronogr. 2"}</definedName>
    <definedName name="CA´L" localSheetId="2" hidden="1">{#N/A,#N/A,FALSE,"Cronograma";#N/A,#N/A,FALSE,"Cronogr. 2"}</definedName>
    <definedName name="CA´L" hidden="1">{#N/A,#N/A,FALSE,"Cronograma";#N/A,#N/A,FALSE,"Cronogr. 2"}</definedName>
    <definedName name="CNNLIWNNYW" localSheetId="4" hidden="1">#REF!</definedName>
    <definedName name="CNNLIWNNYW" localSheetId="3" hidden="1">#REF!</definedName>
    <definedName name="CNNLIWNNYW" hidden="1">#REF!</definedName>
    <definedName name="Cobertura_modelo_pop" localSheetId="4" hidden="1">#REF!</definedName>
    <definedName name="Cobertura_modelo_pop" localSheetId="3" hidden="1">#REF!</definedName>
    <definedName name="Cobertura_modelo_pop" localSheetId="2" hidden="1">#REF!</definedName>
    <definedName name="Cobertura_modelo_pop" hidden="1">#REF!</definedName>
    <definedName name="concorrentes" localSheetId="4" hidden="1">{#N/A,#N/A,FALSE,"Cronograma";#N/A,#N/A,FALSE,"Cronogr. 2"}</definedName>
    <definedName name="concorrentes" localSheetId="3" hidden="1">{#N/A,#N/A,FALSE,"Cronograma";#N/A,#N/A,FALSE,"Cronogr. 2"}</definedName>
    <definedName name="concorrentes" localSheetId="2" hidden="1">{#N/A,#N/A,FALSE,"Cronograma";#N/A,#N/A,FALSE,"Cronogr. 2"}</definedName>
    <definedName name="concorrentes" hidden="1">{#N/A,#N/A,FALSE,"Cronograma";#N/A,#N/A,FALSE,"Cronogr. 2"}</definedName>
    <definedName name="DAIKOLXHXC" localSheetId="4" hidden="1">#REF!</definedName>
    <definedName name="DAIKOLXHXC" localSheetId="3" hidden="1">#REF!</definedName>
    <definedName name="DAIKOLXHXC" hidden="1">#REF!</definedName>
    <definedName name="Diferença_de_pesos" localSheetId="4" hidden="1">#REF!</definedName>
    <definedName name="Diferença_de_pesos" localSheetId="3" hidden="1">#REF!</definedName>
    <definedName name="Diferença_de_pesos" localSheetId="2" hidden="1">#REF!</definedName>
    <definedName name="Diferença_de_pesos" hidden="1">#REF!</definedName>
    <definedName name="EEGPZEHVUR" localSheetId="4" hidden="1">#REF!</definedName>
    <definedName name="EEGPZEHVUR" localSheetId="3" hidden="1">#REF!</definedName>
    <definedName name="EEGPZEHVUR" hidden="1">#REF!</definedName>
    <definedName name="EGEFBMPJUH" localSheetId="4" hidden="1">#REF!</definedName>
    <definedName name="EGEFBMPJUH" localSheetId="3" hidden="1">#REF!</definedName>
    <definedName name="EGEFBMPJUH" hidden="1">#REF!</definedName>
    <definedName name="GEMVODUGLB" localSheetId="4" hidden="1">#REF!</definedName>
    <definedName name="GEMVODUGLB" localSheetId="3" hidden="1">#REF!</definedName>
    <definedName name="GEMVODUGLB" hidden="1">#REF!</definedName>
    <definedName name="HAQSZQJJXH" localSheetId="4" hidden="1">#REF!</definedName>
    <definedName name="HAQSZQJJXH" localSheetId="3" hidden="1">#REF!</definedName>
    <definedName name="HAQSZQJJXH" hidden="1">#REF!</definedName>
    <definedName name="HFJZVXGIKG" localSheetId="4" hidden="1">#REF!</definedName>
    <definedName name="HFJZVXGIKG" localSheetId="3" hidden="1">#REF!</definedName>
    <definedName name="HFJZVXGIKG" hidden="1">#REF!</definedName>
    <definedName name="HZCZQRBQEV" localSheetId="4" hidden="1">#REF!</definedName>
    <definedName name="HZCZQRBQEV" localSheetId="3" hidden="1">#REF!</definedName>
    <definedName name="HZCZQRBQEV" hidden="1">#REF!</definedName>
    <definedName name="IELZYZMUSY" localSheetId="4" hidden="1">#REF!</definedName>
    <definedName name="IELZYZMUSY" localSheetId="3" hidden="1">#REF!</definedName>
    <definedName name="IELZYZMUSY" hidden="1">#REF!</definedName>
    <definedName name="JBEDSDWDSA" localSheetId="4" hidden="1">#REF!</definedName>
    <definedName name="JBEDSDWDSA" localSheetId="3" hidden="1">#REF!</definedName>
    <definedName name="JBEDSDWDSA" hidden="1">#REF!</definedName>
    <definedName name="JOVUEUIZPJ" localSheetId="4" hidden="1">#REF!</definedName>
    <definedName name="JOVUEUIZPJ" localSheetId="3" hidden="1">#REF!</definedName>
    <definedName name="JOVUEUIZPJ" hidden="1">#REF!</definedName>
    <definedName name="JQMVVHQZHQ" localSheetId="4" hidden="1">#REF!</definedName>
    <definedName name="JQMVVHQZHQ" localSheetId="3" hidden="1">#REF!</definedName>
    <definedName name="JQMVVHQZHQ" hidden="1">#REF!</definedName>
    <definedName name="JTZHIBNCBN" localSheetId="4" hidden="1">#REF!</definedName>
    <definedName name="JTZHIBNCBN" localSheetId="3" hidden="1">#REF!</definedName>
    <definedName name="JTZHIBNCBN" hidden="1">#REF!</definedName>
    <definedName name="JYKKXIZZCN" localSheetId="4" hidden="1">#REF!</definedName>
    <definedName name="JYKKXIZZCN" localSheetId="3" hidden="1">#REF!</definedName>
    <definedName name="JYKKXIZZCN" hidden="1">#REF!</definedName>
    <definedName name="KFGTVTGSZB" localSheetId="4" hidden="1">#REF!</definedName>
    <definedName name="KFGTVTGSZB" localSheetId="3" hidden="1">#REF!</definedName>
    <definedName name="KFGTVTGSZB" hidden="1">#REF!</definedName>
    <definedName name="KLWPNNJBRB" localSheetId="4" hidden="1">#REF!</definedName>
    <definedName name="KLWPNNJBRB" localSheetId="3" hidden="1">#REF!</definedName>
    <definedName name="KLWPNNJBRB" hidden="1">#REF!</definedName>
    <definedName name="Mat" localSheetId="4" hidden="1">#REF!</definedName>
    <definedName name="Mat" localSheetId="3" hidden="1">#REF!</definedName>
    <definedName name="Mat" hidden="1">#REF!</definedName>
    <definedName name="Material" localSheetId="4" hidden="1">#REF!</definedName>
    <definedName name="Material" localSheetId="3" hidden="1">#REF!</definedName>
    <definedName name="Material" hidden="1">#REF!</definedName>
    <definedName name="MCRWXOVTHS" localSheetId="4" hidden="1">#REF!</definedName>
    <definedName name="MCRWXOVTHS" localSheetId="3" hidden="1">#REF!</definedName>
    <definedName name="MCRWXOVTHS" hidden="1">#REF!</definedName>
    <definedName name="NLXQXITZYY" localSheetId="4" hidden="1">#REF!</definedName>
    <definedName name="NLXQXITZYY" localSheetId="3" hidden="1">#REF!</definedName>
    <definedName name="NLXQXITZYY" hidden="1">#REF!</definedName>
    <definedName name="PKNTSHYCBD" localSheetId="4" hidden="1">#REF!</definedName>
    <definedName name="PKNTSHYCBD" localSheetId="3" hidden="1">#REF!</definedName>
    <definedName name="PKNTSHYCBD" hidden="1">#REF!</definedName>
    <definedName name="Popular" localSheetId="4" hidden="1">{#N/A,#N/A,FALSE,"Cronograma";#N/A,#N/A,FALSE,"Cronogr. 2"}</definedName>
    <definedName name="Popular" localSheetId="3" hidden="1">{#N/A,#N/A,FALSE,"Cronograma";#N/A,#N/A,FALSE,"Cronogr. 2"}</definedName>
    <definedName name="Popular" localSheetId="2" hidden="1">{#N/A,#N/A,FALSE,"Cronograma";#N/A,#N/A,FALSE,"Cronogr. 2"}</definedName>
    <definedName name="Popular" hidden="1">{#N/A,#N/A,FALSE,"Cronograma";#N/A,#N/A,FALSE,"Cronogr. 2"}</definedName>
    <definedName name="rio" localSheetId="4" hidden="1">{#N/A,#N/A,FALSE,"Cronograma";#N/A,#N/A,FALSE,"Cronogr. 2"}</definedName>
    <definedName name="rio" localSheetId="3" hidden="1">{#N/A,#N/A,FALSE,"Cronograma";#N/A,#N/A,FALSE,"Cronogr. 2"}</definedName>
    <definedName name="rio" localSheetId="2" hidden="1">{#N/A,#N/A,FALSE,"Cronograma";#N/A,#N/A,FALSE,"Cronogr. 2"}</definedName>
    <definedName name="rio" hidden="1">{#N/A,#N/A,FALSE,"Cronograma";#N/A,#N/A,FALSE,"Cronogr. 2"}</definedName>
    <definedName name="RTDCURKAAC" localSheetId="4" hidden="1">#REF!</definedName>
    <definedName name="RTDCURKAAC" localSheetId="3" hidden="1">#REF!</definedName>
    <definedName name="RTDCURKAAC" hidden="1">#REF!</definedName>
    <definedName name="SINAPI_AC" localSheetId="4" hidden="1">#REF!</definedName>
    <definedName name="SINAPI_AC" localSheetId="3" hidden="1">#REF!</definedName>
    <definedName name="SINAPI_AC" localSheetId="2" hidden="1">#REF!</definedName>
    <definedName name="SINAPI_AC" hidden="1">#REF!</definedName>
    <definedName name="ss" localSheetId="4" hidden="1">{#N/A,#N/A,FALSE,"Cronograma";#N/A,#N/A,FALSE,"Cronogr. 2"}</definedName>
    <definedName name="ss" localSheetId="3" hidden="1">{#N/A,#N/A,FALSE,"Cronograma";#N/A,#N/A,FALSE,"Cronogr. 2"}</definedName>
    <definedName name="ss" localSheetId="2" hidden="1">{#N/A,#N/A,FALSE,"Cronograma";#N/A,#N/A,FALSE,"Cronogr. 2"}</definedName>
    <definedName name="ss" hidden="1">{#N/A,#N/A,FALSE,"Cronograma";#N/A,#N/A,FALSE,"Cronogr. 2"}</definedName>
    <definedName name="Sugestão" localSheetId="4" hidden="1">#REF!</definedName>
    <definedName name="Sugestão" localSheetId="3" hidden="1">#REF!</definedName>
    <definedName name="Sugestão" hidden="1">#REF!</definedName>
    <definedName name="_xlnm.Print_Titles" localSheetId="4">Cronograma!$1:$8</definedName>
    <definedName name="_xlnm.Print_Titles" localSheetId="1">desonerado_186!$1:$8</definedName>
    <definedName name="_xlnm.Print_Titles" localSheetId="3">'Memorial de cálculo'!$1:$7</definedName>
    <definedName name="_xlnm.Print_Titles" localSheetId="2">Orçamento!$1:$8</definedName>
    <definedName name="TTBILMJNUT" localSheetId="4" hidden="1">#REF!</definedName>
    <definedName name="TTBILMJNUT" localSheetId="3" hidden="1">#REF!</definedName>
    <definedName name="TTBILMJNUT" hidden="1">#REF!</definedName>
    <definedName name="UFGNVOTITV" localSheetId="4" hidden="1">#REF!</definedName>
    <definedName name="UFGNVOTITV" localSheetId="3" hidden="1">#REF!</definedName>
    <definedName name="UFGNVOTITV" hidden="1">#REF!</definedName>
    <definedName name="UKBALFKBBW" localSheetId="4" hidden="1">#REF!</definedName>
    <definedName name="UKBALFKBBW" localSheetId="3" hidden="1">#REF!</definedName>
    <definedName name="UKBALFKBBW" hidden="1">#REF!</definedName>
    <definedName name="VTYLRQEYAB" localSheetId="4" hidden="1">#REF!</definedName>
    <definedName name="VTYLRQEYAB" localSheetId="3" hidden="1">#REF!</definedName>
    <definedName name="VTYLRQEYAB" hidden="1">#REF!</definedName>
    <definedName name="wrn.Cronograma." localSheetId="4" hidden="1">{#N/A,#N/A,FALSE,"Cronograma";#N/A,#N/A,FALSE,"Cronogr. 2"}</definedName>
    <definedName name="wrn.Cronograma." localSheetId="3" hidden="1">{#N/A,#N/A,FALSE,"Cronograma";#N/A,#N/A,FALSE,"Cronogr. 2"}</definedName>
    <definedName name="wrn.Cronograma." localSheetId="2" hidden="1">{#N/A,#N/A,FALSE,"Cronograma";#N/A,#N/A,FALSE,"Cronogr. 2"}</definedName>
    <definedName name="wrn.Cronograma." hidden="1">{#N/A,#N/A,FALSE,"Cronograma";#N/A,#N/A,FALSE,"Cronogr. 2"}</definedName>
    <definedName name="wrn.GERAL." localSheetId="4" hidden="1">{#N/A,#N/A,FALSE,"ET-CAPA";#N/A,#N/A,FALSE,"ET-PAG1";#N/A,#N/A,FALSE,"ET-PAG2";#N/A,#N/A,FALSE,"ET-PAG3";#N/A,#N/A,FALSE,"ET-PAG4";#N/A,#N/A,FALSE,"ET-PAG5"}</definedName>
    <definedName name="wrn.GERAL." localSheetId="3" hidden="1">{#N/A,#N/A,FALSE,"ET-CAPA";#N/A,#N/A,FALSE,"ET-PAG1";#N/A,#N/A,FALSE,"ET-PAG2";#N/A,#N/A,FALSE,"ET-PAG3";#N/A,#N/A,FALSE,"ET-PAG4";#N/A,#N/A,FALSE,"ET-PAG5"}</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localSheetId="3" hidden="1">{#N/A,#N/A,FALSE,"GERAL";#N/A,#N/A,FALSE,"012-96";#N/A,#N/A,FALSE,"018-96";#N/A,#N/A,FALSE,"027-96";#N/A,#N/A,FALSE,"059-96";#N/A,#N/A,FALSE,"076-96";#N/A,#N/A,FALSE,"019-97";#N/A,#N/A,FALSE,"021-97";#N/A,#N/A,FALSE,"022-97";#N/A,#N/A,FALSE,"028-97"}</definedName>
    <definedName name="wrn.PENDENCIAS." localSheetId="2"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ZGYLVHFASF" localSheetId="4" hidden="1">#REF!</definedName>
    <definedName name="ZGYLVHFASF" localSheetId="3" hidden="1">#REF!</definedName>
    <definedName name="ZGYLVHFASF" hidden="1">#REF!</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152" i="5" l="1"/>
  <c r="G894" i="28" l="1"/>
  <c r="K890" i="28" s="1"/>
  <c r="K633" i="28"/>
  <c r="K647" i="28"/>
  <c r="K1099" i="28"/>
  <c r="J1099" i="28"/>
  <c r="D1099" i="28"/>
  <c r="J1096" i="28"/>
  <c r="D1096" i="28"/>
  <c r="K1095" i="28"/>
  <c r="K1079" i="28"/>
  <c r="L1079" i="28" s="1"/>
  <c r="K1078" i="28"/>
  <c r="L1078" i="28" s="1"/>
  <c r="K1077" i="28"/>
  <c r="D1077" i="28"/>
  <c r="K1076" i="28"/>
  <c r="L1076" i="28" s="1"/>
  <c r="K1075" i="28"/>
  <c r="L1075" i="28" s="1"/>
  <c r="K1074" i="28"/>
  <c r="L1074" i="28" s="1"/>
  <c r="K1073" i="28"/>
  <c r="L1073" i="28" s="1"/>
  <c r="K1072" i="28"/>
  <c r="L1072" i="28" s="1"/>
  <c r="K1071" i="28"/>
  <c r="L1071" i="28" s="1"/>
  <c r="K1070" i="28"/>
  <c r="L1070" i="28" s="1"/>
  <c r="K1061" i="28"/>
  <c r="K1060" i="28"/>
  <c r="I1051" i="28"/>
  <c r="I1043" i="28"/>
  <c r="I1042" i="28"/>
  <c r="I1041" i="28"/>
  <c r="I1040" i="28"/>
  <c r="I1039" i="28"/>
  <c r="I1037" i="28"/>
  <c r="I1036" i="28"/>
  <c r="I1035" i="28"/>
  <c r="I1034" i="28"/>
  <c r="I1031" i="28"/>
  <c r="I1030" i="28"/>
  <c r="I1029" i="28"/>
  <c r="I1028" i="28"/>
  <c r="I1026" i="28"/>
  <c r="I1023" i="28"/>
  <c r="I1022" i="28"/>
  <c r="I1021" i="28"/>
  <c r="I1020" i="28"/>
  <c r="I1012" i="28"/>
  <c r="I1009" i="28"/>
  <c r="I1008" i="28"/>
  <c r="I1007" i="28"/>
  <c r="I1006" i="28"/>
  <c r="I1003" i="28"/>
  <c r="I1002" i="28"/>
  <c r="I1001" i="28"/>
  <c r="I1000" i="28"/>
  <c r="I998" i="28"/>
  <c r="I995" i="28"/>
  <c r="I994" i="28"/>
  <c r="I993" i="28"/>
  <c r="I992" i="28"/>
  <c r="I981" i="28"/>
  <c r="I973" i="28"/>
  <c r="I972" i="28"/>
  <c r="I971" i="28"/>
  <c r="I970" i="28"/>
  <c r="I969" i="28"/>
  <c r="I967" i="28"/>
  <c r="I966" i="28"/>
  <c r="I965" i="28"/>
  <c r="I964" i="28"/>
  <c r="I961" i="28"/>
  <c r="I960" i="28"/>
  <c r="I959" i="28"/>
  <c r="I958" i="28"/>
  <c r="I956" i="28"/>
  <c r="I953" i="28"/>
  <c r="I952" i="28"/>
  <c r="I951" i="28"/>
  <c r="I950" i="28"/>
  <c r="I942" i="28"/>
  <c r="I939" i="28"/>
  <c r="I938" i="28"/>
  <c r="I937" i="28"/>
  <c r="I936" i="28"/>
  <c r="I933" i="28"/>
  <c r="I932" i="28"/>
  <c r="I931" i="28"/>
  <c r="I930" i="28"/>
  <c r="I928" i="28"/>
  <c r="I925" i="28"/>
  <c r="I924" i="28"/>
  <c r="I923" i="28"/>
  <c r="I922" i="28"/>
  <c r="I911" i="28"/>
  <c r="I910" i="28"/>
  <c r="I903" i="28"/>
  <c r="I902" i="28"/>
  <c r="I901" i="28"/>
  <c r="F900" i="28"/>
  <c r="I900" i="28" s="1"/>
  <c r="K886" i="28"/>
  <c r="D886" i="28"/>
  <c r="K882" i="28"/>
  <c r="D882" i="28"/>
  <c r="L878" i="28"/>
  <c r="J873" i="28"/>
  <c r="D873" i="28"/>
  <c r="I869" i="28"/>
  <c r="I867" i="28"/>
  <c r="I866" i="28"/>
  <c r="I865" i="28"/>
  <c r="I864" i="28"/>
  <c r="I863" i="28"/>
  <c r="I861" i="28"/>
  <c r="I860" i="28"/>
  <c r="I859" i="28"/>
  <c r="I858" i="28"/>
  <c r="I855" i="28"/>
  <c r="I854" i="28"/>
  <c r="I853" i="28"/>
  <c r="I852" i="28"/>
  <c r="I850" i="28"/>
  <c r="I847" i="28"/>
  <c r="I846" i="28"/>
  <c r="I845" i="28"/>
  <c r="I844" i="28"/>
  <c r="I837" i="28"/>
  <c r="I834" i="28"/>
  <c r="I833" i="28"/>
  <c r="I832" i="28"/>
  <c r="I831" i="28"/>
  <c r="I828" i="28"/>
  <c r="I827" i="28"/>
  <c r="I826" i="28"/>
  <c r="I825" i="28"/>
  <c r="I823" i="28"/>
  <c r="I821" i="28"/>
  <c r="I820" i="28"/>
  <c r="I819" i="28"/>
  <c r="I818" i="28"/>
  <c r="J814" i="28"/>
  <c r="D814" i="28"/>
  <c r="I809" i="28"/>
  <c r="I808" i="28"/>
  <c r="I807" i="28"/>
  <c r="I806" i="28"/>
  <c r="I805" i="28"/>
  <c r="I804" i="28"/>
  <c r="I802" i="28"/>
  <c r="I801" i="28"/>
  <c r="I800" i="28"/>
  <c r="I799" i="28"/>
  <c r="I796" i="28"/>
  <c r="I795" i="28"/>
  <c r="I794" i="28"/>
  <c r="I793" i="28"/>
  <c r="I791" i="28"/>
  <c r="I788" i="28"/>
  <c r="I787" i="28"/>
  <c r="I786" i="28"/>
  <c r="I785" i="28"/>
  <c r="J780" i="28"/>
  <c r="D780" i="28"/>
  <c r="I776" i="28"/>
  <c r="I774" i="28"/>
  <c r="I773" i="28"/>
  <c r="I772" i="28"/>
  <c r="I771" i="28"/>
  <c r="I769" i="28"/>
  <c r="K814" i="28" s="1"/>
  <c r="I768" i="28"/>
  <c r="I767" i="28"/>
  <c r="I766" i="28"/>
  <c r="I764" i="28"/>
  <c r="I762" i="28"/>
  <c r="I761" i="28"/>
  <c r="I760" i="28"/>
  <c r="I759" i="28"/>
  <c r="J755" i="28"/>
  <c r="D755" i="28"/>
  <c r="K750" i="28"/>
  <c r="K1087" i="28" s="1"/>
  <c r="J750" i="28"/>
  <c r="K746" i="28"/>
  <c r="K745" i="28"/>
  <c r="J742" i="28"/>
  <c r="D742" i="28"/>
  <c r="K739" i="28"/>
  <c r="K738" i="28"/>
  <c r="J735" i="28"/>
  <c r="D735" i="28"/>
  <c r="K731" i="28"/>
  <c r="K730" i="28"/>
  <c r="J727" i="28"/>
  <c r="D727" i="28"/>
  <c r="J722" i="28"/>
  <c r="G718" i="28"/>
  <c r="K704" i="28" s="1"/>
  <c r="E718" i="28"/>
  <c r="K722" i="28" s="1"/>
  <c r="J704" i="28"/>
  <c r="K701" i="28"/>
  <c r="K699" i="28" s="1"/>
  <c r="J699" i="28"/>
  <c r="D699" i="28"/>
  <c r="K695" i="28"/>
  <c r="K694" i="28"/>
  <c r="J692" i="28"/>
  <c r="D692" i="28"/>
  <c r="K688" i="28"/>
  <c r="K687" i="28"/>
  <c r="K686" i="28"/>
  <c r="K685" i="28"/>
  <c r="J683" i="28"/>
  <c r="D683" i="28"/>
  <c r="K680" i="28"/>
  <c r="K678" i="28" s="1"/>
  <c r="K675" i="28"/>
  <c r="K673" i="28" s="1"/>
  <c r="J673" i="28"/>
  <c r="D673" i="28"/>
  <c r="K667" i="28"/>
  <c r="K660" i="28"/>
  <c r="K659" i="28"/>
  <c r="J651" i="28"/>
  <c r="J650" i="28"/>
  <c r="D650" i="28"/>
  <c r="K638" i="28"/>
  <c r="K642" i="28" s="1"/>
  <c r="K632" i="28"/>
  <c r="K629" i="28"/>
  <c r="J627" i="28"/>
  <c r="D627" i="28"/>
  <c r="J626" i="28"/>
  <c r="D626" i="28"/>
  <c r="J625" i="28"/>
  <c r="D625" i="28"/>
  <c r="J623" i="28"/>
  <c r="D623" i="28"/>
  <c r="J621" i="28"/>
  <c r="D621" i="28"/>
  <c r="J620" i="28"/>
  <c r="D620" i="28"/>
  <c r="J619" i="28"/>
  <c r="D619" i="28"/>
  <c r="J615" i="28"/>
  <c r="D615" i="28"/>
  <c r="J613" i="28"/>
  <c r="D613" i="28"/>
  <c r="J612" i="28"/>
  <c r="D612" i="28"/>
  <c r="K611" i="28"/>
  <c r="K610" i="28"/>
  <c r="J609" i="28"/>
  <c r="D609" i="28"/>
  <c r="J608" i="28"/>
  <c r="D608" i="28"/>
  <c r="J607" i="28"/>
  <c r="K602" i="28"/>
  <c r="M602" i="28" s="1"/>
  <c r="I601" i="28"/>
  <c r="M601" i="28" s="1"/>
  <c r="M600" i="28"/>
  <c r="K599" i="28"/>
  <c r="I599" i="28"/>
  <c r="M598" i="28"/>
  <c r="M597" i="28"/>
  <c r="K592" i="28"/>
  <c r="K581" i="28" s="1"/>
  <c r="J579" i="28"/>
  <c r="I573" i="28"/>
  <c r="I572" i="28"/>
  <c r="I571" i="28"/>
  <c r="E566" i="28"/>
  <c r="L554" i="28"/>
  <c r="L553" i="28"/>
  <c r="L552" i="28"/>
  <c r="L551" i="28"/>
  <c r="L550" i="28"/>
  <c r="L549" i="28"/>
  <c r="L548" i="28"/>
  <c r="L547" i="28"/>
  <c r="L546" i="28"/>
  <c r="L545" i="28"/>
  <c r="L544" i="28"/>
  <c r="L543" i="28"/>
  <c r="L542" i="28"/>
  <c r="K536" i="28"/>
  <c r="K535" i="28"/>
  <c r="K534" i="28"/>
  <c r="K533" i="28"/>
  <c r="K532" i="28"/>
  <c r="K531" i="28"/>
  <c r="K530" i="28"/>
  <c r="K529" i="28"/>
  <c r="K528" i="28"/>
  <c r="K527" i="28"/>
  <c r="K526" i="28"/>
  <c r="J523" i="28"/>
  <c r="D523" i="28"/>
  <c r="O513" i="28"/>
  <c r="O512" i="28"/>
  <c r="D509" i="28"/>
  <c r="O509" i="28" s="1"/>
  <c r="O508" i="28"/>
  <c r="O507" i="28"/>
  <c r="O506" i="28"/>
  <c r="O505" i="28"/>
  <c r="O504" i="28"/>
  <c r="O503" i="28"/>
  <c r="O502" i="28"/>
  <c r="L496" i="28"/>
  <c r="J496" i="28"/>
  <c r="D496" i="28"/>
  <c r="K495" i="28"/>
  <c r="K494" i="28"/>
  <c r="G487" i="28"/>
  <c r="G486" i="28"/>
  <c r="G485" i="28"/>
  <c r="G484" i="28"/>
  <c r="P478" i="28"/>
  <c r="N478" i="28"/>
  <c r="K474" i="28" s="1"/>
  <c r="P470" i="28"/>
  <c r="N470" i="28"/>
  <c r="P469" i="28"/>
  <c r="N469" i="28"/>
  <c r="P468" i="28"/>
  <c r="N468" i="28"/>
  <c r="P461" i="28"/>
  <c r="N461" i="28"/>
  <c r="P460" i="28"/>
  <c r="N460" i="28"/>
  <c r="P459" i="28"/>
  <c r="N459" i="28"/>
  <c r="P458" i="28"/>
  <c r="N458" i="28"/>
  <c r="P457" i="28"/>
  <c r="N457" i="28"/>
  <c r="P450" i="28"/>
  <c r="N450" i="28"/>
  <c r="P449" i="28"/>
  <c r="N449" i="28"/>
  <c r="P448" i="28"/>
  <c r="N448" i="28"/>
  <c r="P447" i="28"/>
  <c r="N447" i="28"/>
  <c r="J446" i="28"/>
  <c r="D446" i="28"/>
  <c r="L441" i="28"/>
  <c r="L440" i="28"/>
  <c r="L439" i="28"/>
  <c r="L438" i="28"/>
  <c r="L435" i="28"/>
  <c r="L434" i="28"/>
  <c r="L433" i="28"/>
  <c r="L432" i="28"/>
  <c r="L430" i="28"/>
  <c r="L427" i="28"/>
  <c r="L426" i="28"/>
  <c r="L425" i="28"/>
  <c r="L424" i="28"/>
  <c r="I414" i="28"/>
  <c r="I413" i="28"/>
  <c r="I412" i="28"/>
  <c r="I411" i="28"/>
  <c r="I408" i="28"/>
  <c r="I407" i="28"/>
  <c r="I406" i="28"/>
  <c r="I405" i="28"/>
  <c r="I403" i="28"/>
  <c r="I400" i="28"/>
  <c r="I399" i="28"/>
  <c r="I398" i="28"/>
  <c r="I397" i="28"/>
  <c r="J386" i="28"/>
  <c r="D386" i="28"/>
  <c r="I380" i="28"/>
  <c r="I383" i="28" s="1"/>
  <c r="K378" i="28" s="1"/>
  <c r="J378" i="28"/>
  <c r="D378" i="28"/>
  <c r="I371" i="28"/>
  <c r="M371" i="28" s="1"/>
  <c r="K375" i="28" s="1"/>
  <c r="K362" i="28"/>
  <c r="K361" i="28"/>
  <c r="K360" i="28"/>
  <c r="K359" i="28"/>
  <c r="K354" i="28"/>
  <c r="K353" i="28"/>
  <c r="K352" i="28"/>
  <c r="K351" i="28"/>
  <c r="K350" i="28"/>
  <c r="K349" i="28"/>
  <c r="K348" i="28"/>
  <c r="K347" i="28"/>
  <c r="K346" i="28"/>
  <c r="K345" i="28"/>
  <c r="K344" i="28"/>
  <c r="K343" i="28"/>
  <c r="K338" i="28"/>
  <c r="K337" i="28"/>
  <c r="K336" i="28"/>
  <c r="K335" i="28"/>
  <c r="K334" i="28"/>
  <c r="K333" i="28"/>
  <c r="K332" i="28"/>
  <c r="K331" i="28"/>
  <c r="K330" i="28"/>
  <c r="K329" i="28"/>
  <c r="K328" i="28"/>
  <c r="K322" i="28"/>
  <c r="K321" i="28"/>
  <c r="K320" i="28"/>
  <c r="K319" i="28"/>
  <c r="K318" i="28"/>
  <c r="K317" i="28"/>
  <c r="K316" i="28"/>
  <c r="K315" i="28"/>
  <c r="K314" i="28"/>
  <c r="K313" i="28"/>
  <c r="K312" i="28"/>
  <c r="K311" i="28"/>
  <c r="K310" i="28"/>
  <c r="K309" i="28"/>
  <c r="K308" i="28"/>
  <c r="J304" i="28"/>
  <c r="D304" i="28"/>
  <c r="I302" i="28"/>
  <c r="J299" i="28"/>
  <c r="D299" i="28"/>
  <c r="H295" i="28"/>
  <c r="I295" i="28" s="1"/>
  <c r="I294" i="28"/>
  <c r="G293" i="28"/>
  <c r="I293" i="28" s="1"/>
  <c r="J288" i="28"/>
  <c r="D288" i="28"/>
  <c r="E284" i="28"/>
  <c r="I284" i="28" s="1"/>
  <c r="I283" i="28"/>
  <c r="I282" i="28"/>
  <c r="I281" i="28"/>
  <c r="H280" i="28"/>
  <c r="G280" i="28"/>
  <c r="J276" i="28"/>
  <c r="D276" i="28"/>
  <c r="M268" i="28"/>
  <c r="K268" i="28"/>
  <c r="M267" i="28"/>
  <c r="K267" i="28"/>
  <c r="M266" i="28"/>
  <c r="K266" i="28"/>
  <c r="M265" i="28"/>
  <c r="K265" i="28"/>
  <c r="M264" i="28"/>
  <c r="K264" i="28"/>
  <c r="M263" i="28"/>
  <c r="K263" i="28"/>
  <c r="M262" i="28"/>
  <c r="K262" i="28"/>
  <c r="M261" i="28"/>
  <c r="K261" i="28"/>
  <c r="M260" i="28"/>
  <c r="K260" i="28"/>
  <c r="M259" i="28"/>
  <c r="K259" i="28"/>
  <c r="M258" i="28"/>
  <c r="K258" i="28"/>
  <c r="M252" i="28"/>
  <c r="K252" i="28"/>
  <c r="M251" i="28"/>
  <c r="K251" i="28"/>
  <c r="M250" i="28"/>
  <c r="K250" i="28"/>
  <c r="M249" i="28"/>
  <c r="K249" i="28"/>
  <c r="M248" i="28"/>
  <c r="K248" i="28"/>
  <c r="M247" i="28"/>
  <c r="K247" i="28"/>
  <c r="M246" i="28"/>
  <c r="K246" i="28"/>
  <c r="M245" i="28"/>
  <c r="K245" i="28"/>
  <c r="M244" i="28"/>
  <c r="K244" i="28"/>
  <c r="M243" i="28"/>
  <c r="K243" i="28"/>
  <c r="M242" i="28"/>
  <c r="K242" i="28"/>
  <c r="M241" i="28"/>
  <c r="K241" i="28"/>
  <c r="M240" i="28"/>
  <c r="K240" i="28"/>
  <c r="M239" i="28"/>
  <c r="K239" i="28"/>
  <c r="M238" i="28"/>
  <c r="K238" i="28"/>
  <c r="J235" i="28"/>
  <c r="D235" i="28"/>
  <c r="K230" i="28"/>
  <c r="K229" i="28"/>
  <c r="K228" i="28"/>
  <c r="K227" i="28"/>
  <c r="K226" i="28"/>
  <c r="K225" i="28"/>
  <c r="K224" i="28"/>
  <c r="K223" i="28"/>
  <c r="K222" i="28"/>
  <c r="K221" i="28"/>
  <c r="K220" i="28"/>
  <c r="J216" i="28"/>
  <c r="D216" i="28"/>
  <c r="L206" i="28"/>
  <c r="I209" i="28" s="1"/>
  <c r="K199" i="28"/>
  <c r="K198" i="28"/>
  <c r="K197" i="28"/>
  <c r="K196" i="28"/>
  <c r="K195" i="28"/>
  <c r="K194" i="28"/>
  <c r="K193" i="28"/>
  <c r="K192" i="28"/>
  <c r="K191" i="28"/>
  <c r="K190" i="28"/>
  <c r="K189" i="28"/>
  <c r="J186" i="28"/>
  <c r="D186" i="28"/>
  <c r="K181" i="28"/>
  <c r="J181" i="28"/>
  <c r="D181" i="28"/>
  <c r="K179" i="28"/>
  <c r="K174" i="28" s="1"/>
  <c r="J174" i="28"/>
  <c r="D174" i="28"/>
  <c r="K168" i="28"/>
  <c r="H171" i="28" s="1"/>
  <c r="K164" i="28"/>
  <c r="K163" i="28"/>
  <c r="K162" i="28"/>
  <c r="K161" i="28"/>
  <c r="K160" i="28"/>
  <c r="K159" i="28"/>
  <c r="K158" i="28"/>
  <c r="K157" i="28"/>
  <c r="K156" i="28"/>
  <c r="K155" i="28"/>
  <c r="K154" i="28"/>
  <c r="D151" i="28"/>
  <c r="M147" i="28"/>
  <c r="M146" i="28"/>
  <c r="M145" i="28"/>
  <c r="M144" i="28"/>
  <c r="M143" i="28"/>
  <c r="M142" i="28"/>
  <c r="M141" i="28"/>
  <c r="M140" i="28"/>
  <c r="M139" i="28"/>
  <c r="M138" i="28"/>
  <c r="M137" i="28"/>
  <c r="K131" i="28"/>
  <c r="K126" i="28" s="1"/>
  <c r="L119" i="28"/>
  <c r="I122" i="28" s="1"/>
  <c r="K114" i="28"/>
  <c r="K113" i="28"/>
  <c r="K112" i="28"/>
  <c r="K111" i="28"/>
  <c r="K110" i="28"/>
  <c r="K109" i="28"/>
  <c r="K108" i="28"/>
  <c r="K107" i="28"/>
  <c r="K106" i="28"/>
  <c r="K105" i="28"/>
  <c r="K104" i="28"/>
  <c r="J101" i="28"/>
  <c r="D101" i="28"/>
  <c r="L96" i="28"/>
  <c r="I99" i="28" s="1"/>
  <c r="I93" i="28"/>
  <c r="K91" i="28"/>
  <c r="K90" i="28"/>
  <c r="K89" i="28"/>
  <c r="K88" i="28"/>
  <c r="K87" i="28"/>
  <c r="K86" i="28"/>
  <c r="K85" i="28"/>
  <c r="K84" i="28"/>
  <c r="K83" i="28"/>
  <c r="K82" i="28"/>
  <c r="K81" i="28"/>
  <c r="J78" i="28"/>
  <c r="D78" i="28"/>
  <c r="I76" i="28"/>
  <c r="K71" i="28" s="1"/>
  <c r="I66" i="28"/>
  <c r="I65" i="28"/>
  <c r="J62" i="28"/>
  <c r="D62" i="28"/>
  <c r="I59" i="28"/>
  <c r="I58" i="28"/>
  <c r="J55" i="28"/>
  <c r="D55" i="28"/>
  <c r="K52" i="28"/>
  <c r="K47" i="28" s="1"/>
  <c r="J47" i="28"/>
  <c r="D47" i="28"/>
  <c r="K42" i="28"/>
  <c r="J42" i="28"/>
  <c r="D42" i="28"/>
  <c r="J38" i="28"/>
  <c r="D38" i="28"/>
  <c r="J34" i="28"/>
  <c r="D34" i="28"/>
  <c r="I32" i="28"/>
  <c r="K28" i="28" s="1"/>
  <c r="J28" i="28"/>
  <c r="D28" i="28"/>
  <c r="I26" i="28"/>
  <c r="K23" i="28" s="1"/>
  <c r="J23" i="28"/>
  <c r="I21" i="28"/>
  <c r="K18" i="28" s="1"/>
  <c r="J18" i="28"/>
  <c r="D18" i="28"/>
  <c r="G15" i="28"/>
  <c r="K10" i="28" s="1"/>
  <c r="J10" i="28"/>
  <c r="D10" i="28"/>
  <c r="J970" i="5"/>
  <c r="J906" i="5"/>
  <c r="E693" i="5"/>
  <c r="L211" i="5"/>
  <c r="L209" i="5"/>
  <c r="L204" i="5" s="1"/>
  <c r="J328" i="5"/>
  <c r="J326" i="5"/>
  <c r="J315" i="5"/>
  <c r="J314" i="5"/>
  <c r="J313" i="5"/>
  <c r="F316" i="5"/>
  <c r="J316" i="5" s="1"/>
  <c r="I327" i="5"/>
  <c r="J327" i="5" s="1"/>
  <c r="I312" i="5"/>
  <c r="I603" i="28" l="1"/>
  <c r="M599" i="28"/>
  <c r="K603" i="28"/>
  <c r="M302" i="28"/>
  <c r="K299" i="28" s="1"/>
  <c r="L1077" i="28"/>
  <c r="L1081" i="28" s="1"/>
  <c r="L1085" i="28" s="1"/>
  <c r="K1065" i="28" s="1"/>
  <c r="G489" i="28"/>
  <c r="K481" i="28" s="1"/>
  <c r="I280" i="28"/>
  <c r="I285" i="28" s="1"/>
  <c r="K276" i="28" s="1"/>
  <c r="M270" i="28"/>
  <c r="M272" i="28" s="1"/>
  <c r="N452" i="28"/>
  <c r="L556" i="28"/>
  <c r="H558" i="28" s="1"/>
  <c r="K697" i="28"/>
  <c r="K692" i="28" s="1"/>
  <c r="K733" i="28"/>
  <c r="K727" i="28" s="1"/>
  <c r="I67" i="28"/>
  <c r="K62" i="28" s="1"/>
  <c r="I297" i="28"/>
  <c r="K288" i="28" s="1"/>
  <c r="K323" i="28"/>
  <c r="G375" i="28" s="1"/>
  <c r="P452" i="28"/>
  <c r="K446" i="28" s="1"/>
  <c r="K253" i="28"/>
  <c r="K270" i="28"/>
  <c r="I778" i="28"/>
  <c r="K755" i="28" s="1"/>
  <c r="I905" i="28"/>
  <c r="K897" i="28" s="1"/>
  <c r="I982" i="28" s="1"/>
  <c r="K740" i="28"/>
  <c r="K735" i="28" s="1"/>
  <c r="I944" i="28"/>
  <c r="I978" i="28" s="1"/>
  <c r="M149" i="28"/>
  <c r="K133" i="28" s="1"/>
  <c r="K232" i="28"/>
  <c r="K216" i="28" s="1"/>
  <c r="K455" i="28"/>
  <c r="K166" i="28"/>
  <c r="F171" i="28" s="1"/>
  <c r="K171" i="28" s="1"/>
  <c r="K151" i="28" s="1"/>
  <c r="M253" i="28"/>
  <c r="M255" i="28" s="1"/>
  <c r="E273" i="28" s="1"/>
  <c r="N471" i="28"/>
  <c r="K463" i="28" s="1"/>
  <c r="K690" i="28"/>
  <c r="K683" i="28" s="1"/>
  <c r="I812" i="28"/>
  <c r="K780" i="28" s="1"/>
  <c r="I913" i="28"/>
  <c r="K907" i="28" s="1"/>
  <c r="I976" i="28"/>
  <c r="I979" i="28" s="1"/>
  <c r="I1014" i="28"/>
  <c r="I1048" i="28" s="1"/>
  <c r="I1046" i="28"/>
  <c r="I1049" i="28" s="1"/>
  <c r="I839" i="28"/>
  <c r="I60" i="28"/>
  <c r="K55" i="28" s="1"/>
  <c r="K364" i="28"/>
  <c r="I367" i="28" s="1"/>
  <c r="O514" i="28"/>
  <c r="N516" i="28" s="1"/>
  <c r="K496" i="28" s="1"/>
  <c r="K538" i="28"/>
  <c r="F558" i="28" s="1"/>
  <c r="I576" i="28"/>
  <c r="K568" i="28" s="1"/>
  <c r="K748" i="28"/>
  <c r="K742" i="28" s="1"/>
  <c r="I871" i="28"/>
  <c r="K1062" i="28"/>
  <c r="K1057" i="28" s="1"/>
  <c r="K93" i="28"/>
  <c r="G99" i="28" s="1"/>
  <c r="L99" i="28" s="1"/>
  <c r="K78" i="28" s="1"/>
  <c r="K116" i="28"/>
  <c r="G122" i="28" s="1"/>
  <c r="L122" i="28" s="1"/>
  <c r="K101" i="28" s="1"/>
  <c r="K202" i="28"/>
  <c r="G209" i="28" s="1"/>
  <c r="L209" i="28" s="1"/>
  <c r="K186" i="28" s="1"/>
  <c r="K340" i="28"/>
  <c r="E367" i="28" s="1"/>
  <c r="L443" i="28"/>
  <c r="K418" i="28" s="1"/>
  <c r="K356" i="28"/>
  <c r="G367" i="28" s="1"/>
  <c r="I416" i="28"/>
  <c r="K391" i="28" s="1"/>
  <c r="M603" i="28"/>
  <c r="K594" i="28" s="1"/>
  <c r="L540" i="5"/>
  <c r="Q540" i="5"/>
  <c r="H325" i="5"/>
  <c r="J325" i="5" s="1"/>
  <c r="H312" i="5"/>
  <c r="J312" i="5" s="1"/>
  <c r="J317" i="5" s="1"/>
  <c r="I1052" i="28" l="1"/>
  <c r="I1054" i="28" s="1"/>
  <c r="K987" i="28" s="1"/>
  <c r="L558" i="28"/>
  <c r="K523" i="28" s="1"/>
  <c r="L876" i="28"/>
  <c r="L877" i="28"/>
  <c r="M273" i="28"/>
  <c r="K235" i="28" s="1"/>
  <c r="G273" i="28"/>
  <c r="I984" i="28"/>
  <c r="K917" i="28" s="1"/>
  <c r="K1064" i="28"/>
  <c r="K214" i="28"/>
  <c r="K212" i="28" s="1"/>
  <c r="K367" i="28"/>
  <c r="I375" i="28" s="1"/>
  <c r="M375" i="28" s="1"/>
  <c r="K388" i="28" s="1"/>
  <c r="K386" i="28" s="1"/>
  <c r="J329" i="5"/>
  <c r="L320" i="5" s="1"/>
  <c r="L308" i="5"/>
  <c r="R540" i="5"/>
  <c r="Q539" i="5"/>
  <c r="J1022" i="5"/>
  <c r="J1021" i="5"/>
  <c r="Q1018" i="5"/>
  <c r="L880" i="28" l="1"/>
  <c r="K873" i="28" s="1"/>
  <c r="K304" i="28"/>
  <c r="J1024" i="5"/>
  <c r="L1018" i="5" s="1"/>
  <c r="R1018" i="5" s="1"/>
  <c r="J1167" i="5"/>
  <c r="J1159" i="5"/>
  <c r="J1158" i="5"/>
  <c r="J1157" i="5"/>
  <c r="J1156" i="5"/>
  <c r="J1155" i="5"/>
  <c r="J1153" i="5"/>
  <c r="J1152" i="5"/>
  <c r="J1151" i="5"/>
  <c r="J1150" i="5"/>
  <c r="J1147" i="5"/>
  <c r="J1146" i="5"/>
  <c r="J1145" i="5"/>
  <c r="J1144" i="5"/>
  <c r="J1142" i="5"/>
  <c r="J1139" i="5"/>
  <c r="J1138" i="5"/>
  <c r="J1137" i="5"/>
  <c r="J1136" i="5"/>
  <c r="J1128" i="5"/>
  <c r="J1125" i="5"/>
  <c r="J1124" i="5"/>
  <c r="J1123" i="5"/>
  <c r="J1122" i="5"/>
  <c r="J1119" i="5"/>
  <c r="J1118" i="5"/>
  <c r="J1117" i="5"/>
  <c r="J1116" i="5"/>
  <c r="J1114" i="5"/>
  <c r="J1111" i="5"/>
  <c r="J1110" i="5"/>
  <c r="J1109" i="5"/>
  <c r="J1108" i="5"/>
  <c r="K1177" i="5"/>
  <c r="K1178" i="5"/>
  <c r="J1095" i="5"/>
  <c r="J1087" i="5"/>
  <c r="J1086" i="5"/>
  <c r="J1085" i="5"/>
  <c r="J1084" i="5"/>
  <c r="J1083" i="5"/>
  <c r="J1081" i="5"/>
  <c r="J1080" i="5"/>
  <c r="J1079" i="5"/>
  <c r="J1078" i="5"/>
  <c r="J1075" i="5"/>
  <c r="J1074" i="5"/>
  <c r="J1073" i="5"/>
  <c r="J1072" i="5"/>
  <c r="J1070" i="5"/>
  <c r="J1067" i="5"/>
  <c r="J1066" i="5"/>
  <c r="J1065" i="5"/>
  <c r="J1064" i="5"/>
  <c r="J1056" i="5"/>
  <c r="J1053" i="5"/>
  <c r="J1052" i="5"/>
  <c r="J1051" i="5"/>
  <c r="J1050" i="5"/>
  <c r="J1047" i="5"/>
  <c r="J1046" i="5"/>
  <c r="J1045" i="5"/>
  <c r="J1044" i="5"/>
  <c r="J1042" i="5"/>
  <c r="J1039" i="5"/>
  <c r="J1038" i="5"/>
  <c r="J1037" i="5"/>
  <c r="J1036" i="5"/>
  <c r="M980" i="5"/>
  <c r="J968" i="5"/>
  <c r="J967" i="5"/>
  <c r="J966" i="5"/>
  <c r="J965" i="5"/>
  <c r="J964" i="5"/>
  <c r="J962" i="5"/>
  <c r="J961" i="5"/>
  <c r="J960" i="5"/>
  <c r="J959" i="5"/>
  <c r="J956" i="5"/>
  <c r="J955" i="5"/>
  <c r="J954" i="5"/>
  <c r="J953" i="5"/>
  <c r="J951" i="5"/>
  <c r="J948" i="5"/>
  <c r="J947" i="5"/>
  <c r="J946" i="5"/>
  <c r="J945" i="5"/>
  <c r="J938" i="5"/>
  <c r="J935" i="5"/>
  <c r="J934" i="5"/>
  <c r="J933" i="5"/>
  <c r="J932" i="5"/>
  <c r="J929" i="5"/>
  <c r="J928" i="5"/>
  <c r="J927" i="5"/>
  <c r="J926" i="5"/>
  <c r="J924" i="5"/>
  <c r="J921" i="5"/>
  <c r="J920" i="5"/>
  <c r="J919" i="5"/>
  <c r="J918" i="5"/>
  <c r="J905" i="5"/>
  <c r="J904" i="5"/>
  <c r="J903" i="5"/>
  <c r="J902" i="5"/>
  <c r="J901" i="5"/>
  <c r="J899" i="5"/>
  <c r="J898" i="5"/>
  <c r="J897" i="5"/>
  <c r="J896" i="5"/>
  <c r="J893" i="5"/>
  <c r="J892" i="5"/>
  <c r="J891" i="5"/>
  <c r="J890" i="5"/>
  <c r="J888" i="5"/>
  <c r="J885" i="5"/>
  <c r="J884" i="5"/>
  <c r="J883" i="5"/>
  <c r="J882" i="5"/>
  <c r="J869" i="5"/>
  <c r="J866" i="5"/>
  <c r="J865" i="5"/>
  <c r="J864" i="5"/>
  <c r="J863" i="5"/>
  <c r="J860" i="5"/>
  <c r="J859" i="5"/>
  <c r="J858" i="5"/>
  <c r="J857" i="5"/>
  <c r="J855" i="5"/>
  <c r="J852" i="5"/>
  <c r="J851" i="5"/>
  <c r="J850" i="5"/>
  <c r="J849" i="5"/>
  <c r="M478" i="5"/>
  <c r="M477" i="5"/>
  <c r="M476" i="5"/>
  <c r="M475" i="5"/>
  <c r="M472" i="5"/>
  <c r="M471" i="5"/>
  <c r="M470" i="5"/>
  <c r="M469" i="5"/>
  <c r="M467" i="5"/>
  <c r="M464" i="5"/>
  <c r="M463" i="5"/>
  <c r="M462" i="5"/>
  <c r="M461" i="5"/>
  <c r="J436" i="5"/>
  <c r="J450" i="5"/>
  <c r="J449" i="5"/>
  <c r="J448" i="5"/>
  <c r="J447" i="5"/>
  <c r="J444" i="5"/>
  <c r="J443" i="5"/>
  <c r="J442" i="5"/>
  <c r="J441" i="5"/>
  <c r="J439" i="5"/>
  <c r="J435" i="5"/>
  <c r="J434" i="5"/>
  <c r="J433" i="5"/>
  <c r="J972" i="5" l="1"/>
  <c r="J909" i="5"/>
  <c r="L876" i="5" s="1"/>
  <c r="K1179" i="5"/>
  <c r="J1130" i="5"/>
  <c r="J1164" i="5" s="1"/>
  <c r="J1162" i="5"/>
  <c r="J1165" i="5" s="1"/>
  <c r="J1058" i="5"/>
  <c r="J1092" i="5" s="1"/>
  <c r="J871" i="5"/>
  <c r="L844" i="5" s="1"/>
  <c r="J940" i="5"/>
  <c r="J1090" i="5"/>
  <c r="J1093" i="5" s="1"/>
  <c r="M481" i="5"/>
  <c r="L455" i="5" s="1"/>
  <c r="J453" i="5"/>
  <c r="L427" i="5" s="1"/>
  <c r="Q644" i="5"/>
  <c r="M978" i="5" l="1"/>
  <c r="Q508" i="5" l="1"/>
  <c r="O508" i="5"/>
  <c r="Q507" i="5"/>
  <c r="O507" i="5"/>
  <c r="Q506" i="5"/>
  <c r="O506" i="5"/>
  <c r="Q516" i="5"/>
  <c r="O516" i="5"/>
  <c r="L512" i="5" s="1"/>
  <c r="O488" i="5"/>
  <c r="O487" i="5"/>
  <c r="O486" i="5"/>
  <c r="O485" i="5"/>
  <c r="O499" i="5"/>
  <c r="O498" i="5"/>
  <c r="O497" i="5"/>
  <c r="O496" i="5"/>
  <c r="O495" i="5"/>
  <c r="O509" i="5" l="1"/>
  <c r="L501" i="5" s="1"/>
  <c r="L493" i="5"/>
  <c r="Q512" i="5"/>
  <c r="R512" i="5" s="1"/>
  <c r="Q493" i="5"/>
  <c r="Q535" i="5"/>
  <c r="R535" i="5" s="1"/>
  <c r="Q1225" i="5"/>
  <c r="R1225" i="5" s="1"/>
  <c r="Q1182" i="5"/>
  <c r="Q1210" i="5"/>
  <c r="Q1103" i="5"/>
  <c r="Q1173" i="5"/>
  <c r="R493" i="5" l="1"/>
  <c r="Q501" i="5"/>
  <c r="R501" i="5" s="1"/>
  <c r="L1173" i="5"/>
  <c r="R1173" i="5" s="1"/>
  <c r="Q1002" i="5"/>
  <c r="R1002" i="5" s="1"/>
  <c r="Q637" i="5"/>
  <c r="R637" i="5" s="1"/>
  <c r="J403" i="5"/>
  <c r="L394" i="5"/>
  <c r="L393" i="5"/>
  <c r="L392" i="5"/>
  <c r="L391" i="5"/>
  <c r="L377" i="5"/>
  <c r="L386" i="5"/>
  <c r="L385" i="5"/>
  <c r="L384" i="5"/>
  <c r="L383" i="5"/>
  <c r="L382" i="5"/>
  <c r="L381" i="5"/>
  <c r="L380" i="5"/>
  <c r="L379" i="5"/>
  <c r="L378" i="5"/>
  <c r="L376" i="5"/>
  <c r="L375" i="5"/>
  <c r="L360" i="5"/>
  <c r="O490" i="5" l="1"/>
  <c r="L396" i="5"/>
  <c r="J399" i="5" s="1"/>
  <c r="L388" i="5"/>
  <c r="H399" i="5" s="1"/>
  <c r="J89" i="5"/>
  <c r="L83" i="5" s="1"/>
  <c r="J78" i="5"/>
  <c r="J77" i="5"/>
  <c r="J71" i="5"/>
  <c r="J70" i="5"/>
  <c r="J72" i="5" l="1"/>
  <c r="L67" i="5" s="1"/>
  <c r="J79" i="5"/>
  <c r="L74" i="5" s="1"/>
  <c r="L735" i="5"/>
  <c r="L736" i="5"/>
  <c r="Q736" i="5" l="1"/>
  <c r="R736" i="5" s="1"/>
  <c r="L706" i="5" l="1"/>
  <c r="L705" i="5"/>
  <c r="L701" i="5"/>
  <c r="L682" i="5"/>
  <c r="L683" i="5"/>
  <c r="O746" i="5" l="1"/>
  <c r="Q746" i="5" s="1"/>
  <c r="O745" i="5"/>
  <c r="Q745" i="5" s="1"/>
  <c r="O744" i="5"/>
  <c r="Q744" i="5" s="1"/>
  <c r="O743" i="5"/>
  <c r="Q743" i="5" s="1"/>
  <c r="L743" i="5"/>
  <c r="O742" i="5"/>
  <c r="Q742" i="5" s="1"/>
  <c r="Q741" i="5"/>
  <c r="Q740" i="5"/>
  <c r="Q739" i="5"/>
  <c r="Q738" i="5"/>
  <c r="Q737" i="5"/>
  <c r="Q735" i="5"/>
  <c r="R735" i="5" s="1"/>
  <c r="O734" i="5"/>
  <c r="Q734" i="5" s="1"/>
  <c r="R734" i="5" s="1"/>
  <c r="O733" i="5"/>
  <c r="Q733" i="5" s="1"/>
  <c r="R733" i="5" s="1"/>
  <c r="O732" i="5"/>
  <c r="Q732" i="5" s="1"/>
  <c r="R732" i="5" s="1"/>
  <c r="O731" i="5"/>
  <c r="Q731" i="5" s="1"/>
  <c r="R731" i="5" s="1"/>
  <c r="O730" i="5"/>
  <c r="Q730" i="5" s="1"/>
  <c r="R743" i="5" l="1"/>
  <c r="Q748" i="5" s="1"/>
  <c r="X552" i="25" s="1"/>
  <c r="T552" i="25" l="1"/>
  <c r="T551" i="25" s="1"/>
  <c r="V552" i="25"/>
  <c r="V551" i="25" s="1"/>
  <c r="U552" i="25"/>
  <c r="U551" i="25" s="1"/>
  <c r="W551" i="25"/>
  <c r="N876" i="5"/>
  <c r="O876" i="5" s="1"/>
  <c r="Q876" i="5" s="1"/>
  <c r="K876" i="5"/>
  <c r="E876" i="5"/>
  <c r="J1012" i="5"/>
  <c r="G1009" i="5"/>
  <c r="L758" i="5"/>
  <c r="O26" i="5"/>
  <c r="Q26" i="5" s="1"/>
  <c r="L816" i="5"/>
  <c r="J412" i="5"/>
  <c r="J415" i="5" s="1"/>
  <c r="L410" i="5" s="1"/>
  <c r="N410" i="5"/>
  <c r="M410" i="5"/>
  <c r="K410" i="5"/>
  <c r="E410" i="5"/>
  <c r="L839" i="5"/>
  <c r="L1210" i="5" s="1"/>
  <c r="R1210" i="5" s="1"/>
  <c r="M839" i="5"/>
  <c r="K839" i="5"/>
  <c r="Y552" i="25" l="1"/>
  <c r="L913" i="5"/>
  <c r="O410" i="5"/>
  <c r="Q410" i="5" s="1"/>
  <c r="R410" i="5" s="1"/>
  <c r="Q839" i="5"/>
  <c r="R839" i="5" s="1"/>
  <c r="R876" i="5" l="1"/>
  <c r="N403" i="5"/>
  <c r="L407" i="5" s="1"/>
  <c r="Q83" i="5"/>
  <c r="L656" i="5"/>
  <c r="L644" i="5" s="1"/>
  <c r="R644" i="5" s="1"/>
  <c r="N667" i="5"/>
  <c r="N665" i="5"/>
  <c r="N664" i="5"/>
  <c r="L669" i="5"/>
  <c r="N669" i="5" s="1"/>
  <c r="L666" i="5"/>
  <c r="J668" i="5"/>
  <c r="N668" i="5" s="1"/>
  <c r="J666" i="5"/>
  <c r="F625" i="5"/>
  <c r="Q488" i="5"/>
  <c r="L835" i="5"/>
  <c r="L834" i="5"/>
  <c r="L826" i="5"/>
  <c r="L825" i="5"/>
  <c r="L817" i="5"/>
  <c r="L819" i="5" s="1"/>
  <c r="L988" i="5"/>
  <c r="N988" i="5"/>
  <c r="M988" i="5"/>
  <c r="E988" i="5"/>
  <c r="L1197" i="5"/>
  <c r="M1197" i="5" s="1"/>
  <c r="L1196" i="5"/>
  <c r="M1196" i="5" s="1"/>
  <c r="L1195" i="5"/>
  <c r="L1188" i="5"/>
  <c r="M1188" i="5" s="1"/>
  <c r="L1194" i="5"/>
  <c r="M1194" i="5" s="1"/>
  <c r="L1193" i="5"/>
  <c r="M1193" i="5" s="1"/>
  <c r="L1192" i="5"/>
  <c r="M1192" i="5" s="1"/>
  <c r="L1191" i="5"/>
  <c r="M1191" i="5" s="1"/>
  <c r="L1190" i="5"/>
  <c r="M1190" i="5" s="1"/>
  <c r="L1189" i="5"/>
  <c r="M1189" i="5" s="1"/>
  <c r="E1195" i="5"/>
  <c r="L999" i="5"/>
  <c r="L994" i="5" s="1"/>
  <c r="L596" i="5"/>
  <c r="L608" i="5"/>
  <c r="L607" i="5"/>
  <c r="L606" i="5"/>
  <c r="L605" i="5"/>
  <c r="L604" i="5"/>
  <c r="L603" i="5"/>
  <c r="L602" i="5"/>
  <c r="L601" i="5"/>
  <c r="L600" i="5"/>
  <c r="L599" i="5"/>
  <c r="L598" i="5"/>
  <c r="L597" i="5"/>
  <c r="L590" i="5"/>
  <c r="L589" i="5"/>
  <c r="L588" i="5"/>
  <c r="L587" i="5"/>
  <c r="L586" i="5"/>
  <c r="L585" i="5"/>
  <c r="L584" i="5"/>
  <c r="L583" i="5"/>
  <c r="L582" i="5"/>
  <c r="L581" i="5"/>
  <c r="L580" i="5"/>
  <c r="L250" i="5"/>
  <c r="P558" i="5"/>
  <c r="P557" i="5"/>
  <c r="E554" i="5"/>
  <c r="P554" i="5" s="1"/>
  <c r="P553" i="5"/>
  <c r="P552" i="5"/>
  <c r="P551" i="5"/>
  <c r="P550" i="5"/>
  <c r="P549" i="5"/>
  <c r="P548" i="5"/>
  <c r="P547" i="5"/>
  <c r="Q487" i="5"/>
  <c r="Q486" i="5"/>
  <c r="Q485" i="5"/>
  <c r="Q499" i="5"/>
  <c r="Q498" i="5"/>
  <c r="Q497" i="5"/>
  <c r="Q496" i="5"/>
  <c r="Q495" i="5"/>
  <c r="J334" i="5"/>
  <c r="N334" i="5" s="1"/>
  <c r="L331" i="5" s="1"/>
  <c r="L340" i="5"/>
  <c r="L370" i="5"/>
  <c r="L369" i="5"/>
  <c r="L368" i="5"/>
  <c r="L367" i="5"/>
  <c r="L366" i="5"/>
  <c r="L365" i="5"/>
  <c r="L364" i="5"/>
  <c r="L363" i="5"/>
  <c r="L362" i="5"/>
  <c r="L361" i="5"/>
  <c r="L354" i="5"/>
  <c r="L353" i="5"/>
  <c r="L352" i="5"/>
  <c r="L351" i="5"/>
  <c r="L350" i="5"/>
  <c r="L349" i="5"/>
  <c r="L348" i="5"/>
  <c r="L347" i="5"/>
  <c r="L346" i="5"/>
  <c r="L345" i="5"/>
  <c r="L344" i="5"/>
  <c r="L343" i="5"/>
  <c r="L342" i="5"/>
  <c r="L341" i="5"/>
  <c r="N300" i="5"/>
  <c r="N299" i="5"/>
  <c r="N298" i="5"/>
  <c r="N297" i="5"/>
  <c r="N296" i="5"/>
  <c r="N295" i="5"/>
  <c r="N294" i="5"/>
  <c r="N293" i="5"/>
  <c r="N292" i="5"/>
  <c r="N291" i="5"/>
  <c r="N290" i="5"/>
  <c r="L300" i="5"/>
  <c r="L299" i="5"/>
  <c r="L298" i="5"/>
  <c r="L297" i="5"/>
  <c r="L296" i="5"/>
  <c r="L295" i="5"/>
  <c r="L294" i="5"/>
  <c r="L293" i="5"/>
  <c r="L292" i="5"/>
  <c r="L291" i="5"/>
  <c r="L290" i="5"/>
  <c r="N284" i="5"/>
  <c r="N283" i="5"/>
  <c r="N282" i="5"/>
  <c r="N281" i="5"/>
  <c r="N280" i="5"/>
  <c r="N279" i="5"/>
  <c r="N278" i="5"/>
  <c r="N277" i="5"/>
  <c r="N276" i="5"/>
  <c r="N275" i="5"/>
  <c r="N274" i="5"/>
  <c r="N273" i="5"/>
  <c r="N272" i="5"/>
  <c r="N271" i="5"/>
  <c r="N270" i="5"/>
  <c r="L284" i="5"/>
  <c r="L283" i="5"/>
  <c r="L282" i="5"/>
  <c r="L281" i="5"/>
  <c r="L280" i="5"/>
  <c r="L279" i="5"/>
  <c r="L278" i="5"/>
  <c r="L277" i="5"/>
  <c r="L276" i="5"/>
  <c r="L275" i="5"/>
  <c r="L274" i="5"/>
  <c r="L273" i="5"/>
  <c r="L272" i="5"/>
  <c r="L271" i="5"/>
  <c r="L270" i="5"/>
  <c r="L260" i="5"/>
  <c r="L259" i="5"/>
  <c r="L258" i="5"/>
  <c r="L257" i="5"/>
  <c r="L256" i="5"/>
  <c r="L255" i="5"/>
  <c r="L254" i="5"/>
  <c r="L253" i="5"/>
  <c r="L252" i="5"/>
  <c r="L251" i="5"/>
  <c r="M236" i="5"/>
  <c r="J239" i="5" s="1"/>
  <c r="L229" i="5"/>
  <c r="L228" i="5"/>
  <c r="L227" i="5"/>
  <c r="L226" i="5"/>
  <c r="L225" i="5"/>
  <c r="L224" i="5"/>
  <c r="L223" i="5"/>
  <c r="L222" i="5"/>
  <c r="L221" i="5"/>
  <c r="L220" i="5"/>
  <c r="L219" i="5"/>
  <c r="L198" i="5"/>
  <c r="I201" i="5" s="1"/>
  <c r="L194" i="5"/>
  <c r="L193" i="5"/>
  <c r="L192" i="5"/>
  <c r="L191" i="5"/>
  <c r="L190" i="5"/>
  <c r="L189" i="5"/>
  <c r="L188" i="5"/>
  <c r="L187" i="5"/>
  <c r="L186" i="5"/>
  <c r="L185" i="5"/>
  <c r="L184" i="5"/>
  <c r="N175" i="5"/>
  <c r="N174" i="5"/>
  <c r="N173" i="5"/>
  <c r="N172" i="5"/>
  <c r="N171" i="5"/>
  <c r="N170" i="5"/>
  <c r="N169" i="5"/>
  <c r="N168" i="5"/>
  <c r="N167" i="5"/>
  <c r="N166" i="5"/>
  <c r="N165" i="5"/>
  <c r="L157" i="5"/>
  <c r="M139" i="5"/>
  <c r="J142" i="5" s="1"/>
  <c r="L130" i="5"/>
  <c r="L129" i="5"/>
  <c r="L128" i="5"/>
  <c r="L127" i="5"/>
  <c r="L126" i="5"/>
  <c r="L125" i="5"/>
  <c r="L124" i="5"/>
  <c r="L123" i="5"/>
  <c r="L122" i="5"/>
  <c r="L121" i="5"/>
  <c r="L120" i="5"/>
  <c r="M111" i="5"/>
  <c r="J114" i="5" s="1"/>
  <c r="J108" i="5"/>
  <c r="L105" i="5"/>
  <c r="L104" i="5"/>
  <c r="L103" i="5"/>
  <c r="L102" i="5"/>
  <c r="L101" i="5"/>
  <c r="L100" i="5"/>
  <c r="L99" i="5"/>
  <c r="L98" i="5"/>
  <c r="L97" i="5"/>
  <c r="L96" i="5"/>
  <c r="L95" i="5"/>
  <c r="J29" i="5"/>
  <c r="L26" i="5" s="1"/>
  <c r="R26" i="5" s="1"/>
  <c r="K26" i="5"/>
  <c r="J21" i="5"/>
  <c r="H15" i="5"/>
  <c r="Q490" i="5" l="1"/>
  <c r="L372" i="5"/>
  <c r="F399" i="5" s="1"/>
  <c r="L399" i="5" s="1"/>
  <c r="J407" i="5" s="1"/>
  <c r="L837" i="5"/>
  <c r="L831" i="5" s="1"/>
  <c r="L355" i="5"/>
  <c r="H407" i="5" s="1"/>
  <c r="N666" i="5"/>
  <c r="N670" i="5" s="1"/>
  <c r="L661" i="5" s="1"/>
  <c r="M1195" i="5"/>
  <c r="M1199" i="5" s="1"/>
  <c r="L232" i="5"/>
  <c r="H239" i="5" s="1"/>
  <c r="M239" i="5" s="1"/>
  <c r="L216" i="5" s="1"/>
  <c r="L244" i="5" s="1"/>
  <c r="L813" i="5"/>
  <c r="O988" i="5"/>
  <c r="Q988" i="5" s="1"/>
  <c r="R988" i="5" s="1"/>
  <c r="L828" i="5"/>
  <c r="L822" i="5" s="1"/>
  <c r="L592" i="5"/>
  <c r="F613" i="5" s="1"/>
  <c r="L610" i="5"/>
  <c r="H613" i="5" s="1"/>
  <c r="P559" i="5"/>
  <c r="P561" i="5" s="1"/>
  <c r="L541" i="5" s="1"/>
  <c r="L302" i="5"/>
  <c r="N302" i="5"/>
  <c r="N304" i="5" s="1"/>
  <c r="L285" i="5"/>
  <c r="N285" i="5"/>
  <c r="N287" i="5" s="1"/>
  <c r="H305" i="5" s="1"/>
  <c r="L262" i="5"/>
  <c r="L246" i="5" s="1"/>
  <c r="N178" i="5"/>
  <c r="L161" i="5" s="1"/>
  <c r="L108" i="5"/>
  <c r="H114" i="5" s="1"/>
  <c r="M114" i="5" s="1"/>
  <c r="L92" i="5" s="1"/>
  <c r="L196" i="5"/>
  <c r="G201" i="5" s="1"/>
  <c r="L201" i="5" s="1"/>
  <c r="L181" i="5" s="1"/>
  <c r="L484" i="5" l="1"/>
  <c r="L1182" i="5"/>
  <c r="R1182" i="5" s="1"/>
  <c r="M1203" i="5"/>
  <c r="L1183" i="5" s="1"/>
  <c r="N407" i="5"/>
  <c r="L336" i="5" s="1"/>
  <c r="J305" i="5"/>
  <c r="N305" i="5"/>
  <c r="L267" i="5" s="1"/>
  <c r="L613" i="5"/>
  <c r="L576" i="5" s="1"/>
  <c r="I786" i="25"/>
  <c r="K784" i="25" s="1"/>
  <c r="M784" i="25"/>
  <c r="L784" i="25"/>
  <c r="J784" i="25"/>
  <c r="D784" i="25"/>
  <c r="M779" i="25"/>
  <c r="L779" i="25"/>
  <c r="J779" i="25"/>
  <c r="D779" i="25"/>
  <c r="M778" i="25"/>
  <c r="L778" i="25"/>
  <c r="K778" i="25"/>
  <c r="J778" i="25"/>
  <c r="D778" i="25"/>
  <c r="M777" i="25"/>
  <c r="L777" i="25"/>
  <c r="N777" i="25" s="1"/>
  <c r="P777" i="25" s="1"/>
  <c r="K777" i="25"/>
  <c r="J777" i="25"/>
  <c r="D777" i="25"/>
  <c r="F771" i="25"/>
  <c r="E771" i="25"/>
  <c r="G772" i="25" s="1"/>
  <c r="K770" i="25" s="1"/>
  <c r="M770" i="25"/>
  <c r="L770" i="25"/>
  <c r="J770" i="25"/>
  <c r="D770" i="25"/>
  <c r="N769" i="25"/>
  <c r="P769" i="25" s="1"/>
  <c r="G764" i="25"/>
  <c r="N764" i="25" s="1"/>
  <c r="N763" i="25"/>
  <c r="N762" i="25"/>
  <c r="N761" i="25"/>
  <c r="N760" i="25"/>
  <c r="N759" i="25"/>
  <c r="N758" i="25"/>
  <c r="N757" i="25"/>
  <c r="L756" i="25"/>
  <c r="N756" i="25" s="1"/>
  <c r="N755" i="25"/>
  <c r="N754" i="25"/>
  <c r="N753" i="25"/>
  <c r="N752" i="25"/>
  <c r="N751" i="25"/>
  <c r="P748" i="25"/>
  <c r="G741" i="25"/>
  <c r="N741" i="25" s="1"/>
  <c r="N740" i="25"/>
  <c r="N739" i="25"/>
  <c r="N738" i="25"/>
  <c r="N737" i="25"/>
  <c r="N736" i="25"/>
  <c r="N735" i="25"/>
  <c r="N734" i="25"/>
  <c r="L733" i="25"/>
  <c r="N733" i="25" s="1"/>
  <c r="N732" i="25"/>
  <c r="N731" i="25"/>
  <c r="N730" i="25"/>
  <c r="N729" i="25"/>
  <c r="N728" i="25"/>
  <c r="M725" i="25"/>
  <c r="L725" i="25"/>
  <c r="J725" i="25"/>
  <c r="D725" i="25"/>
  <c r="G721" i="25"/>
  <c r="K721" i="25" s="1"/>
  <c r="G720" i="25"/>
  <c r="K720" i="25" s="1"/>
  <c r="G719" i="25"/>
  <c r="K719" i="25" s="1"/>
  <c r="G718" i="25"/>
  <c r="K718" i="25" s="1"/>
  <c r="G717" i="25"/>
  <c r="K717" i="25" s="1"/>
  <c r="G716" i="25"/>
  <c r="K716" i="25" s="1"/>
  <c r="G715" i="25"/>
  <c r="K715" i="25" s="1"/>
  <c r="G714" i="25"/>
  <c r="K714" i="25" s="1"/>
  <c r="G713" i="25"/>
  <c r="K713" i="25" s="1"/>
  <c r="G712" i="25"/>
  <c r="K712" i="25" s="1"/>
  <c r="G711" i="25"/>
  <c r="K711" i="25" s="1"/>
  <c r="G710" i="25"/>
  <c r="K710" i="25" s="1"/>
  <c r="I701" i="25"/>
  <c r="I700" i="25"/>
  <c r="I699" i="25"/>
  <c r="I698" i="25"/>
  <c r="I697" i="25"/>
  <c r="P691" i="25"/>
  <c r="K681" i="25"/>
  <c r="K684" i="25" s="1"/>
  <c r="K678" i="25" s="1"/>
  <c r="M678" i="25"/>
  <c r="L678" i="25"/>
  <c r="J678" i="25"/>
  <c r="D678" i="25"/>
  <c r="M673" i="25"/>
  <c r="L673" i="25"/>
  <c r="K673" i="25"/>
  <c r="D673" i="25"/>
  <c r="M672" i="25"/>
  <c r="L672" i="25"/>
  <c r="J672" i="25"/>
  <c r="D672" i="25"/>
  <c r="M671" i="25"/>
  <c r="L671" i="25"/>
  <c r="J671" i="25"/>
  <c r="D671" i="25"/>
  <c r="N667" i="25"/>
  <c r="G665" i="25"/>
  <c r="N665" i="25" s="1"/>
  <c r="N664" i="25"/>
  <c r="N663" i="25"/>
  <c r="N662" i="25"/>
  <c r="N661" i="25"/>
  <c r="N660" i="25"/>
  <c r="N659" i="25"/>
  <c r="N658" i="25"/>
  <c r="L657" i="25"/>
  <c r="N657" i="25" s="1"/>
  <c r="N656" i="25"/>
  <c r="N655" i="25"/>
  <c r="N654" i="25"/>
  <c r="N653" i="25"/>
  <c r="N652" i="25"/>
  <c r="M649" i="25"/>
  <c r="L649" i="25"/>
  <c r="J649" i="25"/>
  <c r="D649" i="25"/>
  <c r="E645" i="25"/>
  <c r="K645" i="25" s="1"/>
  <c r="K644" i="25"/>
  <c r="M640" i="25"/>
  <c r="L640" i="25"/>
  <c r="J640" i="25"/>
  <c r="D640" i="25"/>
  <c r="E635" i="25"/>
  <c r="K635" i="25" s="1"/>
  <c r="K634" i="25"/>
  <c r="M631" i="25"/>
  <c r="L631" i="25"/>
  <c r="J631" i="25"/>
  <c r="D631" i="25"/>
  <c r="E627" i="25"/>
  <c r="K627" i="25" s="1"/>
  <c r="K629" i="25" s="1"/>
  <c r="K623" i="25" s="1"/>
  <c r="K626" i="25"/>
  <c r="M623" i="25"/>
  <c r="L623" i="25"/>
  <c r="J623" i="25"/>
  <c r="D623" i="25"/>
  <c r="M611" i="25"/>
  <c r="L611" i="25"/>
  <c r="K611" i="25"/>
  <c r="J611" i="25"/>
  <c r="D611" i="25"/>
  <c r="G607" i="25"/>
  <c r="K593" i="25" s="1"/>
  <c r="E607" i="25"/>
  <c r="M593" i="25"/>
  <c r="L593" i="25"/>
  <c r="J593" i="25"/>
  <c r="D593" i="25"/>
  <c r="K590" i="25"/>
  <c r="K588" i="25" s="1"/>
  <c r="M588" i="25"/>
  <c r="L588" i="25"/>
  <c r="J588" i="25"/>
  <c r="D588" i="25"/>
  <c r="K582" i="25"/>
  <c r="K581" i="25"/>
  <c r="K580" i="25"/>
  <c r="K579" i="25"/>
  <c r="M576" i="25"/>
  <c r="L576" i="25"/>
  <c r="J576" i="25"/>
  <c r="D576" i="25"/>
  <c r="K570" i="25"/>
  <c r="K569" i="25"/>
  <c r="K568" i="25"/>
  <c r="K567" i="25"/>
  <c r="M565" i="25"/>
  <c r="L565" i="25"/>
  <c r="J565" i="25"/>
  <c r="D565" i="25"/>
  <c r="K562" i="25"/>
  <c r="K560" i="25" s="1"/>
  <c r="M560" i="25"/>
  <c r="L560" i="25"/>
  <c r="J560" i="25"/>
  <c r="D560" i="25"/>
  <c r="K557" i="25"/>
  <c r="K555" i="25" s="1"/>
  <c r="M555" i="25"/>
  <c r="L555" i="25"/>
  <c r="J555" i="25"/>
  <c r="D555" i="25"/>
  <c r="M546" i="25"/>
  <c r="L546" i="25"/>
  <c r="K546" i="25"/>
  <c r="J546" i="25"/>
  <c r="D546" i="25"/>
  <c r="M545" i="25"/>
  <c r="L545" i="25"/>
  <c r="J545" i="25"/>
  <c r="D545" i="25"/>
  <c r="P544" i="25"/>
  <c r="Q544" i="25" s="1"/>
  <c r="P543" i="25"/>
  <c r="Q543" i="25" s="1"/>
  <c r="M542" i="25"/>
  <c r="L542" i="25"/>
  <c r="J542" i="25"/>
  <c r="D542" i="25"/>
  <c r="M541" i="25"/>
  <c r="L541" i="25"/>
  <c r="J541" i="25"/>
  <c r="D541" i="25"/>
  <c r="M540" i="25"/>
  <c r="L540" i="25"/>
  <c r="J540" i="25"/>
  <c r="D540" i="25"/>
  <c r="M539" i="25"/>
  <c r="L539" i="25"/>
  <c r="J539" i="25"/>
  <c r="D539" i="25"/>
  <c r="M538" i="25"/>
  <c r="L538" i="25"/>
  <c r="J538" i="25"/>
  <c r="D538" i="25"/>
  <c r="M537" i="25"/>
  <c r="L537" i="25"/>
  <c r="J537" i="25"/>
  <c r="D537" i="25"/>
  <c r="M536" i="25"/>
  <c r="L536" i="25"/>
  <c r="J536" i="25"/>
  <c r="D536" i="25"/>
  <c r="M535" i="25"/>
  <c r="L535" i="25"/>
  <c r="J535" i="25"/>
  <c r="D535" i="25"/>
  <c r="M534" i="25"/>
  <c r="L534" i="25"/>
  <c r="J534" i="25"/>
  <c r="D534" i="25"/>
  <c r="M533" i="25"/>
  <c r="L533" i="25"/>
  <c r="K533" i="25"/>
  <c r="J533" i="25"/>
  <c r="D533" i="25"/>
  <c r="M532" i="25"/>
  <c r="L532" i="25"/>
  <c r="J532" i="25"/>
  <c r="D532" i="25"/>
  <c r="M531" i="25"/>
  <c r="L531" i="25"/>
  <c r="J531" i="25"/>
  <c r="D531" i="25"/>
  <c r="M530" i="25"/>
  <c r="L530" i="25"/>
  <c r="J530" i="25"/>
  <c r="D530" i="25"/>
  <c r="M525" i="25"/>
  <c r="L525" i="25"/>
  <c r="K525" i="25"/>
  <c r="J525" i="25"/>
  <c r="D525" i="25"/>
  <c r="M524" i="25"/>
  <c r="L524" i="25"/>
  <c r="J524" i="25"/>
  <c r="D524" i="25"/>
  <c r="M523" i="25"/>
  <c r="L523" i="25"/>
  <c r="J523" i="25"/>
  <c r="D523" i="25"/>
  <c r="M522" i="25"/>
  <c r="L522" i="25"/>
  <c r="J522" i="25"/>
  <c r="D522" i="25"/>
  <c r="M521" i="25"/>
  <c r="L521" i="25"/>
  <c r="J521" i="25"/>
  <c r="D521" i="25"/>
  <c r="P520" i="25"/>
  <c r="K520" i="25"/>
  <c r="P519" i="25"/>
  <c r="K519" i="25"/>
  <c r="M518" i="25"/>
  <c r="L518" i="25"/>
  <c r="J518" i="25"/>
  <c r="D518" i="25"/>
  <c r="M517" i="25"/>
  <c r="L517" i="25"/>
  <c r="J517" i="25"/>
  <c r="D517" i="25"/>
  <c r="M516" i="25"/>
  <c r="L516" i="25"/>
  <c r="J516" i="25"/>
  <c r="D516" i="25"/>
  <c r="M515" i="25"/>
  <c r="L515" i="25"/>
  <c r="J515" i="25"/>
  <c r="D515" i="25"/>
  <c r="P514" i="25"/>
  <c r="Q514" i="25" s="1"/>
  <c r="G505" i="25"/>
  <c r="K504" i="25"/>
  <c r="I504" i="25"/>
  <c r="K503" i="25"/>
  <c r="I503" i="25"/>
  <c r="K502" i="25"/>
  <c r="K501" i="25"/>
  <c r="I501" i="25"/>
  <c r="K499" i="25"/>
  <c r="P496" i="25"/>
  <c r="G483" i="25"/>
  <c r="K474" i="25" s="1"/>
  <c r="K482" i="25"/>
  <c r="I482" i="25"/>
  <c r="K481" i="25"/>
  <c r="I481" i="25"/>
  <c r="K480" i="25"/>
  <c r="K479" i="25"/>
  <c r="I479" i="25"/>
  <c r="K477" i="25"/>
  <c r="P474" i="25"/>
  <c r="Q474" i="25" s="1"/>
  <c r="M473" i="25"/>
  <c r="L473" i="25"/>
  <c r="J473" i="25"/>
  <c r="M472" i="25"/>
  <c r="L472" i="25"/>
  <c r="J472" i="25"/>
  <c r="D472" i="25"/>
  <c r="I467" i="25"/>
  <c r="I466" i="25"/>
  <c r="I465" i="25"/>
  <c r="P462" i="25"/>
  <c r="E460" i="25"/>
  <c r="K455" i="25" s="1"/>
  <c r="P455" i="25"/>
  <c r="M445" i="25"/>
  <c r="M444" i="25"/>
  <c r="M443" i="25"/>
  <c r="M442" i="25"/>
  <c r="M441" i="25"/>
  <c r="M440" i="25"/>
  <c r="M439" i="25"/>
  <c r="M438" i="25"/>
  <c r="M437" i="25"/>
  <c r="M436" i="25"/>
  <c r="M435" i="25"/>
  <c r="M434" i="25"/>
  <c r="M433" i="25"/>
  <c r="M432" i="25"/>
  <c r="M428" i="25"/>
  <c r="L428" i="25"/>
  <c r="J428" i="25"/>
  <c r="D428" i="25"/>
  <c r="I417" i="25"/>
  <c r="K411" i="25" s="1"/>
  <c r="M411" i="25"/>
  <c r="L411" i="25"/>
  <c r="J411" i="25"/>
  <c r="I408" i="25"/>
  <c r="M404" i="25"/>
  <c r="L404" i="25"/>
  <c r="J404" i="25"/>
  <c r="D404" i="25"/>
  <c r="I396" i="25"/>
  <c r="I395" i="25"/>
  <c r="I394" i="25"/>
  <c r="M391" i="25"/>
  <c r="L391" i="25"/>
  <c r="J391" i="25"/>
  <c r="D391" i="25"/>
  <c r="G388" i="25"/>
  <c r="G387" i="25"/>
  <c r="G386" i="25"/>
  <c r="G385" i="25"/>
  <c r="G384" i="25"/>
  <c r="G383" i="25"/>
  <c r="M380" i="25"/>
  <c r="L380" i="25"/>
  <c r="J380" i="25"/>
  <c r="D380" i="25"/>
  <c r="J369" i="25"/>
  <c r="J368" i="25"/>
  <c r="J367" i="25"/>
  <c r="J366" i="25"/>
  <c r="J365" i="25"/>
  <c r="J364" i="25"/>
  <c r="J363" i="25"/>
  <c r="J362" i="25"/>
  <c r="J356" i="25"/>
  <c r="J355" i="25"/>
  <c r="J354" i="25"/>
  <c r="J353" i="25"/>
  <c r="J352" i="25"/>
  <c r="J351" i="25"/>
  <c r="J350" i="25"/>
  <c r="J349" i="25"/>
  <c r="J348" i="25"/>
  <c r="J347" i="25"/>
  <c r="J346" i="25"/>
  <c r="J345" i="25"/>
  <c r="J344" i="25"/>
  <c r="M341" i="25"/>
  <c r="L341" i="25"/>
  <c r="J341" i="25"/>
  <c r="D341" i="25"/>
  <c r="L334" i="25"/>
  <c r="G333" i="25"/>
  <c r="L333" i="25" s="1"/>
  <c r="L332" i="25"/>
  <c r="L331" i="25"/>
  <c r="L330" i="25"/>
  <c r="L329" i="25"/>
  <c r="L328" i="25"/>
  <c r="L327" i="25"/>
  <c r="L326" i="25"/>
  <c r="L325" i="25"/>
  <c r="L324" i="25"/>
  <c r="L323" i="25"/>
  <c r="L322" i="25"/>
  <c r="L321" i="25"/>
  <c r="L320" i="25"/>
  <c r="M316" i="25"/>
  <c r="L316" i="25"/>
  <c r="J316" i="25"/>
  <c r="D316" i="25"/>
  <c r="L312" i="25"/>
  <c r="L311" i="25"/>
  <c r="M308" i="25"/>
  <c r="L308" i="25"/>
  <c r="J308" i="25"/>
  <c r="D308" i="25"/>
  <c r="L304" i="25"/>
  <c r="L303" i="25"/>
  <c r="L302" i="25"/>
  <c r="G301" i="25"/>
  <c r="L301" i="25" s="1"/>
  <c r="L300" i="25"/>
  <c r="L299" i="25"/>
  <c r="L298" i="25"/>
  <c r="L297" i="25"/>
  <c r="L296" i="25"/>
  <c r="L294" i="25"/>
  <c r="L293" i="25"/>
  <c r="L292" i="25"/>
  <c r="L291" i="25"/>
  <c r="L290" i="25"/>
  <c r="L289" i="25"/>
  <c r="M285" i="25"/>
  <c r="L285" i="25"/>
  <c r="J285" i="25"/>
  <c r="D285" i="25"/>
  <c r="M276" i="25"/>
  <c r="L276" i="25"/>
  <c r="K276" i="25"/>
  <c r="J276" i="25"/>
  <c r="D276" i="25"/>
  <c r="M271" i="25"/>
  <c r="L271" i="25"/>
  <c r="J271" i="25"/>
  <c r="D271" i="25"/>
  <c r="I268" i="25"/>
  <c r="K265" i="25" s="1"/>
  <c r="M265" i="25"/>
  <c r="L265" i="25"/>
  <c r="J265" i="25"/>
  <c r="D265" i="25"/>
  <c r="I263" i="25"/>
  <c r="K260" i="25" s="1"/>
  <c r="M260" i="25"/>
  <c r="L260" i="25"/>
  <c r="J260" i="25"/>
  <c r="D260" i="25"/>
  <c r="M254" i="25"/>
  <c r="L254" i="25"/>
  <c r="J254" i="25"/>
  <c r="D254" i="25"/>
  <c r="M248" i="25"/>
  <c r="L248" i="25"/>
  <c r="J248" i="25"/>
  <c r="D248" i="25"/>
  <c r="L244" i="25"/>
  <c r="L243" i="25"/>
  <c r="L242" i="25"/>
  <c r="L241" i="25"/>
  <c r="L240" i="25"/>
  <c r="M237" i="25"/>
  <c r="L237" i="25"/>
  <c r="J237" i="25"/>
  <c r="D237" i="25"/>
  <c r="K228" i="25"/>
  <c r="K227" i="25"/>
  <c r="K226" i="25"/>
  <c r="K225" i="25"/>
  <c r="K224" i="25"/>
  <c r="K223" i="25"/>
  <c r="K222" i="25"/>
  <c r="K221" i="25"/>
  <c r="K220" i="25"/>
  <c r="K219" i="25"/>
  <c r="K218" i="25"/>
  <c r="K217" i="25"/>
  <c r="K216" i="25"/>
  <c r="K215" i="25"/>
  <c r="M210" i="25"/>
  <c r="L210" i="25"/>
  <c r="J210" i="25"/>
  <c r="D210" i="25"/>
  <c r="M206" i="25"/>
  <c r="L206" i="25"/>
  <c r="J206" i="25"/>
  <c r="D206" i="25"/>
  <c r="M201" i="25"/>
  <c r="L201" i="25"/>
  <c r="J201" i="25"/>
  <c r="D201" i="25"/>
  <c r="M196" i="25"/>
  <c r="L196" i="25"/>
  <c r="J196" i="25"/>
  <c r="D196" i="25"/>
  <c r="M191" i="25"/>
  <c r="L191" i="25"/>
  <c r="J191" i="25"/>
  <c r="D191" i="25"/>
  <c r="K185" i="25"/>
  <c r="K184" i="25"/>
  <c r="K183" i="25"/>
  <c r="K182" i="25"/>
  <c r="K181" i="25"/>
  <c r="K180" i="25"/>
  <c r="K179" i="25"/>
  <c r="K178" i="25"/>
  <c r="K177" i="25"/>
  <c r="K176" i="25"/>
  <c r="K175" i="25"/>
  <c r="K174" i="25"/>
  <c r="K173" i="25"/>
  <c r="K172" i="25"/>
  <c r="M169" i="25"/>
  <c r="L169" i="25"/>
  <c r="D169" i="25"/>
  <c r="N165" i="25"/>
  <c r="N164" i="25"/>
  <c r="N163" i="25"/>
  <c r="N162" i="25"/>
  <c r="N161" i="25"/>
  <c r="N160" i="25"/>
  <c r="N159" i="25"/>
  <c r="N158" i="25"/>
  <c r="N157" i="25"/>
  <c r="N156" i="25"/>
  <c r="N155" i="25"/>
  <c r="N154" i="25"/>
  <c r="N153" i="25"/>
  <c r="N152" i="25"/>
  <c r="N149" i="25"/>
  <c r="P149" i="25" s="1"/>
  <c r="L149" i="25"/>
  <c r="J149" i="25"/>
  <c r="D149" i="25"/>
  <c r="K145" i="25"/>
  <c r="K140" i="25" s="1"/>
  <c r="M140" i="25"/>
  <c r="L140" i="25"/>
  <c r="J140" i="25"/>
  <c r="D140" i="25"/>
  <c r="K137" i="25"/>
  <c r="K131" i="25" s="1"/>
  <c r="M131" i="25"/>
  <c r="L131" i="25"/>
  <c r="D131" i="25"/>
  <c r="K122" i="25"/>
  <c r="K121" i="25"/>
  <c r="K120" i="25"/>
  <c r="K119" i="25"/>
  <c r="K118" i="25"/>
  <c r="K117" i="25"/>
  <c r="K116" i="25"/>
  <c r="K115" i="25"/>
  <c r="K114" i="25"/>
  <c r="K113" i="25"/>
  <c r="K112" i="25"/>
  <c r="K111" i="25"/>
  <c r="K110" i="25"/>
  <c r="K109" i="25"/>
  <c r="N105" i="25"/>
  <c r="P105" i="25" s="1"/>
  <c r="M105" i="25"/>
  <c r="L105" i="25"/>
  <c r="J105" i="25"/>
  <c r="D105" i="25"/>
  <c r="I102" i="25"/>
  <c r="K100" i="25"/>
  <c r="K99" i="25"/>
  <c r="K98" i="25"/>
  <c r="K97" i="25"/>
  <c r="K96" i="25"/>
  <c r="K95" i="25"/>
  <c r="K94" i="25"/>
  <c r="K93" i="25"/>
  <c r="K92" i="25"/>
  <c r="K91" i="25"/>
  <c r="K90" i="25"/>
  <c r="K89" i="25"/>
  <c r="K88" i="25"/>
  <c r="K87" i="25"/>
  <c r="N83" i="25"/>
  <c r="P83" i="25" s="1"/>
  <c r="M83" i="25"/>
  <c r="L83" i="25"/>
  <c r="J83" i="25"/>
  <c r="D83" i="25"/>
  <c r="I79" i="25"/>
  <c r="P75" i="25"/>
  <c r="I70" i="25"/>
  <c r="M66" i="25"/>
  <c r="L66" i="25"/>
  <c r="J66" i="25"/>
  <c r="D66" i="25"/>
  <c r="I63" i="25"/>
  <c r="I71" i="25" s="1"/>
  <c r="I80" i="25" s="1"/>
  <c r="N60" i="25"/>
  <c r="P60" i="25" s="1"/>
  <c r="M60" i="25"/>
  <c r="L60" i="25"/>
  <c r="J60" i="25"/>
  <c r="D60" i="25"/>
  <c r="K53" i="25"/>
  <c r="K48" i="25" s="1"/>
  <c r="M48" i="25"/>
  <c r="L48" i="25"/>
  <c r="J48" i="25"/>
  <c r="D48" i="25"/>
  <c r="M43" i="25"/>
  <c r="L43" i="25"/>
  <c r="K43" i="25"/>
  <c r="J43" i="25"/>
  <c r="D43" i="25"/>
  <c r="M38" i="25"/>
  <c r="L38" i="25"/>
  <c r="K38" i="25"/>
  <c r="J38" i="25"/>
  <c r="D38" i="25"/>
  <c r="M34" i="25"/>
  <c r="L34" i="25"/>
  <c r="K34" i="25"/>
  <c r="J34" i="25"/>
  <c r="D34" i="25"/>
  <c r="I31" i="25"/>
  <c r="K27" i="25" s="1"/>
  <c r="M27" i="25"/>
  <c r="L27" i="25"/>
  <c r="J27" i="25"/>
  <c r="D27" i="25"/>
  <c r="I22" i="25"/>
  <c r="K19" i="25" s="1"/>
  <c r="M19" i="25"/>
  <c r="L19" i="25"/>
  <c r="J19" i="25"/>
  <c r="D19" i="25"/>
  <c r="G16" i="25"/>
  <c r="K12" i="25" s="1"/>
  <c r="M12" i="25"/>
  <c r="L12" i="25"/>
  <c r="J12" i="25"/>
  <c r="D12" i="25"/>
  <c r="N308" i="25" l="1"/>
  <c r="P308" i="25" s="1"/>
  <c r="N48" i="25"/>
  <c r="P48" i="25" s="1"/>
  <c r="Q48" i="25" s="1"/>
  <c r="N380" i="25"/>
  <c r="P380" i="25" s="1"/>
  <c r="L420" i="5"/>
  <c r="I398" i="25"/>
  <c r="K391" i="25" s="1"/>
  <c r="Q777" i="25"/>
  <c r="N533" i="25"/>
  <c r="P533" i="25" s="1"/>
  <c r="Q533" i="25" s="1"/>
  <c r="N535" i="25"/>
  <c r="P535" i="25" s="1"/>
  <c r="Q535" i="25" s="1"/>
  <c r="N537" i="25"/>
  <c r="P537" i="25" s="1"/>
  <c r="Q537" i="25" s="1"/>
  <c r="N541" i="25"/>
  <c r="P541" i="25" s="1"/>
  <c r="Q541" i="25" s="1"/>
  <c r="K572" i="25"/>
  <c r="K565" i="25" s="1"/>
  <c r="K584" i="25"/>
  <c r="K576" i="25" s="1"/>
  <c r="G771" i="25"/>
  <c r="K505" i="25"/>
  <c r="N770" i="25"/>
  <c r="P770" i="25" s="1"/>
  <c r="Q770" i="25" s="1"/>
  <c r="K637" i="25"/>
  <c r="K631" i="25" s="1"/>
  <c r="N341" i="25"/>
  <c r="P341" i="25" s="1"/>
  <c r="N276" i="25"/>
  <c r="P276" i="25" s="1"/>
  <c r="Q276" i="25" s="1"/>
  <c r="N167" i="25"/>
  <c r="K149" i="25" s="1"/>
  <c r="Q149" i="25" s="1"/>
  <c r="K187" i="25"/>
  <c r="K169" i="25" s="1"/>
  <c r="N196" i="25"/>
  <c r="P196" i="25" s="1"/>
  <c r="N27" i="25"/>
  <c r="P27" i="25" s="1"/>
  <c r="Q27" i="25" s="1"/>
  <c r="N66" i="25"/>
  <c r="P66" i="25" s="1"/>
  <c r="N254" i="25"/>
  <c r="P254" i="25" s="1"/>
  <c r="N271" i="25"/>
  <c r="P271" i="25" s="1"/>
  <c r="N516" i="25"/>
  <c r="P516" i="25" s="1"/>
  <c r="Q516" i="25" s="1"/>
  <c r="N517" i="25"/>
  <c r="P517" i="25" s="1"/>
  <c r="Q517" i="25" s="1"/>
  <c r="N518" i="25"/>
  <c r="P518" i="25" s="1"/>
  <c r="Q518" i="25" s="1"/>
  <c r="N19" i="25"/>
  <c r="P19" i="25" s="1"/>
  <c r="Q19" i="25" s="1"/>
  <c r="N131" i="25"/>
  <c r="P131" i="25" s="1"/>
  <c r="Q131" i="25" s="1"/>
  <c r="N169" i="25"/>
  <c r="P169" i="25" s="1"/>
  <c r="Q169" i="25" s="1"/>
  <c r="N391" i="25"/>
  <c r="P391" i="25" s="1"/>
  <c r="Q391" i="25" s="1"/>
  <c r="N404" i="25"/>
  <c r="P404" i="25" s="1"/>
  <c r="N411" i="25"/>
  <c r="P411" i="25" s="1"/>
  <c r="Q411" i="25" s="1"/>
  <c r="N678" i="25"/>
  <c r="P678" i="25" s="1"/>
  <c r="Q678" i="25" s="1"/>
  <c r="N778" i="25"/>
  <c r="P778" i="25" s="1"/>
  <c r="Q778" i="25" s="1"/>
  <c r="N779" i="25"/>
  <c r="P779" i="25" s="1"/>
  <c r="Q779" i="25" s="1"/>
  <c r="N611" i="25"/>
  <c r="P611" i="25" s="1"/>
  <c r="Q611" i="25" s="1"/>
  <c r="N623" i="25"/>
  <c r="P623" i="25" s="1"/>
  <c r="Q623" i="25" s="1"/>
  <c r="N473" i="25"/>
  <c r="P473" i="25" s="1"/>
  <c r="Q473" i="25" s="1"/>
  <c r="N522" i="25"/>
  <c r="P522" i="25" s="1"/>
  <c r="Q522" i="25" s="1"/>
  <c r="N523" i="25"/>
  <c r="P523" i="25" s="1"/>
  <c r="Q523" i="25" s="1"/>
  <c r="N555" i="25"/>
  <c r="P555" i="25" s="1"/>
  <c r="Q555" i="25" s="1"/>
  <c r="N593" i="25"/>
  <c r="P593" i="25" s="1"/>
  <c r="Q593" i="25" s="1"/>
  <c r="N588" i="25"/>
  <c r="P588" i="25" s="1"/>
  <c r="Q588" i="25" s="1"/>
  <c r="N545" i="25"/>
  <c r="P545" i="25" s="1"/>
  <c r="Q545" i="25" s="1"/>
  <c r="N560" i="25"/>
  <c r="P560" i="25" s="1"/>
  <c r="Q560" i="25" s="1"/>
  <c r="N631" i="25"/>
  <c r="P631" i="25" s="1"/>
  <c r="Q631" i="25" s="1"/>
  <c r="N649" i="25"/>
  <c r="P649" i="25" s="1"/>
  <c r="N673" i="25"/>
  <c r="P673" i="25" s="1"/>
  <c r="Q673" i="25" s="1"/>
  <c r="N43" i="25"/>
  <c r="P43" i="25" s="1"/>
  <c r="Q43" i="25" s="1"/>
  <c r="N140" i="25"/>
  <c r="P140" i="25" s="1"/>
  <c r="Q140" i="25" s="1"/>
  <c r="N316" i="25"/>
  <c r="P316" i="25" s="1"/>
  <c r="N237" i="25"/>
  <c r="P237" i="25" s="1"/>
  <c r="N524" i="25"/>
  <c r="P524" i="25" s="1"/>
  <c r="Q524" i="25" s="1"/>
  <c r="N534" i="25"/>
  <c r="P534" i="25" s="1"/>
  <c r="Q534" i="25" s="1"/>
  <c r="N538" i="25"/>
  <c r="P538" i="25" s="1"/>
  <c r="Q538" i="25" s="1"/>
  <c r="N540" i="25"/>
  <c r="P540" i="25" s="1"/>
  <c r="Q540" i="25" s="1"/>
  <c r="N542" i="25"/>
  <c r="P542" i="25" s="1"/>
  <c r="Q542" i="25" s="1"/>
  <c r="N546" i="25"/>
  <c r="P546" i="25" s="1"/>
  <c r="Q546" i="25" s="1"/>
  <c r="N565" i="25"/>
  <c r="P565" i="25" s="1"/>
  <c r="Q565" i="25" s="1"/>
  <c r="N576" i="25"/>
  <c r="P576" i="25" s="1"/>
  <c r="Q576" i="25" s="1"/>
  <c r="N640" i="25"/>
  <c r="P640" i="25" s="1"/>
  <c r="N34" i="25"/>
  <c r="P34" i="25" s="1"/>
  <c r="Q34" i="25" s="1"/>
  <c r="N38" i="25"/>
  <c r="P38" i="25" s="1"/>
  <c r="Q38" i="25" s="1"/>
  <c r="N206" i="25"/>
  <c r="P206" i="25" s="1"/>
  <c r="N248" i="25"/>
  <c r="P248" i="25" s="1"/>
  <c r="N472" i="25"/>
  <c r="P472" i="25" s="1"/>
  <c r="Q472" i="25" s="1"/>
  <c r="N531" i="25"/>
  <c r="P531" i="25" s="1"/>
  <c r="Q531" i="25" s="1"/>
  <c r="N532" i="25"/>
  <c r="P532" i="25" s="1"/>
  <c r="Q532" i="25" s="1"/>
  <c r="K722" i="25"/>
  <c r="K102" i="25"/>
  <c r="K83" i="25" s="1"/>
  <c r="K124" i="25"/>
  <c r="K105" i="25" s="1"/>
  <c r="Q105" i="25" s="1"/>
  <c r="N191" i="25"/>
  <c r="P191" i="25" s="1"/>
  <c r="L245" i="25"/>
  <c r="K237" i="25" s="1"/>
  <c r="N285" i="25"/>
  <c r="P285" i="25" s="1"/>
  <c r="L336" i="25"/>
  <c r="K316" i="25" s="1"/>
  <c r="J358" i="25"/>
  <c r="N428" i="25"/>
  <c r="P428" i="25" s="1"/>
  <c r="I483" i="25"/>
  <c r="N515" i="25"/>
  <c r="P515" i="25" s="1"/>
  <c r="Q515" i="25" s="1"/>
  <c r="N744" i="25"/>
  <c r="K725" i="25" s="1"/>
  <c r="N784" i="25"/>
  <c r="P784" i="25" s="1"/>
  <c r="Q784" i="25" s="1"/>
  <c r="Q788" i="25" s="1"/>
  <c r="N525" i="25"/>
  <c r="P525" i="25" s="1"/>
  <c r="Q525" i="25" s="1"/>
  <c r="N536" i="25"/>
  <c r="P536" i="25" s="1"/>
  <c r="Q536" i="25" s="1"/>
  <c r="N539" i="25"/>
  <c r="P539" i="25" s="1"/>
  <c r="Q539" i="25" s="1"/>
  <c r="K647" i="25"/>
  <c r="K640" i="25" s="1"/>
  <c r="N668" i="25"/>
  <c r="K649" i="25" s="1"/>
  <c r="K671" i="25" s="1"/>
  <c r="K672" i="25" s="1"/>
  <c r="I702" i="25"/>
  <c r="K691" i="25" s="1"/>
  <c r="Q691" i="25" s="1"/>
  <c r="N12" i="25"/>
  <c r="P12" i="25" s="1"/>
  <c r="Q12" i="25" s="1"/>
  <c r="I81" i="25"/>
  <c r="K75" i="25" s="1"/>
  <c r="Q75" i="25" s="1"/>
  <c r="N210" i="25"/>
  <c r="P210" i="25" s="1"/>
  <c r="L305" i="25"/>
  <c r="K285" i="25" s="1"/>
  <c r="J371" i="25"/>
  <c r="M447" i="25"/>
  <c r="K428" i="25" s="1"/>
  <c r="I470" i="25"/>
  <c r="K462" i="25" s="1"/>
  <c r="Q462" i="25" s="1"/>
  <c r="N201" i="25"/>
  <c r="P201" i="25" s="1"/>
  <c r="K230" i="25"/>
  <c r="K210" i="25" s="1"/>
  <c r="N260" i="25"/>
  <c r="P260" i="25" s="1"/>
  <c r="Q260" i="25" s="1"/>
  <c r="N265" i="25"/>
  <c r="P265" i="25" s="1"/>
  <c r="Q265" i="25" s="1"/>
  <c r="L313" i="25"/>
  <c r="K308" i="25" s="1"/>
  <c r="Q308" i="25" s="1"/>
  <c r="I505" i="25"/>
  <c r="K496" i="25" s="1"/>
  <c r="Q496" i="25" s="1"/>
  <c r="Q520" i="25"/>
  <c r="N530" i="25"/>
  <c r="P530" i="25" s="1"/>
  <c r="Q530" i="25" s="1"/>
  <c r="N671" i="25"/>
  <c r="P671" i="25" s="1"/>
  <c r="N672" i="25"/>
  <c r="P672" i="25" s="1"/>
  <c r="Q672" i="25" s="1"/>
  <c r="N725" i="25"/>
  <c r="P725" i="25" s="1"/>
  <c r="G389" i="25"/>
  <c r="K380" i="25" s="1"/>
  <c r="Q83" i="25"/>
  <c r="Q455" i="25"/>
  <c r="I72" i="25"/>
  <c r="K66" i="25" s="1"/>
  <c r="K483" i="25"/>
  <c r="M483" i="25" s="1"/>
  <c r="N521" i="25"/>
  <c r="P521" i="25" s="1"/>
  <c r="Q521" i="25" s="1"/>
  <c r="K60" i="25"/>
  <c r="Q60" i="25" s="1"/>
  <c r="Q519" i="25"/>
  <c r="J374" i="25" l="1"/>
  <c r="J377" i="25" s="1"/>
  <c r="K341" i="25" s="1"/>
  <c r="Q341" i="25" s="1"/>
  <c r="Q640" i="25"/>
  <c r="Q725" i="25"/>
  <c r="Q671" i="25"/>
  <c r="M505" i="25"/>
  <c r="Q316" i="25"/>
  <c r="Q510" i="25"/>
  <c r="Q780" i="25"/>
  <c r="Q66" i="25"/>
  <c r="Q127" i="25" s="1"/>
  <c r="Q547" i="25"/>
  <c r="Q56" i="25"/>
  <c r="Q237" i="25"/>
  <c r="Q618" i="25"/>
  <c r="Q210" i="25"/>
  <c r="Q285" i="25"/>
  <c r="Q526" i="25"/>
  <c r="Q428" i="25"/>
  <c r="Q450" i="25" s="1"/>
  <c r="Q649" i="25"/>
  <c r="N766" i="25"/>
  <c r="N767" i="25" s="1"/>
  <c r="K748" i="25" s="1"/>
  <c r="Q380" i="25"/>
  <c r="Q704" i="25" l="1"/>
  <c r="Q400" i="25"/>
  <c r="K769" i="25"/>
  <c r="Q769" i="25" s="1"/>
  <c r="Q748" i="25"/>
  <c r="S157" i="18"/>
  <c r="S151" i="18"/>
  <c r="R153" i="18"/>
  <c r="R152" i="18"/>
  <c r="R157" i="18"/>
  <c r="R151" i="18"/>
  <c r="M154" i="18"/>
  <c r="D154" i="18"/>
  <c r="T151" i="18" l="1"/>
  <c r="T157" i="18"/>
  <c r="Q773" i="25"/>
  <c r="O157" i="18"/>
  <c r="O151" i="18"/>
  <c r="D152" i="18"/>
  <c r="S152" i="18" s="1"/>
  <c r="T152" i="18" s="1"/>
  <c r="D153" i="18"/>
  <c r="H531" i="5"/>
  <c r="H530" i="5"/>
  <c r="H529" i="5"/>
  <c r="H528" i="5"/>
  <c r="Q678" i="5"/>
  <c r="R678" i="5" s="1"/>
  <c r="K679" i="5"/>
  <c r="E680" i="5"/>
  <c r="K680" i="5"/>
  <c r="M680" i="5"/>
  <c r="N680" i="5"/>
  <c r="E681" i="5"/>
  <c r="K681" i="5"/>
  <c r="M681" i="5"/>
  <c r="N681" i="5"/>
  <c r="Q682" i="5"/>
  <c r="R682" i="5" s="1"/>
  <c r="Q683" i="5"/>
  <c r="E684" i="5"/>
  <c r="K684" i="5"/>
  <c r="M684" i="5"/>
  <c r="N684" i="5"/>
  <c r="E685" i="5"/>
  <c r="K685" i="5"/>
  <c r="M685" i="5"/>
  <c r="N685" i="5"/>
  <c r="E687" i="5"/>
  <c r="K687" i="5"/>
  <c r="M687" i="5"/>
  <c r="N687" i="5"/>
  <c r="H533" i="5" l="1"/>
  <c r="L525" i="5" s="1"/>
  <c r="Q688" i="5"/>
  <c r="R688" i="5" s="1"/>
  <c r="O152" i="18"/>
  <c r="X724" i="25"/>
  <c r="O153" i="18"/>
  <c r="S153" i="18"/>
  <c r="T153" i="18" s="1"/>
  <c r="T159" i="18" s="1"/>
  <c r="O684" i="5"/>
  <c r="Q684" i="5" s="1"/>
  <c r="R684" i="5" s="1"/>
  <c r="O680" i="5"/>
  <c r="Q680" i="5" s="1"/>
  <c r="R680" i="5" s="1"/>
  <c r="Q679" i="5"/>
  <c r="R679" i="5" s="1"/>
  <c r="R683" i="5"/>
  <c r="Q525" i="5"/>
  <c r="O687" i="5"/>
  <c r="Q687" i="5" s="1"/>
  <c r="R687" i="5" s="1"/>
  <c r="Q686" i="5"/>
  <c r="R686" i="5" s="1"/>
  <c r="O685" i="5"/>
  <c r="Q685" i="5" s="1"/>
  <c r="R685" i="5" s="1"/>
  <c r="O681" i="5"/>
  <c r="Q681" i="5" s="1"/>
  <c r="R681" i="5" s="1"/>
  <c r="R689" i="5" l="1"/>
  <c r="X513" i="25" s="1"/>
  <c r="O159" i="18"/>
  <c r="R525" i="5"/>
  <c r="W513" i="25" l="1"/>
  <c r="W512" i="25" s="1"/>
  <c r="U513" i="25"/>
  <c r="U512" i="25" s="1"/>
  <c r="T513" i="25"/>
  <c r="T512" i="25" s="1"/>
  <c r="V512" i="25"/>
  <c r="K404" i="25"/>
  <c r="Q404" i="25" s="1"/>
  <c r="Q420" i="25" s="1"/>
  <c r="Q661" i="5" l="1"/>
  <c r="J1011" i="5"/>
  <c r="J1010" i="5"/>
  <c r="J1009" i="5"/>
  <c r="J1014" i="5" l="1"/>
  <c r="L1003" i="5" s="1"/>
  <c r="N724" i="5"/>
  <c r="M724" i="5"/>
  <c r="N725" i="5"/>
  <c r="M725" i="5"/>
  <c r="N638" i="5"/>
  <c r="M638" i="5"/>
  <c r="E576" i="5"/>
  <c r="J1096" i="5" l="1"/>
  <c r="J1098" i="5" s="1"/>
  <c r="L1031" i="5" s="1"/>
  <c r="J1168" i="5"/>
  <c r="J1170" i="5" s="1"/>
  <c r="L1103" i="5" s="1"/>
  <c r="M979" i="5"/>
  <c r="M982" i="5" s="1"/>
  <c r="R661" i="5"/>
  <c r="Q994" i="5"/>
  <c r="Q1031" i="5"/>
  <c r="N1227" i="5"/>
  <c r="M1227" i="5"/>
  <c r="E1227" i="5"/>
  <c r="L1226" i="5"/>
  <c r="K1227" i="5"/>
  <c r="K725" i="5"/>
  <c r="K724" i="5"/>
  <c r="E724" i="5"/>
  <c r="L719" i="5"/>
  <c r="L712" i="5"/>
  <c r="L711" i="5"/>
  <c r="N699" i="5"/>
  <c r="M699" i="5"/>
  <c r="N698" i="5"/>
  <c r="M698" i="5"/>
  <c r="N697" i="5"/>
  <c r="M697" i="5"/>
  <c r="N695" i="5"/>
  <c r="M695" i="5"/>
  <c r="N693" i="5"/>
  <c r="M693" i="5"/>
  <c r="N692" i="5"/>
  <c r="M692" i="5"/>
  <c r="E699" i="5"/>
  <c r="E698" i="5"/>
  <c r="E697" i="5"/>
  <c r="E695" i="5"/>
  <c r="E692" i="5"/>
  <c r="K699" i="5"/>
  <c r="K698" i="5"/>
  <c r="K697" i="5"/>
  <c r="K695" i="5"/>
  <c r="K693" i="5"/>
  <c r="K692" i="5"/>
  <c r="K638" i="5"/>
  <c r="R1103" i="5" l="1"/>
  <c r="L975" i="5"/>
  <c r="O1227" i="5"/>
  <c r="Q1227" i="5" s="1"/>
  <c r="R1227" i="5" s="1"/>
  <c r="Q1226" i="5"/>
  <c r="R1226" i="5" s="1"/>
  <c r="O724" i="5"/>
  <c r="Q724" i="5" s="1"/>
  <c r="R724" i="5" s="1"/>
  <c r="O725" i="5"/>
  <c r="Q725" i="5" s="1"/>
  <c r="R725" i="5" s="1"/>
  <c r="Q717" i="5"/>
  <c r="R717" i="5" s="1"/>
  <c r="Q705" i="5"/>
  <c r="R705" i="5" s="1"/>
  <c r="Q706" i="5"/>
  <c r="Q723" i="5"/>
  <c r="R723" i="5" s="1"/>
  <c r="L714" i="5"/>
  <c r="O693" i="5"/>
  <c r="Q693" i="5" s="1"/>
  <c r="R693" i="5" s="1"/>
  <c r="Q701" i="5"/>
  <c r="R701" i="5" s="1"/>
  <c r="O692" i="5"/>
  <c r="Q692" i="5" s="1"/>
  <c r="R692" i="5" s="1"/>
  <c r="O699" i="5"/>
  <c r="Q699" i="5" s="1"/>
  <c r="R699" i="5" s="1"/>
  <c r="Q620" i="5"/>
  <c r="R620" i="5" s="1"/>
  <c r="Q694" i="5"/>
  <c r="R694" i="5" s="1"/>
  <c r="O697" i="5"/>
  <c r="Q697" i="5" s="1"/>
  <c r="R697" i="5" s="1"/>
  <c r="O698" i="5"/>
  <c r="Q698" i="5" s="1"/>
  <c r="R698" i="5" s="1"/>
  <c r="Q700" i="5"/>
  <c r="R700" i="5" s="1"/>
  <c r="O638" i="5"/>
  <c r="Q638" i="5" s="1"/>
  <c r="R638" i="5" s="1"/>
  <c r="O695" i="5"/>
  <c r="Q695" i="5" s="1"/>
  <c r="R695" i="5" s="1"/>
  <c r="Q696" i="5"/>
  <c r="R696" i="5" s="1"/>
  <c r="Q1228" i="5" l="1"/>
  <c r="X776" i="25" s="1"/>
  <c r="W776" i="25" s="1"/>
  <c r="Q702" i="5"/>
  <c r="X529" i="25" s="1"/>
  <c r="W529" i="25" s="1"/>
  <c r="R706" i="5"/>
  <c r="R726" i="5" s="1"/>
  <c r="X550" i="25" s="1"/>
  <c r="V550" i="25" s="1"/>
  <c r="Y550" i="25" l="1"/>
  <c r="V549" i="25"/>
  <c r="Y529" i="25"/>
  <c r="W528" i="25"/>
  <c r="Y776" i="25"/>
  <c r="W775" i="25"/>
  <c r="L984" i="5"/>
  <c r="L1231" i="5"/>
  <c r="L539" i="5" s="1"/>
  <c r="R539" i="5" s="1"/>
  <c r="H798" i="5"/>
  <c r="L784" i="5" s="1"/>
  <c r="F798" i="5"/>
  <c r="L802" i="5" s="1"/>
  <c r="M802" i="5"/>
  <c r="K802" i="5"/>
  <c r="L781" i="5"/>
  <c r="L779" i="5" s="1"/>
  <c r="L773" i="5"/>
  <c r="L772" i="5"/>
  <c r="L766" i="5"/>
  <c r="L765" i="5"/>
  <c r="L764" i="5"/>
  <c r="L763" i="5"/>
  <c r="L753" i="5"/>
  <c r="L751" i="5" s="1"/>
  <c r="L756" i="5"/>
  <c r="J632" i="5"/>
  <c r="J631" i="5"/>
  <c r="J630" i="5"/>
  <c r="L768" i="5" l="1"/>
  <c r="L761" i="5" s="1"/>
  <c r="L775" i="5"/>
  <c r="L770" i="5" s="1"/>
  <c r="J635" i="5"/>
  <c r="L627" i="5" s="1"/>
  <c r="Q802" i="5" l="1"/>
  <c r="R802" i="5" s="1"/>
  <c r="Q563" i="5" l="1"/>
  <c r="R563" i="5" s="1"/>
  <c r="L418" i="5" l="1"/>
  <c r="L51" i="5"/>
  <c r="J39" i="5"/>
  <c r="L35" i="5" s="1"/>
  <c r="L18" i="5"/>
  <c r="L11" i="5"/>
  <c r="L135" i="5" l="1"/>
  <c r="H142" i="5" s="1"/>
  <c r="M142" i="5" s="1"/>
  <c r="L116" i="5" s="1"/>
  <c r="N35" i="5" l="1"/>
  <c r="M35" i="5"/>
  <c r="K35" i="5"/>
  <c r="E35" i="5"/>
  <c r="N74" i="5"/>
  <c r="M74" i="5"/>
  <c r="K74" i="5"/>
  <c r="E74" i="5"/>
  <c r="N18" i="5"/>
  <c r="M18" i="5"/>
  <c r="K18" i="5"/>
  <c r="E18" i="5"/>
  <c r="N11" i="5"/>
  <c r="M11" i="5"/>
  <c r="K11" i="5"/>
  <c r="E11" i="5"/>
  <c r="O11" i="5" l="1"/>
  <c r="Q11" i="5" s="1"/>
  <c r="R11" i="5" s="1"/>
  <c r="O18" i="5"/>
  <c r="O74" i="5"/>
  <c r="Q74" i="5" s="1"/>
  <c r="O35" i="5"/>
  <c r="Y35" i="18"/>
  <c r="Y36" i="18"/>
  <c r="W56" i="18"/>
  <c r="Y56" i="18" s="1"/>
  <c r="W55" i="18"/>
  <c r="Y55" i="18" s="1"/>
  <c r="AA55" i="18" s="1"/>
  <c r="Z83" i="18"/>
  <c r="Z82" i="18"/>
  <c r="Z81" i="18"/>
  <c r="Z80" i="18"/>
  <c r="Z79" i="18"/>
  <c r="Z78" i="18"/>
  <c r="Z77" i="18"/>
  <c r="Z76" i="18"/>
  <c r="Z75" i="18"/>
  <c r="X36" i="18" s="1"/>
  <c r="Z74" i="18"/>
  <c r="Z92" i="18"/>
  <c r="Z91" i="18"/>
  <c r="Z90" i="18"/>
  <c r="Z89" i="18"/>
  <c r="Z88" i="18"/>
  <c r="Z87" i="18"/>
  <c r="Z86" i="18"/>
  <c r="Z85" i="18"/>
  <c r="Z84" i="18"/>
  <c r="Y92" i="18"/>
  <c r="Y74" i="18"/>
  <c r="Y91" i="18"/>
  <c r="Y90" i="18"/>
  <c r="Y89" i="18"/>
  <c r="Y88" i="18"/>
  <c r="Y87" i="18"/>
  <c r="Y86" i="18"/>
  <c r="Y85" i="18"/>
  <c r="Y84" i="18"/>
  <c r="Y83" i="18"/>
  <c r="AA83" i="18" s="1"/>
  <c r="Y82" i="18"/>
  <c r="Y81" i="18"/>
  <c r="Y80" i="18"/>
  <c r="Y79" i="18"/>
  <c r="Y78" i="18"/>
  <c r="Y77" i="18"/>
  <c r="Y76" i="18"/>
  <c r="Y75" i="18"/>
  <c r="W92" i="18"/>
  <c r="W91" i="18"/>
  <c r="W90" i="18"/>
  <c r="W89" i="18"/>
  <c r="W88" i="18"/>
  <c r="W87" i="18"/>
  <c r="W86" i="18"/>
  <c r="W85" i="18"/>
  <c r="W84" i="18"/>
  <c r="W83" i="18"/>
  <c r="W82" i="18"/>
  <c r="W81" i="18"/>
  <c r="W80" i="18"/>
  <c r="W79" i="18"/>
  <c r="W78" i="18"/>
  <c r="W77" i="18"/>
  <c r="W76" i="18"/>
  <c r="W75" i="18"/>
  <c r="W74" i="18"/>
  <c r="V94" i="18"/>
  <c r="L92" i="18"/>
  <c r="J92" i="18"/>
  <c r="X49" i="18"/>
  <c r="X43" i="18"/>
  <c r="H113" i="18"/>
  <c r="O98" i="18"/>
  <c r="N98" i="18"/>
  <c r="O111" i="18"/>
  <c r="N111" i="18"/>
  <c r="O110" i="18"/>
  <c r="N110" i="18"/>
  <c r="O109" i="18"/>
  <c r="N109" i="18"/>
  <c r="O108" i="18"/>
  <c r="N108" i="18"/>
  <c r="O107" i="18"/>
  <c r="N107" i="18"/>
  <c r="O106" i="18"/>
  <c r="N106" i="18"/>
  <c r="O105" i="18"/>
  <c r="N105" i="18"/>
  <c r="O104" i="18"/>
  <c r="N104" i="18"/>
  <c r="O103" i="18"/>
  <c r="N103" i="18"/>
  <c r="O102" i="18"/>
  <c r="N102" i="18"/>
  <c r="O101" i="18"/>
  <c r="N101" i="18"/>
  <c r="O100" i="18"/>
  <c r="N100" i="18"/>
  <c r="O99" i="18"/>
  <c r="N99" i="18"/>
  <c r="O97" i="18"/>
  <c r="N50" i="18"/>
  <c r="O50" i="18"/>
  <c r="O54" i="18"/>
  <c r="N53" i="18"/>
  <c r="H123" i="18"/>
  <c r="X29" i="18" s="1"/>
  <c r="O48" i="18"/>
  <c r="O62" i="18"/>
  <c r="O61" i="18"/>
  <c r="O60" i="18"/>
  <c r="O59" i="18"/>
  <c r="O58" i="18"/>
  <c r="O57" i="18"/>
  <c r="O56" i="18"/>
  <c r="O55" i="18"/>
  <c r="O53" i="18"/>
  <c r="O52" i="18"/>
  <c r="O51" i="18"/>
  <c r="O49" i="18"/>
  <c r="N62" i="18"/>
  <c r="P62" i="18" s="1"/>
  <c r="N61" i="18"/>
  <c r="N60" i="18"/>
  <c r="P60" i="18" s="1"/>
  <c r="N59" i="18"/>
  <c r="P59" i="18" s="1"/>
  <c r="N58" i="18"/>
  <c r="P58" i="18" s="1"/>
  <c r="N57" i="18"/>
  <c r="N56" i="18"/>
  <c r="P56" i="18" s="1"/>
  <c r="N55" i="18"/>
  <c r="P55" i="18" s="1"/>
  <c r="N54" i="18"/>
  <c r="N52" i="18"/>
  <c r="P52" i="18" s="1"/>
  <c r="N51" i="18"/>
  <c r="P51" i="18" s="1"/>
  <c r="N49" i="18"/>
  <c r="P49" i="18" s="1"/>
  <c r="X21" i="18"/>
  <c r="X20" i="18"/>
  <c r="Z20" i="18" s="1"/>
  <c r="X23" i="18"/>
  <c r="Z23" i="18" s="1"/>
  <c r="W103" i="18" s="1"/>
  <c r="X103" i="18" s="1"/>
  <c r="D43" i="18"/>
  <c r="Z197" i="18"/>
  <c r="Z211" i="18"/>
  <c r="Z210" i="18"/>
  <c r="Z209" i="18"/>
  <c r="Z208" i="18"/>
  <c r="Z207" i="18"/>
  <c r="Z206" i="18"/>
  <c r="Z205" i="18"/>
  <c r="Z204" i="18"/>
  <c r="Z196" i="18"/>
  <c r="Z194" i="18"/>
  <c r="Z190" i="18"/>
  <c r="Z191" i="18"/>
  <c r="Z192" i="18"/>
  <c r="Z193" i="18"/>
  <c r="Z195" i="18"/>
  <c r="Z198" i="18"/>
  <c r="H64" i="18"/>
  <c r="Z175" i="18" s="1"/>
  <c r="Z179" i="18" s="1"/>
  <c r="L128" i="18"/>
  <c r="H142" i="18"/>
  <c r="F142" i="18"/>
  <c r="H128" i="18"/>
  <c r="J128" i="18" s="1"/>
  <c r="J142" i="18" s="1"/>
  <c r="L126" i="18"/>
  <c r="L141" i="18" s="1"/>
  <c r="H141" i="18"/>
  <c r="F141" i="18"/>
  <c r="C140" i="18"/>
  <c r="L118" i="18"/>
  <c r="J118" i="18"/>
  <c r="L121" i="18"/>
  <c r="J121" i="18"/>
  <c r="L120" i="18"/>
  <c r="J120" i="18"/>
  <c r="L119" i="18"/>
  <c r="J119" i="18"/>
  <c r="J98" i="18"/>
  <c r="L111" i="18"/>
  <c r="J111" i="18"/>
  <c r="L110" i="18"/>
  <c r="J110" i="18"/>
  <c r="L109" i="18"/>
  <c r="J109" i="18"/>
  <c r="L108" i="18"/>
  <c r="J108" i="18"/>
  <c r="L107" i="18"/>
  <c r="J107" i="18"/>
  <c r="L106" i="18"/>
  <c r="J106" i="18"/>
  <c r="L105" i="18"/>
  <c r="J105" i="18"/>
  <c r="L74" i="18"/>
  <c r="J74" i="18"/>
  <c r="L91" i="18"/>
  <c r="J91" i="18"/>
  <c r="L90" i="18"/>
  <c r="J90" i="18"/>
  <c r="L89" i="18"/>
  <c r="J89" i="18"/>
  <c r="L53" i="18"/>
  <c r="L52" i="18"/>
  <c r="L51" i="18"/>
  <c r="L62" i="18"/>
  <c r="J62" i="18"/>
  <c r="L61" i="18"/>
  <c r="J61" i="18"/>
  <c r="L60" i="18"/>
  <c r="J60" i="18"/>
  <c r="L59" i="18"/>
  <c r="J59" i="18"/>
  <c r="L58" i="18"/>
  <c r="J58" i="18"/>
  <c r="L57" i="18"/>
  <c r="J57" i="18"/>
  <c r="L17" i="18"/>
  <c r="L10" i="18"/>
  <c r="J10" i="18"/>
  <c r="J17" i="18"/>
  <c r="P109" i="18" l="1"/>
  <c r="AA74" i="18"/>
  <c r="Q35" i="5"/>
  <c r="R35" i="5" s="1"/>
  <c r="R74" i="5"/>
  <c r="Q18" i="5"/>
  <c r="R18" i="5" s="1"/>
  <c r="P50" i="18"/>
  <c r="AA90" i="18"/>
  <c r="X40" i="18"/>
  <c r="W43" i="18" s="1"/>
  <c r="Z213" i="18"/>
  <c r="X42" i="18"/>
  <c r="Z42" i="18" s="1"/>
  <c r="P100" i="18"/>
  <c r="P104" i="18"/>
  <c r="P108" i="18"/>
  <c r="X62" i="18"/>
  <c r="P54" i="18"/>
  <c r="P53" i="18"/>
  <c r="P99" i="18"/>
  <c r="P103" i="18"/>
  <c r="P105" i="18"/>
  <c r="AA92" i="18"/>
  <c r="X27" i="18"/>
  <c r="Z27" i="18" s="1"/>
  <c r="P101" i="18"/>
  <c r="P111" i="18"/>
  <c r="W94" i="18"/>
  <c r="X28" i="18"/>
  <c r="P102" i="18"/>
  <c r="N113" i="18"/>
  <c r="P106" i="18"/>
  <c r="P110" i="18"/>
  <c r="AA91" i="18"/>
  <c r="AA89" i="18"/>
  <c r="O113" i="18"/>
  <c r="P107" i="18"/>
  <c r="P98" i="18"/>
  <c r="O64" i="18"/>
  <c r="W30" i="18" s="1"/>
  <c r="P57" i="18"/>
  <c r="P61" i="18"/>
  <c r="N64" i="18"/>
  <c r="L142" i="18"/>
  <c r="J123" i="18"/>
  <c r="J140" i="18" s="1"/>
  <c r="L123" i="18"/>
  <c r="L140" i="18" s="1"/>
  <c r="P64" i="18" l="1"/>
  <c r="Z30" i="18" s="1"/>
  <c r="X41" i="18"/>
  <c r="P113" i="18"/>
  <c r="N246" i="5" l="1"/>
  <c r="M246" i="5"/>
  <c r="K246" i="5"/>
  <c r="E246" i="5"/>
  <c r="O246" i="5" l="1"/>
  <c r="Q246" i="5" s="1"/>
  <c r="E46" i="5"/>
  <c r="E42" i="5"/>
  <c r="Q1183" i="5" l="1"/>
  <c r="R1183" i="5" l="1"/>
  <c r="Z36" i="18"/>
  <c r="AA62" i="18"/>
  <c r="W116" i="18" s="1"/>
  <c r="X116" i="18" s="1"/>
  <c r="X35" i="18"/>
  <c r="Z35" i="18" s="1"/>
  <c r="N984" i="5"/>
  <c r="M984" i="5"/>
  <c r="E984" i="5"/>
  <c r="N813" i="5"/>
  <c r="M813" i="5"/>
  <c r="K813" i="5"/>
  <c r="E813" i="5"/>
  <c r="E822" i="5"/>
  <c r="K822" i="5"/>
  <c r="M822" i="5"/>
  <c r="N822" i="5"/>
  <c r="M756" i="5"/>
  <c r="R994" i="5" l="1"/>
  <c r="O984" i="5"/>
  <c r="Q984" i="5" s="1"/>
  <c r="Q627" i="5"/>
  <c r="O813" i="5"/>
  <c r="Q813" i="5" s="1"/>
  <c r="O822" i="5"/>
  <c r="Q822" i="5" s="1"/>
  <c r="Q756" i="5"/>
  <c r="Q455" i="5"/>
  <c r="R813" i="5" l="1"/>
  <c r="R627" i="5"/>
  <c r="R675" i="5" s="1"/>
  <c r="X454" i="25" s="1"/>
  <c r="V454" i="25" s="1"/>
  <c r="R822" i="5"/>
  <c r="R756" i="5"/>
  <c r="R455" i="5"/>
  <c r="N267" i="5"/>
  <c r="M267" i="5"/>
  <c r="K267" i="5"/>
  <c r="E267" i="5"/>
  <c r="N331" i="5"/>
  <c r="M331" i="5"/>
  <c r="K331" i="5"/>
  <c r="E331" i="5"/>
  <c r="N541" i="5"/>
  <c r="M541" i="5"/>
  <c r="K541" i="5"/>
  <c r="E541" i="5"/>
  <c r="Y454" i="25" l="1"/>
  <c r="V453" i="25"/>
  <c r="O267" i="5"/>
  <c r="Q267" i="5" s="1"/>
  <c r="O331" i="5"/>
  <c r="Q331" i="5" s="1"/>
  <c r="O541" i="5"/>
  <c r="Q541" i="5" s="1"/>
  <c r="AA56" i="18"/>
  <c r="AA58" i="18" s="1"/>
  <c r="AA85" i="18"/>
  <c r="AA75" i="18"/>
  <c r="X47" i="18"/>
  <c r="Z47" i="18" s="1"/>
  <c r="Z41" i="18"/>
  <c r="Z40" i="18"/>
  <c r="Z29" i="18"/>
  <c r="Z28" i="18"/>
  <c r="Z22" i="18"/>
  <c r="Z21" i="18"/>
  <c r="W101" i="18" l="1"/>
  <c r="X101" i="18" s="1"/>
  <c r="R1031" i="5"/>
  <c r="W115" i="18"/>
  <c r="X115" i="18" s="1"/>
  <c r="W102" i="18"/>
  <c r="X102" i="18" s="1"/>
  <c r="V106" i="18" s="1"/>
  <c r="AA77" i="18"/>
  <c r="R331" i="5"/>
  <c r="R541" i="5"/>
  <c r="Q572" i="5" s="1"/>
  <c r="X403" i="25" s="1"/>
  <c r="AA81" i="18"/>
  <c r="AA82" i="18"/>
  <c r="AA86" i="18"/>
  <c r="AA80" i="18"/>
  <c r="Z43" i="18"/>
  <c r="AA76" i="18"/>
  <c r="AA88" i="18"/>
  <c r="AA87" i="18"/>
  <c r="AA78" i="18"/>
  <c r="AA84" i="18"/>
  <c r="W104" i="18"/>
  <c r="X104" i="18" s="1"/>
  <c r="V107" i="18" s="1"/>
  <c r="X48" i="18"/>
  <c r="AA79" i="18"/>
  <c r="V403" i="25" l="1"/>
  <c r="V402" i="25" s="1"/>
  <c r="Y403" i="25"/>
  <c r="Q1222" i="5"/>
  <c r="X708" i="25" s="1"/>
  <c r="W708" i="25" s="1"/>
  <c r="K198" i="25"/>
  <c r="K196" i="25" s="1"/>
  <c r="Q196" i="25" s="1"/>
  <c r="K193" i="25"/>
  <c r="K191" i="25" s="1"/>
  <c r="Q191" i="25" s="1"/>
  <c r="AA94" i="18"/>
  <c r="Z48" i="18"/>
  <c r="W114" i="18" s="1"/>
  <c r="X114" i="18" s="1"/>
  <c r="V119" i="18" s="1"/>
  <c r="W49" i="18"/>
  <c r="Z49" i="18" s="1"/>
  <c r="Y708" i="25" l="1"/>
  <c r="W707" i="25"/>
  <c r="W117" i="18"/>
  <c r="X117" i="18" s="1"/>
  <c r="V120" i="18" s="1"/>
  <c r="K250" i="25"/>
  <c r="K248" i="25" s="1"/>
  <c r="Q248" i="25" s="1"/>
  <c r="K256" i="25"/>
  <c r="K254" i="25" s="1"/>
  <c r="Q254" i="25" s="1"/>
  <c r="Z188" i="18"/>
  <c r="Z189" i="18"/>
  <c r="Z187" i="18"/>
  <c r="Z186" i="18"/>
  <c r="H126" i="18"/>
  <c r="J126" i="18" s="1"/>
  <c r="J141" i="18" s="1"/>
  <c r="C139" i="18"/>
  <c r="L55" i="18"/>
  <c r="J55" i="18"/>
  <c r="L104" i="18"/>
  <c r="J104" i="18"/>
  <c r="L103" i="18"/>
  <c r="J103" i="18"/>
  <c r="L102" i="18"/>
  <c r="J102" i="18"/>
  <c r="L101" i="18"/>
  <c r="J101" i="18"/>
  <c r="L100" i="18"/>
  <c r="J100" i="18"/>
  <c r="L99" i="18"/>
  <c r="J99" i="18"/>
  <c r="L98" i="18"/>
  <c r="L79" i="18"/>
  <c r="L88" i="18"/>
  <c r="L84" i="18"/>
  <c r="L78" i="18"/>
  <c r="J88" i="18"/>
  <c r="L87" i="18"/>
  <c r="J87" i="18"/>
  <c r="L86" i="18"/>
  <c r="J86" i="18"/>
  <c r="L85" i="18"/>
  <c r="J85" i="18"/>
  <c r="J84" i="18"/>
  <c r="L83" i="18"/>
  <c r="J83" i="18"/>
  <c r="L82" i="18"/>
  <c r="J82" i="18"/>
  <c r="L81" i="18"/>
  <c r="J81" i="18"/>
  <c r="L80" i="18"/>
  <c r="J80" i="18"/>
  <c r="J79" i="18"/>
  <c r="J78" i="18"/>
  <c r="L77" i="18"/>
  <c r="J77" i="18"/>
  <c r="L76" i="18"/>
  <c r="J76" i="18"/>
  <c r="L75" i="18"/>
  <c r="J75" i="18"/>
  <c r="L56" i="18"/>
  <c r="L54" i="18"/>
  <c r="L50" i="18"/>
  <c r="L49" i="18"/>
  <c r="J56" i="18"/>
  <c r="J54" i="18"/>
  <c r="J53" i="18"/>
  <c r="J52" i="18"/>
  <c r="J51" i="18"/>
  <c r="J50" i="18"/>
  <c r="J49" i="18"/>
  <c r="L16" i="18"/>
  <c r="L15" i="18"/>
  <c r="L14" i="18"/>
  <c r="L13" i="18"/>
  <c r="L12" i="18"/>
  <c r="L11" i="18"/>
  <c r="L9" i="18"/>
  <c r="L8" i="18"/>
  <c r="L7" i="18"/>
  <c r="L6" i="18"/>
  <c r="K136" i="18"/>
  <c r="Z200" i="18" l="1"/>
  <c r="Z216" i="18" s="1"/>
  <c r="Z219" i="18" s="1"/>
  <c r="J94" i="18"/>
  <c r="L94" i="18"/>
  <c r="L138" i="18" s="1"/>
  <c r="L64" i="18"/>
  <c r="L133" i="18" s="1"/>
  <c r="J113" i="18"/>
  <c r="J139" i="18" s="1"/>
  <c r="L113" i="18"/>
  <c r="L139" i="18" s="1"/>
  <c r="J64" i="18"/>
  <c r="J133" i="18" s="1"/>
  <c r="L19" i="18"/>
  <c r="L132" i="18" s="1"/>
  <c r="J16" i="18"/>
  <c r="J15" i="18"/>
  <c r="J14" i="18"/>
  <c r="J13" i="18"/>
  <c r="J12" i="18"/>
  <c r="J11" i="18"/>
  <c r="J9" i="18"/>
  <c r="J8" i="18"/>
  <c r="J7" i="18"/>
  <c r="J6" i="18"/>
  <c r="X120" i="18" l="1"/>
  <c r="J138" i="18"/>
  <c r="J143" i="18" s="1"/>
  <c r="L143" i="18"/>
  <c r="L134" i="18"/>
  <c r="J19" i="18"/>
  <c r="R267" i="5"/>
  <c r="N1231" i="5"/>
  <c r="M1231" i="5"/>
  <c r="E1231" i="5"/>
  <c r="N975" i="5"/>
  <c r="M975" i="5"/>
  <c r="K975" i="5"/>
  <c r="E975" i="5"/>
  <c r="N913" i="5"/>
  <c r="M913" i="5"/>
  <c r="K913" i="5"/>
  <c r="E913" i="5"/>
  <c r="N844" i="5"/>
  <c r="K844" i="5"/>
  <c r="E844" i="5"/>
  <c r="N831" i="5"/>
  <c r="M831" i="5"/>
  <c r="K831" i="5"/>
  <c r="E831" i="5"/>
  <c r="M784" i="5"/>
  <c r="K784" i="5"/>
  <c r="N779" i="5"/>
  <c r="M779" i="5"/>
  <c r="K779" i="5"/>
  <c r="E779" i="5"/>
  <c r="N770" i="5"/>
  <c r="M770" i="5"/>
  <c r="K770" i="5"/>
  <c r="E770" i="5"/>
  <c r="N761" i="5"/>
  <c r="M761" i="5"/>
  <c r="K761" i="5"/>
  <c r="E761" i="5"/>
  <c r="N751" i="5"/>
  <c r="M751" i="5"/>
  <c r="K751" i="5"/>
  <c r="E751" i="5"/>
  <c r="N484" i="5"/>
  <c r="M484" i="5"/>
  <c r="K484" i="5"/>
  <c r="E484" i="5"/>
  <c r="N418" i="5"/>
  <c r="M418" i="5"/>
  <c r="K418" i="5"/>
  <c r="E418" i="5"/>
  <c r="N336" i="5"/>
  <c r="M336" i="5"/>
  <c r="K336" i="5"/>
  <c r="E336" i="5"/>
  <c r="N320" i="5"/>
  <c r="M320" i="5"/>
  <c r="K320" i="5"/>
  <c r="E320" i="5"/>
  <c r="N308" i="5"/>
  <c r="M308" i="5"/>
  <c r="K308" i="5"/>
  <c r="E308" i="5"/>
  <c r="N216" i="5"/>
  <c r="M216" i="5"/>
  <c r="E216" i="5"/>
  <c r="N211" i="5"/>
  <c r="M211" i="5"/>
  <c r="E211" i="5"/>
  <c r="N204" i="5"/>
  <c r="M204" i="5"/>
  <c r="E204" i="5"/>
  <c r="N181" i="5"/>
  <c r="M181" i="5"/>
  <c r="E181" i="5"/>
  <c r="N116" i="5"/>
  <c r="M116" i="5"/>
  <c r="N92" i="5"/>
  <c r="M92" i="5"/>
  <c r="N67" i="5"/>
  <c r="M67" i="5"/>
  <c r="N56" i="5"/>
  <c r="M56" i="5"/>
  <c r="K56" i="5"/>
  <c r="E56" i="5"/>
  <c r="N51" i="5"/>
  <c r="M51" i="5"/>
  <c r="K51" i="5"/>
  <c r="E51" i="5"/>
  <c r="N46" i="5"/>
  <c r="M46" i="5"/>
  <c r="K46" i="5"/>
  <c r="N42" i="5"/>
  <c r="M42" i="5"/>
  <c r="K42" i="5"/>
  <c r="G4121" i="17"/>
  <c r="G4120" i="17"/>
  <c r="G4119" i="17"/>
  <c r="G4118" i="17"/>
  <c r="G4117" i="17"/>
  <c r="G4116" i="17"/>
  <c r="G4115" i="17"/>
  <c r="G4114" i="17"/>
  <c r="G4113" i="17"/>
  <c r="G4112" i="17"/>
  <c r="G4111" i="17"/>
  <c r="G4110" i="17"/>
  <c r="G4109" i="17"/>
  <c r="G4108" i="17"/>
  <c r="G4107" i="17"/>
  <c r="G4106" i="17"/>
  <c r="G4105" i="17"/>
  <c r="G4104" i="17"/>
  <c r="G4103" i="17"/>
  <c r="G4102" i="17"/>
  <c r="G4101" i="17"/>
  <c r="G4100" i="17"/>
  <c r="G4099" i="17"/>
  <c r="G4098" i="17"/>
  <c r="G4097" i="17"/>
  <c r="G4096" i="17"/>
  <c r="G4095" i="17"/>
  <c r="G4094" i="17"/>
  <c r="G4093" i="17"/>
  <c r="G4092" i="17"/>
  <c r="G4091" i="17"/>
  <c r="G4090" i="17"/>
  <c r="G4089" i="17"/>
  <c r="G4088" i="17"/>
  <c r="G4087" i="17"/>
  <c r="G4086" i="17"/>
  <c r="G4085" i="17"/>
  <c r="G4084" i="17"/>
  <c r="G4083" i="17"/>
  <c r="G4082" i="17"/>
  <c r="G4081" i="17"/>
  <c r="G4080" i="17"/>
  <c r="G4079" i="17"/>
  <c r="G4078" i="17"/>
  <c r="G4077" i="17"/>
  <c r="G4076" i="17"/>
  <c r="G4075" i="17"/>
  <c r="G4074" i="17"/>
  <c r="G4073" i="17"/>
  <c r="G4072" i="17"/>
  <c r="G4071" i="17"/>
  <c r="G4070" i="17"/>
  <c r="G4069" i="17"/>
  <c r="G4068" i="17"/>
  <c r="G4067" i="17"/>
  <c r="G4066" i="17"/>
  <c r="G4065" i="17"/>
  <c r="G4064" i="17"/>
  <c r="G4063" i="17"/>
  <c r="G4062" i="17"/>
  <c r="G4061" i="17"/>
  <c r="G4060" i="17"/>
  <c r="G4059" i="17"/>
  <c r="G4058" i="17"/>
  <c r="G4057" i="17"/>
  <c r="G4056" i="17"/>
  <c r="G4055" i="17"/>
  <c r="G4054" i="17"/>
  <c r="G4053" i="17"/>
  <c r="G4052" i="17"/>
  <c r="G4051" i="17"/>
  <c r="G4050" i="17"/>
  <c r="G4049" i="17"/>
  <c r="G4048" i="17"/>
  <c r="G4047" i="17"/>
  <c r="G4046" i="17"/>
  <c r="G4045" i="17"/>
  <c r="G4044" i="17"/>
  <c r="G4043" i="17"/>
  <c r="G4042" i="17"/>
  <c r="G4041" i="17"/>
  <c r="G4040" i="17"/>
  <c r="G4039" i="17"/>
  <c r="G4038" i="17"/>
  <c r="G4037" i="17"/>
  <c r="G4036" i="17"/>
  <c r="G4035" i="17"/>
  <c r="G4034" i="17"/>
  <c r="G4033" i="17"/>
  <c r="G4032" i="17"/>
  <c r="G4031" i="17"/>
  <c r="G4030" i="17"/>
  <c r="G4029" i="17"/>
  <c r="G4028" i="17"/>
  <c r="G4027" i="17"/>
  <c r="G4026" i="17"/>
  <c r="G4025" i="17"/>
  <c r="G4024" i="17"/>
  <c r="G4023" i="17"/>
  <c r="G4022" i="17"/>
  <c r="G4021" i="17"/>
  <c r="G4020" i="17"/>
  <c r="G4019" i="17"/>
  <c r="G4018" i="17"/>
  <c r="G4017" i="17"/>
  <c r="G4016" i="17"/>
  <c r="G4015" i="17"/>
  <c r="G4014" i="17"/>
  <c r="G4013" i="17"/>
  <c r="G4012" i="17"/>
  <c r="G4011" i="17"/>
  <c r="G4010" i="17"/>
  <c r="G4009" i="17"/>
  <c r="G4008" i="17"/>
  <c r="G4007" i="17"/>
  <c r="G4006" i="17"/>
  <c r="G4005" i="17"/>
  <c r="G4004" i="17"/>
  <c r="G4003" i="17"/>
  <c r="G4002" i="17"/>
  <c r="G4001" i="17"/>
  <c r="G4000" i="17"/>
  <c r="G3999" i="17"/>
  <c r="G3998" i="17"/>
  <c r="G3997" i="17"/>
  <c r="G3996" i="17"/>
  <c r="G3995" i="17"/>
  <c r="G3994" i="17"/>
  <c r="G3993" i="17"/>
  <c r="G3992" i="17"/>
  <c r="G3991" i="17"/>
  <c r="G3990" i="17"/>
  <c r="G3989" i="17"/>
  <c r="G3988" i="17"/>
  <c r="G3987" i="17"/>
  <c r="G3986" i="17"/>
  <c r="G3985" i="17"/>
  <c r="G3984" i="17"/>
  <c r="G3983" i="17"/>
  <c r="G3982" i="17"/>
  <c r="G3981" i="17"/>
  <c r="G3980" i="17"/>
  <c r="G3979" i="17"/>
  <c r="G3978" i="17"/>
  <c r="G3977" i="17"/>
  <c r="G3976" i="17"/>
  <c r="G3975" i="17"/>
  <c r="G3974" i="17"/>
  <c r="G3973" i="17"/>
  <c r="G3972" i="17"/>
  <c r="G3971" i="17"/>
  <c r="G3970" i="17"/>
  <c r="G3969" i="17"/>
  <c r="G3968" i="17"/>
  <c r="G3967" i="17"/>
  <c r="G3966" i="17"/>
  <c r="G3965" i="17"/>
  <c r="G3964" i="17"/>
  <c r="G3963" i="17"/>
  <c r="G3962" i="17"/>
  <c r="G3961" i="17"/>
  <c r="G3960" i="17"/>
  <c r="G3959" i="17"/>
  <c r="G3958" i="17"/>
  <c r="G3957" i="17"/>
  <c r="G3956" i="17"/>
  <c r="G3955" i="17"/>
  <c r="G3954" i="17"/>
  <c r="G3953" i="17"/>
  <c r="G3952" i="17"/>
  <c r="G3951" i="17"/>
  <c r="G3950" i="17"/>
  <c r="G3949" i="17"/>
  <c r="G3948" i="17"/>
  <c r="G3947" i="17"/>
  <c r="G3946" i="17"/>
  <c r="G3945" i="17"/>
  <c r="G3944" i="17"/>
  <c r="G3943" i="17"/>
  <c r="G3942" i="17"/>
  <c r="G3941" i="17"/>
  <c r="G3940" i="17"/>
  <c r="G3939" i="17"/>
  <c r="G3938" i="17"/>
  <c r="G3937" i="17"/>
  <c r="G3936" i="17"/>
  <c r="G3935" i="17"/>
  <c r="G3934" i="17"/>
  <c r="G3933" i="17"/>
  <c r="G3932" i="17"/>
  <c r="G3931" i="17"/>
  <c r="G3930" i="17"/>
  <c r="G3929" i="17"/>
  <c r="G3928" i="17"/>
  <c r="G3927" i="17"/>
  <c r="G3926" i="17"/>
  <c r="G3925" i="17"/>
  <c r="G3924" i="17"/>
  <c r="G3923" i="17"/>
  <c r="G3922" i="17"/>
  <c r="G3921" i="17"/>
  <c r="G3920" i="17"/>
  <c r="G3919" i="17"/>
  <c r="G3918" i="17"/>
  <c r="G3917" i="17"/>
  <c r="G3916" i="17"/>
  <c r="G3915" i="17"/>
  <c r="G3914" i="17"/>
  <c r="G3913" i="17"/>
  <c r="G3912" i="17"/>
  <c r="G3911" i="17"/>
  <c r="G3910" i="17"/>
  <c r="G3909" i="17"/>
  <c r="G3908" i="17"/>
  <c r="G3907" i="17"/>
  <c r="G3906" i="17"/>
  <c r="G3905" i="17"/>
  <c r="G3904" i="17"/>
  <c r="G3903" i="17"/>
  <c r="G3902" i="17"/>
  <c r="G3901" i="17"/>
  <c r="G3900" i="17"/>
  <c r="G3899" i="17"/>
  <c r="G3898" i="17"/>
  <c r="G3897" i="17"/>
  <c r="G3896" i="17"/>
  <c r="G3895" i="17"/>
  <c r="G3894" i="17"/>
  <c r="G3893" i="17"/>
  <c r="G3892" i="17"/>
  <c r="G3891" i="17"/>
  <c r="G3890" i="17"/>
  <c r="G3889" i="17"/>
  <c r="G3888" i="17"/>
  <c r="G3887" i="17"/>
  <c r="G3886" i="17"/>
  <c r="G3885" i="17"/>
  <c r="G3884" i="17"/>
  <c r="G3883" i="17"/>
  <c r="G3882" i="17"/>
  <c r="G3881" i="17"/>
  <c r="G3880" i="17"/>
  <c r="G3879" i="17"/>
  <c r="G3878" i="17"/>
  <c r="G3877" i="17"/>
  <c r="G3876" i="17"/>
  <c r="G3875" i="17"/>
  <c r="G3874" i="17"/>
  <c r="G3873" i="17"/>
  <c r="G3872" i="17"/>
  <c r="G3871" i="17"/>
  <c r="G3870" i="17"/>
  <c r="G3869" i="17"/>
  <c r="G3868" i="17"/>
  <c r="G3867" i="17"/>
  <c r="G3866" i="17"/>
  <c r="G3865" i="17"/>
  <c r="G3864" i="17"/>
  <c r="G3863" i="17"/>
  <c r="G3862" i="17"/>
  <c r="G3861" i="17"/>
  <c r="G3860" i="17"/>
  <c r="G3859" i="17"/>
  <c r="G3858" i="17"/>
  <c r="G3857" i="17"/>
  <c r="G3856" i="17"/>
  <c r="G3855" i="17"/>
  <c r="G3854" i="17"/>
  <c r="G3853" i="17"/>
  <c r="G3852" i="17"/>
  <c r="G3851" i="17"/>
  <c r="G3850" i="17"/>
  <c r="G3849" i="17"/>
  <c r="G3848" i="17"/>
  <c r="G3847" i="17"/>
  <c r="G3846" i="17"/>
  <c r="G3845" i="17"/>
  <c r="G3844" i="17"/>
  <c r="G3843" i="17"/>
  <c r="G3842" i="17"/>
  <c r="G3841" i="17"/>
  <c r="G3840" i="17"/>
  <c r="G3839" i="17"/>
  <c r="G3838" i="17"/>
  <c r="G3837" i="17"/>
  <c r="G3836" i="17"/>
  <c r="G3835" i="17"/>
  <c r="G3834" i="17"/>
  <c r="G3833" i="17"/>
  <c r="G3832" i="17"/>
  <c r="G3831" i="17"/>
  <c r="G3830" i="17"/>
  <c r="G3829" i="17"/>
  <c r="G3828" i="17"/>
  <c r="G3827" i="17"/>
  <c r="G3826" i="17"/>
  <c r="G3825" i="17"/>
  <c r="G3824" i="17"/>
  <c r="G3823" i="17"/>
  <c r="G3822" i="17"/>
  <c r="G3821" i="17"/>
  <c r="G3820" i="17"/>
  <c r="G3819" i="17"/>
  <c r="G3818" i="17"/>
  <c r="G3817" i="17"/>
  <c r="G3816" i="17"/>
  <c r="G3815" i="17"/>
  <c r="G3814" i="17"/>
  <c r="G3813" i="17"/>
  <c r="G3812" i="17"/>
  <c r="G3811" i="17"/>
  <c r="G3810" i="17"/>
  <c r="G3809" i="17"/>
  <c r="G3808" i="17"/>
  <c r="G3807" i="17"/>
  <c r="G3806" i="17"/>
  <c r="G3805" i="17"/>
  <c r="G3804" i="17"/>
  <c r="G3803" i="17"/>
  <c r="G3802" i="17"/>
  <c r="G3801" i="17"/>
  <c r="G3800" i="17"/>
  <c r="G3799" i="17"/>
  <c r="G3798" i="17"/>
  <c r="G3797" i="17"/>
  <c r="G3796" i="17"/>
  <c r="G3795" i="17"/>
  <c r="G3794" i="17"/>
  <c r="G3793" i="17"/>
  <c r="G3792" i="17"/>
  <c r="G3791" i="17"/>
  <c r="G3790" i="17"/>
  <c r="G3789" i="17"/>
  <c r="G3788" i="17"/>
  <c r="G3787" i="17"/>
  <c r="G3786" i="17"/>
  <c r="G3785" i="17"/>
  <c r="G3784" i="17"/>
  <c r="G3783" i="17"/>
  <c r="G3782" i="17"/>
  <c r="G3781" i="17"/>
  <c r="G3780" i="17"/>
  <c r="G3779" i="17"/>
  <c r="G3778" i="17"/>
  <c r="G3777" i="17"/>
  <c r="G3776" i="17"/>
  <c r="G3775" i="17"/>
  <c r="G3774" i="17"/>
  <c r="G3773" i="17"/>
  <c r="G3772" i="17"/>
  <c r="G3771" i="17"/>
  <c r="G3770" i="17"/>
  <c r="G3769" i="17"/>
  <c r="G3768" i="17"/>
  <c r="G3767" i="17"/>
  <c r="G3766" i="17"/>
  <c r="G3765" i="17"/>
  <c r="G3764" i="17"/>
  <c r="G3763" i="17"/>
  <c r="G3762" i="17"/>
  <c r="G3761" i="17"/>
  <c r="G3760" i="17"/>
  <c r="G3759" i="17"/>
  <c r="G3758" i="17"/>
  <c r="G3757" i="17"/>
  <c r="G3756" i="17"/>
  <c r="G3755" i="17"/>
  <c r="G3754" i="17"/>
  <c r="G3753" i="17"/>
  <c r="G3752" i="17"/>
  <c r="G3751" i="17"/>
  <c r="G3750" i="17"/>
  <c r="G3749" i="17"/>
  <c r="G3748" i="17"/>
  <c r="G3747" i="17"/>
  <c r="G3746" i="17"/>
  <c r="G3745" i="17"/>
  <c r="G3744" i="17"/>
  <c r="G3743" i="17"/>
  <c r="G3742" i="17"/>
  <c r="G3741" i="17"/>
  <c r="G3740" i="17"/>
  <c r="G3739" i="17"/>
  <c r="G3738" i="17"/>
  <c r="G3737" i="17"/>
  <c r="G3736" i="17"/>
  <c r="G3735" i="17"/>
  <c r="G3734" i="17"/>
  <c r="G3733" i="17"/>
  <c r="G3732" i="17"/>
  <c r="G3731" i="17"/>
  <c r="G3730" i="17"/>
  <c r="G3729" i="17"/>
  <c r="G3728" i="17"/>
  <c r="G3727" i="17"/>
  <c r="G3726" i="17"/>
  <c r="G3725" i="17"/>
  <c r="G3724" i="17"/>
  <c r="G3723" i="17"/>
  <c r="G3722" i="17"/>
  <c r="G3721" i="17"/>
  <c r="G3720" i="17"/>
  <c r="G3719" i="17"/>
  <c r="G3718" i="17"/>
  <c r="G3717" i="17"/>
  <c r="G3716" i="17"/>
  <c r="G3715" i="17"/>
  <c r="G3714" i="17"/>
  <c r="G3713" i="17"/>
  <c r="G3712" i="17"/>
  <c r="G3711" i="17"/>
  <c r="G3710" i="17"/>
  <c r="G3709" i="17"/>
  <c r="G3708" i="17"/>
  <c r="G3707" i="17"/>
  <c r="G3706" i="17"/>
  <c r="G3705" i="17"/>
  <c r="G3704" i="17"/>
  <c r="G3703" i="17"/>
  <c r="G3702" i="17"/>
  <c r="G3701" i="17"/>
  <c r="G3700" i="17"/>
  <c r="G3699" i="17"/>
  <c r="G3698" i="17"/>
  <c r="G3697" i="17"/>
  <c r="G3696" i="17"/>
  <c r="G3695" i="17"/>
  <c r="G3694" i="17"/>
  <c r="G3693" i="17"/>
  <c r="G3692" i="17"/>
  <c r="G3691" i="17"/>
  <c r="G3690" i="17"/>
  <c r="G3689" i="17"/>
  <c r="G3688" i="17"/>
  <c r="G3687" i="17"/>
  <c r="G3686" i="17"/>
  <c r="G3685" i="17"/>
  <c r="G3684" i="17"/>
  <c r="G3683" i="17"/>
  <c r="G3682" i="17"/>
  <c r="G3681" i="17"/>
  <c r="G3680" i="17"/>
  <c r="G3679" i="17"/>
  <c r="G3678" i="17"/>
  <c r="G3677" i="17"/>
  <c r="G3676" i="17"/>
  <c r="G3675" i="17"/>
  <c r="G3674" i="17"/>
  <c r="G3673" i="17"/>
  <c r="G3672" i="17"/>
  <c r="G3671" i="17"/>
  <c r="G3670" i="17"/>
  <c r="G3669" i="17"/>
  <c r="G3668" i="17"/>
  <c r="G3667" i="17"/>
  <c r="G3666" i="17"/>
  <c r="G3665" i="17"/>
  <c r="G3664" i="17"/>
  <c r="G3663" i="17"/>
  <c r="G3662" i="17"/>
  <c r="G3661" i="17"/>
  <c r="G3660" i="17"/>
  <c r="G3659" i="17"/>
  <c r="G3658" i="17"/>
  <c r="G3657" i="17"/>
  <c r="G3656" i="17"/>
  <c r="G3655" i="17"/>
  <c r="G3654" i="17"/>
  <c r="G3653" i="17"/>
  <c r="G3652" i="17"/>
  <c r="G3651" i="17"/>
  <c r="G3650" i="17"/>
  <c r="G3649" i="17"/>
  <c r="G3648" i="17"/>
  <c r="G3647" i="17"/>
  <c r="G3646" i="17"/>
  <c r="G3645" i="17"/>
  <c r="G3644" i="17"/>
  <c r="G3643" i="17"/>
  <c r="G3642" i="17"/>
  <c r="G3641" i="17"/>
  <c r="G3640" i="17"/>
  <c r="G3639" i="17"/>
  <c r="G3638" i="17"/>
  <c r="G3637" i="17"/>
  <c r="G3636" i="17"/>
  <c r="G3635" i="17"/>
  <c r="G3634" i="17"/>
  <c r="G3633" i="17"/>
  <c r="G3632" i="17"/>
  <c r="G3631" i="17"/>
  <c r="G3630" i="17"/>
  <c r="G3629" i="17"/>
  <c r="G3628" i="17"/>
  <c r="G3627" i="17"/>
  <c r="G3626" i="17"/>
  <c r="G3625" i="17"/>
  <c r="G3624" i="17"/>
  <c r="G3623" i="17"/>
  <c r="G3622" i="17"/>
  <c r="G3621" i="17"/>
  <c r="G3620" i="17"/>
  <c r="G3619" i="17"/>
  <c r="G3618" i="17"/>
  <c r="G3617" i="17"/>
  <c r="G3616" i="17"/>
  <c r="G3615" i="17"/>
  <c r="G3614" i="17"/>
  <c r="G3613" i="17"/>
  <c r="G3612" i="17"/>
  <c r="G3611" i="17"/>
  <c r="G3610" i="17"/>
  <c r="G3609" i="17"/>
  <c r="G3608" i="17"/>
  <c r="G3607" i="17"/>
  <c r="G3606" i="17"/>
  <c r="G3605" i="17"/>
  <c r="G3604" i="17"/>
  <c r="G3603" i="17"/>
  <c r="G3602" i="17"/>
  <c r="G3601" i="17"/>
  <c r="G3600" i="17"/>
  <c r="G3599" i="17"/>
  <c r="G3598" i="17"/>
  <c r="G3597" i="17"/>
  <c r="G3596" i="17"/>
  <c r="G3595" i="17"/>
  <c r="G3594" i="17"/>
  <c r="G3593" i="17"/>
  <c r="G3592" i="17"/>
  <c r="G3591" i="17"/>
  <c r="G3590" i="17"/>
  <c r="G3589" i="17"/>
  <c r="G3588" i="17"/>
  <c r="G3587" i="17"/>
  <c r="G3586" i="17"/>
  <c r="G3585" i="17"/>
  <c r="G3584" i="17"/>
  <c r="G3583" i="17"/>
  <c r="G3582" i="17"/>
  <c r="G3581" i="17"/>
  <c r="G3580" i="17"/>
  <c r="G3579" i="17"/>
  <c r="G3578" i="17"/>
  <c r="G3577" i="17"/>
  <c r="G3576" i="17"/>
  <c r="G3575" i="17"/>
  <c r="G3574" i="17"/>
  <c r="G3573" i="17"/>
  <c r="G3572" i="17"/>
  <c r="G3571" i="17"/>
  <c r="G3570" i="17"/>
  <c r="G3569" i="17"/>
  <c r="G3568" i="17"/>
  <c r="G3567" i="17"/>
  <c r="G3566" i="17"/>
  <c r="G3565" i="17"/>
  <c r="G3564" i="17"/>
  <c r="G3563" i="17"/>
  <c r="G3562" i="17"/>
  <c r="G3561" i="17"/>
  <c r="G3560" i="17"/>
  <c r="G3559" i="17"/>
  <c r="G3558" i="17"/>
  <c r="G3557" i="17"/>
  <c r="G3556" i="17"/>
  <c r="G3555" i="17"/>
  <c r="G3554" i="17"/>
  <c r="G3553" i="17"/>
  <c r="G3552" i="17"/>
  <c r="G3551" i="17"/>
  <c r="G3550" i="17"/>
  <c r="G3549" i="17"/>
  <c r="G3548" i="17"/>
  <c r="G3547" i="17"/>
  <c r="G3546" i="17"/>
  <c r="G3545" i="17"/>
  <c r="G3544" i="17"/>
  <c r="G3543" i="17"/>
  <c r="G3542" i="17"/>
  <c r="G3541" i="17"/>
  <c r="G3540" i="17"/>
  <c r="G3539" i="17"/>
  <c r="G3538" i="17"/>
  <c r="G3537" i="17"/>
  <c r="G3536" i="17"/>
  <c r="G3535" i="17"/>
  <c r="G3534" i="17"/>
  <c r="G3533" i="17"/>
  <c r="G3532" i="17"/>
  <c r="G3531" i="17"/>
  <c r="G3530" i="17"/>
  <c r="G3529" i="17"/>
  <c r="G3528" i="17"/>
  <c r="G3527" i="17"/>
  <c r="G3526" i="17"/>
  <c r="G3525" i="17"/>
  <c r="G3524" i="17"/>
  <c r="G3523" i="17"/>
  <c r="G3522" i="17"/>
  <c r="G3521" i="17"/>
  <c r="G3520" i="17"/>
  <c r="G3519" i="17"/>
  <c r="G3518" i="17"/>
  <c r="G3517" i="17"/>
  <c r="G3516" i="17"/>
  <c r="G3515" i="17"/>
  <c r="G3514" i="17"/>
  <c r="G3513" i="17"/>
  <c r="G3512" i="17"/>
  <c r="G3511" i="17"/>
  <c r="G3510" i="17"/>
  <c r="G3509" i="17"/>
  <c r="G3508" i="17"/>
  <c r="G3507" i="17"/>
  <c r="G3506" i="17"/>
  <c r="G3505" i="17"/>
  <c r="G3504" i="17"/>
  <c r="G3503" i="17"/>
  <c r="G3502" i="17"/>
  <c r="G3501" i="17"/>
  <c r="G3500" i="17"/>
  <c r="G3499" i="17"/>
  <c r="G3498" i="17"/>
  <c r="G3497" i="17"/>
  <c r="G3496" i="17"/>
  <c r="G3495" i="17"/>
  <c r="G3494" i="17"/>
  <c r="G3493" i="17"/>
  <c r="G3492" i="17"/>
  <c r="G3491" i="17"/>
  <c r="G3490" i="17"/>
  <c r="G3489" i="17"/>
  <c r="G3488" i="17"/>
  <c r="G3487" i="17"/>
  <c r="G3486" i="17"/>
  <c r="G3485" i="17"/>
  <c r="G3484" i="17"/>
  <c r="G3483" i="17"/>
  <c r="G3482" i="17"/>
  <c r="G3481" i="17"/>
  <c r="G3480" i="17"/>
  <c r="G3479" i="17"/>
  <c r="G3478" i="17"/>
  <c r="G3477" i="17"/>
  <c r="G3476" i="17"/>
  <c r="G3475" i="17"/>
  <c r="G3474" i="17"/>
  <c r="G3473" i="17"/>
  <c r="G3472" i="17"/>
  <c r="G3471" i="17"/>
  <c r="G3470" i="17"/>
  <c r="G3469" i="17"/>
  <c r="G3468" i="17"/>
  <c r="G3467" i="17"/>
  <c r="G3466" i="17"/>
  <c r="G3465" i="17"/>
  <c r="G3464" i="17"/>
  <c r="G3463" i="17"/>
  <c r="G3462" i="17"/>
  <c r="G3461" i="17"/>
  <c r="G3460" i="17"/>
  <c r="G3459" i="17"/>
  <c r="G3458" i="17"/>
  <c r="G3457" i="17"/>
  <c r="G3456" i="17"/>
  <c r="G3455" i="17"/>
  <c r="G3454" i="17"/>
  <c r="G3453" i="17"/>
  <c r="G3452" i="17"/>
  <c r="G3451" i="17"/>
  <c r="G3450" i="17"/>
  <c r="G3449" i="17"/>
  <c r="G3448" i="17"/>
  <c r="G3447" i="17"/>
  <c r="G3446" i="17"/>
  <c r="G3445" i="17"/>
  <c r="G3444" i="17"/>
  <c r="G3443" i="17"/>
  <c r="G3442" i="17"/>
  <c r="G3441" i="17"/>
  <c r="G3440" i="17"/>
  <c r="G3439" i="17"/>
  <c r="G3438" i="17"/>
  <c r="G3437" i="17"/>
  <c r="G3436" i="17"/>
  <c r="G3435" i="17"/>
  <c r="G3434" i="17"/>
  <c r="G3433" i="17"/>
  <c r="G3432" i="17"/>
  <c r="G3431" i="17"/>
  <c r="G3430" i="17"/>
  <c r="G3429" i="17"/>
  <c r="G3428" i="17"/>
  <c r="G3427" i="17"/>
  <c r="G3426" i="17"/>
  <c r="G3425" i="17"/>
  <c r="G3424" i="17"/>
  <c r="G3423" i="17"/>
  <c r="G3422" i="17"/>
  <c r="G3421" i="17"/>
  <c r="G3420" i="17"/>
  <c r="G3419" i="17"/>
  <c r="G3418" i="17"/>
  <c r="G3417" i="17"/>
  <c r="G3416" i="17"/>
  <c r="G3415" i="17"/>
  <c r="G3414" i="17"/>
  <c r="G3413" i="17"/>
  <c r="G3412" i="17"/>
  <c r="G3411" i="17"/>
  <c r="G3410" i="17"/>
  <c r="G3409" i="17"/>
  <c r="G3408" i="17"/>
  <c r="G3407" i="17"/>
  <c r="G3406" i="17"/>
  <c r="G3405" i="17"/>
  <c r="G3404" i="17"/>
  <c r="G3403" i="17"/>
  <c r="G3402" i="17"/>
  <c r="G3401" i="17"/>
  <c r="G3400" i="17"/>
  <c r="G3399" i="17"/>
  <c r="G3398" i="17"/>
  <c r="G3397" i="17"/>
  <c r="G3396" i="17"/>
  <c r="G3395" i="17"/>
  <c r="G3394" i="17"/>
  <c r="G3393" i="17"/>
  <c r="G3392" i="17"/>
  <c r="G3391" i="17"/>
  <c r="G3390" i="17"/>
  <c r="G3389" i="17"/>
  <c r="G3388" i="17"/>
  <c r="G3387" i="17"/>
  <c r="G3386" i="17"/>
  <c r="G3385" i="17"/>
  <c r="G3384" i="17"/>
  <c r="G3383" i="17"/>
  <c r="G3382" i="17"/>
  <c r="G3381" i="17"/>
  <c r="G3380" i="17"/>
  <c r="G3379" i="17"/>
  <c r="G3378" i="17"/>
  <c r="G3377" i="17"/>
  <c r="G3376" i="17"/>
  <c r="G3375" i="17"/>
  <c r="G3374" i="17"/>
  <c r="G3373" i="17"/>
  <c r="G3372" i="17"/>
  <c r="G3371" i="17"/>
  <c r="G3370" i="17"/>
  <c r="G3369" i="17"/>
  <c r="G3368" i="17"/>
  <c r="G3367" i="17"/>
  <c r="G3366" i="17"/>
  <c r="G3365" i="17"/>
  <c r="G3364" i="17"/>
  <c r="G3363" i="17"/>
  <c r="G3362" i="17"/>
  <c r="G3361" i="17"/>
  <c r="G3360" i="17"/>
  <c r="G3359" i="17"/>
  <c r="G3358" i="17"/>
  <c r="G3357" i="17"/>
  <c r="G3356" i="17"/>
  <c r="G3355" i="17"/>
  <c r="G3354" i="17"/>
  <c r="G3353" i="17"/>
  <c r="G3352" i="17"/>
  <c r="G3351" i="17"/>
  <c r="G3350" i="17"/>
  <c r="G3349" i="17"/>
  <c r="G3348" i="17"/>
  <c r="G3347" i="17"/>
  <c r="G3346" i="17"/>
  <c r="G3345" i="17"/>
  <c r="G3344" i="17"/>
  <c r="G3343" i="17"/>
  <c r="G3342" i="17"/>
  <c r="G3341" i="17"/>
  <c r="G3340" i="17"/>
  <c r="G3339" i="17"/>
  <c r="G3338" i="17"/>
  <c r="G3337" i="17"/>
  <c r="G3336" i="17"/>
  <c r="G3335" i="17"/>
  <c r="G3334" i="17"/>
  <c r="G3333" i="17"/>
  <c r="G3332" i="17"/>
  <c r="G3331" i="17"/>
  <c r="G3330" i="17"/>
  <c r="G3329" i="17"/>
  <c r="G3328" i="17"/>
  <c r="G3327" i="17"/>
  <c r="G3326" i="17"/>
  <c r="G3325" i="17"/>
  <c r="G3324" i="17"/>
  <c r="G3323" i="17"/>
  <c r="G3322" i="17"/>
  <c r="G3321" i="17"/>
  <c r="G3320" i="17"/>
  <c r="G3319" i="17"/>
  <c r="G3318" i="17"/>
  <c r="G3317" i="17"/>
  <c r="G3316" i="17"/>
  <c r="G3315" i="17"/>
  <c r="G3314" i="17"/>
  <c r="G3313" i="17"/>
  <c r="G3312" i="17"/>
  <c r="G3311" i="17"/>
  <c r="G3310" i="17"/>
  <c r="G3309" i="17"/>
  <c r="G3308" i="17"/>
  <c r="G3307" i="17"/>
  <c r="G3306" i="17"/>
  <c r="G3305" i="17"/>
  <c r="G3304" i="17"/>
  <c r="G3303" i="17"/>
  <c r="G3302" i="17"/>
  <c r="G3301" i="17"/>
  <c r="G3300" i="17"/>
  <c r="G3299" i="17"/>
  <c r="G3298" i="17"/>
  <c r="G3297" i="17"/>
  <c r="G3296" i="17"/>
  <c r="G3295" i="17"/>
  <c r="G3294" i="17"/>
  <c r="G3293" i="17"/>
  <c r="G3292" i="17"/>
  <c r="G3291" i="17"/>
  <c r="G3290" i="17"/>
  <c r="G3289" i="17"/>
  <c r="G3288" i="17"/>
  <c r="G3287" i="17"/>
  <c r="G3286" i="17"/>
  <c r="G3285" i="17"/>
  <c r="G3284" i="17"/>
  <c r="G3283" i="17"/>
  <c r="G3282" i="17"/>
  <c r="G3281" i="17"/>
  <c r="G3280" i="17"/>
  <c r="G3279" i="17"/>
  <c r="G3278" i="17"/>
  <c r="G3277" i="17"/>
  <c r="G3276" i="17"/>
  <c r="G3275" i="17"/>
  <c r="G3274" i="17"/>
  <c r="G3273" i="17"/>
  <c r="G3272" i="17"/>
  <c r="G3271" i="17"/>
  <c r="G3270" i="17"/>
  <c r="G3269" i="17"/>
  <c r="G3268" i="17"/>
  <c r="G3267" i="17"/>
  <c r="G3266" i="17"/>
  <c r="G3265" i="17"/>
  <c r="G3264" i="17"/>
  <c r="G3263" i="17"/>
  <c r="G3262" i="17"/>
  <c r="G3261" i="17"/>
  <c r="G3260" i="17"/>
  <c r="G3259" i="17"/>
  <c r="G3258" i="17"/>
  <c r="G3257" i="17"/>
  <c r="G3256" i="17"/>
  <c r="G3255" i="17"/>
  <c r="G3254" i="17"/>
  <c r="G3253" i="17"/>
  <c r="G3252" i="17"/>
  <c r="G3251" i="17"/>
  <c r="G3250" i="17"/>
  <c r="G3249" i="17"/>
  <c r="G3248" i="17"/>
  <c r="G3247" i="17"/>
  <c r="G3246" i="17"/>
  <c r="G3245" i="17"/>
  <c r="G3244" i="17"/>
  <c r="G3243" i="17"/>
  <c r="G3242" i="17"/>
  <c r="G3241" i="17"/>
  <c r="G3240" i="17"/>
  <c r="G3239" i="17"/>
  <c r="G3238" i="17"/>
  <c r="G3237" i="17"/>
  <c r="G3236" i="17"/>
  <c r="G3235" i="17"/>
  <c r="G3234" i="17"/>
  <c r="G3233" i="17"/>
  <c r="G3232" i="17"/>
  <c r="G3231" i="17"/>
  <c r="G3230" i="17"/>
  <c r="G3229" i="17"/>
  <c r="G3228" i="17"/>
  <c r="G3227" i="17"/>
  <c r="G3226" i="17"/>
  <c r="G3225" i="17"/>
  <c r="G3224" i="17"/>
  <c r="G3223" i="17"/>
  <c r="G3222" i="17"/>
  <c r="G3221" i="17"/>
  <c r="G3220" i="17"/>
  <c r="G3219" i="17"/>
  <c r="G3218" i="17"/>
  <c r="G3217" i="17"/>
  <c r="G3216" i="17"/>
  <c r="G3215" i="17"/>
  <c r="G3214" i="17"/>
  <c r="G3213" i="17"/>
  <c r="G3212" i="17"/>
  <c r="G3211" i="17"/>
  <c r="G3210" i="17"/>
  <c r="G3209" i="17"/>
  <c r="G3208" i="17"/>
  <c r="G3207" i="17"/>
  <c r="G3206" i="17"/>
  <c r="G3205" i="17"/>
  <c r="G3204" i="17"/>
  <c r="G3203" i="17"/>
  <c r="G3202" i="17"/>
  <c r="G3201" i="17"/>
  <c r="G3200" i="17"/>
  <c r="G3199" i="17"/>
  <c r="G3198" i="17"/>
  <c r="G3197" i="17"/>
  <c r="G3196" i="17"/>
  <c r="G3195" i="17"/>
  <c r="G3194" i="17"/>
  <c r="G3193" i="17"/>
  <c r="G3192" i="17"/>
  <c r="G3191" i="17"/>
  <c r="G3190" i="17"/>
  <c r="G3189" i="17"/>
  <c r="G3188" i="17"/>
  <c r="G3187" i="17"/>
  <c r="G3186" i="17"/>
  <c r="G3185" i="17"/>
  <c r="G3184" i="17"/>
  <c r="G3183" i="17"/>
  <c r="G3182" i="17"/>
  <c r="G3181" i="17"/>
  <c r="G3180" i="17"/>
  <c r="G3179" i="17"/>
  <c r="G3178" i="17"/>
  <c r="G3177" i="17"/>
  <c r="G3176" i="17"/>
  <c r="G3175" i="17"/>
  <c r="G3174" i="17"/>
  <c r="G3173" i="17"/>
  <c r="G3172" i="17"/>
  <c r="G3171" i="17"/>
  <c r="G3170" i="17"/>
  <c r="G3169" i="17"/>
  <c r="G3168" i="17"/>
  <c r="G3167" i="17"/>
  <c r="G3166" i="17"/>
  <c r="G3165" i="17"/>
  <c r="G3164" i="17"/>
  <c r="G3163" i="17"/>
  <c r="G3162" i="17"/>
  <c r="G3161" i="17"/>
  <c r="G3160" i="17"/>
  <c r="G3159" i="17"/>
  <c r="G3158" i="17"/>
  <c r="G3157" i="17"/>
  <c r="G3156" i="17"/>
  <c r="G3155" i="17"/>
  <c r="G3154" i="17"/>
  <c r="G3153" i="17"/>
  <c r="G3152" i="17"/>
  <c r="G3151" i="17"/>
  <c r="G3150" i="17"/>
  <c r="G3149" i="17"/>
  <c r="G3148" i="17"/>
  <c r="G3147" i="17"/>
  <c r="G3146" i="17"/>
  <c r="G3145" i="17"/>
  <c r="G3144" i="17"/>
  <c r="G3143" i="17"/>
  <c r="G3142" i="17"/>
  <c r="G3141" i="17"/>
  <c r="G3140" i="17"/>
  <c r="G3139" i="17"/>
  <c r="G3138" i="17"/>
  <c r="G3137" i="17"/>
  <c r="G3136" i="17"/>
  <c r="G3135" i="17"/>
  <c r="G3134" i="17"/>
  <c r="G3133" i="17"/>
  <c r="G3132" i="17"/>
  <c r="G3131" i="17"/>
  <c r="G3130" i="17"/>
  <c r="G3129" i="17"/>
  <c r="G3128" i="17"/>
  <c r="G3127" i="17"/>
  <c r="G3126" i="17"/>
  <c r="G3125" i="17"/>
  <c r="G3124" i="17"/>
  <c r="G3123" i="17"/>
  <c r="G3122" i="17"/>
  <c r="G3121" i="17"/>
  <c r="G3120" i="17"/>
  <c r="G3119" i="17"/>
  <c r="G3118" i="17"/>
  <c r="G3117" i="17"/>
  <c r="G3116" i="17"/>
  <c r="G3115" i="17"/>
  <c r="G3114" i="17"/>
  <c r="G3113" i="17"/>
  <c r="G3112" i="17"/>
  <c r="G3111" i="17"/>
  <c r="G3110" i="17"/>
  <c r="G3109" i="17"/>
  <c r="G3108" i="17"/>
  <c r="G3107" i="17"/>
  <c r="G3106" i="17"/>
  <c r="G3105" i="17"/>
  <c r="G3104" i="17"/>
  <c r="G3103" i="17"/>
  <c r="G3102" i="17"/>
  <c r="G3101" i="17"/>
  <c r="G3100" i="17"/>
  <c r="G3099" i="17"/>
  <c r="G3098" i="17"/>
  <c r="G3097" i="17"/>
  <c r="G3096" i="17"/>
  <c r="G3095" i="17"/>
  <c r="G3094" i="17"/>
  <c r="G3093" i="17"/>
  <c r="G3092" i="17"/>
  <c r="G3091" i="17"/>
  <c r="G3090" i="17"/>
  <c r="G3089" i="17"/>
  <c r="G3088" i="17"/>
  <c r="G3087" i="17"/>
  <c r="G3086" i="17"/>
  <c r="G3085" i="17"/>
  <c r="G3084" i="17"/>
  <c r="G3083" i="17"/>
  <c r="G3082" i="17"/>
  <c r="G3081" i="17"/>
  <c r="G3080" i="17"/>
  <c r="G3079" i="17"/>
  <c r="G3078" i="17"/>
  <c r="G3077" i="17"/>
  <c r="G3076" i="17"/>
  <c r="G3075" i="17"/>
  <c r="G3074" i="17"/>
  <c r="G3073" i="17"/>
  <c r="G3072" i="17"/>
  <c r="G3071" i="17"/>
  <c r="G3070" i="17"/>
  <c r="G3069" i="17"/>
  <c r="G3068" i="17"/>
  <c r="G3067" i="17"/>
  <c r="G3066" i="17"/>
  <c r="G3065" i="17"/>
  <c r="G3064" i="17"/>
  <c r="G3063" i="17"/>
  <c r="G3062" i="17"/>
  <c r="G3061" i="17"/>
  <c r="G3060" i="17"/>
  <c r="G3059" i="17"/>
  <c r="G3058" i="17"/>
  <c r="G3057" i="17"/>
  <c r="G3056" i="17"/>
  <c r="G3055" i="17"/>
  <c r="G3054" i="17"/>
  <c r="G3053" i="17"/>
  <c r="G3052" i="17"/>
  <c r="G3051" i="17"/>
  <c r="G3050" i="17"/>
  <c r="G3049" i="17"/>
  <c r="G3048" i="17"/>
  <c r="G3047" i="17"/>
  <c r="G3046" i="17"/>
  <c r="G3045" i="17"/>
  <c r="G3044" i="17"/>
  <c r="G3043" i="17"/>
  <c r="G3042" i="17"/>
  <c r="G3041" i="17"/>
  <c r="G3040" i="17"/>
  <c r="G3039" i="17"/>
  <c r="G3038" i="17"/>
  <c r="G3037" i="17"/>
  <c r="G3036" i="17"/>
  <c r="G3035" i="17"/>
  <c r="G3034" i="17"/>
  <c r="G3033" i="17"/>
  <c r="G3032" i="17"/>
  <c r="G3031" i="17"/>
  <c r="G3030" i="17"/>
  <c r="G3029" i="17"/>
  <c r="G3028" i="17"/>
  <c r="G3027" i="17"/>
  <c r="G3026" i="17"/>
  <c r="G3025" i="17"/>
  <c r="G3024" i="17"/>
  <c r="G3023" i="17"/>
  <c r="G3022" i="17"/>
  <c r="G3021" i="17"/>
  <c r="G3020" i="17"/>
  <c r="G3019" i="17"/>
  <c r="G3018" i="17"/>
  <c r="G3017" i="17"/>
  <c r="G3016" i="17"/>
  <c r="G3015" i="17"/>
  <c r="G3014" i="17"/>
  <c r="G3013" i="17"/>
  <c r="G3012" i="17"/>
  <c r="G3011" i="17"/>
  <c r="G3010" i="17"/>
  <c r="G3009" i="17"/>
  <c r="G3008" i="17"/>
  <c r="G3007" i="17"/>
  <c r="G3006" i="17"/>
  <c r="G3005" i="17"/>
  <c r="G3004" i="17"/>
  <c r="G3003" i="17"/>
  <c r="G3002" i="17"/>
  <c r="G3001" i="17"/>
  <c r="G3000" i="17"/>
  <c r="G2999" i="17"/>
  <c r="G2998" i="17"/>
  <c r="G2997" i="17"/>
  <c r="G2996" i="17"/>
  <c r="G2995" i="17"/>
  <c r="G2994" i="17"/>
  <c r="G2993" i="17"/>
  <c r="G2992" i="17"/>
  <c r="G2991" i="17"/>
  <c r="G2990" i="17"/>
  <c r="G2989" i="17"/>
  <c r="G2988" i="17"/>
  <c r="G2987" i="17"/>
  <c r="G2986" i="17"/>
  <c r="G2985" i="17"/>
  <c r="G2984" i="17"/>
  <c r="G2983" i="17"/>
  <c r="G2982" i="17"/>
  <c r="G2981" i="17"/>
  <c r="G2980" i="17"/>
  <c r="G2979" i="17"/>
  <c r="G2978" i="17"/>
  <c r="G2977" i="17"/>
  <c r="G2976" i="17"/>
  <c r="G2975" i="17"/>
  <c r="G2974" i="17"/>
  <c r="G2973" i="17"/>
  <c r="G2972" i="17"/>
  <c r="G2971" i="17"/>
  <c r="G2970" i="17"/>
  <c r="G2969" i="17"/>
  <c r="G2968" i="17"/>
  <c r="G2967" i="17"/>
  <c r="G2966" i="17"/>
  <c r="G2965" i="17"/>
  <c r="G2964" i="17"/>
  <c r="G2963" i="17"/>
  <c r="G2962" i="17"/>
  <c r="G2961" i="17"/>
  <c r="G2960" i="17"/>
  <c r="G2959" i="17"/>
  <c r="G2958" i="17"/>
  <c r="G2957" i="17"/>
  <c r="G2956" i="17"/>
  <c r="G2955" i="17"/>
  <c r="G2954" i="17"/>
  <c r="G2953" i="17"/>
  <c r="G2952" i="17"/>
  <c r="G2951" i="17"/>
  <c r="G2950" i="17"/>
  <c r="G2949" i="17"/>
  <c r="G2948" i="17"/>
  <c r="G2947" i="17"/>
  <c r="G2946" i="17"/>
  <c r="G2945" i="17"/>
  <c r="G2944" i="17"/>
  <c r="G2943" i="17"/>
  <c r="G2942" i="17"/>
  <c r="G2941" i="17"/>
  <c r="G2940" i="17"/>
  <c r="G2939" i="17"/>
  <c r="G2938" i="17"/>
  <c r="G2937" i="17"/>
  <c r="G2936" i="17"/>
  <c r="G2935" i="17"/>
  <c r="G2934" i="17"/>
  <c r="G2933" i="17"/>
  <c r="G2932" i="17"/>
  <c r="G2931" i="17"/>
  <c r="G2930" i="17"/>
  <c r="G2929" i="17"/>
  <c r="G2928" i="17"/>
  <c r="G2927" i="17"/>
  <c r="G2926" i="17"/>
  <c r="G2925" i="17"/>
  <c r="G2924" i="17"/>
  <c r="G2923" i="17"/>
  <c r="G2922" i="17"/>
  <c r="G2921" i="17"/>
  <c r="G2920" i="17"/>
  <c r="G2919" i="17"/>
  <c r="G2918" i="17"/>
  <c r="G2917" i="17"/>
  <c r="G2916" i="17"/>
  <c r="G2915" i="17"/>
  <c r="G2914" i="17"/>
  <c r="G2913" i="17"/>
  <c r="G2912" i="17"/>
  <c r="G2911" i="17"/>
  <c r="G2910" i="17"/>
  <c r="G2909" i="17"/>
  <c r="G2908" i="17"/>
  <c r="G2907" i="17"/>
  <c r="G2906" i="17"/>
  <c r="G2905" i="17"/>
  <c r="G2904" i="17"/>
  <c r="G2903" i="17"/>
  <c r="G2902" i="17"/>
  <c r="G2901" i="17"/>
  <c r="G2900" i="17"/>
  <c r="G2899" i="17"/>
  <c r="G2898" i="17"/>
  <c r="G2897" i="17"/>
  <c r="G2896" i="17"/>
  <c r="G2895" i="17"/>
  <c r="G2894" i="17"/>
  <c r="G2893" i="17"/>
  <c r="G2892" i="17"/>
  <c r="G2891" i="17"/>
  <c r="G2890" i="17"/>
  <c r="G2889" i="17"/>
  <c r="G2888" i="17"/>
  <c r="G2887" i="17"/>
  <c r="G2886" i="17"/>
  <c r="G2885" i="17"/>
  <c r="G2884" i="17"/>
  <c r="G2883" i="17"/>
  <c r="G2882" i="17"/>
  <c r="G2881" i="17"/>
  <c r="G2880" i="17"/>
  <c r="G2879" i="17"/>
  <c r="G2878" i="17"/>
  <c r="G2877" i="17"/>
  <c r="G2876" i="17"/>
  <c r="G2875" i="17"/>
  <c r="G2874" i="17"/>
  <c r="G2873" i="17"/>
  <c r="G2872" i="17"/>
  <c r="G2871" i="17"/>
  <c r="G2870" i="17"/>
  <c r="G2869" i="17"/>
  <c r="G2868" i="17"/>
  <c r="G2867" i="17"/>
  <c r="G2866" i="17"/>
  <c r="G2865" i="17"/>
  <c r="G2864" i="17"/>
  <c r="G2863" i="17"/>
  <c r="G2862" i="17"/>
  <c r="G2861" i="17"/>
  <c r="G2860" i="17"/>
  <c r="G2859" i="17"/>
  <c r="G2858" i="17"/>
  <c r="G2857" i="17"/>
  <c r="G2856" i="17"/>
  <c r="G2855" i="17"/>
  <c r="G2854" i="17"/>
  <c r="G2853" i="17"/>
  <c r="G2852" i="17"/>
  <c r="G2851" i="17"/>
  <c r="G2850" i="17"/>
  <c r="G2849" i="17"/>
  <c r="G2848" i="17"/>
  <c r="G2847" i="17"/>
  <c r="G2846" i="17"/>
  <c r="G2845" i="17"/>
  <c r="G2844" i="17"/>
  <c r="G2843" i="17"/>
  <c r="G2842" i="17"/>
  <c r="G2841" i="17"/>
  <c r="G2840" i="17"/>
  <c r="G2839" i="17"/>
  <c r="G2838" i="17"/>
  <c r="G2837" i="17"/>
  <c r="G2836" i="17"/>
  <c r="G2835" i="17"/>
  <c r="G2834" i="17"/>
  <c r="G2833" i="17"/>
  <c r="G2832" i="17"/>
  <c r="G2831" i="17"/>
  <c r="G2830" i="17"/>
  <c r="G2829" i="17"/>
  <c r="G2828" i="17"/>
  <c r="G2827" i="17"/>
  <c r="G2826" i="17"/>
  <c r="G2825" i="17"/>
  <c r="G2824" i="17"/>
  <c r="G2823" i="17"/>
  <c r="G2822" i="17"/>
  <c r="G2821" i="17"/>
  <c r="G2820" i="17"/>
  <c r="G2819" i="17"/>
  <c r="G2818" i="17"/>
  <c r="G2817" i="17"/>
  <c r="G2816" i="17"/>
  <c r="G2815" i="17"/>
  <c r="G2814" i="17"/>
  <c r="G2813" i="17"/>
  <c r="G2812" i="17"/>
  <c r="G2811" i="17"/>
  <c r="G2810" i="17"/>
  <c r="G2809" i="17"/>
  <c r="G2808" i="17"/>
  <c r="G2807" i="17"/>
  <c r="G2806" i="17"/>
  <c r="G2805" i="17"/>
  <c r="G2804" i="17"/>
  <c r="G2803" i="17"/>
  <c r="G2802" i="17"/>
  <c r="G2801" i="17"/>
  <c r="G2800" i="17"/>
  <c r="G2799" i="17"/>
  <c r="G2798" i="17"/>
  <c r="G2797" i="17"/>
  <c r="G2796" i="17"/>
  <c r="G2795" i="17"/>
  <c r="G2794" i="17"/>
  <c r="G2793" i="17"/>
  <c r="G2792" i="17"/>
  <c r="G2791" i="17"/>
  <c r="G2790" i="17"/>
  <c r="G2789" i="17"/>
  <c r="G2788" i="17"/>
  <c r="G2787" i="17"/>
  <c r="G2786" i="17"/>
  <c r="G2785" i="17"/>
  <c r="G2784" i="17"/>
  <c r="G2783" i="17"/>
  <c r="G2782" i="17"/>
  <c r="G2781" i="17"/>
  <c r="G2780" i="17"/>
  <c r="G2779" i="17"/>
  <c r="G2778" i="17"/>
  <c r="G2777" i="17"/>
  <c r="G2776" i="17"/>
  <c r="G2775" i="17"/>
  <c r="G2774" i="17"/>
  <c r="G2773" i="17"/>
  <c r="G2772" i="17"/>
  <c r="G2771" i="17"/>
  <c r="G2770" i="17"/>
  <c r="G2769" i="17"/>
  <c r="G2768" i="17"/>
  <c r="G2767" i="17"/>
  <c r="G2766" i="17"/>
  <c r="G2765" i="17"/>
  <c r="G2764" i="17"/>
  <c r="G2763" i="17"/>
  <c r="G2762" i="17"/>
  <c r="G2761" i="17"/>
  <c r="G2760" i="17"/>
  <c r="G2759" i="17"/>
  <c r="G2758" i="17"/>
  <c r="G2757" i="17"/>
  <c r="G2756" i="17"/>
  <c r="G2755" i="17"/>
  <c r="G2754" i="17"/>
  <c r="G2753" i="17"/>
  <c r="G2752" i="17"/>
  <c r="G2751" i="17"/>
  <c r="G2750" i="17"/>
  <c r="G2749" i="17"/>
  <c r="G2748" i="17"/>
  <c r="G2747" i="17"/>
  <c r="G2746" i="17"/>
  <c r="G2745" i="17"/>
  <c r="G2744" i="17"/>
  <c r="G2743" i="17"/>
  <c r="G2742" i="17"/>
  <c r="G2741" i="17"/>
  <c r="G2740" i="17"/>
  <c r="G2739" i="17"/>
  <c r="G2738" i="17"/>
  <c r="G2737" i="17"/>
  <c r="G2736" i="17"/>
  <c r="G2735" i="17"/>
  <c r="G2734" i="17"/>
  <c r="G2733" i="17"/>
  <c r="G2732" i="17"/>
  <c r="G2731" i="17"/>
  <c r="G2730" i="17"/>
  <c r="G2729" i="17"/>
  <c r="G2728" i="17"/>
  <c r="G2727" i="17"/>
  <c r="G2726" i="17"/>
  <c r="G2725" i="17"/>
  <c r="G2724" i="17"/>
  <c r="G2723" i="17"/>
  <c r="G2722" i="17"/>
  <c r="G2721" i="17"/>
  <c r="G2720" i="17"/>
  <c r="G2719" i="17"/>
  <c r="G2718" i="17"/>
  <c r="G2717" i="17"/>
  <c r="G2716" i="17"/>
  <c r="G2715" i="17"/>
  <c r="G2714" i="17"/>
  <c r="G2713" i="17"/>
  <c r="G2712" i="17"/>
  <c r="G2711" i="17"/>
  <c r="G2710" i="17"/>
  <c r="G2709" i="17"/>
  <c r="G2708" i="17"/>
  <c r="G2707" i="17"/>
  <c r="G2706" i="17"/>
  <c r="G2705" i="17"/>
  <c r="G2704" i="17"/>
  <c r="G2703" i="17"/>
  <c r="G2702" i="17"/>
  <c r="G2701" i="17"/>
  <c r="G2700" i="17"/>
  <c r="G2699" i="17"/>
  <c r="G2698" i="17"/>
  <c r="G2697" i="17"/>
  <c r="G2696" i="17"/>
  <c r="G2695" i="17"/>
  <c r="G2694" i="17"/>
  <c r="G2693" i="17"/>
  <c r="G2692" i="17"/>
  <c r="G2691" i="17"/>
  <c r="G2690" i="17"/>
  <c r="G2689" i="17"/>
  <c r="G2688" i="17"/>
  <c r="G2687" i="17"/>
  <c r="G2686" i="17"/>
  <c r="G2685" i="17"/>
  <c r="G2684" i="17"/>
  <c r="G2683" i="17"/>
  <c r="G2682" i="17"/>
  <c r="G2681" i="17"/>
  <c r="G2680" i="17"/>
  <c r="G2679" i="17"/>
  <c r="G2678" i="17"/>
  <c r="G2677" i="17"/>
  <c r="G2676" i="17"/>
  <c r="G2675" i="17"/>
  <c r="G2674" i="17"/>
  <c r="G2673" i="17"/>
  <c r="G2672" i="17"/>
  <c r="G2671" i="17"/>
  <c r="G2670" i="17"/>
  <c r="G2669" i="17"/>
  <c r="G2668" i="17"/>
  <c r="G2667" i="17"/>
  <c r="G2666" i="17"/>
  <c r="G2665" i="17"/>
  <c r="G2664" i="17"/>
  <c r="G2663" i="17"/>
  <c r="G2662" i="17"/>
  <c r="G2661" i="17"/>
  <c r="G2660" i="17"/>
  <c r="G2659" i="17"/>
  <c r="G2658" i="17"/>
  <c r="G2657" i="17"/>
  <c r="G2656" i="17"/>
  <c r="G2655" i="17"/>
  <c r="G2654" i="17"/>
  <c r="G2653" i="17"/>
  <c r="G2652" i="17"/>
  <c r="G2651" i="17"/>
  <c r="G2650" i="17"/>
  <c r="G2649" i="17"/>
  <c r="G2648" i="17"/>
  <c r="G2647" i="17"/>
  <c r="G2646" i="17"/>
  <c r="G2645" i="17"/>
  <c r="G2644" i="17"/>
  <c r="G2643" i="17"/>
  <c r="G2642" i="17"/>
  <c r="G2641" i="17"/>
  <c r="G2640" i="17"/>
  <c r="G2639" i="17"/>
  <c r="G2638" i="17"/>
  <c r="G2637" i="17"/>
  <c r="G2636" i="17"/>
  <c r="G2635" i="17"/>
  <c r="G2634" i="17"/>
  <c r="G2633" i="17"/>
  <c r="G2632" i="17"/>
  <c r="G2631" i="17"/>
  <c r="G2630" i="17"/>
  <c r="G2629" i="17"/>
  <c r="G2628" i="17"/>
  <c r="G2627" i="17"/>
  <c r="G2626" i="17"/>
  <c r="G2625" i="17"/>
  <c r="G2624" i="17"/>
  <c r="G2623" i="17"/>
  <c r="G2622" i="17"/>
  <c r="G2621" i="17"/>
  <c r="G2620" i="17"/>
  <c r="G2619" i="17"/>
  <c r="G2618" i="17"/>
  <c r="G2617" i="17"/>
  <c r="G2616" i="17"/>
  <c r="G2615" i="17"/>
  <c r="G2614" i="17"/>
  <c r="G2613" i="17"/>
  <c r="G2612" i="17"/>
  <c r="G2611" i="17"/>
  <c r="G2610" i="17"/>
  <c r="G2609" i="17"/>
  <c r="G2608" i="17"/>
  <c r="G2607" i="17"/>
  <c r="G2606" i="17"/>
  <c r="G2605" i="17"/>
  <c r="G2604" i="17"/>
  <c r="G2603" i="17"/>
  <c r="G2602" i="17"/>
  <c r="G2601" i="17"/>
  <c r="G2600" i="17"/>
  <c r="G2599" i="17"/>
  <c r="G2598" i="17"/>
  <c r="G2597" i="17"/>
  <c r="G2596" i="17"/>
  <c r="G2595" i="17"/>
  <c r="G2594" i="17"/>
  <c r="G2593" i="17"/>
  <c r="G2592" i="17"/>
  <c r="G2591" i="17"/>
  <c r="G2590" i="17"/>
  <c r="G2589" i="17"/>
  <c r="G2588" i="17"/>
  <c r="G2587" i="17"/>
  <c r="G2586" i="17"/>
  <c r="G2585" i="17"/>
  <c r="G2584" i="17"/>
  <c r="G2583" i="17"/>
  <c r="G2582" i="17"/>
  <c r="G2581" i="17"/>
  <c r="G2580" i="17"/>
  <c r="G2579" i="17"/>
  <c r="G2578" i="17"/>
  <c r="G2577" i="17"/>
  <c r="G2576" i="17"/>
  <c r="G2575" i="17"/>
  <c r="G2574" i="17"/>
  <c r="G2573" i="17"/>
  <c r="G2572" i="17"/>
  <c r="G2571" i="17"/>
  <c r="G2570" i="17"/>
  <c r="G2569" i="17"/>
  <c r="G2568" i="17"/>
  <c r="G2567" i="17"/>
  <c r="G2566" i="17"/>
  <c r="G2565" i="17"/>
  <c r="G2564" i="17"/>
  <c r="G2563" i="17"/>
  <c r="G2562" i="17"/>
  <c r="G2561" i="17"/>
  <c r="G2560" i="17"/>
  <c r="G2559" i="17"/>
  <c r="G2558" i="17"/>
  <c r="G2557" i="17"/>
  <c r="G2556" i="17"/>
  <c r="G2555" i="17"/>
  <c r="G2554" i="17"/>
  <c r="G2553" i="17"/>
  <c r="G2552" i="17"/>
  <c r="G2551" i="17"/>
  <c r="G2550" i="17"/>
  <c r="G2549" i="17"/>
  <c r="G2548" i="17"/>
  <c r="G2547" i="17"/>
  <c r="G2546" i="17"/>
  <c r="G2545" i="17"/>
  <c r="G2544" i="17"/>
  <c r="G2543" i="17"/>
  <c r="G2542" i="17"/>
  <c r="G2541" i="17"/>
  <c r="G2540" i="17"/>
  <c r="G2539" i="17"/>
  <c r="G2538" i="17"/>
  <c r="G2537" i="17"/>
  <c r="G2536" i="17"/>
  <c r="G2535" i="17"/>
  <c r="G2534" i="17"/>
  <c r="G2533" i="17"/>
  <c r="G2532" i="17"/>
  <c r="G2531" i="17"/>
  <c r="G2530" i="17"/>
  <c r="G2529" i="17"/>
  <c r="G2528" i="17"/>
  <c r="G2527" i="17"/>
  <c r="G2526" i="17"/>
  <c r="G2525" i="17"/>
  <c r="G2524" i="17"/>
  <c r="G2523" i="17"/>
  <c r="G2522" i="17"/>
  <c r="G2521" i="17"/>
  <c r="G2520" i="17"/>
  <c r="G2519" i="17"/>
  <c r="G2518" i="17"/>
  <c r="G2517" i="17"/>
  <c r="G2516" i="17"/>
  <c r="G2515" i="17"/>
  <c r="G2514" i="17"/>
  <c r="G2513" i="17"/>
  <c r="G2512" i="17"/>
  <c r="G2511" i="17"/>
  <c r="G2510" i="17"/>
  <c r="G2509" i="17"/>
  <c r="G2508" i="17"/>
  <c r="G2507" i="17"/>
  <c r="G2506" i="17"/>
  <c r="G2505" i="17"/>
  <c r="G2504" i="17"/>
  <c r="G2503" i="17"/>
  <c r="G2502" i="17"/>
  <c r="G2501" i="17"/>
  <c r="G2500" i="17"/>
  <c r="G2499" i="17"/>
  <c r="G2498" i="17"/>
  <c r="G2497" i="17"/>
  <c r="G2496" i="17"/>
  <c r="G2495" i="17"/>
  <c r="G2494" i="17"/>
  <c r="G2493" i="17"/>
  <c r="G2492" i="17"/>
  <c r="G2491" i="17"/>
  <c r="G2490" i="17"/>
  <c r="G2489" i="17"/>
  <c r="G2488" i="17"/>
  <c r="G2487" i="17"/>
  <c r="G2486" i="17"/>
  <c r="G2485" i="17"/>
  <c r="G2484" i="17"/>
  <c r="G2483" i="17"/>
  <c r="G2482" i="17"/>
  <c r="G2481" i="17"/>
  <c r="G2480" i="17"/>
  <c r="G2479" i="17"/>
  <c r="G2478" i="17"/>
  <c r="G2477" i="17"/>
  <c r="G2476" i="17"/>
  <c r="G2475" i="17"/>
  <c r="G2474" i="17"/>
  <c r="G2473" i="17"/>
  <c r="G2472" i="17"/>
  <c r="G2471" i="17"/>
  <c r="G2470" i="17"/>
  <c r="G2469" i="17"/>
  <c r="G2468" i="17"/>
  <c r="G2467" i="17"/>
  <c r="G2466" i="17"/>
  <c r="G2465" i="17"/>
  <c r="G2464" i="17"/>
  <c r="G2463" i="17"/>
  <c r="G2462" i="17"/>
  <c r="G2461" i="17"/>
  <c r="G2460" i="17"/>
  <c r="G2459" i="17"/>
  <c r="G2458" i="17"/>
  <c r="G2457" i="17"/>
  <c r="G2456" i="17"/>
  <c r="G2455" i="17"/>
  <c r="G2454" i="17"/>
  <c r="G2453" i="17"/>
  <c r="G2452" i="17"/>
  <c r="G2451" i="17"/>
  <c r="G2450" i="17"/>
  <c r="G2449" i="17"/>
  <c r="G2448" i="17"/>
  <c r="G2447" i="17"/>
  <c r="G2446" i="17"/>
  <c r="G2445" i="17"/>
  <c r="G2444" i="17"/>
  <c r="G2443" i="17"/>
  <c r="G2442" i="17"/>
  <c r="G2441" i="17"/>
  <c r="G2440" i="17"/>
  <c r="G2439" i="17"/>
  <c r="G2438" i="17"/>
  <c r="G2437" i="17"/>
  <c r="G2436" i="17"/>
  <c r="G2435" i="17"/>
  <c r="G2434" i="17"/>
  <c r="G2433" i="17"/>
  <c r="G2432" i="17"/>
  <c r="G2431" i="17"/>
  <c r="G2430" i="17"/>
  <c r="G2429" i="17"/>
  <c r="G2428" i="17"/>
  <c r="G2427" i="17"/>
  <c r="G2426" i="17"/>
  <c r="G2425" i="17"/>
  <c r="G2424" i="17"/>
  <c r="G2423" i="17"/>
  <c r="G2422" i="17"/>
  <c r="G2421" i="17"/>
  <c r="G2420" i="17"/>
  <c r="G2419" i="17"/>
  <c r="G2418" i="17"/>
  <c r="G2417" i="17"/>
  <c r="G2416" i="17"/>
  <c r="G2415" i="17"/>
  <c r="G2414" i="17"/>
  <c r="G2413" i="17"/>
  <c r="G2412" i="17"/>
  <c r="G2411" i="17"/>
  <c r="G2410" i="17"/>
  <c r="G2409" i="17"/>
  <c r="G2408" i="17"/>
  <c r="G2407" i="17"/>
  <c r="G2406" i="17"/>
  <c r="G2405" i="17"/>
  <c r="G2404" i="17"/>
  <c r="G2403" i="17"/>
  <c r="G2402" i="17"/>
  <c r="G2401" i="17"/>
  <c r="G2400" i="17"/>
  <c r="G2399" i="17"/>
  <c r="G2398" i="17"/>
  <c r="G2397" i="17"/>
  <c r="G2396" i="17"/>
  <c r="G2395" i="17"/>
  <c r="G2394" i="17"/>
  <c r="G2393" i="17"/>
  <c r="G2392" i="17"/>
  <c r="G2391" i="17"/>
  <c r="G2390" i="17"/>
  <c r="G2389" i="17"/>
  <c r="G2388" i="17"/>
  <c r="G2387" i="17"/>
  <c r="G2386" i="17"/>
  <c r="G2385" i="17"/>
  <c r="G2384" i="17"/>
  <c r="G2383" i="17"/>
  <c r="G2382" i="17"/>
  <c r="G2381" i="17"/>
  <c r="G2380" i="17"/>
  <c r="G2379" i="17"/>
  <c r="G2378" i="17"/>
  <c r="G2377" i="17"/>
  <c r="G2376" i="17"/>
  <c r="G2375" i="17"/>
  <c r="G2374" i="17"/>
  <c r="G2373" i="17"/>
  <c r="G2372" i="17"/>
  <c r="G2371" i="17"/>
  <c r="G2370" i="17"/>
  <c r="G2369" i="17"/>
  <c r="G2368" i="17"/>
  <c r="G2367" i="17"/>
  <c r="G2366" i="17"/>
  <c r="G2365" i="17"/>
  <c r="G2364" i="17"/>
  <c r="G2363" i="17"/>
  <c r="G2362" i="17"/>
  <c r="G2361" i="17"/>
  <c r="G2360" i="17"/>
  <c r="G2359" i="17"/>
  <c r="G2358" i="17"/>
  <c r="G2357" i="17"/>
  <c r="G2356" i="17"/>
  <c r="G2355" i="17"/>
  <c r="G2354" i="17"/>
  <c r="G2353" i="17"/>
  <c r="G2352" i="17"/>
  <c r="G2351" i="17"/>
  <c r="G2350" i="17"/>
  <c r="G2349" i="17"/>
  <c r="G2348" i="17"/>
  <c r="G2347" i="17"/>
  <c r="G2346" i="17"/>
  <c r="G2345" i="17"/>
  <c r="G2344" i="17"/>
  <c r="G2343" i="17"/>
  <c r="G2342" i="17"/>
  <c r="G2341" i="17"/>
  <c r="G2340" i="17"/>
  <c r="G2339" i="17"/>
  <c r="G2338" i="17"/>
  <c r="G2337" i="17"/>
  <c r="G2336" i="17"/>
  <c r="G2335" i="17"/>
  <c r="G2334" i="17"/>
  <c r="G2333" i="17"/>
  <c r="G2332" i="17"/>
  <c r="G2331" i="17"/>
  <c r="G2330" i="17"/>
  <c r="G2329" i="17"/>
  <c r="G2328" i="17"/>
  <c r="G2327" i="17"/>
  <c r="G2326" i="17"/>
  <c r="G2325" i="17"/>
  <c r="G2324" i="17"/>
  <c r="G2323" i="17"/>
  <c r="G2322" i="17"/>
  <c r="G2321" i="17"/>
  <c r="G2320" i="17"/>
  <c r="G2319" i="17"/>
  <c r="G2318" i="17"/>
  <c r="G2317" i="17"/>
  <c r="G2316" i="17"/>
  <c r="G2315" i="17"/>
  <c r="G2314" i="17"/>
  <c r="G2313" i="17"/>
  <c r="G2312" i="17"/>
  <c r="G2311" i="17"/>
  <c r="G2310" i="17"/>
  <c r="G2309" i="17"/>
  <c r="G2308" i="17"/>
  <c r="G2307" i="17"/>
  <c r="G2306" i="17"/>
  <c r="G2305" i="17"/>
  <c r="G2304" i="17"/>
  <c r="G2303" i="17"/>
  <c r="G2302" i="17"/>
  <c r="G2301" i="17"/>
  <c r="G2300" i="17"/>
  <c r="G2299" i="17"/>
  <c r="G2298" i="17"/>
  <c r="G2297" i="17"/>
  <c r="G2296" i="17"/>
  <c r="G2295" i="17"/>
  <c r="G2294" i="17"/>
  <c r="G2293" i="17"/>
  <c r="G2292" i="17"/>
  <c r="G2291" i="17"/>
  <c r="G2290" i="17"/>
  <c r="G2289" i="17"/>
  <c r="G2288" i="17"/>
  <c r="G2287" i="17"/>
  <c r="G2286" i="17"/>
  <c r="G2285" i="17"/>
  <c r="G2284" i="17"/>
  <c r="G2283" i="17"/>
  <c r="G2282" i="17"/>
  <c r="G2281" i="17"/>
  <c r="G2280" i="17"/>
  <c r="G2279" i="17"/>
  <c r="G2278" i="17"/>
  <c r="G2277" i="17"/>
  <c r="G2276" i="17"/>
  <c r="G2275" i="17"/>
  <c r="G2274" i="17"/>
  <c r="G2273" i="17"/>
  <c r="G2272" i="17"/>
  <c r="G2271" i="17"/>
  <c r="G2270" i="17"/>
  <c r="G2269" i="17"/>
  <c r="G2268" i="17"/>
  <c r="G2267" i="17"/>
  <c r="G2266" i="17"/>
  <c r="G2265" i="17"/>
  <c r="G2264" i="17"/>
  <c r="G2263" i="17"/>
  <c r="G2262" i="17"/>
  <c r="G2261" i="17"/>
  <c r="G2260" i="17"/>
  <c r="G2259" i="17"/>
  <c r="G2258" i="17"/>
  <c r="G2257" i="17"/>
  <c r="G2256" i="17"/>
  <c r="G2255" i="17"/>
  <c r="G2254" i="17"/>
  <c r="G2253" i="17"/>
  <c r="G2252" i="17"/>
  <c r="G2251" i="17"/>
  <c r="G2250" i="17"/>
  <c r="G2249" i="17"/>
  <c r="G2248" i="17"/>
  <c r="G2247" i="17"/>
  <c r="G2246" i="17"/>
  <c r="G2245" i="17"/>
  <c r="G2244" i="17"/>
  <c r="G2243" i="17"/>
  <c r="G2242" i="17"/>
  <c r="G2241" i="17"/>
  <c r="G2240" i="17"/>
  <c r="G2239" i="17"/>
  <c r="G2238" i="17"/>
  <c r="G2237" i="17"/>
  <c r="G2236" i="17"/>
  <c r="G2235" i="17"/>
  <c r="G2234" i="17"/>
  <c r="G2233" i="17"/>
  <c r="G2232" i="17"/>
  <c r="G2231" i="17"/>
  <c r="G2230" i="17"/>
  <c r="G2229" i="17"/>
  <c r="G2228" i="17"/>
  <c r="G2227" i="17"/>
  <c r="G2226" i="17"/>
  <c r="G2225" i="17"/>
  <c r="G2224" i="17"/>
  <c r="G2223" i="17"/>
  <c r="G2222" i="17"/>
  <c r="G2221" i="17"/>
  <c r="G2220" i="17"/>
  <c r="G2219" i="17"/>
  <c r="G2218" i="17"/>
  <c r="G2217" i="17"/>
  <c r="G2216" i="17"/>
  <c r="G2215" i="17"/>
  <c r="G2214" i="17"/>
  <c r="G2213" i="17"/>
  <c r="G2212" i="17"/>
  <c r="G2211" i="17"/>
  <c r="G2210" i="17"/>
  <c r="G2209" i="17"/>
  <c r="G2208" i="17"/>
  <c r="G2207" i="17"/>
  <c r="G2206" i="17"/>
  <c r="G2205" i="17"/>
  <c r="G2204" i="17"/>
  <c r="G2203" i="17"/>
  <c r="G2202" i="17"/>
  <c r="G2201" i="17"/>
  <c r="G2200" i="17"/>
  <c r="G2199" i="17"/>
  <c r="G2198" i="17"/>
  <c r="G2197" i="17"/>
  <c r="G2196" i="17"/>
  <c r="G2195" i="17"/>
  <c r="G2194" i="17"/>
  <c r="G2193" i="17"/>
  <c r="G2192" i="17"/>
  <c r="G2191" i="17"/>
  <c r="G2190" i="17"/>
  <c r="G2189" i="17"/>
  <c r="G2188" i="17"/>
  <c r="G2187" i="17"/>
  <c r="G2186" i="17"/>
  <c r="G2185" i="17"/>
  <c r="G2184" i="17"/>
  <c r="G2183" i="17"/>
  <c r="G2182" i="17"/>
  <c r="G2181" i="17"/>
  <c r="G2180" i="17"/>
  <c r="G2179" i="17"/>
  <c r="G2178" i="17"/>
  <c r="G2177" i="17"/>
  <c r="G2176" i="17"/>
  <c r="G2175" i="17"/>
  <c r="G2174" i="17"/>
  <c r="G2173" i="17"/>
  <c r="G2172" i="17"/>
  <c r="G2171" i="17"/>
  <c r="G2170" i="17"/>
  <c r="G2169" i="17"/>
  <c r="G2168" i="17"/>
  <c r="G2167" i="17"/>
  <c r="G2166" i="17"/>
  <c r="G2165" i="17"/>
  <c r="G2164" i="17"/>
  <c r="G2163" i="17"/>
  <c r="G2162" i="17"/>
  <c r="G2161" i="17"/>
  <c r="G2160" i="17"/>
  <c r="G2159" i="17"/>
  <c r="G2158" i="17"/>
  <c r="G2157" i="17"/>
  <c r="G2156" i="17"/>
  <c r="G2155" i="17"/>
  <c r="G2154" i="17"/>
  <c r="G2153" i="17"/>
  <c r="G2152" i="17"/>
  <c r="G2151" i="17"/>
  <c r="G2150" i="17"/>
  <c r="G2149" i="17"/>
  <c r="G2148" i="17"/>
  <c r="G2147" i="17"/>
  <c r="G2146" i="17"/>
  <c r="G2145" i="17"/>
  <c r="G2144" i="17"/>
  <c r="G2143" i="17"/>
  <c r="G2142" i="17"/>
  <c r="G2141" i="17"/>
  <c r="G2140" i="17"/>
  <c r="G2139" i="17"/>
  <c r="G2138" i="17"/>
  <c r="G2137" i="17"/>
  <c r="G2136" i="17"/>
  <c r="G2135" i="17"/>
  <c r="G2134" i="17"/>
  <c r="G2133" i="17"/>
  <c r="G2132" i="17"/>
  <c r="G2131" i="17"/>
  <c r="G2130" i="17"/>
  <c r="G2129" i="17"/>
  <c r="G2128" i="17"/>
  <c r="G2127" i="17"/>
  <c r="G2126" i="17"/>
  <c r="G2125" i="17"/>
  <c r="G2124" i="17"/>
  <c r="G2123" i="17"/>
  <c r="G2122" i="17"/>
  <c r="G2121" i="17"/>
  <c r="G2120" i="17"/>
  <c r="G2119" i="17"/>
  <c r="G2118" i="17"/>
  <c r="G2117" i="17"/>
  <c r="G2116" i="17"/>
  <c r="G2115" i="17"/>
  <c r="G2114" i="17"/>
  <c r="G2113" i="17"/>
  <c r="G2112" i="17"/>
  <c r="G2111" i="17"/>
  <c r="G2110" i="17"/>
  <c r="G2109" i="17"/>
  <c r="G2108" i="17"/>
  <c r="G2107" i="17"/>
  <c r="G2106" i="17"/>
  <c r="G2105" i="17"/>
  <c r="G2104" i="17"/>
  <c r="G2103" i="17"/>
  <c r="G2102" i="17"/>
  <c r="G2101" i="17"/>
  <c r="G2100" i="17"/>
  <c r="G2099" i="17"/>
  <c r="G2098" i="17"/>
  <c r="G2097" i="17"/>
  <c r="G2096" i="17"/>
  <c r="G2095" i="17"/>
  <c r="G2094" i="17"/>
  <c r="G2093" i="17"/>
  <c r="G2092" i="17"/>
  <c r="G2091" i="17"/>
  <c r="G2090" i="17"/>
  <c r="G2089" i="17"/>
  <c r="G2088" i="17"/>
  <c r="G2087" i="17"/>
  <c r="G2086" i="17"/>
  <c r="G2085" i="17"/>
  <c r="G2084" i="17"/>
  <c r="G2083" i="17"/>
  <c r="G2082" i="17"/>
  <c r="G2081" i="17"/>
  <c r="G2080" i="17"/>
  <c r="G2079" i="17"/>
  <c r="G2078" i="17"/>
  <c r="G2077" i="17"/>
  <c r="G2076" i="17"/>
  <c r="G2075" i="17"/>
  <c r="G2074" i="17"/>
  <c r="G2073" i="17"/>
  <c r="G2072" i="17"/>
  <c r="G2071" i="17"/>
  <c r="G2070" i="17"/>
  <c r="G2069" i="17"/>
  <c r="G2068" i="17"/>
  <c r="G2067" i="17"/>
  <c r="G2066" i="17"/>
  <c r="G2065" i="17"/>
  <c r="G2064" i="17"/>
  <c r="G2063" i="17"/>
  <c r="G2062" i="17"/>
  <c r="G2061" i="17"/>
  <c r="G2060" i="17"/>
  <c r="G2059" i="17"/>
  <c r="G2058" i="17"/>
  <c r="G2057" i="17"/>
  <c r="G2056" i="17"/>
  <c r="G2055" i="17"/>
  <c r="G2054" i="17"/>
  <c r="G2053" i="17"/>
  <c r="G2052" i="17"/>
  <c r="G2051" i="17"/>
  <c r="G2050" i="17"/>
  <c r="G2049" i="17"/>
  <c r="G2048" i="17"/>
  <c r="G2047" i="17"/>
  <c r="G2046" i="17"/>
  <c r="G2045" i="17"/>
  <c r="G2044" i="17"/>
  <c r="G2043" i="17"/>
  <c r="G2042" i="17"/>
  <c r="G2041" i="17"/>
  <c r="G2040" i="17"/>
  <c r="G2039" i="17"/>
  <c r="G2038" i="17"/>
  <c r="G2037" i="17"/>
  <c r="G2036" i="17"/>
  <c r="G2035" i="17"/>
  <c r="G2034" i="17"/>
  <c r="G2033" i="17"/>
  <c r="G2032" i="17"/>
  <c r="G2031" i="17"/>
  <c r="G2030" i="17"/>
  <c r="G2029" i="17"/>
  <c r="G2028" i="17"/>
  <c r="G2027" i="17"/>
  <c r="G2026" i="17"/>
  <c r="G2025" i="17"/>
  <c r="G2024" i="17"/>
  <c r="G2023" i="17"/>
  <c r="G2022" i="17"/>
  <c r="G2021" i="17"/>
  <c r="G2020" i="17"/>
  <c r="G2019" i="17"/>
  <c r="G2018" i="17"/>
  <c r="G2017" i="17"/>
  <c r="G2016" i="17"/>
  <c r="G2015" i="17"/>
  <c r="G2014" i="17"/>
  <c r="G2013" i="17"/>
  <c r="G2012" i="17"/>
  <c r="G2011" i="17"/>
  <c r="G2010" i="17"/>
  <c r="G2009" i="17"/>
  <c r="G2008" i="17"/>
  <c r="G2007" i="17"/>
  <c r="G2006" i="17"/>
  <c r="G2005" i="17"/>
  <c r="G2004" i="17"/>
  <c r="G2003" i="17"/>
  <c r="G2002" i="17"/>
  <c r="G2001" i="17"/>
  <c r="G2000" i="17"/>
  <c r="G1999" i="17"/>
  <c r="G1998" i="17"/>
  <c r="G1997" i="17"/>
  <c r="G1996" i="17"/>
  <c r="G1995" i="17"/>
  <c r="G1994" i="17"/>
  <c r="G1993" i="17"/>
  <c r="G1992" i="17"/>
  <c r="G1991" i="17"/>
  <c r="G1990" i="17"/>
  <c r="G1989" i="17"/>
  <c r="G1988" i="17"/>
  <c r="G1987" i="17"/>
  <c r="G1986" i="17"/>
  <c r="G1985" i="17"/>
  <c r="G1984" i="17"/>
  <c r="G1983" i="17"/>
  <c r="G1982" i="17"/>
  <c r="G1981" i="17"/>
  <c r="G1980" i="17"/>
  <c r="G1979" i="17"/>
  <c r="G1978" i="17"/>
  <c r="G1977" i="17"/>
  <c r="G1976" i="17"/>
  <c r="G1975" i="17"/>
  <c r="G1974" i="17"/>
  <c r="G1973" i="17"/>
  <c r="G1972" i="17"/>
  <c r="G1971" i="17"/>
  <c r="G1970" i="17"/>
  <c r="G1969" i="17"/>
  <c r="G1968" i="17"/>
  <c r="G1967" i="17"/>
  <c r="G1966" i="17"/>
  <c r="G1965" i="17"/>
  <c r="G1964" i="17"/>
  <c r="G1963" i="17"/>
  <c r="G1962" i="17"/>
  <c r="G1961" i="17"/>
  <c r="G1960" i="17"/>
  <c r="G1959" i="17"/>
  <c r="G1958" i="17"/>
  <c r="G1957" i="17"/>
  <c r="G1956" i="17"/>
  <c r="G1955" i="17"/>
  <c r="G1954" i="17"/>
  <c r="G1953" i="17"/>
  <c r="G1952" i="17"/>
  <c r="G1951" i="17"/>
  <c r="G1950" i="17"/>
  <c r="G1949" i="17"/>
  <c r="G1948" i="17"/>
  <c r="G1947" i="17"/>
  <c r="G1946" i="17"/>
  <c r="G1945" i="17"/>
  <c r="G1944" i="17"/>
  <c r="G1943" i="17"/>
  <c r="G1942" i="17"/>
  <c r="G1941" i="17"/>
  <c r="G1940" i="17"/>
  <c r="G1939" i="17"/>
  <c r="G1938" i="17"/>
  <c r="G1937" i="17"/>
  <c r="G1936" i="17"/>
  <c r="G1935" i="17"/>
  <c r="G1934" i="17"/>
  <c r="G1933" i="17"/>
  <c r="G1932" i="17"/>
  <c r="G1931" i="17"/>
  <c r="G1930" i="17"/>
  <c r="G1929" i="17"/>
  <c r="G1928" i="17"/>
  <c r="G1927" i="17"/>
  <c r="G1926" i="17"/>
  <c r="G1925" i="17"/>
  <c r="G1924" i="17"/>
  <c r="G1923" i="17"/>
  <c r="G1922" i="17"/>
  <c r="G1921" i="17"/>
  <c r="G1920" i="17"/>
  <c r="G1919" i="17"/>
  <c r="G1918" i="17"/>
  <c r="G1917" i="17"/>
  <c r="G1916" i="17"/>
  <c r="G1915" i="17"/>
  <c r="G1914" i="17"/>
  <c r="G1913" i="17"/>
  <c r="G1912" i="17"/>
  <c r="G1911" i="17"/>
  <c r="G1910" i="17"/>
  <c r="G1909" i="17"/>
  <c r="G1908" i="17"/>
  <c r="G1907" i="17"/>
  <c r="G1906" i="17"/>
  <c r="G1905" i="17"/>
  <c r="G1904" i="17"/>
  <c r="G1903" i="17"/>
  <c r="G1902" i="17"/>
  <c r="G1901" i="17"/>
  <c r="G1900" i="17"/>
  <c r="G1899" i="17"/>
  <c r="G1898" i="17"/>
  <c r="G1897" i="17"/>
  <c r="G1896" i="17"/>
  <c r="G1895" i="17"/>
  <c r="G1894" i="17"/>
  <c r="G1893" i="17"/>
  <c r="G1892" i="17"/>
  <c r="G1891" i="17"/>
  <c r="G1890" i="17"/>
  <c r="G1889" i="17"/>
  <c r="G1888" i="17"/>
  <c r="G1887" i="17"/>
  <c r="G1886" i="17"/>
  <c r="G1885" i="17"/>
  <c r="G1884" i="17"/>
  <c r="G1883" i="17"/>
  <c r="G1882" i="17"/>
  <c r="G1881" i="17"/>
  <c r="G1880" i="17"/>
  <c r="G1879" i="17"/>
  <c r="G1878" i="17"/>
  <c r="G1877" i="17"/>
  <c r="G1876" i="17"/>
  <c r="G1875" i="17"/>
  <c r="G1874" i="17"/>
  <c r="G1873" i="17"/>
  <c r="G1872" i="17"/>
  <c r="G1871" i="17"/>
  <c r="G1870" i="17"/>
  <c r="G1869" i="17"/>
  <c r="G1868" i="17"/>
  <c r="G1867" i="17"/>
  <c r="G1866" i="17"/>
  <c r="G1865" i="17"/>
  <c r="G1864" i="17"/>
  <c r="G1863" i="17"/>
  <c r="G1862" i="17"/>
  <c r="G1861" i="17"/>
  <c r="G1860" i="17"/>
  <c r="G1859" i="17"/>
  <c r="G1858" i="17"/>
  <c r="G1857" i="17"/>
  <c r="G1856" i="17"/>
  <c r="G1855" i="17"/>
  <c r="G1854" i="17"/>
  <c r="G1853" i="17"/>
  <c r="G1852" i="17"/>
  <c r="G1851" i="17"/>
  <c r="G1850" i="17"/>
  <c r="G1849" i="17"/>
  <c r="G1848" i="17"/>
  <c r="G1847" i="17"/>
  <c r="G1846" i="17"/>
  <c r="G1845" i="17"/>
  <c r="G1844" i="17"/>
  <c r="G1843" i="17"/>
  <c r="G1842" i="17"/>
  <c r="G1841" i="17"/>
  <c r="G1840" i="17"/>
  <c r="G1839" i="17"/>
  <c r="G1838" i="17"/>
  <c r="G1837" i="17"/>
  <c r="G1836" i="17"/>
  <c r="G1835" i="17"/>
  <c r="G1834" i="17"/>
  <c r="G1833" i="17"/>
  <c r="G1832" i="17"/>
  <c r="G1831" i="17"/>
  <c r="G1830" i="17"/>
  <c r="G1829" i="17"/>
  <c r="G1828" i="17"/>
  <c r="G1827" i="17"/>
  <c r="G1826" i="17"/>
  <c r="G1825" i="17"/>
  <c r="G1824" i="17"/>
  <c r="G1823" i="17"/>
  <c r="G1822" i="17"/>
  <c r="G1821" i="17"/>
  <c r="G1820" i="17"/>
  <c r="G1819" i="17"/>
  <c r="G1818" i="17"/>
  <c r="G1817" i="17"/>
  <c r="G1816" i="17"/>
  <c r="G1815" i="17"/>
  <c r="G1814" i="17"/>
  <c r="G1813" i="17"/>
  <c r="G1812" i="17"/>
  <c r="G1811" i="17"/>
  <c r="G1810" i="17"/>
  <c r="G1809" i="17"/>
  <c r="G1808" i="17"/>
  <c r="G1807" i="17"/>
  <c r="G1806" i="17"/>
  <c r="G1805" i="17"/>
  <c r="G1804" i="17"/>
  <c r="G1803" i="17"/>
  <c r="G1802" i="17"/>
  <c r="G1801" i="17"/>
  <c r="G1800" i="17"/>
  <c r="G1799" i="17"/>
  <c r="G1798" i="17"/>
  <c r="G1797" i="17"/>
  <c r="G1796" i="17"/>
  <c r="G1795" i="17"/>
  <c r="G1794" i="17"/>
  <c r="G1793" i="17"/>
  <c r="G1792" i="17"/>
  <c r="G1791" i="17"/>
  <c r="G1790" i="17"/>
  <c r="G1789" i="17"/>
  <c r="G1788" i="17"/>
  <c r="G1787" i="17"/>
  <c r="G1786" i="17"/>
  <c r="G1785" i="17"/>
  <c r="G1784" i="17"/>
  <c r="G1783" i="17"/>
  <c r="G1782" i="17"/>
  <c r="G1781" i="17"/>
  <c r="G1780" i="17"/>
  <c r="G1779" i="17"/>
  <c r="G1778" i="17"/>
  <c r="G1777" i="17"/>
  <c r="G1776" i="17"/>
  <c r="G1775" i="17"/>
  <c r="G1774" i="17"/>
  <c r="G1773" i="17"/>
  <c r="G1772" i="17"/>
  <c r="G1771" i="17"/>
  <c r="G1770" i="17"/>
  <c r="G1769" i="17"/>
  <c r="G1768" i="17"/>
  <c r="G1767" i="17"/>
  <c r="G1766" i="17"/>
  <c r="G1765" i="17"/>
  <c r="G1764" i="17"/>
  <c r="G1763" i="17"/>
  <c r="G1762" i="17"/>
  <c r="G1761" i="17"/>
  <c r="G1760" i="17"/>
  <c r="G1759" i="17"/>
  <c r="G1758" i="17"/>
  <c r="G1757" i="17"/>
  <c r="G1756" i="17"/>
  <c r="G1755" i="17"/>
  <c r="G1754" i="17"/>
  <c r="G1753" i="17"/>
  <c r="G1752" i="17"/>
  <c r="G1751" i="17"/>
  <c r="G1750" i="17"/>
  <c r="G1749" i="17"/>
  <c r="G1748" i="17"/>
  <c r="G1747" i="17"/>
  <c r="G1746" i="17"/>
  <c r="G1745" i="17"/>
  <c r="G1744" i="17"/>
  <c r="G1743" i="17"/>
  <c r="G1742" i="17"/>
  <c r="G1741" i="17"/>
  <c r="G1740" i="17"/>
  <c r="G1739" i="17"/>
  <c r="G1738" i="17"/>
  <c r="G1737" i="17"/>
  <c r="G1736" i="17"/>
  <c r="G1735" i="17"/>
  <c r="G1734" i="17"/>
  <c r="G1733" i="17"/>
  <c r="G1732" i="17"/>
  <c r="G1731" i="17"/>
  <c r="G1730" i="17"/>
  <c r="G1729" i="17"/>
  <c r="G1728" i="17"/>
  <c r="G1727" i="17"/>
  <c r="G1726" i="17"/>
  <c r="G1725" i="17"/>
  <c r="G1724" i="17"/>
  <c r="G1723" i="17"/>
  <c r="G1722" i="17"/>
  <c r="G1721" i="17"/>
  <c r="G1720" i="17"/>
  <c r="G1719" i="17"/>
  <c r="G1718" i="17"/>
  <c r="G1717" i="17"/>
  <c r="G1716" i="17"/>
  <c r="G1715" i="17"/>
  <c r="G1714" i="17"/>
  <c r="G1713" i="17"/>
  <c r="G1712" i="17"/>
  <c r="G1711" i="17"/>
  <c r="G1710" i="17"/>
  <c r="G1709" i="17"/>
  <c r="G1708" i="17"/>
  <c r="G1707" i="17"/>
  <c r="G1706" i="17"/>
  <c r="G1705" i="17"/>
  <c r="G1704" i="17"/>
  <c r="G1703" i="17"/>
  <c r="G1702" i="17"/>
  <c r="G1701" i="17"/>
  <c r="G1700" i="17"/>
  <c r="G1699" i="17"/>
  <c r="G1698" i="17"/>
  <c r="G1697" i="17"/>
  <c r="G1696" i="17"/>
  <c r="G1695" i="17"/>
  <c r="G1694" i="17"/>
  <c r="G1693" i="17"/>
  <c r="G1692" i="17"/>
  <c r="G1691" i="17"/>
  <c r="G1690" i="17"/>
  <c r="G1689" i="17"/>
  <c r="G1688" i="17"/>
  <c r="G1687" i="17"/>
  <c r="G1686" i="17"/>
  <c r="G1685" i="17"/>
  <c r="G1684" i="17"/>
  <c r="G1683" i="17"/>
  <c r="G1682" i="17"/>
  <c r="G1681" i="17"/>
  <c r="G1680" i="17"/>
  <c r="G1679" i="17"/>
  <c r="G1678" i="17"/>
  <c r="G1677" i="17"/>
  <c r="G1676" i="17"/>
  <c r="G1675" i="17"/>
  <c r="G1674" i="17"/>
  <c r="G1673" i="17"/>
  <c r="G1672" i="17"/>
  <c r="G1671" i="17"/>
  <c r="G1670" i="17"/>
  <c r="G1669" i="17"/>
  <c r="G1668" i="17"/>
  <c r="G1667" i="17"/>
  <c r="G1666" i="17"/>
  <c r="G1665" i="17"/>
  <c r="G1664" i="17"/>
  <c r="G1663" i="17"/>
  <c r="G1662" i="17"/>
  <c r="G1661" i="17"/>
  <c r="G1660" i="17"/>
  <c r="G1659" i="17"/>
  <c r="G1658" i="17"/>
  <c r="G1657" i="17"/>
  <c r="G1656" i="17"/>
  <c r="G1655" i="17"/>
  <c r="G1654" i="17"/>
  <c r="G1653" i="17"/>
  <c r="G1652" i="17"/>
  <c r="G1651" i="17"/>
  <c r="G1650" i="17"/>
  <c r="G1649" i="17"/>
  <c r="G1648" i="17"/>
  <c r="G1647" i="17"/>
  <c r="G1646" i="17"/>
  <c r="G1645" i="17"/>
  <c r="G1644" i="17"/>
  <c r="G1643" i="17"/>
  <c r="G1642" i="17"/>
  <c r="G1641" i="17"/>
  <c r="G1640" i="17"/>
  <c r="G1639" i="17"/>
  <c r="G1638" i="17"/>
  <c r="G1637" i="17"/>
  <c r="G1636" i="17"/>
  <c r="G1635" i="17"/>
  <c r="G1634" i="17"/>
  <c r="G1633" i="17"/>
  <c r="G1632" i="17"/>
  <c r="G1631" i="17"/>
  <c r="G1630" i="17"/>
  <c r="G1629" i="17"/>
  <c r="G1628" i="17"/>
  <c r="G1627" i="17"/>
  <c r="G1626" i="17"/>
  <c r="G1625" i="17"/>
  <c r="G1624" i="17"/>
  <c r="G1623" i="17"/>
  <c r="G1622" i="17"/>
  <c r="G1621" i="17"/>
  <c r="G1620" i="17"/>
  <c r="G1619" i="17"/>
  <c r="G1618" i="17"/>
  <c r="G1617" i="17"/>
  <c r="G1616" i="17"/>
  <c r="G1615" i="17"/>
  <c r="G1614" i="17"/>
  <c r="G1613" i="17"/>
  <c r="G1612" i="17"/>
  <c r="G1611" i="17"/>
  <c r="G1610" i="17"/>
  <c r="G1609" i="17"/>
  <c r="G1608" i="17"/>
  <c r="G1607" i="17"/>
  <c r="G1606" i="17"/>
  <c r="G1605" i="17"/>
  <c r="G1604" i="17"/>
  <c r="G1603" i="17"/>
  <c r="G1602" i="17"/>
  <c r="G1601" i="17"/>
  <c r="G1600" i="17"/>
  <c r="G1599" i="17"/>
  <c r="G1598" i="17"/>
  <c r="G1597" i="17"/>
  <c r="G1596" i="17"/>
  <c r="G1595" i="17"/>
  <c r="G1594" i="17"/>
  <c r="G1593" i="17"/>
  <c r="G1592" i="17"/>
  <c r="G1591" i="17"/>
  <c r="G1590" i="17"/>
  <c r="G1589" i="17"/>
  <c r="G1588" i="17"/>
  <c r="G1587" i="17"/>
  <c r="G1586" i="17"/>
  <c r="G1585" i="17"/>
  <c r="G1584" i="17"/>
  <c r="G1583" i="17"/>
  <c r="G1582" i="17"/>
  <c r="G1581" i="17"/>
  <c r="G1580" i="17"/>
  <c r="G1579" i="17"/>
  <c r="G1578" i="17"/>
  <c r="G1577" i="17"/>
  <c r="G1576" i="17"/>
  <c r="G1575" i="17"/>
  <c r="G1574" i="17"/>
  <c r="G1573" i="17"/>
  <c r="G1572" i="17"/>
  <c r="G1571" i="17"/>
  <c r="G1570" i="17"/>
  <c r="G1569" i="17"/>
  <c r="G1568" i="17"/>
  <c r="G1567" i="17"/>
  <c r="G1566" i="17"/>
  <c r="G1565" i="17"/>
  <c r="G1564" i="17"/>
  <c r="G1563" i="17"/>
  <c r="G1562" i="17"/>
  <c r="G1561" i="17"/>
  <c r="G1560" i="17"/>
  <c r="G1559" i="17"/>
  <c r="G1558" i="17"/>
  <c r="G1557" i="17"/>
  <c r="G1556" i="17"/>
  <c r="G1555" i="17"/>
  <c r="G1554" i="17"/>
  <c r="G1553" i="17"/>
  <c r="G1552" i="17"/>
  <c r="G1551" i="17"/>
  <c r="G1550" i="17"/>
  <c r="G1549" i="17"/>
  <c r="G1548" i="17"/>
  <c r="G1547" i="17"/>
  <c r="G1546" i="17"/>
  <c r="G1545" i="17"/>
  <c r="G1544" i="17"/>
  <c r="G1543" i="17"/>
  <c r="G1542" i="17"/>
  <c r="G1541" i="17"/>
  <c r="G1540" i="17"/>
  <c r="G1539" i="17"/>
  <c r="G1538" i="17"/>
  <c r="G1537" i="17"/>
  <c r="G1536" i="17"/>
  <c r="G1535" i="17"/>
  <c r="G1534" i="17"/>
  <c r="G1533" i="17"/>
  <c r="G1532" i="17"/>
  <c r="G1531" i="17"/>
  <c r="G1530" i="17"/>
  <c r="G1529" i="17"/>
  <c r="G1528" i="17"/>
  <c r="G1527" i="17"/>
  <c r="G1526" i="17"/>
  <c r="G1525" i="17"/>
  <c r="G1524" i="17"/>
  <c r="G1523" i="17"/>
  <c r="G1522" i="17"/>
  <c r="G1521" i="17"/>
  <c r="G1520" i="17"/>
  <c r="G1519" i="17"/>
  <c r="G1518" i="17"/>
  <c r="G1517" i="17"/>
  <c r="G1516" i="17"/>
  <c r="G1515" i="17"/>
  <c r="G1514" i="17"/>
  <c r="G1513" i="17"/>
  <c r="G1512" i="17"/>
  <c r="G1511" i="17"/>
  <c r="G1510" i="17"/>
  <c r="G1509" i="17"/>
  <c r="G1508" i="17"/>
  <c r="G1507" i="17"/>
  <c r="G1506" i="17"/>
  <c r="G1505" i="17"/>
  <c r="G1504" i="17"/>
  <c r="G1503" i="17"/>
  <c r="G1502" i="17"/>
  <c r="G1501" i="17"/>
  <c r="G1500" i="17"/>
  <c r="G1499" i="17"/>
  <c r="G1498" i="17"/>
  <c r="G1497" i="17"/>
  <c r="G1496" i="17"/>
  <c r="G1495" i="17"/>
  <c r="G1494" i="17"/>
  <c r="G1493" i="17"/>
  <c r="G1492" i="17"/>
  <c r="G1491" i="17"/>
  <c r="G1490" i="17"/>
  <c r="G1489" i="17"/>
  <c r="G1488" i="17"/>
  <c r="G1487" i="17"/>
  <c r="G1486" i="17"/>
  <c r="G1485" i="17"/>
  <c r="G1484" i="17"/>
  <c r="G1483" i="17"/>
  <c r="G1482" i="17"/>
  <c r="G1481" i="17"/>
  <c r="G1480" i="17"/>
  <c r="G1479" i="17"/>
  <c r="G1478" i="17"/>
  <c r="G1477" i="17"/>
  <c r="G1476" i="17"/>
  <c r="G1475" i="17"/>
  <c r="G1474" i="17"/>
  <c r="G1473" i="17"/>
  <c r="G1472" i="17"/>
  <c r="G1471" i="17"/>
  <c r="G1470" i="17"/>
  <c r="G1469" i="17"/>
  <c r="G1468" i="17"/>
  <c r="G1467" i="17"/>
  <c r="G1466" i="17"/>
  <c r="G1465" i="17"/>
  <c r="G1464" i="17"/>
  <c r="G1463" i="17"/>
  <c r="G1462" i="17"/>
  <c r="G1461" i="17"/>
  <c r="G1460" i="17"/>
  <c r="G1459" i="17"/>
  <c r="G1458" i="17"/>
  <c r="G1457" i="17"/>
  <c r="G1456" i="17"/>
  <c r="G1455" i="17"/>
  <c r="G1454" i="17"/>
  <c r="G1453" i="17"/>
  <c r="G1452" i="17"/>
  <c r="G1451" i="17"/>
  <c r="G1450" i="17"/>
  <c r="G1449" i="17"/>
  <c r="G1448" i="17"/>
  <c r="G1447" i="17"/>
  <c r="G1446" i="17"/>
  <c r="G1445" i="17"/>
  <c r="G1444" i="17"/>
  <c r="G1443" i="17"/>
  <c r="G1442" i="17"/>
  <c r="G1441" i="17"/>
  <c r="G1440" i="17"/>
  <c r="G1439" i="17"/>
  <c r="G1438" i="17"/>
  <c r="G1437" i="17"/>
  <c r="G1436" i="17"/>
  <c r="G1435" i="17"/>
  <c r="G1434" i="17"/>
  <c r="G1433" i="17"/>
  <c r="G1432" i="17"/>
  <c r="G1431" i="17"/>
  <c r="G1430" i="17"/>
  <c r="G1429" i="17"/>
  <c r="G1428" i="17"/>
  <c r="G1427" i="17"/>
  <c r="G1426" i="17"/>
  <c r="G1425" i="17"/>
  <c r="G1424" i="17"/>
  <c r="G1423" i="17"/>
  <c r="G1422" i="17"/>
  <c r="G1421" i="17"/>
  <c r="G1420" i="17"/>
  <c r="G1419" i="17"/>
  <c r="G1418" i="17"/>
  <c r="G1417" i="17"/>
  <c r="G1416" i="17"/>
  <c r="G1415" i="17"/>
  <c r="G1414" i="17"/>
  <c r="G1413" i="17"/>
  <c r="G1412" i="17"/>
  <c r="G1411" i="17"/>
  <c r="G1410" i="17"/>
  <c r="G1409" i="17"/>
  <c r="G1408" i="17"/>
  <c r="G1407" i="17"/>
  <c r="G1406" i="17"/>
  <c r="G1405" i="17"/>
  <c r="G1404" i="17"/>
  <c r="G1403" i="17"/>
  <c r="G1402" i="17"/>
  <c r="G1401" i="17"/>
  <c r="G1400" i="17"/>
  <c r="G1399" i="17"/>
  <c r="G1398" i="17"/>
  <c r="G1397" i="17"/>
  <c r="G1396" i="17"/>
  <c r="G1395" i="17"/>
  <c r="G1394" i="17"/>
  <c r="G1393" i="17"/>
  <c r="G1392" i="17"/>
  <c r="G1391" i="17"/>
  <c r="G1390" i="17"/>
  <c r="G1389" i="17"/>
  <c r="G1388" i="17"/>
  <c r="G1387" i="17"/>
  <c r="G1386" i="17"/>
  <c r="G1385" i="17"/>
  <c r="G1384" i="17"/>
  <c r="G1383" i="17"/>
  <c r="G1382" i="17"/>
  <c r="G1381" i="17"/>
  <c r="G1380" i="17"/>
  <c r="G1379" i="17"/>
  <c r="G1378" i="17"/>
  <c r="G1377" i="17"/>
  <c r="G1376" i="17"/>
  <c r="G1375" i="17"/>
  <c r="G1374" i="17"/>
  <c r="G1373" i="17"/>
  <c r="G1372" i="17"/>
  <c r="G1371" i="17"/>
  <c r="G1370" i="17"/>
  <c r="G1369" i="17"/>
  <c r="G1368" i="17"/>
  <c r="G1367" i="17"/>
  <c r="G1366" i="17"/>
  <c r="G1365" i="17"/>
  <c r="G1364" i="17"/>
  <c r="G1363" i="17"/>
  <c r="G1362" i="17"/>
  <c r="G1361" i="17"/>
  <c r="G1360" i="17"/>
  <c r="G1359" i="17"/>
  <c r="G1358" i="17"/>
  <c r="G1357" i="17"/>
  <c r="G1356" i="17"/>
  <c r="G1355" i="17"/>
  <c r="G1354" i="17"/>
  <c r="G1353" i="17"/>
  <c r="G1352" i="17"/>
  <c r="G1351" i="17"/>
  <c r="G1350" i="17"/>
  <c r="G1349" i="17"/>
  <c r="G1348" i="17"/>
  <c r="G1347" i="17"/>
  <c r="G1346" i="17"/>
  <c r="G1345" i="17"/>
  <c r="G1344" i="17"/>
  <c r="G1343" i="17"/>
  <c r="G1342" i="17"/>
  <c r="G1341" i="17"/>
  <c r="G1340" i="17"/>
  <c r="G1339" i="17"/>
  <c r="G1338" i="17"/>
  <c r="G1337" i="17"/>
  <c r="G1336" i="17"/>
  <c r="G1335" i="17"/>
  <c r="G1334" i="17"/>
  <c r="G1333" i="17"/>
  <c r="G1332" i="17"/>
  <c r="G1331" i="17"/>
  <c r="G1330" i="17"/>
  <c r="G1329" i="17"/>
  <c r="G1328" i="17"/>
  <c r="G1327" i="17"/>
  <c r="G1326" i="17"/>
  <c r="G1325" i="17"/>
  <c r="G1324" i="17"/>
  <c r="G1323" i="17"/>
  <c r="G1322" i="17"/>
  <c r="G1321" i="17"/>
  <c r="G1320" i="17"/>
  <c r="G1319" i="17"/>
  <c r="G1318" i="17"/>
  <c r="G1317" i="17"/>
  <c r="G1316" i="17"/>
  <c r="G1315" i="17"/>
  <c r="G1314" i="17"/>
  <c r="G1313" i="17"/>
  <c r="G1312" i="17"/>
  <c r="G1311" i="17"/>
  <c r="G1310" i="17"/>
  <c r="G1309" i="17"/>
  <c r="G1308" i="17"/>
  <c r="G1307" i="17"/>
  <c r="G1306" i="17"/>
  <c r="G1305" i="17"/>
  <c r="G1304" i="17"/>
  <c r="G1303" i="17"/>
  <c r="G1302" i="17"/>
  <c r="G1301" i="17"/>
  <c r="G1300" i="17"/>
  <c r="G1299" i="17"/>
  <c r="G1298" i="17"/>
  <c r="G1297" i="17"/>
  <c r="G1296" i="17"/>
  <c r="G1295" i="17"/>
  <c r="G1294" i="17"/>
  <c r="G1293" i="17"/>
  <c r="G1292" i="17"/>
  <c r="G1291" i="17"/>
  <c r="G1290" i="17"/>
  <c r="G1289" i="17"/>
  <c r="G1288" i="17"/>
  <c r="G1287" i="17"/>
  <c r="G1286" i="17"/>
  <c r="G1285" i="17"/>
  <c r="G1284" i="17"/>
  <c r="G1283" i="17"/>
  <c r="G1282" i="17"/>
  <c r="G1281" i="17"/>
  <c r="G1280" i="17"/>
  <c r="G1279" i="17"/>
  <c r="G1278" i="17"/>
  <c r="G1277" i="17"/>
  <c r="G1276" i="17"/>
  <c r="G1275" i="17"/>
  <c r="G1274" i="17"/>
  <c r="G1273" i="17"/>
  <c r="G1272" i="17"/>
  <c r="G1271" i="17"/>
  <c r="G1270" i="17"/>
  <c r="G1269" i="17"/>
  <c r="G1268" i="17"/>
  <c r="G1267" i="17"/>
  <c r="G1266" i="17"/>
  <c r="G1265" i="17"/>
  <c r="G1264" i="17"/>
  <c r="G1263" i="17"/>
  <c r="G1262" i="17"/>
  <c r="G1261" i="17"/>
  <c r="G1260" i="17"/>
  <c r="G1259" i="17"/>
  <c r="G1258" i="17"/>
  <c r="G1257" i="17"/>
  <c r="G1256" i="17"/>
  <c r="G1255" i="17"/>
  <c r="G1254" i="17"/>
  <c r="G1253" i="17"/>
  <c r="G1252" i="17"/>
  <c r="G1251" i="17"/>
  <c r="G1250" i="17"/>
  <c r="G1249" i="17"/>
  <c r="G1248" i="17"/>
  <c r="G1247" i="17"/>
  <c r="G1246" i="17"/>
  <c r="G1245" i="17"/>
  <c r="G1244" i="17"/>
  <c r="G1243" i="17"/>
  <c r="G1242" i="17"/>
  <c r="G1241" i="17"/>
  <c r="G1240" i="17"/>
  <c r="G1239" i="17"/>
  <c r="G1238" i="17"/>
  <c r="G1237" i="17"/>
  <c r="G1236" i="17"/>
  <c r="G1235" i="17"/>
  <c r="G1234" i="17"/>
  <c r="G1233" i="17"/>
  <c r="G1232" i="17"/>
  <c r="G1231" i="17"/>
  <c r="G1230" i="17"/>
  <c r="G1229" i="17"/>
  <c r="G1228" i="17"/>
  <c r="G1227" i="17"/>
  <c r="G1226" i="17"/>
  <c r="G1225" i="17"/>
  <c r="G1224" i="17"/>
  <c r="G1223" i="17"/>
  <c r="G1222" i="17"/>
  <c r="G1221" i="17"/>
  <c r="G1220" i="17"/>
  <c r="G1219" i="17"/>
  <c r="G1218" i="17"/>
  <c r="G1217" i="17"/>
  <c r="G1216" i="17"/>
  <c r="G1215" i="17"/>
  <c r="G1214" i="17"/>
  <c r="G1213" i="17"/>
  <c r="G1212" i="17"/>
  <c r="G1211" i="17"/>
  <c r="G1210" i="17"/>
  <c r="G1209" i="17"/>
  <c r="G1208" i="17"/>
  <c r="G1207" i="17"/>
  <c r="G1206" i="17"/>
  <c r="G1205" i="17"/>
  <c r="G1204" i="17"/>
  <c r="G1203" i="17"/>
  <c r="G1202" i="17"/>
  <c r="G1201" i="17"/>
  <c r="G1200" i="17"/>
  <c r="G1199" i="17"/>
  <c r="G1198" i="17"/>
  <c r="G1197" i="17"/>
  <c r="G1196" i="17"/>
  <c r="G1195" i="17"/>
  <c r="G1194" i="17"/>
  <c r="G1193" i="17"/>
  <c r="G1192" i="17"/>
  <c r="G1191" i="17"/>
  <c r="G1190" i="17"/>
  <c r="G1189" i="17"/>
  <c r="G1188" i="17"/>
  <c r="G1187" i="17"/>
  <c r="G1186" i="17"/>
  <c r="G1185" i="17"/>
  <c r="G1184" i="17"/>
  <c r="G1183" i="17"/>
  <c r="G1182" i="17"/>
  <c r="G1181" i="17"/>
  <c r="G1180" i="17"/>
  <c r="G1179" i="17"/>
  <c r="G1178" i="17"/>
  <c r="G1177" i="17"/>
  <c r="G1176" i="17"/>
  <c r="G1175" i="17"/>
  <c r="G1174" i="17"/>
  <c r="G1173" i="17"/>
  <c r="G1172" i="17"/>
  <c r="G1171" i="17"/>
  <c r="G1170" i="17"/>
  <c r="G1169" i="17"/>
  <c r="G1168" i="17"/>
  <c r="G1167" i="17"/>
  <c r="G1166" i="17"/>
  <c r="G1165" i="17"/>
  <c r="G1164" i="17"/>
  <c r="G1163" i="17"/>
  <c r="G1162" i="17"/>
  <c r="G1161" i="17"/>
  <c r="G1160" i="17"/>
  <c r="G1159" i="17"/>
  <c r="G1158" i="17"/>
  <c r="G1157" i="17"/>
  <c r="G1156" i="17"/>
  <c r="G1155" i="17"/>
  <c r="G1154" i="17"/>
  <c r="G1153" i="17"/>
  <c r="G1152" i="17"/>
  <c r="G1151" i="17"/>
  <c r="G1150" i="17"/>
  <c r="G1149" i="17"/>
  <c r="G1148" i="17"/>
  <c r="G1147" i="17"/>
  <c r="G1146" i="17"/>
  <c r="G1145" i="17"/>
  <c r="G1144" i="17"/>
  <c r="G1143" i="17"/>
  <c r="G1142" i="17"/>
  <c r="G1141" i="17"/>
  <c r="G1140" i="17"/>
  <c r="G1139" i="17"/>
  <c r="G1138" i="17"/>
  <c r="G1137" i="17"/>
  <c r="G1136" i="17"/>
  <c r="G1135" i="17"/>
  <c r="G1134" i="17"/>
  <c r="G1133" i="17"/>
  <c r="G1132" i="17"/>
  <c r="G1131" i="17"/>
  <c r="G1130" i="17"/>
  <c r="G1129" i="17"/>
  <c r="G1128" i="17"/>
  <c r="G1127" i="17"/>
  <c r="G1126" i="17"/>
  <c r="G1125" i="17"/>
  <c r="G1124" i="17"/>
  <c r="G1123" i="17"/>
  <c r="G1122" i="17"/>
  <c r="G1121" i="17"/>
  <c r="G1120" i="17"/>
  <c r="G1119" i="17"/>
  <c r="G1118" i="17"/>
  <c r="G1117" i="17"/>
  <c r="G1116" i="17"/>
  <c r="G1115" i="17"/>
  <c r="G1114" i="17"/>
  <c r="G1113" i="17"/>
  <c r="G1112" i="17"/>
  <c r="G1111" i="17"/>
  <c r="G1110" i="17"/>
  <c r="G1109" i="17"/>
  <c r="G1108" i="17"/>
  <c r="G1107" i="17"/>
  <c r="G1106" i="17"/>
  <c r="G1105" i="17"/>
  <c r="G1104" i="17"/>
  <c r="G1103" i="17"/>
  <c r="G1102" i="17"/>
  <c r="G1101" i="17"/>
  <c r="G1100" i="17"/>
  <c r="G1099" i="17"/>
  <c r="G1098" i="17"/>
  <c r="G1097" i="17"/>
  <c r="G1096" i="17"/>
  <c r="G1095" i="17"/>
  <c r="G1094" i="17"/>
  <c r="G1093" i="17"/>
  <c r="G1092" i="17"/>
  <c r="G1091" i="17"/>
  <c r="G1090" i="17"/>
  <c r="G1089" i="17"/>
  <c r="G1088" i="17"/>
  <c r="G1087" i="17"/>
  <c r="G1086" i="17"/>
  <c r="G1085" i="17"/>
  <c r="G1084" i="17"/>
  <c r="G1083" i="17"/>
  <c r="G1082" i="17"/>
  <c r="G1081" i="17"/>
  <c r="G1080" i="17"/>
  <c r="G1079" i="17"/>
  <c r="G1078" i="17"/>
  <c r="G1077" i="17"/>
  <c r="G1076" i="17"/>
  <c r="G1075" i="17"/>
  <c r="G1074" i="17"/>
  <c r="G1073" i="17"/>
  <c r="G1072" i="17"/>
  <c r="G1071" i="17"/>
  <c r="G1070" i="17"/>
  <c r="G1069" i="17"/>
  <c r="G1068" i="17"/>
  <c r="G1067" i="17"/>
  <c r="G1066" i="17"/>
  <c r="G1065" i="17"/>
  <c r="G1064" i="17"/>
  <c r="G1063" i="17"/>
  <c r="G1062" i="17"/>
  <c r="G1061" i="17"/>
  <c r="G1060" i="17"/>
  <c r="G1059" i="17"/>
  <c r="G1058" i="17"/>
  <c r="G1057" i="17"/>
  <c r="G1056" i="17"/>
  <c r="G1055" i="17"/>
  <c r="G1054" i="17"/>
  <c r="G1053" i="17"/>
  <c r="G1052" i="17"/>
  <c r="G1051" i="17"/>
  <c r="G1050" i="17"/>
  <c r="G1049" i="17"/>
  <c r="G1048" i="17"/>
  <c r="G1047" i="17"/>
  <c r="G1046" i="17"/>
  <c r="G1045" i="17"/>
  <c r="G1044" i="17"/>
  <c r="G1043" i="17"/>
  <c r="G1042" i="17"/>
  <c r="G1041" i="17"/>
  <c r="G1040" i="17"/>
  <c r="G1039" i="17"/>
  <c r="G1038" i="17"/>
  <c r="G1037" i="17"/>
  <c r="G1036" i="17"/>
  <c r="G1035" i="17"/>
  <c r="G1034" i="17"/>
  <c r="G1033" i="17"/>
  <c r="G1032" i="17"/>
  <c r="G1031" i="17"/>
  <c r="G1030" i="17"/>
  <c r="G1029" i="17"/>
  <c r="G1028" i="17"/>
  <c r="G1027" i="17"/>
  <c r="G1026" i="17"/>
  <c r="G1025" i="17"/>
  <c r="G1024" i="17"/>
  <c r="G1023" i="17"/>
  <c r="G1022" i="17"/>
  <c r="G1021" i="17"/>
  <c r="G1020" i="17"/>
  <c r="G1019" i="17"/>
  <c r="G1018" i="17"/>
  <c r="G1017" i="17"/>
  <c r="G1016" i="17"/>
  <c r="G1015" i="17"/>
  <c r="G1014" i="17"/>
  <c r="G1013" i="17"/>
  <c r="G1012" i="17"/>
  <c r="G1011" i="17"/>
  <c r="G1010" i="17"/>
  <c r="G1009" i="17"/>
  <c r="G1008" i="17"/>
  <c r="G1007" i="17"/>
  <c r="G1006" i="17"/>
  <c r="G1005" i="17"/>
  <c r="G1004" i="17"/>
  <c r="G1003" i="17"/>
  <c r="G1002" i="17"/>
  <c r="G1001" i="17"/>
  <c r="G1000" i="17"/>
  <c r="G999" i="17"/>
  <c r="G998" i="17"/>
  <c r="G997" i="17"/>
  <c r="G996" i="17"/>
  <c r="G995" i="17"/>
  <c r="G994" i="17"/>
  <c r="G993" i="17"/>
  <c r="G992" i="17"/>
  <c r="G991" i="17"/>
  <c r="G990" i="17"/>
  <c r="G989" i="17"/>
  <c r="G988" i="17"/>
  <c r="G987" i="17"/>
  <c r="G986" i="17"/>
  <c r="G985" i="17"/>
  <c r="G984" i="17"/>
  <c r="G983" i="17"/>
  <c r="G982" i="17"/>
  <c r="G981" i="17"/>
  <c r="G980" i="17"/>
  <c r="G979" i="17"/>
  <c r="G978" i="17"/>
  <c r="G977" i="17"/>
  <c r="G976" i="17"/>
  <c r="G975" i="17"/>
  <c r="G974" i="17"/>
  <c r="G973" i="17"/>
  <c r="G972" i="17"/>
  <c r="G971" i="17"/>
  <c r="G970" i="17"/>
  <c r="G969" i="17"/>
  <c r="G968" i="17"/>
  <c r="G967" i="17"/>
  <c r="G966" i="17"/>
  <c r="G965" i="17"/>
  <c r="G964" i="17"/>
  <c r="G963" i="17"/>
  <c r="G962" i="17"/>
  <c r="G961" i="17"/>
  <c r="G960" i="17"/>
  <c r="G959" i="17"/>
  <c r="G958" i="17"/>
  <c r="G957" i="17"/>
  <c r="G956" i="17"/>
  <c r="G955" i="17"/>
  <c r="G954" i="17"/>
  <c r="G953" i="17"/>
  <c r="G952" i="17"/>
  <c r="G951" i="17"/>
  <c r="G950" i="17"/>
  <c r="G949" i="17"/>
  <c r="G948" i="17"/>
  <c r="G947" i="17"/>
  <c r="G946" i="17"/>
  <c r="G945" i="17"/>
  <c r="G944" i="17"/>
  <c r="G943" i="17"/>
  <c r="G942" i="17"/>
  <c r="G941" i="17"/>
  <c r="G940" i="17"/>
  <c r="G939" i="17"/>
  <c r="G938" i="17"/>
  <c r="G937" i="17"/>
  <c r="G936" i="17"/>
  <c r="G935" i="17"/>
  <c r="G934" i="17"/>
  <c r="G933" i="17"/>
  <c r="G932" i="17"/>
  <c r="G931" i="17"/>
  <c r="G930" i="17"/>
  <c r="G929" i="17"/>
  <c r="G928" i="17"/>
  <c r="G927" i="17"/>
  <c r="G926" i="17"/>
  <c r="G925" i="17"/>
  <c r="G924" i="17"/>
  <c r="G923" i="17"/>
  <c r="G922" i="17"/>
  <c r="G921" i="17"/>
  <c r="G920" i="17"/>
  <c r="G919" i="17"/>
  <c r="G918" i="17"/>
  <c r="G917" i="17"/>
  <c r="G916" i="17"/>
  <c r="G915" i="17"/>
  <c r="G914" i="17"/>
  <c r="G913" i="17"/>
  <c r="G912" i="17"/>
  <c r="G911" i="17"/>
  <c r="G910" i="17"/>
  <c r="G909" i="17"/>
  <c r="G908" i="17"/>
  <c r="G907" i="17"/>
  <c r="G906" i="17"/>
  <c r="G905" i="17"/>
  <c r="G904" i="17"/>
  <c r="G903" i="17"/>
  <c r="G902" i="17"/>
  <c r="G901" i="17"/>
  <c r="G900" i="17"/>
  <c r="G899" i="17"/>
  <c r="G898" i="17"/>
  <c r="G897" i="17"/>
  <c r="G896" i="17"/>
  <c r="G895" i="17"/>
  <c r="G894" i="17"/>
  <c r="G893" i="17"/>
  <c r="G892" i="17"/>
  <c r="G891" i="17"/>
  <c r="G890" i="17"/>
  <c r="G889" i="17"/>
  <c r="G888" i="17"/>
  <c r="G887" i="17"/>
  <c r="G886" i="17"/>
  <c r="G885" i="17"/>
  <c r="G884" i="17"/>
  <c r="G883" i="17"/>
  <c r="G882" i="17"/>
  <c r="G881" i="17"/>
  <c r="G880" i="17"/>
  <c r="G879" i="17"/>
  <c r="G878" i="17"/>
  <c r="G877" i="17"/>
  <c r="G876" i="17"/>
  <c r="G875" i="17"/>
  <c r="G874" i="17"/>
  <c r="G873" i="17"/>
  <c r="G872" i="17"/>
  <c r="G871" i="17"/>
  <c r="G870" i="17"/>
  <c r="G869" i="17"/>
  <c r="G868" i="17"/>
  <c r="G867" i="17"/>
  <c r="G866" i="17"/>
  <c r="G865" i="17"/>
  <c r="G864" i="17"/>
  <c r="G863" i="17"/>
  <c r="G862" i="17"/>
  <c r="G861" i="17"/>
  <c r="G860" i="17"/>
  <c r="G859" i="17"/>
  <c r="G858" i="17"/>
  <c r="G857" i="17"/>
  <c r="G856" i="17"/>
  <c r="G855" i="17"/>
  <c r="G854" i="17"/>
  <c r="G853" i="17"/>
  <c r="G852" i="17"/>
  <c r="G851" i="17"/>
  <c r="G850" i="17"/>
  <c r="G849" i="17"/>
  <c r="G848" i="17"/>
  <c r="G847" i="17"/>
  <c r="G846" i="17"/>
  <c r="G845" i="17"/>
  <c r="G844" i="17"/>
  <c r="G843" i="17"/>
  <c r="G842" i="17"/>
  <c r="G841" i="17"/>
  <c r="G840" i="17"/>
  <c r="G839" i="17"/>
  <c r="G838" i="17"/>
  <c r="G837" i="17"/>
  <c r="G836" i="17"/>
  <c r="G835" i="17"/>
  <c r="G834" i="17"/>
  <c r="G833" i="17"/>
  <c r="G832" i="17"/>
  <c r="G831" i="17"/>
  <c r="G830" i="17"/>
  <c r="G829" i="17"/>
  <c r="G828" i="17"/>
  <c r="G827" i="17"/>
  <c r="G826" i="17"/>
  <c r="G825" i="17"/>
  <c r="G824" i="17"/>
  <c r="G823" i="17"/>
  <c r="G822" i="17"/>
  <c r="G821" i="17"/>
  <c r="G820" i="17"/>
  <c r="G819" i="17"/>
  <c r="G818" i="17"/>
  <c r="G817" i="17"/>
  <c r="G816" i="17"/>
  <c r="G815" i="17"/>
  <c r="G814" i="17"/>
  <c r="G813" i="17"/>
  <c r="G812" i="17"/>
  <c r="G811" i="17"/>
  <c r="G810" i="17"/>
  <c r="G809" i="17"/>
  <c r="G808" i="17"/>
  <c r="G807" i="17"/>
  <c r="G806" i="17"/>
  <c r="G805" i="17"/>
  <c r="G804" i="17"/>
  <c r="G803" i="17"/>
  <c r="G802" i="17"/>
  <c r="G801" i="17"/>
  <c r="G800" i="17"/>
  <c r="G799" i="17"/>
  <c r="G798" i="17"/>
  <c r="G797" i="17"/>
  <c r="G796" i="17"/>
  <c r="G795" i="17"/>
  <c r="G794" i="17"/>
  <c r="G793" i="17"/>
  <c r="G792" i="17"/>
  <c r="G791" i="17"/>
  <c r="G790" i="17"/>
  <c r="G789" i="17"/>
  <c r="G788" i="17"/>
  <c r="G787" i="17"/>
  <c r="G786" i="17"/>
  <c r="G785" i="17"/>
  <c r="G784" i="17"/>
  <c r="G783" i="17"/>
  <c r="G782" i="17"/>
  <c r="G781" i="17"/>
  <c r="G780" i="17"/>
  <c r="G779" i="17"/>
  <c r="G778" i="17"/>
  <c r="G777" i="17"/>
  <c r="G776" i="17"/>
  <c r="G775" i="17"/>
  <c r="G774" i="17"/>
  <c r="G773" i="17"/>
  <c r="G772" i="17"/>
  <c r="G771" i="17"/>
  <c r="G770" i="17"/>
  <c r="G769" i="17"/>
  <c r="G768" i="17"/>
  <c r="G767" i="17"/>
  <c r="G766" i="17"/>
  <c r="G765" i="17"/>
  <c r="G764" i="17"/>
  <c r="G763" i="17"/>
  <c r="G762" i="17"/>
  <c r="G761" i="17"/>
  <c r="G760" i="17"/>
  <c r="G759" i="17"/>
  <c r="G758" i="17"/>
  <c r="G757" i="17"/>
  <c r="G756" i="17"/>
  <c r="G755" i="17"/>
  <c r="G754" i="17"/>
  <c r="G753" i="17"/>
  <c r="G752" i="17"/>
  <c r="G751" i="17"/>
  <c r="G750" i="17"/>
  <c r="G749" i="17"/>
  <c r="G748" i="17"/>
  <c r="G747" i="17"/>
  <c r="G746" i="17"/>
  <c r="G745" i="17"/>
  <c r="G744" i="17"/>
  <c r="G743" i="17"/>
  <c r="G742" i="17"/>
  <c r="G741" i="17"/>
  <c r="G740" i="17"/>
  <c r="G739" i="17"/>
  <c r="G738" i="17"/>
  <c r="G737" i="17"/>
  <c r="G736" i="17"/>
  <c r="G735" i="17"/>
  <c r="G734" i="17"/>
  <c r="G733" i="17"/>
  <c r="G732" i="17"/>
  <c r="G731" i="17"/>
  <c r="G730" i="17"/>
  <c r="G729" i="17"/>
  <c r="G728" i="17"/>
  <c r="G727" i="17"/>
  <c r="G726" i="17"/>
  <c r="G725" i="17"/>
  <c r="G724" i="17"/>
  <c r="G723" i="17"/>
  <c r="G722" i="17"/>
  <c r="G721" i="17"/>
  <c r="G720" i="17"/>
  <c r="G719" i="17"/>
  <c r="G718" i="17"/>
  <c r="G717" i="17"/>
  <c r="G716" i="17"/>
  <c r="G715" i="17"/>
  <c r="G714" i="17"/>
  <c r="G713" i="17"/>
  <c r="G712" i="17"/>
  <c r="G711" i="17"/>
  <c r="G710" i="17"/>
  <c r="G709" i="17"/>
  <c r="G708" i="17"/>
  <c r="G707" i="17"/>
  <c r="G706" i="17"/>
  <c r="G705" i="17"/>
  <c r="G704" i="17"/>
  <c r="G703" i="17"/>
  <c r="G702" i="17"/>
  <c r="G701" i="17"/>
  <c r="G700" i="17"/>
  <c r="G699" i="17"/>
  <c r="G698" i="17"/>
  <c r="G697" i="17"/>
  <c r="G696" i="17"/>
  <c r="G695" i="17"/>
  <c r="G694" i="17"/>
  <c r="G693" i="17"/>
  <c r="G692" i="17"/>
  <c r="G691" i="17"/>
  <c r="G690" i="17"/>
  <c r="G689" i="17"/>
  <c r="G688" i="17"/>
  <c r="G687" i="17"/>
  <c r="G686" i="17"/>
  <c r="G685" i="17"/>
  <c r="G684" i="17"/>
  <c r="G683" i="17"/>
  <c r="G682" i="17"/>
  <c r="G681" i="17"/>
  <c r="G680" i="17"/>
  <c r="G679" i="17"/>
  <c r="G678" i="17"/>
  <c r="G677" i="17"/>
  <c r="G676" i="17"/>
  <c r="G675" i="17"/>
  <c r="G674" i="17"/>
  <c r="G673" i="17"/>
  <c r="G672" i="17"/>
  <c r="G671" i="17"/>
  <c r="G670" i="17"/>
  <c r="G669" i="17"/>
  <c r="G668" i="17"/>
  <c r="G667" i="17"/>
  <c r="G666" i="17"/>
  <c r="G665" i="17"/>
  <c r="G664" i="17"/>
  <c r="G663" i="17"/>
  <c r="G662" i="17"/>
  <c r="G661" i="17"/>
  <c r="G660" i="17"/>
  <c r="G659" i="17"/>
  <c r="G658" i="17"/>
  <c r="G657" i="17"/>
  <c r="G656" i="17"/>
  <c r="G655" i="17"/>
  <c r="G654" i="17"/>
  <c r="G653" i="17"/>
  <c r="G652" i="17"/>
  <c r="G651" i="17"/>
  <c r="G650" i="17"/>
  <c r="G649" i="17"/>
  <c r="G648" i="17"/>
  <c r="G647" i="17"/>
  <c r="G646" i="17"/>
  <c r="G645" i="17"/>
  <c r="G644" i="17"/>
  <c r="G643" i="17"/>
  <c r="G642" i="17"/>
  <c r="G641" i="17"/>
  <c r="G640" i="17"/>
  <c r="G639" i="17"/>
  <c r="G638" i="17"/>
  <c r="G637" i="17"/>
  <c r="G636" i="17"/>
  <c r="G635" i="17"/>
  <c r="G634" i="17"/>
  <c r="G633" i="17"/>
  <c r="G632" i="17"/>
  <c r="G631" i="17"/>
  <c r="G630" i="17"/>
  <c r="G629" i="17"/>
  <c r="G628" i="17"/>
  <c r="G627" i="17"/>
  <c r="G626" i="17"/>
  <c r="G625" i="17"/>
  <c r="G624" i="17"/>
  <c r="G623" i="17"/>
  <c r="G622" i="17"/>
  <c r="G621" i="17"/>
  <c r="G620" i="17"/>
  <c r="G619" i="17"/>
  <c r="G618" i="17"/>
  <c r="G617" i="17"/>
  <c r="G616" i="17"/>
  <c r="G615" i="17"/>
  <c r="G614" i="17"/>
  <c r="G613" i="17"/>
  <c r="G612" i="17"/>
  <c r="G611" i="17"/>
  <c r="G610" i="17"/>
  <c r="G609" i="17"/>
  <c r="G608" i="17"/>
  <c r="G607" i="17"/>
  <c r="G606" i="17"/>
  <c r="G605" i="17"/>
  <c r="G604" i="17"/>
  <c r="G603" i="17"/>
  <c r="G602" i="17"/>
  <c r="G601" i="17"/>
  <c r="G600" i="17"/>
  <c r="G599" i="17"/>
  <c r="G598" i="17"/>
  <c r="G597" i="17"/>
  <c r="G596" i="17"/>
  <c r="G595" i="17"/>
  <c r="G594" i="17"/>
  <c r="G593" i="17"/>
  <c r="G592" i="17"/>
  <c r="G591" i="17"/>
  <c r="G590" i="17"/>
  <c r="G589" i="17"/>
  <c r="G588" i="17"/>
  <c r="G587" i="17"/>
  <c r="G586" i="17"/>
  <c r="G585" i="17"/>
  <c r="G584" i="17"/>
  <c r="G583" i="17"/>
  <c r="G582" i="17"/>
  <c r="G581" i="17"/>
  <c r="G580" i="17"/>
  <c r="G579" i="17"/>
  <c r="G578" i="17"/>
  <c r="G577" i="17"/>
  <c r="G576" i="17"/>
  <c r="G575" i="17"/>
  <c r="G574" i="17"/>
  <c r="G573" i="17"/>
  <c r="G572" i="17"/>
  <c r="G571" i="17"/>
  <c r="G570" i="17"/>
  <c r="G569" i="17"/>
  <c r="G568" i="17"/>
  <c r="G567" i="17"/>
  <c r="G566" i="17"/>
  <c r="G565" i="17"/>
  <c r="G564" i="17"/>
  <c r="G563" i="17"/>
  <c r="G562" i="17"/>
  <c r="G561" i="17"/>
  <c r="G560" i="17"/>
  <c r="G559" i="17"/>
  <c r="G558" i="17"/>
  <c r="G557" i="17"/>
  <c r="G556" i="17"/>
  <c r="G555" i="17"/>
  <c r="G554" i="17"/>
  <c r="G553" i="17"/>
  <c r="G552" i="17"/>
  <c r="G551" i="17"/>
  <c r="G550" i="17"/>
  <c r="G549" i="17"/>
  <c r="G548" i="17"/>
  <c r="G547" i="17"/>
  <c r="G546" i="17"/>
  <c r="G545" i="17"/>
  <c r="G544" i="17"/>
  <c r="G543" i="17"/>
  <c r="G542" i="17"/>
  <c r="G541" i="17"/>
  <c r="G540" i="17"/>
  <c r="G539" i="17"/>
  <c r="G538" i="17"/>
  <c r="G537" i="17"/>
  <c r="G536" i="17"/>
  <c r="G535" i="17"/>
  <c r="G534" i="17"/>
  <c r="G533" i="17"/>
  <c r="G532" i="17"/>
  <c r="G531" i="17"/>
  <c r="G530" i="17"/>
  <c r="G529" i="17"/>
  <c r="G528" i="17"/>
  <c r="G527" i="17"/>
  <c r="G526" i="17"/>
  <c r="G525" i="17"/>
  <c r="G524" i="17"/>
  <c r="G523" i="17"/>
  <c r="G522" i="17"/>
  <c r="G521" i="17"/>
  <c r="G520" i="17"/>
  <c r="G519" i="17"/>
  <c r="G518" i="17"/>
  <c r="G517" i="17"/>
  <c r="G516" i="17"/>
  <c r="G515" i="17"/>
  <c r="G514" i="17"/>
  <c r="G513" i="17"/>
  <c r="G512" i="17"/>
  <c r="G511" i="17"/>
  <c r="G510" i="17"/>
  <c r="G509" i="17"/>
  <c r="G508" i="17"/>
  <c r="G507" i="17"/>
  <c r="G506" i="17"/>
  <c r="G505" i="17"/>
  <c r="G504" i="17"/>
  <c r="G503" i="17"/>
  <c r="G502" i="17"/>
  <c r="G501" i="17"/>
  <c r="G500" i="17"/>
  <c r="G499" i="17"/>
  <c r="G498" i="17"/>
  <c r="G497" i="17"/>
  <c r="G496" i="17"/>
  <c r="G495" i="17"/>
  <c r="G494" i="17"/>
  <c r="G493" i="17"/>
  <c r="G492" i="17"/>
  <c r="G491" i="17"/>
  <c r="G490" i="17"/>
  <c r="G489" i="17"/>
  <c r="G488" i="17"/>
  <c r="G487" i="17"/>
  <c r="G486" i="17"/>
  <c r="G485" i="17"/>
  <c r="G484" i="17"/>
  <c r="G483" i="17"/>
  <c r="G482" i="17"/>
  <c r="G481" i="17"/>
  <c r="G480" i="17"/>
  <c r="G479" i="17"/>
  <c r="G478" i="17"/>
  <c r="G477" i="17"/>
  <c r="G476" i="17"/>
  <c r="G475" i="17"/>
  <c r="G474" i="17"/>
  <c r="G473" i="17"/>
  <c r="G472" i="17"/>
  <c r="G471" i="17"/>
  <c r="G470" i="17"/>
  <c r="G469" i="17"/>
  <c r="G468" i="17"/>
  <c r="G467" i="17"/>
  <c r="G466" i="17"/>
  <c r="G465" i="17"/>
  <c r="G464" i="17"/>
  <c r="G463" i="17"/>
  <c r="G462" i="17"/>
  <c r="G461" i="17"/>
  <c r="G460" i="17"/>
  <c r="G459" i="17"/>
  <c r="G458" i="17"/>
  <c r="G457" i="17"/>
  <c r="G456" i="17"/>
  <c r="G455" i="17"/>
  <c r="G454" i="17"/>
  <c r="G453" i="17"/>
  <c r="G452" i="17"/>
  <c r="G451" i="17"/>
  <c r="G450" i="17"/>
  <c r="G449" i="17"/>
  <c r="G448" i="17"/>
  <c r="G447" i="17"/>
  <c r="G446" i="17"/>
  <c r="G445" i="17"/>
  <c r="G444" i="17"/>
  <c r="G443" i="17"/>
  <c r="G442" i="17"/>
  <c r="G441" i="17"/>
  <c r="G440" i="17"/>
  <c r="G439" i="17"/>
  <c r="G438" i="17"/>
  <c r="G437" i="17"/>
  <c r="G436" i="17"/>
  <c r="G435" i="17"/>
  <c r="G434" i="17"/>
  <c r="G433" i="17"/>
  <c r="G432" i="17"/>
  <c r="G431" i="17"/>
  <c r="G430" i="17"/>
  <c r="G429" i="17"/>
  <c r="G428" i="17"/>
  <c r="G427" i="17"/>
  <c r="G426" i="17"/>
  <c r="G425" i="17"/>
  <c r="G424" i="17"/>
  <c r="G423" i="17"/>
  <c r="G422" i="17"/>
  <c r="G421" i="17"/>
  <c r="G420" i="17"/>
  <c r="G419" i="17"/>
  <c r="G418" i="17"/>
  <c r="G417" i="17"/>
  <c r="G416" i="17"/>
  <c r="G415" i="17"/>
  <c r="G414" i="17"/>
  <c r="G413" i="17"/>
  <c r="G412" i="17"/>
  <c r="G411" i="17"/>
  <c r="G410" i="17"/>
  <c r="G409" i="17"/>
  <c r="G408" i="17"/>
  <c r="G407" i="17"/>
  <c r="G406" i="17"/>
  <c r="G405" i="17"/>
  <c r="G404" i="17"/>
  <c r="G403" i="17"/>
  <c r="G402" i="17"/>
  <c r="G401" i="17"/>
  <c r="G400" i="17"/>
  <c r="G399" i="17"/>
  <c r="G398" i="17"/>
  <c r="G397" i="17"/>
  <c r="G396" i="17"/>
  <c r="G395" i="17"/>
  <c r="G394" i="17"/>
  <c r="G393" i="17"/>
  <c r="G392" i="17"/>
  <c r="G391" i="17"/>
  <c r="G390" i="17"/>
  <c r="G389" i="17"/>
  <c r="G388" i="17"/>
  <c r="G387" i="17"/>
  <c r="G386" i="17"/>
  <c r="G385" i="17"/>
  <c r="G384" i="17"/>
  <c r="G383" i="17"/>
  <c r="G382" i="17"/>
  <c r="G381" i="17"/>
  <c r="G380" i="17"/>
  <c r="G379" i="17"/>
  <c r="G378" i="17"/>
  <c r="G377" i="17"/>
  <c r="G376" i="17"/>
  <c r="G375" i="17"/>
  <c r="G374" i="17"/>
  <c r="G373" i="17"/>
  <c r="G372" i="17"/>
  <c r="G371" i="17"/>
  <c r="G370" i="17"/>
  <c r="G369" i="17"/>
  <c r="G368" i="17"/>
  <c r="G367" i="17"/>
  <c r="G366" i="17"/>
  <c r="G365" i="17"/>
  <c r="G364" i="17"/>
  <c r="G363" i="17"/>
  <c r="G362" i="17"/>
  <c r="G361" i="17"/>
  <c r="G360" i="17"/>
  <c r="G359" i="17"/>
  <c r="G358" i="17"/>
  <c r="G357" i="17"/>
  <c r="G356" i="17"/>
  <c r="G355" i="17"/>
  <c r="G354" i="17"/>
  <c r="G353" i="17"/>
  <c r="G352" i="17"/>
  <c r="G351" i="17"/>
  <c r="G350" i="17"/>
  <c r="G349" i="17"/>
  <c r="G348" i="17"/>
  <c r="G347" i="17"/>
  <c r="G346" i="17"/>
  <c r="G345" i="17"/>
  <c r="G344" i="17"/>
  <c r="G343" i="17"/>
  <c r="G342" i="17"/>
  <c r="G341" i="17"/>
  <c r="G340" i="17"/>
  <c r="G339" i="17"/>
  <c r="G338" i="17"/>
  <c r="G337" i="17"/>
  <c r="G336" i="17"/>
  <c r="G335" i="17"/>
  <c r="G334" i="17"/>
  <c r="G333" i="17"/>
  <c r="G332" i="17"/>
  <c r="G331" i="17"/>
  <c r="G330" i="17"/>
  <c r="G329" i="17"/>
  <c r="G328" i="17"/>
  <c r="G327" i="17"/>
  <c r="G326" i="17"/>
  <c r="G325" i="17"/>
  <c r="G324" i="17"/>
  <c r="G323" i="17"/>
  <c r="G322" i="17"/>
  <c r="G321" i="17"/>
  <c r="G320" i="17"/>
  <c r="G319" i="17"/>
  <c r="G318" i="17"/>
  <c r="G317" i="17"/>
  <c r="G316" i="17"/>
  <c r="G315" i="17"/>
  <c r="G314" i="17"/>
  <c r="G313" i="17"/>
  <c r="G312" i="17"/>
  <c r="G311" i="17"/>
  <c r="G310" i="17"/>
  <c r="G309" i="17"/>
  <c r="G308" i="17"/>
  <c r="G307" i="17"/>
  <c r="G306" i="17"/>
  <c r="G305" i="17"/>
  <c r="G304" i="17"/>
  <c r="G303" i="17"/>
  <c r="G302" i="17"/>
  <c r="G301" i="17"/>
  <c r="G300" i="17"/>
  <c r="G299" i="17"/>
  <c r="G298" i="17"/>
  <c r="G297" i="17"/>
  <c r="G296" i="17"/>
  <c r="G295" i="17"/>
  <c r="G294" i="17"/>
  <c r="G293" i="17"/>
  <c r="G292" i="17"/>
  <c r="G291" i="17"/>
  <c r="G290" i="17"/>
  <c r="G289" i="17"/>
  <c r="G288" i="17"/>
  <c r="G287" i="17"/>
  <c r="G286" i="17"/>
  <c r="G285" i="17"/>
  <c r="G284" i="17"/>
  <c r="G283" i="17"/>
  <c r="G282" i="17"/>
  <c r="G281" i="17"/>
  <c r="G280" i="17"/>
  <c r="G279" i="17"/>
  <c r="G278" i="17"/>
  <c r="G277" i="17"/>
  <c r="G276" i="17"/>
  <c r="G275" i="17"/>
  <c r="G274" i="17"/>
  <c r="G273" i="17"/>
  <c r="G272" i="17"/>
  <c r="G271" i="17"/>
  <c r="G270" i="17"/>
  <c r="G269" i="17"/>
  <c r="G268" i="17"/>
  <c r="G267" i="17"/>
  <c r="G266" i="17"/>
  <c r="G265" i="17"/>
  <c r="G264" i="17"/>
  <c r="G263" i="17"/>
  <c r="G262" i="17"/>
  <c r="G261" i="17"/>
  <c r="G260" i="17"/>
  <c r="G259" i="17"/>
  <c r="G258" i="17"/>
  <c r="G257" i="17"/>
  <c r="G256" i="17"/>
  <c r="G255" i="17"/>
  <c r="G254" i="17"/>
  <c r="G253" i="17"/>
  <c r="G252" i="17"/>
  <c r="G251" i="17"/>
  <c r="G250" i="17"/>
  <c r="G249" i="17"/>
  <c r="G248" i="17"/>
  <c r="G247" i="17"/>
  <c r="G246" i="17"/>
  <c r="G245" i="17"/>
  <c r="G244" i="17"/>
  <c r="G243" i="17"/>
  <c r="G242" i="17"/>
  <c r="G241" i="17"/>
  <c r="G240" i="17"/>
  <c r="G239" i="17"/>
  <c r="G238" i="17"/>
  <c r="G237" i="17"/>
  <c r="G236" i="17"/>
  <c r="G235" i="17"/>
  <c r="G234" i="17"/>
  <c r="G233" i="17"/>
  <c r="G232" i="17"/>
  <c r="G231" i="17"/>
  <c r="G230" i="17"/>
  <c r="G229" i="17"/>
  <c r="G228" i="17"/>
  <c r="G227" i="17"/>
  <c r="G226" i="17"/>
  <c r="G225" i="17"/>
  <c r="G224" i="17"/>
  <c r="G223" i="17"/>
  <c r="G222" i="17"/>
  <c r="G221" i="17"/>
  <c r="G220" i="17"/>
  <c r="G219" i="17"/>
  <c r="G218" i="17"/>
  <c r="G217" i="17"/>
  <c r="G216" i="17"/>
  <c r="G215" i="17"/>
  <c r="G214" i="17"/>
  <c r="G213" i="17"/>
  <c r="G212" i="17"/>
  <c r="G211" i="17"/>
  <c r="G210" i="17"/>
  <c r="G209" i="17"/>
  <c r="G208" i="17"/>
  <c r="G207" i="17"/>
  <c r="G206" i="17"/>
  <c r="G205" i="17"/>
  <c r="G204" i="17"/>
  <c r="G203" i="17"/>
  <c r="G202" i="17"/>
  <c r="G201" i="17"/>
  <c r="G200" i="17"/>
  <c r="G199" i="17"/>
  <c r="G198" i="17"/>
  <c r="G197" i="17"/>
  <c r="G196" i="17"/>
  <c r="G195" i="17"/>
  <c r="G194" i="17"/>
  <c r="G193" i="17"/>
  <c r="G192" i="17"/>
  <c r="G191" i="17"/>
  <c r="G190" i="17"/>
  <c r="G189" i="17"/>
  <c r="G188" i="17"/>
  <c r="G187" i="17"/>
  <c r="G186" i="17"/>
  <c r="G185" i="17"/>
  <c r="G184" i="17"/>
  <c r="G183" i="17"/>
  <c r="G182" i="17"/>
  <c r="G181" i="17"/>
  <c r="G180" i="17"/>
  <c r="G179" i="17"/>
  <c r="G178" i="17"/>
  <c r="G177" i="17"/>
  <c r="G176" i="17"/>
  <c r="G175" i="17"/>
  <c r="G174" i="17"/>
  <c r="G173" i="17"/>
  <c r="G172" i="17"/>
  <c r="G171" i="17"/>
  <c r="G170" i="17"/>
  <c r="G169" i="17"/>
  <c r="G168" i="17"/>
  <c r="G167" i="17"/>
  <c r="G166" i="17"/>
  <c r="G165" i="17"/>
  <c r="G164" i="17"/>
  <c r="G163" i="17"/>
  <c r="G162" i="17"/>
  <c r="G161" i="17"/>
  <c r="G160" i="17"/>
  <c r="G159" i="17"/>
  <c r="G158" i="17"/>
  <c r="G157" i="17"/>
  <c r="G156" i="17"/>
  <c r="G155" i="17"/>
  <c r="G154" i="17"/>
  <c r="G153" i="17"/>
  <c r="G152" i="17"/>
  <c r="G151" i="17"/>
  <c r="G150" i="17"/>
  <c r="G149" i="17"/>
  <c r="G148" i="17"/>
  <c r="G147" i="17"/>
  <c r="G146" i="17"/>
  <c r="G145" i="17"/>
  <c r="G144" i="17"/>
  <c r="G143" i="17"/>
  <c r="G142" i="17"/>
  <c r="G141" i="17"/>
  <c r="G140" i="17"/>
  <c r="G139" i="17"/>
  <c r="G138" i="17"/>
  <c r="G137" i="17"/>
  <c r="G136" i="17"/>
  <c r="G135" i="17"/>
  <c r="G134" i="17"/>
  <c r="G133" i="17"/>
  <c r="G132" i="17"/>
  <c r="G131" i="17"/>
  <c r="G130" i="17"/>
  <c r="G129" i="17"/>
  <c r="G128" i="17"/>
  <c r="G127" i="17"/>
  <c r="G126" i="17"/>
  <c r="G125" i="17"/>
  <c r="G124" i="17"/>
  <c r="G123" i="17"/>
  <c r="G122" i="17"/>
  <c r="G121" i="17"/>
  <c r="G120" i="17"/>
  <c r="G119" i="17"/>
  <c r="G118" i="17"/>
  <c r="G117" i="17"/>
  <c r="G116" i="17"/>
  <c r="G115" i="17"/>
  <c r="G114" i="17"/>
  <c r="G113" i="17"/>
  <c r="G112" i="17"/>
  <c r="G111" i="17"/>
  <c r="G110" i="17"/>
  <c r="G109" i="17"/>
  <c r="G108" i="17"/>
  <c r="G107" i="17"/>
  <c r="G106" i="17"/>
  <c r="G105" i="17"/>
  <c r="G104" i="17"/>
  <c r="G103" i="17"/>
  <c r="G102" i="17"/>
  <c r="G101" i="17"/>
  <c r="G100" i="17"/>
  <c r="G99" i="17"/>
  <c r="G98" i="17"/>
  <c r="G97" i="17"/>
  <c r="G96" i="17"/>
  <c r="G95" i="17"/>
  <c r="G94" i="17"/>
  <c r="G93" i="17"/>
  <c r="G92" i="17"/>
  <c r="G91" i="17"/>
  <c r="G90" i="17"/>
  <c r="G89" i="17"/>
  <c r="G88" i="17"/>
  <c r="G87" i="17"/>
  <c r="G86" i="17"/>
  <c r="G85" i="17"/>
  <c r="G84" i="17"/>
  <c r="G83" i="17"/>
  <c r="G82" i="17"/>
  <c r="G81" i="17"/>
  <c r="G80" i="17"/>
  <c r="G79" i="17"/>
  <c r="G78" i="17"/>
  <c r="G77" i="17"/>
  <c r="G76" i="17"/>
  <c r="G75" i="17"/>
  <c r="G74" i="17"/>
  <c r="G73" i="17"/>
  <c r="G72" i="17"/>
  <c r="G71" i="17"/>
  <c r="G70" i="17"/>
  <c r="G69" i="17"/>
  <c r="G68" i="17"/>
  <c r="G67" i="17"/>
  <c r="G66"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G9" i="17"/>
  <c r="K273" i="25" l="1"/>
  <c r="K271" i="25" s="1"/>
  <c r="Q271" i="25" s="1"/>
  <c r="Q281" i="25" s="1"/>
  <c r="J132" i="18"/>
  <c r="J134" i="18" s="1"/>
  <c r="X107" i="18"/>
  <c r="R83" i="5"/>
  <c r="R984" i="5"/>
  <c r="L242" i="5" l="1"/>
  <c r="K203" i="25"/>
  <c r="O779" i="5"/>
  <c r="Q779" i="5" s="1"/>
  <c r="K208" i="25" l="1"/>
  <c r="K206" i="25" s="1"/>
  <c r="Q206" i="25" s="1"/>
  <c r="K201" i="25"/>
  <c r="Q201" i="25" s="1"/>
  <c r="R779" i="5"/>
  <c r="Q233" i="25" l="1"/>
  <c r="O751" i="5"/>
  <c r="Q751" i="5" s="1"/>
  <c r="P792" i="25" l="1"/>
  <c r="Q804" i="25" s="1"/>
  <c r="R751" i="5"/>
  <c r="Q784" i="5"/>
  <c r="R784" i="5" l="1"/>
  <c r="Q1003" i="5" l="1"/>
  <c r="R1003" i="5" s="1"/>
  <c r="K211" i="5" l="1"/>
  <c r="O211" i="5" l="1"/>
  <c r="Q211" i="5" s="1"/>
  <c r="O320" i="5"/>
  <c r="Q320" i="5" s="1"/>
  <c r="R211" i="5" l="1"/>
  <c r="R320" i="5"/>
  <c r="L61" i="5"/>
  <c r="L56" i="5" s="1"/>
  <c r="O92" i="5"/>
  <c r="Q92" i="5" s="1"/>
  <c r="K92" i="5"/>
  <c r="E92" i="5"/>
  <c r="O67" i="5"/>
  <c r="Q67" i="5" s="1"/>
  <c r="R67" i="5" s="1"/>
  <c r="K67" i="5"/>
  <c r="E67" i="5"/>
  <c r="R92" i="5" l="1"/>
  <c r="O181" i="5"/>
  <c r="Q181" i="5" s="1"/>
  <c r="O56" i="5"/>
  <c r="Q56" i="5" s="1"/>
  <c r="O46" i="5"/>
  <c r="Q46" i="5" s="1"/>
  <c r="R56" i="5" l="1"/>
  <c r="R46" i="5"/>
  <c r="R181" i="5"/>
  <c r="O844" i="5" l="1"/>
  <c r="Q844" i="5" s="1"/>
  <c r="R844" i="5" s="1"/>
  <c r="O913" i="5"/>
  <c r="Q913" i="5" s="1"/>
  <c r="O975" i="5"/>
  <c r="Q975" i="5" s="1"/>
  <c r="D55" i="15"/>
  <c r="K55" i="15" s="1"/>
  <c r="E47" i="15"/>
  <c r="D47" i="15"/>
  <c r="E23" i="15"/>
  <c r="D23" i="15"/>
  <c r="E37" i="15"/>
  <c r="D37" i="15"/>
  <c r="D10" i="15"/>
  <c r="F11" i="15" s="1"/>
  <c r="K11" i="15" s="1"/>
  <c r="F23" i="15" l="1"/>
  <c r="K23" i="15" s="1"/>
  <c r="R975" i="5"/>
  <c r="R913" i="5"/>
  <c r="F37" i="15"/>
  <c r="K37" i="15" s="1"/>
  <c r="F47" i="15"/>
  <c r="K47" i="15" s="1"/>
  <c r="K58" i="15" s="1"/>
  <c r="K60" i="15" s="1"/>
  <c r="K216" i="5"/>
  <c r="O831" i="5" l="1"/>
  <c r="Q831" i="5" s="1"/>
  <c r="O770" i="5"/>
  <c r="Q770" i="5" s="1"/>
  <c r="O761" i="5"/>
  <c r="Q761" i="5" s="1"/>
  <c r="O484" i="5"/>
  <c r="Q484" i="5" s="1"/>
  <c r="Q427" i="5"/>
  <c r="O336" i="5"/>
  <c r="Q336" i="5" s="1"/>
  <c r="O418" i="5"/>
  <c r="Q418" i="5" s="1"/>
  <c r="O308" i="5"/>
  <c r="Q308" i="5" s="1"/>
  <c r="E116" i="5"/>
  <c r="K116" i="5"/>
  <c r="O116" i="5"/>
  <c r="Q116" i="5" s="1"/>
  <c r="R761" i="5" l="1"/>
  <c r="R831" i="5"/>
  <c r="Q1027" i="5" s="1"/>
  <c r="X622" i="25" s="1"/>
  <c r="R308" i="5"/>
  <c r="R484" i="5"/>
  <c r="R770" i="5"/>
  <c r="R427" i="5"/>
  <c r="R116" i="5"/>
  <c r="Q148" i="5" s="1"/>
  <c r="X59" i="25" s="1"/>
  <c r="R336" i="5"/>
  <c r="R418" i="5"/>
  <c r="L152" i="5"/>
  <c r="R152" i="5" s="1"/>
  <c r="W622" i="25" l="1"/>
  <c r="W621" i="25" s="1"/>
  <c r="Y622" i="25"/>
  <c r="T59" i="25"/>
  <c r="Q536" i="5"/>
  <c r="X284" i="25" s="1"/>
  <c r="V284" i="25" s="1"/>
  <c r="Q423" i="5"/>
  <c r="X236" i="25" s="1"/>
  <c r="Q809" i="5"/>
  <c r="X554" i="25" s="1"/>
  <c r="O51" i="5"/>
  <c r="Q51" i="5" s="1"/>
  <c r="Y284" i="25" l="1"/>
  <c r="V283" i="25"/>
  <c r="W554" i="25"/>
  <c r="W553" i="25" s="1"/>
  <c r="U236" i="25"/>
  <c r="V236" i="25"/>
  <c r="V235" i="25" s="1"/>
  <c r="Y59" i="25"/>
  <c r="T58" i="25"/>
  <c r="R51" i="5"/>
  <c r="K204" i="5"/>
  <c r="N576" i="5"/>
  <c r="M576" i="5"/>
  <c r="K576" i="5"/>
  <c r="Y554" i="25" l="1"/>
  <c r="Y236" i="25"/>
  <c r="U235" i="25"/>
  <c r="O216" i="5"/>
  <c r="Q216" i="5" s="1"/>
  <c r="O42" i="5"/>
  <c r="Q42" i="5" s="1"/>
  <c r="O576" i="5"/>
  <c r="Q576" i="5" s="1"/>
  <c r="O204" i="5"/>
  <c r="Q204" i="5" s="1"/>
  <c r="Q242" i="5"/>
  <c r="R204" i="5" l="1"/>
  <c r="R216" i="5"/>
  <c r="R242" i="5"/>
  <c r="R42" i="5"/>
  <c r="Q64" i="5" s="1"/>
  <c r="R576" i="5"/>
  <c r="R617" i="5" s="1"/>
  <c r="X427" i="25" s="1"/>
  <c r="T11" i="25" l="1"/>
  <c r="X11" i="25"/>
  <c r="V427" i="25"/>
  <c r="T427" i="25"/>
  <c r="U427" i="25"/>
  <c r="U426" i="25" s="1"/>
  <c r="O1231" i="5"/>
  <c r="Q1231" i="5" s="1"/>
  <c r="K1231" i="5"/>
  <c r="Q161" i="5"/>
  <c r="Y11" i="25" l="1"/>
  <c r="T10" i="25"/>
  <c r="Y427" i="25"/>
  <c r="T426" i="25"/>
  <c r="V426" i="25"/>
  <c r="V792" i="25"/>
  <c r="R1231" i="5"/>
  <c r="R161" i="5"/>
  <c r="R1235" i="5" l="1"/>
  <c r="X783" i="25"/>
  <c r="R246" i="5"/>
  <c r="Q264" i="5" s="1"/>
  <c r="W783" i="25" l="1"/>
  <c r="W782" i="25" s="1"/>
  <c r="Q1238" i="5"/>
  <c r="Q1250" i="5" s="1"/>
  <c r="X130" i="25"/>
  <c r="Y783" i="25" l="1"/>
  <c r="T130" i="25"/>
  <c r="U130" i="25"/>
  <c r="X792" i="25"/>
  <c r="W792" i="25"/>
  <c r="Y513" i="25"/>
  <c r="W790" i="25" l="1"/>
  <c r="Y130" i="25"/>
  <c r="U129" i="25"/>
  <c r="U792" i="25"/>
  <c r="U790" i="25" s="1"/>
  <c r="X790" i="25"/>
  <c r="V790" i="25"/>
  <c r="T129" i="25"/>
  <c r="T792" i="25"/>
  <c r="T791" i="25" l="1"/>
  <c r="T790" i="25"/>
  <c r="U791" i="25"/>
  <c r="V791" i="25" s="1"/>
  <c r="W79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Obras01</author>
  </authors>
  <commentList>
    <comment ref="I156" authorId="0" shapeId="0" xr:uid="{00000000-0006-0000-0600-000001000000}">
      <text>
        <r>
          <rPr>
            <b/>
            <sz val="9"/>
            <color indexed="81"/>
            <rFont val="Segoe UI"/>
            <family val="2"/>
          </rPr>
          <t>Obras01:</t>
        </r>
        <r>
          <rPr>
            <sz val="9"/>
            <color indexed="81"/>
            <rFont val="Segoe UI"/>
            <family val="2"/>
          </rPr>
          <t xml:space="preserve">
</t>
        </r>
      </text>
    </comment>
  </commentList>
</comments>
</file>

<file path=xl/sharedStrings.xml><?xml version="1.0" encoding="utf-8"?>
<sst xmlns="http://schemas.openxmlformats.org/spreadsheetml/2006/main" count="48043" uniqueCount="29137">
  <si>
    <t>ITEM</t>
  </si>
  <si>
    <t>CÓDIGO</t>
  </si>
  <si>
    <t>FONTE</t>
  </si>
  <si>
    <t>DESCRIÇÃO DOS SERVIÇOS</t>
  </si>
  <si>
    <t>UN.</t>
  </si>
  <si>
    <t>VALOR (R$)</t>
  </si>
  <si>
    <t>SERVIÇOS PRELIMINARES</t>
  </si>
  <si>
    <t>02.08.050</t>
  </si>
  <si>
    <t>Subtotal</t>
  </si>
  <si>
    <t>06.01.020</t>
  </si>
  <si>
    <t>06.11.020</t>
  </si>
  <si>
    <t>06.12.020</t>
  </si>
  <si>
    <t>12.05.010</t>
  </si>
  <si>
    <t>Taxa de mobilização e desmobilização de equipamentos para execução de estaca escavada</t>
  </si>
  <si>
    <t>12.05.020</t>
  </si>
  <si>
    <t>11.18.060</t>
  </si>
  <si>
    <t>Lona plástica</t>
  </si>
  <si>
    <t>3.3</t>
  </si>
  <si>
    <t>SUPERESTRUTURA</t>
  </si>
  <si>
    <t>4.1</t>
  </si>
  <si>
    <t>5.1</t>
  </si>
  <si>
    <t>6.1</t>
  </si>
  <si>
    <t>32.16.010</t>
  </si>
  <si>
    <t>Impermeabilização em pintura de asfalto oxidado com solventes orgânicos, sobre massa</t>
  </si>
  <si>
    <t>6.2</t>
  </si>
  <si>
    <t>04.09.140</t>
  </si>
  <si>
    <t>CDHU</t>
  </si>
  <si>
    <t>Retirada de poste ou sistema de sustentação para alambrado ou fechamento</t>
  </si>
  <si>
    <t>34.20.160</t>
  </si>
  <si>
    <t>34.20.170</t>
  </si>
  <si>
    <t xml:space="preserve">Preço base: </t>
  </si>
  <si>
    <t>QUANT</t>
  </si>
  <si>
    <t>MAT</t>
  </si>
  <si>
    <t>M.O.</t>
  </si>
  <si>
    <t>CUSTO (R$)</t>
  </si>
  <si>
    <t>PREÇO (R$)
com BDI</t>
  </si>
  <si>
    <t>55.01.030</t>
  </si>
  <si>
    <t>08.02.060</t>
  </si>
  <si>
    <t>02.05.060</t>
  </si>
  <si>
    <t>02.03.080</t>
  </si>
  <si>
    <t>03.01.040</t>
  </si>
  <si>
    <t>05.04.060</t>
  </si>
  <si>
    <t>05.07.040</t>
  </si>
  <si>
    <t>33.01.040</t>
  </si>
  <si>
    <t>01.23.030</t>
  </si>
  <si>
    <t>01.23.700</t>
  </si>
  <si>
    <t>01.23.701</t>
  </si>
  <si>
    <t>01.23.702</t>
  </si>
  <si>
    <t>32.08.030</t>
  </si>
  <si>
    <t>15.03.131</t>
  </si>
  <si>
    <t>01.23.100</t>
  </si>
  <si>
    <t>03.02.040</t>
  </si>
  <si>
    <t>11.05.040</t>
  </si>
  <si>
    <t>14.20.010</t>
  </si>
  <si>
    <t>03.03.020</t>
  </si>
  <si>
    <t>14.04.210</t>
  </si>
  <si>
    <t>3.5</t>
  </si>
  <si>
    <t>14.02.030</t>
  </si>
  <si>
    <t>04.03.040</t>
  </si>
  <si>
    <t>04.02.140</t>
  </si>
  <si>
    <t>16.16.040</t>
  </si>
  <si>
    <t>32.06.151</t>
  </si>
  <si>
    <t>16.12.060</t>
  </si>
  <si>
    <t>16.33.022</t>
  </si>
  <si>
    <t>16.33.052</t>
  </si>
  <si>
    <t>16.33.062</t>
  </si>
  <si>
    <t>03.03.060</t>
  </si>
  <si>
    <t>06.02.020</t>
  </si>
  <si>
    <t>17.03.020</t>
  </si>
  <si>
    <t>46.03.050</t>
  </si>
  <si>
    <t>55.02.012</t>
  </si>
  <si>
    <t>PINTURA</t>
  </si>
  <si>
    <t>33.02.060</t>
  </si>
  <si>
    <t>33.10.060</t>
  </si>
  <si>
    <t>21.03.151</t>
  </si>
  <si>
    <t>33.10.030</t>
  </si>
  <si>
    <t>SERVIÇOS COMPLEMENTARES</t>
  </si>
  <si>
    <t>7.1</t>
  </si>
  <si>
    <t>55.01.020</t>
  </si>
  <si>
    <t>35.01.160</t>
  </si>
  <si>
    <t>04.09.160</t>
  </si>
  <si>
    <t>COMPANHIA DE DESENVOLVIMENTO HABITACIONAL E URBANO</t>
  </si>
  <si>
    <t>COM DESONERAÇÃO</t>
  </si>
  <si>
    <t>BDI :</t>
  </si>
  <si>
    <t>L.S.:</t>
  </si>
  <si>
    <t>Referência</t>
  </si>
  <si>
    <t xml:space="preserve"> Descrição</t>
  </si>
  <si>
    <t>Un</t>
  </si>
  <si>
    <t>Material</t>
  </si>
  <si>
    <t>Mão de Obra</t>
  </si>
  <si>
    <t>Custo Total</t>
  </si>
  <si>
    <t>01</t>
  </si>
  <si>
    <t>SERVICO TECNICO ESPECIALIZADO</t>
  </si>
  <si>
    <t>01.02</t>
  </si>
  <si>
    <t>Parecer técnico</t>
  </si>
  <si>
    <t>01.02.071</t>
  </si>
  <si>
    <t>Parecer técnico de fundações, contenções e recomendações gerais, para empreendimentos com área construída até 1.000 m²</t>
  </si>
  <si>
    <t>UN</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</si>
  <si>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</si>
  <si>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</si>
  <si>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</si>
  <si>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</si>
  <si>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</si>
  <si>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</si>
  <si>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</si>
  <si>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</si>
  <si>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</si>
  <si>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</si>
  <si>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</si>
  <si>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</si>
  <si>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</si>
  <si>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</si>
  <si>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</si>
  <si>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</si>
  <si>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</si>
  <si>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</si>
  <si>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</si>
  <si>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</si>
  <si>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</si>
  <si>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</si>
  <si>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</si>
  <si>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</si>
  <si>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</si>
  <si>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</si>
  <si>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</si>
  <si>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</si>
  <si>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</si>
  <si>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</si>
  <si>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</si>
  <si>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</si>
  <si>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</si>
  <si>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</si>
  <si>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</si>
  <si>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</si>
  <si>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</si>
  <si>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</si>
  <si>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</si>
  <si>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</si>
  <si>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</si>
  <si>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</si>
  <si>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</si>
  <si>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</si>
  <si>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</si>
  <si>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</si>
  <si>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</si>
  <si>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</si>
  <si>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</si>
  <si>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01.20.691</t>
  </si>
  <si>
    <t>Levantamento planimétrico cadastral com áreas ocupadas predominantemente por comunidades - área até 20.000 m² (mínimo de 3.500 m²)</t>
  </si>
  <si>
    <t>M2</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</si>
  <si>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</si>
  <si>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</si>
  <si>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</si>
  <si>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</si>
  <si>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</si>
  <si>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</si>
  <si>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</si>
  <si>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</si>
  <si>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</si>
  <si>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</si>
  <si>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</si>
  <si>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</si>
  <si>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</si>
  <si>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</si>
  <si>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</si>
  <si>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</si>
  <si>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</si>
  <si>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</si>
  <si>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</si>
  <si>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</si>
  <si>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</si>
  <si>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</si>
  <si>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</si>
  <si>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</si>
  <si>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</si>
  <si>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</si>
  <si>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</si>
  <si>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</si>
  <si>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</si>
  <si>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</si>
  <si>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</si>
  <si>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</si>
  <si>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</si>
  <si>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</si>
  <si>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</si>
  <si>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</si>
  <si>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</si>
  <si>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</si>
  <si>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</si>
  <si>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</si>
  <si>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</si>
  <si>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</si>
  <si>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</si>
  <si>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</si>
  <si>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</si>
  <si>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</si>
  <si>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</si>
  <si>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</si>
  <si>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</si>
  <si>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</si>
  <si>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</si>
  <si>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</si>
  <si>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</si>
  <si>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</si>
  <si>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</si>
  <si>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M</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</si>
  <si>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</si>
  <si>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</si>
  <si>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</si>
  <si>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</si>
  <si>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</si>
  <si>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</si>
  <si>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</si>
  <si>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</si>
  <si>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</si>
  <si>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</si>
  <si>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</si>
  <si>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</si>
  <si>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</si>
  <si>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</si>
  <si>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</si>
  <si>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</si>
  <si>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</si>
  <si>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</si>
  <si>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</si>
  <si>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</si>
  <si>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</si>
  <si>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Demolição de concreto armado com preservação de armadura, para reforço e recuperação estrutural</t>
  </si>
  <si>
    <t>M3</t>
  </si>
  <si>
    <t>01.23.140</t>
  </si>
  <si>
    <t>01.23.150</t>
  </si>
  <si>
    <t>01.23.160</t>
  </si>
  <si>
    <t>01.23.190</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</si>
  <si>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</si>
  <si>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</si>
  <si>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</si>
  <si>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</si>
  <si>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</si>
  <si>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</si>
  <si>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</si>
  <si>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</si>
  <si>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</si>
  <si>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</si>
  <si>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</si>
  <si>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</si>
  <si>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</si>
  <si>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</si>
  <si>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</si>
  <si>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</si>
  <si>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</si>
  <si>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</si>
  <si>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</si>
  <si>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</si>
  <si>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</si>
  <si>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</si>
  <si>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</si>
  <si>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</si>
  <si>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</si>
  <si>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01.23.260</t>
  </si>
  <si>
    <t>01.23.264</t>
  </si>
  <si>
    <t>01.23.270</t>
  </si>
  <si>
    <t>01.23.274</t>
  </si>
  <si>
    <t>01.23.280</t>
  </si>
  <si>
    <t>01.23.510</t>
  </si>
  <si>
    <t>Corte vertical em concreto armado, espessura de 15 cm</t>
  </si>
  <si>
    <t>Taxa de mobilização e desmobilização para reforço estrutural com fibra de carbono</t>
  </si>
  <si>
    <t>Preparação de substrato para colagem de fibra de carbono, mediante lixamento e/ou apicoamento e escovação</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</si>
  <si>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</si>
  <si>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</si>
  <si>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</si>
  <si>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</si>
  <si>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</si>
  <si>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</si>
  <si>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</si>
  <si>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</si>
  <si>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</si>
  <si>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</si>
  <si>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</si>
  <si>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</si>
  <si>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</si>
  <si>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</si>
  <si>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</si>
  <si>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</si>
  <si>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</si>
  <si>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</si>
  <si>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</si>
  <si>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</si>
  <si>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</si>
  <si>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</si>
  <si>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</si>
  <si>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</si>
  <si>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</si>
  <si>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</si>
  <si>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</si>
  <si>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</si>
  <si>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</si>
  <si>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</si>
  <si>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</si>
  <si>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</si>
  <si>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</si>
  <si>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</si>
  <si>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</si>
  <si>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</si>
  <si>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</si>
  <si>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</si>
  <si>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</si>
  <si>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</si>
  <si>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</si>
  <si>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</si>
  <si>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</si>
  <si>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</si>
  <si>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</si>
  <si>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</si>
  <si>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</si>
  <si>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</si>
  <si>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</si>
  <si>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</si>
  <si>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</si>
  <si>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</si>
  <si>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</si>
  <si>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</si>
  <si>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</si>
  <si>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</si>
  <si>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</si>
  <si>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</si>
  <si>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</si>
  <si>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</si>
  <si>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</si>
  <si>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</si>
  <si>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</si>
  <si>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</si>
  <si>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</si>
  <si>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</si>
  <si>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</si>
  <si>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</si>
  <si>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</si>
  <si>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</si>
  <si>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</si>
  <si>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</si>
  <si>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</si>
  <si>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</si>
  <si>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</si>
  <si>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</si>
  <si>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</si>
  <si>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</si>
  <si>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</si>
  <si>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</si>
  <si>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</si>
  <si>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</si>
  <si>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</si>
  <si>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</si>
  <si>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</si>
  <si>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</si>
  <si>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</si>
  <si>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</si>
  <si>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</si>
  <si>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</si>
  <si>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</si>
  <si>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</si>
  <si>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</si>
  <si>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</si>
  <si>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</si>
  <si>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</si>
  <si>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</si>
  <si>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</si>
  <si>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</si>
  <si>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</si>
  <si>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</si>
  <si>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</si>
  <si>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</si>
  <si>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</si>
  <si>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</si>
  <si>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</si>
  <si>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</si>
  <si>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</si>
  <si>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</si>
  <si>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</si>
  <si>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</si>
  <si>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</si>
  <si>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</si>
  <si>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</si>
  <si>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</si>
  <si>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H</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</si>
  <si>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</si>
  <si>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</si>
  <si>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</si>
  <si>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</si>
  <si>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</si>
  <si>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</si>
  <si>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</si>
  <si>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</si>
  <si>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</si>
  <si>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</si>
  <si>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</si>
  <si>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</si>
  <si>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</si>
  <si>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</si>
  <si>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</si>
  <si>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</si>
  <si>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</si>
  <si>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</si>
  <si>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</si>
  <si>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</si>
  <si>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</si>
  <si>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</si>
  <si>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</si>
  <si>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</si>
  <si>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</si>
  <si>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</si>
  <si>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</si>
  <si>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</si>
  <si>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</si>
  <si>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</si>
  <si>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</si>
  <si>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</si>
  <si>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</si>
  <si>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</si>
  <si>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</si>
  <si>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</si>
  <si>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</si>
  <si>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</si>
  <si>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</si>
  <si>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</si>
  <si>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</si>
  <si>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</si>
  <si>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</si>
  <si>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</si>
  <si>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</si>
  <si>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</si>
  <si>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</si>
  <si>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</si>
  <si>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</si>
  <si>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</si>
  <si>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</si>
  <si>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</si>
  <si>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</si>
  <si>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</si>
  <si>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</si>
  <si>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</si>
  <si>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</si>
  <si>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</si>
  <si>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</si>
  <si>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</si>
  <si>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</si>
  <si>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</si>
  <si>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</si>
  <si>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</si>
  <si>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</si>
  <si>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</si>
  <si>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02.03.250</t>
  </si>
  <si>
    <t>Tapume fixo em painel OSB - espessura 8 mm</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</si>
  <si>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</si>
  <si>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</si>
  <si>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</si>
  <si>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</si>
  <si>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</si>
  <si>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</si>
  <si>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</si>
  <si>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</si>
  <si>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</si>
  <si>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</si>
  <si>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</si>
  <si>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</si>
  <si>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</si>
  <si>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</si>
  <si>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</si>
  <si>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</si>
  <si>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</si>
  <si>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</si>
  <si>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</si>
  <si>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</si>
  <si>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</si>
  <si>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</si>
  <si>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</si>
  <si>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</si>
  <si>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</si>
  <si>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</si>
  <si>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</si>
  <si>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</si>
  <si>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</si>
  <si>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</si>
  <si>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</si>
  <si>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</si>
  <si>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</si>
  <si>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</si>
  <si>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</si>
  <si>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</si>
  <si>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</si>
  <si>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</si>
  <si>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</si>
  <si>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</si>
  <si>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</si>
  <si>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</si>
  <si>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</si>
  <si>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</si>
  <si>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</si>
  <si>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</si>
  <si>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</si>
  <si>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</si>
  <si>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</si>
  <si>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</si>
  <si>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</si>
  <si>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</si>
  <si>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</si>
  <si>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</si>
  <si>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</si>
  <si>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</si>
  <si>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</si>
  <si>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</si>
  <si>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DEMOLICAO SEM REAPROVEITAMENTO</t>
  </si>
  <si>
    <t>03.01</t>
  </si>
  <si>
    <t>Demolição de concreto, lastro, mistura e afins</t>
  </si>
  <si>
    <t>03.01.020</t>
  </si>
  <si>
    <t>Demolição manual de concreto simples</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</si>
  <si>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</si>
  <si>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</si>
  <si>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</si>
  <si>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</si>
  <si>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</si>
  <si>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</si>
  <si>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</si>
  <si>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</si>
  <si>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</si>
  <si>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</si>
  <si>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</si>
  <si>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</si>
  <si>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</si>
  <si>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</si>
  <si>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</si>
  <si>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</si>
  <si>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</si>
  <si>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</si>
  <si>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</si>
  <si>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</si>
  <si>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</si>
  <si>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</si>
  <si>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</si>
  <si>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Demolição manual de alvenaria de elevação ou elemento vazado, incluindo revestimento</t>
  </si>
  <si>
    <t>03.03</t>
  </si>
  <si>
    <t>Demolição de revestimento em massa</t>
  </si>
  <si>
    <t>Apicoamento manual de piso, parede ou teto</t>
  </si>
  <si>
    <t>03.03.040</t>
  </si>
  <si>
    <t>Demolição manual de revestimento em massa de parede ou teto</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</si>
  <si>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</si>
  <si>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</si>
  <si>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</si>
  <si>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</si>
  <si>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</si>
  <si>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</si>
  <si>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</si>
  <si>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</si>
  <si>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</si>
  <si>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</si>
  <si>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</si>
  <si>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</si>
  <si>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</si>
  <si>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</si>
  <si>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</si>
  <si>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</si>
  <si>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</si>
  <si>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</si>
  <si>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</si>
  <si>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</si>
  <si>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</si>
  <si>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</si>
  <si>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</si>
  <si>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</si>
  <si>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</si>
  <si>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</si>
  <si>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</si>
  <si>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</si>
  <si>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</si>
  <si>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</si>
  <si>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</si>
  <si>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</si>
  <si>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</si>
  <si>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</si>
  <si>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</si>
  <si>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</si>
  <si>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</si>
  <si>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</si>
  <si>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</si>
  <si>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</si>
  <si>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</si>
  <si>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</si>
  <si>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</si>
  <si>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</si>
  <si>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</si>
  <si>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</si>
  <si>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</si>
  <si>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</si>
  <si>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</si>
  <si>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</si>
  <si>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</si>
  <si>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</si>
  <si>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</si>
  <si>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</si>
  <si>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</si>
  <si>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</si>
  <si>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</si>
  <si>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</si>
  <si>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</si>
  <si>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</si>
  <si>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</si>
  <si>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</si>
  <si>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</si>
  <si>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</si>
  <si>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</si>
  <si>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</si>
  <si>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</si>
  <si>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</si>
  <si>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</si>
  <si>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</si>
  <si>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</si>
  <si>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</si>
  <si>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</si>
  <si>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</si>
  <si>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</si>
  <si>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</si>
  <si>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</si>
  <si>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</si>
  <si>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</si>
  <si>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</si>
  <si>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</si>
  <si>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</si>
  <si>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</si>
  <si>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</si>
  <si>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</si>
  <si>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</si>
  <si>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</si>
  <si>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</si>
  <si>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</si>
  <si>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</si>
  <si>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</si>
  <si>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</si>
  <si>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</si>
  <si>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</si>
  <si>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</si>
  <si>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</si>
  <si>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</si>
  <si>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</si>
  <si>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</si>
  <si>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Retirada de estrutura metálica</t>
  </si>
  <si>
    <t>KG</t>
  </si>
  <si>
    <t>04.03</t>
  </si>
  <si>
    <t>Retirada de telhamento e proteção</t>
  </si>
  <si>
    <t>04.03.020</t>
  </si>
  <si>
    <t>Retirada de telhamento em barro</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</si>
  <si>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</si>
  <si>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</si>
  <si>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</si>
  <si>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</si>
  <si>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</si>
  <si>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</si>
  <si>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</si>
  <si>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</si>
  <si>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</si>
  <si>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</si>
  <si>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</si>
  <si>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</si>
  <si>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</si>
  <si>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</si>
  <si>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</si>
  <si>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</si>
  <si>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</si>
  <si>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</si>
  <si>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</si>
  <si>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</si>
  <si>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</si>
  <si>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</si>
  <si>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</si>
  <si>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</si>
  <si>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</si>
  <si>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</si>
  <si>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</si>
  <si>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</si>
  <si>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</si>
  <si>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</si>
  <si>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</si>
  <si>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</si>
  <si>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</si>
  <si>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</si>
  <si>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</si>
  <si>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</si>
  <si>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</si>
  <si>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</si>
  <si>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</si>
  <si>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</si>
  <si>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</si>
  <si>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</si>
  <si>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</si>
  <si>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</si>
  <si>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</si>
  <si>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</si>
  <si>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</si>
  <si>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</si>
  <si>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</si>
  <si>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</si>
  <si>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</si>
  <si>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</si>
  <si>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</si>
  <si>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</si>
  <si>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</si>
  <si>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</si>
  <si>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</si>
  <si>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</si>
  <si>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</si>
  <si>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</si>
  <si>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</si>
  <si>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</si>
  <si>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</si>
  <si>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</si>
  <si>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</si>
  <si>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</si>
  <si>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</si>
  <si>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</si>
  <si>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</si>
  <si>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</si>
  <si>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</si>
  <si>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</si>
  <si>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</si>
  <si>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</si>
  <si>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</si>
  <si>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</si>
  <si>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</si>
  <si>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</si>
  <si>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</si>
  <si>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</si>
  <si>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</si>
  <si>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</si>
  <si>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</si>
  <si>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</si>
  <si>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</si>
  <si>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</si>
  <si>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</si>
  <si>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</si>
  <si>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</si>
  <si>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</si>
  <si>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</si>
  <si>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</si>
  <si>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</si>
  <si>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</si>
  <si>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</si>
  <si>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</si>
  <si>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</si>
  <si>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</si>
  <si>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</si>
  <si>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</si>
  <si>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</si>
  <si>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</si>
  <si>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</si>
  <si>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</si>
  <si>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</si>
  <si>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</si>
  <si>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</si>
  <si>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</si>
  <si>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</si>
  <si>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</si>
  <si>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</si>
  <si>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</si>
  <si>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</si>
  <si>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</si>
  <si>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</si>
  <si>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</si>
  <si>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</si>
  <si>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</si>
  <si>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</si>
  <si>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</si>
  <si>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</si>
  <si>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</si>
  <si>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</si>
  <si>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</si>
  <si>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</si>
  <si>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</si>
  <si>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</si>
  <si>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</si>
  <si>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</si>
  <si>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</si>
  <si>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</si>
  <si>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</si>
  <si>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</si>
  <si>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</si>
  <si>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</si>
  <si>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</si>
  <si>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</si>
  <si>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</si>
  <si>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</si>
  <si>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</si>
  <si>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</si>
  <si>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</si>
  <si>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</si>
  <si>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</si>
  <si>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</si>
  <si>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</si>
  <si>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</si>
  <si>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</si>
  <si>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</si>
  <si>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</si>
  <si>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</si>
  <si>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</si>
  <si>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</si>
  <si>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</si>
  <si>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</si>
  <si>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</si>
  <si>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</si>
  <si>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</si>
  <si>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</si>
  <si>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</si>
  <si>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</si>
  <si>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</si>
  <si>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</si>
  <si>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</si>
  <si>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</si>
  <si>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</si>
  <si>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</si>
  <si>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</si>
  <si>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</si>
  <si>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</si>
  <si>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</si>
  <si>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</si>
  <si>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</si>
  <si>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</si>
  <si>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</si>
  <si>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</si>
  <si>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</si>
  <si>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</si>
  <si>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</si>
  <si>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</si>
  <si>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</si>
  <si>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</si>
  <si>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</si>
  <si>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</si>
  <si>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</si>
  <si>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</si>
  <si>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</si>
  <si>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</si>
  <si>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</si>
  <si>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</si>
  <si>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</si>
  <si>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</si>
  <si>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</si>
  <si>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</si>
  <si>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</si>
  <si>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</si>
  <si>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</si>
  <si>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</si>
  <si>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</si>
  <si>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</si>
  <si>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</si>
  <si>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</si>
  <si>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</si>
  <si>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</si>
  <si>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</si>
  <si>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</si>
  <si>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</si>
  <si>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</si>
  <si>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</si>
  <si>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</si>
  <si>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</si>
  <si>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</si>
  <si>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</si>
  <si>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</si>
  <si>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</si>
  <si>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</si>
  <si>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</si>
  <si>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</si>
  <si>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</si>
  <si>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</si>
  <si>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</si>
  <si>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</si>
  <si>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</si>
  <si>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</si>
  <si>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</si>
  <si>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</si>
  <si>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</si>
  <si>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</si>
  <si>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</si>
  <si>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</si>
  <si>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</si>
  <si>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</si>
  <si>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</si>
  <si>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</si>
  <si>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</si>
  <si>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</si>
  <si>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</si>
  <si>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</si>
  <si>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</si>
  <si>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</si>
  <si>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</si>
  <si>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</si>
  <si>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</si>
  <si>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</si>
  <si>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</si>
  <si>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</si>
  <si>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</si>
  <si>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</si>
  <si>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</si>
  <si>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</si>
  <si>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</si>
  <si>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</si>
  <si>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</si>
  <si>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</si>
  <si>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</si>
  <si>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</si>
  <si>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</si>
  <si>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</si>
  <si>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L</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</si>
  <si>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</si>
  <si>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</si>
  <si>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</si>
  <si>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</si>
  <si>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</si>
  <si>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</si>
  <si>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</si>
  <si>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</si>
  <si>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</si>
  <si>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</si>
  <si>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</si>
  <si>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</si>
  <si>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</si>
  <si>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</si>
  <si>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</si>
  <si>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</si>
  <si>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</si>
  <si>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</si>
  <si>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</si>
  <si>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</si>
  <si>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</si>
  <si>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</si>
  <si>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</si>
  <si>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</si>
  <si>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</si>
  <si>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</si>
  <si>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</si>
  <si>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</si>
  <si>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</si>
  <si>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</si>
  <si>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</si>
  <si>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</si>
  <si>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</si>
  <si>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</si>
  <si>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</si>
  <si>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</si>
  <si>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</si>
  <si>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</si>
  <si>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</si>
  <si>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</si>
  <si>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</si>
  <si>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</si>
  <si>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</si>
  <si>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</si>
  <si>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</si>
  <si>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</si>
  <si>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</si>
  <si>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</si>
  <si>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</si>
  <si>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</si>
  <si>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</si>
  <si>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</si>
  <si>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</si>
  <si>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</si>
  <si>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</si>
  <si>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</si>
  <si>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</si>
  <si>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</si>
  <si>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</si>
  <si>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</si>
  <si>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</si>
  <si>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</si>
  <si>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</si>
  <si>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</si>
  <si>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</si>
  <si>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</si>
  <si>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</si>
  <si>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</si>
  <si>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</si>
  <si>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</si>
  <si>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</si>
  <si>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</si>
  <si>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</si>
  <si>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</si>
  <si>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</si>
  <si>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</si>
  <si>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</si>
  <si>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</si>
  <si>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</si>
  <si>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</si>
  <si>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</si>
  <si>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</si>
  <si>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</si>
  <si>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</si>
  <si>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</si>
  <si>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</si>
  <si>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</si>
  <si>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</si>
  <si>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Transporte manual horizontal e/ou vertical de entulho até o local de despejo - ensacado</t>
  </si>
  <si>
    <t>05.07</t>
  </si>
  <si>
    <t>Transporte comercial, carreteiro e aluguel</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</si>
  <si>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</si>
  <si>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</si>
  <si>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</si>
  <si>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</si>
  <si>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</si>
  <si>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</si>
  <si>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</si>
  <si>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</si>
  <si>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</si>
  <si>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</si>
  <si>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</si>
  <si>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</si>
  <si>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</si>
  <si>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</si>
  <si>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</si>
  <si>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</si>
  <si>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</si>
  <si>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</si>
  <si>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</si>
  <si>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M3XKM</t>
  </si>
  <si>
    <t>05.08.220</t>
  </si>
  <si>
    <t>Carregamento mecanizado de entulho fragmentado, com caminhão à disposição dentro da obra, até o raio de 1 km</t>
  </si>
  <si>
    <t>05.09</t>
  </si>
  <si>
    <t>Taxas de recolhimento</t>
  </si>
  <si>
    <t>05.09.006</t>
  </si>
  <si>
    <t>Taxa de destinação de resíduo sólido em aterro, tipo inerte</t>
  </si>
  <si>
    <t>T</t>
  </si>
  <si>
    <t>05.09.007</t>
  </si>
  <si>
    <t>Taxa de destinação de resíduo sólido em aterro, tipo solo/terra</t>
  </si>
  <si>
    <t>05.09.008</t>
  </si>
  <si>
    <t>Transporte e taxa de destinação de resíduo sólido em aterro, tipo telhas cimento amianto</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</si>
  <si>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</si>
  <si>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</si>
  <si>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</si>
  <si>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</si>
  <si>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</si>
  <si>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</si>
  <si>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</si>
  <si>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</si>
  <si>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</si>
  <si>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</si>
  <si>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</si>
  <si>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</si>
  <si>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</si>
  <si>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</si>
  <si>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</si>
  <si>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</si>
  <si>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</si>
  <si>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</si>
  <si>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</si>
  <si>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</si>
  <si>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</si>
  <si>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</si>
  <si>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</si>
  <si>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</si>
  <si>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</si>
  <si>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</si>
  <si>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</si>
  <si>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</si>
  <si>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</si>
  <si>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</si>
  <si>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</si>
  <si>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</si>
  <si>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</si>
  <si>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</si>
  <si>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</si>
  <si>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</si>
  <si>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Escavação manual em solo de 1ª e 2ª categoria em campo aberto</t>
  </si>
  <si>
    <t>06.01.040</t>
  </si>
  <si>
    <t>Escavação manual em solo brejoso em campo aberto</t>
  </si>
  <si>
    <t>06.02</t>
  </si>
  <si>
    <t>Escavação manual em valas e buracos de solo, exceto rocha</t>
  </si>
  <si>
    <t>Escavação manual em solo de 1ª e 2ª categoria em vala ou cava até 1,5 m</t>
  </si>
  <si>
    <t>06.02.040</t>
  </si>
  <si>
    <t>Escavação manual em solo de 1ª e 2ª categoria em vala ou cava além de 1,5 m</t>
  </si>
  <si>
    <t>06.11</t>
  </si>
  <si>
    <t>Reaterro manual sem fornecimento de material</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</si>
  <si>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</si>
  <si>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</si>
  <si>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</si>
  <si>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</si>
  <si>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</si>
  <si>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</si>
  <si>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</si>
  <si>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</si>
  <si>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</si>
  <si>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</si>
  <si>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</si>
  <si>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</si>
  <si>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</si>
  <si>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</si>
  <si>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</si>
  <si>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</si>
  <si>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</si>
  <si>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</si>
  <si>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</si>
  <si>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</si>
  <si>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</si>
  <si>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</si>
  <si>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</si>
  <si>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</si>
  <si>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</si>
  <si>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</si>
  <si>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</si>
  <si>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</si>
  <si>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</si>
  <si>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</si>
  <si>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</si>
  <si>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</si>
  <si>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</si>
  <si>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</si>
  <si>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</si>
  <si>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</si>
  <si>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</si>
  <si>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</si>
  <si>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</si>
  <si>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</si>
  <si>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</si>
  <si>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</si>
  <si>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</si>
  <si>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</si>
  <si>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</si>
  <si>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</si>
  <si>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</si>
  <si>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</si>
  <si>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</si>
  <si>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</si>
  <si>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</si>
  <si>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</si>
  <si>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</si>
  <si>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</si>
  <si>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</si>
  <si>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</si>
  <si>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</si>
  <si>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</si>
  <si>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</si>
  <si>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</si>
  <si>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</si>
  <si>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</si>
  <si>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</si>
  <si>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</si>
  <si>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</si>
  <si>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</si>
  <si>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</si>
  <si>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</si>
  <si>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</si>
  <si>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</si>
  <si>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</si>
  <si>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</si>
  <si>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</si>
  <si>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</si>
  <si>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</si>
  <si>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</si>
  <si>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</si>
  <si>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</si>
  <si>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</si>
  <si>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</si>
  <si>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</si>
  <si>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</si>
  <si>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</si>
  <si>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</si>
  <si>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</si>
  <si>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</si>
  <si>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</si>
  <si>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</si>
  <si>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</si>
  <si>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</si>
  <si>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</si>
  <si>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</si>
  <si>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</si>
  <si>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</si>
  <si>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</si>
  <si>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</si>
  <si>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</si>
  <si>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</si>
  <si>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</si>
  <si>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</si>
  <si>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</si>
  <si>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</si>
  <si>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</si>
  <si>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</si>
  <si>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</si>
  <si>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</si>
  <si>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</si>
  <si>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</si>
  <si>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</si>
  <si>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</si>
  <si>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</si>
  <si>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</si>
  <si>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</si>
  <si>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</si>
  <si>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</si>
  <si>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</si>
  <si>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</si>
  <si>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</si>
  <si>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</si>
  <si>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</si>
  <si>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</si>
  <si>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</si>
  <si>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</si>
  <si>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</si>
  <si>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</si>
  <si>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</si>
  <si>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</si>
  <si>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</si>
  <si>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</si>
  <si>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</si>
  <si>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</si>
  <si>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</si>
  <si>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</si>
  <si>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</si>
  <si>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</si>
  <si>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</si>
  <si>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</si>
  <si>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</si>
  <si>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</si>
  <si>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</si>
  <si>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</si>
  <si>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</si>
  <si>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</si>
  <si>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</si>
  <si>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</si>
  <si>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</si>
  <si>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</si>
  <si>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</si>
  <si>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</si>
  <si>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</si>
  <si>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</si>
  <si>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</si>
  <si>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</si>
  <si>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</si>
  <si>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</si>
  <si>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</si>
  <si>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</si>
  <si>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</si>
  <si>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</si>
  <si>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</si>
  <si>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</si>
  <si>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</si>
  <si>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</si>
  <si>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</si>
  <si>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</si>
  <si>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</si>
  <si>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</si>
  <si>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</si>
  <si>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</si>
  <si>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</si>
  <si>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</si>
  <si>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</si>
  <si>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</si>
  <si>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</si>
  <si>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</si>
  <si>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</si>
  <si>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</si>
  <si>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</si>
  <si>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</si>
  <si>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</si>
  <si>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</si>
  <si>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</si>
  <si>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</si>
  <si>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</si>
  <si>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</si>
  <si>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</si>
  <si>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</si>
  <si>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</si>
  <si>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</si>
  <si>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</si>
  <si>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</si>
  <si>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</si>
  <si>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</si>
  <si>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</si>
  <si>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</si>
  <si>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</si>
  <si>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</si>
  <si>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</si>
  <si>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</si>
  <si>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</si>
  <si>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</si>
  <si>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</si>
  <si>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</si>
  <si>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</si>
  <si>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11</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</si>
  <si>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</si>
  <si>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</si>
  <si>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</si>
  <si>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</si>
  <si>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</si>
  <si>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</si>
  <si>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</si>
  <si>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</si>
  <si>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</si>
  <si>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</si>
  <si>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</si>
  <si>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</si>
  <si>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</si>
  <si>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</si>
  <si>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</si>
  <si>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</si>
  <si>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</si>
  <si>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</si>
  <si>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</si>
  <si>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</si>
  <si>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</si>
  <si>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</si>
  <si>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</si>
  <si>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</si>
  <si>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</si>
  <si>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</si>
  <si>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</si>
  <si>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</si>
  <si>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</si>
  <si>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</si>
  <si>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</si>
  <si>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</si>
  <si>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</si>
  <si>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</si>
  <si>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</si>
  <si>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</si>
  <si>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</si>
  <si>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</si>
  <si>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</si>
  <si>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11.03.140</t>
  </si>
  <si>
    <t>Concreto preparado no local, fck = 30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</si>
  <si>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</si>
  <si>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</si>
  <si>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</si>
  <si>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</si>
  <si>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</si>
  <si>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</si>
  <si>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</si>
  <si>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</si>
  <si>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</si>
  <si>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</si>
  <si>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</si>
  <si>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</si>
  <si>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</si>
  <si>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</si>
  <si>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</si>
  <si>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</si>
  <si>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</si>
  <si>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</si>
  <si>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</si>
  <si>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</si>
  <si>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</si>
  <si>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</si>
  <si>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</si>
  <si>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</si>
  <si>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</si>
  <si>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</si>
  <si>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</si>
  <si>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</si>
  <si>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</si>
  <si>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</si>
  <si>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</si>
  <si>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</si>
  <si>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</si>
  <si>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</si>
  <si>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</si>
  <si>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</si>
  <si>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</si>
  <si>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</si>
  <si>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</si>
  <si>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</si>
  <si>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</si>
  <si>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</si>
  <si>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</si>
  <si>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</si>
  <si>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</si>
  <si>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</si>
  <si>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</si>
  <si>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</si>
  <si>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</si>
  <si>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</si>
  <si>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</si>
  <si>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</si>
  <si>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</si>
  <si>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</si>
  <si>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</si>
  <si>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</si>
  <si>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</si>
  <si>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</si>
  <si>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</si>
  <si>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</si>
  <si>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</si>
  <si>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</si>
  <si>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à base de película emulsionada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</si>
  <si>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</si>
  <si>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</si>
  <si>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</si>
  <si>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</si>
  <si>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</si>
  <si>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</si>
  <si>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</si>
  <si>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</si>
  <si>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</si>
  <si>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</si>
  <si>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</si>
  <si>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</si>
  <si>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</si>
  <si>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</si>
  <si>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</si>
  <si>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</si>
  <si>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</si>
  <si>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</si>
  <si>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</si>
  <si>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</si>
  <si>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12.04.010</t>
  </si>
  <si>
    <t>Taxa de mobilização e desmobilização de equipamentos para execução de estaca pré-moldada</t>
  </si>
  <si>
    <t>12.04.020</t>
  </si>
  <si>
    <t>Estaca pré-moldada de concreto até 20 t</t>
  </si>
  <si>
    <t>12.04.030</t>
  </si>
  <si>
    <t>Estaca pré-moldada de concreto até 30 t</t>
  </si>
  <si>
    <t>12.04.040</t>
  </si>
  <si>
    <t>Estaca pré-moldada de concreto até 40 t</t>
  </si>
  <si>
    <t>12.04.050</t>
  </si>
  <si>
    <t>Estaca pré-moldada de concreto até 50 t</t>
  </si>
  <si>
    <t>12.04.060</t>
  </si>
  <si>
    <t>Estaca pré-moldada de concreto até 60 t</t>
  </si>
  <si>
    <t>12.04.070</t>
  </si>
  <si>
    <t>Estaca pré-moldada de concreto até 70 t</t>
  </si>
  <si>
    <t>12.05</t>
  </si>
  <si>
    <t>Estaca escavada mecanicamente</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</si>
  <si>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</si>
  <si>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</si>
  <si>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</si>
  <si>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</si>
  <si>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</si>
  <si>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</si>
  <si>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</si>
  <si>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</si>
  <si>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</si>
  <si>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</si>
  <si>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</si>
  <si>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</si>
  <si>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</si>
  <si>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</si>
  <si>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</si>
  <si>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</si>
  <si>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</si>
  <si>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</si>
  <si>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</si>
  <si>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</si>
  <si>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</si>
  <si>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</si>
  <si>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</si>
  <si>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</si>
  <si>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</si>
  <si>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</si>
  <si>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</si>
  <si>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</si>
  <si>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</si>
  <si>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</si>
  <si>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</si>
  <si>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</si>
  <si>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</si>
  <si>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</si>
  <si>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</si>
  <si>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</si>
  <si>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</si>
  <si>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</si>
  <si>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</si>
  <si>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</si>
  <si>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</si>
  <si>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</si>
  <si>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</si>
  <si>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</si>
  <si>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</si>
  <si>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</si>
  <si>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</si>
  <si>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</si>
  <si>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</si>
  <si>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</si>
  <si>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</si>
  <si>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</si>
  <si>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</si>
  <si>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</si>
  <si>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</si>
  <si>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</si>
  <si>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</si>
  <si>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</si>
  <si>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</si>
  <si>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</si>
  <si>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</si>
  <si>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</si>
  <si>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</si>
  <si>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</si>
  <si>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</si>
  <si>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</si>
  <si>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</si>
  <si>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</si>
  <si>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</si>
  <si>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</si>
  <si>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</si>
  <si>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</si>
  <si>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</si>
  <si>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</si>
  <si>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</si>
  <si>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</si>
  <si>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</si>
  <si>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</si>
  <si>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</si>
  <si>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</si>
  <si>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</si>
  <si>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</si>
  <si>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</si>
  <si>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</si>
  <si>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</si>
  <si>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</si>
  <si>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</si>
  <si>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</si>
  <si>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</si>
  <si>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</si>
  <si>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</si>
  <si>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</si>
  <si>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</si>
  <si>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</si>
  <si>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</si>
  <si>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</si>
  <si>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</si>
  <si>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</si>
  <si>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</si>
  <si>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</si>
  <si>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</si>
  <si>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</si>
  <si>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</si>
  <si>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</si>
  <si>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</si>
  <si>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</si>
  <si>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</si>
  <si>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</si>
  <si>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</si>
  <si>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</si>
  <si>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</si>
  <si>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</si>
  <si>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</si>
  <si>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</si>
  <si>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</si>
  <si>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</si>
  <si>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</si>
  <si>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</si>
  <si>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</si>
  <si>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</si>
  <si>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</si>
  <si>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</si>
  <si>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</si>
  <si>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</si>
  <si>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</si>
  <si>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</si>
  <si>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</si>
  <si>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</si>
  <si>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</si>
  <si>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</si>
  <si>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</si>
  <si>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</si>
  <si>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</si>
  <si>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</si>
  <si>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</si>
  <si>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</si>
  <si>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</si>
  <si>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</si>
  <si>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</si>
  <si>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</si>
  <si>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</si>
  <si>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</si>
  <si>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</si>
  <si>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</si>
  <si>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</si>
  <si>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</si>
  <si>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</si>
  <si>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</si>
  <si>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</si>
  <si>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</si>
  <si>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</si>
  <si>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</si>
  <si>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</si>
  <si>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</si>
  <si>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</si>
  <si>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</si>
  <si>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</si>
  <si>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</si>
  <si>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</si>
  <si>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</si>
  <si>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</si>
  <si>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</si>
  <si>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</si>
  <si>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</si>
  <si>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</si>
  <si>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</si>
  <si>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</si>
  <si>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</si>
  <si>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</si>
  <si>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</si>
  <si>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</si>
  <si>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</si>
  <si>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</si>
  <si>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</si>
  <si>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</si>
  <si>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</si>
  <si>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</si>
  <si>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</si>
  <si>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</si>
  <si>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uso revestido, de 9 cm</t>
  </si>
  <si>
    <t>Alvenaria de bloco cerâmico de vedação, uso revestido, de 14 cm</t>
  </si>
  <si>
    <t>14.04.220</t>
  </si>
  <si>
    <t>Alvenaria de bloco cerâmico de vedação, uso revestido, de 19 cm</t>
  </si>
  <si>
    <t>14.05</t>
  </si>
  <si>
    <t>Alvenaria com bloco cerâmico estrutural</t>
  </si>
  <si>
    <t>14.05.050</t>
  </si>
  <si>
    <t>Alvenaria de bloco cerâmico estrutural, uso revestido, de 14 cm</t>
  </si>
  <si>
    <t>14.05.060</t>
  </si>
  <si>
    <t>Alvenaria de bloco cerâmico estrutural, uso revestido, de 19 cm</t>
  </si>
  <si>
    <t>14.10</t>
  </si>
  <si>
    <t>Alvenaria com bloco de concreto de vedação</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</si>
  <si>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</si>
  <si>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</si>
  <si>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</si>
  <si>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</si>
  <si>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</si>
  <si>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</si>
  <si>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t>
  </si>
  <si>
    <t>Alvenaria com bloco de concreto estrutural</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</si>
  <si>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</si>
  <si>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</si>
  <si>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</si>
  <si>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</si>
  <si>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</si>
  <si>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</si>
  <si>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</si>
  <si>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</si>
  <si>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</si>
  <si>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</si>
  <si>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</si>
  <si>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</si>
  <si>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</si>
  <si>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</si>
  <si>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</si>
  <si>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</si>
  <si>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</si>
  <si>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</si>
  <si>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</si>
  <si>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</si>
  <si>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Vergas, contravergas e pilaretes de concreto armado</t>
  </si>
  <si>
    <t>14.20.020</t>
  </si>
  <si>
    <t>Cimalha em concreto com pingadeira</t>
  </si>
  <si>
    <t>14.28</t>
  </si>
  <si>
    <t>Elementos vazados (concreto, cerâmica e vidros)</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</si>
  <si>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</si>
  <si>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</si>
  <si>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</si>
  <si>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</si>
  <si>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</si>
  <si>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</si>
  <si>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</si>
  <si>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</si>
  <si>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</si>
  <si>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</si>
  <si>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</si>
  <si>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</si>
  <si>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</si>
  <si>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</si>
  <si>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</si>
  <si>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</si>
  <si>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</si>
  <si>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</si>
  <si>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</si>
  <si>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</si>
  <si>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</si>
  <si>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</si>
  <si>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</si>
  <si>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</si>
  <si>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</si>
  <si>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</si>
  <si>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</si>
  <si>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</si>
  <si>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</si>
  <si>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</si>
  <si>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</si>
  <si>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</si>
  <si>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</si>
  <si>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</si>
  <si>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</si>
  <si>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</si>
  <si>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</si>
  <si>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</si>
  <si>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</si>
  <si>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</si>
  <si>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</si>
  <si>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</si>
  <si>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</si>
  <si>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</si>
  <si>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</si>
  <si>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</si>
  <si>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</si>
  <si>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</si>
  <si>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</si>
  <si>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</si>
  <si>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</si>
  <si>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</si>
  <si>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</si>
  <si>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</si>
  <si>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</si>
  <si>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</si>
  <si>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</si>
  <si>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</si>
  <si>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</si>
  <si>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</si>
  <si>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</si>
  <si>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</si>
  <si>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</si>
  <si>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</si>
  <si>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</si>
  <si>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</si>
  <si>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</si>
  <si>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</si>
  <si>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</si>
  <si>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</si>
  <si>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</si>
  <si>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</si>
  <si>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</si>
  <si>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</si>
  <si>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</si>
  <si>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</si>
  <si>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</si>
  <si>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</si>
  <si>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</si>
  <si>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</si>
  <si>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</si>
  <si>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</si>
  <si>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</si>
  <si>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</si>
  <si>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</si>
  <si>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</si>
  <si>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</si>
  <si>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</si>
  <si>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</si>
  <si>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</si>
  <si>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</si>
  <si>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</si>
  <si>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</si>
  <si>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</si>
  <si>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</si>
  <si>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</si>
  <si>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</si>
  <si>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</si>
  <si>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</si>
  <si>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</si>
  <si>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</si>
  <si>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</si>
  <si>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</si>
  <si>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</si>
  <si>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</si>
  <si>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</si>
  <si>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</si>
  <si>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</si>
  <si>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</si>
  <si>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</si>
  <si>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</si>
  <si>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</si>
  <si>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</si>
  <si>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</si>
  <si>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</si>
  <si>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</si>
  <si>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</si>
  <si>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</si>
  <si>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</si>
  <si>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</si>
  <si>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</si>
  <si>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</si>
  <si>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</si>
  <si>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</si>
  <si>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</si>
  <si>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</si>
  <si>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</si>
  <si>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</si>
  <si>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</si>
  <si>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</si>
  <si>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</si>
  <si>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</si>
  <si>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</si>
  <si>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</si>
  <si>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</si>
  <si>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</si>
  <si>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</si>
  <si>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</si>
  <si>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</si>
  <si>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</si>
  <si>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</si>
  <si>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</si>
  <si>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</si>
  <si>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</si>
  <si>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</si>
  <si>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</si>
  <si>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</si>
  <si>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</si>
  <si>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</si>
  <si>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</si>
  <si>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</si>
  <si>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</si>
  <si>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</si>
  <si>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</si>
  <si>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</si>
  <si>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</si>
  <si>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</si>
  <si>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</si>
  <si>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</si>
  <si>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</si>
  <si>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</si>
  <si>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</si>
  <si>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</si>
  <si>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</si>
  <si>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</si>
  <si>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</si>
  <si>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</si>
  <si>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</si>
  <si>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</si>
  <si>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</si>
  <si>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</si>
  <si>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</si>
  <si>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</si>
  <si>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</si>
  <si>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</si>
  <si>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</si>
  <si>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</si>
  <si>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</si>
  <si>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</si>
  <si>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</si>
  <si>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</si>
  <si>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</si>
  <si>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</si>
  <si>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</si>
  <si>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</si>
  <si>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</si>
  <si>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</si>
  <si>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</si>
  <si>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</si>
  <si>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</si>
  <si>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</si>
  <si>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</si>
  <si>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</si>
  <si>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</si>
  <si>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</si>
  <si>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</si>
  <si>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</si>
  <si>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</si>
  <si>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</si>
  <si>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</si>
  <si>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</si>
  <si>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</si>
  <si>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</si>
  <si>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</si>
  <si>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</si>
  <si>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</si>
  <si>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</si>
  <si>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</si>
  <si>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</si>
  <si>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</si>
  <si>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</si>
  <si>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</si>
  <si>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</si>
  <si>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</si>
  <si>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</si>
  <si>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</si>
  <si>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</si>
  <si>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</si>
  <si>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</si>
  <si>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</si>
  <si>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</si>
  <si>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</si>
  <si>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</si>
  <si>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</si>
  <si>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</si>
  <si>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</si>
  <si>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</si>
  <si>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</si>
  <si>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</si>
  <si>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</si>
  <si>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</si>
  <si>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</si>
  <si>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</si>
  <si>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</si>
  <si>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</si>
  <si>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</si>
  <si>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</si>
  <si>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</si>
  <si>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</si>
  <si>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Calha, rufo, afins em chapa galvanizada nº 24 - corte 0,33 m</t>
  </si>
  <si>
    <t>Calha, rufo, afins em chapa galvanizada nº 24 - corte 0,50 m</t>
  </si>
  <si>
    <t>Calha, rufo, afins em chapa galvanizada nº 24 - corte 1,00 m</t>
  </si>
  <si>
    <t>16.33.082</t>
  </si>
  <si>
    <t>Calha, rufo, afins em chapa galvanizada nº 26 - corte 0,33 m</t>
  </si>
  <si>
    <t>16.33.102</t>
  </si>
  <si>
    <t>Calha, rufo, afins em chapa galvanizada nº 26 - corte 0,50 m</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</si>
  <si>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</si>
  <si>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</si>
  <si>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</si>
  <si>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</si>
  <si>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</si>
  <si>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</si>
  <si>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</si>
  <si>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</si>
  <si>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</si>
  <si>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</si>
  <si>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</si>
  <si>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</si>
  <si>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</si>
  <si>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</si>
  <si>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</si>
  <si>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</si>
  <si>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</si>
  <si>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telhas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</si>
  <si>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</si>
  <si>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</si>
  <si>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</si>
  <si>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</si>
  <si>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</si>
  <si>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</si>
  <si>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</si>
  <si>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</si>
  <si>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</si>
  <si>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</si>
  <si>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</si>
  <si>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</si>
  <si>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</si>
  <si>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</si>
  <si>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</si>
  <si>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</si>
  <si>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</si>
  <si>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bianco</t>
  </si>
  <si>
    <t>17.01.120</t>
  </si>
  <si>
    <t>Argamassa de cimento e areia traço 1:3, com adesivo acrílico</t>
  </si>
  <si>
    <t>17.02</t>
  </si>
  <si>
    <t>Revestimento em argamassa</t>
  </si>
  <si>
    <t>17.02.020</t>
  </si>
  <si>
    <t>Chapisco</t>
  </si>
  <si>
    <t>17.02.030</t>
  </si>
  <si>
    <t>Chapisco 1:4 com areia grossa</t>
  </si>
  <si>
    <t>17.02.040</t>
  </si>
  <si>
    <t>Chapisco com bianco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</si>
  <si>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</si>
  <si>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</si>
  <si>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</si>
  <si>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</si>
  <si>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</si>
  <si>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</si>
  <si>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</si>
  <si>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</si>
  <si>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</si>
  <si>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</si>
  <si>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</si>
  <si>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</si>
  <si>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</si>
  <si>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</si>
  <si>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</si>
  <si>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</si>
  <si>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</si>
  <si>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</si>
  <si>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</si>
  <si>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</si>
  <si>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</si>
  <si>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</si>
  <si>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</si>
  <si>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</si>
  <si>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</si>
  <si>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</si>
  <si>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</si>
  <si>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</si>
  <si>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</si>
  <si>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</si>
  <si>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</si>
  <si>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</si>
  <si>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</si>
  <si>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</si>
  <si>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</si>
  <si>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</si>
  <si>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</si>
  <si>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</si>
  <si>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</si>
  <si>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</si>
  <si>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</si>
  <si>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</si>
  <si>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</si>
  <si>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</si>
  <si>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</si>
  <si>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</si>
  <si>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</si>
  <si>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</si>
  <si>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</si>
  <si>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</si>
  <si>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</si>
  <si>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</si>
  <si>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</si>
  <si>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</si>
  <si>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</si>
  <si>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</si>
  <si>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</si>
  <si>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</si>
  <si>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</si>
  <si>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</si>
  <si>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</si>
  <si>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</si>
  <si>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</si>
  <si>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</si>
  <si>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</si>
  <si>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</si>
  <si>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</si>
  <si>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</si>
  <si>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</si>
  <si>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</si>
  <si>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</si>
  <si>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</si>
  <si>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</si>
  <si>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</si>
  <si>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</si>
  <si>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</si>
  <si>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</si>
  <si>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</si>
  <si>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</si>
  <si>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</si>
  <si>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</si>
  <si>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</si>
  <si>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</si>
  <si>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</si>
  <si>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</si>
  <si>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</si>
  <si>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</si>
  <si>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</si>
  <si>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</si>
  <si>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</si>
  <si>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</si>
  <si>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</si>
  <si>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</si>
  <si>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</si>
  <si>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</si>
  <si>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</si>
  <si>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</si>
  <si>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</si>
  <si>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</si>
  <si>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</si>
  <si>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</si>
  <si>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</si>
  <si>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</si>
  <si>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</si>
  <si>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</si>
  <si>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</si>
  <si>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</si>
  <si>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</si>
  <si>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</si>
  <si>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</si>
  <si>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</si>
  <si>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</si>
  <si>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</si>
  <si>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</si>
  <si>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</si>
  <si>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</si>
  <si>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</si>
  <si>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</si>
  <si>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</si>
  <si>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</si>
  <si>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</si>
  <si>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</si>
  <si>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</si>
  <si>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</si>
  <si>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</si>
  <si>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</si>
  <si>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</si>
  <si>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</si>
  <si>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</si>
  <si>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</si>
  <si>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</si>
  <si>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</si>
  <si>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</si>
  <si>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</si>
  <si>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</si>
  <si>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</si>
  <si>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</si>
  <si>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</si>
  <si>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</si>
  <si>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</si>
  <si>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</si>
  <si>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</si>
  <si>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</si>
  <si>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</si>
  <si>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</si>
  <si>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</si>
  <si>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</si>
  <si>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</si>
  <si>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</si>
  <si>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</si>
  <si>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</si>
  <si>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</si>
  <si>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</si>
  <si>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</si>
  <si>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</si>
  <si>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</si>
  <si>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</si>
  <si>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</si>
  <si>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</si>
  <si>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</si>
  <si>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</si>
  <si>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</si>
  <si>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</si>
  <si>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</si>
  <si>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</si>
  <si>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</si>
  <si>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</si>
  <si>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</si>
  <si>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</si>
  <si>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</si>
  <si>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</si>
  <si>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</si>
  <si>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</si>
  <si>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</si>
  <si>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</si>
  <si>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</si>
  <si>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</si>
  <si>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</si>
  <si>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</si>
  <si>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</si>
  <si>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</si>
  <si>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</si>
  <si>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</si>
  <si>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</si>
  <si>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</si>
  <si>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</si>
  <si>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</si>
  <si>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</si>
  <si>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</si>
  <si>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</si>
  <si>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</si>
  <si>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</si>
  <si>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</si>
  <si>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</si>
  <si>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</si>
  <si>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</si>
  <si>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</si>
  <si>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</si>
  <si>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</si>
  <si>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</si>
  <si>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</si>
  <si>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</si>
  <si>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</si>
  <si>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</si>
  <si>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</si>
  <si>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</si>
  <si>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</si>
  <si>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</si>
  <si>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</si>
  <si>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</si>
  <si>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</si>
  <si>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</si>
  <si>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</si>
  <si>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</si>
  <si>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18.12</t>
  </si>
  <si>
    <t>Revestimento em pastilha e mosaico</t>
  </si>
  <si>
    <t>18.12.020</t>
  </si>
  <si>
    <t>18.12.120</t>
  </si>
  <si>
    <t>18.12.140</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</si>
  <si>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</si>
  <si>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</si>
  <si>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</si>
  <si>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</si>
  <si>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</si>
  <si>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</si>
  <si>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</si>
  <si>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</si>
  <si>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</si>
  <si>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</si>
  <si>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</si>
  <si>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</si>
  <si>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</si>
  <si>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</si>
  <si>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</si>
  <si>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</si>
  <si>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</si>
  <si>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</si>
  <si>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</si>
  <si>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</si>
  <si>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</si>
  <si>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</si>
  <si>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</si>
  <si>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</si>
  <si>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</si>
  <si>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</si>
  <si>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</si>
  <si>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</si>
  <si>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</si>
  <si>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</si>
  <si>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</si>
  <si>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</si>
  <si>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</si>
  <si>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</si>
  <si>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</si>
  <si>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</si>
  <si>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</si>
  <si>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</si>
  <si>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</si>
  <si>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</si>
  <si>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</si>
  <si>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</si>
  <si>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19.03.020</t>
  </si>
  <si>
    <t>Revestimento em pedra tipo arenito comum</t>
  </si>
  <si>
    <t>19.03.060</t>
  </si>
  <si>
    <t>Revestimento em pedra mineira comum</t>
  </si>
  <si>
    <t>19.03.090</t>
  </si>
  <si>
    <t>Revestimento em pedra Miracema</t>
  </si>
  <si>
    <t>19.03.100</t>
  </si>
  <si>
    <t>Rodapé em pedra Miracema, altura de 5,75 cm</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</si>
  <si>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</si>
  <si>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</si>
  <si>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</si>
  <si>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</si>
  <si>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</si>
  <si>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</si>
  <si>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</si>
  <si>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</si>
  <si>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</si>
  <si>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</si>
  <si>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</si>
  <si>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</si>
  <si>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</si>
  <si>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</si>
  <si>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</si>
  <si>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</si>
  <si>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</si>
  <si>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</si>
  <si>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</si>
  <si>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</si>
  <si>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</si>
  <si>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</si>
  <si>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</si>
  <si>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</si>
  <si>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</si>
  <si>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</si>
  <si>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</si>
  <si>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</si>
  <si>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</si>
  <si>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</si>
  <si>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</si>
  <si>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</si>
  <si>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</si>
  <si>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</si>
  <si>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</si>
  <si>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</si>
  <si>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</si>
  <si>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</si>
  <si>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</si>
  <si>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</si>
  <si>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</si>
  <si>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</si>
  <si>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</si>
  <si>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</si>
  <si>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20.20.220</t>
  </si>
  <si>
    <t>Raspagem com calafetação e aplicação de cera</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</si>
  <si>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</si>
  <si>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</si>
  <si>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</si>
  <si>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</si>
  <si>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</si>
  <si>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</si>
  <si>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</si>
  <si>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</si>
  <si>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</si>
  <si>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</si>
  <si>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</si>
  <si>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</si>
  <si>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</si>
  <si>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</si>
  <si>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</si>
  <si>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</si>
  <si>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</si>
  <si>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</si>
  <si>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</si>
  <si>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</si>
  <si>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</si>
  <si>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</si>
  <si>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</si>
  <si>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</si>
  <si>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</si>
  <si>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</si>
  <si>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</si>
  <si>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</si>
  <si>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</si>
  <si>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</si>
  <si>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</si>
  <si>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</si>
  <si>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</si>
  <si>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</si>
  <si>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Revestimento em placas de alumínio composto "ACM", espessura de 4 mm e acabamento em PVDF</t>
  </si>
  <si>
    <t>21.03.152</t>
  </si>
  <si>
    <t>Revestimento em placas de alumínio composto "ACM", espessura de 4 mm e acabamento em PVDF, na cor verde</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</si>
  <si>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</si>
  <si>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</si>
  <si>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</si>
  <si>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</si>
  <si>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</si>
  <si>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</si>
  <si>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</si>
  <si>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</si>
  <si>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</si>
  <si>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</si>
  <si>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</si>
  <si>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</si>
  <si>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</si>
  <si>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</si>
  <si>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</si>
  <si>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</si>
  <si>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</si>
  <si>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</si>
  <si>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</si>
  <si>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</si>
  <si>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</si>
  <si>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</si>
  <si>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</si>
  <si>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</si>
  <si>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</si>
  <si>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</si>
  <si>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</si>
  <si>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</si>
  <si>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</si>
  <si>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</si>
  <si>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</si>
  <si>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</si>
  <si>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</si>
  <si>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</si>
  <si>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</si>
  <si>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</si>
  <si>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</si>
  <si>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</si>
  <si>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</si>
  <si>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</si>
  <si>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</si>
  <si>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</si>
  <si>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</si>
  <si>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</si>
  <si>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</si>
  <si>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</si>
  <si>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</si>
  <si>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</si>
  <si>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</si>
  <si>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</si>
  <si>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</si>
  <si>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</si>
  <si>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</si>
  <si>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</si>
  <si>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</si>
  <si>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</si>
  <si>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</si>
  <si>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</si>
  <si>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</si>
  <si>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</si>
  <si>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</si>
  <si>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</si>
  <si>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</si>
  <si>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</si>
  <si>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</si>
  <si>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</si>
  <si>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</si>
  <si>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</si>
  <si>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</si>
  <si>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</si>
  <si>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</si>
  <si>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</si>
  <si>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</si>
  <si>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</si>
  <si>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</si>
  <si>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</si>
  <si>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</si>
  <si>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</si>
  <si>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</si>
  <si>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</si>
  <si>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</si>
  <si>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</si>
  <si>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22.02.100</t>
  </si>
  <si>
    <t>Forro em painéis de gesso acartonado, acabamento liso com película em PVC - 625mm x 1250mm, espessura de 9,5mm, removível</t>
  </si>
  <si>
    <t>22.02.190</t>
  </si>
  <si>
    <t>22.03</t>
  </si>
  <si>
    <t>Forro sintetico</t>
  </si>
  <si>
    <t>22.03.020</t>
  </si>
  <si>
    <t>22.03.030</t>
  </si>
  <si>
    <t>22.03.040</t>
  </si>
  <si>
    <t>Forro modular removível em PVC de 618mm x 1243mm</t>
  </si>
  <si>
    <t>22.03.050</t>
  </si>
  <si>
    <t>22.03.070</t>
  </si>
  <si>
    <t>Forro em lâmina de PVC</t>
  </si>
  <si>
    <t>22.03.122</t>
  </si>
  <si>
    <t>22.03.140</t>
  </si>
  <si>
    <t>22.04</t>
  </si>
  <si>
    <t>Forro metalico</t>
  </si>
  <si>
    <t>22.04.020</t>
  </si>
  <si>
    <t>Forro metálico removível, em painéis de 625mm x 625mm, tipo colmeia</t>
  </si>
  <si>
    <t>22.06</t>
  </si>
  <si>
    <t>Brise-soleil</t>
  </si>
  <si>
    <t>22.06.130</t>
  </si>
  <si>
    <t>Brise em placa cimentícia, montado em perfil e chapa metálica</t>
  </si>
  <si>
    <t>22.06.240</t>
  </si>
  <si>
    <t>22.06.250</t>
  </si>
  <si>
    <t>Brise metálico curvo e móvel termoacústico em chapa lisa aluzinc pré-pintada</t>
  </si>
  <si>
    <t>22.06.300</t>
  </si>
  <si>
    <t>Brise metálico curvo e móvel em chapa microperfurada de alumínio pré-pintada</t>
  </si>
  <si>
    <t>22.06.340</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</si>
  <si>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</si>
  <si>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</si>
  <si>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</si>
  <si>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</si>
  <si>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</si>
  <si>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</si>
  <si>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</si>
  <si>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</si>
  <si>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</si>
  <si>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</si>
  <si>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</si>
  <si>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</si>
  <si>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</si>
  <si>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</si>
  <si>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</si>
  <si>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</si>
  <si>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</si>
  <si>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</si>
  <si>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</si>
  <si>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</si>
  <si>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</si>
  <si>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</si>
  <si>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</si>
  <si>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</si>
  <si>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</si>
  <si>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</si>
  <si>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</si>
  <si>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</si>
  <si>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</si>
  <si>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</si>
  <si>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</si>
  <si>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</si>
  <si>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</si>
  <si>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</si>
  <si>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</si>
  <si>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</si>
  <si>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</si>
  <si>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</si>
  <si>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</si>
  <si>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</si>
  <si>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</si>
  <si>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</si>
  <si>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</si>
  <si>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</si>
  <si>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</si>
  <si>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</si>
  <si>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</si>
  <si>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</si>
  <si>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</si>
  <si>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</si>
  <si>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</si>
  <si>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</si>
  <si>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</si>
  <si>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</si>
  <si>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</si>
  <si>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</si>
  <si>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</si>
  <si>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</si>
  <si>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</si>
  <si>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</si>
  <si>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</si>
  <si>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</si>
  <si>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</si>
  <si>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</si>
  <si>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</si>
  <si>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</si>
  <si>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</si>
  <si>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</si>
  <si>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</si>
  <si>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</si>
  <si>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</si>
  <si>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</si>
  <si>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</si>
  <si>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</si>
  <si>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</si>
  <si>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</si>
  <si>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</si>
  <si>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</si>
  <si>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</si>
  <si>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</si>
  <si>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</si>
  <si>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</si>
  <si>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</si>
  <si>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</si>
  <si>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</si>
  <si>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</si>
  <si>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</si>
  <si>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</si>
  <si>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</si>
  <si>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</si>
  <si>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</si>
  <si>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</si>
  <si>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</si>
  <si>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</si>
  <si>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</si>
  <si>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</si>
  <si>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</si>
  <si>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</si>
  <si>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</si>
  <si>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</si>
  <si>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</si>
  <si>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</si>
  <si>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</si>
  <si>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</si>
  <si>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</si>
  <si>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</si>
  <si>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</si>
  <si>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</si>
  <si>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</si>
  <si>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</si>
  <si>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</si>
  <si>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</si>
  <si>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</si>
  <si>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</si>
  <si>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</si>
  <si>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</si>
  <si>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</si>
  <si>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</si>
  <si>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</si>
  <si>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</si>
  <si>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</si>
  <si>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</si>
  <si>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</si>
  <si>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</si>
  <si>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</si>
  <si>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</si>
  <si>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</si>
  <si>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</si>
  <si>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</si>
  <si>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</si>
  <si>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</si>
  <si>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</si>
  <si>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</si>
  <si>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</si>
  <si>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</si>
  <si>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</si>
  <si>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</si>
  <si>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</si>
  <si>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</si>
  <si>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</si>
  <si>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</si>
  <si>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</si>
  <si>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</si>
  <si>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</si>
  <si>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</si>
  <si>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</si>
  <si>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</si>
  <si>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</si>
  <si>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</si>
  <si>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</si>
  <si>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</si>
  <si>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</si>
  <si>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</si>
  <si>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</si>
  <si>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</si>
  <si>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</si>
  <si>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</si>
  <si>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</si>
  <si>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</si>
  <si>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</si>
  <si>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</si>
  <si>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</si>
  <si>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</si>
  <si>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</si>
  <si>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</si>
  <si>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</si>
  <si>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</si>
  <si>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</si>
  <si>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</si>
  <si>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</si>
  <si>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</si>
  <si>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</si>
  <si>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</si>
  <si>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</si>
  <si>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</si>
  <si>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</si>
  <si>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</si>
  <si>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</si>
  <si>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</si>
  <si>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</si>
  <si>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</si>
  <si>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</si>
  <si>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</si>
  <si>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</si>
  <si>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</si>
  <si>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</si>
  <si>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</si>
  <si>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</si>
  <si>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</si>
  <si>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</si>
  <si>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</si>
  <si>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</si>
  <si>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</si>
  <si>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</si>
  <si>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</si>
  <si>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</si>
  <si>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</si>
  <si>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</si>
  <si>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</si>
  <si>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</si>
  <si>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</si>
  <si>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</si>
  <si>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</si>
  <si>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</si>
  <si>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</si>
  <si>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</si>
  <si>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</si>
  <si>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</si>
  <si>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</si>
  <si>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</si>
  <si>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</si>
  <si>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</si>
  <si>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</si>
  <si>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</si>
  <si>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</si>
  <si>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</si>
  <si>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</si>
  <si>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</si>
  <si>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</si>
  <si>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</si>
  <si>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</si>
  <si>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</si>
  <si>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</si>
  <si>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</si>
  <si>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</si>
  <si>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</si>
  <si>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</si>
  <si>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</si>
  <si>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</si>
  <si>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</si>
  <si>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</si>
  <si>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</si>
  <si>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</si>
  <si>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</si>
  <si>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</si>
  <si>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</si>
  <si>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</si>
  <si>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</si>
  <si>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</si>
  <si>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</si>
  <si>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</si>
  <si>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</si>
  <si>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</si>
  <si>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</si>
  <si>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</si>
  <si>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</si>
  <si>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</si>
  <si>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</si>
  <si>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</si>
  <si>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</si>
  <si>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em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</si>
  <si>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</si>
  <si>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</si>
  <si>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</si>
  <si>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</si>
  <si>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</si>
  <si>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</si>
  <si>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</si>
  <si>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</si>
  <si>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</si>
  <si>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</si>
  <si>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</si>
  <si>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</si>
  <si>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</si>
  <si>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</si>
  <si>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</si>
  <si>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</si>
  <si>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</si>
  <si>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</si>
  <si>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</si>
  <si>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</si>
  <si>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</si>
  <si>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</si>
  <si>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</si>
  <si>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</si>
  <si>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</si>
  <si>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</si>
  <si>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</si>
  <si>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</si>
  <si>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</si>
  <si>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</si>
  <si>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</si>
  <si>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</si>
  <si>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</si>
  <si>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</si>
  <si>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</si>
  <si>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</si>
  <si>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</si>
  <si>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</si>
  <si>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</si>
  <si>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</si>
  <si>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</si>
  <si>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(galvanizada)</t>
  </si>
  <si>
    <t>24.03.080</t>
  </si>
  <si>
    <t>Escada marinheiro com guarda corpo (degrau em ´T´)</t>
  </si>
  <si>
    <t>24.03.100</t>
  </si>
  <si>
    <t>Alçapão/tampa em chapa de ferro com porta cadeado</t>
  </si>
  <si>
    <t>24.03.200</t>
  </si>
  <si>
    <t>Tela de proteção tipo mosquiteira em aço galvanizado, com requadro em perfis de ferro</t>
  </si>
  <si>
    <t>24.03.210</t>
  </si>
  <si>
    <t>Tela de proteção em malha ondulada de 1´, fio 10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</si>
  <si>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</si>
  <si>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</si>
  <si>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</si>
  <si>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</si>
  <si>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</si>
  <si>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</si>
  <si>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</si>
  <si>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</si>
  <si>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</si>
  <si>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</si>
  <si>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</si>
  <si>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</si>
  <si>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</si>
  <si>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</si>
  <si>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</si>
  <si>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</si>
  <si>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</si>
  <si>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</si>
  <si>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</si>
  <si>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</si>
  <si>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</si>
  <si>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</si>
  <si>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</si>
  <si>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</si>
  <si>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</si>
  <si>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</si>
  <si>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</si>
  <si>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</si>
  <si>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</si>
  <si>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</si>
  <si>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</si>
  <si>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</si>
  <si>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</si>
  <si>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</si>
  <si>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</si>
  <si>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</si>
  <si>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</si>
  <si>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</si>
  <si>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</si>
  <si>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</si>
  <si>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</si>
  <si>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</si>
  <si>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</si>
  <si>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</si>
  <si>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</si>
  <si>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</si>
  <si>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</si>
  <si>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</si>
  <si>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</si>
  <si>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</si>
  <si>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</si>
  <si>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</si>
  <si>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</si>
  <si>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</si>
  <si>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</si>
  <si>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</si>
  <si>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</si>
  <si>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</si>
  <si>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</si>
  <si>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</si>
  <si>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</si>
  <si>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</si>
  <si>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</si>
  <si>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</si>
  <si>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</si>
  <si>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</si>
  <si>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</si>
  <si>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</si>
  <si>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</si>
  <si>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</si>
  <si>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</si>
  <si>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</si>
  <si>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</si>
  <si>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</si>
  <si>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</si>
  <si>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</si>
  <si>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</si>
  <si>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</si>
  <si>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</si>
  <si>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</si>
  <si>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</si>
  <si>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</si>
  <si>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</si>
  <si>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</si>
  <si>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</si>
  <si>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</si>
  <si>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</si>
  <si>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</si>
  <si>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</si>
  <si>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</si>
  <si>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</si>
  <si>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</si>
  <si>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</si>
  <si>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</si>
  <si>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</si>
  <si>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</si>
  <si>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</si>
  <si>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</si>
  <si>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</si>
  <si>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</si>
  <si>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</si>
  <si>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</si>
  <si>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</si>
  <si>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</si>
  <si>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</si>
  <si>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</si>
  <si>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</si>
  <si>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</si>
  <si>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</si>
  <si>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</si>
  <si>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</si>
  <si>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</si>
  <si>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</si>
  <si>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</si>
  <si>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</si>
  <si>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</si>
  <si>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</si>
  <si>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</si>
  <si>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</si>
  <si>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</si>
  <si>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</si>
  <si>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</si>
  <si>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</si>
  <si>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</si>
  <si>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</si>
  <si>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</si>
  <si>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</si>
  <si>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</si>
  <si>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</si>
  <si>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</si>
  <si>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</si>
  <si>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</si>
  <si>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</si>
  <si>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</si>
  <si>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</si>
  <si>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</si>
  <si>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</si>
  <si>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</si>
  <si>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</si>
  <si>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</si>
  <si>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</si>
  <si>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</si>
  <si>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</si>
  <si>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</si>
  <si>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</si>
  <si>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</si>
  <si>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</si>
  <si>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</si>
  <si>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</si>
  <si>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</si>
  <si>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</si>
  <si>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</si>
  <si>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</si>
  <si>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</si>
  <si>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</si>
  <si>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</si>
  <si>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</si>
  <si>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</si>
  <si>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</si>
  <si>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</si>
  <si>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</si>
  <si>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</si>
  <si>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</si>
  <si>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</si>
  <si>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</si>
  <si>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</si>
  <si>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</si>
  <si>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</si>
  <si>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</si>
  <si>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</si>
  <si>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</si>
  <si>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</si>
  <si>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</si>
  <si>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</si>
  <si>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</si>
  <si>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</si>
  <si>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</si>
  <si>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</si>
  <si>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</si>
  <si>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</si>
  <si>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</si>
  <si>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</si>
  <si>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</si>
  <si>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em alumínio, sob medida</t>
  </si>
  <si>
    <t>25.02.070</t>
  </si>
  <si>
    <t>Portinhola tipo veneziana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</si>
  <si>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</si>
  <si>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</si>
  <si>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</si>
  <si>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</si>
  <si>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</si>
  <si>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</si>
  <si>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</si>
  <si>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</si>
  <si>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</si>
  <si>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</si>
  <si>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</si>
  <si>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</si>
  <si>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</si>
  <si>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</si>
  <si>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</si>
  <si>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</si>
  <si>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</si>
  <si>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</si>
  <si>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</si>
  <si>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</si>
  <si>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</si>
  <si>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</si>
  <si>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</si>
  <si>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</si>
  <si>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</si>
  <si>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</si>
  <si>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</si>
  <si>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</si>
  <si>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</si>
  <si>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</si>
  <si>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</si>
  <si>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</si>
  <si>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</si>
  <si>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</si>
  <si>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</si>
  <si>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</si>
  <si>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</si>
  <si>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</si>
  <si>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</si>
  <si>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</si>
  <si>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</si>
  <si>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</si>
  <si>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</si>
  <si>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</si>
  <si>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</si>
  <si>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</si>
  <si>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26.01.190</t>
  </si>
  <si>
    <t>Vidro liso laminado jateado de 6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</si>
  <si>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</si>
  <si>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</si>
  <si>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</si>
  <si>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</si>
  <si>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</si>
  <si>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</si>
  <si>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</si>
  <si>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Vidros float monolíticos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</si>
  <si>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</si>
  <si>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</si>
  <si>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</si>
  <si>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</si>
  <si>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</si>
  <si>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</si>
  <si>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</si>
  <si>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</si>
  <si>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</si>
  <si>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</si>
  <si>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</si>
  <si>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</si>
  <si>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</si>
  <si>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</si>
  <si>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</si>
  <si>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</si>
  <si>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</si>
  <si>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</si>
  <si>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</si>
  <si>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</si>
  <si>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</si>
  <si>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</si>
  <si>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</si>
  <si>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</si>
  <si>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26.03.090</t>
  </si>
  <si>
    <t>Vidro laminado temperado jateado de 8 mm</t>
  </si>
  <si>
    <t>26.03.300</t>
  </si>
  <si>
    <t>Vidro laminado temperado neutro verde de 12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</si>
  <si>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</si>
  <si>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</si>
  <si>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</si>
  <si>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</si>
  <si>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</si>
  <si>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</si>
  <si>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</si>
  <si>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</si>
  <si>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</si>
  <si>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</si>
  <si>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</si>
  <si>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</si>
  <si>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</si>
  <si>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</si>
  <si>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</si>
  <si>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</si>
  <si>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</si>
  <si>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</si>
  <si>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</si>
  <si>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</si>
  <si>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</si>
  <si>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</si>
  <si>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</si>
  <si>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</si>
  <si>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</si>
  <si>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</si>
  <si>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</si>
  <si>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</si>
  <si>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</si>
  <si>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</si>
  <si>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</si>
  <si>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</si>
  <si>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 altura de 131 mm</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</si>
  <si>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</si>
  <si>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</si>
  <si>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</si>
  <si>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</si>
  <si>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</si>
  <si>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</si>
  <si>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</si>
  <si>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</si>
  <si>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</si>
  <si>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</si>
  <si>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</si>
  <si>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</si>
  <si>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</si>
  <si>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</si>
  <si>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</si>
  <si>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</si>
  <si>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</si>
  <si>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</si>
  <si>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</si>
  <si>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</si>
  <si>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</si>
  <si>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</si>
  <si>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</si>
  <si>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</si>
  <si>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</si>
  <si>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</si>
  <si>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</si>
  <si>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</si>
  <si>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</si>
  <si>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</si>
  <si>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</si>
  <si>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</si>
  <si>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</si>
  <si>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</si>
  <si>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</si>
  <si>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</si>
  <si>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</si>
  <si>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</si>
  <si>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</si>
  <si>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</si>
  <si>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</si>
  <si>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</si>
  <si>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</si>
  <si>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</si>
  <si>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</si>
  <si>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</si>
  <si>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</si>
  <si>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</si>
  <si>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</si>
  <si>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</si>
  <si>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</si>
  <si>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</si>
  <si>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</si>
  <si>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</si>
  <si>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</si>
  <si>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</si>
  <si>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</si>
  <si>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</si>
  <si>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</si>
  <si>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</si>
  <si>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</si>
  <si>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</si>
  <si>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</si>
  <si>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</si>
  <si>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</si>
  <si>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</si>
  <si>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</si>
  <si>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</si>
  <si>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</si>
  <si>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</si>
  <si>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</si>
  <si>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</si>
  <si>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</si>
  <si>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</si>
  <si>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</si>
  <si>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</si>
  <si>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</si>
  <si>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</si>
  <si>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</si>
  <si>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</si>
  <si>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</si>
  <si>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</si>
  <si>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</si>
  <si>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</si>
  <si>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</si>
  <si>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</si>
  <si>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</si>
  <si>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</si>
  <si>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</si>
  <si>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</si>
  <si>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</si>
  <si>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</si>
  <si>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</si>
  <si>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</si>
  <si>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</si>
  <si>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</si>
  <si>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</si>
  <si>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</si>
  <si>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</si>
  <si>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</si>
  <si>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</si>
  <si>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</si>
  <si>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</si>
  <si>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</si>
  <si>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</si>
  <si>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</si>
  <si>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</si>
  <si>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</si>
  <si>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</si>
  <si>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</si>
  <si>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</si>
  <si>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</si>
  <si>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</si>
  <si>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</si>
  <si>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</si>
  <si>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</si>
  <si>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</si>
  <si>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</si>
  <si>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</si>
  <si>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</si>
  <si>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</si>
  <si>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</si>
  <si>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</si>
  <si>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</si>
  <si>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</si>
  <si>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</si>
  <si>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</si>
  <si>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</si>
  <si>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</si>
  <si>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</si>
  <si>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</si>
  <si>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</si>
  <si>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</si>
  <si>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</si>
  <si>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</si>
  <si>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</si>
  <si>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</si>
  <si>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</si>
  <si>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</si>
  <si>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</si>
  <si>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</si>
  <si>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</si>
  <si>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</si>
  <si>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</si>
  <si>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</si>
  <si>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</si>
  <si>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</si>
  <si>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</si>
  <si>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</si>
  <si>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</si>
  <si>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</si>
  <si>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</si>
  <si>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</si>
  <si>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</si>
  <si>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</si>
  <si>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</si>
  <si>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</si>
  <si>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</si>
  <si>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</si>
  <si>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</si>
  <si>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</si>
  <si>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</si>
  <si>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</si>
  <si>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</si>
  <si>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</si>
  <si>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</si>
  <si>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</si>
  <si>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</si>
  <si>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</si>
  <si>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</si>
  <si>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</si>
  <si>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</si>
  <si>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</si>
  <si>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</si>
  <si>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</si>
  <si>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</si>
  <si>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</si>
  <si>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</si>
  <si>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</si>
  <si>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</si>
  <si>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</si>
  <si>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</si>
  <si>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</si>
  <si>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</si>
  <si>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</si>
  <si>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</si>
  <si>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</si>
  <si>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em borracha sintética colorida de 5 mm, para sinalização tátil de alerta / direcional - assentamento argamassado</t>
  </si>
  <si>
    <t>30.04.020</t>
  </si>
  <si>
    <t>Revestimento em borracha sintética colorida de 5 mm, para sinalização tátil de alerta / direcional - colado</t>
  </si>
  <si>
    <t>30.04.030</t>
  </si>
  <si>
    <t>30.04.040</t>
  </si>
  <si>
    <t>Faixa em policarbonato para sinalização visual fotoluminescente, para degraus, comprimento de 20 cm</t>
  </si>
  <si>
    <t>30.04.060</t>
  </si>
  <si>
    <t>Revestimento em chapa de aço inoxidável para proteção de portas, altura de 40 cm</t>
  </si>
  <si>
    <t>30.04.070</t>
  </si>
  <si>
    <t>30.04.090</t>
  </si>
  <si>
    <t>Sinalização visual de degraus com pintura esmalte epóxi, comprimento de 20 cm</t>
  </si>
  <si>
    <t>30.04.100</t>
  </si>
  <si>
    <t>Piso tátil de concreto, alerta / direcional, intertravado,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</si>
  <si>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</si>
  <si>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</si>
  <si>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</si>
  <si>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</si>
  <si>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</si>
  <si>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</si>
  <si>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30.06.030</t>
  </si>
  <si>
    <t>Anel de borracha para sinalização tátil para corrimão, diâmetro de 4,5 cm</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</si>
  <si>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</si>
  <si>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</si>
  <si>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</si>
  <si>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</si>
  <si>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</si>
  <si>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</si>
  <si>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</si>
  <si>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</si>
  <si>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</si>
  <si>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</si>
  <si>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</si>
  <si>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</si>
  <si>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</si>
  <si>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</si>
  <si>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</si>
  <si>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</si>
  <si>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</si>
  <si>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</si>
  <si>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</si>
  <si>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</si>
  <si>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</si>
  <si>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</si>
  <si>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</si>
  <si>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</si>
  <si>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</si>
  <si>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</si>
  <si>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</si>
  <si>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</si>
  <si>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</si>
  <si>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</si>
  <si>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</si>
  <si>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</si>
  <si>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</si>
  <si>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</si>
  <si>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</si>
  <si>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</si>
  <si>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</si>
  <si>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</si>
  <si>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</si>
  <si>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</si>
  <si>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</si>
  <si>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</si>
  <si>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</si>
  <si>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</si>
  <si>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</si>
  <si>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</si>
  <si>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</si>
  <si>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</si>
  <si>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</si>
  <si>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Lâmina refletiva revestida com dupla face em alumínio, dupla malha de reforço e laminação entre camadas, para isolação térmica</t>
  </si>
  <si>
    <t>32.06.231</t>
  </si>
  <si>
    <t>Película de controle solar refletiva na cor prata, para aplicação em vidros</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</si>
  <si>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</si>
  <si>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</si>
  <si>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</si>
  <si>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</si>
  <si>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</si>
  <si>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</si>
  <si>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</si>
  <si>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</si>
  <si>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</si>
  <si>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</si>
  <si>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</si>
  <si>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</si>
  <si>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</si>
  <si>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</si>
  <si>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</si>
  <si>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</si>
  <si>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</si>
  <si>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</si>
  <si>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</si>
  <si>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</si>
  <si>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</si>
  <si>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</si>
  <si>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</si>
  <si>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</si>
  <si>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</si>
  <si>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</si>
  <si>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</si>
  <si>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</si>
  <si>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</si>
  <si>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</si>
  <si>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</si>
  <si>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</si>
  <si>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</si>
  <si>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</si>
  <si>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</si>
  <si>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</si>
  <si>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</si>
  <si>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</si>
  <si>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</si>
  <si>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</si>
  <si>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</si>
  <si>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</si>
  <si>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</si>
  <si>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</si>
  <si>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</si>
  <si>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</si>
  <si>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</si>
  <si>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</si>
  <si>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</si>
  <si>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</si>
  <si>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</si>
  <si>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</si>
  <si>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</si>
  <si>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</si>
  <si>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</si>
  <si>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</si>
  <si>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</si>
  <si>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</si>
  <si>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</si>
  <si>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</si>
  <si>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</si>
  <si>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</si>
  <si>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</si>
  <si>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</si>
  <si>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</si>
  <si>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</si>
  <si>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</si>
  <si>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</si>
  <si>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</si>
  <si>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</si>
  <si>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</si>
  <si>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</si>
  <si>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</si>
  <si>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</si>
  <si>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</si>
  <si>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</si>
  <si>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</si>
  <si>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</si>
  <si>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</si>
  <si>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</si>
  <si>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</si>
  <si>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</si>
  <si>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</si>
  <si>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</si>
  <si>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</si>
  <si>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</si>
  <si>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</si>
  <si>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</si>
  <si>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</si>
  <si>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</si>
  <si>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</si>
  <si>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</si>
  <si>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</si>
  <si>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</si>
  <si>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</si>
  <si>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</si>
  <si>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</si>
  <si>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</si>
  <si>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</si>
  <si>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</si>
  <si>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</si>
  <si>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</si>
  <si>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</si>
  <si>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</si>
  <si>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</si>
  <si>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</si>
  <si>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</si>
  <si>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</si>
  <si>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</si>
  <si>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</si>
  <si>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</si>
  <si>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</si>
  <si>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</si>
  <si>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</si>
  <si>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</si>
  <si>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</si>
  <si>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</si>
  <si>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</si>
  <si>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</si>
  <si>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</si>
  <si>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</si>
  <si>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</si>
  <si>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</si>
  <si>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</si>
  <si>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</si>
  <si>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</si>
  <si>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</si>
  <si>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</si>
  <si>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</si>
  <si>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</si>
  <si>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</si>
  <si>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</si>
  <si>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</si>
  <si>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</si>
  <si>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</si>
  <si>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</si>
  <si>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</si>
  <si>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</si>
  <si>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</si>
  <si>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</si>
  <si>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</si>
  <si>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</si>
  <si>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</si>
  <si>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</si>
  <si>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</si>
  <si>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</si>
  <si>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</si>
  <si>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</si>
  <si>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</si>
  <si>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</si>
  <si>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</si>
  <si>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</si>
  <si>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</si>
  <si>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</si>
  <si>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</si>
  <si>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</si>
  <si>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</si>
  <si>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</si>
  <si>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</si>
  <si>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</si>
  <si>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</si>
  <si>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</si>
  <si>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</si>
  <si>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</si>
  <si>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</si>
  <si>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</si>
  <si>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</si>
  <si>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</si>
  <si>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</si>
  <si>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</si>
  <si>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</si>
  <si>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</si>
  <si>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</si>
  <si>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</si>
  <si>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33.01</t>
  </si>
  <si>
    <t>Preparo de base</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</si>
  <si>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</si>
  <si>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</si>
  <si>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</si>
  <si>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</si>
  <si>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</si>
  <si>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</si>
  <si>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</si>
  <si>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</si>
  <si>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</si>
  <si>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</si>
  <si>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</si>
  <si>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</si>
  <si>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</si>
  <si>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</si>
  <si>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</si>
  <si>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</si>
  <si>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</si>
  <si>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</si>
  <si>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</si>
  <si>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</si>
  <si>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</si>
  <si>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</si>
  <si>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</si>
  <si>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</si>
  <si>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</si>
  <si>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</si>
  <si>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</si>
  <si>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</si>
  <si>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</si>
  <si>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</si>
  <si>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</si>
  <si>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</si>
  <si>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</si>
  <si>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</si>
  <si>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</si>
  <si>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</si>
  <si>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</si>
  <si>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</si>
  <si>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</si>
  <si>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</si>
  <si>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</si>
  <si>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</si>
  <si>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</si>
  <si>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</si>
  <si>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</si>
  <si>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</si>
  <si>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33.07.102</t>
  </si>
  <si>
    <t>Esmalte a base de água em estrutura metálica</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</si>
  <si>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</si>
  <si>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</si>
  <si>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</si>
  <si>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</si>
  <si>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</si>
  <si>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</si>
  <si>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</si>
  <si>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</si>
  <si>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</si>
  <si>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</si>
  <si>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</si>
  <si>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</si>
  <si>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</si>
  <si>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</si>
  <si>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</si>
  <si>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</si>
  <si>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</si>
  <si>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</si>
  <si>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</si>
  <si>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</si>
  <si>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Tinta acrílica antimofo em massa, inclusive preparo</t>
  </si>
  <si>
    <t>33.10.041</t>
  </si>
  <si>
    <t>Esmalte à base de água em massa, inclusive preparo</t>
  </si>
  <si>
    <t>33.10.050</t>
  </si>
  <si>
    <t>Tinta acrílica em massa, inclusive preparo</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</si>
  <si>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</si>
  <si>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</si>
  <si>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</si>
  <si>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</si>
  <si>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</si>
  <si>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</si>
  <si>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</si>
  <si>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</si>
  <si>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</si>
  <si>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</si>
  <si>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</si>
  <si>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</si>
  <si>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</si>
  <si>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</si>
  <si>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</si>
  <si>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</si>
  <si>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</si>
  <si>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</si>
  <si>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</si>
  <si>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</si>
  <si>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</si>
  <si>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</si>
  <si>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</si>
  <si>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</si>
  <si>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</si>
  <si>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</si>
  <si>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</si>
  <si>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</si>
  <si>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</si>
  <si>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</si>
  <si>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</si>
  <si>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</si>
  <si>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</si>
  <si>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</si>
  <si>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</si>
  <si>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</si>
  <si>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</si>
  <si>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</si>
  <si>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</si>
  <si>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</si>
  <si>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</si>
  <si>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</si>
  <si>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</si>
  <si>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</si>
  <si>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</si>
  <si>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</si>
  <si>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</si>
  <si>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</si>
  <si>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</si>
  <si>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</si>
  <si>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</si>
  <si>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</si>
  <si>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</si>
  <si>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</si>
  <si>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</si>
  <si>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</si>
  <si>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</si>
  <si>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</si>
  <si>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</si>
  <si>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</si>
  <si>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</si>
  <si>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</si>
  <si>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34.04.166</t>
  </si>
  <si>
    <t>Árvore ornamental tipo Aroeira salsa - h= 2,00 m</t>
  </si>
  <si>
    <t>34.04.280</t>
  </si>
  <si>
    <t>34.04.360</t>
  </si>
  <si>
    <t>Árvore ornamental tipo coqueiro Jerivá - h= 4,00 m</t>
  </si>
  <si>
    <t>34.04.370</t>
  </si>
  <si>
    <t>Árvore ornamental tipo Quaresmeira (Tibouchina granulosa)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</si>
  <si>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</si>
  <si>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</si>
  <si>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</si>
  <si>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</si>
  <si>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</si>
  <si>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</si>
  <si>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</si>
  <si>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</si>
  <si>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</si>
  <si>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</si>
  <si>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</si>
  <si>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</si>
  <si>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</si>
  <si>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</si>
  <si>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</si>
  <si>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</si>
  <si>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</si>
  <si>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</si>
  <si>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</si>
  <si>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</si>
  <si>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</si>
  <si>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</si>
  <si>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</si>
  <si>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</si>
  <si>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</si>
  <si>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</si>
  <si>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</si>
  <si>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</si>
  <si>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</si>
  <si>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</si>
  <si>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</si>
  <si>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</si>
  <si>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</si>
  <si>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</si>
  <si>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</si>
  <si>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</si>
  <si>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</si>
  <si>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</si>
  <si>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</si>
  <si>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</si>
  <si>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</si>
  <si>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</si>
  <si>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</si>
  <si>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</si>
  <si>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</si>
  <si>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</si>
  <si>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</si>
  <si>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</si>
  <si>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</si>
  <si>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</si>
  <si>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</si>
  <si>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</si>
  <si>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</si>
  <si>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</si>
  <si>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</si>
  <si>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</si>
  <si>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</si>
  <si>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</si>
  <si>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</si>
  <si>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</si>
  <si>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Recolocação de alambrado, com altura até 4,50 m</t>
  </si>
  <si>
    <t>Recolocação de alambrado, com altura acima de 4,50 m</t>
  </si>
  <si>
    <t>34.20.380</t>
  </si>
  <si>
    <t>Suporte para apoio de bicicletas em tubo de aço galvanizado, diâmetro de 2 1/2´</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</si>
  <si>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</si>
  <si>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</si>
  <si>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</si>
  <si>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</si>
  <si>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</si>
  <si>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</si>
  <si>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</si>
  <si>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</si>
  <si>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</si>
  <si>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</si>
  <si>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Tabela completa com suporte e rede para basquete</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</si>
  <si>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</si>
  <si>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</si>
  <si>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</si>
  <si>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</si>
  <si>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</si>
  <si>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</si>
  <si>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</si>
  <si>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</si>
  <si>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</si>
  <si>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</si>
  <si>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</si>
  <si>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</si>
  <si>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</si>
  <si>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</si>
  <si>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</si>
  <si>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</si>
  <si>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</si>
  <si>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</si>
  <si>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</si>
  <si>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</si>
  <si>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</si>
  <si>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</si>
  <si>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</si>
  <si>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</si>
  <si>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</si>
  <si>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</si>
  <si>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</si>
  <si>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</si>
  <si>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</si>
  <si>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</si>
  <si>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</si>
  <si>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</si>
  <si>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</si>
  <si>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</si>
  <si>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</si>
  <si>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</si>
  <si>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</si>
  <si>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</si>
  <si>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</si>
  <si>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</si>
  <si>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</si>
  <si>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</si>
  <si>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</si>
  <si>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</si>
  <si>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</si>
  <si>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</si>
  <si>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</si>
  <si>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</si>
  <si>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</si>
  <si>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</si>
  <si>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</si>
  <si>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</si>
  <si>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</si>
  <si>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</si>
  <si>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</si>
  <si>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</si>
  <si>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</si>
  <si>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</si>
  <si>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</si>
  <si>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</si>
  <si>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</si>
  <si>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</si>
  <si>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</si>
  <si>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</si>
  <si>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</si>
  <si>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</si>
  <si>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</si>
  <si>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</si>
  <si>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</si>
  <si>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</si>
  <si>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</si>
  <si>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</si>
  <si>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</si>
  <si>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</si>
  <si>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</si>
  <si>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</si>
  <si>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</si>
  <si>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</si>
  <si>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</si>
  <si>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</si>
  <si>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</si>
  <si>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</si>
  <si>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</si>
  <si>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</si>
  <si>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</si>
  <si>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</si>
  <si>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</si>
  <si>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</si>
  <si>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</si>
  <si>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</si>
  <si>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</si>
  <si>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</si>
  <si>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</si>
  <si>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</si>
  <si>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</si>
  <si>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</si>
  <si>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</si>
  <si>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</si>
  <si>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</si>
  <si>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</si>
  <si>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</si>
  <si>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</si>
  <si>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</si>
  <si>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</si>
  <si>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</si>
  <si>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</si>
  <si>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</si>
  <si>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</si>
  <si>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</si>
  <si>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</si>
  <si>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</si>
  <si>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</si>
  <si>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</si>
  <si>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</si>
  <si>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</si>
  <si>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</si>
  <si>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</si>
  <si>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</si>
  <si>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</si>
  <si>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</si>
  <si>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</si>
  <si>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</si>
  <si>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</si>
  <si>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</si>
  <si>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</si>
  <si>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</si>
  <si>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</si>
  <si>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</si>
  <si>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</si>
  <si>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</si>
  <si>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</si>
  <si>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</si>
  <si>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</si>
  <si>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</si>
  <si>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</si>
  <si>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</si>
  <si>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</si>
  <si>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</si>
  <si>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</si>
  <si>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</si>
  <si>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</si>
  <si>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</si>
  <si>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</si>
  <si>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</si>
  <si>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</si>
  <si>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</si>
  <si>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</si>
  <si>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</si>
  <si>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</si>
  <si>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</si>
  <si>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</si>
  <si>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</si>
  <si>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</si>
  <si>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</si>
  <si>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</si>
  <si>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</si>
  <si>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</si>
  <si>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</si>
  <si>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</si>
  <si>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</si>
  <si>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</si>
  <si>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</si>
  <si>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</si>
  <si>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</si>
  <si>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</si>
  <si>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</si>
  <si>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</si>
  <si>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</si>
  <si>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</si>
  <si>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</si>
  <si>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</si>
  <si>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</si>
  <si>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</si>
  <si>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</si>
  <si>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</si>
  <si>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</si>
  <si>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</si>
  <si>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</si>
  <si>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</si>
  <si>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</si>
  <si>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</si>
  <si>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</si>
  <si>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</si>
  <si>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</si>
  <si>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</si>
  <si>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</si>
  <si>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</si>
  <si>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</si>
  <si>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</si>
  <si>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</si>
  <si>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</si>
  <si>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</si>
  <si>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</si>
  <si>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</si>
  <si>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</si>
  <si>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</si>
  <si>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</si>
  <si>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</si>
  <si>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</si>
  <si>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</si>
  <si>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</si>
  <si>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</si>
  <si>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</si>
  <si>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</si>
  <si>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</si>
  <si>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</si>
  <si>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</si>
  <si>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</si>
  <si>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</si>
  <si>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</si>
  <si>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</si>
  <si>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</si>
  <si>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</si>
  <si>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</si>
  <si>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</si>
  <si>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</si>
  <si>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</si>
  <si>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</si>
  <si>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</si>
  <si>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</si>
  <si>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</si>
  <si>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</si>
  <si>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</si>
  <si>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</si>
  <si>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</si>
  <si>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</si>
  <si>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</si>
  <si>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</si>
  <si>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</si>
  <si>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</si>
  <si>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</si>
  <si>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</si>
  <si>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</si>
  <si>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</si>
  <si>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</si>
  <si>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</si>
  <si>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</si>
  <si>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</si>
  <si>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</si>
  <si>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</si>
  <si>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</si>
  <si>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</si>
  <si>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</si>
  <si>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</si>
  <si>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</si>
  <si>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</si>
  <si>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</si>
  <si>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</si>
  <si>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</si>
  <si>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</si>
  <si>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</si>
  <si>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</si>
  <si>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</si>
  <si>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</si>
  <si>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</si>
  <si>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</si>
  <si>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</si>
  <si>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</si>
  <si>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</si>
  <si>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</si>
  <si>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</si>
  <si>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</si>
  <si>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</si>
  <si>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</si>
  <si>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</si>
  <si>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</si>
  <si>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</si>
  <si>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</si>
  <si>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</si>
  <si>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</si>
  <si>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</si>
  <si>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</si>
  <si>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</si>
  <si>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</si>
  <si>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</si>
  <si>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</si>
  <si>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</si>
  <si>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</si>
  <si>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</si>
  <si>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</si>
  <si>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</si>
  <si>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</si>
  <si>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</si>
  <si>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</si>
  <si>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</si>
  <si>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</si>
  <si>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</si>
  <si>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</si>
  <si>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</si>
  <si>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</si>
  <si>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</si>
  <si>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</si>
  <si>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</si>
  <si>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</si>
  <si>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</si>
  <si>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</si>
  <si>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</si>
  <si>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</si>
  <si>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</si>
  <si>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</si>
  <si>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</si>
  <si>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</si>
  <si>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</si>
  <si>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</si>
  <si>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</si>
  <si>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</si>
  <si>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</si>
  <si>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</si>
  <si>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</si>
  <si>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</si>
  <si>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</si>
  <si>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</si>
  <si>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</si>
  <si>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</si>
  <si>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</si>
  <si>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</si>
  <si>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</si>
  <si>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</si>
  <si>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</si>
  <si>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</si>
  <si>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</si>
  <si>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</si>
  <si>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</si>
  <si>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</si>
  <si>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</si>
  <si>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</si>
  <si>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</si>
  <si>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</si>
  <si>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</si>
  <si>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</si>
  <si>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</si>
  <si>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</si>
  <si>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</si>
  <si>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</si>
  <si>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</si>
  <si>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</si>
  <si>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</si>
  <si>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</si>
  <si>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</si>
  <si>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</si>
  <si>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</si>
  <si>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</si>
  <si>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</si>
  <si>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</si>
  <si>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</si>
  <si>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</si>
  <si>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</si>
  <si>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</si>
  <si>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</si>
  <si>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</si>
  <si>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</si>
  <si>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</si>
  <si>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</si>
  <si>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</si>
  <si>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</si>
  <si>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</si>
  <si>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</si>
  <si>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</si>
  <si>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</si>
  <si>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</si>
  <si>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</si>
  <si>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</si>
  <si>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</si>
  <si>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</si>
  <si>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</si>
  <si>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</si>
  <si>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</si>
  <si>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</si>
  <si>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</si>
  <si>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</si>
  <si>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</si>
  <si>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</si>
  <si>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</si>
  <si>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</si>
  <si>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</si>
  <si>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</si>
  <si>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</si>
  <si>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</si>
  <si>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</si>
  <si>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</si>
  <si>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</si>
  <si>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</si>
  <si>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</si>
  <si>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</si>
  <si>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</si>
  <si>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</si>
  <si>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</si>
  <si>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</si>
  <si>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</si>
  <si>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</si>
  <si>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</si>
  <si>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</si>
  <si>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</si>
  <si>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</si>
  <si>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</si>
  <si>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</si>
  <si>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</si>
  <si>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</si>
  <si>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</si>
  <si>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</si>
  <si>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</si>
  <si>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</si>
  <si>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</si>
  <si>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</si>
  <si>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</si>
  <si>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</si>
  <si>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</si>
  <si>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</si>
  <si>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</si>
  <si>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</si>
  <si>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</si>
  <si>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</si>
  <si>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</si>
  <si>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</si>
  <si>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</si>
  <si>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</si>
  <si>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</si>
  <si>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</si>
  <si>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</si>
  <si>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</si>
  <si>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</si>
  <si>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</si>
  <si>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</si>
  <si>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</si>
  <si>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</si>
  <si>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</si>
  <si>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</si>
  <si>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</si>
  <si>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</si>
  <si>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</si>
  <si>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</si>
  <si>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</si>
  <si>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</si>
  <si>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</si>
  <si>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</si>
  <si>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</si>
  <si>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</si>
  <si>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</si>
  <si>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</si>
  <si>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</si>
  <si>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</si>
  <si>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</si>
  <si>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</si>
  <si>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</si>
  <si>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</si>
  <si>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</si>
  <si>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</si>
  <si>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</si>
  <si>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</si>
  <si>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</si>
  <si>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</si>
  <si>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</si>
  <si>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</si>
  <si>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</si>
  <si>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37.15.170</t>
  </si>
  <si>
    <t>37.15.200</t>
  </si>
  <si>
    <t>Chave seccionadora tripolar seca para 400 A - 15 kV - com prolongador</t>
  </si>
  <si>
    <t>37.15.210</t>
  </si>
  <si>
    <t>Chave seccionadora tripolar seca para 600 / 630 A - 15 kV - com prolongador</t>
  </si>
  <si>
    <t>37.16</t>
  </si>
  <si>
    <t>Bus-way</t>
  </si>
  <si>
    <t>37.16.071</t>
  </si>
  <si>
    <t>Axm</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</si>
  <si>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</si>
  <si>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</si>
  <si>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</si>
  <si>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</si>
  <si>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</si>
  <si>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</si>
  <si>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</si>
  <si>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</si>
  <si>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</si>
  <si>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</si>
  <si>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</si>
  <si>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</si>
  <si>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</si>
  <si>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</si>
  <si>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</si>
  <si>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</si>
  <si>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</si>
  <si>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</si>
  <si>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</si>
  <si>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</si>
  <si>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</si>
  <si>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</si>
  <si>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</si>
  <si>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</si>
  <si>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</si>
  <si>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</si>
  <si>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</si>
  <si>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</si>
  <si>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</si>
  <si>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</si>
  <si>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</si>
  <si>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</si>
  <si>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</si>
  <si>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</si>
  <si>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</si>
  <si>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</si>
  <si>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</si>
  <si>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</si>
  <si>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</si>
  <si>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</si>
  <si>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</si>
  <si>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</si>
  <si>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</si>
  <si>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Régua de bornes para 9 polos de 600 V / 50 A</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</si>
  <si>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</si>
  <si>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</si>
  <si>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</si>
  <si>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</si>
  <si>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</si>
  <si>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</si>
  <si>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</si>
  <si>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</si>
  <si>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</si>
  <si>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</si>
  <si>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</si>
  <si>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</si>
  <si>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</si>
  <si>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</si>
  <si>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</si>
  <si>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</si>
  <si>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</si>
  <si>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</si>
  <si>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</si>
  <si>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</si>
  <si>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</si>
  <si>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</si>
  <si>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</si>
  <si>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</si>
  <si>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</si>
  <si>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</si>
  <si>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</si>
  <si>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</si>
  <si>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37.24</t>
  </si>
  <si>
    <t>Supressor de surto</t>
  </si>
  <si>
    <t>37.24.031</t>
  </si>
  <si>
    <t>37.24.032</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</si>
  <si>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</si>
  <si>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</si>
  <si>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</si>
  <si>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</si>
  <si>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</si>
  <si>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</si>
  <si>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</si>
  <si>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</si>
  <si>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</si>
  <si>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</si>
  <si>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</si>
  <si>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</si>
  <si>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</si>
  <si>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</si>
  <si>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</si>
  <si>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</si>
  <si>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</si>
  <si>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</si>
  <si>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</si>
  <si>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</si>
  <si>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</si>
  <si>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</si>
  <si>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</si>
  <si>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</si>
  <si>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</si>
  <si>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</si>
  <si>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</si>
  <si>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</si>
  <si>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</si>
  <si>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</si>
  <si>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</si>
  <si>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</si>
  <si>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</si>
  <si>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</si>
  <si>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</si>
  <si>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</si>
  <si>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</si>
  <si>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</si>
  <si>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</si>
  <si>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</si>
  <si>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</si>
  <si>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</si>
  <si>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</si>
  <si>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</si>
  <si>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</si>
  <si>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</si>
  <si>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</si>
  <si>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</si>
  <si>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</si>
  <si>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</si>
  <si>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</si>
  <si>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</si>
  <si>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</si>
  <si>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</si>
  <si>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</si>
  <si>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</si>
  <si>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</si>
  <si>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</si>
  <si>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</si>
  <si>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</si>
  <si>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</si>
  <si>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</si>
  <si>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</si>
  <si>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</si>
  <si>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</si>
  <si>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</si>
  <si>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</si>
  <si>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</si>
  <si>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</si>
  <si>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</si>
  <si>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</si>
  <si>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</si>
  <si>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</si>
  <si>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</si>
  <si>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</si>
  <si>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</si>
  <si>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</si>
  <si>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</si>
  <si>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</si>
  <si>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</si>
  <si>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</si>
  <si>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</si>
  <si>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</si>
  <si>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</si>
  <si>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</si>
  <si>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</si>
  <si>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</si>
  <si>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</si>
  <si>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</si>
  <si>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</si>
  <si>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</si>
  <si>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</si>
  <si>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</si>
  <si>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</si>
  <si>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</si>
  <si>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</si>
  <si>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</si>
  <si>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</si>
  <si>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</si>
  <si>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</si>
  <si>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</si>
  <si>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</si>
  <si>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</si>
  <si>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</si>
  <si>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</si>
  <si>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</si>
  <si>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</si>
  <si>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</si>
  <si>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</si>
  <si>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</si>
  <si>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</si>
  <si>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</si>
  <si>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</si>
  <si>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</si>
  <si>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</si>
  <si>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</si>
  <si>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</si>
  <si>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</si>
  <si>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</si>
  <si>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</si>
  <si>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</si>
  <si>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</si>
  <si>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</si>
  <si>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</si>
  <si>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</si>
  <si>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</si>
  <si>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</si>
  <si>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</si>
  <si>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</si>
  <si>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</si>
  <si>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</si>
  <si>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</si>
  <si>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</si>
  <si>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</si>
  <si>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</si>
  <si>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</si>
  <si>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</si>
  <si>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</si>
  <si>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</si>
  <si>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</si>
  <si>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</si>
  <si>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</si>
  <si>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</si>
  <si>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</si>
  <si>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</si>
  <si>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</si>
  <si>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</si>
  <si>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</si>
  <si>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</si>
  <si>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</si>
  <si>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</si>
  <si>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</si>
  <si>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</si>
  <si>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</si>
  <si>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</si>
  <si>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</si>
  <si>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</si>
  <si>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</si>
  <si>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</si>
  <si>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</si>
  <si>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</si>
  <si>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</si>
  <si>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</si>
  <si>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</si>
  <si>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</si>
  <si>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</si>
  <si>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</si>
  <si>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</si>
  <si>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</si>
  <si>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</si>
  <si>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</si>
  <si>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</si>
  <si>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</si>
  <si>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</si>
  <si>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</si>
  <si>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</si>
  <si>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</si>
  <si>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</si>
  <si>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</si>
  <si>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</si>
  <si>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</si>
  <si>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</si>
  <si>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</si>
  <si>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</si>
  <si>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</si>
  <si>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</si>
  <si>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</si>
  <si>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</si>
  <si>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</si>
  <si>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</si>
  <si>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</si>
  <si>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</si>
  <si>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</si>
  <si>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</si>
  <si>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</si>
  <si>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</si>
  <si>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</si>
  <si>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</si>
  <si>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</si>
  <si>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</si>
  <si>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</si>
  <si>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</si>
  <si>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</si>
  <si>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</si>
  <si>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</si>
  <si>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</si>
  <si>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</si>
  <si>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</si>
  <si>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</si>
  <si>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</si>
  <si>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</si>
  <si>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</si>
  <si>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</si>
  <si>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</si>
  <si>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</si>
  <si>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</si>
  <si>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</si>
  <si>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</si>
  <si>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</si>
  <si>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</si>
  <si>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</si>
  <si>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</si>
  <si>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</si>
  <si>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</si>
  <si>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</si>
  <si>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</si>
  <si>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</si>
  <si>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</si>
  <si>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</si>
  <si>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</si>
  <si>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</si>
  <si>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</si>
  <si>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</si>
  <si>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</si>
  <si>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</si>
  <si>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</si>
  <si>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</si>
  <si>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</si>
  <si>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</si>
  <si>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</si>
  <si>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</si>
  <si>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</si>
  <si>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</si>
  <si>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</si>
  <si>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</si>
  <si>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</si>
  <si>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</si>
  <si>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</si>
  <si>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</si>
  <si>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</si>
  <si>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</si>
  <si>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</si>
  <si>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</si>
  <si>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</si>
  <si>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</si>
  <si>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</si>
  <si>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</si>
  <si>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</si>
  <si>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</si>
  <si>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</si>
  <si>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</si>
  <si>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</si>
  <si>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</si>
  <si>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</si>
  <si>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</si>
  <si>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</si>
  <si>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</si>
  <si>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</si>
  <si>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</si>
  <si>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</si>
  <si>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</si>
  <si>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</si>
  <si>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</si>
  <si>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</si>
  <si>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</si>
  <si>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</si>
  <si>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</si>
  <si>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</si>
  <si>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</si>
  <si>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</si>
  <si>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</si>
  <si>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</si>
  <si>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</si>
  <si>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</si>
  <si>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</si>
  <si>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</si>
  <si>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</si>
  <si>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</si>
  <si>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</si>
  <si>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</si>
  <si>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</si>
  <si>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38.22.130</t>
  </si>
  <si>
    <t>38.22.140</t>
  </si>
  <si>
    <t>38.22.150</t>
  </si>
  <si>
    <t>38.22.160</t>
  </si>
  <si>
    <t>38.22.610</t>
  </si>
  <si>
    <t>38.22.620</t>
  </si>
  <si>
    <t>38.22.630</t>
  </si>
  <si>
    <t>38.22.640</t>
  </si>
  <si>
    <t>38.22.650</t>
  </si>
  <si>
    <t>38.22.660</t>
  </si>
  <si>
    <t>38.22.670</t>
  </si>
  <si>
    <t>38.23</t>
  </si>
  <si>
    <t>Eletrocalha e acessorios..</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</si>
  <si>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</si>
  <si>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</si>
  <si>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</si>
  <si>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</si>
  <si>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</si>
  <si>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</si>
  <si>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</si>
  <si>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</si>
  <si>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</si>
  <si>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</si>
  <si>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</si>
  <si>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</si>
  <si>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</si>
  <si>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</si>
  <si>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</si>
  <si>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</si>
  <si>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</si>
  <si>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</si>
  <si>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</si>
  <si>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</si>
  <si>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</si>
  <si>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</si>
  <si>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</si>
  <si>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</si>
  <si>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</si>
  <si>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</si>
  <si>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</si>
  <si>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</si>
  <si>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</si>
  <si>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</si>
  <si>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</si>
  <si>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</si>
  <si>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</si>
  <si>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</si>
  <si>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</si>
  <si>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</si>
  <si>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</si>
  <si>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</si>
  <si>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</si>
  <si>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</si>
  <si>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</si>
  <si>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</si>
  <si>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</si>
  <si>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</si>
  <si>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</si>
  <si>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</si>
  <si>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</si>
  <si>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</si>
  <si>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</si>
  <si>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</si>
  <si>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</si>
  <si>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</si>
  <si>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</si>
  <si>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</si>
  <si>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</si>
  <si>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</si>
  <si>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</si>
  <si>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</si>
  <si>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</si>
  <si>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</si>
  <si>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</si>
  <si>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</si>
  <si>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</si>
  <si>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</si>
  <si>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</si>
  <si>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</si>
  <si>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</si>
  <si>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</si>
  <si>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</si>
  <si>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</si>
  <si>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</si>
  <si>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</si>
  <si>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</si>
  <si>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</si>
  <si>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</si>
  <si>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</si>
  <si>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</si>
  <si>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</si>
  <si>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</si>
  <si>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</si>
  <si>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</si>
  <si>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</si>
  <si>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</si>
  <si>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</si>
  <si>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</si>
  <si>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</si>
  <si>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</si>
  <si>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</si>
  <si>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</si>
  <si>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</si>
  <si>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</si>
  <si>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</si>
  <si>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</si>
  <si>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</si>
  <si>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</si>
  <si>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</si>
  <si>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</si>
  <si>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</si>
  <si>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</si>
  <si>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</si>
  <si>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</si>
  <si>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</si>
  <si>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</si>
  <si>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</si>
  <si>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</si>
  <si>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</si>
  <si>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</si>
  <si>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</si>
  <si>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</si>
  <si>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</si>
  <si>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</si>
  <si>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</si>
  <si>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</si>
  <si>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</si>
  <si>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</si>
  <si>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</si>
  <si>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</si>
  <si>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</si>
  <si>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</si>
  <si>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</si>
  <si>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</si>
  <si>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</si>
  <si>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</si>
  <si>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</si>
  <si>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</si>
  <si>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</si>
  <si>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</si>
  <si>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</si>
  <si>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39.11.090</t>
  </si>
  <si>
    <t>Fio telefônico tipo FI-60, para ligação de aparelhos telefônicos</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</si>
  <si>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</si>
  <si>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</si>
  <si>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</si>
  <si>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</si>
  <si>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</si>
  <si>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</si>
  <si>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</si>
  <si>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</si>
  <si>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</si>
  <si>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</si>
  <si>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</si>
  <si>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</si>
  <si>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</si>
  <si>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</si>
  <si>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</si>
  <si>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</si>
  <si>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</si>
  <si>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</si>
  <si>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</si>
  <si>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</si>
  <si>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</si>
  <si>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</si>
  <si>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</si>
  <si>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</si>
  <si>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</si>
  <si>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</si>
  <si>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</si>
  <si>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</si>
  <si>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</si>
  <si>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</si>
  <si>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</si>
  <si>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</si>
  <si>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</si>
  <si>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</si>
  <si>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</si>
  <si>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</si>
  <si>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</si>
  <si>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</si>
  <si>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</si>
  <si>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</si>
  <si>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</si>
  <si>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</si>
  <si>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</si>
  <si>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</si>
  <si>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</si>
  <si>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</si>
  <si>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</si>
  <si>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</si>
  <si>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</si>
  <si>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</si>
  <si>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</si>
  <si>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</si>
  <si>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</si>
  <si>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</si>
  <si>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</si>
  <si>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</si>
  <si>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</si>
  <si>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</si>
  <si>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</si>
  <si>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</si>
  <si>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</si>
  <si>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</si>
  <si>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</si>
  <si>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</si>
  <si>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</si>
  <si>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</si>
  <si>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</si>
  <si>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</si>
  <si>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</si>
  <si>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</si>
  <si>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</si>
  <si>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</si>
  <si>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</si>
  <si>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</si>
  <si>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</si>
  <si>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</si>
  <si>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</si>
  <si>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</si>
  <si>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</si>
  <si>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</si>
  <si>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</si>
  <si>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</si>
  <si>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</si>
  <si>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</si>
  <si>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</si>
  <si>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</si>
  <si>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</si>
  <si>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</si>
  <si>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</si>
  <si>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</si>
  <si>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</si>
  <si>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</si>
  <si>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</si>
  <si>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</si>
  <si>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</si>
  <si>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</si>
  <si>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</si>
  <si>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</si>
  <si>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</si>
  <si>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</si>
  <si>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</si>
  <si>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</si>
  <si>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</si>
  <si>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</si>
  <si>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</si>
  <si>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</si>
  <si>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</si>
  <si>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</si>
  <si>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</si>
  <si>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</si>
  <si>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</si>
  <si>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</si>
  <si>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</si>
  <si>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</si>
  <si>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</si>
  <si>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</si>
  <si>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</si>
  <si>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</si>
  <si>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</si>
  <si>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</si>
  <si>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</si>
  <si>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</si>
  <si>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</si>
  <si>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</si>
  <si>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</si>
  <si>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</si>
  <si>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</si>
  <si>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</si>
  <si>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</si>
  <si>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</si>
  <si>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</si>
  <si>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</si>
  <si>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</si>
  <si>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</si>
  <si>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</si>
  <si>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</si>
  <si>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</si>
  <si>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</si>
  <si>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</si>
  <si>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</si>
  <si>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</si>
  <si>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</si>
  <si>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</si>
  <si>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</si>
  <si>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</si>
  <si>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</si>
  <si>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</si>
  <si>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</si>
  <si>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</si>
  <si>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</si>
  <si>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</si>
  <si>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</si>
  <si>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</si>
  <si>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</si>
  <si>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</si>
  <si>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</si>
  <si>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</si>
  <si>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</si>
  <si>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</si>
  <si>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</si>
  <si>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</si>
  <si>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</si>
  <si>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</si>
  <si>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</si>
  <si>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</si>
  <si>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</si>
  <si>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</si>
  <si>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</si>
  <si>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</si>
  <si>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</si>
  <si>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</si>
  <si>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</si>
  <si>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</si>
  <si>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</si>
  <si>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</si>
  <si>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</si>
  <si>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</si>
  <si>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</si>
  <si>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</si>
  <si>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</si>
  <si>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</si>
  <si>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</si>
  <si>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</si>
  <si>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</si>
  <si>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</si>
  <si>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</si>
  <si>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</si>
  <si>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</si>
  <si>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</si>
  <si>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</si>
  <si>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</si>
  <si>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</si>
  <si>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</si>
  <si>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</si>
  <si>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</si>
  <si>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</si>
  <si>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</si>
  <si>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</si>
  <si>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</si>
  <si>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</si>
  <si>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</si>
  <si>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</si>
  <si>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estampada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</si>
  <si>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</si>
  <si>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</si>
  <si>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</si>
  <si>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</si>
  <si>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</si>
  <si>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</si>
  <si>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</si>
  <si>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</si>
  <si>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</si>
  <si>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</si>
  <si>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</si>
  <si>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</si>
  <si>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</si>
  <si>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</si>
  <si>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</si>
  <si>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</si>
  <si>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</si>
  <si>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</si>
  <si>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</si>
  <si>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</si>
  <si>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</si>
  <si>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</si>
  <si>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</si>
  <si>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</si>
  <si>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</si>
  <si>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</si>
  <si>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</si>
  <si>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</si>
  <si>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</si>
  <si>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</si>
  <si>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</si>
  <si>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</si>
  <si>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</si>
  <si>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</si>
  <si>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</si>
  <si>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</si>
  <si>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</si>
  <si>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</si>
  <si>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</si>
  <si>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</si>
  <si>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</si>
  <si>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</si>
  <si>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</si>
  <si>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</si>
  <si>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</si>
  <si>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</si>
  <si>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</si>
  <si>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</si>
  <si>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</si>
  <si>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</si>
  <si>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</si>
  <si>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</si>
  <si>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</si>
  <si>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</si>
  <si>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</si>
  <si>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</si>
  <si>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</si>
  <si>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</si>
  <si>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</si>
  <si>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</si>
  <si>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</si>
  <si>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</si>
  <si>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</si>
  <si>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</si>
  <si>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</si>
  <si>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</si>
  <si>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</si>
  <si>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</si>
  <si>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</si>
  <si>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</si>
  <si>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</si>
  <si>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</si>
  <si>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</si>
  <si>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</si>
  <si>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</si>
  <si>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</si>
  <si>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</si>
  <si>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</si>
  <si>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</si>
  <si>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</si>
  <si>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</si>
  <si>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</si>
  <si>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</si>
  <si>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</si>
  <si>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</si>
  <si>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</si>
  <si>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</si>
  <si>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</si>
  <si>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</si>
  <si>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</si>
  <si>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</si>
  <si>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</si>
  <si>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</si>
  <si>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</si>
  <si>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</si>
  <si>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</si>
  <si>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</si>
  <si>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</si>
  <si>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</si>
  <si>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</si>
  <si>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</si>
  <si>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</si>
  <si>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</si>
  <si>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</si>
  <si>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</si>
  <si>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</si>
  <si>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</si>
  <si>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</si>
  <si>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</si>
  <si>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</si>
  <si>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</si>
  <si>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</si>
  <si>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</si>
  <si>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</si>
  <si>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</si>
  <si>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</si>
  <si>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</si>
  <si>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</si>
  <si>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</si>
  <si>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</si>
  <si>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</si>
  <si>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</si>
  <si>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</si>
  <si>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</si>
  <si>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</si>
  <si>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</si>
  <si>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</si>
  <si>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</si>
  <si>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</si>
  <si>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</si>
  <si>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</si>
  <si>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</si>
  <si>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</si>
  <si>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</si>
  <si>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</si>
  <si>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</si>
  <si>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</si>
  <si>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</si>
  <si>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</si>
  <si>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</si>
  <si>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</si>
  <si>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</si>
  <si>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</si>
  <si>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</si>
  <si>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</si>
  <si>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</si>
  <si>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</si>
  <si>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</si>
  <si>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</si>
  <si>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</si>
  <si>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</si>
  <si>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</si>
  <si>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</si>
  <si>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</si>
  <si>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</si>
  <si>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</si>
  <si>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</si>
  <si>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</si>
  <si>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</si>
  <si>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</si>
  <si>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</si>
  <si>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</si>
  <si>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</si>
  <si>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</si>
  <si>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</si>
  <si>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</si>
  <si>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</si>
  <si>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</si>
  <si>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</si>
  <si>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</si>
  <si>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</si>
  <si>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</si>
  <si>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</si>
  <si>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</si>
  <si>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</si>
  <si>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</si>
  <si>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</si>
  <si>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</si>
  <si>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</si>
  <si>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</si>
  <si>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</si>
  <si>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</si>
  <si>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</si>
  <si>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</si>
  <si>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</si>
  <si>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</si>
  <si>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</si>
  <si>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</si>
  <si>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</si>
  <si>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</si>
  <si>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</si>
  <si>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</si>
  <si>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</si>
  <si>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</si>
  <si>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</si>
  <si>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</si>
  <si>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</si>
  <si>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</si>
  <si>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</si>
  <si>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</si>
  <si>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</si>
  <si>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</si>
  <si>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</si>
  <si>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</si>
  <si>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</si>
  <si>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</si>
  <si>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</si>
  <si>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</si>
  <si>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</si>
  <si>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</si>
  <si>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</si>
  <si>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</si>
  <si>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</si>
  <si>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</si>
  <si>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</si>
  <si>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</si>
  <si>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</si>
  <si>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40.20.310</t>
  </si>
  <si>
    <t>Placa/espelho em latão escovado 4´ x 4´, para 02 tomadas elétrica</t>
  </si>
  <si>
    <t>40.20.320</t>
  </si>
  <si>
    <t>Placa/espelho em latão escovado 4´ x 4´, para 01 tomada elétrica</t>
  </si>
  <si>
    <t>41</t>
  </si>
  <si>
    <t>ILUMINACAO</t>
  </si>
  <si>
    <t>41.02</t>
  </si>
  <si>
    <t>Lampadas</t>
  </si>
  <si>
    <t>41.02.541</t>
  </si>
  <si>
    <t>41.02.551</t>
  </si>
  <si>
    <t>41.02.562</t>
  </si>
  <si>
    <t>41.02.580</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</si>
  <si>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</si>
  <si>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</si>
  <si>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</si>
  <si>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</si>
  <si>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</si>
  <si>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</si>
  <si>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</si>
  <si>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</si>
  <si>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41.05.710</t>
  </si>
  <si>
    <t>Lâmpada de vapor metálico tubular, base G12 de 70 W</t>
  </si>
  <si>
    <t>41.05.720</t>
  </si>
  <si>
    <t>Lâmpada de vapor metálico tubular, base G12 de 150 W</t>
  </si>
  <si>
    <t>41.05.800</t>
  </si>
  <si>
    <t>Lâmpada de vapor metálico tubular, base RX7s bilateral de 70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</si>
  <si>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</si>
  <si>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</si>
  <si>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</si>
  <si>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</si>
  <si>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</si>
  <si>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</si>
  <si>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</si>
  <si>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</si>
  <si>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</si>
  <si>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</si>
  <si>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</si>
  <si>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</si>
  <si>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</si>
  <si>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</si>
  <si>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</si>
  <si>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</si>
  <si>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</si>
  <si>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</si>
  <si>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</si>
  <si>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</si>
  <si>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</si>
  <si>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</si>
  <si>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41.07.420</t>
  </si>
  <si>
    <t>Lâmpada fluorescente compacta eletrônica "3U", base E27 de 15 W - 110 ou 220 V</t>
  </si>
  <si>
    <t>41.07.430</t>
  </si>
  <si>
    <t>Lâmpada fluorescente compacta eletrônica "3U", base E27 de 20 W - 110 ou 220 V</t>
  </si>
  <si>
    <t>41.07.440</t>
  </si>
  <si>
    <t>Lâmpada fluorescente compacta eletrônica "3U", base E27 de 23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</si>
  <si>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</si>
  <si>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</si>
  <si>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</si>
  <si>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</si>
  <si>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</si>
  <si>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</si>
  <si>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</si>
  <si>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</si>
  <si>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41.07.830</t>
  </si>
  <si>
    <t>Lâmpada fluorescente compacta longa "1U", base 2G-11 de 36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</si>
  <si>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</si>
  <si>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</si>
  <si>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</si>
  <si>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</si>
  <si>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</si>
  <si>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</si>
  <si>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</si>
  <si>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</si>
  <si>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</si>
  <si>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</si>
  <si>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</si>
  <si>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</si>
  <si>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</si>
  <si>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</si>
  <si>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41.08.420</t>
  </si>
  <si>
    <t>Reator eletromagnético de alto fator de potência, para lâmpada vapor metálico 70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</si>
  <si>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</si>
  <si>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</si>
  <si>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</si>
  <si>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</si>
  <si>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</si>
  <si>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</si>
  <si>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</si>
  <si>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</si>
  <si>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</si>
  <si>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41.09.740</t>
  </si>
  <si>
    <t>41.09.750</t>
  </si>
  <si>
    <t>41.09.830</t>
  </si>
  <si>
    <t>41.09.870</t>
  </si>
  <si>
    <t>Reator eletrônico de alto fator de potência com partida instantânea, para uma lâmpada fluorescente compacta "2U", base G24q-3, 26 W - 220 V</t>
  </si>
  <si>
    <t>41.09.890</t>
  </si>
  <si>
    <t>41.10</t>
  </si>
  <si>
    <t>Postes e acessorios</t>
  </si>
  <si>
    <t>41.10.060</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</si>
  <si>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</si>
  <si>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</si>
  <si>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</si>
  <si>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</si>
  <si>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</si>
  <si>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</si>
  <si>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</si>
  <si>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</si>
  <si>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</si>
  <si>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</si>
  <si>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</si>
  <si>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</si>
  <si>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</si>
  <si>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</si>
  <si>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</si>
  <si>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</si>
  <si>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</si>
  <si>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</si>
  <si>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</si>
  <si>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</si>
  <si>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</si>
  <si>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</si>
  <si>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</si>
  <si>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</si>
  <si>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41.11.094</t>
  </si>
  <si>
    <t>41.11.100</t>
  </si>
  <si>
    <t>Luminária retangular fechada para iluminação externa em poste, tipo pétala grande</t>
  </si>
  <si>
    <t>41.11.110</t>
  </si>
  <si>
    <t>Luminária retangular fechada para iluminação externa em poste, tipo pétala pequena</t>
  </si>
  <si>
    <t>41.11.440</t>
  </si>
  <si>
    <t>Suporte tubular de fixação em poste para 1 luminária tipo pétala</t>
  </si>
  <si>
    <t>41.11.450</t>
  </si>
  <si>
    <t>Suporte tubular de fixação em poste para 2 luminárias tipo pétala</t>
  </si>
  <si>
    <t>41.11.702</t>
  </si>
  <si>
    <t>41.11.703</t>
  </si>
  <si>
    <t>41.11.711</t>
  </si>
  <si>
    <t>41.11.712</t>
  </si>
  <si>
    <t>41.11.721</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</si>
  <si>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</si>
  <si>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</si>
  <si>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</si>
  <si>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</si>
  <si>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</si>
  <si>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</si>
  <si>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41.12.070</t>
  </si>
  <si>
    <t>Projetor retangular fechado, para lâmpada vapor metálico de 70 W/150 W ou halógena de 300 W/500 W</t>
  </si>
  <si>
    <t>41.12.080</t>
  </si>
  <si>
    <t>Projetor retangular fechado, para lâmpada vapor metálico ou vapor de sódio de 250 W/400 W</t>
  </si>
  <si>
    <t>41.12.090</t>
  </si>
  <si>
    <t>Projetor cônico fechado, para lâmpadas vapor metálico, vapor de sódio de 250 W/400 W ou mista de 250 W/500 W</t>
  </si>
  <si>
    <t>41.12.210</t>
  </si>
  <si>
    <t>41.13</t>
  </si>
  <si>
    <t>Aparelho de iluminacao a prova de tempo, gases e vapores</t>
  </si>
  <si>
    <t>41.13.030</t>
  </si>
  <si>
    <t>Luminária blindada retangular de embutir, para lâmpada de 160 W</t>
  </si>
  <si>
    <t>41.13.040</t>
  </si>
  <si>
    <t>Luminária blindada de sobrepor ou pendente em calha fechada, para 1 lâmpada fluorescente de 32 W/36 W/40 W</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</si>
  <si>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</si>
  <si>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</si>
  <si>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</si>
  <si>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</si>
  <si>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</si>
  <si>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</si>
  <si>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</si>
  <si>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</si>
  <si>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</si>
  <si>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</si>
  <si>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</si>
  <si>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</si>
  <si>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</si>
  <si>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</si>
  <si>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</si>
  <si>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</si>
  <si>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</si>
  <si>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</si>
  <si>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</si>
  <si>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</si>
  <si>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</si>
  <si>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</si>
  <si>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</si>
  <si>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41.14.530</t>
  </si>
  <si>
    <t>41.14.560</t>
  </si>
  <si>
    <t>41.14.590</t>
  </si>
  <si>
    <t>41.14.600</t>
  </si>
  <si>
    <t>41.14.620</t>
  </si>
  <si>
    <t>41.14.640</t>
  </si>
  <si>
    <t>41.14.670</t>
  </si>
  <si>
    <t>41.14.730</t>
  </si>
  <si>
    <t>41.14.740</t>
  </si>
  <si>
    <t>41.14.750</t>
  </si>
  <si>
    <t>41.14.780</t>
  </si>
  <si>
    <t>41.14.790</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</si>
  <si>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</si>
  <si>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</si>
  <si>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</si>
  <si>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</si>
  <si>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</si>
  <si>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</si>
  <si>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</si>
  <si>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</si>
  <si>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</si>
  <si>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</si>
  <si>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</si>
  <si>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</si>
  <si>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</si>
  <si>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</si>
  <si>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</si>
  <si>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41.31.040</t>
  </si>
  <si>
    <t>41.31.070</t>
  </si>
  <si>
    <t>41.31.080</t>
  </si>
  <si>
    <t>41.31.087</t>
  </si>
  <si>
    <t>41.31.100</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</si>
  <si>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</si>
  <si>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</si>
  <si>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</si>
  <si>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</si>
  <si>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</si>
  <si>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</si>
  <si>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</si>
  <si>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</si>
  <si>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</si>
  <si>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</si>
  <si>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</si>
  <si>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</si>
  <si>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</si>
  <si>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</si>
  <si>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</si>
  <si>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</si>
  <si>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</si>
  <si>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</si>
  <si>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</si>
  <si>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</si>
  <si>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</si>
  <si>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</si>
  <si>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</si>
  <si>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</si>
  <si>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</si>
  <si>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</si>
  <si>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</si>
  <si>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</si>
  <si>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</si>
  <si>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</si>
  <si>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</si>
  <si>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</si>
  <si>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</si>
  <si>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</si>
  <si>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</si>
  <si>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</si>
  <si>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</si>
  <si>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</si>
  <si>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</si>
  <si>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</si>
  <si>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</si>
  <si>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</si>
  <si>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</si>
  <si>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</si>
  <si>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</si>
  <si>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</si>
  <si>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</si>
  <si>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</si>
  <si>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</si>
  <si>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</si>
  <si>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</si>
  <si>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</si>
  <si>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</si>
  <si>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</si>
  <si>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</si>
  <si>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</si>
  <si>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</si>
  <si>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</si>
  <si>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</si>
  <si>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</si>
  <si>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</si>
  <si>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</si>
  <si>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</si>
  <si>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</si>
  <si>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</si>
  <si>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</si>
  <si>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</si>
  <si>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</si>
  <si>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</si>
  <si>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</si>
  <si>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</si>
  <si>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</si>
  <si>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</si>
  <si>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</si>
  <si>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</si>
  <si>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</si>
  <si>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</si>
  <si>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</si>
  <si>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</si>
  <si>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</si>
  <si>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</si>
  <si>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</si>
  <si>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</si>
  <si>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</si>
  <si>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</si>
  <si>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</si>
  <si>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</si>
  <si>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42.05.200</t>
  </si>
  <si>
    <t>42.05.210</t>
  </si>
  <si>
    <t>42.05.220</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</si>
  <si>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</si>
  <si>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</si>
  <si>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</si>
  <si>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</si>
  <si>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</si>
  <si>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</si>
  <si>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</si>
  <si>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</si>
  <si>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</si>
  <si>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</si>
  <si>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</si>
  <si>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</si>
  <si>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</si>
  <si>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</si>
  <si>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</si>
  <si>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</si>
  <si>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</si>
  <si>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</si>
  <si>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</si>
  <si>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</si>
  <si>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</si>
  <si>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</si>
  <si>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</si>
  <si>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</si>
  <si>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</si>
  <si>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</si>
  <si>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</si>
  <si>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</si>
  <si>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</si>
  <si>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</si>
  <si>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</si>
  <si>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</si>
  <si>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</si>
  <si>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</si>
  <si>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42.05.520</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</si>
  <si>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</si>
  <si>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</si>
  <si>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</si>
  <si>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</si>
  <si>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</si>
  <si>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</si>
  <si>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</si>
  <si>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</si>
  <si>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</si>
  <si>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</si>
  <si>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</si>
  <si>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</si>
  <si>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</si>
  <si>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</si>
  <si>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</si>
  <si>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</si>
  <si>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</si>
  <si>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</si>
  <si>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</si>
  <si>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</si>
  <si>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</si>
  <si>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</si>
  <si>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</si>
  <si>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</si>
  <si>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</si>
  <si>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</si>
  <si>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</si>
  <si>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</si>
  <si>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</si>
  <si>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</si>
  <si>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</si>
  <si>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</si>
  <si>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</si>
  <si>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</si>
  <si>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</si>
  <si>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</si>
  <si>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</si>
  <si>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</si>
  <si>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</si>
  <si>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</si>
  <si>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</si>
  <si>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</si>
  <si>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</si>
  <si>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</si>
  <si>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</si>
  <si>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</si>
  <si>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</si>
  <si>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</si>
  <si>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</si>
  <si>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</si>
  <si>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</si>
  <si>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</si>
  <si>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</si>
  <si>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</si>
  <si>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</si>
  <si>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</si>
  <si>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</si>
  <si>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</si>
  <si>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</si>
  <si>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</si>
  <si>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</si>
  <si>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</si>
  <si>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</si>
  <si>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</si>
  <si>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</si>
  <si>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</si>
  <si>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</si>
  <si>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</si>
  <si>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</si>
  <si>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</si>
  <si>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</si>
  <si>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</si>
  <si>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</si>
  <si>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</si>
  <si>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</si>
  <si>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</si>
  <si>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</si>
  <si>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</si>
  <si>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</si>
  <si>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</si>
  <si>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</si>
  <si>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</si>
  <si>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</si>
  <si>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</si>
  <si>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</si>
  <si>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</si>
  <si>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</si>
  <si>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</si>
  <si>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</si>
  <si>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</si>
  <si>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</si>
  <si>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</si>
  <si>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</si>
  <si>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</si>
  <si>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</si>
  <si>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</si>
  <si>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</si>
  <si>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</si>
  <si>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43.03.230</t>
  </si>
  <si>
    <t>Sistema de aquecimento de passagem a gás com sistema misturador para abastecimento de até 16 duchas</t>
  </si>
  <si>
    <t>43.03.240</t>
  </si>
  <si>
    <t>Sistema de aquecimento de passagem a gás com sistema misturador para abastecimento de até 24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</si>
  <si>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</si>
  <si>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</si>
  <si>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</si>
  <si>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</si>
  <si>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</si>
  <si>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</si>
  <si>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</si>
  <si>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</si>
  <si>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</si>
  <si>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</si>
  <si>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</si>
  <si>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</si>
  <si>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</si>
  <si>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</si>
  <si>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</si>
  <si>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</si>
  <si>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</si>
  <si>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</si>
  <si>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</si>
  <si>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</si>
  <si>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</si>
  <si>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</si>
  <si>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</si>
  <si>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</si>
  <si>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</si>
  <si>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</si>
  <si>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</si>
  <si>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</si>
  <si>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</si>
  <si>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</si>
  <si>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</si>
  <si>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</si>
  <si>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</si>
  <si>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</si>
  <si>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</si>
  <si>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</si>
  <si>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</si>
  <si>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</si>
  <si>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</si>
  <si>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</si>
  <si>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</si>
  <si>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</si>
  <si>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</si>
  <si>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</si>
  <si>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</si>
  <si>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</si>
  <si>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</si>
  <si>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</si>
  <si>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</si>
  <si>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</si>
  <si>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</si>
  <si>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</si>
  <si>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</si>
  <si>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</si>
  <si>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</si>
  <si>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</si>
  <si>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</si>
  <si>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</si>
  <si>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</si>
  <si>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</si>
  <si>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</si>
  <si>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</si>
  <si>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</si>
  <si>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</si>
  <si>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</si>
  <si>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</si>
  <si>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</si>
  <si>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</si>
  <si>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</si>
  <si>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</si>
  <si>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</si>
  <si>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</si>
  <si>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</si>
  <si>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</si>
  <si>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</si>
  <si>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</si>
  <si>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</si>
  <si>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</si>
  <si>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</si>
  <si>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</si>
  <si>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</si>
  <si>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</si>
  <si>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</si>
  <si>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</si>
  <si>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</si>
  <si>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</si>
  <si>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</si>
  <si>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</si>
  <si>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</si>
  <si>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</si>
  <si>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</si>
  <si>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</si>
  <si>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</si>
  <si>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</si>
  <si>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</si>
  <si>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</si>
  <si>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</si>
  <si>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</si>
  <si>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</si>
  <si>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</si>
  <si>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</si>
  <si>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</si>
  <si>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</si>
  <si>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</si>
  <si>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</si>
  <si>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</si>
  <si>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</si>
  <si>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</si>
  <si>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</si>
  <si>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</si>
  <si>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</si>
  <si>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</si>
  <si>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</si>
  <si>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</si>
  <si>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</si>
  <si>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</si>
  <si>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</si>
  <si>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</si>
  <si>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</si>
  <si>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</si>
  <si>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</si>
  <si>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</si>
  <si>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</si>
  <si>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</si>
  <si>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</si>
  <si>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</si>
  <si>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</si>
  <si>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</si>
  <si>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</si>
  <si>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</si>
  <si>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</si>
  <si>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</si>
  <si>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</si>
  <si>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</si>
  <si>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</si>
  <si>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</si>
  <si>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</si>
  <si>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</si>
  <si>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</si>
  <si>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</si>
  <si>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</si>
  <si>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</si>
  <si>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</si>
  <si>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</si>
  <si>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</si>
  <si>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</si>
  <si>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</si>
  <si>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</si>
  <si>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</si>
  <si>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</si>
  <si>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</si>
  <si>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</si>
  <si>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</si>
  <si>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</si>
  <si>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</si>
  <si>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</si>
  <si>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</si>
  <si>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</si>
  <si>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</si>
  <si>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</si>
  <si>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</si>
  <si>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</si>
  <si>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</si>
  <si>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</si>
  <si>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</si>
  <si>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</si>
  <si>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</si>
  <si>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analógico</t>
  </si>
  <si>
    <t>43.20.210</t>
  </si>
  <si>
    <t>Bomba de circulação para água quente</t>
  </si>
  <si>
    <t>43.20.250</t>
  </si>
  <si>
    <t>Poço termométrico em alumínio, com haste de 30mm e rosca 1/2" npt</t>
  </si>
  <si>
    <t>43.20.260</t>
  </si>
  <si>
    <t>Termostato para aquecimento ou refrigeração com programação horária</t>
  </si>
  <si>
    <t>44</t>
  </si>
  <si>
    <t>APARELHOS E METAIS HIDRAULICOS</t>
  </si>
  <si>
    <t>44.01</t>
  </si>
  <si>
    <t>Aparelhos e loucas</t>
  </si>
  <si>
    <t>44.01.030</t>
  </si>
  <si>
    <t>Bacia turca de louça - 6 litros</t>
  </si>
  <si>
    <t>44.01.040</t>
  </si>
  <si>
    <t xml:space="preserve">Bacia sifonada com caixa de descarga acoplada e tampa - infantil	</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</si>
  <si>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</si>
  <si>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</si>
  <si>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</si>
  <si>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</si>
  <si>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</si>
  <si>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</si>
  <si>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</si>
  <si>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</si>
  <si>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</si>
  <si>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</si>
  <si>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</si>
  <si>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</si>
  <si>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</si>
  <si>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</si>
  <si>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</si>
  <si>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</si>
  <si>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</si>
  <si>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</si>
  <si>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</si>
  <si>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</si>
  <si>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</si>
  <si>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</si>
  <si>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</si>
  <si>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</si>
  <si>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</si>
  <si>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</si>
  <si>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</si>
  <si>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</si>
  <si>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</si>
  <si>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</si>
  <si>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</si>
  <si>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</si>
  <si>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</si>
  <si>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</si>
  <si>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</si>
  <si>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</si>
  <si>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</si>
  <si>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</si>
  <si>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</si>
  <si>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</si>
  <si>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</si>
  <si>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</si>
  <si>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</si>
  <si>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</si>
  <si>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</si>
  <si>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</si>
  <si>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</si>
  <si>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</si>
  <si>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</si>
  <si>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</si>
  <si>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</si>
  <si>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</si>
  <si>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</si>
  <si>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</si>
  <si>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</si>
  <si>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</si>
  <si>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</si>
  <si>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</si>
  <si>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</si>
  <si>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</si>
  <si>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</si>
  <si>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</si>
  <si>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</si>
  <si>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</si>
  <si>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</si>
  <si>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</si>
  <si>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</si>
  <si>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</si>
  <si>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</si>
  <si>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volante tipo alavanca</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</si>
  <si>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</si>
  <si>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</si>
  <si>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</si>
  <si>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</si>
  <si>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</si>
  <si>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</si>
  <si>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</si>
  <si>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</si>
  <si>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</si>
  <si>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</si>
  <si>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</si>
  <si>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</si>
  <si>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</si>
  <si>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</si>
  <si>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</si>
  <si>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</si>
  <si>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</si>
  <si>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</si>
  <si>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</si>
  <si>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</si>
  <si>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</si>
  <si>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</si>
  <si>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</si>
  <si>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</si>
  <si>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</si>
  <si>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</si>
  <si>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</si>
  <si>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</si>
  <si>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</si>
  <si>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</si>
  <si>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</si>
  <si>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</si>
  <si>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</si>
  <si>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</si>
  <si>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</si>
  <si>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</si>
  <si>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</si>
  <si>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</si>
  <si>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</si>
  <si>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</si>
  <si>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</si>
  <si>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</si>
  <si>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</si>
  <si>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</si>
  <si>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</si>
  <si>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</si>
  <si>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</si>
  <si>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</si>
  <si>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</si>
  <si>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</si>
  <si>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</si>
  <si>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</si>
  <si>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</si>
  <si>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</si>
  <si>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</si>
  <si>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</si>
  <si>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</si>
  <si>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</si>
  <si>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</si>
  <si>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</si>
  <si>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</si>
  <si>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</si>
  <si>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</si>
  <si>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</si>
  <si>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</si>
  <si>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</si>
  <si>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</si>
  <si>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</si>
  <si>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</si>
  <si>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</si>
  <si>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</si>
  <si>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</si>
  <si>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</si>
  <si>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</si>
  <si>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</si>
  <si>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</si>
  <si>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</si>
  <si>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</si>
  <si>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</si>
  <si>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</si>
  <si>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</si>
  <si>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</si>
  <si>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</si>
  <si>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</si>
  <si>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</si>
  <si>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</si>
  <si>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</si>
  <si>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</si>
  <si>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</si>
  <si>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</si>
  <si>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</si>
  <si>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</si>
  <si>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</si>
  <si>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</si>
  <si>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</si>
  <si>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</si>
  <si>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</si>
  <si>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</si>
  <si>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</si>
  <si>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</si>
  <si>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</si>
  <si>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</si>
  <si>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</si>
  <si>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</si>
  <si>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</si>
  <si>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</si>
  <si>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</si>
  <si>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</si>
  <si>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</si>
  <si>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</si>
  <si>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</si>
  <si>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</si>
  <si>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</si>
  <si>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</si>
  <si>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</si>
  <si>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</si>
  <si>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</si>
  <si>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</si>
  <si>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</si>
  <si>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</si>
  <si>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</si>
  <si>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</si>
  <si>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</si>
  <si>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</si>
  <si>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</si>
  <si>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</si>
  <si>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</si>
  <si>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</si>
  <si>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</si>
  <si>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</si>
  <si>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</si>
  <si>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</si>
  <si>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</si>
  <si>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</si>
  <si>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</si>
  <si>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</si>
  <si>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</si>
  <si>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</si>
  <si>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</si>
  <si>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</si>
  <si>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</si>
  <si>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</si>
  <si>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</si>
  <si>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</si>
  <si>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</si>
  <si>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</si>
  <si>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</si>
  <si>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</si>
  <si>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</si>
  <si>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</si>
  <si>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</si>
  <si>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</si>
  <si>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</si>
  <si>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</si>
  <si>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</si>
  <si>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</si>
  <si>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</si>
  <si>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</si>
  <si>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</si>
  <si>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</si>
  <si>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</si>
  <si>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</si>
  <si>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</si>
  <si>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</si>
  <si>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</si>
  <si>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</si>
  <si>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</si>
  <si>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</si>
  <si>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</si>
  <si>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</si>
  <si>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</si>
  <si>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</si>
  <si>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</si>
  <si>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</si>
  <si>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</si>
  <si>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</si>
  <si>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</si>
  <si>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</si>
  <si>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</si>
  <si>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</si>
  <si>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</si>
  <si>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</si>
  <si>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</si>
  <si>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</si>
  <si>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</si>
  <si>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</si>
  <si>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</si>
  <si>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</si>
  <si>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</si>
  <si>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</si>
  <si>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</si>
  <si>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</si>
  <si>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</si>
  <si>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</si>
  <si>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</si>
  <si>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</si>
  <si>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</si>
  <si>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</si>
  <si>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</si>
  <si>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</si>
  <si>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</si>
  <si>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</si>
  <si>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</si>
  <si>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</si>
  <si>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</si>
  <si>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</si>
  <si>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</si>
  <si>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</si>
  <si>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</si>
  <si>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</si>
  <si>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</si>
  <si>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</si>
  <si>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</si>
  <si>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</si>
  <si>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</si>
  <si>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</si>
  <si>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</si>
  <si>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</si>
  <si>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</si>
  <si>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</si>
  <si>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</si>
  <si>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</si>
  <si>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</si>
  <si>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</si>
  <si>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</si>
  <si>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</si>
  <si>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</si>
  <si>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</si>
  <si>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</si>
  <si>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</si>
  <si>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</si>
  <si>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</si>
  <si>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</si>
  <si>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</si>
  <si>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</si>
  <si>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</si>
  <si>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</si>
  <si>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</si>
  <si>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</si>
  <si>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</si>
  <si>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</si>
  <si>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</si>
  <si>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</si>
  <si>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</si>
  <si>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</si>
  <si>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</si>
  <si>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</si>
  <si>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</si>
  <si>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</si>
  <si>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</si>
  <si>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</si>
  <si>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</si>
  <si>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</si>
  <si>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</si>
  <si>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</si>
  <si>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</si>
  <si>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</si>
  <si>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</si>
  <si>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</si>
  <si>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</si>
  <si>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</si>
  <si>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</si>
  <si>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</si>
  <si>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</si>
  <si>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</si>
  <si>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</si>
  <si>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</si>
  <si>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</si>
  <si>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</si>
  <si>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</si>
  <si>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</si>
  <si>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</si>
  <si>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</si>
  <si>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</si>
  <si>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</si>
  <si>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</si>
  <si>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</si>
  <si>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</si>
  <si>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</si>
  <si>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</si>
  <si>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</si>
  <si>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</si>
  <si>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</si>
  <si>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</si>
  <si>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</si>
  <si>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</si>
  <si>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</si>
  <si>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</si>
  <si>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</si>
  <si>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</si>
  <si>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</si>
  <si>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</si>
  <si>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</si>
  <si>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</si>
  <si>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</si>
  <si>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</si>
  <si>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</si>
  <si>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</si>
  <si>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</si>
  <si>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</si>
  <si>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</si>
  <si>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</si>
  <si>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</si>
  <si>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</si>
  <si>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</si>
  <si>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</si>
  <si>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</si>
  <si>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</si>
  <si>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</si>
  <si>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</si>
  <si>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</si>
  <si>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</si>
  <si>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</si>
  <si>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</si>
  <si>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</si>
  <si>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</si>
  <si>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</si>
  <si>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</si>
  <si>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</si>
  <si>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</si>
  <si>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</si>
  <si>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</si>
  <si>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</si>
  <si>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</si>
  <si>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</si>
  <si>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</si>
  <si>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</si>
  <si>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</si>
  <si>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</si>
  <si>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</si>
  <si>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</si>
  <si>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</si>
  <si>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</si>
  <si>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</si>
  <si>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</si>
  <si>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</si>
  <si>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</si>
  <si>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</si>
  <si>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</si>
  <si>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</si>
  <si>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</si>
  <si>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</si>
  <si>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</si>
  <si>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</si>
  <si>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</si>
  <si>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</si>
  <si>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</si>
  <si>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</si>
  <si>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</si>
  <si>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</si>
  <si>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</si>
  <si>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</si>
  <si>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</si>
  <si>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</si>
  <si>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</si>
  <si>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</si>
  <si>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</si>
  <si>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</si>
  <si>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</si>
  <si>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</si>
  <si>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</si>
  <si>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</si>
  <si>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</si>
  <si>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</si>
  <si>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</si>
  <si>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</si>
  <si>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</si>
  <si>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</si>
  <si>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</si>
  <si>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</si>
  <si>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</si>
  <si>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</si>
  <si>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</si>
  <si>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</si>
  <si>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</si>
  <si>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</si>
  <si>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</si>
  <si>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</si>
  <si>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</si>
  <si>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</si>
  <si>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</si>
  <si>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</si>
  <si>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</si>
  <si>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</si>
  <si>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</si>
  <si>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</si>
  <si>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</si>
  <si>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</si>
  <si>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</si>
  <si>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</si>
  <si>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</si>
  <si>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</si>
  <si>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</si>
  <si>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</si>
  <si>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</si>
  <si>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</si>
  <si>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</si>
  <si>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</si>
  <si>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</si>
  <si>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</si>
  <si>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</si>
  <si>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</si>
  <si>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</si>
  <si>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</si>
  <si>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</si>
  <si>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</si>
  <si>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</si>
  <si>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</si>
  <si>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</si>
  <si>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</si>
  <si>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</si>
  <si>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</si>
  <si>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</si>
  <si>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</si>
  <si>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</si>
  <si>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</si>
  <si>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</si>
  <si>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</si>
  <si>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</si>
  <si>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</si>
  <si>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</si>
  <si>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</si>
  <si>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</si>
  <si>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</si>
  <si>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</si>
  <si>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</si>
  <si>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</si>
  <si>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</si>
  <si>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</si>
  <si>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</si>
  <si>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</si>
  <si>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</si>
  <si>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</si>
  <si>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</si>
  <si>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</si>
  <si>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</si>
  <si>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</si>
  <si>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</si>
  <si>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</si>
  <si>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</si>
  <si>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</si>
  <si>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</si>
  <si>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</si>
  <si>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</si>
  <si>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</si>
  <si>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</si>
  <si>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</si>
  <si>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</si>
  <si>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</si>
  <si>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</si>
  <si>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</si>
  <si>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</si>
  <si>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</si>
  <si>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</si>
  <si>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</si>
  <si>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</si>
  <si>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</si>
  <si>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</si>
  <si>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</si>
  <si>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</si>
  <si>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</si>
  <si>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</si>
  <si>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</si>
  <si>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</si>
  <si>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</si>
  <si>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</si>
  <si>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</si>
  <si>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</si>
  <si>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</si>
  <si>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</si>
  <si>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</si>
  <si>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</si>
  <si>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</si>
  <si>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</si>
  <si>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</si>
  <si>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</si>
  <si>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</si>
  <si>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</si>
  <si>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</si>
  <si>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</si>
  <si>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</si>
  <si>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</si>
  <si>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</si>
  <si>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</si>
  <si>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</si>
  <si>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</si>
  <si>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</si>
  <si>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</si>
  <si>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</si>
  <si>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</si>
  <si>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</si>
  <si>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</si>
  <si>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</si>
  <si>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</si>
  <si>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</si>
  <si>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</si>
  <si>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</si>
  <si>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</si>
  <si>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</si>
  <si>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</si>
  <si>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</si>
  <si>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</si>
  <si>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</si>
  <si>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</si>
  <si>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</si>
  <si>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</si>
  <si>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</si>
  <si>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</si>
  <si>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</si>
  <si>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</si>
  <si>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</si>
  <si>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</si>
  <si>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</si>
  <si>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</si>
  <si>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</si>
  <si>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</si>
  <si>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</si>
  <si>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</si>
  <si>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</si>
  <si>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</si>
  <si>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</si>
  <si>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</si>
  <si>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</si>
  <si>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</si>
  <si>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</si>
  <si>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</si>
  <si>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</si>
  <si>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</si>
  <si>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</si>
  <si>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</si>
  <si>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</si>
  <si>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</si>
  <si>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</si>
  <si>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</si>
  <si>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</si>
  <si>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</si>
  <si>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</si>
  <si>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</si>
  <si>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</si>
  <si>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</si>
  <si>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</si>
  <si>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</si>
  <si>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</si>
  <si>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</si>
  <si>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</si>
  <si>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</si>
  <si>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</si>
  <si>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</si>
  <si>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</si>
  <si>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</si>
  <si>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</si>
  <si>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</si>
  <si>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</si>
  <si>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</si>
  <si>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</si>
  <si>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</si>
  <si>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</si>
  <si>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</si>
  <si>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</si>
  <si>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</si>
  <si>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</si>
  <si>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</si>
  <si>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</si>
  <si>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</si>
  <si>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</si>
  <si>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</si>
  <si>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</si>
  <si>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</si>
  <si>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</si>
  <si>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</si>
  <si>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</si>
  <si>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</si>
  <si>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</si>
  <si>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</si>
  <si>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</si>
  <si>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</si>
  <si>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</si>
  <si>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</si>
  <si>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</si>
  <si>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</si>
  <si>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</si>
  <si>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</si>
  <si>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</si>
  <si>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</si>
  <si>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</si>
  <si>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</si>
  <si>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</si>
  <si>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</si>
  <si>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</si>
  <si>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</si>
  <si>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</si>
  <si>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</si>
  <si>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</si>
  <si>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</si>
  <si>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</si>
  <si>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</si>
  <si>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</si>
  <si>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</si>
  <si>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</si>
  <si>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</si>
  <si>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</si>
  <si>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</si>
  <si>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</si>
  <si>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</si>
  <si>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</si>
  <si>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</si>
  <si>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</si>
  <si>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</si>
  <si>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</si>
  <si>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</si>
  <si>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</si>
  <si>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</si>
  <si>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</si>
  <si>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</si>
  <si>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</si>
  <si>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</si>
  <si>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</si>
  <si>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</si>
  <si>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</si>
  <si>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</si>
  <si>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</si>
  <si>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</si>
  <si>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</si>
  <si>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</si>
  <si>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</si>
  <si>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</si>
  <si>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</si>
  <si>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</si>
  <si>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</si>
  <si>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</si>
  <si>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</si>
  <si>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</si>
  <si>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</si>
  <si>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</si>
  <si>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</si>
  <si>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</si>
  <si>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</si>
  <si>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</si>
  <si>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</si>
  <si>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</si>
  <si>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</si>
  <si>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</si>
  <si>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</si>
  <si>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</si>
  <si>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</si>
  <si>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</si>
  <si>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</si>
  <si>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</si>
  <si>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</si>
  <si>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</si>
  <si>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</si>
  <si>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</si>
  <si>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</si>
  <si>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</si>
  <si>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</si>
  <si>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</si>
  <si>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</si>
  <si>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</si>
  <si>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</si>
  <si>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</si>
  <si>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</si>
  <si>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</si>
  <si>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</si>
  <si>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</si>
  <si>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</si>
  <si>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</si>
  <si>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</si>
  <si>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</si>
  <si>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</si>
  <si>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</si>
  <si>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</si>
  <si>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</si>
  <si>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</si>
  <si>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</si>
  <si>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</si>
  <si>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</si>
  <si>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</si>
  <si>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</si>
  <si>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</si>
  <si>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</si>
  <si>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</si>
  <si>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</si>
  <si>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</si>
  <si>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</si>
  <si>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</si>
  <si>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</si>
  <si>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</si>
  <si>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</si>
  <si>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</si>
  <si>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</si>
  <si>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</si>
  <si>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</si>
  <si>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</si>
  <si>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</si>
  <si>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</si>
  <si>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</si>
  <si>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</si>
  <si>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</si>
  <si>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</si>
  <si>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</si>
  <si>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</si>
  <si>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</si>
  <si>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</si>
  <si>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</si>
  <si>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</si>
  <si>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</si>
  <si>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</si>
  <si>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</si>
  <si>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</si>
  <si>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</si>
  <si>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</si>
  <si>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</si>
  <si>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</si>
  <si>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</si>
  <si>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</si>
  <si>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</si>
  <si>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</si>
  <si>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</si>
  <si>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</si>
  <si>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</si>
  <si>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</si>
  <si>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</si>
  <si>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</si>
  <si>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</si>
  <si>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</si>
  <si>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</si>
  <si>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</si>
  <si>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</si>
  <si>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</si>
  <si>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</si>
  <si>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</si>
  <si>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</si>
  <si>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</si>
  <si>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</si>
  <si>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</si>
  <si>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</si>
  <si>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</si>
  <si>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</si>
  <si>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</si>
  <si>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</si>
  <si>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</si>
  <si>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</si>
  <si>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</si>
  <si>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</si>
  <si>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</si>
  <si>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</si>
  <si>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</si>
  <si>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</si>
  <si>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</si>
  <si>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</si>
  <si>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</si>
  <si>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</si>
  <si>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</si>
  <si>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</si>
  <si>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</si>
  <si>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</si>
  <si>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</si>
  <si>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</si>
  <si>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</si>
  <si>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</si>
  <si>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</si>
  <si>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</si>
  <si>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</si>
  <si>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</si>
  <si>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</si>
  <si>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</si>
  <si>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</si>
  <si>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</si>
  <si>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</si>
  <si>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</si>
  <si>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</si>
  <si>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</si>
  <si>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</si>
  <si>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</si>
  <si>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</si>
  <si>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</si>
  <si>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</si>
  <si>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</si>
  <si>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</si>
  <si>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</si>
  <si>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</si>
  <si>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</si>
  <si>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</si>
  <si>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</si>
  <si>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</si>
  <si>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</si>
  <si>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</si>
  <si>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</si>
  <si>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</si>
  <si>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</si>
  <si>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</si>
  <si>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</si>
  <si>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</si>
  <si>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</si>
  <si>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</si>
  <si>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</si>
  <si>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</si>
  <si>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</si>
  <si>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</si>
  <si>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</si>
  <si>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</si>
  <si>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</si>
  <si>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</si>
  <si>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</si>
  <si>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</si>
  <si>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</si>
  <si>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</si>
  <si>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</si>
  <si>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</si>
  <si>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</si>
  <si>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</si>
  <si>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</si>
  <si>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</si>
  <si>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</si>
  <si>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</si>
  <si>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</si>
  <si>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</si>
  <si>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</si>
  <si>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</si>
  <si>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</si>
  <si>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</si>
  <si>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</si>
  <si>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</si>
  <si>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</si>
  <si>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</si>
  <si>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</si>
  <si>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</si>
  <si>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</si>
  <si>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</si>
  <si>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</si>
  <si>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</si>
  <si>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</si>
  <si>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</si>
  <si>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</si>
  <si>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</si>
  <si>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</si>
  <si>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</si>
  <si>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</si>
  <si>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</si>
  <si>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</si>
  <si>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</si>
  <si>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</si>
  <si>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</si>
  <si>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</si>
  <si>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</si>
  <si>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</si>
  <si>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</si>
  <si>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</si>
  <si>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</si>
  <si>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</si>
  <si>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</si>
  <si>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</si>
  <si>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</si>
  <si>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</si>
  <si>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</si>
  <si>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</si>
  <si>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</si>
  <si>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</si>
  <si>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</si>
  <si>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</si>
  <si>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</si>
  <si>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</si>
  <si>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</si>
  <si>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</si>
  <si>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</si>
  <si>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</si>
  <si>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</si>
  <si>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</si>
  <si>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</si>
  <si>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</si>
  <si>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</si>
  <si>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</si>
  <si>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</si>
  <si>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</si>
  <si>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</si>
  <si>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</si>
  <si>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</si>
  <si>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</si>
  <si>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</si>
  <si>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</si>
  <si>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</si>
  <si>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</si>
  <si>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</si>
  <si>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</si>
  <si>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</si>
  <si>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</si>
  <si>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</si>
  <si>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</si>
  <si>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</si>
  <si>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</si>
  <si>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</si>
  <si>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</si>
  <si>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</si>
  <si>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</si>
  <si>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</si>
  <si>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</si>
  <si>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</si>
  <si>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</si>
  <si>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</si>
  <si>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</si>
  <si>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</si>
  <si>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</si>
  <si>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</si>
  <si>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</si>
  <si>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</si>
  <si>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</si>
  <si>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</si>
  <si>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</si>
  <si>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</si>
  <si>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</si>
  <si>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</si>
  <si>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</si>
  <si>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</si>
  <si>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</si>
  <si>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</si>
  <si>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</si>
  <si>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</si>
  <si>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</si>
  <si>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</si>
  <si>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</si>
  <si>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</si>
  <si>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</si>
  <si>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</si>
  <si>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</si>
  <si>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</si>
  <si>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</si>
  <si>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</si>
  <si>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</si>
  <si>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</si>
  <si>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</si>
  <si>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</si>
  <si>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</si>
  <si>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</si>
  <si>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</si>
  <si>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</si>
  <si>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</si>
  <si>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</si>
  <si>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</si>
  <si>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</si>
  <si>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</si>
  <si>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</si>
  <si>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</si>
  <si>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</si>
  <si>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</si>
  <si>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</si>
  <si>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</si>
  <si>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</si>
  <si>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</si>
  <si>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</si>
  <si>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</si>
  <si>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</si>
  <si>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</si>
  <si>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</si>
  <si>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</si>
  <si>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</si>
  <si>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</si>
  <si>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</si>
  <si>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</si>
  <si>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</si>
  <si>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</si>
  <si>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</si>
  <si>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</si>
  <si>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</si>
  <si>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</si>
  <si>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</si>
  <si>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</si>
  <si>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</si>
  <si>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</si>
  <si>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</si>
  <si>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</si>
  <si>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</si>
  <si>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</si>
  <si>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</si>
  <si>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</si>
  <si>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</si>
  <si>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</si>
  <si>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</si>
  <si>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</si>
  <si>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</si>
  <si>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</si>
  <si>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</si>
  <si>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</si>
  <si>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</si>
  <si>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</si>
  <si>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</si>
  <si>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</si>
  <si>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</si>
  <si>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</si>
  <si>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</si>
  <si>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47.05.080</t>
  </si>
  <si>
    <t>Válvula de retenção horizontal em bronze, DN= 4´</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</si>
  <si>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</si>
  <si>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</si>
  <si>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</si>
  <si>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</si>
  <si>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</si>
  <si>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</si>
  <si>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</si>
  <si>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</si>
  <si>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</si>
  <si>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</si>
  <si>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</si>
  <si>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</si>
  <si>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</si>
  <si>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</si>
  <si>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</si>
  <si>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</si>
  <si>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</si>
  <si>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</si>
  <si>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</si>
  <si>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</si>
  <si>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</si>
  <si>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</si>
  <si>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</si>
  <si>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</si>
  <si>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</si>
  <si>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</si>
  <si>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</si>
  <si>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</si>
  <si>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</si>
  <si>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</si>
  <si>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</si>
  <si>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</si>
  <si>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</si>
  <si>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</si>
  <si>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</si>
  <si>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</si>
  <si>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</si>
  <si>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</si>
  <si>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</si>
  <si>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</si>
  <si>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</si>
  <si>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</si>
  <si>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</si>
  <si>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</si>
  <si>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</si>
  <si>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</si>
  <si>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</si>
  <si>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</si>
  <si>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</si>
  <si>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</si>
  <si>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</si>
  <si>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</si>
  <si>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</si>
  <si>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</si>
  <si>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</si>
  <si>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</si>
  <si>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</si>
  <si>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</si>
  <si>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</si>
  <si>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</si>
  <si>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</si>
  <si>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</si>
  <si>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</si>
  <si>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</si>
  <si>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</si>
  <si>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</si>
  <si>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</si>
  <si>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</si>
  <si>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</si>
  <si>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</si>
  <si>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</si>
  <si>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</si>
  <si>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</si>
  <si>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</si>
  <si>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</si>
  <si>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</si>
  <si>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</si>
  <si>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</si>
  <si>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</si>
  <si>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</si>
  <si>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</si>
  <si>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</si>
  <si>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47.06.041</t>
  </si>
  <si>
    <t>Válvula de retenção de pé com crivo em ferro fundido, flangeada, DN= 8´</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</si>
  <si>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</si>
  <si>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</si>
  <si>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</si>
  <si>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</si>
  <si>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</si>
  <si>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</si>
  <si>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</si>
  <si>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</si>
  <si>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</si>
  <si>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</si>
  <si>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</si>
  <si>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</si>
  <si>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</si>
  <si>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</si>
  <si>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</si>
  <si>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</si>
  <si>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</si>
  <si>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</si>
  <si>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</si>
  <si>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</si>
  <si>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</si>
  <si>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</si>
  <si>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</si>
  <si>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</si>
  <si>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</si>
  <si>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</si>
  <si>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</si>
  <si>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</si>
  <si>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</si>
  <si>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</si>
  <si>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</si>
  <si>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classe 150 libras para vapor e classe 600 libras para água, óleo e gás, DN= 1/2´</t>
  </si>
  <si>
    <t>47.07.020</t>
  </si>
  <si>
    <t>Válvula de esfera em aço carbono fundido, passagem plena, classe 150 libras para vapor e classe 600 libras para água, óleo e gás, DN= 3/4´</t>
  </si>
  <si>
    <t>47.07.030</t>
  </si>
  <si>
    <t>Válvula de esfera em aço carbono fundido, passagem plena, classe 150 libras para vapor e classe 600 libras para água, óleo e gás, DN= 1´</t>
  </si>
  <si>
    <t>47.07.031</t>
  </si>
  <si>
    <t>Válvula de esfera em aço carbono fundido, passagem plena, classe 150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</si>
  <si>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</si>
  <si>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</si>
  <si>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</si>
  <si>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</si>
  <si>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</si>
  <si>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</si>
  <si>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</si>
  <si>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</si>
  <si>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</si>
  <si>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</si>
  <si>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</si>
  <si>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</si>
  <si>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</si>
  <si>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</si>
  <si>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</si>
  <si>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</si>
  <si>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</si>
  <si>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</si>
  <si>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</si>
  <si>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</si>
  <si>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</si>
  <si>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</si>
  <si>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</si>
  <si>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</si>
  <si>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</si>
  <si>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</si>
  <si>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</si>
  <si>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</si>
  <si>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</si>
  <si>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</si>
  <si>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</si>
  <si>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</si>
  <si>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</si>
  <si>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</si>
  <si>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</si>
  <si>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</si>
  <si>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</si>
  <si>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</si>
  <si>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</si>
  <si>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</si>
  <si>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</si>
  <si>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</si>
  <si>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</si>
  <si>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</si>
  <si>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</si>
  <si>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</si>
  <si>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</si>
  <si>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</si>
  <si>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</si>
  <si>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</si>
  <si>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</si>
  <si>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</si>
  <si>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</si>
  <si>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</si>
  <si>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</si>
  <si>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</si>
  <si>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</si>
  <si>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</si>
  <si>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</si>
  <si>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</si>
  <si>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</si>
  <si>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</si>
  <si>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</si>
  <si>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</si>
  <si>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</si>
  <si>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</si>
  <si>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</si>
  <si>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</si>
  <si>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</si>
  <si>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</si>
  <si>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</si>
  <si>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47.20.190</t>
  </si>
  <si>
    <t>Chave de fluxo tipo palheta para tubulação de líquidos</t>
  </si>
  <si>
    <t>47.20.300</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</si>
  <si>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</si>
  <si>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</si>
  <si>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</si>
  <si>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</si>
  <si>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</si>
  <si>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</si>
  <si>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</si>
  <si>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</si>
  <si>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</si>
  <si>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</si>
  <si>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</si>
  <si>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</si>
  <si>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</si>
  <si>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</si>
  <si>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</si>
  <si>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</si>
  <si>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</si>
  <si>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</si>
  <si>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</si>
  <si>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</si>
  <si>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</si>
  <si>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</si>
  <si>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</si>
  <si>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</si>
  <si>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</si>
  <si>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</si>
  <si>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</si>
  <si>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</si>
  <si>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</si>
  <si>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</si>
  <si>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48.03.010</t>
  </si>
  <si>
    <t>Reservatório metálico cilíndrico horizontal - capacidade de 1.000 litros</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</si>
  <si>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</si>
  <si>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</si>
  <si>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</si>
  <si>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</si>
  <si>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</si>
  <si>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</si>
  <si>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</si>
  <si>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</si>
  <si>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</si>
  <si>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</si>
  <si>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</si>
  <si>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</si>
  <si>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</si>
  <si>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</si>
  <si>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</si>
  <si>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</si>
  <si>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</si>
  <si>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</si>
  <si>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</si>
  <si>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</si>
  <si>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</si>
  <si>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</si>
  <si>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</si>
  <si>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</si>
  <si>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</si>
  <si>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</si>
  <si>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</si>
  <si>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</si>
  <si>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</si>
  <si>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</si>
  <si>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</si>
  <si>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</si>
  <si>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</si>
  <si>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</si>
  <si>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</si>
  <si>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</si>
  <si>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</si>
  <si>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</si>
  <si>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</si>
  <si>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</si>
  <si>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</si>
  <si>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</si>
  <si>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</si>
  <si>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</si>
  <si>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</si>
  <si>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</si>
  <si>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</si>
  <si>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</si>
  <si>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</si>
  <si>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</si>
  <si>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</si>
  <si>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</si>
  <si>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</si>
  <si>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</si>
  <si>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</si>
  <si>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</si>
  <si>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</si>
  <si>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</si>
  <si>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</si>
  <si>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</si>
  <si>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</si>
  <si>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</si>
  <si>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</si>
  <si>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</si>
  <si>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</si>
  <si>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</si>
  <si>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</si>
  <si>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</si>
  <si>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</si>
  <si>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</si>
  <si>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</si>
  <si>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</si>
  <si>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49.06.020</t>
  </si>
  <si>
    <t>Grelha em ferro fundido para caixas e canaletas</t>
  </si>
  <si>
    <t>49.06.030</t>
  </si>
  <si>
    <t>49.06.072</t>
  </si>
  <si>
    <t>Grelha articulada em ferro fundido tipo boca de leão</t>
  </si>
  <si>
    <t>49.06.080</t>
  </si>
  <si>
    <t>49.06.110</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</si>
  <si>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</si>
  <si>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</si>
  <si>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</si>
  <si>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</si>
  <si>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</si>
  <si>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</si>
  <si>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</si>
  <si>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</si>
  <si>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</si>
  <si>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</si>
  <si>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</si>
  <si>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</si>
  <si>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</si>
  <si>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250 (ruptura &gt; 250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</si>
  <si>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</si>
  <si>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</si>
  <si>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</si>
  <si>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</si>
  <si>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</si>
  <si>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</si>
  <si>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</si>
  <si>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</si>
  <si>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</si>
  <si>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</si>
  <si>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</si>
  <si>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</si>
  <si>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</si>
  <si>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</si>
  <si>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</si>
  <si>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</si>
  <si>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</si>
  <si>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</si>
  <si>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</si>
  <si>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</si>
  <si>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</si>
  <si>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</si>
  <si>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</si>
  <si>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</si>
  <si>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</si>
  <si>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</si>
  <si>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</si>
  <si>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</si>
  <si>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</si>
  <si>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</si>
  <si>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</si>
  <si>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</si>
  <si>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</si>
  <si>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</si>
  <si>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</si>
  <si>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</si>
  <si>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</si>
  <si>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</si>
  <si>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</si>
  <si>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</si>
  <si>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</si>
  <si>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</si>
  <si>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</si>
  <si>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</si>
  <si>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</si>
  <si>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</si>
  <si>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</si>
  <si>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</si>
  <si>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</si>
  <si>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</si>
  <si>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</si>
  <si>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</si>
  <si>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</si>
  <si>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</si>
  <si>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</si>
  <si>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</si>
  <si>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</si>
  <si>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</si>
  <si>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</si>
  <si>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</si>
  <si>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</si>
  <si>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</si>
  <si>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</si>
  <si>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</si>
  <si>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</si>
  <si>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</si>
  <si>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</si>
  <si>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</si>
  <si>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</si>
  <si>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</si>
  <si>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</si>
  <si>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</si>
  <si>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</si>
  <si>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</si>
  <si>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</si>
  <si>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</si>
  <si>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</si>
  <si>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</si>
  <si>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</si>
  <si>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</si>
  <si>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</si>
  <si>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</si>
  <si>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</si>
  <si>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</si>
  <si>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</si>
  <si>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</si>
  <si>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</si>
  <si>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</si>
  <si>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</si>
  <si>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</si>
  <si>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</si>
  <si>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</si>
  <si>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</si>
  <si>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</si>
  <si>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</si>
  <si>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</si>
  <si>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</si>
  <si>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</si>
  <si>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</si>
  <si>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</si>
  <si>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</si>
  <si>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</si>
  <si>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</si>
  <si>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</si>
  <si>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</si>
  <si>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</si>
  <si>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</si>
  <si>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</si>
  <si>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</si>
  <si>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</si>
  <si>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</si>
  <si>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</si>
  <si>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</si>
  <si>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</si>
  <si>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</si>
  <si>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</si>
  <si>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</si>
  <si>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</si>
  <si>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</si>
  <si>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</si>
  <si>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</si>
  <si>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</si>
  <si>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</si>
  <si>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</si>
  <si>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</si>
  <si>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</si>
  <si>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</si>
  <si>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</si>
  <si>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</si>
  <si>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</si>
  <si>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</si>
  <si>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</si>
  <si>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</si>
  <si>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</si>
  <si>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</si>
  <si>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</si>
  <si>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</si>
  <si>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</si>
  <si>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</si>
  <si>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</si>
  <si>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</si>
  <si>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50.05.070</t>
  </si>
  <si>
    <t>Luminária para unidade centralizada pendente completa com lâmpadas fluorescentes compactas de 9 W</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</si>
  <si>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</si>
  <si>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</si>
  <si>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</si>
  <si>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</si>
  <si>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</si>
  <si>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</si>
  <si>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</si>
  <si>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</si>
  <si>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</si>
  <si>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</si>
  <si>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</si>
  <si>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</si>
  <si>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</si>
  <si>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</si>
  <si>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50.05.260</t>
  </si>
  <si>
    <t>Bloco autônomo de iluminação de emergência com autonomia mínima de 1 hora, equipado com 2 lâmpadas de 11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</si>
  <si>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</si>
  <si>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</si>
  <si>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</si>
  <si>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</si>
  <si>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</si>
  <si>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</si>
  <si>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</si>
  <si>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</si>
  <si>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</si>
  <si>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</si>
  <si>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</si>
  <si>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</si>
  <si>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</si>
  <si>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</si>
  <si>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</si>
  <si>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</si>
  <si>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</si>
  <si>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</si>
  <si>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</si>
  <si>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</si>
  <si>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</si>
  <si>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</si>
  <si>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</si>
  <si>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</si>
  <si>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</si>
  <si>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</si>
  <si>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</si>
  <si>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</si>
  <si>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</si>
  <si>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</si>
  <si>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</si>
  <si>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</si>
  <si>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</si>
  <si>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</si>
  <si>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</si>
  <si>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</si>
  <si>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</si>
  <si>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</si>
  <si>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</si>
  <si>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</si>
  <si>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</si>
  <si>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</si>
  <si>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</si>
  <si>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</si>
  <si>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</si>
  <si>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</si>
  <si>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</si>
  <si>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</si>
  <si>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</si>
  <si>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</si>
  <si>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</si>
  <si>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</si>
  <si>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</si>
  <si>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</si>
  <si>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</si>
  <si>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</si>
  <si>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</si>
  <si>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</si>
  <si>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</si>
  <si>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</si>
  <si>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</si>
  <si>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</si>
  <si>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</si>
  <si>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</si>
  <si>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</si>
  <si>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</si>
  <si>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</si>
  <si>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</si>
  <si>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</si>
  <si>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</si>
  <si>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</si>
  <si>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</si>
  <si>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</si>
  <si>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</si>
  <si>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</si>
  <si>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</si>
  <si>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</si>
  <si>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</si>
  <si>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</si>
  <si>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</si>
  <si>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</si>
  <si>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</si>
  <si>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</si>
  <si>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</si>
  <si>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</si>
  <si>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</si>
  <si>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</si>
  <si>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</si>
  <si>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</si>
  <si>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</si>
  <si>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</si>
  <si>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</si>
  <si>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</si>
  <si>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</si>
  <si>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</si>
  <si>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</si>
  <si>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</si>
  <si>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</si>
  <si>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</si>
  <si>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</si>
  <si>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</si>
  <si>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</si>
  <si>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</si>
  <si>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</si>
  <si>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</si>
  <si>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</si>
  <si>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</si>
  <si>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</si>
  <si>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</si>
  <si>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</si>
  <si>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</si>
  <si>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</si>
  <si>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</si>
  <si>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</si>
  <si>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</si>
  <si>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</si>
  <si>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</si>
  <si>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</si>
  <si>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</si>
  <si>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</si>
  <si>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</si>
  <si>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</si>
  <si>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</si>
  <si>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- 50 x 50 x 10 cm</t>
  </si>
  <si>
    <t>54.04.392</t>
  </si>
  <si>
    <t>54.04.393</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</si>
  <si>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</si>
  <si>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</si>
  <si>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</si>
  <si>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</si>
  <si>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</si>
  <si>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</si>
  <si>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</si>
  <si>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</si>
  <si>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</si>
  <si>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</si>
  <si>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</si>
  <si>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</si>
  <si>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</si>
  <si>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</si>
  <si>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</si>
  <si>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</si>
  <si>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</si>
  <si>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</si>
  <si>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</si>
  <si>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20 x 20 cm,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</si>
  <si>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</si>
  <si>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</si>
  <si>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</si>
  <si>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</si>
  <si>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</si>
  <si>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</si>
  <si>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</si>
  <si>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</si>
  <si>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54.20</t>
  </si>
  <si>
    <t>Reparos, conservacoes e complementos - GRUPO 54</t>
  </si>
  <si>
    <t>54.20.040</t>
  </si>
  <si>
    <t>Bate-roda em concreto pré-moldado</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</si>
  <si>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</si>
  <si>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</si>
  <si>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</si>
  <si>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</si>
  <si>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</si>
  <si>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</si>
  <si>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</si>
  <si>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</si>
  <si>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</si>
  <si>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</si>
  <si>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55</t>
  </si>
  <si>
    <t>LIMPEZA E ARREMATE</t>
  </si>
  <si>
    <t>55.01</t>
  </si>
  <si>
    <t>Limpeza de obra</t>
  </si>
  <si>
    <t>Limpeza final da obra</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</si>
  <si>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</si>
  <si>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</si>
  <si>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</si>
  <si>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</si>
  <si>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</si>
  <si>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</si>
  <si>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</si>
  <si>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</si>
  <si>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</si>
  <si>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</si>
  <si>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</si>
  <si>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</si>
  <si>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</si>
  <si>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</si>
  <si>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</si>
  <si>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</si>
  <si>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</si>
  <si>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</si>
  <si>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</si>
  <si>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</si>
  <si>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</si>
  <si>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</si>
  <si>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</si>
  <si>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</si>
  <si>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</si>
  <si>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</si>
  <si>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</si>
  <si>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</si>
  <si>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</si>
  <si>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</si>
  <si>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</si>
  <si>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</si>
  <si>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</si>
  <si>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</si>
  <si>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</si>
  <si>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</si>
  <si>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</si>
  <si>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</si>
  <si>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</si>
  <si>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</si>
  <si>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</si>
  <si>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</si>
  <si>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</si>
  <si>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</si>
  <si>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</si>
  <si>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</si>
  <si>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</si>
  <si>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</si>
  <si>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</si>
  <si>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</si>
  <si>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</si>
  <si>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</si>
  <si>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</si>
  <si>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</si>
  <si>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</si>
  <si>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</si>
  <si>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</si>
  <si>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</si>
  <si>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</si>
  <si>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</si>
  <si>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</si>
  <si>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</si>
  <si>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</si>
  <si>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</si>
  <si>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</si>
  <si>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</si>
  <si>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</si>
  <si>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</si>
  <si>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</si>
  <si>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</si>
  <si>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</si>
  <si>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</si>
  <si>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</si>
  <si>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</si>
  <si>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</si>
  <si>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</si>
  <si>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</si>
  <si>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</si>
  <si>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</si>
  <si>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61.10.310</t>
  </si>
  <si>
    <t>61.10.320</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</si>
  <si>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</si>
  <si>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</si>
  <si>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</si>
  <si>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</si>
  <si>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</si>
  <si>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</si>
  <si>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</si>
  <si>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</si>
  <si>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</si>
  <si>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</si>
  <si>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</si>
  <si>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</si>
  <si>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</si>
  <si>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</si>
  <si>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</si>
  <si>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</si>
  <si>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</si>
  <si>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</si>
  <si>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</si>
  <si>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</si>
  <si>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</si>
  <si>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</si>
  <si>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</si>
  <si>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</si>
  <si>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</si>
  <si>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</si>
  <si>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</si>
  <si>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</si>
  <si>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</si>
  <si>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</si>
  <si>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</si>
  <si>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</si>
  <si>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</si>
  <si>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</si>
  <si>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</si>
  <si>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</si>
  <si>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</si>
  <si>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</si>
  <si>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</si>
  <si>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</si>
  <si>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</si>
  <si>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</si>
  <si>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</si>
  <si>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</si>
  <si>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</si>
  <si>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</si>
  <si>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</si>
  <si>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</si>
  <si>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</si>
  <si>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</si>
  <si>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</si>
  <si>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</si>
  <si>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</si>
  <si>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</si>
  <si>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</si>
  <si>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</si>
  <si>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</si>
  <si>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</si>
  <si>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</si>
  <si>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</si>
  <si>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</si>
  <si>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</si>
  <si>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</si>
  <si>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</si>
  <si>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</si>
  <si>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</si>
  <si>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</si>
  <si>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</si>
  <si>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</si>
  <si>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</si>
  <si>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</si>
  <si>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</si>
  <si>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</si>
  <si>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</si>
  <si>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</si>
  <si>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</si>
  <si>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</si>
  <si>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</si>
  <si>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</si>
  <si>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</si>
  <si>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</si>
  <si>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</si>
  <si>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</si>
  <si>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</si>
  <si>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</si>
  <si>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</si>
  <si>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61.15.060</t>
  </si>
  <si>
    <t>61.15.070</t>
  </si>
  <si>
    <t>61.15.080</t>
  </si>
  <si>
    <t>61.15.090</t>
  </si>
  <si>
    <t>61.15.100</t>
  </si>
  <si>
    <t>Atuador proporcional de 10 Nm, tensão de entrada AC/DC 24 V - IP 54</t>
  </si>
  <si>
    <t>61.15.110</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</si>
  <si>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</si>
  <si>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</si>
  <si>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</si>
  <si>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</si>
  <si>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</si>
  <si>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</si>
  <si>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</si>
  <si>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</si>
  <si>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</si>
  <si>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</si>
  <si>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</si>
  <si>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</si>
  <si>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</si>
  <si>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</si>
  <si>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</si>
  <si>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</si>
  <si>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</si>
  <si>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</si>
  <si>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</si>
  <si>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</si>
  <si>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</si>
  <si>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</si>
  <si>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</si>
  <si>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</si>
  <si>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</si>
  <si>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</si>
  <si>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</si>
  <si>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</si>
  <si>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</si>
  <si>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</si>
  <si>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</si>
  <si>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</si>
  <si>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</si>
  <si>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</si>
  <si>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</si>
  <si>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</si>
  <si>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</si>
  <si>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</si>
  <si>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</si>
  <si>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</si>
  <si>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</si>
  <si>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</si>
  <si>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</si>
  <si>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</si>
  <si>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</si>
  <si>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</si>
  <si>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</si>
  <si>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</si>
  <si>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</si>
  <si>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</si>
  <si>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</si>
  <si>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</si>
  <si>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</si>
  <si>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</si>
  <si>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</si>
  <si>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</si>
  <si>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</si>
  <si>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</si>
  <si>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</si>
  <si>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</si>
  <si>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</si>
  <si>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</si>
  <si>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</si>
  <si>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</si>
  <si>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</si>
  <si>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</si>
  <si>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</si>
  <si>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</si>
  <si>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</si>
  <si>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</si>
  <si>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</si>
  <si>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</si>
  <si>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</si>
  <si>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</si>
  <si>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</si>
  <si>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</si>
  <si>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</si>
  <si>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</si>
  <si>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</si>
  <si>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</si>
  <si>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</si>
  <si>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</si>
  <si>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</si>
  <si>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</si>
  <si>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</si>
  <si>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</si>
  <si>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</si>
  <si>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</si>
  <si>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</si>
  <si>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</si>
  <si>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</si>
  <si>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</si>
  <si>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</si>
  <si>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</si>
  <si>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</si>
  <si>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</si>
  <si>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</si>
  <si>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</si>
  <si>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</si>
  <si>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</si>
  <si>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</si>
  <si>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</si>
  <si>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</si>
  <si>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</si>
  <si>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</si>
  <si>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</si>
  <si>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</si>
  <si>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</si>
  <si>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</si>
  <si>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</si>
  <si>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</si>
  <si>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</si>
  <si>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</si>
  <si>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</si>
  <si>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</si>
  <si>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</si>
  <si>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</si>
  <si>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</si>
  <si>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</si>
  <si>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</si>
  <si>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</si>
  <si>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</si>
  <si>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</si>
  <si>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</si>
  <si>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</si>
  <si>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</si>
  <si>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</si>
  <si>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</si>
  <si>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</si>
  <si>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</si>
  <si>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</si>
  <si>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</si>
  <si>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</si>
  <si>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</si>
  <si>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</si>
  <si>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</si>
  <si>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</si>
  <si>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</si>
  <si>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</si>
  <si>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</si>
  <si>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</si>
  <si>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</si>
  <si>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</si>
  <si>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</si>
  <si>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</si>
  <si>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</si>
  <si>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</si>
  <si>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</si>
  <si>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</si>
  <si>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</si>
  <si>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</si>
  <si>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</si>
  <si>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</si>
  <si>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</si>
  <si>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</si>
  <si>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</si>
  <si>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</si>
  <si>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</si>
  <si>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</si>
  <si>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</si>
  <si>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</si>
  <si>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</si>
  <si>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</si>
  <si>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</si>
  <si>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</si>
  <si>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</si>
  <si>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</si>
  <si>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</si>
  <si>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</si>
  <si>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</si>
  <si>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</si>
  <si>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</si>
  <si>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</si>
  <si>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</si>
  <si>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</si>
  <si>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</si>
  <si>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</si>
  <si>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</si>
  <si>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</si>
  <si>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</si>
  <si>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</si>
  <si>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</si>
  <si>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</si>
  <si>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</si>
  <si>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</si>
  <si>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</si>
  <si>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</si>
  <si>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</si>
  <si>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</si>
  <si>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</si>
  <si>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</si>
  <si>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</si>
  <si>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</si>
  <si>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</si>
  <si>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</si>
  <si>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</si>
  <si>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</si>
  <si>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</si>
  <si>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</si>
  <si>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</si>
  <si>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</si>
  <si>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</si>
  <si>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</si>
  <si>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</si>
  <si>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</si>
  <si>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</si>
  <si>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</si>
  <si>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</si>
  <si>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</si>
  <si>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</si>
  <si>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</si>
  <si>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</si>
  <si>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</si>
  <si>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</si>
  <si>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</si>
  <si>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</si>
  <si>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</si>
  <si>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</si>
  <si>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</si>
  <si>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</si>
  <si>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</si>
  <si>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</si>
  <si>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</si>
  <si>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</si>
  <si>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</si>
  <si>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</si>
  <si>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</si>
  <si>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</si>
  <si>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</si>
  <si>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</si>
  <si>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</si>
  <si>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</si>
  <si>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</si>
  <si>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</si>
  <si>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</si>
  <si>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</si>
  <si>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</si>
  <si>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</si>
  <si>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</si>
  <si>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</si>
  <si>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</si>
  <si>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</si>
  <si>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</si>
  <si>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</si>
  <si>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</si>
  <si>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</si>
  <si>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</si>
  <si>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</si>
  <si>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</si>
  <si>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</si>
  <si>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</si>
  <si>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</si>
  <si>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</si>
  <si>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</si>
  <si>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</si>
  <si>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</si>
  <si>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</si>
  <si>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</si>
  <si>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</si>
  <si>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</si>
  <si>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</si>
  <si>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</si>
  <si>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</si>
  <si>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</si>
  <si>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</si>
  <si>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</si>
  <si>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</si>
  <si>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</si>
  <si>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</si>
  <si>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</si>
  <si>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</si>
  <si>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</si>
  <si>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</si>
  <si>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</si>
  <si>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</si>
  <si>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</si>
  <si>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</si>
  <si>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</si>
  <si>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</si>
  <si>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</si>
  <si>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</si>
  <si>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</si>
  <si>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</si>
  <si>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</si>
  <si>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</si>
  <si>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</si>
  <si>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</si>
  <si>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</si>
  <si>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</si>
  <si>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</si>
  <si>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</si>
  <si>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</si>
  <si>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</si>
  <si>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</si>
  <si>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</si>
  <si>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</si>
  <si>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</si>
  <si>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</si>
  <si>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</si>
  <si>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</si>
  <si>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</si>
  <si>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</si>
  <si>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</si>
  <si>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</si>
  <si>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</si>
  <si>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</si>
  <si>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</si>
  <si>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</si>
  <si>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</si>
  <si>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</si>
  <si>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</si>
  <si>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</si>
  <si>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</si>
  <si>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</si>
  <si>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</si>
  <si>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</si>
  <si>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</si>
  <si>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</si>
  <si>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</si>
  <si>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</si>
  <si>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Amplificador de potência para VHF e CATV-50 dB, frequência 40 a 550 MHz</t>
  </si>
  <si>
    <t>69.10.140</t>
  </si>
  <si>
    <t>Antena parabólica com captador de sinais e modulador de áudio e vídeo</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</si>
  <si>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</si>
  <si>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</si>
  <si>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</si>
  <si>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</si>
  <si>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</si>
  <si>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</si>
  <si>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</si>
  <si>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</si>
  <si>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</si>
  <si>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</si>
  <si>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</si>
  <si>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</si>
  <si>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</si>
  <si>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</si>
  <si>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</si>
  <si>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</si>
  <si>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</si>
  <si>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</si>
  <si>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</si>
  <si>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</si>
  <si>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</si>
  <si>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</si>
  <si>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</si>
  <si>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69.20.210</t>
  </si>
  <si>
    <t>69.20.220</t>
  </si>
  <si>
    <t>69.20.230</t>
  </si>
  <si>
    <t>Calha de aço com 8 tomadas 2P+T - 250 V, com cabo</t>
  </si>
  <si>
    <t>69.20.240</t>
  </si>
  <si>
    <t>Calha de aço com 12 tomadas 2P+T - 250 V, com cabo</t>
  </si>
  <si>
    <t>69.20.248</t>
  </si>
  <si>
    <t>69.20.250</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</si>
  <si>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</si>
  <si>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</si>
  <si>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</si>
  <si>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</si>
  <si>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</si>
  <si>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</si>
  <si>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</si>
  <si>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</si>
  <si>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</si>
  <si>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</si>
  <si>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</si>
  <si>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</si>
  <si>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</si>
  <si>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</si>
  <si>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</si>
  <si>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</si>
  <si>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</si>
  <si>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</si>
  <si>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</si>
  <si>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</si>
  <si>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</si>
  <si>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</si>
  <si>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</si>
  <si>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</si>
  <si>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</si>
  <si>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</si>
  <si>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</si>
  <si>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</si>
  <si>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</si>
  <si>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</si>
  <si>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</si>
  <si>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</si>
  <si>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</si>
  <si>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</si>
  <si>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</si>
  <si>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</si>
  <si>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</si>
  <si>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</si>
  <si>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</si>
  <si>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</si>
  <si>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</si>
  <si>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</si>
  <si>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</si>
  <si>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</si>
  <si>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</si>
  <si>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</si>
  <si>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</si>
  <si>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</si>
  <si>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</si>
  <si>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</si>
  <si>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</si>
  <si>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</si>
  <si>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</si>
  <si>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</si>
  <si>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</si>
  <si>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</si>
  <si>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</si>
  <si>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</si>
  <si>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</si>
  <si>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</si>
  <si>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</si>
  <si>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</si>
  <si>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</si>
  <si>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</si>
  <si>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</si>
  <si>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</si>
  <si>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</si>
  <si>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</si>
  <si>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</si>
  <si>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</si>
  <si>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</si>
  <si>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</si>
  <si>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</si>
  <si>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</si>
  <si>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</si>
  <si>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</si>
  <si>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</si>
  <si>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</si>
  <si>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</si>
  <si>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</si>
  <si>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</si>
  <si>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</si>
  <si>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</si>
  <si>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</si>
  <si>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</si>
  <si>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</si>
  <si>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</si>
  <si>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</si>
  <si>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</si>
  <si>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 rodas) refletivo</t>
  </si>
  <si>
    <t>70.06.010</t>
  </si>
  <si>
    <t>Tacha refletiva de vidro temperado</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</si>
  <si>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</si>
  <si>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</si>
  <si>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</si>
  <si>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</si>
  <si>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</si>
  <si>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</si>
  <si>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</si>
  <si>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</si>
  <si>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</si>
  <si>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</si>
  <si>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</si>
  <si>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</si>
  <si>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</si>
  <si>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</si>
  <si>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</si>
  <si>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</si>
  <si>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</si>
  <si>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</si>
  <si>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</si>
  <si>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</si>
  <si>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</si>
  <si>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</si>
  <si>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</si>
  <si>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</si>
  <si>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</si>
  <si>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</si>
  <si>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</si>
  <si>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</si>
  <si>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</si>
  <si>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</si>
  <si>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</si>
  <si>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</si>
  <si>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</si>
  <si>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</si>
  <si>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</si>
  <si>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</si>
  <si>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</si>
  <si>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</si>
  <si>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</si>
  <si>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</si>
  <si>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</si>
  <si>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</si>
  <si>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</si>
  <si>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</si>
  <si>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</si>
  <si>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</si>
  <si>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</si>
  <si>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</si>
  <si>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</si>
  <si>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</si>
  <si>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</si>
  <si>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</si>
  <si>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</si>
  <si>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</si>
  <si>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</si>
  <si>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</si>
  <si>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FUNDAÇÃO</t>
  </si>
  <si>
    <t>COBERTURA</t>
  </si>
  <si>
    <t>09.04.070</t>
  </si>
  <si>
    <t>Forma em tubo de papelão com diâmetro de 50 cm</t>
  </si>
  <si>
    <t>12.07.275</t>
  </si>
  <si>
    <t>Estaca tipo Raiz, diâmetro de 20 cm para 50 t, sem armação e sem argamassa, em rocha</t>
  </si>
  <si>
    <t>16.33.250</t>
  </si>
  <si>
    <t>Calha em PVC 125mm, inclusive conexões - AP</t>
  </si>
  <si>
    <t>22.04.030</t>
  </si>
  <si>
    <t>Forro metálico removível, em painéis de 625mm x 625mm, tile tegular perfurada</t>
  </si>
  <si>
    <t>23.08.242</t>
  </si>
  <si>
    <t>Porta lisa de correr suspensa em madeira com batente</t>
  </si>
  <si>
    <t>26.01.142</t>
  </si>
  <si>
    <t>Vidro liso laminado colorido de 8 mm</t>
  </si>
  <si>
    <t>Piso em ladrilho hidráulico podotátil várias cores (25x25cm), assentado com argamassa mista</t>
  </si>
  <si>
    <t>30.04.032</t>
  </si>
  <si>
    <t>Piso em ladrilho hidráulico podotátil várias cores (30x30cm), assentado com argamassa mista</t>
  </si>
  <si>
    <t>Rejuntamento de piso em ladrilho hidráulico (25x25cm) com argamassa industrializada para rejunte, juntas de 2 mm</t>
  </si>
  <si>
    <t>38.07.800</t>
  </si>
  <si>
    <t>Gancho longo em chapa aço zincado para fixação de luminária</t>
  </si>
  <si>
    <t>38.07.801</t>
  </si>
  <si>
    <t>Sapata externa com 4 furos, 38 x 38 mm</t>
  </si>
  <si>
    <t>39.11.091</t>
  </si>
  <si>
    <t>Cabo telefônico CI, com 01 par de 0,40 mm, para centrais telefônicas, equipamentos e rede interna</t>
  </si>
  <si>
    <t>Lâmpada LED tubular T8 com base G13, de 900 até 1050 Im - 9 a 10 W</t>
  </si>
  <si>
    <t>Lâmpada LED tubular T8 com base G13, de 1850 até 2000 Im - 18 a 20 W</t>
  </si>
  <si>
    <t>Lâmpada LED tubular T8 com base G13, de 3400 até 4000 Im - 36 a 40 W</t>
  </si>
  <si>
    <t>Braço em tubo de ferro galvanizado de 1" x 1,00 m para fixação de uma luminária</t>
  </si>
  <si>
    <t>Luminária LED de embutir para caixa de luz 4 x 2cm, para uso externo, tipo balizador de 3 W</t>
  </si>
  <si>
    <t>41.11.115</t>
  </si>
  <si>
    <t>Luminária retangular tipo arandela externa para 2 lâmpadas, com difusor em polietileno ou vidro leitoso</t>
  </si>
  <si>
    <t>Luminária LED solar integrada para poste, fluxo luminoso de 8000 lm, eficiência mínima de 130,5 lm/W - potência de 80 W</t>
  </si>
  <si>
    <t>Luminária LED retangular para poste, fluxo luminoso de 14160 a 17475 lm, eficiência mínima de 118 lm/W - potência de 80 W/120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</si>
  <si>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</si>
  <si>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</si>
  <si>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</si>
  <si>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</si>
  <si>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Luminária LED retangular para parede ou piso, fluxo luminoso de 11838 a 12150 lm, eficiência mínima 107 lm/W - potência de 86 W/120 W</t>
  </si>
  <si>
    <t>Luminária LED retangular para poste, fluxo luminoso de 6250 a 6674 lm, eficiência mínima 113 lm/W - potência 40 W/59 W</t>
  </si>
  <si>
    <t>Projetor LED modular, fluxo luminoso de 26294 lm, eficiência mínima de 125 l/W - 150 W/200 W</t>
  </si>
  <si>
    <t>Luminária industrial pendente com refletor prismático sem alojamento para reator, para lâmpadas vapor de sódio/metálico ou mista de 150 W/250 W/400 W</t>
  </si>
  <si>
    <t>Luminária redonda de sobrepor com difusor em vidro temperado jateado para 1 ou 2 lâmpadas fluorescentes compactas de 18 W/26 W</t>
  </si>
  <si>
    <t>Luminária retangular de embutir tipo calha aberta com aletas parabólicas para 2 lâmpadas fluorescentes tubulares de 28 W/54 W</t>
  </si>
  <si>
    <t>Luminária industrial pendente tipo calha aberta instalação em perfilado para 1 ou 2 lâmpadas fluorescentes tubulares 14 W</t>
  </si>
  <si>
    <t>Luminária industrial pendente tipo calha aberta instalação em perfilado para 1 ou 2 lâmpadas fluorescentes tubulares 28 W/54 W</t>
  </si>
  <si>
    <t>Luminária retangular de sobrepor tipo calha aberta com refletor e aletas parabólicas para 2 lâmpadas fluorescentes tubulares 28 W/54 W</t>
  </si>
  <si>
    <t>Luminária retangular de embutir tipo calha aberta com refletor em alumínio de alto brilho para 2 lâmpadas fluorescentes tubulares de 28 W/54 W</t>
  </si>
  <si>
    <t>Luminária triangular de sobrepor tipo arandela para fluorescente compacta de 15 W/20 W/23 W</t>
  </si>
  <si>
    <t>Luminária redonda de embutir com refletor em alumínio jateado e difusor em vidro para 2 lâmpadas fluorescentes compactas duplas de 18 W/26 W</t>
  </si>
  <si>
    <t>Luminária retangular de embutir assimétrica para 1 lâmpada fluorescente tubular de 14 W</t>
  </si>
  <si>
    <t>Luminária redonda de sobrepor ou pendente com refletor em alumínio anodizado facho concentrado para 1 lâmpada vapor metálico elipsoidal de 250 W ou 400 W</t>
  </si>
  <si>
    <t>Luminária retangular de sobrepor tipo calha fechada, com difusor plano, para 4 lâmpadas fluorescentes tubulares de 14 W/16 W/18 W</t>
  </si>
  <si>
    <t>Luminária retangular de embutir tipo calha aberta com refletor assimétrico em alumínio de alto brilho para 2 lâmpadas fluorescentes tubulares de 28 W/54 W</t>
  </si>
  <si>
    <t>Luminária LED retangular de sobrepor com difusor translúcido, 4000 K, fluxo luminoso de 3690 a 4800 lm, potência de 38 W a 41 W</t>
  </si>
  <si>
    <t>Luminária LED quadrada de sobrepor com difusor prismático translúcido, 4000 K, fluxo luminoso de 1363 a 1800 lm, potência de 15 W a 24 W</t>
  </si>
  <si>
    <t>Luminária LED redonda de embutir com difusor translúcido, 4000 K, fluxo luminoso de 800 a 1060 lm, potência de 9 W a 12 W</t>
  </si>
  <si>
    <t>Luminária LED redonda de sobrepor com difusor recuado translucido, 4000 K, fluxo luminoso de 1900 a 2000 lm, potência de 17 W a 19 W</t>
  </si>
  <si>
    <t>Projetor LED verde retangular, foco orientável, para fixação em parede ou piso, potência de 7,5 W</t>
  </si>
  <si>
    <t>41.31.101</t>
  </si>
  <si>
    <t>Projetor LED retangular, potência de 30 W, fluxo luminoso de 2250 a 2400 lm, temperatura cor 6.500 K, bivolt</t>
  </si>
  <si>
    <t>44.03.645</t>
  </si>
  <si>
    <t>Torneira para bancada automática, acionamento hidromecânico, em latão cromado, DN= 1/2´ou 3/4´</t>
  </si>
  <si>
    <t>46.25</t>
  </si>
  <si>
    <t>Tubulação em CPVC</t>
  </si>
  <si>
    <t>46.25.050</t>
  </si>
  <si>
    <t>Condutor em PVC 88mm, inclusive conexões - AP</t>
  </si>
  <si>
    <t>46.26.634</t>
  </si>
  <si>
    <t>Redução excêntrica em ferro fundido, predial SMU, DN= 150 x 125 mm</t>
  </si>
  <si>
    <t>46.26.825</t>
  </si>
  <si>
    <t>Abraçadeira dentada para travamento em aço inoxidável, com parafuso de aço zincado, para tubo em ferro fundido predial SMU, DN= 125 mm</t>
  </si>
  <si>
    <t>Caixa de gordura premoldada com tampa - capacidade 18 litros</t>
  </si>
  <si>
    <t>69.03.301</t>
  </si>
  <si>
    <t>Central de Pabx para 2 linhas e 8 ramais</t>
  </si>
  <si>
    <t>Iluminacao LED</t>
  </si>
  <si>
    <t xml:space="preserve">Total  com BDI </t>
  </si>
  <si>
    <t>5.2</t>
  </si>
  <si>
    <t>MOVIMENTAÇÃO DE TERRA</t>
  </si>
  <si>
    <t>CODIGO  DA COMPOSICAO</t>
  </si>
  <si>
    <t>DESCRICAO DA COMPOSICAO</t>
  </si>
  <si>
    <t>UNIDADE</t>
  </si>
  <si>
    <t>CUSTO TOTAL</t>
  </si>
  <si>
    <t>97141</t>
  </si>
  <si>
    <t>ASSENTAMENTO DE TUBO DE FERRO FUNDIDO PARA REDE DE ÁGUA, DN 80 MM, JUNTA ELÁSTICA, INSTALADO EM LOCAL COM NÍVEL ALTO DE INTERFERÊNCIAS (NÃO INCLUI FORNECIMENTO). AF_11/2017</t>
  </si>
  <si>
    <t>7,72</t>
  </si>
  <si>
    <t>97142</t>
  </si>
  <si>
    <t>ASSENTAMENTO DE TUBO DE FERRO FUNDIDO PARA REDE DE ÁGUA, DN 100 MM, JUNTA ELÁSTICA, INSTALADO EM LOCAL COM NÍVEL ALTO DE INTERFERÊNCIAS (NÃO INCLUI FORNECIMENTO). AF_11/2017</t>
  </si>
  <si>
    <t>8,61</t>
  </si>
  <si>
    <t>97143</t>
  </si>
  <si>
    <t>ASSENTAMENTO DE TUBO DE FERRO FUNDIDO PARA REDE DE ÁGUA, DN 150 MM, JUNTA ELÁSTICA, INSTALADO EM LOCAL COM NÍVEL ALTO DE INTERFERÊNCIAS (NÃO INCLUI FORNECIMENTO). AF_11/2017</t>
  </si>
  <si>
    <t>10,84</t>
  </si>
  <si>
    <t>97144</t>
  </si>
  <si>
    <t>ASSENTAMENTO DE TUBO DE FERRO FUNDIDO PARA REDE DE ÁGUA, DN 200 MM, JUNTA ELÁSTICA, INSTALADO EM LOCAL COM NÍVEL ALTO DE INTERFERÊNCIAS (NÃO INCLUI FORNECIMENTO). AF_11/2017</t>
  </si>
  <si>
    <t>13,06</t>
  </si>
  <si>
    <t>97145</t>
  </si>
  <si>
    <t>ASSENTAMENTO DE TUBO DE FERRO FUNDIDO PARA REDE DE ÁGUA, DN 250 MM, JUNTA ELÁSTICA, INSTALADO EM LOCAL COM NÍVEL ALTO DE INTERFERÊNCIAS (NÃO INCLUI FORNECIMENTO). AF_11/2017</t>
  </si>
  <si>
    <t>15,31</t>
  </si>
  <si>
    <t>97146</t>
  </si>
  <si>
    <t>ASSENTAMENTO DE TUBO DE FERRO FUNDIDO PARA REDE DE ÁGUA, DN 300 MM, JUNTA ELÁSTICA, INSTALADO EM LOCAL COM NÍVEL ALTO DE INTERFERÊNCIAS (NÃO INCLUI FORNECIMENTO). AF_11/2017</t>
  </si>
  <si>
    <t>17,56</t>
  </si>
  <si>
    <t>97147</t>
  </si>
  <si>
    <t>ASSENTAMENTO DE TUBO DE FERRO FUNDIDO PARA REDE DE ÁGUA, DN 350 MM, JUNTA ELÁSTICA, INSTALADO EM LOCAL COM NÍVEL ALTO DE INTERFERÊNCIAS (NÃO INCLUI FORNECIMENTO). AF_11/2017</t>
  </si>
  <si>
    <t>19,81</t>
  </si>
  <si>
    <t>97148</t>
  </si>
  <si>
    <t>ASSENTAMENTO DE TUBO DE FERRO FUNDIDO PARA REDE DE ÁGUA, DN 400 MM, JUNTA ELÁSTICA, INSTALADO EM LOCAL COM NÍVEL ALTO DE INTERFERÊNCIAS (NÃO INCLUI FORNECIMENTO). AF_11/2017</t>
  </si>
  <si>
    <t>22,05</t>
  </si>
  <si>
    <t>97149</t>
  </si>
  <si>
    <t>ASSENTAMENTO DE TUBO DE FERRO FUNDIDO PARA REDE DE ÁGUA, DN 450 MM, JUNTA ELÁSTICA, INSTALADO EM LOCAL COM NÍVEL ALTO DE INTERFERÊNCIAS (NÃO INCLUI FORNECIMENTO). AF_11/2017</t>
  </si>
  <si>
    <t>24,33</t>
  </si>
  <si>
    <t>97150</t>
  </si>
  <si>
    <t>ASSENTAMENTO DE TUBO DE FERRO FUNDIDO PARA REDE DE ÁGUA, DN 500 MM, JUNTA ELÁSTICA, INSTALADO EM LOCAL COM NÍVEL ALTO DE INTERFERÊNCIAS (NÃO INCLUI FORNECIMENTO). AF_11/2017</t>
  </si>
  <si>
    <t>31,70</t>
  </si>
  <si>
    <t>97151</t>
  </si>
  <si>
    <t>ASSENTAMENTO DE TUBO DE FERRO FUNDIDO PARA REDE DE ÁGUA, DN 600 MM, JUNTA ELÁSTICA, INSTALADO EM LOCAL COM NÍVEL ALTO DE INTERFERÊNCIAS (NÃO INCLUI FORNECIMENTO). AF_11/2017</t>
  </si>
  <si>
    <t>36,96</t>
  </si>
  <si>
    <t>97152</t>
  </si>
  <si>
    <t>ASSENTAMENTO DE TUBO DE FERRO FUNDIDO PARA REDE DE ÁGUA, DN 700 MM, JUNTA ELÁSTICA, INSTALADO EM LOCAL COM NÍVEL ALTO DE INTERFERÊNCIAS (NÃO INCLUI FORNECIMENTO). AF_11/2017</t>
  </si>
  <si>
    <t>41,98</t>
  </si>
  <si>
    <t>97153</t>
  </si>
  <si>
    <t>ASSENTAMENTO DE TUBO DE FERRO FUNDIDO PARA REDE DE ÁGUA, DN 800 MM, JUNTA ELÁSTICA, INSTALADO EM LOCAL COM NÍVEL ALTO DE INTERFERÊNCIAS (NÃO INCLUI FORNECIMENTO). AF_11/2017</t>
  </si>
  <si>
    <t>47,15</t>
  </si>
  <si>
    <t>97154</t>
  </si>
  <si>
    <t>ASSENTAMENTO DE TUBO DE FERRO FUNDIDO PARA REDE DE ÁGUA, DN 900 MM, JUNTA ELÁSTICA, INSTALADO EM LOCAL COM NÍVEL ALTO DE INTERFERÊNCIAS (NÃO INCLUI FORNECIMENTO). AF_11/2017</t>
  </si>
  <si>
    <t>52,35</t>
  </si>
  <si>
    <t>97155</t>
  </si>
  <si>
    <t>ASSENTAMENTO DE TUBO DE FERRO FUNDIDO PARA REDE DE ÁGUA, DN 1000 MM, JUNTA ELÁSTICA, INSTALADO EM LOCAL COM NÍVEL ALTO DE INTERFERÊNCIAS (NÃO INCLUI FORNECIMENTO). AF_11/2017</t>
  </si>
  <si>
    <t>57,56</t>
  </si>
  <si>
    <t>97156</t>
  </si>
  <si>
    <t>ASSENTAMENTO DE TUBO DE FERRO FUNDIDO PARA REDE DE ÁGUA, DN 1200 MM, JUNTA ELÁSTICA, INSTALADO EM LOCAL COM NÍVEL ALTO DE INTERFERÊNCIAS (NÃO INCLUI FORNECIMENTO). AF_11/2017</t>
  </si>
  <si>
    <t>68,39</t>
  </si>
  <si>
    <t>97157</t>
  </si>
  <si>
    <t>ASSENTAMENTO DE TUBO DE FERRO FUNDIDO PARA REDE DE ÁGUA, DN 80 MM, JUNTA ELÁSTICA, INSTALADO EM LOCAL COM NÍVEL BAIXO DE INTERFERÊNCIAS (NÃO INCLUI FORNECIMENTO). AF_11/2017</t>
  </si>
  <si>
    <t>4,68</t>
  </si>
  <si>
    <t>97158</t>
  </si>
  <si>
    <t>ASSENTAMENTO DE TUBO DE FERRO FUNDIDO PARA REDE DE ÁGUA, DN 100 MM, JUNTA ELÁSTICA, INSTALADO EM LOCAL COM NÍVEL BAIXO DE INTERFERÊNCIAS (NÃO INCLUI FORNECIMENTO). AF_11/2017</t>
  </si>
  <si>
    <t>5,24</t>
  </si>
  <si>
    <t>97159</t>
  </si>
  <si>
    <t>ASSENTAMENTO DE TUBO DE FERRO FUNDIDO PARA REDE DE ÁGUA, DN 150 MM, JUNTA ELÁSTICA, INSTALADO EM LOCAL COM NÍVEL BAIXO DE INTERFERÊNCIAS (NÃO INCLUI FORNECIMENTO). AF_11/2017</t>
  </si>
  <si>
    <t>6,61</t>
  </si>
  <si>
    <t>97160</t>
  </si>
  <si>
    <t>ASSENTAMENTO DE TUBO DE FERRO FUNDIDO PARA REDE DE ÁGUA, DN 200 MM, JUNTA ELÁSTICA, INSTALADO EM LOCAL COM NÍVEL BAIXO DE INTERFERÊNCIAS (NÃO INCLUI FORNECIMENTO). AF_11/2017</t>
  </si>
  <si>
    <t>7,96</t>
  </si>
  <si>
    <t>97161</t>
  </si>
  <si>
    <t>ASSENTAMENTO DE TUBO DE FERRO FUNDIDO PARA REDE DE ÁGUA, DN 250 MM, JUNTA ELÁSTICA, INSTALADO EM LOCAL COM NÍVEL BAIXO DE INTERFERÊNCIAS (NÃO INCLUI FORNECIMENTO). AF_11/2017</t>
  </si>
  <si>
    <t>9,35</t>
  </si>
  <si>
    <t>97162</t>
  </si>
  <si>
    <t>ASSENTAMENTO DE TUBO DE FERRO FUNDIDO PARA REDE DE ÁGUA, DN 300 MM, JUNTA ELÁSTICA, INSTALADO EM LOCAL COM NÍVEL BAIXO DE INTERFERÊNCIAS (NÃO INCLUI FORNECIMENTO). AF_11/2017</t>
  </si>
  <si>
    <t>10,72</t>
  </si>
  <si>
    <t>97163</t>
  </si>
  <si>
    <t>ASSENTAMENTO DE TUBO DE FERRO FUNDIDO PARA REDE DE ÁGUA, DN 350 MM, JUNTA ELÁSTICA, INSTALADO EM LOCAL COM NÍVEL BAIXO DE INTERFERÊNCIAS (NÃO INCLUI FORNECIMENTO). AF_11/2017</t>
  </si>
  <si>
    <t>12,10</t>
  </si>
  <si>
    <t>97164</t>
  </si>
  <si>
    <t>ASSENTAMENTO DE TUBO DE FERRO FUNDIDO PARA REDE DE ÁGUA, DN 400 MM, JUNTA ELÁSTICA, INSTALADO EM LOCAL COM NÍVEL BAIXO DE INTERFERÊNCIAS (NÃO INCLUI FORNECIMENTO). AF_11/2017</t>
  </si>
  <si>
    <t>13,48</t>
  </si>
  <si>
    <t>97165</t>
  </si>
  <si>
    <t>ASSENTAMENTO DE TUBO DE FERRO FUNDIDO PARA REDE DE ÁGUA, DN 450 MM, JUNTA ELÁSTICA, INSTALADO EM LOCAL COM NÍVEL BAIXO DE INTERFERÊNCIAS (NÃO INCLUI FORNECIMENTO). AF_11/2017</t>
  </si>
  <si>
    <t>14,91</t>
  </si>
  <si>
    <t>97166</t>
  </si>
  <si>
    <t>ASSENTAMENTO DE TUBO DE FERRO FUNDIDO PARA REDE DE ÁGUA, DN 500 MM, JUNTA ELÁSTICA, INSTALADO EM LOCAL COM NÍVEL BAIXO DE INTERFERÊNCIAS (NÃO INCLUI FORNECIMENTO). AF_11/2017</t>
  </si>
  <si>
    <t>19,39</t>
  </si>
  <si>
    <t>97167</t>
  </si>
  <si>
    <t>ASSENTAMENTO DE TUBO DE FERRO FUNDIDO PARA REDE DE ÁGUA, DN 600 MM, JUNTA ELÁSTICA, INSTALADO EM LOCAL COM NÍVEL BAIXO DE INTERFERÊNCIAS (NÃO INCLUI FORNECIMENTO). AF_11/2017</t>
  </si>
  <si>
    <t>22,65</t>
  </si>
  <si>
    <t>97168</t>
  </si>
  <si>
    <t>ASSENTAMENTO DE TUBO DE FERRO FUNDIDO PARA REDE DE ÁGUA, DN 700 MM, JUNTA ELÁSTICA, INSTALADO EM LOCAL COM NÍVEL BAIXO DE INTERFERÊNCIAS (NÃO INCLUI FORNECIMENTO). AF_11/2017</t>
  </si>
  <si>
    <t>25,64</t>
  </si>
  <si>
    <t>97169</t>
  </si>
  <si>
    <t>ASSENTAMENTO DE TUBO DE FERRO FUNDIDO PARA REDE DE ÁGUA, DN 800 MM, JUNTA ELÁSTICA, INSTALADO EM LOCAL COM NÍVEL BAIXO DE INTERFERÊNCIAS (NÃO INCLUI FORNECIMENTO). AF_11/2017</t>
  </si>
  <si>
    <t>28,79</t>
  </si>
  <si>
    <t>97170</t>
  </si>
  <si>
    <t>ASSENTAMENTO DE TUBO DE FERRO FUNDIDO PARA REDE DE ÁGUA, DN 900 MM, JUNTA ELÁSTICA, INSTALADO EM LOCAL COM NÍVEL BAIXO DE INTERFERÊNCIAS (NÃO INCLUI FORNECIMENTO). AF_11/2017</t>
  </si>
  <si>
    <t>31,98</t>
  </si>
  <si>
    <t>97171</t>
  </si>
  <si>
    <t>ASSENTAMENTO DE TUBO DE FERRO FUNDIDO PARA REDE DE ÁGUA, DN 1000 MM, JUNTA ELÁSTICA, INSTALADO EM LOCAL COM NÍVEL BAIXO DE INTERFERÊNCIAS (NÃO INCLUI FORNECIMENTO). AF_11/2017</t>
  </si>
  <si>
    <t>35,18</t>
  </si>
  <si>
    <t>97172</t>
  </si>
  <si>
    <t>ASSENTAMENTO DE TUBO DE FERRO FUNDIDO PARA REDE DE ÁGUA, DN 1200 MM, JUNTA ELÁSTICA, INSTALADO EM LOCAL COM NÍVEL BAIXO DE INTERFERÊNCIAS (NÃO INCLUI FORNECIMENTO). AF_11/2017</t>
  </si>
  <si>
    <t>41,99</t>
  </si>
  <si>
    <t>97173</t>
  </si>
  <si>
    <t>ASSENTAMENTO DE TUBO DE AÇO CARBONO PARA REDE DE ÁGUA, DN 600 MM (24), JUNTA SOLDADA, INSTALADO EM LOCAL COM NÍVEL ALTO DE INTERFERÊNCIAS (NÃO INCLUI FORNECIMENTO). AF_11/2017</t>
  </si>
  <si>
    <t>38,18</t>
  </si>
  <si>
    <t>97174</t>
  </si>
  <si>
    <t>ASSENTAMENTO DE TUBO DE AÇO CARBONO PARA REDE DE ÁGUA, DN 700 MM (28), JUNTA SOLDADA, INSTALADO EM LOCAL COM NÍVEL ALTO DE INTERFERÊNCIAS (NÃO INCLUI FORNECIMENTO). AF_11/2017</t>
  </si>
  <si>
    <t>44,22</t>
  </si>
  <si>
    <t>97175</t>
  </si>
  <si>
    <t>ASSENTAMENTO DE TUBO DE AÇO CARBONO PARA REDE DE ÁGUA, DN 800 MM (32), JUNTA SOLDADA, INSTALADO EM LOCAL COM NÍVEL ALTO DE INTERFERÊNCIAS (NÃO INCLUI FORNECIMENTO). AF_11/2017</t>
  </si>
  <si>
    <t>50,25</t>
  </si>
  <si>
    <t>97176</t>
  </si>
  <si>
    <t>ASSENTAMENTO DE TUBO DE AÇO CARBONO PARA REDE DE ÁGUA, DN 900 MM (36), JUNTA SOLDADA, INSTALADO EM LOCAL COM NÍVEL ALTO DE INTERFERÊNCIAS (NÃO INCLUI FORNECIMENTO). AF_11/2017</t>
  </si>
  <si>
    <t>56,28</t>
  </si>
  <si>
    <t>97177</t>
  </si>
  <si>
    <t>ASSENTAMENTO DE TUBO DE AÇO CARBONO PARA REDE DE ÁGUA, DN 1000 MM (40) OU DN 1100 MM (44), JUNTA SOLDADA, INSTALADO EM LOCAL COM NÍVEL ALTO DE INTERFERÊNCIAS (NÃO INCLUI FORNECIMENTO). AF_11/2017</t>
  </si>
  <si>
    <t>68,34</t>
  </si>
  <si>
    <t>97178</t>
  </si>
  <si>
    <t>ASSENTAMENTO DE TUBO DE AÇO CARBONO PARA REDE DE ÁGUA, DN 1200 MM (48) OU DN 1300 MM (52), JUNTA SOLDADA, INSTALADO EM LOCAL COM NÍVEL ALTO DE INTERFERÊNCIAS (NÃO INCLUI FORNECIMENTO). AF_11/2017</t>
  </si>
  <si>
    <t>80,43</t>
  </si>
  <si>
    <t>97179</t>
  </si>
  <si>
    <t>ASSENTAMENTO DE TUBO DE AÇO CARBONO PARA REDE DE ÁGUA, DN 1400 MM (56'') OU DN 1500 MM (60), JUNTA SOLDADA, INSTALADO EM LOCAL COM NÍVEL ALTO DE INTERFERÊNCIAS (NÃO INCLUI FORNECIMENTO). AF_11/2017</t>
  </si>
  <si>
    <t>92,50</t>
  </si>
  <si>
    <t>97180</t>
  </si>
  <si>
    <t>ASSENTAMENTO DE TUBO DE AÇO CARBONO PARA REDE DE ÁGUA, DN 1600 MM (64) OU DN 1700 MM (68), JUNTA SOLDADA, INSTALADO EM LOCAL COM NÍVEL ALTO DE INTERFERÊNCIAS (NÃO INCLUI FORNECIMENTO). AF_11/2017</t>
  </si>
  <si>
    <t>104,55</t>
  </si>
  <si>
    <t>97181</t>
  </si>
  <si>
    <t>ASSENTAMENTO DE TUBO DE AÇO CARBONO PARA REDE DE ÁGUA, DN 1800 MM (72) OU DN 1900 MM (76), JUNTA SOLDADA, INSTALADO EM LOCAL COM NÍVEL ALTO DE INTERFERÊNCIAS (NÃO INCLUI FORNECIMENTO). AF_11/2017</t>
  </si>
  <si>
    <t>120,81</t>
  </si>
  <si>
    <t>97182</t>
  </si>
  <si>
    <t>ASSENTAMENTO DE TUBO DE AÇO CARBONO PARA REDE DE ÁGUA, DN 2000 MM (80) OU DN 2100 MM (84), JUNTA SOLDADA, INSTALADO EM LOCAL COM NÍVEL ALTO DE INTERFERÊNCIAS (NÃO INCLUI FORNECIMENTO). AF_11/2017</t>
  </si>
  <si>
    <t>133,34</t>
  </si>
  <si>
    <t>97183</t>
  </si>
  <si>
    <t>ASSENTAMENTO DE TUBO DE AÇO CARBONO PARA REDE DE ÁGUA, DN 600 MM (24), JUNTA SOLDADA, INSTALADO EM LOCAL COM NÍVEL BAIXO DE INTERFERÊNCIAS (NÃO INCLUI FORNECIMENTO). AF_11/2017</t>
  </si>
  <si>
    <t>31,48</t>
  </si>
  <si>
    <t>97184</t>
  </si>
  <si>
    <t>ASSENTAMENTO DE TUBO DE AÇO CARBONO PARA REDE DE ÁGUA, DN 700 MM (28), JUNTA SOLDADA, INSTALADO EM LOCAL COM NÍVEL BAIXO DE INTERFERÊNCIAS (NÃO INCLUI FORNECIMENTO). AF_11/2017</t>
  </si>
  <si>
    <t>36,53</t>
  </si>
  <si>
    <t>97185</t>
  </si>
  <si>
    <t>ASSENTAMENTO DE TUBO DE AÇO CARBONO PARA REDE DE ÁGUA, DN 800 MM (32), JUNTA SOLDADA, INSTALADO EM LOCAL COM NÍVEL BAIXO DE INTERFERÊNCIAS (NÃO INCLUI FORNECIMENTO). AF_11/2017</t>
  </si>
  <si>
    <t>41,57</t>
  </si>
  <si>
    <t>97186</t>
  </si>
  <si>
    <t>ASSENTAMENTO DE TUBO DE AÇO CARBONO PARA REDE DE ÁGUA, DN 900 MM (36), JUNTA SOLDADA, INSTALADO EM LOCAL COM NÍVEL BAIXO DE INTERFERÊNCIAS (NÃO INCLUI FORNECIMENTO). AF_11/2017</t>
  </si>
  <si>
    <t>46,62</t>
  </si>
  <si>
    <t>97187</t>
  </si>
  <si>
    <t>ASSENTAMENTO DE TUBO DE AÇO CARBONO PARA REDE DE ÁGUA, DN 1000 MM (40  ) OU DN 1100 MM (44  ), JUNTA SOLDADA, INSTALADO EM LOCAL COM NÍVEL BAIXO DE INTERFERÊNCIAS (NÃO INCLUI FORNECIMENTO). AF_11/2017</t>
  </si>
  <si>
    <t>56,71</t>
  </si>
  <si>
    <t>97188</t>
  </si>
  <si>
    <t>ASSENTAMENTO DE TUBO DE AÇO CARBONO PARA REDE DE ÁGUA, DN 1200 MM (48) OU DN 1300 MM (52), JUNTA SOLDADA, INSTALADO EM LOCAL COM NÍVEL BAIXO DE INTERFERÊNCIAS (NÃO INCLUI FORNECIMENTO). AF_11/2017</t>
  </si>
  <si>
    <t>66,82</t>
  </si>
  <si>
    <t>97189</t>
  </si>
  <si>
    <t>ASSENTAMENTO DE TUBO DE AÇO CARBONO PARA REDE DE ÁGUA, DN 1400 MM (56'') OU DN 1500 MM (60), JUNTA SOLDADA, INSTALADO EM LOCAL COM NÍVEL BAIXO DE INTERFERÊNCIAS (NÃO INCLUI FORNECIMENTO). AF_11/2017</t>
  </si>
  <si>
    <t>76,91</t>
  </si>
  <si>
    <t>97190</t>
  </si>
  <si>
    <t>ASSENTAMENTO DE TUBO DE AÇO CARBONO PARA REDE DE ÁGUA, DN 1600 MM (64) OU DN 1700 MM (68), JUNTA SOLDADA, INSTALADO EM LOCAL COM NÍVEL BAIXO DE INTERFERÊNCIAS (NÃO INCLUI FORNECIMENTO). AF_11/2017</t>
  </si>
  <si>
    <t>86,98</t>
  </si>
  <si>
    <t>97191</t>
  </si>
  <si>
    <t>ASSENTAMENTO DE TUBO DE AÇO CARBONO PARA REDE DE ÁGUA, DN 1800 MM (72) OU DN 1900 MM (76), JUNTA SOLDADA, INSTALADO EM LOCAL COM NÍVEL BAIXO DE INTERFERÊNCIAS (NÃO INCLUI FORNECIMENTO). AF_11/2017</t>
  </si>
  <si>
    <t>100,18</t>
  </si>
  <si>
    <t>97192</t>
  </si>
  <si>
    <t>ASSENTAMENTO DE TUBO DE AÇO CARBONO PARA REDE DE ÁGUA, DN 2000 MM (80) OU DN 2100 MM (84), JUNTA SOLDADA, INSTALADO EM LOCAL COM NÍVEL BAIXO DE INTERFERÊNCIAS (NÃO INCLUI FORNECIMENTO). AF_11/2017</t>
  </si>
  <si>
    <t>110,61</t>
  </si>
  <si>
    <t>90694</t>
  </si>
  <si>
    <t>TUBO DE PVC PARA REDE COLETORA DE ESGOTO DE PAREDE MACIÇA, DN 100 MM, JUNTA ELÁSTICA - FORNECIMENTO E ASSENTAMENTO. AF_01/2021</t>
  </si>
  <si>
    <t>44,98</t>
  </si>
  <si>
    <t>90695</t>
  </si>
  <si>
    <t>TUBO DE PVC PARA REDE COLETORA DE ESGOTO DE PAREDE MACIÇA, DN 150 MM, JUNTA ELÁSTICA  - FORNECIMENTO E ASSENTAMENTO. AF_01/2021</t>
  </si>
  <si>
    <t>93,58</t>
  </si>
  <si>
    <t>90696</t>
  </si>
  <si>
    <t>TUBO DE PVC PARA REDE COLETORA DE ESGOTO DE PAREDE MACIÇA, DN 200 MM, JUNTA ELÁSTICA - FORNECIMENTO E ASSENTAMENTO. AF_01/2021</t>
  </si>
  <si>
    <t>138,99</t>
  </si>
  <si>
    <t>90697</t>
  </si>
  <si>
    <t>TUBO DE PVC PARA REDE COLETORA DE ESGOTO DE PAREDE MACIÇA, DN 250 MM, JUNTA ELÁSTICA  - FORNECIMENTO E ASSENTAMENTO. AF_01/2021</t>
  </si>
  <si>
    <t>234,25</t>
  </si>
  <si>
    <t>90698</t>
  </si>
  <si>
    <t>TUBO DE PVC PARA REDE COLETORA DE ESGOTO DE PAREDE MACIÇA, DN 300 MM, JUNTA ELÁSTICA,  FORNECIMENTO E ASSENTAMENTO. AF_01/2021</t>
  </si>
  <si>
    <t>375,60</t>
  </si>
  <si>
    <t>90699</t>
  </si>
  <si>
    <t>TUBO DE PVC PARA REDE COLETORA DE ESGOTO DE PAREDE MACIÇA, DN 350 MM, JUNTA ELÁSTICA  - FORNECIMENTO E ASSENTAMENTO. AF_01/2021</t>
  </si>
  <si>
    <t>464,38</t>
  </si>
  <si>
    <t>90700</t>
  </si>
  <si>
    <t>TUBO DE PVC PARA REDE COLETORA DE ESGOTO DE PAREDE MACIÇA, DN 400 MM, JUNTA ELÁSTICA  FORNECIMENTO E ASSENTAMENTO. AF_01/2021</t>
  </si>
  <si>
    <t>601,37</t>
  </si>
  <si>
    <t>90701</t>
  </si>
  <si>
    <t>TUBO DE PVC CORRUGADO DE DUPLA PAREDE PARA REDE COLETORA DE ESGOTO, DN 150 MM, JUNTA ELÁSTICA - FORNECIMENTO E ASSENTAMENTO. AF_01/2021</t>
  </si>
  <si>
    <t>75,64</t>
  </si>
  <si>
    <t>90702</t>
  </si>
  <si>
    <t>TUBO DE PVC CORRUGADO DE DUPLA PAREDE PARA REDE COLETORA DE ESGOTO, DN 200 MM, JUNTA ELÁSTICA - FORNECIMENTO E ASSENTAMENTO. AF_01/2021</t>
  </si>
  <si>
    <t>121,27</t>
  </si>
  <si>
    <t>90703</t>
  </si>
  <si>
    <t>TUBO DE PVC CORRUGADO DE DUPLA PAREDE PARA REDE COLETORA DE ESGOTO, DN 250 MM, JUNTA ELÁSTICA - FORNECIMENTO E ASSENTAMENTO. AF_01/2021</t>
  </si>
  <si>
    <t>199,97</t>
  </si>
  <si>
    <t>90704</t>
  </si>
  <si>
    <t>TUBO DE PVC CORRUGADO DE DUPLA PAREDE PARA REDE COLETORA DE ESGOTO, DN 300 MM, JUNTA ELÁSTICA - FORNECIMENTO E ASSENTAMENTO. AF_01/2021</t>
  </si>
  <si>
    <t>282,39</t>
  </si>
  <si>
    <t>90705</t>
  </si>
  <si>
    <t>TUBO DE PVC CORRUGADO DE DUPLA PAREDE PARA REDE COLETORA DE ESGOTO, DN 350 MM, JUNTA ELÁSTICA - FORNECIMENTO E ASSENTAMENTO. AF_01/2021</t>
  </si>
  <si>
    <t>386,55</t>
  </si>
  <si>
    <t>90706</t>
  </si>
  <si>
    <t>TUBO DE PVC CORRUGADO DE DUPLA PAREDE PARA REDE COLETORA DE ESGOTO, DN 400 MM, JUNTA ELÁSTICA - FORNECIMENTO E ASSENTAMENTO. AF_01/2021</t>
  </si>
  <si>
    <t>451,88</t>
  </si>
  <si>
    <t>90708</t>
  </si>
  <si>
    <t>TUBO DE PEAD CORRUGADO DE DUPLA PAREDE PARA REDE COLETORA DE ESGOTO, DN 600 MM, JUNTA ELÁSTICA INTEGRADA - FORNECIMENTO E ASSENTAMENTO. AF_01/2021</t>
  </si>
  <si>
    <t>1.276,62</t>
  </si>
  <si>
    <t>90724</t>
  </si>
  <si>
    <t>JUNTA ARGAMASSADA ENTRE TUBO DN 100 MM E O POÇO DE VISITA/ CAIXA DE CONCRETO OU ALVENARIA EM REDES DE ESGOTO. AF_01/2021</t>
  </si>
  <si>
    <t>23,15</t>
  </si>
  <si>
    <t>90725</t>
  </si>
  <si>
    <t>JUNTA ARGAMASSADA ENTRE TUBO DN 150 MM E O POÇO DE VISITA/ CAIXA DE CONCRETO OU ALVENARIA EM REDES DE ESGOTO. AF_01/2021</t>
  </si>
  <si>
    <t>28,46</t>
  </si>
  <si>
    <t>90726</t>
  </si>
  <si>
    <t>JUNTA ARGAMASSADA ENTRE TUBO DN 200 MM E O POÇO/ CAIXA DE CONCRETO OU ALVENARIA EM REDES DE ESGOTO. AF_01/2021</t>
  </si>
  <si>
    <t>33,80</t>
  </si>
  <si>
    <t>90727</t>
  </si>
  <si>
    <t>JUNTA ARGAMASSADA ENTRE TUBO DN 250 MM E O POÇO DE VISITA/ CAIXA DE CONCRETO OU ALVENARIA EM REDES DE ESGOTO. AF_01/2021</t>
  </si>
  <si>
    <t>39,10</t>
  </si>
  <si>
    <t>90728</t>
  </si>
  <si>
    <t>JUNTA ARGAMASSADA ENTRE TUBO DN 300 MM E O POÇO DE VISITA/ CAIXA DE CONCRETO OU ALVENARIA EM REDES DE ESGOTO. AF_01/2021</t>
  </si>
  <si>
    <t>44,41</t>
  </si>
  <si>
    <t>90729</t>
  </si>
  <si>
    <t>JUNTA ARGAMASSADA ENTRE TUBO DN 350 MM E O POÇO DE VISITA/ CAIXA DE CONCRETO OU ALVENARIA EM REDES DE ESGOTO. AF_01/2021</t>
  </si>
  <si>
    <t>49,71</t>
  </si>
  <si>
    <t>90730</t>
  </si>
  <si>
    <t>JUNTA ARGAMASSADA ENTRE TUBO DN 400 MM E O POÇO DE VISITA/ CAIXA DE CONCRETO OU ALVENARIA EM REDES DE ESGOTO. AF_01/2021</t>
  </si>
  <si>
    <t>55,02</t>
  </si>
  <si>
    <t>90731</t>
  </si>
  <si>
    <t>JUNTA ARGAMASSADA ENTRE TUBO DN 450 MM E O POÇO DE VISITA/ CAIXA DE CONCRETO OU ALVENARIA EM REDES DE ESGOTO. AF_01/2021</t>
  </si>
  <si>
    <t>60,32</t>
  </si>
  <si>
    <t>90732</t>
  </si>
  <si>
    <t>JUNTA ARGAMASSADA ENTRE TUBO DN 600 MM E O POÇO DE VISITA/ CAIXA DE CONCRETO OU ALVENARIA EM REDES DE ESGOTO. AF_01/2021</t>
  </si>
  <si>
    <t>76,22</t>
  </si>
  <si>
    <t>90733</t>
  </si>
  <si>
    <t>ASSENTAMENTO DE TUBO DE PVC PARA REDE COLETORA DE ESGOTO DE PAREDE MACIÇA, DN 100 MM, JUNTA ELÁSTICA (NÃO INCLUI FORNECIMENTO). AF_01/2021</t>
  </si>
  <si>
    <t>3,29</t>
  </si>
  <si>
    <t>90734</t>
  </si>
  <si>
    <t>ASSENTAMENTO DE TUBO DE PVC PARA REDE COLETORA DE ESGOTO DE PAREDE MACIÇA, DN 150 MM, JUNTA ELÁSTICA,  (NÃO INCLUI FORNECIMENTO). AF_01/2021</t>
  </si>
  <si>
    <t>3,89</t>
  </si>
  <si>
    <t>90735</t>
  </si>
  <si>
    <t>ASSENTAMENTO DE TUBO DE PVC PARA REDE COLETORA DE ESGOTO DE PAREDE MACIÇA, DN 200 MM, JUNTA ELÁSTICA (NÃO INCLUI FORNECIMENTO). AF_01/2021</t>
  </si>
  <si>
    <t>4,49</t>
  </si>
  <si>
    <t>90736</t>
  </si>
  <si>
    <t>ASSENTAMENTO DE TUBO DE PVC PARA REDE COLETORA DE ESGOTO DE PAREDE MACIÇA, DN 250 MM, JUNTA ELÁSTICA (NÃO INCLUI FORNECIMENTO). AF_01/2021</t>
  </si>
  <si>
    <t>5,10</t>
  </si>
  <si>
    <t>90737</t>
  </si>
  <si>
    <t>ASSENTAMENTO DE TUBO DE PVC PARA REDE COLETORA DE ESGOTO DE PAREDE MACIÇA, DN 300 MM, JUNTA ELÁSTICA  (NÃO INCLUI FORNECIMENTO). AF_01/2021</t>
  </si>
  <si>
    <t>5,71</t>
  </si>
  <si>
    <t>90738</t>
  </si>
  <si>
    <t>ASSENTAMENTO DE TUBO DE PVC PARA REDE COLETORA DE ESGOTO DE PAREDE MACIÇA, DN 350 MM, JUNTA ELÁSTICA (NÃO INCLUI FORNECIMENTO). AF_01/2021</t>
  </si>
  <si>
    <t>6,32</t>
  </si>
  <si>
    <t>90739</t>
  </si>
  <si>
    <t>ASSENTAMENTO DE TUBO DE PVC PARA REDE COLETORA DE ESGOTO DE PAREDE MACIÇA, DN 400 MM, JUNTA ELÁSTICA (NÃO INCLUI FORNECIMENTO). AF_01/2021</t>
  </si>
  <si>
    <t>8,19</t>
  </si>
  <si>
    <t>90740</t>
  </si>
  <si>
    <t>ASSENTAMENTO DE TUBO DE PVC CORRUGADO DE DUPLA PAREDE PARA REDE COLETORA DE ESGOTO, DN 150 MM, JUNTA ELÁSTICA (NÃO INCLUI FORNECIMENTO). AF_01/2021</t>
  </si>
  <si>
    <t>4,33</t>
  </si>
  <si>
    <t>90741</t>
  </si>
  <si>
    <t>ASSENTAMENTO DE TUBO DE PVC CORRUGADO DE DUPLA PAREDE PARA REDE COLETORA DE ESGOTO, DN 200 MM, JUNTA ELÁSTICA (NÃO INCLUI FORNECIMENTO). AF_01/2021</t>
  </si>
  <si>
    <t>4,95</t>
  </si>
  <si>
    <t>90742</t>
  </si>
  <si>
    <t>ASSENTAMENTO DE TUBO DE PVC CORRUGADO DE DUPLA PAREDE PARA REDE COLETORA DE ESGOTO, DN 250 MM, JUNTA ELÁSTICA (NÃO INCLUI FORNECIMENTO). AF_01/2021</t>
  </si>
  <si>
    <t>5,55</t>
  </si>
  <si>
    <t>90743</t>
  </si>
  <si>
    <t>ASSENTAMENTO DE TUBO DE PVC CORRUGADO DE DUPLA PAREDE PARA REDE COLETORA DE ESGOTO, DN 300 MM, JUNTA ELÁSTICA (NÃO INCLUI FORNECIMENTO). AF_01/2021</t>
  </si>
  <si>
    <t>6,15</t>
  </si>
  <si>
    <t>90744</t>
  </si>
  <si>
    <t>ASSENTAMENTO DE TUBO DE PVC CORRUGADO DE DUPLA PAREDE PARA REDE COLETORA DE ESGOTO, DN 350 MM, JUNTA ELÁSTICA (NÃO INCLUI FORNECIMENTO). AF_01/2021</t>
  </si>
  <si>
    <t>6,77</t>
  </si>
  <si>
    <t>90745</t>
  </si>
  <si>
    <t>ASSENTAMENTO DE TUBO DE PVC CORRUGADO DE DUPLA PAREDE PARA REDE COLETORA DE ESGOTO, DN 400 MM, JUNTA ELÁSTICA  (NÃO INCLUI FORNECIMENTO). AF_01/2021</t>
  </si>
  <si>
    <t>9,14</t>
  </si>
  <si>
    <t>90746</t>
  </si>
  <si>
    <t>ASSENTAMENTO DE TUBO DE PEAD CORRUGADO DE DUPLA PAREDE PARA REDE COLETORA DE ESGOTO, DN 450 MM, JUNTA ELÁSTICA INTEGRADA (NÃO INCLUI FORNECIMENTO). AF_01/2021</t>
  </si>
  <si>
    <t>3,55</t>
  </si>
  <si>
    <t>90747</t>
  </si>
  <si>
    <t>ASSENTAMENTO DE TUBO DE PEAD CORRUGADO DE DUPLA PAREDE PARA REDE COLETORA DE ESGOTO, DN 600 MM, JUNTA ELÁSTICA INTEGRADA (NÃO INCLUI FORNECIMENTO). AF_01/2021</t>
  </si>
  <si>
    <t>16,00</t>
  </si>
  <si>
    <t>94869</t>
  </si>
  <si>
    <t>TUBO DE PEAD CORRUGADO DE DUPLA PAREDE PARA REDE COLETORA DE ESGOTO, DN 250 MM, JUNTA ELÁSTICA INTEGRADA - FORNECIMENTO E ASSENTAMENTO. AF_01/2021</t>
  </si>
  <si>
    <t>260,06</t>
  </si>
  <si>
    <t>94870</t>
  </si>
  <si>
    <t>ASSENTAMENTO DE TUBO DE PEAD CORRUGADO DE DUPLA PAREDE PARA REDE COLETORA DE ESGOTO, DN 250 MM, JUNTA ELÁSTICA INTEGRADA (NÃO INCLUI FORNECIMENTO). AF_01/2021</t>
  </si>
  <si>
    <t>1,89</t>
  </si>
  <si>
    <t>94871</t>
  </si>
  <si>
    <t>TUBO DE PEAD CORRUGADO DE DUPLA PAREDE PARA REDE COLETORA DE ESGOTO, DN 300 MM, JUNTA ELÁSTICA INTEGRADA - FORNECIMENTO E ASSENTAMENTO. AF_01/2021</t>
  </si>
  <si>
    <t>307,98</t>
  </si>
  <si>
    <t>94872</t>
  </si>
  <si>
    <t>ASSENTAMENTO DE TUBO DE PEAD CORRUGADO DE DUPLA PAREDE PARA REDE COLETORA DE ESGOTO, DN 300 MM, JUNTA ELÁSTICA INTEGRADA  (NÃO INCLUI FORNECIMENTO). AF_01/2021</t>
  </si>
  <si>
    <t>2,63</t>
  </si>
  <si>
    <t>94875</t>
  </si>
  <si>
    <t>TUBO DE PEAD CORRUGADO DE DUPLA PAREDE PARA REDE COLETORA DE ESGOTO, DN 800 MM, JUNTA ELÁSTICA INTEGRADA - FORNECIMENTO E ASSENTAMENTO. AF_01/2021</t>
  </si>
  <si>
    <t>1.803,38</t>
  </si>
  <si>
    <t>94876</t>
  </si>
  <si>
    <t>ASSENTAMENTO DE TUBO DE PEAD CORRUGADO DE DUPLA PAREDE PARA REDE COLETORA DE ESGOTO, DN 800 MM, JUNTA ELÁSTICA INTEGRADA  (NÃO INCLUI FORNECIMENTO). AF_01/2021</t>
  </si>
  <si>
    <t>27,03</t>
  </si>
  <si>
    <t>94878</t>
  </si>
  <si>
    <t>ASSENTAMENTO DE TUBO DE PEAD CORRUGADO DE DUPLA PAREDE PARA REDE COLETORA DE ESGOTO, DN 900 MM, JUNTA ELÁSTICA INTEGRADA (NÃO INCLUI FORNECIMENTO). AF_01/2021</t>
  </si>
  <si>
    <t>31,23</t>
  </si>
  <si>
    <t>94879</t>
  </si>
  <si>
    <t>TUBO DE PEAD CORRUGADO DE DUPLA PAREDE PARA REDE COLETORA DE ESGOTO, DN 1000 MM, JUNTA ELÁSTICA INTEGRADA - FORNECIMENTO E ASSENTAMENTO. AF_01/2021</t>
  </si>
  <si>
    <t>2.401,48</t>
  </si>
  <si>
    <t>94880</t>
  </si>
  <si>
    <t>ASSENTAMENTO DE TUBO DE PEAD CORRUGADO DE DUPLA PAREDE PARA REDE COLETORA DE ESGOTO, DN 1000 MM, JUNTA ELÁSTICA INTEGRADA (NÃO INCLUI FORNECIMENTO). AF_01/2021</t>
  </si>
  <si>
    <t>40,42</t>
  </si>
  <si>
    <t>94881</t>
  </si>
  <si>
    <t>TUBO DE PEAD CORRUGADO DE DUPLA PAREDE PARA REDE COLETORA DE ESGOTO, DN 1200 MM, JUNTA ELÁSTICA INTEGRADA - FORNECIMENTO E ASSENTAMENTO. AF_01/2021</t>
  </si>
  <si>
    <t>3.752,57</t>
  </si>
  <si>
    <t>94882</t>
  </si>
  <si>
    <t>ASSENTAMENTO DE TUBO DE PEAD CORRUGADO DE DUPLA PAREDE PARA REDE COLETORA DE ESGOTO, DN 1200 MM, JUNTA ELÁSTICA INTEGRADA (NÃO INCLUI FORNECIMENTO). AF_01/2021</t>
  </si>
  <si>
    <t>46,90</t>
  </si>
  <si>
    <t>94884</t>
  </si>
  <si>
    <t>ASSENTAMENTO DE TUBO DE PEAD CORRUGADO DE DUPLA PAREDE PARA REDE COLETORA DE ESGOTO, DN 1500 MM, JUNTA ELÁSTICA INTEGRADA (NÃO INCLUI FORNECIMENTO). AF_01/2021</t>
  </si>
  <si>
    <t>60,05</t>
  </si>
  <si>
    <t>97121</t>
  </si>
  <si>
    <t>ASSENTAMENTO DE TUBO DE PVC PBA PARA REDE DE ÁGUA, DN 50 MM, JUNTA ELÁSTICA INTEGRADA, INSTALADO EM LOCAL COM NÍVEL ALTO DE INTERFERÊNCIAS (NÃO INCLUI FORNECIMENTO). AF_11/2017</t>
  </si>
  <si>
    <t>1,96</t>
  </si>
  <si>
    <t>97122</t>
  </si>
  <si>
    <t>ASSENTAMENTO DE TUBO DE PVC PBA PARA REDE DE ÁGUA, DN 75 MM, JUNTA ELÁSTICA INTEGRADA, INSTALADO EM LOCAL COM NÍVEL ALTO DE INTERFERÊNCIAS (NÃO INCLUI FORNECIMENTO). AF_11/2017</t>
  </si>
  <si>
    <t>2,73</t>
  </si>
  <si>
    <t>97123</t>
  </si>
  <si>
    <t>ASSENTAMENTO DE TUBO DE PVC PBA PARA REDE DE ÁGUA, DN 100 MM, JUNTA ELÁSTICA INTEGRADA, INSTALADO EM LOCAL COM NÍVEL ALTO DE INTERFERÊNCIAS (NÃO INCLUI FORNECIMENTO). AF_11/2017</t>
  </si>
  <si>
    <t>3,46</t>
  </si>
  <si>
    <t>97124</t>
  </si>
  <si>
    <t>ASSENTAMENTO DE TUBO DE PVC PBA PARA REDE DE ÁGUA, DN 50 MM, JUNTA ELÁSTICA INTEGRADA, INSTALADO EM LOCAL COM NÍVEL BAIXO DE INTERFERÊNCIAS (NÃO INCLUI FORNECIMENTO). AF_11/2017</t>
  </si>
  <si>
    <t>0,87</t>
  </si>
  <si>
    <t>97125</t>
  </si>
  <si>
    <t>ASSENTAMENTO DE TUBO DE PVC PBA PARA REDE DE ÁGUA, DN 75 MM, JUNTA ELÁSTICA INTEGRADA, INSTALADO EM LOCAL COM NÍVEL BAIXO DE INTERFERÊNCIAS (NÃO INCLUI FORNECIMENTO). AF_11/2017</t>
  </si>
  <si>
    <t>1,24</t>
  </si>
  <si>
    <t>97126</t>
  </si>
  <si>
    <t>ASSENTAMENTO DE TUBO DE PVC PBA PARA REDE DE ÁGUA, DN 100 MM, JUNTA ELÁSTICA INTEGRADA, INSTALADO EM LOCAL COM NÍVEL BAIXO DE INTERFERÊNCIAS (NÃO INCLUI FORNECIMENTO). AF_11/2017</t>
  </si>
  <si>
    <t>1,57</t>
  </si>
  <si>
    <t>102264</t>
  </si>
  <si>
    <t>TUBO DE PVC BRANCO PARA REDE COLETORA DE ESGOTO CONDOMINIAL DE PAREDE MACIÇA, DN 100 MM, JUNTA ELÁSTICA - FORNECIMENTO E ASSENTAMENTO. AF_01/2021</t>
  </si>
  <si>
    <t>25,18</t>
  </si>
  <si>
    <t>102265</t>
  </si>
  <si>
    <t>JUNTA ARGAMASSADA ENTRE TUBO DN 800 MM E O POÇO DE VISITA/ CAIXA DE CONCRETO OU ALVENARIA EM REDES DE ESGOTO. AF_01/2021</t>
  </si>
  <si>
    <t>97,45</t>
  </si>
  <si>
    <t>102266</t>
  </si>
  <si>
    <t>JUNTA ARGAMASSADA ENTRE TUBO DN 900 MM E O POÇO DE VISITA/ CAIXA DE CONCRETO OU ALVENARIA EM REDES DE ESGOTO. AF_01/2021</t>
  </si>
  <si>
    <t>108,05</t>
  </si>
  <si>
    <t>102267</t>
  </si>
  <si>
    <t>JUNTA ARGAMASSADA ENTRE TUBO DN 1000 MM E O POÇO DE VISITA/ CAIXA DE CONCRETO OU ALVENARIA EM REDES DE ESGOTO. AF_01/2021</t>
  </si>
  <si>
    <t>124,01</t>
  </si>
  <si>
    <t>102268</t>
  </si>
  <si>
    <t>JUNTA ARGAMASSADA ENTRE TUBO DN 1200 MM E O POÇO DE VISITA/ CAIXA DE CONCRETO OU ALVENARIA EM REDES DE ESGOTO. AF_01/2021</t>
  </si>
  <si>
    <t>139,92</t>
  </si>
  <si>
    <t>102269</t>
  </si>
  <si>
    <t>JUNTA ARGAMASSADA ENTRE TUBO DN 1500 MM E O POÇO DE VISITA/ CAIXA DE CONCRETO OU ALVENARIA EM REDES DE ESGOTO. AF_01/2021</t>
  </si>
  <si>
    <t>171,73</t>
  </si>
  <si>
    <t>92833</t>
  </si>
  <si>
    <t>TUBO DE CONCRETO PARA REDES COLETORAS DE ESGOTO SANITÁRIO, DIÂMETRO DE 300 MM, JUNTA ELÁSTICA, INSTALADO EM LOCAL COM BAIXO NÍVEL DE INTERFERÊNCIAS - FORNECIMENTO E ASSENTAMENTO. AF_12/2015</t>
  </si>
  <si>
    <t>184,15</t>
  </si>
  <si>
    <t>92834</t>
  </si>
  <si>
    <t>ASSENTAMENTO DE TUBO DE CONCRETO PARA REDES COLETORAS DE ESGOTO SANITÁRIO, DIÂMETRO DE 300 MM, JUNTA ELÁSTICA, INSTALADO EM LOCAL COM BAIXO NÍVEL DE INTERFERÊNCIAS (NÃO INCLUI FORNECIMENTO). AF_12/2015</t>
  </si>
  <si>
    <t>8,71</t>
  </si>
  <si>
    <t>92835</t>
  </si>
  <si>
    <t>TUBO DE CONCRETO PARA REDES COLETORAS DE ESGOTO SANITÁRIO, DIÂMETRO DE 400 MM, JUNTA ELÁSTICA, INSTALADO EM LOCAL COM BAIXO NÍVEL DE INTERFERÊNCIAS - FORNECIMENTO E ASSENTAMENTO. AF_12/2015</t>
  </si>
  <si>
    <t>192,90</t>
  </si>
  <si>
    <t>92836</t>
  </si>
  <si>
    <t>ASSENTAMENTO DE TUBO DE CONCRETO PARA REDES COLETORAS DE ESGOTO SANITÁRIO, DIÂMETRO DE 400 MM, JUNTA ELÁSTICA, INSTALADO EM LOCAL COM BAIXO NÍVEL DE INTERFERÊNCIAS (NÃO INCLUI FORNECIMENTO). AF_12/2015</t>
  </si>
  <si>
    <t>11,14</t>
  </si>
  <si>
    <t>92837</t>
  </si>
  <si>
    <t>TUBO DE CONCRETO PARA REDES COLETORAS DE ESGOTO SANITÁRIO, DIÂMETRO DE 500 MM, JUNTA ELÁSTICA, INSTALADO EM LOCAL COM BAIXO NÍVEL DE INTERFERÊNCIAS - FORNECIMENTO E ASSENTAMENTO. AF_12/2015</t>
  </si>
  <si>
    <t>341,11</t>
  </si>
  <si>
    <t>92838</t>
  </si>
  <si>
    <t>ASSENTAMENTO DE TUBO DE CONCRETO PARA REDES COLETORAS DE ESGOTO SANITÁRIO, DIÂMETRO DE 500 MM, JUNTA ELÁSTICA, INSTALADO EM LOCAL COM BAIXO NÍVEL DE INTERFERÊNCIAS (NÃO INCLUI FORNECIMENTO). AF_12/2015</t>
  </si>
  <si>
    <t>13,37</t>
  </si>
  <si>
    <t>92839</t>
  </si>
  <si>
    <t>TUBO DE CONCRETO PARA REDES COLETORAS DE ESGOTO SANITÁRIO, DIÂMETRO DE 600 MM, JUNTA ELÁSTICA, INSTALADO EM LOCAL COM BAIXO NÍVEL DE INTERFERÊNCIAS - FORNECIMENTO E ASSENTAMENTO. AF_12/2015</t>
  </si>
  <si>
    <t>417,35</t>
  </si>
  <si>
    <t>92840</t>
  </si>
  <si>
    <t>ASSENTAMENTO DE TUBO DE CONCRETO PARA REDES COLETORAS DE ESGOTO SANITÁRIO, DIÂMETRO DE 600 MM, JUNTA ELÁSTICA, INSTALADO EM LOCAL COM BAIXO NÍVEL DE INTERFERÊNCIAS (NÃO INCLUI FORNECIMENTO). AF_12/2015</t>
  </si>
  <si>
    <t>15,85</t>
  </si>
  <si>
    <t>92841</t>
  </si>
  <si>
    <t>TUBO DE CONCRETO PARA REDES COLETORAS DE ESGOTO SANITÁRIO, DIÂMETRO DE 700 MM, JUNTA ELÁSTICA, INSTALADO EM LOCAL COM BAIXO NÍVEL DE INTERFERÊNCIAS - FORNECIMENTO E ASSENTAMENTO. AF_12/2015</t>
  </si>
  <si>
    <t>543,53</t>
  </si>
  <si>
    <t>92842</t>
  </si>
  <si>
    <t>ASSENTAMENTO DE TUBO DE CONCRETO PARA REDES COLETORAS DE ESGOTO SANITÁRIO, DIÂMETRO DE 700 MM, JUNTA ELÁSTICA, INSTALADO EM LOCAL COM BAIXO NÍVEL DE INTERFERÊNCIAS (NÃO INCLUI FORNECIMENTO). AF_12/2015</t>
  </si>
  <si>
    <t>18,09</t>
  </si>
  <si>
    <t>92843</t>
  </si>
  <si>
    <t>TUBO DE CONCRETO PARA REDES COLETORAS DE ESGOTO SANITÁRIO, DIÂMETRO DE 800 MM, JUNTA ELÁSTICA, INSTALADO EM LOCAL COM BAIXO NÍVEL DE INTERFERÊNCIAS - FORNECIMENTO E ASSENTAMENTO. AF_12/2015</t>
  </si>
  <si>
    <t>562,50</t>
  </si>
  <si>
    <t>92844</t>
  </si>
  <si>
    <t>ASSENTAMENTO DE TUBO DE CONCRETO PARA REDES COLETORAS DE ESGOTO SANITÁRIO, DIÂMETRO DE 800 MM, JUNTA ELÁSTICA, INSTALADO EM LOCAL COM BAIXO NÍVEL DE INTERFERÊNCIAS (NÃO INCLUI FORNECIMENTO). AF_12/2015</t>
  </si>
  <si>
    <t>20,57</t>
  </si>
  <si>
    <t>92845</t>
  </si>
  <si>
    <t>TUBO DE CONCRETO PARA REDES COLETORAS DE ESGOTO SANITÁRIO, DIÂMETRO DE 900 MM, JUNTA ELÁSTICA, INSTALADO EM LOCAL COM BAIXO NÍVEL DE INTERFERÊNCIAS - FORNECIMENTO E ASSENTAMENTO. AF_12/2015</t>
  </si>
  <si>
    <t>833,67</t>
  </si>
  <si>
    <t>92846</t>
  </si>
  <si>
    <t>ASSENTAMENTO DE TUBO DE CONCRETO PARA REDES COLETORAS DE ESGOTO SANITÁRIO, DIÂMETRO DE 900 MM, JUNTA ELÁSTICA, INSTALADO EM LOCAL COM BAIXO NÍVEL DE INTERFERÊNCIAS (NÃO INCLUI FORNECIMENTO). AF_12/2015</t>
  </si>
  <si>
    <t>22,80</t>
  </si>
  <si>
    <t>92847</t>
  </si>
  <si>
    <t>TUBO DE CONCRETO PARA REDES COLETORAS DE ESGOTO SANITÁRIO, DIÂMETRO DE 1000 MM, JUNTA ELÁSTICA, INSTALADO EM LOCAL COM BAIXO NÍVEL DE INTERFERÊNCIAS - FORNECIMENTO E ASSENTAMENTO. AF_12/2015</t>
  </si>
  <si>
    <t>856,60</t>
  </si>
  <si>
    <t>92848</t>
  </si>
  <si>
    <t>ASSENTAMENTO DE TUBO DE CONCRETO PARA REDES COLETORAS DE ESGOTO SANITÁRIO, DIÂMETRO DE 1000 MM, JUNTA ELÁSTICA, INSTALADO EM LOCAL COM BAIXO NÍVEL DE INTERFERÊNCIAS (NÃO INCLUI FORNECIMENTO). AF_12/2015</t>
  </si>
  <si>
    <t>25,29</t>
  </si>
  <si>
    <t>92849</t>
  </si>
  <si>
    <t>TUBO DE CONCRETO PARA REDES COLETORAS DE ESGOTO SANITÁRIO, DIÂMETRO DE 300 MM, JUNTA ELÁSTICA, INSTALADO EM LOCAL COM ALTO NÍVEL DE INTERFERÊNCIAS - FORNECIMENTO E ASSENTAMENTO. AF_12/2015</t>
  </si>
  <si>
    <t>192,06</t>
  </si>
  <si>
    <t>92850</t>
  </si>
  <si>
    <t>ASSENTAMENTO DE TUBO DE CONCRETO PARA REDES COLETORAS DE ESGOTO SANITÁRIO, DIÂMETRO DE 300 MM, JUNTA ELÁSTICA, INSTALADO EM LOCAL COM ALTO NÍVEL DE INTERFERÊNCIAS (NÃO INCLUI FORNECIMENTO). AF_12/2015</t>
  </si>
  <si>
    <t>16,50</t>
  </si>
  <si>
    <t>92851</t>
  </si>
  <si>
    <t>TUBO DE CONCRETO PARA REDES COLETORAS DE ESGOTO SANITÁRIO, DIÂMETRO DE 400 MM, JUNTA ELÁSTICA, INSTALADO EM LOCAL COM ALTO NÍVEL DE INTERFERÊNCIAS - FORNECIMENTO E ASSENTAMENTO. AF_12/2015</t>
  </si>
  <si>
    <t>202,77</t>
  </si>
  <si>
    <t>92852</t>
  </si>
  <si>
    <t>ASSENTAMENTO DE TUBO DE CONCRETO PARA REDES COLETORAS DE ESGOTO SANITÁRIO, DIÂMETRO DE 400 MM, JUNTA ELÁSTICA, INSTALADO EM LOCAL COM ALTO NÍVEL DE INTERFERÊNCIAS (NÃO INCLUI FORNECIMENTO). AF_12/2015</t>
  </si>
  <si>
    <t>20,85</t>
  </si>
  <si>
    <t>92853</t>
  </si>
  <si>
    <t>TUBO DE CONCRETO PARA REDES COLETORAS DE ESGOTO SANITÁRIO, DIÂMETRO DE 500 MM, JUNTA ELÁSTICA, INSTALADO EM LOCAL COM ALTO NÍVEL DE INTERFERÊNCIAS - FORNECIMENTO E ASSENTAMENTO. AF_12/2015</t>
  </si>
  <si>
    <t>353,32</t>
  </si>
  <si>
    <t>92854</t>
  </si>
  <si>
    <t>ASSENTAMENTO DE TUBO DE CONCRETO PARA REDES COLETORAS DE ESGOTO SANITÁRIO, DIÂMETRO DE 500 MM, JUNTA ELÁSTICA, INSTALADO EM LOCAL COM ALTO NÍVEL DE INTERFERÊNCIAS (NÃO INCLUI FORNECIMENTO). AF_12/2015</t>
  </si>
  <si>
    <t>25,38</t>
  </si>
  <si>
    <t>92855</t>
  </si>
  <si>
    <t>TUBO DE CONCRETO PARA REDES COLETORAS DE ESGOTO SANITÁRIO, DIÂMETRO DE 600 MM, JUNTA ELÁSTICA, INSTALADO EM LOCAL COM ALTO NÍVEL DE INTERFERÊNCIAS - FORNECIMENTO E ASSENTAMENTO. AF_12/2015</t>
  </si>
  <si>
    <t>431,66</t>
  </si>
  <si>
    <t>92856</t>
  </si>
  <si>
    <t>ASSENTAMENTO DE TUBO DE CONCRETO PARA REDES COLETORAS DE ESGOTO SANITÁRIO, DIÂMETRO DE 600 MM, JUNTA ELÁSTICA, INSTALADO EM LOCAL COM ALTO NÍVEL DE INTERFERÊNCIAS (NÃO INCLUI FORNECIMENTO). AF_12/2015</t>
  </si>
  <si>
    <t>29,92</t>
  </si>
  <si>
    <t>92857</t>
  </si>
  <si>
    <t>TUBO DE CONCRETO PARA REDES COLETORAS DE ESGOTO SANITÁRIO, DIÂMETRO DE 700 MM, JUNTA ELÁSTICA, INSTALADO EM LOCAL COM ALTO NÍVEL DE INTERFERÊNCIAS - FORNECIMENTO E ASSENTAMENTO. AF_12/2015</t>
  </si>
  <si>
    <t>559,93</t>
  </si>
  <si>
    <t>92858</t>
  </si>
  <si>
    <t>ASSENTAMENTO DE TUBO DE CONCRETO PARA REDES COLETORAS DE ESGOTO SANITÁRIO, DIÂMETRO DE 700 MM, JUNTA ELÁSTICA, INSTALADO EM LOCAL COM ALTO NÍVEL DE INTERFERÊNCIAS (NÃO INCLUI FORNECIMENTO). AF_12/2015</t>
  </si>
  <si>
    <t>34,23</t>
  </si>
  <si>
    <t>92859</t>
  </si>
  <si>
    <t>TUBO DE CONCRETO PARA REDES COLETORAS DE ESGOTO SANITÁRIO, DIÂMETRO DE 800 MM, JUNTA ELÁSTICA, INSTALADO EM LOCAL COM ALTO NÍVEL DE INTERFERÊNCIAS - FORNECIMENTO E ASSENTAMENTO. AF_12/2015</t>
  </si>
  <si>
    <t>580,80</t>
  </si>
  <si>
    <t>92860</t>
  </si>
  <si>
    <t>ASSENTAMENTO DE TUBO DE CONCRETO PARA REDES COLETORAS DE ESGOTO SANITÁRIO, DIÂMETRO DE 800 MM, JUNTA ELÁSTICA, INSTALADO EM LOCAL COM ALTO NÍVEL DE INTERFERÊNCIAS (NÃO INCLUI FORNECIMENTO). AF_12/2015</t>
  </si>
  <si>
    <t>38,87</t>
  </si>
  <si>
    <t>92861</t>
  </si>
  <si>
    <t>TUBO DE CONCRETO PARA REDES COLETORAS DE ESGOTO SANITÁRIO, DIÂMETRO DE 900 MM, JUNTA ELÁSTICA, INSTALADO EM LOCAL COM ALTO NÍVEL DE INTERFERÊNCIAS - FORNECIMENTO E ASSENTAMENTO. AF_12/2015</t>
  </si>
  <si>
    <t>854,25</t>
  </si>
  <si>
    <t>92862</t>
  </si>
  <si>
    <t>ASSENTAMENTO DE TUBO DE CONCRETO PARA REDES COLETORAS DE ESGOTO SANITÁRIO, DIÂMETRO DE 900 MM, JUNTA ELÁSTICA, INSTALADO EM LOCAL COM ALTO NÍVEL DE INTERFERÊNCIAS (NÃO INCLUI FORNECIMENTO). AF_12/2015</t>
  </si>
  <si>
    <t>43,38</t>
  </si>
  <si>
    <t>92863</t>
  </si>
  <si>
    <t>TUBO DE CONCRETO PARA REDES COLETORAS DE ESGOTO SANITÁRIO, DIÂMETRO DE 1000 MM, JUNTA ELÁSTICA, INSTALADO EM LOCAL COM ALTO NÍVEL DE INTERFERÊNCIAS - FORNECIMENTO E ASSENTAMENTO. AF_12/2015</t>
  </si>
  <si>
    <t>879,60</t>
  </si>
  <si>
    <t>92864</t>
  </si>
  <si>
    <t>ASSENTAMENTO DE TUBO DE CONCRETO PARA REDES COLETORAS DE ESGOTO SANITÁRIO, DIÂMETRO DE 1000 MM, JUNTA ELÁSTICA, INSTALADO EM LOCAL COM ALTO NÍVEL DE INTERFERÊNCIAS (NÃO INCLUI FORNECIMENTO). AF_12/2015</t>
  </si>
  <si>
    <t>47,92</t>
  </si>
  <si>
    <t>92210</t>
  </si>
  <si>
    <t>TUBO DE CONCRETO PARA REDES COLETORAS DE ÁGUAS PLUVIAIS, DIÂMETRO DE 400 MM, JUNTA RÍGIDA, INSTALADO EM LOCAL COM BAIXO NÍVEL DE INTERFERÊNCIAS - FORNECIMENTO E ASSENTAMENTO. AF_12/2015</t>
  </si>
  <si>
    <t>154,00</t>
  </si>
  <si>
    <t>92211</t>
  </si>
  <si>
    <t>TUBO DE CONCRETO PARA REDES COLETORAS DE ÁGUAS PLUVIAIS, DIÂMETRO DE 500 MM, JUNTA RÍGIDA, INSTALADO EM LOCAL COM BAIXO NÍVEL DE INTERFERÊNCIAS - FORNECIMENTO E ASSENTAMENTO. AF_12/2015</t>
  </si>
  <si>
    <t>185,11</t>
  </si>
  <si>
    <t>92212</t>
  </si>
  <si>
    <t>TUBO DE CONCRETO PARA REDES COLETORAS DE ÁGUAS PLUVIAIS, DIÂMETRO DE 600 MM, JUNTA RÍGIDA, INSTALADO EM LOCAL COM BAIXO NÍVEL DE INTERFERÊNCIAS - FORNECIMENTO E ASSENTAMENTO. AF_12/2015</t>
  </si>
  <si>
    <t>273,45</t>
  </si>
  <si>
    <t>92213</t>
  </si>
  <si>
    <t>TUBO DE CONCRETO PARA REDES COLETORAS DE ÁGUAS PLUVIAIS, DIÂMETRO DE 700 MM, JUNTA RÍGIDA, INSTALADO EM LOCAL COM BAIXO NÍVEL DE INTERFERÊNCIAS - FORNECIMENTO E ASSENTAMENTO. AF_12/2015</t>
  </si>
  <si>
    <t>357,70</t>
  </si>
  <si>
    <t>92214</t>
  </si>
  <si>
    <t>TUBO DE CONCRETO PARA REDES COLETORAS DE ÁGUAS PLUVIAIS, DIÂMETRO DE 800 MM, JUNTA RÍGIDA, INSTALADO EM LOCAL COM BAIXO NÍVEL DE INTERFERÊNCIAS - FORNECIMENTO E ASSENTAMENTO. AF_12/2015</t>
  </si>
  <si>
    <t>431,17</t>
  </si>
  <si>
    <t>92215</t>
  </si>
  <si>
    <t>TUBO DE CONCRETO PARA REDES COLETORAS DE ÁGUAS PLUVIAIS, DIÂMETRO DE 900 MM, JUNTA RÍGIDA, INSTALADO EM LOCAL COM BAIXO NÍVEL DE INTERFERÊNCIAS - FORNECIMENTO E ASSENTAMENTO. AF_12/2015</t>
  </si>
  <si>
    <t>494,55</t>
  </si>
  <si>
    <t>92216</t>
  </si>
  <si>
    <t>TUBO DE CONCRETO PARA REDES COLETORAS DE ÁGUAS PLUVIAIS, DIÂMETRO DE 1000 MM, JUNTA RÍGIDA, INSTALADO EM LOCAL COM BAIXO NÍVEL DE INTERFERÊNCIAS - FORNECIMENTO E ASSENTAMENTO. AF_12/2015</t>
  </si>
  <si>
    <t>517,47</t>
  </si>
  <si>
    <t>92219</t>
  </si>
  <si>
    <t>TUBO DE CONCRETO PARA REDES COLETORAS DE ÁGUAS PLUVIAIS, DIÂMETRO DE 400 MM, JUNTA RÍGIDA, INSTALADO EM LOCAL COM ALTO NÍVEL DE INTERFERÊNCIAS - FORNECIMENTO E ASSENTAMENTO. AF_12/2015</t>
  </si>
  <si>
    <t>163,71</t>
  </si>
  <si>
    <t>92220</t>
  </si>
  <si>
    <t>TUBO DE CONCRETO PARA REDES COLETORAS DE ÁGUAS PLUVIAIS, DIÂMETRO DE 500 MM, JUNTA RÍGIDA, INSTALADO EM LOCAL COM ALTO NÍVEL DE INTERFERÊNCIAS - FORNECIMENTO E ASSENTAMENTO. AF_12/2015</t>
  </si>
  <si>
    <t>197,13</t>
  </si>
  <si>
    <t>92221</t>
  </si>
  <si>
    <t>TUBO DE CONCRETO PARA REDES COLETORAS DE ÁGUAS PLUVIAIS, DIÂMETRO DE 600 MM, JUNTA RÍGIDA, INSTALADO EM LOCAL COM ALTO NÍVEL DE INTERFERÊNCIAS - FORNECIMENTO E ASSENTAMENTO. AF_12/2015</t>
  </si>
  <si>
    <t>287,51</t>
  </si>
  <si>
    <t>92222</t>
  </si>
  <si>
    <t>TUBO DE CONCRETO PARA REDES COLETORAS DE ÁGUAS PLUVIAIS, DIÂMETRO DE 700 MM, JUNTA RÍGIDA, INSTALADO EM LOCAL COM ALTO NÍVEL DE INTERFERÊNCIAS - FORNECIMENTO E ASSENTAMENTO. AF_12/2015</t>
  </si>
  <si>
    <t>374,06</t>
  </si>
  <si>
    <t>92223</t>
  </si>
  <si>
    <t>TUBO DE CONCRETO PARA REDES COLETORAS DE ÁGUAS PLUVIAIS, DIÂMETRO DE 800 MM, JUNTA RÍGIDA, INSTALADO EM LOCAL COM ALTO NÍVEL DE INTERFERÊNCIAS - FORNECIMENTO E ASSENTAMENTO. AF_12/2015</t>
  </si>
  <si>
    <t>449,47</t>
  </si>
  <si>
    <t>92224</t>
  </si>
  <si>
    <t>TUBO DE CONCRETO PARA REDES COLETORAS DE ÁGUAS PLUVIAIS, DIÂMETRO DE 900 MM, JUNTA RÍGIDA, INSTALADO EM LOCAL COM ALTO NÍVEL DE INTERFERÊNCIAS - FORNECIMENTO E ASSENTAMENTO. AF_12/2015</t>
  </si>
  <si>
    <t>514,86</t>
  </si>
  <si>
    <t>92226</t>
  </si>
  <si>
    <t>TUBO DE CONCRETO PARA REDES COLETORAS DE ÁGUAS PLUVIAIS, DIÂMETRO DE 1000 MM, JUNTA RÍGIDA, INSTALADO EM LOCAL COM ALTO NÍVEL DE INTERFERÊNCIAS - FORNECIMENTO E ASSENTAMENTO. AF_12/2015</t>
  </si>
  <si>
    <t>540,19</t>
  </si>
  <si>
    <t>92808</t>
  </si>
  <si>
    <t>ASSENTAMENTO DE TUBO DE CONCRETO PARA REDES COLETORAS DE ÁGUAS PLUVIAIS, DIÂMETRO DE 300 MM, JUNTA RÍGIDA, INSTALADO EM LOCAL COM BAIXO NÍVEL DE INTERFERÊNCIAS (NÃO INCLUI FORNECIMENTO). AF_12/2015</t>
  </si>
  <si>
    <t>39,21</t>
  </si>
  <si>
    <t>92809</t>
  </si>
  <si>
    <t>ASSENTAMENTO DE TUBO DE CONCRETO PARA REDES COLETORAS DE ÁGUAS PLUVIAIS, DIÂMETRO DE 400 MM, JUNTA RÍGIDA, INSTALADO EM LOCAL COM BAIXO NÍVEL DE INTERFERÊNCIAS (NÃO INCLUI FORNECIMENTO). AF_12/2015</t>
  </si>
  <si>
    <t>50,21</t>
  </si>
  <si>
    <t>92810</t>
  </si>
  <si>
    <t>ASSENTAMENTO DE TUBO DE CONCRETO PARA REDES COLETORAS DE ÁGUAS PLUVIAIS, DIÂMETRO DE 500 MM, JUNTA RÍGIDA, INSTALADO EM LOCAL COM BAIXO NÍVEL DE INTERFERÊNCIAS (NÃO INCLUI FORNECIMENTO). AF_12/2015</t>
  </si>
  <si>
    <t>61,06</t>
  </si>
  <si>
    <t>92811</t>
  </si>
  <si>
    <t>ASSENTAMENTO DE TUBO DE CONCRETO PARA REDES COLETORAS DE ÁGUAS PLUVIAIS, DIÂMETRO DE 600 MM, JUNTA RÍGIDA, INSTALADO EM LOCAL COM BAIXO NÍVEL DE INTERFERÊNCIAS (NÃO INCLUI FORNECIMENTO). AF_12/2015</t>
  </si>
  <si>
    <t>72,60</t>
  </si>
  <si>
    <t>92812</t>
  </si>
  <si>
    <t>ASSENTAMENTO DE TUBO DE CONCRETO PARA REDES COLETORAS DE ÁGUAS PLUVIAIS, DIÂMETRO DE 700 MM, JUNTA RÍGIDA, INSTALADO EM LOCAL COM BAIXO NÍVEL DE INTERFERÊNCIAS (NÃO INCLUI FORNECIMENTO). AF_12/2015</t>
  </si>
  <si>
    <t>83,95</t>
  </si>
  <si>
    <t>92813</t>
  </si>
  <si>
    <t>ASSENTAMENTO DE TUBO DE CONCRETO PARA REDES COLETORAS DE ÁGUAS PLUVIAIS, DIÂMETRO DE 800 MM, JUNTA RÍGIDA, INSTALADO EM LOCAL COM BAIXO NÍVEL DE INTERFERÊNCIAS (NÃO INCLUI FORNECIMENTO). AF_12/2015</t>
  </si>
  <si>
    <t>96,99</t>
  </si>
  <si>
    <t>92814</t>
  </si>
  <si>
    <t>ASSENTAMENTO DE TUBO DE CONCRETO PARA REDES COLETORAS DE ÁGUAS PLUVIAIS, DIÂMETRO DE 900 MM, JUNTA RÍGIDA, INSTALADO EM LOCAL COM BAIXO NÍVEL DE INTERFERÊNCIAS (NÃO INCLUI FORNECIMENTO). AF_12/2015</t>
  </si>
  <si>
    <t>110,58</t>
  </si>
  <si>
    <t>92815</t>
  </si>
  <si>
    <t>ASSENTAMENTO DE TUBO DE CONCRETO PARA REDES COLETORAS DE ÁGUAS PLUVIAIS, DIÂMETRO DE 1000 MM, JUNTA RÍGIDA, INSTALADO EM LOCAL COM BAIXO NÍVEL DE INTERFERÊNCIAS (NÃO INCLUI FORNECIMENTO). AF_12/2015</t>
  </si>
  <si>
    <t>125,91</t>
  </si>
  <si>
    <t>92816</t>
  </si>
  <si>
    <t>TUBO DE CONCRETO PARA REDES COLETORAS DE ÁGUAS PLUVIAIS, DIÂMETRO DE 1200 MM, JUNTA RÍGIDA, INSTALADO EM LOCAL COM BAIXO NÍVEL DE INTERFERÊNCIAS - FORNECIMENTO E ASSENTAMENTO. AF_12/2015</t>
  </si>
  <si>
    <t>742,36</t>
  </si>
  <si>
    <t>92817</t>
  </si>
  <si>
    <t>ASSENTAMENTO DE TUBO DE CONCRETO PARA REDES COLETORAS DE ÁGUAS PLUVIAIS, DIÂMETRO DE 1200 MM, JUNTA RÍGIDA, INSTALADO EM LOCAL COM BAIXO NÍVEL DE INTERFERÊNCIAS (NÃO INCLUI FORNECIMENTO). AF_12/2015</t>
  </si>
  <si>
    <t>157,54</t>
  </si>
  <si>
    <t>92818</t>
  </si>
  <si>
    <t>TUBO DE CONCRETO PARA REDES COLETORAS DE ÁGUAS PLUVIAIS, DIÂMETRO DE 1500 MM, JUNTA RÍGIDA, INSTALADO EM LOCAL COM BAIXO NÍVEL DE INTERFERÊNCIAS - FORNECIMENTO E ASSENTAMENTO. AF_12/2015</t>
  </si>
  <si>
    <t>1.059,33</t>
  </si>
  <si>
    <t>92819</t>
  </si>
  <si>
    <t>ASSENTAMENTO DE TUBO DE CONCRETO PARA REDES COLETORAS DE ÁGUAS PLUVIAIS, DIÂMETRO DE 1500 MM, JUNTA RÍGIDA, INSTALADO EM LOCAL COM BAIXO NÍVEL DE INTERFERÊNCIAS (NÃO INCLUI FORNECIMENTO). AF_12/2015</t>
  </si>
  <si>
    <t>212,06</t>
  </si>
  <si>
    <t>92820</t>
  </si>
  <si>
    <t>ASSENTAMENTO DE TUBO DE CONCRETO PARA REDES COLETORAS DE ÁGUAS PLUVIAIS, DIÂMETRO DE 300 MM, JUNTA RÍGIDA, INSTALADO EM LOCAL COM ALTO NÍVEL DE INTERFERÊNCIAS (NÃO INCLUI FORNECIMENTO). AF_12/2015</t>
  </si>
  <si>
    <t>46,79</t>
  </si>
  <si>
    <t>92821</t>
  </si>
  <si>
    <t>ASSENTAMENTO DE TUBO DE CONCRETO PARA REDES COLETORAS DE ÁGUAS PLUVIAIS, DIÂMETRO DE 400 MM, JUNTA RÍGIDA, INSTALADO EM LOCAL COM ALTO NÍVEL DE INTERFERÊNCIAS (NÃO INCLUI FORNECIMENTO). AF_12/2015</t>
  </si>
  <si>
    <t>59,92</t>
  </si>
  <si>
    <t>92822</t>
  </si>
  <si>
    <t>ASSENTAMENTO DE TUBO DE CONCRETO PARA REDES COLETORAS DE ÁGUAS PLUVIAIS, DIÂMETRO DE 500 MM, JUNTA RÍGIDA, INSTALADO EM LOCAL COM ALTO NÍVEL DE INTERFERÊNCIAS (NÃO INCLUI FORNECIMENTO). AF_12/2015</t>
  </si>
  <si>
    <t>73,08</t>
  </si>
  <si>
    <t>92824</t>
  </si>
  <si>
    <t>ASSENTAMENTO DE TUBO DE CONCRETO PARA REDES COLETORAS DE ÁGUAS PLUVIAIS, DIÂMETRO DE 600 MM, JUNTA RÍGIDA, INSTALADO EM LOCAL COM ALTO NÍVEL DE INTERFERÊNCIAS (NÃO INCLUI FORNECIMENTO). AF_12/2015</t>
  </si>
  <si>
    <t>86,66</t>
  </si>
  <si>
    <t>92825</t>
  </si>
  <si>
    <t>ASSENTAMENTO DE TUBO DE CONCRETO PARA REDES COLETORAS DE ÁGUAS PLUVIAIS, DIÂMETRO DE 700 MM, JUNTA RÍGIDA, INSTALADO EM LOCAL COM ALTO NÍVEL DE INTERFERÊNCIAS (NÃO INCLUI FORNECIMENTO). AF_12/2015</t>
  </si>
  <si>
    <t>100,31</t>
  </si>
  <si>
    <t>92826</t>
  </si>
  <si>
    <t>ASSENTAMENTO DE TUBO DE CONCRETO PARA REDES COLETORAS DE ÁGUAS PLUVIAIS, DIÂMETRO DE 800 MM, JUNTA RÍGIDA, INSTALADO EM LOCAL COM ALTO NÍVEL DE INTERFERÊNCIAS (NÃO INCLUI FORNECIMENTO). AF_12/2015</t>
  </si>
  <si>
    <t>115,29</t>
  </si>
  <si>
    <t>92827</t>
  </si>
  <si>
    <t>ASSENTAMENTO DE TUBO DE CONCRETO PARA REDES COLETORAS DE ÁGUAS PLUVIAIS, DIÂMETRO DE 900 MM, JUNTA RÍGIDA, INSTALADO EM LOCAL COM ALTO NÍVEL DE INTERFERÊNCIAS (NÃO INCLUI FORNECIMENTO). AF_12/2015</t>
  </si>
  <si>
    <t>130,89</t>
  </si>
  <si>
    <t>92828</t>
  </si>
  <si>
    <t>ASSENTAMENTO DE TUBO DE CONCRETO PARA REDES COLETORAS DE ÁGUAS PLUVIAIS, DIÂMETRO DE 1000 MM, JUNTA RÍGIDA, INSTALADO EM LOCAL COM ALTO NÍVEL DE INTERFERÊNCIAS (NÃO INCLUI FORNECIMENTO). AF_12/2015</t>
  </si>
  <si>
    <t>148,63</t>
  </si>
  <si>
    <t>92829</t>
  </si>
  <si>
    <t>TUBO DE CONCRETO PARA REDES COLETORAS DE ÁGUAS PLUVIAIS, DIÂMETRO DE 1200 MM, JUNTA RÍGIDA, INSTALADO EM LOCAL COM ALTO NÍVEL DE INTERFERÊNCIAS - FORNECIMENTO E ASSENTAMENTO. AF_12/2015</t>
  </si>
  <si>
    <t>769,20</t>
  </si>
  <si>
    <t>92830</t>
  </si>
  <si>
    <t>ASSENTAMENTO DE TUBO DE CONCRETO PARA REDES COLETORAS DE ÁGUAS PLUVIAIS, DIÂMETRO DE 1200 MM, JUNTA RÍGIDA, INSTALADO EM LOCAL COM ALTO NÍVEL DE INTERFERÊNCIAS (NÃO INCLUI FORNECIMENTO). AF_12/2015</t>
  </si>
  <si>
    <t>184,38</t>
  </si>
  <si>
    <t>92831</t>
  </si>
  <si>
    <t>TUBO DE CONCRETO PARA REDES COLETORAS DE ÁGUAS PLUVIAIS, DIÂMETRO DE 1500 MM, JUNTA RÍGIDA, INSTALADO EM LOCAL COM ALTO NÍVEL DE INTERFERÊNCIAS - FORNECIMENTO E ASSENTAMENTO. AF_12/2015</t>
  </si>
  <si>
    <t>1.092,37</t>
  </si>
  <si>
    <t>92832</t>
  </si>
  <si>
    <t>ASSENTAMENTO DE TUBO DE CONCRETO PARA REDES COLETORAS DE ÁGUAS PLUVIAIS, DIÂMETRO DE 1500 MM, JUNTA RÍGIDA, INSTALADO EM LOCAL COM ALTO NÍVEL DE INTERFERÊNCIAS (NÃO INCLUI FORNECIMENTO). AF_12/2015</t>
  </si>
  <si>
    <t>245,10</t>
  </si>
  <si>
    <t>95565</t>
  </si>
  <si>
    <t>TUBO DE CONCRETO PARA REDES COLETORAS DE ÁGUAS PLUVIAIS, DIÂMETRO DE 300MM, JUNTA RÍGIDA, INSTALADO EM LOCAL COM BAIXO NÍVEL DE INTERFERÊNCIAS - FORNECIMENTO E ASSENTAMENTO. AF_12/2015</t>
  </si>
  <si>
    <t>131,81</t>
  </si>
  <si>
    <t>95566</t>
  </si>
  <si>
    <t>TUBO DE CONCRETO PARA REDES COLETORAS DE ÁGUAS PLUVIAIS, DIÂMETRO DE 300MM, JUNTA RÍGIDA, INSTALADO EM LOCAL COM ALTO NÍVEL DE INTERFERÊNCIAS - FORNECIMENTO E ASSENTAMENTO. AF_12/2015</t>
  </si>
  <si>
    <t>139,52</t>
  </si>
  <si>
    <t>95567</t>
  </si>
  <si>
    <t>TUBO DE CONCRETO (SIMPLES) PARA REDES COLETORAS DE ÁGUAS PLUVIAIS, DIÂMETRO DE 300 MM, JUNTA RÍGIDA, INSTALADO EM LOCAL COM BAIXO NÍVEL DE INTERFERÊNCIAS - FORNECIMENTO E ASSENTAMENTO. AF_12/2015</t>
  </si>
  <si>
    <t>83,08</t>
  </si>
  <si>
    <t>95568</t>
  </si>
  <si>
    <t>TUBO DE CONCRETO (SIMPLES) PARA REDES COLETORAS DE ÁGUAS PLUVIAIS, DIÂMETRO DE 400 MM, JUNTA RÍGIDA, INSTALADO EM LOCAL COM BAIXO NÍVEL DE INTERFERÊNCIAS - FORNECIMENTO E ASSENTAMENTO. AF_12/2015</t>
  </si>
  <si>
    <t>102,11</t>
  </si>
  <si>
    <t>95569</t>
  </si>
  <si>
    <t>TUBO DE CONCRETO (SIMPLES) PARA REDES COLETORAS DE ÁGUAS PLUVIAIS, DIÂMETRO DE 500 MM, JUNTA RÍGIDA, INSTALADO EM LOCAL COM BAIXO NÍVEL DE INTERFERÊNCIAS - FORNECIMENTO E ASSENTAMENTO. AF_12/2015</t>
  </si>
  <si>
    <t>138,09</t>
  </si>
  <si>
    <t>95570</t>
  </si>
  <si>
    <t>TUBO DE CONCRETO (SIMPLES) PARA REDES COLETORAS DE ÁGUAS PLUVIAIS, DIÂMETRO DE 300 MM, JUNTA RÍGIDA, INSTALADO EM LOCAL COM ALTO NÍVEL DE INTERFERÊNCIAS - FORNECIMENTO E ASSENTAMENTO. AF_12/2015</t>
  </si>
  <si>
    <t>90,79</t>
  </si>
  <si>
    <t>95571</t>
  </si>
  <si>
    <t>TUBO DE CONCRETO (SIMPLES) PARA REDES COLETORAS DE ÁGUAS PLUVIAIS, DIÂMETRO DE 400 MM, JUNTA RÍGIDA, INSTALADO EM LOCAL COM ALTO NÍVEL DE INTERFERÊNCIAS - FORNECIMENTO E ASSENTAMENTO. AF_12/2015</t>
  </si>
  <si>
    <t>111,98</t>
  </si>
  <si>
    <t>95572</t>
  </si>
  <si>
    <t>TUBO DE CONCRETO (SIMPLES) PARA REDES COLETORAS DE ÁGUAS PLUVIAIS, DIÂMETRO DE 500 MM, JUNTA RÍGIDA, INSTALADO EM LOCAL COM ALTO NÍVEL DE INTERFERÊNCIAS - FORNECIMENTO E ASSENTAMENTO. AF_12/2015</t>
  </si>
  <si>
    <t>150,30</t>
  </si>
  <si>
    <t>97127</t>
  </si>
  <si>
    <t>ASSENTAMENTO DE TUBO DE PVC DEFOFO OU PRFV OU RPVC PARA REDE DE ÁGUA, DN 150 MM, JUNTA ELÁSTICA INTEGRADA, INSTALADO EM LOCAL COM NÍVEL ALTO DE INTERFERÊNCIAS (NÃO INCLUI FORNECIMENTO). AF_11/2017</t>
  </si>
  <si>
    <t>4,98</t>
  </si>
  <si>
    <t>97128</t>
  </si>
  <si>
    <t>ASSENTAMENTO DE TUBO DE PVC DEFOFO OU PRFV OU RPVC PARA REDE DE ÁGUA, DN 200 MM, JUNTA ELÁSTICA INTEGRADA, INSTALADO EM LOCAL COM NÍVEL ALTO DE INTERFERÊNCIAS (NÃO INCLUI FORNECIMENTO). AF_11/2017</t>
  </si>
  <si>
    <t>9,62</t>
  </si>
  <si>
    <t>97129</t>
  </si>
  <si>
    <t>ASSENTAMENTO DE TUBO DE PVC DEFOFO OU PRFV OU RPVC PARA REDE DE ÁGUA, DN 250 MM, JUNTA ELÁSTICA INTEGRADA, INSTALADO EM LOCAL COM NÍVEL ALTO DE INTERFERÊNCIAS (NÃO INCLUI FORNECIMENTO). AF_11/2017</t>
  </si>
  <si>
    <t>11,83</t>
  </si>
  <si>
    <t>97130</t>
  </si>
  <si>
    <t>ASSENTAMENTO DE TUBO DE PVC DEFOFO OU PRFV OU RPVC PARA REDE DE ÁGUA, DN 300 MM, JUNTA ELÁSTICA INTEGRADA, INSTALADO EM LOCAL COM NÍVEL ALTO DE INTERFERÊNCIAS (NÃO INCLUI FORNECIMENTO). AF_11/2017</t>
  </si>
  <si>
    <t>14,06</t>
  </si>
  <si>
    <t>97131</t>
  </si>
  <si>
    <t>ASSENTAMENTO DE TUBO DE PVC DEFOFO OU PRFV OU RPVC PARA REDE DE ÁGUA, DN 350 MM, JUNTA ELÁSTICA INTEGRADA, INSTALADO EM LOCAL COM NÍVEL ALTO DE INTERFERÊNCIAS (NÃO INCLUI FORNECIMENTO). AF_11/2017</t>
  </si>
  <si>
    <t>16,25</t>
  </si>
  <si>
    <t>97132</t>
  </si>
  <si>
    <t>ASSENTAMENTO DE TUBO DE PVC DEFOFO OU PRFV OU RPVC PARA REDE DE ÁGUA, DN 400 MM, JUNTA ELÁSTICA INTEGRADA, INSTALADO EM LOCAL COM NÍVEL ALTO DE INTERFERÊNCIAS (NÃO INCLUI FORNECIMENTO). AF_11/2017</t>
  </si>
  <si>
    <t>18,45</t>
  </si>
  <si>
    <t>97133</t>
  </si>
  <si>
    <t>ASSENTAMENTO DE TUBO DE PVC DEFOFO OU PRFV OU RPVC PARA REDE DE ÁGUA, DN 500 MM, JUNTA ELÁSTICA INTEGRADA, INSTALADO EM LOCAL COM NÍVEL ALTO DE INTERFERÊNCIAS (NÃO INCLUI FORNECIMENTO). AF_11/2017</t>
  </si>
  <si>
    <t>22,88</t>
  </si>
  <si>
    <t>97134</t>
  </si>
  <si>
    <t>ASSENTAMENTO DE TUBO DE PVC DEFOFO OU PRFV OU RPVC PARA REDE DE ÁGUA, DN 150 MM, JUNTA ELÁSTICA INTEGRADA, INSTALADO EM LOCAL COM NÍVEL BAIXO DE INTERFERÊNCIAS (NÃO INCLUI FORNECIMENTO). AF_11/2017</t>
  </si>
  <si>
    <t>2,28</t>
  </si>
  <si>
    <t>97135</t>
  </si>
  <si>
    <t>ASSENTAMENTO DE TUBO DE PVC DEFOFO OU PRFV OU RPVC PARA REDE DE ÁGUA, DN 200 MM, JUNTA ELÁSTICA INTEGRADA, INSTALADO EM LOCAL COM NÍVEL BAIXO DE INTERFERÊNCIAS (NÃO INCLUI FORNECIMENTO). AF_11/2017</t>
  </si>
  <si>
    <t>4,86</t>
  </si>
  <si>
    <t>97136</t>
  </si>
  <si>
    <t>ASSENTAMENTO DE TUBO DE PVC DEFOFO OU PRFV OU RPVC PARA REDE DE ÁGUA, DN 250 MM, JUNTA ELÁSTICA INTEGRADA, INSTALADO EM LOCAL COM NÍVEL BAIXO DE INTERFERÊNCIAS (NÃO INCLUI FORNECIMENTO). AF_11/2017</t>
  </si>
  <si>
    <t>5,98</t>
  </si>
  <si>
    <t>97137</t>
  </si>
  <si>
    <t>ASSENTAMENTO DE TUBO DE PVC DEFOFO OU PRFV OU RPVC PARA REDE DE ÁGUA, DN 300 MM, JUNTA ELÁSTICA INTEGRADA, INSTALADO EM LOCAL COM NÍVEL BAIXO DE INTERFERÊNCIAS (NÃO INCLUI FORNECIMENTO). AF_11/2017</t>
  </si>
  <si>
    <t>7,11</t>
  </si>
  <si>
    <t>97138</t>
  </si>
  <si>
    <t>ASSENTAMENTO DE TUBO DE PVC DEFOFO OU PRFV OU RPVC PARA REDE DE ÁGUA, DN 350 MM, JUNTA ELÁSTICA INTEGRADA, INSTALADO EM LOCAL COM NÍVEL BAIXO DE INTERFERÊNCIAS (NÃO INCLUI FORNECIMENTO). AF_11/2017</t>
  </si>
  <si>
    <t>8,23</t>
  </si>
  <si>
    <t>97139</t>
  </si>
  <si>
    <t>ASSENTAMENTO DE TUBO DE PVC DEFOFO OU PRFV OU RPVC PARA REDE DE ÁGUA, DN 400 MM, JUNTA ELÁSTICA INTEGRADA, INSTALADO EM LOCAL COM NÍVEL BAIXO DE INTERFERÊNCIAS (NÃO INCLUI FORNECIMENTO). AF_11/2017</t>
  </si>
  <si>
    <t>9,34</t>
  </si>
  <si>
    <t>97140</t>
  </si>
  <si>
    <t>ASSENTAMENTO DE TUBO DE PVC DEFOFO OU PRFV OU RPVC PARA REDE DE ÁGUA, DN 500 MM, JUNTA ELÁSTICA INTEGRADA, INSTALADO EM LOCAL COM NÍVEL BAIXO DE INTERFERÊNCIAS (NÃO INCLUI FORNECIMENTO). AF_11/2017</t>
  </si>
  <si>
    <t>11,58</t>
  </si>
  <si>
    <t>103089</t>
  </si>
  <si>
    <t>ASSENTAMENTO DE TUBO DE FERRO FUNDIDO PARA REDE DE ÁGUA, DN 80 MM, JUNTA FLANGEADA (NÃO INCLUI O FORNECIMENTO). AF_09/2021</t>
  </si>
  <si>
    <t>9,60</t>
  </si>
  <si>
    <t>103090</t>
  </si>
  <si>
    <t>ASSENTAMENTO DE TUBO DE FERRO FUNDIDO PARA REDE DE ÁGUA, DN 100 MM, JUNTA FLANGEADA (NÃO INCLUI O FORNECIMENTO). AF_09/2021</t>
  </si>
  <si>
    <t>11,50</t>
  </si>
  <si>
    <t>103091</t>
  </si>
  <si>
    <t>ASSENTAMENTO DE TUBO DE FERRO FUNDIDO PARA REDE DE ÁGUA, DN 150 MM, JUNTA FLANGEADA (NÃO INCLUI O FORNECIMENTO). AF_09/2021</t>
  </si>
  <si>
    <t>16,21</t>
  </si>
  <si>
    <t>103092</t>
  </si>
  <si>
    <t>ASSENTAMENTO DE TUBO DE FERRO FUNDIDO PARA REDE DE ÁGUA, DN 200 MM, JUNTA FLANGEADA (NÃO INCLUI O FORNECIMENTO). AF_09/2021</t>
  </si>
  <si>
    <t>20,94</t>
  </si>
  <si>
    <t>103093</t>
  </si>
  <si>
    <t>ASSENTAMENTO DE TUBO DE FERRO FUNDIDO PARA REDE DE ÁGUA, DN 250 MM, JUNTA FLANGEADA (NÃO INCLUI O FORNECIMENTO). AF_09/2021</t>
  </si>
  <si>
    <t>32,02</t>
  </si>
  <si>
    <t>103094</t>
  </si>
  <si>
    <t>ASSENTAMENTO DE TUBO DE FERRO FUNDIDO PARA REDE DE ÁGUA, DN 300 MM, JUNTA FLANGEADA (NÃO INCLUI O FORNECIMENTO). AF_09/2021</t>
  </si>
  <si>
    <t>36,77</t>
  </si>
  <si>
    <t>103095</t>
  </si>
  <si>
    <t>ASSENTAMENTO DE TUBO DE FERRO FUNDIDO PARA REDE DE ÁGUA, DN 350 MM, JUNTA FLANGEADA (NÃO INCLUI O FORNECIMENTO). AF_09/2021</t>
  </si>
  <si>
    <t>47,83</t>
  </si>
  <si>
    <t>103096</t>
  </si>
  <si>
    <t>ASSENTAMENTO DE TUBO DE FERRO FUNDIDO PARA REDE DE ÁGUA, DN 400 MM, JUNTA FLANGEADA (NÃO INCLUI O FORNECIMENTO). AF_09/2021</t>
  </si>
  <si>
    <t>52,59</t>
  </si>
  <si>
    <t>103097</t>
  </si>
  <si>
    <t>ASSENTAMENTO DE TUBO DE FERRO FUNDIDO PARA REDE DE ÁGUA, DN 450 MM, JUNTA FLANGEADA (NÃO INCLUI O FORNECIMENTO). AF_09/2021</t>
  </si>
  <si>
    <t>63,67</t>
  </si>
  <si>
    <t>103098</t>
  </si>
  <si>
    <t>ASSENTAMENTO DE TUBO DE FERRO FUNDIDO PARA REDE DE ÁGUA, DN 500 MM, JUNTA FLANGEADA (NÃO INCLUI O FORNECIMENTO). AF_09/2021</t>
  </si>
  <si>
    <t>68,40</t>
  </si>
  <si>
    <t>103099</t>
  </si>
  <si>
    <t>ASSENTAMENTO DE TUBO DE FERRO FUNDIDO PARA REDE DE ÁGUA, DN 600 MM, JUNTA FLANGEADA (NÃO INCLUI O FORNECIMENTO). AF_09/2021</t>
  </si>
  <si>
    <t>77,85</t>
  </si>
  <si>
    <t>103100</t>
  </si>
  <si>
    <t>ASSENTAMENTO DE TUBO DE FERRO FUNDIDO PARA REDE DE ÁGUA, DN 700 MM, JUNTA FLANGEADA (NÃO INCLUI O FORNECIMENTO). AF_09/2021</t>
  </si>
  <si>
    <t>83,14</t>
  </si>
  <si>
    <t>103101</t>
  </si>
  <si>
    <t>ASSENTAMENTO DE TUBO DE FERRO FUNDIDO PARA REDE DE ÁGUA, DN 800 MM, JUNTA FLANGEADA (NÃO INCLUI O FORNECIMENTO). AF_09/2021</t>
  </si>
  <si>
    <t>91,60</t>
  </si>
  <si>
    <t>103102</t>
  </si>
  <si>
    <t>ASSENTAMENTO DE TUBO DE FERRO FUNDIDO PARA REDE DE ÁGUA, DN 900 MM, JUNTA FLANGEADA (NÃO INCLUI O FORNECIMENTO). AF_09/2021</t>
  </si>
  <si>
    <t>105,49</t>
  </si>
  <si>
    <t>103103</t>
  </si>
  <si>
    <t>ASSENTAMENTO DE TUBO DE FERRO FUNDIDO PARA REDE DE ÁGUA, DN 1000 MM, JUNTA FLANGEADA (NÃO INCLUI O FORNECIMENTO). AF_09/2021</t>
  </si>
  <si>
    <t>113,96</t>
  </si>
  <si>
    <t>103104</t>
  </si>
  <si>
    <t>ASSENTAMENTO DE TUBO DE FERRO FUNDIDO PARA REDE DE ÁGUA, DN 1200 MM, JUNTA FLANGEADA (NÃO INCLUI O FORNECIMENTO). AF_09/2021</t>
  </si>
  <si>
    <t>136,32</t>
  </si>
  <si>
    <t>103105</t>
  </si>
  <si>
    <t>ASSENTAMENTO DE CONEXÃO COM 2 ACESSOS, FERRO FUNDIDO PARA REDE DE ÁGUA, DN  80 MM, JUNTA FLANGEADA (NÃO INCLUI O FORNECIMENTO). AF_09/2021</t>
  </si>
  <si>
    <t>39,36</t>
  </si>
  <si>
    <t>103106</t>
  </si>
  <si>
    <t>ASSENTAMENTO DE CONEXÃO COM 2 ACESSOS, FERRO FUNDIDO PARA REDE DE ÁGUA, DN  100 MM, JUNTA FLANGEADA (NÃO INCLUI O FORNECIMENTO). AF_09/2021</t>
  </si>
  <si>
    <t>47,20</t>
  </si>
  <si>
    <t>103107</t>
  </si>
  <si>
    <t>ASSENTAMENTO DE CONEXÃO COM 2 ACESSOS, FERRO FUNDIDO PARA REDE DE ÁGUA, DN  150 MM, JUNTA FLANGEADA (NÃO INCLUI O FORNECIMENTO). AF_09/2021</t>
  </si>
  <si>
    <t>66,83</t>
  </si>
  <si>
    <t>103108</t>
  </si>
  <si>
    <t>ASSENTAMENTO DE CONEXÃO COM 2 ACESSOS, FERRO FUNDIDO PARA REDE DE ÁGUA, DN  200 MM, JUNTA FLANGEADA (NÃO INCLUI O FORNECIMENTO). AF_09/2021</t>
  </si>
  <si>
    <t>86,44</t>
  </si>
  <si>
    <t>103109</t>
  </si>
  <si>
    <t>ASSENTAMENTO DE CONEXÃO COM 2 ACESSOS, FERRO FUNDIDO PARA REDE DE ÁGUA, DN  250 MM, JUNTA FLANGEADA (NÃO INCLUI O FORNECIMENTO). AF_09/2021</t>
  </si>
  <si>
    <t>142,92</t>
  </si>
  <si>
    <t>103110</t>
  </si>
  <si>
    <t>ASSENTAMENTO DE CONEXÃO COM 2 ACESSOS, FERRO FUNDIDO PARA REDE DE ÁGUA, DN  300 MM, JUNTA FLANGEADA (NÃO INCLUI O FORNECIMENTO). AF_09/2021</t>
  </si>
  <si>
    <t>162,52</t>
  </si>
  <si>
    <t>103111</t>
  </si>
  <si>
    <t>ASSENTAMENTO DE CONEXÃO COM 2 ACESSOS, FERRO FUNDIDO PARA REDE DE ÁGUA, DN  350 MM, JUNTA FLANGEADA (NÃO INCLUI O FORNECIMENTO). AF_09/2021</t>
  </si>
  <si>
    <t>219,01</t>
  </si>
  <si>
    <t>103112</t>
  </si>
  <si>
    <t>ASSENTAMENTO DE CONEXÃO COM 2 ACESSOS, FERRO FUNDIDO PARA REDE DE ÁGUA, DN  400 MM, JUNTA FLANGEADA (NÃO INCLUI O FORNECIMENTO). AF_09/2021</t>
  </si>
  <si>
    <t>238,64</t>
  </si>
  <si>
    <t>103113</t>
  </si>
  <si>
    <t>ASSENTAMENTO DE CONEXÃO COM 2 ACESSOS, FERRO FUNDIDO PARA REDE DE ÁGUA, DN  450 MM, JUNTA FLANGEADA (NÃO INCLUI O FORNECIMENTO). AF_09/2021</t>
  </si>
  <si>
    <t>295,10</t>
  </si>
  <si>
    <t>103114</t>
  </si>
  <si>
    <t>ASSENTAMENTO DE CONEXÃO COM 2 ACESSOS, FERRO FUNDIDO PARA REDE DE ÁGUA, DN  500 MM, JUNTA FLANGEADA (NÃO INCLUI O FORNECIMENTO). AF_09/2021</t>
  </si>
  <si>
    <t>314,73</t>
  </si>
  <si>
    <t>103115</t>
  </si>
  <si>
    <t>ASSENTAMENTO DE CONEXÃO COM 2 ACESSOS, FERRO FUNDIDO PARA REDE DE ÁGUA, DN  600 MM, JUNTA FLANGEADA (NÃO INCLUI O FORNECIMENTO). AF_09/2021</t>
  </si>
  <si>
    <t>353,96</t>
  </si>
  <si>
    <t>103116</t>
  </si>
  <si>
    <t>ASSENTAMENTO DE CONEXÃO COM 2 ACESSOS, FERRO FUNDIDO PARA REDE DE ÁGUA, DN  700 MM, JUNTA FLANGEADA (NÃO INCLUI O FORNECIMENTO). AF_09/2021</t>
  </si>
  <si>
    <t>430,05</t>
  </si>
  <si>
    <t>103117</t>
  </si>
  <si>
    <t>ASSENTAMENTO DE CONEXÃO COM 2 ACESSOS, FERRO FUNDIDO PARA REDE DE ÁGUA, DN  800 MM, JUNTA FLANGEADA (NÃO INCLUI O FORNECIMENTO). AF_09/2021</t>
  </si>
  <si>
    <t>469,30</t>
  </si>
  <si>
    <t>103118</t>
  </si>
  <si>
    <t>ASSENTAMENTO DE CONEXÃO COM 2 ACESSOS, FERRO FUNDIDO PARA REDE DE ÁGUA, DN  900 MM, JUNTA FLANGEADA (NÃO INCLUI O FORNECIMENTO). AF_09/2021</t>
  </si>
  <si>
    <t>545,39</t>
  </si>
  <si>
    <t>103119</t>
  </si>
  <si>
    <t>ASSENTAMENTO DE CONEXÃO COM 2 ACESSOS, FERRO FUNDIDO PARA REDE DE ÁGUA, DN  1000 MM, JUNTA FLANGEADA (NÃO INCLUI O FORNECIMENTO). AF_09/2021</t>
  </si>
  <si>
    <t>584,62</t>
  </si>
  <si>
    <t>103120</t>
  </si>
  <si>
    <t>ASSENTAMENTO DE CONEXÃO COM 2 ACESSOS, FERRO FUNDIDO PARA REDE DE ÁGUA, DN  1200 MM, JUNTA FLANGEADA (NÃO INCLUI O FORNECIMENTO). AF_09/2021</t>
  </si>
  <si>
    <t>699,94</t>
  </si>
  <si>
    <t>103121</t>
  </si>
  <si>
    <t>ASSENTAMENTO DE CONEXÃO COM 3 ACESSOS, FERRO FUNDIDO PARA REDE DE ÁGUA, DN  80 MM, JUNTA FLANGEADA (NÃO INCLUI O FORNECIMENTO). AF_09/2021</t>
  </si>
  <si>
    <t>52,06</t>
  </si>
  <si>
    <t>103122</t>
  </si>
  <si>
    <t>ASSENTAMENTO DE CONEXÃO COM 3 ACESSOS, FERRO FUNDIDO PARA REDE DE ÁGUA, DN  100 MM, JUNTA FLANGEADA (NÃO INCLUI O FORNECIMENTO). AF_09/2021</t>
  </si>
  <si>
    <t>63,83</t>
  </si>
  <si>
    <t>103123</t>
  </si>
  <si>
    <t>ASSENTAMENTO DE CONEXÃO COM 3 ACESSOS, FERRO FUNDIDO PARA REDE DE ÁGUA, DN  150 MM, JUNTA FLANGEADA (NÃO INCLUI O FORNECIMENTO). AF_09/2021</t>
  </si>
  <si>
    <t>93,26</t>
  </si>
  <si>
    <t>103124</t>
  </si>
  <si>
    <t>ASSENTAMENTO DE CONEXÃO COM 3 ACESSOS, FERRO FUNDIDO PARA REDE DE ÁGUA, DN  200 MM, JUNTA FLANGEADA (NÃO INCLUI O FORNECIMENTO). AF_09/2021</t>
  </si>
  <si>
    <t>122,68</t>
  </si>
  <si>
    <t>103125</t>
  </si>
  <si>
    <t>ASSENTAMENTO DE CONEXÃO COM 3 ACESSOS, FERRO FUNDIDO PARA REDE DE ÁGUA, DN  250 MM, JUNTA FLANGEADA (NÃO INCLUI O FORNECIMENTO). AF_09/2021</t>
  </si>
  <si>
    <t>207,42</t>
  </si>
  <si>
    <t>103126</t>
  </si>
  <si>
    <t>ASSENTAMENTO DE CONEXÃO COM 3 ACESSOS, FERRO FUNDIDO PARA REDE DE ÁGUA, DN  300 MM, JUNTA FLANGEADA (NÃO INCLUI O FORNECIMENTO). AF_09/2021</t>
  </si>
  <si>
    <t>236,82</t>
  </si>
  <si>
    <t>103127</t>
  </si>
  <si>
    <t>ASSENTAMENTO DE CONEXÃO COM 3 ACESSOS, FERRO FUNDIDO PARA REDE DE ÁGUA, DN  350 MM, JUNTA FLANGEADA (NÃO INCLUI O FORNECIMENTO). AF_09/2021</t>
  </si>
  <si>
    <t>321,56</t>
  </si>
  <si>
    <t>103128</t>
  </si>
  <si>
    <t>ASSENTAMENTO DE CONEXÃO COM 3 ACESSOS, FERRO FUNDIDO PARA REDE DE ÁGUA, DN  400 MM, JUNTA FLANGEADA (NÃO INCLUI O FORNECIMENTO). AF_09/2021</t>
  </si>
  <si>
    <t>350,96</t>
  </si>
  <si>
    <t>103129</t>
  </si>
  <si>
    <t>ASSENTAMENTO DE CONEXÃO COM 3 ACESSOS, FERRO FUNDIDO PARA REDE DE ÁGUA, DN  450 MM, JUNTA FLANGEADA (NÃO INCLUI O FORNECIMENTO). AF_09/2021</t>
  </si>
  <si>
    <t>435,69</t>
  </si>
  <si>
    <t>103130</t>
  </si>
  <si>
    <t>ASSENTAMENTO DE CONEXÃO COM 3 ACESSOS, FERRO FUNDIDO PARA REDE DE ÁGUA, DN  500 MM, JUNTA FLANGEADA (NÃO INCLUI O FORNECIMENTO). AF_09/2021</t>
  </si>
  <si>
    <t>465,11</t>
  </si>
  <si>
    <t>103131</t>
  </si>
  <si>
    <t>ASSENTAMENTO DE CONEXÃO COM 3 ACESSOS, FERRO FUNDIDO PARA REDE DE ÁGUA, DN  600 MM, JUNTA FLANGEADA (NÃO INCLUI O FORNECIMENTO). AF_09/2021</t>
  </si>
  <si>
    <t>523,97</t>
  </si>
  <si>
    <t>103132</t>
  </si>
  <si>
    <t>ASSENTAMENTO DE CONEXÃO COM 3 ACESSOS, FERRO FUNDIDO PARA REDE DE ÁGUA, DN  700 MM, JUNTA FLANGEADA (NÃO INCLUI O FORNECIMENTO). AF_09/2021</t>
  </si>
  <si>
    <t>638,10</t>
  </si>
  <si>
    <t>103133</t>
  </si>
  <si>
    <t>ASSENTAMENTO DE CONEXÃO COM 3 ACESSOS, FERRO FUNDIDO PARA REDE DE ÁGUA, DN  800 MM, JUNTA FLANGEADA (NÃO INCLUI O FORNECIMENTO). AF_09/2021</t>
  </si>
  <si>
    <t>696,97</t>
  </si>
  <si>
    <t>103134</t>
  </si>
  <si>
    <t>ASSENTAMENTO DE CONEXÃO COM 3 ACESSOS, FERRO FUNDIDO PARA REDE DE ÁGUA, DN  900 MM, JUNTA FLANGEADA (NÃO INCLUI O FORNECIMENTO). AF_09/2021</t>
  </si>
  <si>
    <t>811,10</t>
  </si>
  <si>
    <t>103135</t>
  </si>
  <si>
    <t>ASSENTAMENTO DE CONEXÃO COM 3 ACESSOS, FERRO FUNDIDO PARA REDE DE ÁGUA, DN  1000 MM, JUNTA FLANGEADA (NÃO INCLUI O FORNECIMENTO). AF_09/2021</t>
  </si>
  <si>
    <t>869,95</t>
  </si>
  <si>
    <t>103136</t>
  </si>
  <si>
    <t>ASSENTAMENTO DE CONEXÃO COM 3 ACESSOS, FERRO FUNDIDO PARA REDE DE ÁGUA, DN  1200 MM, JUNTA FLANGEADA (NÃO INCLUI O FORNECIMENTO). AF_09/2021</t>
  </si>
  <si>
    <t>1.042,94</t>
  </si>
  <si>
    <t>103137</t>
  </si>
  <si>
    <t>ASSENTAMENTO DE CONEXÃO COM 1 ACESSO, FERRO FUNDIDO PARA REDE DE ÁGUA, DN  80 MM, JUNTA FLANGEADA (NÃO INCLUI O FORNECIMENTO). AF_09/2021</t>
  </si>
  <si>
    <t>26,66</t>
  </si>
  <si>
    <t>103138</t>
  </si>
  <si>
    <t>ASSENTAMENTO DE CONEXÃO COM 1 ACESSO, FERRO FUNDIDO PARA REDE DE ÁGUA, DN  100 MM, JUNTA FLANGEADA (NÃO INCLUI O FORNECIMENTO). AF_09/2021</t>
  </si>
  <si>
    <t>30,58</t>
  </si>
  <si>
    <t>103139</t>
  </si>
  <si>
    <t>ASSENTAMENTO DE CONEXÃO COM 1 ACESSO, FERRO FUNDIDO PARA REDE DE ÁGUA, DN  150 MM, JUNTA FLANGEADA (NÃO INCLUI O FORNECIMENTO). AF_09/2021</t>
  </si>
  <si>
    <t>40,41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</si>
  <si>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</si>
  <si>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</si>
  <si>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</si>
  <si>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</si>
  <si>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78,45</t>
  </si>
  <si>
    <t>103142</t>
  </si>
  <si>
    <t>ASSENTAMENTO DE CONEXÃO COM 1 ACESSO, FERRO FUNDIDO PARA REDE DE ÁGUA, DN  300 MM, JUNTA FLANGEADA (NÃO INCLUI O FORNECIMENTO). AF_09/2021</t>
  </si>
  <si>
    <t>88,25</t>
  </si>
  <si>
    <t>103143</t>
  </si>
  <si>
    <t>ASSENTAMENTO DE CONEXÃO COM 1 ACESSO, FERRO FUNDIDO PARA REDE DE ÁGUA, DN  350 MM, JUNTA FLANGEADA (NÃO INCLUI O FORNECIMENTO). AF_09/2021</t>
  </si>
  <si>
    <t>116,49</t>
  </si>
  <si>
    <t>103144</t>
  </si>
  <si>
    <t>ASSENTAMENTO DE CONEXÃO COM 1 ACESSO, FERRO FUNDIDO PARA REDE DE ÁGUA, DN  400 MM, JUNTA FLANGEADA (NÃO INCLUI O FORNECIMENTO). AF_09/2021</t>
  </si>
  <si>
    <t>126,30</t>
  </si>
  <si>
    <t>103145</t>
  </si>
  <si>
    <t>ASSENTAMENTO DE CONEXÃO COM 1 ACESSO, FERRO FUNDIDO PARA REDE DE ÁGUA, DN  450 MM, JUNTA FLANGEADA (NÃO INCLUI O FORNECIMENTO). AF_09/2021</t>
  </si>
  <si>
    <t>154,55</t>
  </si>
  <si>
    <t>103146</t>
  </si>
  <si>
    <t>ASSENTAMENTO DE CONEXÃO COM 1 ACESSO, FERRO FUNDIDO PARA REDE DE ÁGUA, DN  500 MM, JUNTA FLANGEADA (NÃO INCLUI O FORNECIMENTO). AF_09/2021</t>
  </si>
  <si>
    <t>164,34</t>
  </si>
  <si>
    <t>103147</t>
  </si>
  <si>
    <t>ASSENTAMENTO DE CONEXÃO COM 1 ACESSO, FERRO FUNDIDO PARA REDE DE ÁGUA, DN  600 MM, JUNTA FLANGEADA (NÃO INCLUI O FORNECIMENTO). AF_09/2021</t>
  </si>
  <si>
    <t>183,96</t>
  </si>
  <si>
    <t>103148</t>
  </si>
  <si>
    <t>ASSENTAMENTO DE CONEXÃO COM 1 ACESSO, FERRO FUNDIDO PARA REDE DE ÁGUA, DN  700 MM, JUNTA FLANGEADA (NÃO INCLUI O FORNECIMENTO). AF_09/2021</t>
  </si>
  <si>
    <t>222,01</t>
  </si>
  <si>
    <t>103149</t>
  </si>
  <si>
    <t>ASSENTAMENTO DE CONEXÃO COM 1 ACESSO, FERRO FUNDIDO PARA REDE DE ÁGUA, DN  800 MM, JUNTA FLANGEADA (NÃO INCLUI O FORNECIMENTO). AF_09/2021</t>
  </si>
  <si>
    <t>241,63</t>
  </si>
  <si>
    <t>103150</t>
  </si>
  <si>
    <t>ASSENTAMENTO DE CONEXÃO COM 1 ACESSO, FERRO FUNDIDO PARA REDE DE ÁGUA, DN  900 MM, JUNTA FLANGEADA (NÃO INCLUI O FORNECIMENTO). AF_09/2021</t>
  </si>
  <si>
    <t>279,63</t>
  </si>
  <si>
    <t>103151</t>
  </si>
  <si>
    <t>ASSENTAMENTO DE CONEXÃO COM 1 ACESSO, FERRO FUNDIDO PARA REDE DE ÁGUA, DN  1000 MM, JUNTA FLANGEADA (NÃO INCLUI O FORNECIMENTO). AF_09/2021</t>
  </si>
  <si>
    <t>299,29</t>
  </si>
  <si>
    <t>103152</t>
  </si>
  <si>
    <t>ASSENTAMENTO DE CONEXÃO COM 1 ACESSO, FERRO FUNDIDO PARA REDE DE ÁGUA, DN  1200 MM, JUNTA FLANGEADA (NÃO INCLUI O FORNECIMENTO). AF_09/2021</t>
  </si>
  <si>
    <t>356,95</t>
  </si>
  <si>
    <t>103372</t>
  </si>
  <si>
    <t>TUBO PEAD LISO PARA REDE DE ÁGUA OU ESGOTO, DIÂMETRO DE 20 MM, JUNTA SOLDADA (NÃO INCLUI A EXECUÇÃO DE SOLDA) - FORNECIMENTO E ASSENTAMENTO. AF_12/2021</t>
  </si>
  <si>
    <t>5,92</t>
  </si>
  <si>
    <t>103373</t>
  </si>
  <si>
    <t>TUBO PEAD LISO PARA REDE DE ÁGUA OU ESGOTO, DIÂMETRO DE 32 MM, JUNTA SOLDADA (NÃO INCLUI A EXECUÇÃO DE SOLDA) - FORNECIMENTO E ASSENTAMENTO. AF_12/2021</t>
  </si>
  <si>
    <t>11,61</t>
  </si>
  <si>
    <t>103376</t>
  </si>
  <si>
    <t>TUBO PEAD LISO PARA REDE DE ÁGUA OU ESGOTO, DIÂMETRO DE 110 MM, JUNTA SOLDADA (NÃO INCLUI A EXECUÇÃO DE SOLDA) - FORNECIMENTO E ASSENTAMENTO. AF_12/2021</t>
  </si>
  <si>
    <t>138,72</t>
  </si>
  <si>
    <t>103377</t>
  </si>
  <si>
    <t>TUBO PEAD LISO PARA REDE DE ÁGUA OU ESGOTO, DIÂMETRO DE 160 MM, JUNTA SOLDADA (NÃO INCLUI A EXECUÇÃO DE SOLDA) - FORNECIMENTO E ASSENTAMENTO. AF_12/2021</t>
  </si>
  <si>
    <t>1.320,06</t>
  </si>
  <si>
    <t>103379</t>
  </si>
  <si>
    <t>TUBO PEAD LISO PARA REDE DE ÁGUA OU ESGOTO, DIÂMETRO DE 200 MM, JUNTA SOLDADA (NÃO INCLUI A EXECUÇÃO DE SOLDA) - FORNECIMENTO E ASSENTAMENTO. AF_12/2021</t>
  </si>
  <si>
    <t>462,33</t>
  </si>
  <si>
    <t>103383</t>
  </si>
  <si>
    <t>TUBO PEAD LISO PARA REDE DE ÁGUA OU ESGOTO, DIÂMETRO DE 315 MM, JUNTA SOLDADA (NÃO INCLUI A EXECUÇÃO DE SOLDA) - FORNECIMENTO E ASSENTAMENTO. AF_12/2021</t>
  </si>
  <si>
    <t>1.132,30</t>
  </si>
  <si>
    <t>103385</t>
  </si>
  <si>
    <t>TUBO PEAD LISO PARA REDE DE ÁGUA OU ESGOTO, DIÂMETRO DE 400 MM, JUNTA SOLDADA (NÃO INCLUI A EXECUÇÃO DE SOLDA) - FORNECIMENTO E ASSENTAMENTO. AF_12/2021</t>
  </si>
  <si>
    <t>1.825,20</t>
  </si>
  <si>
    <t>103387</t>
  </si>
  <si>
    <t>TUBO PEAD LISO PARA REDE DE ÁGUA OU ESGOTO, DIÂMETRO DE 500 MM, JUNTA SOLDADA (NÃO INCLUI A EXECUÇÃO DE SOLDA) - FORNECIMENTO E ASSENTAMENTO. AF_12/2021</t>
  </si>
  <si>
    <t>3.202,59</t>
  </si>
  <si>
    <t>103389</t>
  </si>
  <si>
    <t>TUBO PEAD LISO PARA REDE DE ÁGUA OU ESGOTO, DIÂMETRO DE 630 MM, JUNTA SOLDADA (NÃO INCLUI A EXECUÇÃO DE SOLDA) - FORNECIMENTO E ASSENTAMENTO. AF_12/2021</t>
  </si>
  <si>
    <t>4.762,88</t>
  </si>
  <si>
    <t>103391</t>
  </si>
  <si>
    <t>TUBO PEAD LISO PARA REDE DE ÁGUA OU ESGOTO, DIÂMETRO DE 800 MM, JUNTA SOLDADA (NÃO INCLUI A EXECUÇÃO DE SOLDA) - FORNECIMENTO E ASSENTAMENTO. AF_12/2021</t>
  </si>
  <si>
    <t>3.132,25</t>
  </si>
  <si>
    <t>103392</t>
  </si>
  <si>
    <t>TUBO PEAD LISO PARA REDE DE ÁGUA OU ESGOTO, DIÂMETRO DE 900 MM, JUNTA SOLDADA (NÃO INCLUI A EXECUÇÃO DE SOLDA) - FORNECIMENTO E ASSENTAMENTO. AF_12/2021</t>
  </si>
  <si>
    <t>5.124,25</t>
  </si>
  <si>
    <t>103393</t>
  </si>
  <si>
    <t>TUBO PEAD LISO PARA REDE DE ÁGUA OU ESGOTO, DIÂMETRO DE 1000 MM, JUNTA SOLDADA (NÃO INCLUI A EXECUÇÃO DE SOLDA) - FORNECIMENTO E ASSENTAMENTO. AF_12/2021</t>
  </si>
  <si>
    <t>5.651,29</t>
  </si>
  <si>
    <t>103394</t>
  </si>
  <si>
    <t>TUBO PEAD LISO PARA REDE DE ÁGUA OU ESGOTO, DIÂMETRO DE 1200 MM, JUNTA SOLDADA (NÃO INCLUI A EXECUÇÃO DE SOLDA) - FORNECIMENTO E ASSENTAMENTO. AF_12/2021</t>
  </si>
  <si>
    <t>4.181,52</t>
  </si>
  <si>
    <t>103395</t>
  </si>
  <si>
    <t>TUBO PEAD LISO PARA REDE DE ÁGUA OU ESGOTO, DIÂMETRO DE 1400 MM, JUNTA SOLDADA (NÃO INCLUI A EXECUÇÃO DE SOLDA) - FORNECIMENTO E ASSENTAMENTO. AF_12/2021</t>
  </si>
  <si>
    <t>2.069,25</t>
  </si>
  <si>
    <t>103396</t>
  </si>
  <si>
    <t>TUBO PEAD LISO PARA REDE DE ÁGUA OU ESGOTO, DIÂMETRO DE 1600 MM, JUNTA SOLDADA (NÃO INCLUI A EXECUÇÃO DE SOLDA) - FORNECIMENTO E ASSENTAMENTO. AF_12/2021</t>
  </si>
  <si>
    <t>1.389,66</t>
  </si>
  <si>
    <t>103397</t>
  </si>
  <si>
    <t>ASSENTAMENTO DE CONEXÃO COM 2 ACESSOS, EM PEAD LISO PARA REDE DE ÁGUA OU ESGOTO, DIÂMETRO DE 20 MM, JUNTA SOLDADA (NÃO INCLUI O FORNECIMENTO E EXECUÇÃO DE SOLDA). AF_12/2021</t>
  </si>
  <si>
    <t>3,73</t>
  </si>
  <si>
    <t>103398</t>
  </si>
  <si>
    <t>ASSENTAMENTO DE CONEXÃO COM 2 ACESSOS, EM PEAD LISO PARA REDE DE ÁGUA OU ESGOTO, DIÂMETRO DE 32 MM, JUNTA SOLDADA (NÃO INCLUI O FORNECIMENTO E EXECUÇÃO DE SOLDA). AF_12/2021</t>
  </si>
  <si>
    <t>5,99</t>
  </si>
  <si>
    <t>103399</t>
  </si>
  <si>
    <t>ASSENTAMENTO DE CONEXÃO COM 2 ACESSOS, EM PEAD LISO PARA REDE DE ÁGUA OU ESGOTO, DIÂMETRO DE 63 MM, JUNTA SOLDADA (NÃO INCLUI O FORNECIMENTO E EXECUÇÃO DE SOLDA). AF_12/2021</t>
  </si>
  <si>
    <t>11,79</t>
  </si>
  <si>
    <t>103400</t>
  </si>
  <si>
    <t>ASSENTAMENTO DE CONEXÃO COM 2 ACESSOS, EM PEAD LISO PARA REDE DE ÁGUA OU ESGOTO, DIÂMETRO DE 90 MM, JUNTA SOLDADA (NÃO INCLUI O FORNECIMENTO E EXECUÇÃO DE SOLDA). AF_12/2021</t>
  </si>
  <si>
    <t>16,84</t>
  </si>
  <si>
    <t>103401</t>
  </si>
  <si>
    <t>ASSENTAMENTO DE CONEXÃO COM 2 ACESSOS, EM PEAD LISO PARA REDE DE ÁGUA OU ESGOTO, DIÂMETRO DE 110 MM, JUNTA SOLDADA (NÃO INCLUI O FORNECIMENTO E EXECUÇÃO DE SOLDA). AF_12/2021</t>
  </si>
  <si>
    <t>20,59</t>
  </si>
  <si>
    <t>103402</t>
  </si>
  <si>
    <t>ASSENTAMENTO DE CONEXÃO COM 2 ACESSOS, EM PEAD LISO PARA REDE DE ÁGUA OU ESGOTO, DIÂMETRO DE 160 MM, JUNTA SOLDADA (NÃO INCLUI O FORNECIMENTO E EXECUÇÃO DE SOLDA). AF_12/2021</t>
  </si>
  <si>
    <t>29,95</t>
  </si>
  <si>
    <t>103403</t>
  </si>
  <si>
    <t>ASSENTAMENTO DE CONEXÃO COM 2 ACESSOS, EM PEAD LISO PARA REDE DE ÁGUA OU ESGOTO, DIÂMETRO DE 180 MM, JUNTA SOLDADA (NÃO INCLUI O FORNECIMENTO E EXECUÇÃO DE SOLDA). AF_12/2021</t>
  </si>
  <si>
    <t>33,70</t>
  </si>
  <si>
    <t>103404</t>
  </si>
  <si>
    <t>ASSENTAMENTO DE CONEXÃO COM 2 ACESSOS, EM PEAD LISO PARA REDE DE ÁGUA OU ESGOTO, DIÂMETRO DE 200 MM, JUNTA SOLDADA (NÃO INCLUI O FORNECIMENTO E EXECUÇÃO DE SOLDA). AF_12/2021</t>
  </si>
  <si>
    <t>37,44</t>
  </si>
  <si>
    <t>103405</t>
  </si>
  <si>
    <t>ASSENTAMENTO DE CONEXÃO COM 2 ACESSOS, EM PEAD LISO PARA REDE DE ÁGUA OU ESGOTO, DIÂMETRO DE 225 MM, JUNTA SOLDADA (NÃO INCLUI O FORNECIMENTO E EXECUÇÃO DE SOLDA). AF_12/2021</t>
  </si>
  <si>
    <t>42,12</t>
  </si>
  <si>
    <t>103406</t>
  </si>
  <si>
    <t>ASSENTAMENTO DE CONEXÃO COM 2 ACESSOS, EM PEAD LISO PARA REDE DE ÁGUA OU ESGOTO, DIÂMETRO DE 250 MM, JUNTA SOLDADA (NÃO INCLUI O FORNECIMENTO E EXECUÇÃO DE SOLDA). AF_12/2021</t>
  </si>
  <si>
    <t>46,80</t>
  </si>
  <si>
    <t>103407</t>
  </si>
  <si>
    <t>ASSENTAMENTO DE CONEXÃO COM 2 ACESSOS, EM PEAD LISO PARA REDE DE ÁGUA OU ESGOTO, DIÂMETRO DE 280 MM, JUNTA SOLDADA (NÃO INCLUI O FORNECIMENTO E EXECUÇÃO DE SOLDA). AF_12/2021</t>
  </si>
  <si>
    <t>52,42</t>
  </si>
  <si>
    <t>103408</t>
  </si>
  <si>
    <t>ASSENTAMENTO DE CONEXÃO COM 2 ACESSOS, EM PEAD LISO PARA REDE DE ÁGUA OU ESGOTO, DIÂMETRO DE 315 MM, JUNTA SOLDADA (NÃO INCLUI O FORNECIMENTO E EXECUÇÃO DE SOLDA). AF_12/2021</t>
  </si>
  <si>
    <t>58,98</t>
  </si>
  <si>
    <t>103409</t>
  </si>
  <si>
    <t>ASSENTAMENTO DE CONEXÃO COM 2 ACESSOS, EM PEAD LISO PARA REDE DE ÁGUA OU ESGOTO, DIÂMETRO DE 355 MM, JUNTA SOLDADA (NÃO INCLUI O FORNECIMENTO E EXECUÇÃO DE SOLDA). AF_12/2021</t>
  </si>
  <si>
    <t>66,46</t>
  </si>
  <si>
    <t>103410</t>
  </si>
  <si>
    <t>ASSENTAMENTO DE CONEXÃO COM 2 ACESSOS, EM PEAD LISO PARA REDE DE ÁGUA OU ESGOTO, DIÂMETRO DE 400 MM, JUNTA SOLDADA (NÃO INCLUI O FORNECIMENTO E EXECUÇÃO DE SOLDA). AF_12/2021</t>
  </si>
  <si>
    <t>74,88</t>
  </si>
  <si>
    <t>103411</t>
  </si>
  <si>
    <t>ASSENTAMENTO DE CONEXÃO COM 3 ACESSOS, EM PEAD LISO PARA REDE DE ÁGUA OU ESGOTO, DIÂMETRO DE 20 MM, JUNTA SOLDADA (NÃO INCLUI O FORNECIMENTO E EXECUÇÃO DE SOLDA). AF_12/2021</t>
  </si>
  <si>
    <t>7,48</t>
  </si>
  <si>
    <t>103412</t>
  </si>
  <si>
    <t>ASSENTAMENTO DE CONEXÃO COM 3 ACESSOS, EM PEAD LISO PARA REDE DE ÁGUA OU ESGOTO, DIÂMETRO DE 32 MM, JUNTA SOLDADA (NÃO INCLUI O FORNECIMENTO E EXECUÇÃO DE SOLDA). AF_12/2021</t>
  </si>
  <si>
    <t>11,98</t>
  </si>
  <si>
    <t>103413</t>
  </si>
  <si>
    <t>ASSENTAMENTO DE CONEXÃO COM 3 ACESSOS, EM PEAD LISO PARA REDE DE ÁGUA OU ESGOTO, DIÂMETRO DE 63 MM, JUNTA SOLDADA (NÃO INCLUI O FORNECIMENTO E EXECUÇÃO DE SOLDA). AF_12/2021</t>
  </si>
  <si>
    <t>23,58</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</si>
  <si>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</si>
  <si>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</si>
  <si>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</si>
  <si>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</si>
  <si>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41,18</t>
  </si>
  <si>
    <t>103416</t>
  </si>
  <si>
    <t>ASSENTAMENTO DE CONEXÃO COM 3 ACESSOS, EM PEAD LISO PARA REDE DE ÁGUA OU ESGOTO, DIÂMETRO DE 160 MM, JUNTA SOLDADA (NÃO INCLUI O FORNECIMENTO E EXECUÇÃO DE SOLDA). AF_12/2021</t>
  </si>
  <si>
    <t>59,91</t>
  </si>
  <si>
    <t>103417</t>
  </si>
  <si>
    <t>ASSENTAMENTO DE CONEXÃO COM 3 ACESSOS, EM PEAD LISO PARA REDE DE ÁGUA OU ESGOTO, DIÂMETRO DE 180 MM, JUNTA SOLDADA (NÃO INCLUI O FORNECIMENTO E EXECUÇÃO DE SOLDA). AF_12/2021</t>
  </si>
  <si>
    <t>67,39</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</si>
  <si>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</si>
  <si>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</si>
  <si>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</si>
  <si>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</si>
  <si>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84,25</t>
  </si>
  <si>
    <t>103420</t>
  </si>
  <si>
    <t>ASSENTAMENTO DE CONEXÃO COM 3 ACESSOS, EM PEAD LISO PARA REDE DE ÁGUA OU ESGOTO, DIÂMETRO DE 250 MM, JUNTA SOLDADA (NÃO INCLUI O FORNECIMENTO E EXECUÇÃO DE SOLDA). AF_12/2021</t>
  </si>
  <si>
    <t>93,60</t>
  </si>
  <si>
    <t>103421</t>
  </si>
  <si>
    <t>ASSENTAMENTO DE CONEXÃO COM 3 ACESSOS, EM PEAD LISO PARA REDE DE ÁGUA OU ESGOTO, DIÂMETRO DE 280 MM, JUNTA SOLDADA (NÃO INCLUI O FORNECIMENTO E EXECUÇÃO DE SOLDA). AF_12/2021</t>
  </si>
  <si>
    <t>104,84</t>
  </si>
  <si>
    <t>103422</t>
  </si>
  <si>
    <t>ASSENTAMENTO DE CONEXÃO COM 3 ACESSOS, EM PEAD LISO PARA REDE DE ÁGUA OU ESGOTO, DIÂMETRO DE 315 MM, JUNTA SOLDADA (NÃO INCLUI O FORNECIMENTO E EXECUÇÃO DE SOLDA). AF_12/2021</t>
  </si>
  <si>
    <t>117,95</t>
  </si>
  <si>
    <t>103423</t>
  </si>
  <si>
    <t>ASSENTAMENTO DE CONEXÃO COM 3 ACESSOS, EM PEAD LISO PARA REDE DE ÁGUA OU ESGOTO, DIÂMETRO DE 355 MM, JUNTA SOLDADA (NÃO INCLUI O FORNECIMENTO E EXECUÇÃO DE SOLDA). AF_12/2021</t>
  </si>
  <si>
    <t>132,93</t>
  </si>
  <si>
    <t>103424</t>
  </si>
  <si>
    <t>ASSENTAMENTO DE CONEXÃO COM 3 ACESSOS, EM PEAD LISO PARA REDE DE ÁGUA OU ESGOTO, DIÂMETRO DE 400 MM, JUNTA SOLDADA (NÃO INCLUI O FORNECIMENTO E EXECUÇÃO DE SOLDA). AF_12/2021</t>
  </si>
  <si>
    <t>149,79</t>
  </si>
  <si>
    <t>103425</t>
  </si>
  <si>
    <t>LUVA, EM PEAD LISO PARA REDE DE ÁGUA OU ESGOTO, DIÂMETRO DE 20 MM, JUNTA SOLDADA POR ELETROFUSÃO (NÃO INCLUI A EXECUÇÃO DE SOLDA). AF_12/2021</t>
  </si>
  <si>
    <t>16,67</t>
  </si>
  <si>
    <t>103426</t>
  </si>
  <si>
    <t>LUVA, EM PEAD LISO PARA REDE DE ÁGUA OU ESGOTO, DIÂMETRO DE 32 MM, JUNTA SOLDADA POR ELETROFUSÃO (NÃO INCLUI A EXECUÇÃO DE SOLDA). AF_12/2021</t>
  </si>
  <si>
    <t>19,94</t>
  </si>
  <si>
    <t>103427</t>
  </si>
  <si>
    <t>LUVA, EM PEAD LISO PARA REDE DE ÁGUA OU ESGOTO, DIÂMETRO DE 63 MM, JUNTA SOLDADA POR ELETROFUSÃO (NÃO INCLUI A EXECUÇÃO DE SOLDA). AF_12/2021</t>
  </si>
  <si>
    <t>39,95</t>
  </si>
  <si>
    <t>103428</t>
  </si>
  <si>
    <t>LUVA, EM PEAD LISO PARA REDE DE ÁGUA OU ESGOTO, DIÂMETRO DE 200 MM, JUNTA SOLDADA POR ELETROFUSÃO (NÃO INCLUI A EXECUÇÃO DE SOLDA). AF_12/2021</t>
  </si>
  <si>
    <t>268,94</t>
  </si>
  <si>
    <t>103429</t>
  </si>
  <si>
    <t>LUVA, EM PEAD LISO PARA REDE DE ÁGUA OU ESGOTO, DIÂMETRO DE 400 MM, JUNTA SOLDADA POR ELETROFUSÃO (NÃO INCLUI A EXECUÇÃO DE SOLDA). AF_12/2021</t>
  </si>
  <si>
    <t>3.002,31</t>
  </si>
  <si>
    <t>103430</t>
  </si>
  <si>
    <t>COTOVELO 45 GRAUS, EM PEAD LISO PARA REDE DE ÁGUA OU ESGOTO, DIÂMETRO DE 32 MM, JUNTA SOLDADA POR ELETROFUSÃO (NÃO INCLUI A EXECUÇÃO DE SOLDA). AF_12/2021</t>
  </si>
  <si>
    <t>35,96</t>
  </si>
  <si>
    <t>103431</t>
  </si>
  <si>
    <t>COTOVELO 45 GRAUS, EM PEAD LISO PARA REDE DE ÁGUA OU ESGOTO, DIÂMETRO DE 63 MM, JUNTA SOLDADA POR ELETROFUSÃO (NÃO INCLUI A EXECUÇÃO DE SOLDA). AF_12/2021</t>
  </si>
  <si>
    <t>62,94</t>
  </si>
  <si>
    <t>103432</t>
  </si>
  <si>
    <t>COTOVELO 45 GRAUS, EM PEAD LISO PARA REDE DE ÁGUA OU ESGOTO, DIÂMETRO DE 200 MM, JUNTA SOLDADA POR ELETROFUSÃO (NÃO INCLUI A EXECUÇÃO DE SOLDA). AF_12/2021</t>
  </si>
  <si>
    <t>1.704,68</t>
  </si>
  <si>
    <t>103433</t>
  </si>
  <si>
    <t>COTOVELO 90 GRAUS, EM PEAD LISO PARA REDE DE ÁGUA OU ESGOTO, DIÂMETRO DE 20 MM, JUNTA SOLDADA POR ELETROFUSÃO (NÃO INCLUI A EXECUÇÃO DE SOLDA). AF_12/2021</t>
  </si>
  <si>
    <t>35,69</t>
  </si>
  <si>
    <t>103434</t>
  </si>
  <si>
    <t>COTOVELO 90 GRAUS, EM PEAD LISO PARA REDE DE ÁGUA OU ESGOTO, DIÂMETRO DE 32 MM, JUNTA SOLDADA POR ELETROFUSÃO (NÃO INCLUI A EXECUÇÃO DE SOLDA). AF_12/2021</t>
  </si>
  <si>
    <t>49,34</t>
  </si>
  <si>
    <t>103435</t>
  </si>
  <si>
    <t>COTOVELO 90 GRAUS, EM PEAD LISO PARA REDE DE ÁGUA OU ESGOTO, DIÂMETRO DE 63 MM, JUNTA SOLDADA POR ELETROFUSÃO (NÃO INCLUI A EXECUÇÃO DE SOLDA). AF_12/2021</t>
  </si>
  <si>
    <t>91,75</t>
  </si>
  <si>
    <t>103436</t>
  </si>
  <si>
    <t>COTOVELO 90 GRAUS, POLIETILENO DE ALTA DENSIDADE (PEAD) PARA REDE DE ÁGUA OU ESGOTO, DIÂMETRO DE 200 MM, JUNTA SOLDADA POR ELETROFUSÃO (NÃO INCLUI A EXECUÇÃO DE SOLDA). AF_12/2021</t>
  </si>
  <si>
    <t>2.415,15</t>
  </si>
  <si>
    <t>103437</t>
  </si>
  <si>
    <t>TÊ DE SERVIÇO, EM PEAD LISO PARA REDE DE ÁGUA OU ESGOTO, DIÂMETRO DE 63 X 20 MM, JUNTA SOLDADA POR ELETROFUSÃO (NÃO INCLUI A EXECUÇÃO DE SOLDA). AF_12/2021</t>
  </si>
  <si>
    <t>190,41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</si>
  <si>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</si>
  <si>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</si>
  <si>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</si>
  <si>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</si>
  <si>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224,51</t>
  </si>
  <si>
    <t>103440</t>
  </si>
  <si>
    <t>TÊ DE SERVIÇO, EM PEAD LISO PARA REDE DE ÁGUA OU ESGOTO, DIÂMETRO DE 200 X 20 MM, JUNTA SOLDADA POR ELETROFUSÃO (NÃO INCLUI A EXECUÇÃO DE SOLDA). AF_12/2021</t>
  </si>
  <si>
    <t>428,07</t>
  </si>
  <si>
    <t>103441</t>
  </si>
  <si>
    <t>TÊ DE SERVIÇO, EM PEAD LISO PARA REDE DE ÁGUA OU ESGOTO, DIÂMETRO DE 200 X 32 MM, JUNTA SOLDADA POR ELETROFUSÃO (NÃO INCLUI A EXECUÇÃO DE SOLDA). AF_12/2021</t>
  </si>
  <si>
    <t>433,60</t>
  </si>
  <si>
    <t>103442</t>
  </si>
  <si>
    <t>TÊ DE SERVIÇO, EM PEAD LISO PARA REDE DE ÁGUA OU ESGOTO, DIÂMETRO DE 200 X 63 MM, JUNTA SOLDADA POR ELETROFUSÃO (NÃO INCLUI A EXECUÇÃO DE SOLDA). AF_12/2021</t>
  </si>
  <si>
    <t>566,92</t>
  </si>
  <si>
    <t>93206</t>
  </si>
  <si>
    <t>EXECUÇÃO DE ESCRITÓRIO EM CANTEIRO DE OBRA EM ALVENARIA, NÃO INCLUSO MOBILIÁRIO E EQUIPAMENTOS. AF_02/2016</t>
  </si>
  <si>
    <t>1.113,53</t>
  </si>
  <si>
    <t>93207</t>
  </si>
  <si>
    <t>EXECUÇÃO DE ESCRITÓRIO EM CANTEIRO DE OBRA EM CHAPA DE MADEIRA COMPENSADA, NÃO INCLUSO MOBILIÁRIO E EQUIPAMENTOS. AF_02/2016</t>
  </si>
  <si>
    <t>1.145,94</t>
  </si>
  <si>
    <t>93208</t>
  </si>
  <si>
    <t>EXECUÇÃO DE ALMOXARIFADO EM CANTEIRO DE OBRA EM CHAPA DE MADEIRA COMPENSADA, INCLUSO PRATELEIRAS. AF_02/2016</t>
  </si>
  <si>
    <t>917,01</t>
  </si>
  <si>
    <t>93209</t>
  </si>
  <si>
    <t>EXECUÇÃO DE ALMOXARIFADO EM CANTEIRO DE OBRA EM ALVENARIA, INCLUSO PRATELEIRAS. AF_02/2016</t>
  </si>
  <si>
    <t>910,96</t>
  </si>
  <si>
    <t>93210</t>
  </si>
  <si>
    <t>EXECUÇÃO DE REFEITÓRIO EM CANTEIRO DE OBRA EM CHAPA DE MADEIRA COMPENSADA, NÃO INCLUSO MOBILIÁRIO E EQUIPAMENTOS. AF_02/2016</t>
  </si>
  <si>
    <t>596,52</t>
  </si>
  <si>
    <t>93211</t>
  </si>
  <si>
    <t>EXECUÇÃO DE REFEITÓRIO EM CANTEIRO DE OBRA EM ALVENARIA, NÃO INCLUSO MOBILIÁRIO E EQUIPAMENTOS. AF_02/2016</t>
  </si>
  <si>
    <t>575,38</t>
  </si>
  <si>
    <t>93212</t>
  </si>
  <si>
    <t>EXECUÇÃO DE SANITÁRIO E VESTIÁRIO EM CANTEIRO DE OBRA EM CHAPA DE MADEIRA COMPENSADA, NÃO INCLUSO MOBILIÁRIO. AF_02/2016</t>
  </si>
  <si>
    <t>1.002,63</t>
  </si>
  <si>
    <t>93213</t>
  </si>
  <si>
    <t>EXECUÇÃO DE SANITÁRIO E VESTIÁRIO EM CANTEIRO DE OBRA EM ALVENARIA, NÃO INCLUSO MOBILIÁRIO. AF_02/2016</t>
  </si>
  <si>
    <t>984,13</t>
  </si>
  <si>
    <t>93214</t>
  </si>
  <si>
    <t>EXECUÇÃO DE RESERVATÓRIO ELEVADO DE ÁGUA (1000 LITROS) EM CANTEIRO DE OBRA, APOIADO EM ESTRUTURA DE MADEIRA. AF_02/2016</t>
  </si>
  <si>
    <t>6.155,00</t>
  </si>
  <si>
    <t>93243</t>
  </si>
  <si>
    <t>EXECUÇÃO DE RESERVATÓRIO ELEVADO DE ÁGUA (2000 LITROS) EM CANTEIRO DE OBRA, APOIADO EM ESTRUTURA DE MADEIRA. AF_02/2016</t>
  </si>
  <si>
    <t>9.465,41</t>
  </si>
  <si>
    <t>93582</t>
  </si>
  <si>
    <t>EXECUÇÃO DE CENTRAL DE ARMADURA EM CANTEIRO DE OBRA, NÃO INCLUSO MOBILIÁRIO E EQUIPAMENTOS. AF_04/2016</t>
  </si>
  <si>
    <t>276,68</t>
  </si>
  <si>
    <t>93583</t>
  </si>
  <si>
    <t>EXECUÇÃO DE CENTRAL DE FÔRMAS, PRODUÇÃO DE ARGAMASSA OU CONCRETO EM CANTEIRO DE OBRA, NÃO INCLUSO MOBILIÁRIO E EQUIPAMENTOS. AF_04/2016</t>
  </si>
  <si>
    <t>441,33</t>
  </si>
  <si>
    <t>93584</t>
  </si>
  <si>
    <t>EXECUÇÃO DE DEPÓSITO EM CANTEIRO DE OBRA EM CHAPA DE MADEIRA COMPENSADA, NÃO INCLUSO MOBILIÁRIO. AF_04/2016</t>
  </si>
  <si>
    <t>897,62</t>
  </si>
  <si>
    <t>93585</t>
  </si>
  <si>
    <t>EXECUÇÃO DE GUARITA EM CANTEIRO DE OBRA EM CHAPA DE MADEIRA COMPENSADA, NÃO INCLUSO MOBILIÁRIO. AF_04/2016</t>
  </si>
  <si>
    <t>1.233,34</t>
  </si>
  <si>
    <t>98441</t>
  </si>
  <si>
    <t>PAREDE DE MADEIRA COMPENSADA PARA CONSTRUÇÃO TEMPORÁRIA EM CHAPA SIMPLES, EXTERNA, COM ÁREA LÍQUIDA MAIOR OU IGUAL A 6 M², SEM VÃO. AF_05/2018</t>
  </si>
  <si>
    <t>149,94</t>
  </si>
  <si>
    <t>98442</t>
  </si>
  <si>
    <t>PAREDE DE MADEIRA COMPENSADA PARA CONSTRUÇÃO TEMPORÁRIA EM CHAPA SIMPLES, EXTERNA, COM ÁREA LÍQUIDA MENOR QUE 6 M², SEM VÃO. AF_05/2018</t>
  </si>
  <si>
    <t>152,93</t>
  </si>
  <si>
    <t>98443</t>
  </si>
  <si>
    <t>PAREDE DE MADEIRA COMPENSADA PARA CONSTRUÇÃO TEMPORÁRIA EM CHAPA SIMPLES, INTERNA, COM ÁREA LÍQUIDA MAIOR OU IGUAL A 6 M², SEM VÃO. AF_05/2018</t>
  </si>
  <si>
    <t>131,99</t>
  </si>
  <si>
    <t>98444</t>
  </si>
  <si>
    <t>PAREDE DE MADEIRA COMPENSADA PARA CONSTRUÇÃO TEMPORÁRIA EM CHAPA SIMPLES, INTERNA, COM ÁREA LÍQUIDA MENOR QUE 6 M², SEM VÃO. AF_05/2018</t>
  </si>
  <si>
    <t>134,11</t>
  </si>
  <si>
    <t>98445</t>
  </si>
  <si>
    <t>PAREDE DE MADEIRA COMPENSADA PARA CONSTRUÇÃO TEMPORÁRIA EM CHAPA SIMPLES, EXTERNA, COM ÁREA LÍQUIDA MAIOR OU IGUAL A 6 M², COM VÃO. AF_05/2018</t>
  </si>
  <si>
    <t>180,61</t>
  </si>
  <si>
    <t>98446</t>
  </si>
  <si>
    <t>PAREDE DE MADEIRA COMPENSADA PARA CONSTRUÇÃO TEMPORÁRIA EM CHAPA SIMPLES, EXTERNA, COM ÁREA LÍQUIDA MENOR QUE 6 M², COM VÃO. AF_05/2018</t>
  </si>
  <si>
    <t>231,17</t>
  </si>
  <si>
    <t>98447</t>
  </si>
  <si>
    <t>PAREDE DE MADEIRA COMPENSADA PARA CONSTRUÇÃO TEMPORÁRIA EM CHAPA SIMPLES, INTERNA, COM ÁREA LÍQUIDA MAIOR OU IGUAL A 6 M², COM VÃO. AF_05/2018</t>
  </si>
  <si>
    <t>155,54</t>
  </si>
  <si>
    <t>98448</t>
  </si>
  <si>
    <t>PAREDE DE MADEIRA COMPENSADA PARA CONSTRUÇÃO TEMPORÁRIA EM CHAPA SIMPLES, INTERNA, COM ÁREA LÍQUIDA MENOR QUE 6 M², COM VÃO. AF_05/2018</t>
  </si>
  <si>
    <t>195,10</t>
  </si>
  <si>
    <t>98449</t>
  </si>
  <si>
    <t>PAREDE DE MADEIRA COMPENSADA PARA CONSTRUÇÃO TEMPORÁRIA EM CHAPA DUPLA, EXTERNA, COM ÁREA LÍQUIDA MAIOR OU IGUAL A 6 M², SEM VÃO. AF_05/2018</t>
  </si>
  <si>
    <t>190,78</t>
  </si>
  <si>
    <t>98450</t>
  </si>
  <si>
    <t>PAREDE DE MADEIRA COMPENSADA PARA CONSTRUÇÃO TEMPORÁRIA EM CHAPA DUPLA, EXTERNA, COM ÁREA LÍQUIDA MENOR QUE 6 M², SEM VÃO. AF_05/2018</t>
  </si>
  <si>
    <t>195,15</t>
  </si>
  <si>
    <t>98451</t>
  </si>
  <si>
    <t>PAREDE DE MADEIRA COMPENSADA PARA CONSTRUÇÃO TEMPORÁRIA EM CHAPA DUPLA, INTERNA, COM ÁREA LÍQUIDA MAIOR OU IGUAL A 6 M², SEM VÃO. AF_05/2018</t>
  </si>
  <si>
    <t>170,25</t>
  </si>
  <si>
    <t>98452</t>
  </si>
  <si>
    <t>PAREDE DE MADEIRA COMPENSADA PARA CONSTRUÇÃO TEMPORÁRIA EM CHAPA DUPLA, INTERNA, COM ÁREA LÍQUIDA MENOR QUE 6 M², SEM VÃO. AF_05/2018</t>
  </si>
  <si>
    <t>172,91</t>
  </si>
  <si>
    <t>98453</t>
  </si>
  <si>
    <t>PAREDE DE MADEIRA COMPENSADA PARA CONSTRUÇÃO TEMPORÁRIA EM CHAPA DUPLA, EXTERNA, COM ÁREA LÍQUIDA MAIOR OU IGUAL A QUE 6 M², COM VÃO. AF_05/2018</t>
  </si>
  <si>
    <t>226,64</t>
  </si>
  <si>
    <t>98454</t>
  </si>
  <si>
    <t>PAREDE DE MADEIRA COMPENSADA PARA CONSTRUÇÃO TEMPORÁRIA EM CHAPA DUPLA, EXTERNA, COM ÁREA LÍQUIDA MENOR QUE 6 M², COM VÃO. AF_05/2018</t>
  </si>
  <si>
    <t>289,71</t>
  </si>
  <si>
    <t>98455</t>
  </si>
  <si>
    <t>PAREDE DE MADEIRA COMPENSADA PARA CONSTRUÇÃO TEMPORÁRIA EM CHAPA DUPLA, INTERNA, COM ÁREA LÍQUIDA MAIOR OU IGUAL A 6 M², COM VÃO. AF_05/2018</t>
  </si>
  <si>
    <t>198,98</t>
  </si>
  <si>
    <t>98456</t>
  </si>
  <si>
    <t>PAREDE DE MADEIRA COMPENSADA PARA CONSTRUÇÃO TEMPORÁRIA EM CHAPA DUPLA, INTERNA, COM ÁREA LÍQUIDA MENOR QUE 6 M², COM VÃO. AF_05/2018</t>
  </si>
  <si>
    <t>250,19</t>
  </si>
  <si>
    <t>98458</t>
  </si>
  <si>
    <t>TAPUME COM COMPENSADO DE MADEIRA. AF_05/2018</t>
  </si>
  <si>
    <t>144,81</t>
  </si>
  <si>
    <t>98459</t>
  </si>
  <si>
    <t>TAPUME COM TELHA METÁLICA. AF_05/2018</t>
  </si>
  <si>
    <t>125,53</t>
  </si>
  <si>
    <t>98460</t>
  </si>
  <si>
    <t>PISO PARA CONSTRUÇÃO TEMPORÁRIA EM MADEIRA, SEM REAPROVEITAMENTO. AF_05/2018</t>
  </si>
  <si>
    <t>178,93</t>
  </si>
  <si>
    <t>98461</t>
  </si>
  <si>
    <t>ESTRUTURA DE MADEIRA PROVISÓRIA PARA SUPORTE DE CAIXA D ÁGUA ELEVADA DE 1000 LITROS. AF_05/2018_P</t>
  </si>
  <si>
    <t>5.312,23</t>
  </si>
  <si>
    <t>98462</t>
  </si>
  <si>
    <t>ESTRUTURA DE MADEIRA PROVISÓRIA PARA SUPORTE DE CAIXA D ÁGUA ELEVADA DE 3000 LITROS. AF_05/2018_P</t>
  </si>
  <si>
    <t>8.050,05</t>
  </si>
  <si>
    <t>5631</t>
  </si>
  <si>
    <t>ESCAVADEIRA HIDRÁULICA SOBRE ESTEIRAS, CAÇAMBA 0,80 M3, PESO OPERACIONAL 17 T, POTENCIA BRUTA 111 HP - CHP DIURNO. AF_06/2014</t>
  </si>
  <si>
    <t>CHP</t>
  </si>
  <si>
    <t>195,27</t>
  </si>
  <si>
    <t>5678</t>
  </si>
  <si>
    <t>RETROESCAVADEIRA SOBRE RODAS COM CARREGADEIRA, TRAÇÃO 4X4, POTÊNCIA LÍQ. 88 HP, CAÇAMBA CARREG. CAP. MÍN. 1 M3, CAÇAMBA RETRO CAP. 0,26 M3, PESO OPERACIONAL MÍN. 6.674 KG, PROFUNDIDADE ESCAVAÇÃO MÁX. 4,37 M - CHP DIURNO. AF_06/2014</t>
  </si>
  <si>
    <t>123,17</t>
  </si>
  <si>
    <t>5680</t>
  </si>
  <si>
    <t>RETROESCAVADEIRA SOBRE RODAS COM CARREGADEIRA, TRAÇÃO 4X2, POTÊNCIA LÍQ. 79 HP, CAÇAMBA CARREG. CAP. MÍN. 1 M3, CAÇAMBA RETRO CAP. 0,20 M3, PESO OPERACIONAL MÍN. 6.570 KG, PROFUNDIDADE ESCAVAÇÃO MÁX. 4,37 M - CHP DIURNO. AF_06/2014</t>
  </si>
  <si>
    <t>113,12</t>
  </si>
  <si>
    <t>5684</t>
  </si>
  <si>
    <t>ROLO COMPACTADOR VIBRATÓRIO DE UM CILINDRO AÇO LISO, POTÊNCIA 80 HP, PESO OPERACIONAL MÁXIMO 8,1 T, IMPACTO DINÂMICO 16,15 / 9,5 T, LARGURA DE TRABALHO 1,68 M - CHP DIURNO. AF_06/2014</t>
  </si>
  <si>
    <t>152,35</t>
  </si>
  <si>
    <t>5689</t>
  </si>
  <si>
    <t>GRADE DE DISCO CONTROLE REMOTO REBOCÁVEL, COM 24 DISCOS 24 X 6 MM COM PNEUS PARA TRANSPORTE - CHP DIURNO. AF_06/2014</t>
  </si>
  <si>
    <t>7,39</t>
  </si>
  <si>
    <t>5795</t>
  </si>
  <si>
    <t>MARTELETE OU ROMPEDOR PNEUMÁTICO MANUAL, 28 KG, COM SILENCIADOR - CHP DIURNO. AF_07/2016</t>
  </si>
  <si>
    <t>24,15</t>
  </si>
  <si>
    <t>5811</t>
  </si>
  <si>
    <t>CAMINHÃO BASCULANTE 6 M3, PESO BRUTO TOTAL 16.000 KG, CARGA ÚTIL MÁXIMA 13.071 KG, DISTÂNCIA ENTRE EIXOS 4,80 M, POTÊNCIA 230 CV INCLUSIVE CAÇAMBA METÁLICA - CHP DIURNO. AF_06/2014</t>
  </si>
  <si>
    <t>186,67</t>
  </si>
  <si>
    <t>5823</t>
  </si>
  <si>
    <t>USINA DE CONCRETO FIXA, CAPACIDADE NOMINAL DE 90 A 120 M3/H, SEM SILO - CHP DIURNO. AF_07/2016</t>
  </si>
  <si>
    <t>197,30</t>
  </si>
  <si>
    <t>5824</t>
  </si>
  <si>
    <t>CAMINHÃO TOCO, PBT 16.000 KG, CARGA ÚTIL MÁX. 10.685 KG, DIST. ENTRE EIXOS 4,8 M, POTÊNCIA 189 CV, INCLUSIVE CARROCERIA FIXA ABERTA DE MADEIRA P/ TRANSPORTE GERAL DE CARGA SECA, DIMEN. APROX. 2,5 X 7,00 X 0,50 M - CHP DIURNO. AF_06/2014</t>
  </si>
  <si>
    <t>176,97</t>
  </si>
  <si>
    <t>5835</t>
  </si>
  <si>
    <t>VIBROACABADORA DE ASFALTO SOBRE ESTEIRAS, LARGURA DE PAVIMENTAÇÃO 1,90 M A 5,30 M, POTÊNCIA 105 HP CAPACIDADE 450 T/H - CHP DIURNO. AF_11/2014</t>
  </si>
  <si>
    <t>355,43</t>
  </si>
  <si>
    <t>5839</t>
  </si>
  <si>
    <t>VASSOURA MECÂNICA REBOCÁVEL COM ESCOVA CILÍNDRICA, LARGURA ÚTIL DE VARRIMENTO DE 2,44 M - CHP DIURNO. AF_06/2014</t>
  </si>
  <si>
    <t>11,10</t>
  </si>
  <si>
    <t>5843</t>
  </si>
  <si>
    <t>TRATOR DE PNEUS, POTÊNCIA 122 CV, TRAÇÃO 4X4, PESO COM LASTRO DE 4.510 KG - CHP DIURNO. AF_06/2014</t>
  </si>
  <si>
    <t>156,41</t>
  </si>
  <si>
    <t>5847</t>
  </si>
  <si>
    <t>TRATOR DE ESTEIRAS, POTÊNCIA 170 HP, PESO OPERACIONAL 19 T, CAÇAMBA 5,2 M3 - CHP DIURNO. AF_06/2014</t>
  </si>
  <si>
    <t>227,69</t>
  </si>
  <si>
    <t>5851</t>
  </si>
  <si>
    <t>TRATOR DE ESTEIRAS, POTÊNCIA 150 HP, PESO OPERACIONAL 16,7 T, COM RODA MOTRIZ ELEVADA E LÂMINA 3,18 M3 - CHP DIURNO. AF_06/2014</t>
  </si>
  <si>
    <t>216,74</t>
  </si>
  <si>
    <t>5855</t>
  </si>
  <si>
    <t>TRATOR DE ESTEIRAS, POTÊNCIA 347 HP, PESO OPERACIONAL 38,5 T, COM LÂMINA 8,70 M3 - CHP DIURNO. AF_06/2014</t>
  </si>
  <si>
    <t>566,53</t>
  </si>
  <si>
    <t>5863</t>
  </si>
  <si>
    <t>ROLO COMPACTADOR VIBRATÓRIO REBOCÁVEL, CILINDRO DE AÇO LISO, POTÊNCIA DE TRAÇÃO DE 65 CV, PESO 4,7 T, IMPACTO DINÂMICO 18,3 T, LARGURA DE TRABALHO 1,67 M - CHP DIURNO. AF_02/2016</t>
  </si>
  <si>
    <t>23,01</t>
  </si>
  <si>
    <t>5867</t>
  </si>
  <si>
    <t>ROLO COMPACTADOR VIBRATÓRIO TANDEM AÇO LISO, POTÊNCIA 58 HP, PESO SEM/COM LASTRO 6,5 / 9,4 T, LARGURA DE TRABALHO 1,2 M - CHP DIURNO. AF_06/2014</t>
  </si>
  <si>
    <t>154,66</t>
  </si>
  <si>
    <t>5875</t>
  </si>
  <si>
    <t>RETROESCAVADEIRA SOBRE RODAS COM CARREGADEIRA, TRAÇÃO 4X4, POTÊNCIA LÍQ. 72 HP, CAÇAMBA CARREG. CAP. MÍN. 0,79 M3, CAÇAMBA RETRO CAP. 0,18 M3, PESO OPERACIONAL MÍN. 7.140 KG, PROFUNDIDADE ESCAVAÇÃO MÁX. 4,50 M - CHP DIURNO. AF_06/2014</t>
  </si>
  <si>
    <t>112,91</t>
  </si>
  <si>
    <t>5879</t>
  </si>
  <si>
    <t>ROLO COMPACTADOR VIBRATÓRIO PÉ DE CARNEIRO, OPERADO POR CONTROLE REMOTO, POTÊNCIA 12,5 KW, PESO OPERACIONAL 1,675 T, LARGURA DE TRABALHO 0,85 M - CHP DIURNO. AF_02/2016</t>
  </si>
  <si>
    <t>138,47</t>
  </si>
  <si>
    <t>5882</t>
  </si>
  <si>
    <t>USINA DE LAMA ASFÁLTICA, PROD 30 A 50 T/H, SILO DE AGREGADO 7 M3, RESERVATÓRIOS PARA EMULSÃO E ÁGUA DE 2,3 M3 CADA, MISTURADOR TIPO PUG MILL A SER MONTADO SOBRE CAMINHÃO - CHP DIURNO. AF_10/2014</t>
  </si>
  <si>
    <t>110,83</t>
  </si>
  <si>
    <t>5890</t>
  </si>
  <si>
    <t>CAMINHÃO TOCO, PESO BRUTO TOTAL 14.300 KG, CARGA ÚTIL MÁXIMA 9590 KG, DISTÂNCIA ENTRE EIXOS 4,76 M, POTÊNCIA 185 CV (NÃO INCLUI CARROCERIA) - CHP DIURNO. AF_06/2014</t>
  </si>
  <si>
    <t>176,51</t>
  </si>
  <si>
    <t>5894</t>
  </si>
  <si>
    <t>CAMINHÃO TOCO, PESO BRUTO TOTAL 16.000 KG, CARGA ÚTIL MÁXIMA DE 10.685 KG, DISTÂNCIA ENTRE EIXOS 4,80 M, POTÊNCIA 189 CV EXCLUSIVE CARROCERIA - CHP DIURNO. AF_06/2014</t>
  </si>
  <si>
    <t>171,47</t>
  </si>
  <si>
    <t>5901</t>
  </si>
  <si>
    <t>CAMINHÃO PIPA 10.000 L TRUCADO, PESO BRUTO TOTAL 23.000 KG, CARGA ÚTIL MÁXIMA 15.935 KG, DISTÂNCIA ENTRE EIXOS 4,8 M, POTÊNCIA 230 CV, INCLUSIVE TANQUE DE AÇO PARA TRANSPORTE DE ÁGUA - CHP DIURNO. AF_06/2014</t>
  </si>
  <si>
    <t>271,89</t>
  </si>
  <si>
    <t>5909</t>
  </si>
  <si>
    <t>ESPARGIDOR DE ASFALTO PRESSURIZADO COM TANQUE DE 2500 L, REBOCÁVEL COM MOTOR A GASOLINA POTÊNCIA 3,4 HP - CHP DIURNO. AF_07/2014</t>
  </si>
  <si>
    <t>35,31</t>
  </si>
  <si>
    <t>5921</t>
  </si>
  <si>
    <t>GRADE DE DISCO REBOCÁVEL COM 20 DISCOS 24" X 6 MM COM PNEUS PARA TRANSPORTE - CHP DIURNO. AF_06/2014</t>
  </si>
  <si>
    <t>5,79</t>
  </si>
  <si>
    <t>5928</t>
  </si>
  <si>
    <t>GUINDAUTO HIDRÁULICO, CAPACIDADE MÁXIMA DE CARGA 6200 KG, MOMENTO MÁXIMO DE CARGA 11,7 TM, ALCANCE MÁXIMO HORIZONTAL 9,70 M, INCLUSIVE CAMINHÃO TOCO PBT 16.000 KG, POTÊNCIA DE 189 CV - CHP DIURNO. AF_06/2014</t>
  </si>
  <si>
    <t>226,10</t>
  </si>
  <si>
    <t>5932</t>
  </si>
  <si>
    <t>MOTONIVELADORA POTÊNCIA BÁSICA LÍQUIDA (PRIMEIRA MARCHA) 125 HP, PESO BRUTO 13032 KG, LARGURA DA LÂMINA DE 3,7 M - CHP DIURNO. AF_06/2014</t>
  </si>
  <si>
    <t>212,83</t>
  </si>
  <si>
    <t>5940</t>
  </si>
  <si>
    <t>PÁ CARREGADEIRA SOBRE RODAS, POTÊNCIA LÍQUIDA 128 HP, CAPACIDADE DA CAÇAMBA 1,7 A 2,8 M3, PESO OPERACIONAL 11632 KG - CHP DIURNO. AF_06/2014</t>
  </si>
  <si>
    <t>161,81</t>
  </si>
  <si>
    <t>5944</t>
  </si>
  <si>
    <t>PÁ CARREGADEIRA SOBRE RODAS, POTÊNCIA 197 HP, CAPACIDADE DA CAÇAMBA 2,5 A 3,5 M3, PESO OPERACIONAL 18338 KG - CHP DIURNO. AF_06/2014</t>
  </si>
  <si>
    <t>197,19</t>
  </si>
  <si>
    <t>5953</t>
  </si>
  <si>
    <t>COMPRESSOR DE AR REBOCÁVEL, VAZÃO 189 PCM, PRESSÃO EFETIVA DE TRABALHO 102 PSI, MOTOR DIESEL, POTÊNCIA 63 CV - CHP DIURNO. AF_06/2015</t>
  </si>
  <si>
    <t>53,56</t>
  </si>
  <si>
    <t>6259</t>
  </si>
  <si>
    <t>CAMINHÃO PIPA 6.000 L, PESO BRUTO TOTAL 13.000 KG, DISTÂNCIA ENTRE EIXOS 4,80 M, POTÊNCIA 189 CV INCLUSIVE TANQUE DE AÇO PARA TRANSPORTE DE ÁGUA, CAPACIDADE 6 M3 - CHP DIURNO. AF_06/2014</t>
  </si>
  <si>
    <t>224,99</t>
  </si>
  <si>
    <t>6879</t>
  </si>
  <si>
    <t>ROLO COMPACTADOR DE PNEUS ESTÁTICO, PRESSÃO VARIÁVEL, POTÊNCIA 111 HP, PESO SEM/COM LASTRO 9,5 / 26 T, LARGURA DE TRABALHO 1,90 M - CHP DIURNO. AF_07/2014</t>
  </si>
  <si>
    <t>202,04</t>
  </si>
  <si>
    <t>7030</t>
  </si>
  <si>
    <t>TANQUE DE ASFALTO ESTACIONÁRIO COM SERPENTINA, CAPACIDADE 30.000 L - CHP DIURNO. AF_06/2014</t>
  </si>
  <si>
    <t>247,77</t>
  </si>
  <si>
    <t>7042</t>
  </si>
  <si>
    <t>MOTOBOMBA TRASH (PARA ÁGUA SUJA) AUTO ESCORVANTE, MOTOR GASOLINA DE 6,41 HP, DIÂMETROS DE SUCÇÃO X RECALQUE: 3" X 3", HM/Q = 10 MCA / 60 M3/H A 23 MCA / 0 M3/H - CHP DIURNO. AF_10/2014</t>
  </si>
  <si>
    <t>26,33</t>
  </si>
  <si>
    <t>7049</t>
  </si>
  <si>
    <t>ROLO COMPACTADOR PE DE CARNEIRO VIBRATORIO, POTENCIA 125 HP, PESO OPERACIONAL SEM/COM LASTRO 11,95 / 13,30 T, IMPACTO DINAMICO 38,5 / 22,5 T, LARGURA DE TRABALHO 2,15 M - CHP DIURNO. AF_06/2014</t>
  </si>
  <si>
    <t>211,56</t>
  </si>
  <si>
    <t>67826</t>
  </si>
  <si>
    <t>CAMINHÃO BASCULANTE 6 M3 TOCO, PESO BRUTO TOTAL 16.000 KG, CARGA ÚTIL MÁXIMA 11.130 KG, DISTÂNCIA ENTRE EIXOS 5,36 M, POTÊNCIA 185 CV, INCLUSIVE CAÇAMBA METÁLICA - CHP DIURNO. AF_06/2014</t>
  </si>
  <si>
    <t>157,19</t>
  </si>
  <si>
    <t>73417</t>
  </si>
  <si>
    <t>GRUPO GERADOR ESTACIONÁRIO, MOTOR DIESEL POTÊNCIA 170 KVA - CHP DIURNO. AF_02/2016</t>
  </si>
  <si>
    <t>175,42</t>
  </si>
  <si>
    <t>73436</t>
  </si>
  <si>
    <t>ROLO COMPACTADOR VIBRATÓRIO PÉ DE CARNEIRO PARA SOLOS, POTÊNCIA 80 HP, PESO OPERACIONAL SEM/COM LASTRO 7,4 / 8,8 T, LARGURA DE TRABALHO 1,68 M - CHP DIURNO. AF_02/2016</t>
  </si>
  <si>
    <t>201,74</t>
  </si>
  <si>
    <t>73467</t>
  </si>
  <si>
    <t>CAMINHÃO TOCO, PBT 14.300 KG, CARGA ÚTIL MÁX. 9.710 KG, DIST. ENTRE EIXOS 3,56 M, POTÊNCIA 185 CV, INCLUSIVE CARROCERIA FIXA ABERTA DE MADEIRA P/ TRANSPORTE GERAL DE CARGA SECA, DIMEN. APROX. 2,50 X 6,50 X 0,50 M - CHP DIURNO. AF_06/2014</t>
  </si>
  <si>
    <t>150,12</t>
  </si>
  <si>
    <t>73536</t>
  </si>
  <si>
    <t>MOTOBOMBA CENTRÍFUGA, MOTOR A GASOLINA, POTÊNCIA 5,42 HP, BOCAIS 1 1/2" X 1", DIÂMETRO ROTOR 143 MM HM/Q = 6 MCA / 16,8 M3/H A 38 MCA / 6,6 M3/H - CHP DIURNO. AF_06/2014</t>
  </si>
  <si>
    <t>22,29</t>
  </si>
  <si>
    <t>83362</t>
  </si>
  <si>
    <t>ESPARGIDOR DE ASFALTO PRESSURIZADO, TANQUE 6 M3 COM ISOLAÇÃO TÉRMICA, AQUECIDO COM 2 MAÇARICOS, COM BARRA ESPARGIDORA 3,60 M, MONTADO SOBRE CAMINHÃO  TOCO, PBT 14.300 KG, POTÊNCIA 185 CV - CHP DIURNO. AF_08/2015</t>
  </si>
  <si>
    <t>232,57</t>
  </si>
  <si>
    <t>83765</t>
  </si>
  <si>
    <t>GRUPO DE SOLDAGEM COM GERADOR A DIESEL 60 CV PARA SOLDA ELÉTRICA, SOBRE 04 RODAS, COM MOTOR 4 CILINDROS 600 A - CHP DIURNO. AF_02/2016</t>
  </si>
  <si>
    <t>89,05</t>
  </si>
  <si>
    <t>87445</t>
  </si>
  <si>
    <t>BETONEIRA CAPACIDADE NOMINAL 400 L, CAPACIDADE DE MISTURA 310 L, MOTOR A DIESEL POTÊNCIA 5,0 HP, SEM CARREGADOR - CHP DIURNO. AF_06/2014</t>
  </si>
  <si>
    <t>4,79</t>
  </si>
  <si>
    <t>88386</t>
  </si>
  <si>
    <t>MISTURADOR DE ARGAMASSA, EIXO HORIZONTAL, CAPACIDADE DE MISTURA 300 KG, MOTOR ELÉTRICO POTÊNCIA 5 CV - CHP DIURNO. AF_06/2014</t>
  </si>
  <si>
    <t>3,82</t>
  </si>
  <si>
    <t>88393</t>
  </si>
  <si>
    <t>MISTURADOR DE ARGAMASSA, EIXO HORIZONTAL, CAPACIDADE DE MISTURA 600 KG, MOTOR ELÉTRICO POTÊNCIA 7,5 CV - CHP DIURNO. AF_06/2014</t>
  </si>
  <si>
    <t>5,19</t>
  </si>
  <si>
    <t>88399</t>
  </si>
  <si>
    <t>MISTURADOR DE ARGAMASSA, EIXO HORIZONTAL, CAPACIDADE DE MISTURA 160 KG, MOTOR ELÉTRICO POTÊNCIA 3 CV - CHP DIURNO. AF_06/2014</t>
  </si>
  <si>
    <t>2,86</t>
  </si>
  <si>
    <t>88418</t>
  </si>
  <si>
    <t>PROJETOR DE ARGAMASSA, CAPACIDADE DE PROJEÇÃO 1,5 M3/H, ALCANCE DE 30 ATÉ 60 M, MOTOR ELÉTRICO POTÊNCIA 7,5 HP - CHP DIURNO. AF_06/2014</t>
  </si>
  <si>
    <t>11,95</t>
  </si>
  <si>
    <t>88433</t>
  </si>
  <si>
    <t>PROJETOR DE ARGAMASSA, CAPACIDADE DE PROJEÇÃO 2 M3/H, ALCANCE ATÉ 50 M, MOTOR ELÉTRICO POTÊNCIA 7,5 HP - CHP DIURNO. AF_06/2014</t>
  </si>
  <si>
    <t>15,61</t>
  </si>
  <si>
    <t>88830</t>
  </si>
  <si>
    <t>BETONEIRA CAPACIDADE NOMINAL DE 400 L, CAPACIDADE DE MISTURA 280 L, MOTOR ELÉTRICO TRIFÁSICO POTÊNCIA DE 2 CV, SEM CARREGADOR - CHP DIURNO. AF_10/2014</t>
  </si>
  <si>
    <t>1,48</t>
  </si>
  <si>
    <t>88843</t>
  </si>
  <si>
    <t>TRATOR DE ESTEIRAS, POTÊNCIA 125 HP, PESO OPERACIONAL 12,9 T, COM LÂMINA 2,7 M3 - CHP DIURNO. AF_10/2014</t>
  </si>
  <si>
    <t>182,32</t>
  </si>
  <si>
    <t>88907</t>
  </si>
  <si>
    <t>ESCAVADEIRA HIDRÁULICA SOBRE ESTEIRAS, CAÇAMBA 1,20 M3, PESO OPERACIONAL 21 T, POTÊNCIA BRUTA 155 HP - CHP DIURNO. AF_06/2014</t>
  </si>
  <si>
    <t>230,89</t>
  </si>
  <si>
    <t>89021</t>
  </si>
  <si>
    <t>BOMBA SUBMERSÍVEL ELÉTRICA TRIFÁSICA, POTÊNCIA 2,96 HP, Ø ROTOR 144 MM SEMI-ABERTO, BOCAL DE SAÍDA Ø 2, HM/Q = 2 MCA / 38,8 M3/H A 28 MCA / 5 M3/H - CHP DIURNO. AF_06/2014</t>
  </si>
  <si>
    <t>1,93</t>
  </si>
  <si>
    <t>89028</t>
  </si>
  <si>
    <t>TANQUE DE ASFALTO ESTACIONÁRIO COM MAÇARICO, CAPACIDADE 20.000 L - CHP DIURNO. AF_06/2014</t>
  </si>
  <si>
    <t>229,64</t>
  </si>
  <si>
    <t>89032</t>
  </si>
  <si>
    <t>TRATOR DE ESTEIRAS, POTÊNCIA 100 HP, PESO OPERACIONAL 9,4 T, COM LÂMINA 2,19 M3 - CHP DIURNO. AF_06/2014</t>
  </si>
  <si>
    <t>164,07</t>
  </si>
  <si>
    <t>89035</t>
  </si>
  <si>
    <t>TRATOR DE PNEUS, POTÊNCIA 85 CV, TRAÇÃO 4X4, PESO COM LASTRO DE 4.675 KG - CHP DIURNO. AF_06/2014</t>
  </si>
  <si>
    <t>118,43</t>
  </si>
  <si>
    <t>89225</t>
  </si>
  <si>
    <t>BETONEIRA CAPACIDADE NOMINAL DE 600 L, CAPACIDADE DE MISTURA 360 L, MOTOR ELÉTRICO TRIFÁSICO POTÊNCIA DE 4 CV, SEM CARREGADOR - CHP DIURNO. AF_11/2014</t>
  </si>
  <si>
    <t>4,31</t>
  </si>
  <si>
    <t>89234</t>
  </si>
  <si>
    <t>FRESADORA DE ASFALTO A FRIO SOBRE RODAS, LARGURA FRESAGEM DE 1,0 M, POTÊNCIA 208 HP - CHP DIURNO. AF_11/2014</t>
  </si>
  <si>
    <t>543,58</t>
  </si>
  <si>
    <t>89242</t>
  </si>
  <si>
    <t>FRESADORA DE ASFALTO A FRIO SOBRE RODAS, LARGURA FRESAGEM DE 2,0 M, POTÊNCIA 550 HP - CHP DIURNO. AF_11/2014</t>
  </si>
  <si>
    <t>1.280,52</t>
  </si>
  <si>
    <t>89250</t>
  </si>
  <si>
    <t>RECICLADORA DE ASFALTO A FRIO SOBRE RODAS, LARGURA FRESAGEM DE 2,0 M, POTÊNCIA 422 HP - CHP DIURNO. AF_11/2014</t>
  </si>
  <si>
    <t>1.109,56</t>
  </si>
  <si>
    <t>89257</t>
  </si>
  <si>
    <t>VIBROACABADORA DE ASFALTO SOBRE ESTEIRAS, LARGURA DE PAVIMENTAÇÃO 2,13 M A 4,55 M, POTÊNCIA 100 HP CAPACIDADE 400 T/H - CHP DIURNO. AF_11/2014</t>
  </si>
  <si>
    <t>307,21</t>
  </si>
  <si>
    <t>89272</t>
  </si>
  <si>
    <t>GUINDASTE HIDRÁULICO AUTOPROPELIDO, COM LANÇA TELESCÓPICA 28,80 M, CAPACIDADE MÁXIMA 30 T, POTÊNCIA 97 KW, TRAÇÃO 4 X 4 - CHP DIURNO. AF_11/2014</t>
  </si>
  <si>
    <t>182,80</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</si>
  <si>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</si>
  <si>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</si>
  <si>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</si>
  <si>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</si>
  <si>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189,76</t>
  </si>
  <si>
    <t>89876</t>
  </si>
  <si>
    <t>CAMINHÃO BASCULANTE 14 M3, COM CAVALO MECÂNICO DE CAPACIDADE MÁXIMA DE TRAÇÃO COMBINADO DE 36000 KG, POTÊNCIA 286 CV, INCLUSIVE SEMIREBOQUE COM CAÇAMBA METÁLICA - CHP DIURNO. AF_12/2014</t>
  </si>
  <si>
    <t>284,66</t>
  </si>
  <si>
    <t>89883</t>
  </si>
  <si>
    <t>CAMINHÃO BASCULANTE 18 M3, COM CAVALO MECÂNICO DE CAPACIDADE MÁXIMA DE TRAÇÃO COMBINADO DE 45000 KG, POTÊNCIA 330 CV, INCLUSIVE SEMIREBOQUE COM CAÇAMBA METÁLICA - CHP DIURNO. AF_12/2014</t>
  </si>
  <si>
    <t>316,57</t>
  </si>
  <si>
    <t>90586</t>
  </si>
  <si>
    <t>VIBRADOR DE IMERSÃO, DIÂMETRO DE PONTEIRA 45MM, MOTOR ELÉTRICO TRIFÁSICO POTÊNCIA DE 2 CV - CHP DIURNO. AF_06/2015</t>
  </si>
  <si>
    <t>1,10</t>
  </si>
  <si>
    <t>90625</t>
  </si>
  <si>
    <t>PERFURATRIZ MANUAL, TORQUE MÁXIMO 83 N.M, POTÊNCIA 5 CV, COM DIÂMETRO MÁXIMO 4" - CHP DIURNO. AF_06/2015</t>
  </si>
  <si>
    <t>5,67</t>
  </si>
  <si>
    <t>90631</t>
  </si>
  <si>
    <t>PERFURATRIZ SOBRE ESTEIRA, TORQUE MÁXIMO 600 KGF, PESO MÉDIO 1000 KG, POTÊNCIA 20 HP, DIÂMETRO MÁXIMO 10" - CHP DIURNO. AF_06/2015</t>
  </si>
  <si>
    <t>134,81</t>
  </si>
  <si>
    <t>90637</t>
  </si>
  <si>
    <t>MISTURADOR DUPLO HORIZONTAL DE ALTA TURBULÊNCIA, CAPACIDADE / VOLUME 2 X 500 LITROS, MOTORES ELÉTRICOS MÍNIMO 5 CV CADA, PARA NATA CIMENTO, ARGAMASSA E OUTROS - CHP DIURNO. AF_06/2015</t>
  </si>
  <si>
    <t>12,32</t>
  </si>
  <si>
    <t>90643</t>
  </si>
  <si>
    <t>BOMBA TRIPLEX, PARA INJEÇÃO DE NATA DE CIMENTO, VAZÃO MÁXIMA DE 100 LITROS/MINUTO, PRESSÃO MÁXIMA DE 70 BAR - CHP DIURNO. AF_06/2015</t>
  </si>
  <si>
    <t>23,68</t>
  </si>
  <si>
    <t>90650</t>
  </si>
  <si>
    <t>BOMBA CENTRÍFUGA MONOESTÁGIO COM MOTOR ELÉTRICO MONOFÁSICO, POTÊNCIA 15 HP, DIÂMETRO DO ROTOR 173 MM, HM/Q = 30 MCA / 90 M3/H A 45 MCA / 55 M3/H - CHP DIURNO. AF_06/2015</t>
  </si>
  <si>
    <t>8,51</t>
  </si>
  <si>
    <t>90656</t>
  </si>
  <si>
    <t>BOMBA DE PROJEÇÃO DE CONCRETO SECO, POTÊNCIA 10 CV, VAZÃO 3 M3/H - CHP DIURNO. AF_06/2015</t>
  </si>
  <si>
    <t>12,22</t>
  </si>
  <si>
    <t>90662</t>
  </si>
  <si>
    <t>BOMBA DE PROJEÇÃO DE CONCRETO SECO, POTÊNCIA 10 CV, VAZÃO 6 M3/H - CHP DIURNO. AF_06/2015</t>
  </si>
  <si>
    <t>12,78</t>
  </si>
  <si>
    <t>90668</t>
  </si>
  <si>
    <t>PROJETOR PNEUMÁTICO DE ARGAMASSA PARA CHAPISCO E REBOCO COM RECIPIENTE ACOPLADO, TIPO CANEQUINHA, COM COMPRESSOR DE AR REBOCÁVEL VAZÃO 89 PCM E MOTOR DIESEL DE 20 CV - CHP DIURNO. AF_06/2015</t>
  </si>
  <si>
    <t>27,15</t>
  </si>
  <si>
    <t>90674</t>
  </si>
  <si>
    <t>PERFURATRIZ COM TORRE METÁLICA PARA EXECUÇÃO DE ESTACA HÉLICE CONTÍNUA, PROFUNDIDADE MÁXIMA DE 30 M, DIÂMETRO MÁXIMO DE 800 MM, POTÊNCIA INSTALADA DE 268 HP, MESA ROTATIVA COM TORQUE MÁXIMO DE 170 KNM - CHP DIURNO. AF_06/2015</t>
  </si>
  <si>
    <t>635,84</t>
  </si>
  <si>
    <t>90680</t>
  </si>
  <si>
    <t>PERFURATRIZ HIDRÁULICA SOBRE CAMINHÃO COM TRADO CURTO ACOPLADO, PROFUNDIDADE MÁXIMA DE 20 M, DIÂMETRO MÁXIMO DE 1500 MM, POTÊNCIA INSTALADA DE 137 HP, MESA ROTATIVA COM TORQUE MÁXIMO DE 30 KNM - CHP DIURNO. AF_06/2015</t>
  </si>
  <si>
    <t>365,57</t>
  </si>
  <si>
    <t>90686</t>
  </si>
  <si>
    <t>MANIPULADOR TELESCÓPICO, POTÊNCIA DE 85 HP, CAPACIDADE DE CARGA DE 3.500 KG, ALTURA MÁXIMA DE ELEVAÇÃO DE 12,3 M - CHP DIURNO. AF_06/2015</t>
  </si>
  <si>
    <t>142,62</t>
  </si>
  <si>
    <t>90692</t>
  </si>
  <si>
    <t>MINICARREGADEIRA SOBRE RODAS, POTÊNCIA LÍQUIDA DE 47 HP, CAPACIDADE NOMINAL DE OPERAÇÃO DE 646 KG - CHP DIURNO. AF_06/2015</t>
  </si>
  <si>
    <t>97,18</t>
  </si>
  <si>
    <t>90964</t>
  </si>
  <si>
    <t>COMPRESSOR DE AR REBOCÁVEL, VAZÃO 89 PCM, PRESSÃO EFETIVA DE TRABALHO 102 PSI, MOTOR DIESEL, POTÊNCIA 20 CV - CHP DIURNO. AF_06/2015</t>
  </si>
  <si>
    <t>27,10</t>
  </si>
  <si>
    <t>90972</t>
  </si>
  <si>
    <t>COMPRESSOR DE AR REBOCAVEL, VAZÃO 250 PCM, PRESSAO DE TRABALHO 102 PSI, MOTOR A DIESEL POTÊNCIA 81 CV - CHP DIURNO. AF_06/2015</t>
  </si>
  <si>
    <t>69,41</t>
  </si>
  <si>
    <t>90979</t>
  </si>
  <si>
    <t>COMPRESSOR DE AR REBOCÁVEL, VAZÃO 748 PCM, PRESSÃO EFETIVA DE TRABALHO 102 PSI, MOTOR DIESEL, POTÊNCIA 210 CV - CHP DIURNO. AF_06/2015</t>
  </si>
  <si>
    <t>179,34</t>
  </si>
  <si>
    <t>90991</t>
  </si>
  <si>
    <t>ESCAVADEIRA HIDRÁULICA SOBRE ESTEIRAS, CAÇAMBA 0,80 M3, PESO OPERACIONAL 17,8 T, POTÊNCIA LÍQUIDA 110 HP - CHP DIURNO. AF_10/2014</t>
  </si>
  <si>
    <t>189,81</t>
  </si>
  <si>
    <t>90999</t>
  </si>
  <si>
    <t>COMPRESSOR DE AR REBOCAVEL, VAZÃO 400 PCM, PRESSAO DE TRABALHO 102 PSI, MOTOR A DIESEL POTÊNCIA 110 CV - CHP DIURNO. AF_06/2015</t>
  </si>
  <si>
    <t>91,98</t>
  </si>
  <si>
    <t>91031</t>
  </si>
  <si>
    <t>CAMINHÃO TRUCADO (C/ TERCEIRO EIXO) ELETRÔNICO - POTÊNCIA 231CV - PBT = 22000KG - DIST. ENTRE EIXOS 5170 MM - INCLUI CARROCERIA FIXA ABERTA DE MADEIRA - CHP DIURNO. AF_06/2015</t>
  </si>
  <si>
    <t>220,91</t>
  </si>
  <si>
    <t>91277</t>
  </si>
  <si>
    <t>PLACA VIBRATÓRIA REVERSÍVEL COM MOTOR 4 TEMPOS A GASOLINA, FORÇA CENTRÍFUGA DE 25 KN (2500 KGF), POTÊNCIA 5,5 CV - CHP DIURNO. AF_08/2015</t>
  </si>
  <si>
    <t>10,29</t>
  </si>
  <si>
    <t>91283</t>
  </si>
  <si>
    <t>CORTADORA DE PISO COM MOTOR 4 TEMPOS A GASOLINA, POTÊNCIA DE 13 HP, COM DISCO DE CORTE DIAMANTADO SEGMENTADO PARA CONCRETO, DIÂMETRO DE 350 MM, FURO DE 1" (14 X 1") - CHP DIURNO. AF_08/2015</t>
  </si>
  <si>
    <t>10,87</t>
  </si>
  <si>
    <t>91386</t>
  </si>
  <si>
    <t>CAMINHÃO BASCULANTE 10 M3, TRUCADO CABINE SIMPLES, PESO BRUTO TOTAL 23.000 KG, CARGA ÚTIL MÁXIMA 15.935 KG, DISTÂNCIA ENTRE EIXOS 4,80 M, POTÊNCIA 230 CV INCLUSIVE CAÇAMBA METÁLICA - CHP DIURNO. AF_06/2014</t>
  </si>
  <si>
    <t>186,63</t>
  </si>
  <si>
    <t>91533</t>
  </si>
  <si>
    <t>COMPACTADOR DE SOLOS DE PERCUSSÃO (SOQUETE) COM MOTOR A GASOLINA 4 TEMPOS, POTÊNCIA 4 CV - CHP DIURNO. AF_08/2015</t>
  </si>
  <si>
    <t>33,17</t>
  </si>
  <si>
    <t>91634</t>
  </si>
  <si>
    <t>GUINDAUTO HIDRÁULICO, CAPACIDADE MÁXIMA DE CARGA 6500 KG, MOMENTO MÁXIMO DE CARGA 5,8 TM, ALCANCE MÁXIMO HORIZONTAL 7,60 M, INCLUSIVE CAMINHÃO TOCO PBT 9.700 KG, POTÊNCIA DE 160 CV - CHP DIURNO. AF_08/2015</t>
  </si>
  <si>
    <t>198,58</t>
  </si>
  <si>
    <t>91645</t>
  </si>
  <si>
    <t>CAMINHÃO DE TRANSPORTE DE MATERIAL ASFÁLTICO 30.000 L, COM CAVALO MECÂNICO DE CAPACIDADE MÁXIMA DE TRAÇÃO COMBINADO DE 66.000 KG, POTÊNCIA 360 CV, INCLUSIVE TANQUE DE ASFALTO COM SERPENTINA - CHP DIURNO. AF_08/2015</t>
  </si>
  <si>
    <t>411,34</t>
  </si>
  <si>
    <t>91692</t>
  </si>
  <si>
    <t>SERRA CIRCULAR DE BANCADA COM MOTOR ELÉTRICO POTÊNCIA DE 5HP, COM COIFA PARA DISCO 10" - CHP DIURNO. AF_08/2015</t>
  </si>
  <si>
    <t>25,95</t>
  </si>
  <si>
    <t>92043</t>
  </si>
  <si>
    <t>DISTRIBUIDOR DE AGREGADOS REBOCAVEL, CAPACIDADE 1,9 M³, LARGURA DE TRABALHO 3,66 M - CHP DIURNO. AF_11/2015</t>
  </si>
  <si>
    <t>11,44</t>
  </si>
  <si>
    <t>92106</t>
  </si>
  <si>
    <t>CAMINHÃO PARA EQUIPAMENTO DE LIMPEZA A SUCÇÃO, COM CAMINHÃO TRUCADO DE PESO BRUTO TOTAL 23000 KG, CARGA ÚTIL MÁXIMA 15935 KG, DISTÂNCIA ENTRE EIXOS 4,80 M, POTÊNCIA 230 CV, INCLUSIVE LIMPADORA A SUCÇÃO, TANQUE 12000 L - CHP DIURNO. AF_11/2015</t>
  </si>
  <si>
    <t>290,71</t>
  </si>
  <si>
    <t>92112</t>
  </si>
  <si>
    <t>PENEIRA ROTATIVA COM MOTOR ELÉTRICO TRIFÁSICO DE 2 CV, CILINDRO DE 1 M X 0,60 M, COM FUROS DE 3,17 MM - CHP DIURNO. AF_11/2015</t>
  </si>
  <si>
    <t>2,46</t>
  </si>
  <si>
    <t>92118</t>
  </si>
  <si>
    <t>DOSADOR DE AREIA, CAPACIDADE DE 26 LITROS - CHP DIURNO. AF_11/2015</t>
  </si>
  <si>
    <t>0,22</t>
  </si>
  <si>
    <t>92138</t>
  </si>
  <si>
    <t>CAMINHONETE COM MOTOR A DIESEL, POTÊNCIA 180 CV, CABINE DUPLA, 4X4 - CHP DIURNO. AF_11/2015</t>
  </si>
  <si>
    <t>83,76</t>
  </si>
  <si>
    <t>92145</t>
  </si>
  <si>
    <t>CAMINHONETE CABINE SIMPLES COM MOTOR 1.6 FLEX, CÂMBIO MANUAL, POTÊNCIA 101/104 CV, 2 PORTAS - CHP DIURNO. AF_11/2015</t>
  </si>
  <si>
    <t>75,08</t>
  </si>
  <si>
    <t>92242</t>
  </si>
  <si>
    <t>CAMINHÃO DE TRANSPORTE DE MATERIAL ASFÁLTICO 20.000 L, COM CAVALO MECÂNICO DE CAPACIDADE MÁXIMA DE TRAÇÃO COMBINADO DE 45.000 KG, POTÊNCIA 330 CV, INCLUSIVE TANQUE DE ASFALTO COM MAÇARICO - CHP DIURNO. AF_12/2015</t>
  </si>
  <si>
    <t>360,55</t>
  </si>
  <si>
    <t>92716</t>
  </si>
  <si>
    <t>APARELHO PARA CORTE E SOLDA OXI-ACETILENO SOBRE RODAS, INCLUSIVE CILINDROS E MAÇARICOS - CHP DIURNO. AF_12/2015</t>
  </si>
  <si>
    <t>21,46</t>
  </si>
  <si>
    <t>92960</t>
  </si>
  <si>
    <t>MÁQUINA EXTRUSORA DE CONCRETO PARA GUIAS E SARJETAS, MOTOR A DIESEL, POTÊNCIA 14 CV - CHP DIURNO. AF_12/2015</t>
  </si>
  <si>
    <t>18,55</t>
  </si>
  <si>
    <t>92966</t>
  </si>
  <si>
    <t>MARTELO PERFURADOR PNEUMÁTICO MANUAL, HASTE 25 X 75 MM, 21 KG - CHP DIURNO. AF_12/2015</t>
  </si>
  <si>
    <t>24,22</t>
  </si>
  <si>
    <t>93224</t>
  </si>
  <si>
    <t>PERFURATRIZ COM TORRE METÁLICA PARA EXECUÇÃO DE ESTACA HÉLICE CONTÍNUA, PROFUNDIDADE MÁXIMA DE 32 M, DIÂMETRO MÁXIMO DE 1000 MM, POTÊNCIA INSTALADA DE 350 HP, MESA ROTATIVA COM TORQUE MÁXIMO DE 263 KNM - CHP DIURNO. AF_01/2016</t>
  </si>
  <si>
    <t>947,34</t>
  </si>
  <si>
    <t>93233</t>
  </si>
  <si>
    <t>BETONEIRA CAPACIDADE NOMINAL 400 L, CAPACIDADE DE MISTURA 310 L, MOTOR A GASOLINA POTÊNCIA 5,5 HP, SEM CARREGADOR - CHP DIURNO. AF_02/2016</t>
  </si>
  <si>
    <t>9,85</t>
  </si>
  <si>
    <t>93272</t>
  </si>
  <si>
    <t>GRUA ASCENSIONAL, LANCA DE 30 M, CAPACIDADE DE 1,0 T A 30 M, ALTURA ATE 39 M - CHP DIURNO. AF_03/2016</t>
  </si>
  <si>
    <t>121,01</t>
  </si>
  <si>
    <t>93281</t>
  </si>
  <si>
    <t>GUINCHO ELÉTRICO DE COLUNA, CAPACIDADE 400 KG, COM MOTO FREIO, MOTOR TRIFÁSICO DE 1,25 CV - CHP DIURNO. AF_03/2016</t>
  </si>
  <si>
    <t>22,22</t>
  </si>
  <si>
    <t>93287</t>
  </si>
  <si>
    <t>GUINDASTE HIDRÁULICO AUTOPROPELIDO, COM LANÇA TELESCÓPICA 40 M, CAPACIDADE MÁXIMA 60 T, POTÊNCIA 260 KW - CHP DIURNO. AF_03/2016</t>
  </si>
  <si>
    <t>288,11</t>
  </si>
  <si>
    <t>93402</t>
  </si>
  <si>
    <t>GUINDAUTO HIDRÁULICO, CAPACIDADE MÁXIMA DE CARGA 3300 KG, MOMENTO MÁXIMO DE CARGA 5,8 TM, ALCANCE MÁXIMO HORIZONTAL 7,60 M, INCLUSIVE CAMINHÃO TOCO PBT 16.000 KG, POTÊNCIA DE 189 CV - CHP DIURNO. AF_03/2016</t>
  </si>
  <si>
    <t>221,08</t>
  </si>
  <si>
    <t>93408</t>
  </si>
  <si>
    <t>MÁQUINA JATO DE PRESSAO PORTÁTIL, CAMARA DE 1 SAIDA, CAPACIDADE 280 L, DIAMETRO 670 MM, BICO DE JATO CURTO VENTURI DE 5/16'' , MANGUEIRA DE 1'' COM COMPRESSOR DE AR REBOCÁVEL 189 PCM E MOTOR DIESEL 63 CV - CHP DIURNO. AF_03/2016</t>
  </si>
  <si>
    <t>83,78</t>
  </si>
  <si>
    <t>93415</t>
  </si>
  <si>
    <t>GERADOR PORTÁTIL MONOFÁSICO, POTÊNCIA 5500 VA, MOTOR A GASOLINA, POTÊNCIA DO MOTOR 13 CV - CHP DIURNO. AF_03/2016</t>
  </si>
  <si>
    <t>16,29</t>
  </si>
  <si>
    <t>93421</t>
  </si>
  <si>
    <t>GRUPO GERADOR REBOCÁVEL, POTÊNCIA 66 KVA, MOTOR A DIESEL - CHP DIURNO. AF_03/2016</t>
  </si>
  <si>
    <t>69,32</t>
  </si>
  <si>
    <t>93427</t>
  </si>
  <si>
    <t>GRUPO GERADOR ESTACIONÁRIO, POTÊNCIA 150 KVA, MOTOR A DIESEL- CHP DIURNO. AF_03/2016</t>
  </si>
  <si>
    <t>158,64</t>
  </si>
  <si>
    <t>93433</t>
  </si>
  <si>
    <t>USINA DE MISTURA ASFÁLTICA À QUENTE, TIPO CONTRA FLUXO, PROD 40 A 80 TON/HORA - CHP DIURNO. AF_03/2016</t>
  </si>
  <si>
    <t>3.062,90</t>
  </si>
  <si>
    <t>93439</t>
  </si>
  <si>
    <t>USINA DE ASFALTO À FRIO, CAPACIDADE DE 40 A 60 TON/HORA, ELÉTRICA POTÊNCIA 30 CV - CHP DIURNO. AF_03/2016</t>
  </si>
  <si>
    <t>149,99</t>
  </si>
  <si>
    <t>95121</t>
  </si>
  <si>
    <t>USINA MISTURADORA DE SOLOS, CAPACIDADE DE 200 A 500 TON/H, POTENCIA 75KW - CHP DIURNO. AF_07/2016</t>
  </si>
  <si>
    <t>292,69</t>
  </si>
  <si>
    <t>95127</t>
  </si>
  <si>
    <t>DISTRIBUIDOR DE AGREGADOS AUTOPROPELIDO, CAP 3 M3, A DIESEL, POTÊNCIA 176CV - CHP DIURNO. AF_07/2016</t>
  </si>
  <si>
    <t>197,93</t>
  </si>
  <si>
    <t>95133</t>
  </si>
  <si>
    <t>MÁQUINA DEMARCADORA DE FAIXA DE TRÁFEGO À FRIO, AUTOPROPELIDA, POTÊNCIA 38 HP - CHP DIURNO. AF_07/2016</t>
  </si>
  <si>
    <t>132,88</t>
  </si>
  <si>
    <t>95139</t>
  </si>
  <si>
    <t>TALHA MANUAL DE CORRENTE, CAPACIDADE DE 2 TON. COM ELEVAÇÃO DE 3 M - CHP DIURNO. AF_07/2016</t>
  </si>
  <si>
    <t>0,05</t>
  </si>
  <si>
    <t>95212</t>
  </si>
  <si>
    <t>GRUA ASCENCIONAL, LANCA DE 42 M, CAPACIDADE DE 1,5 T A 30 M, ALTURA ATE 39 M - CHP DIURNO. AF_08/2016</t>
  </si>
  <si>
    <t>133,28</t>
  </si>
  <si>
    <t>95258</t>
  </si>
  <si>
    <t>MARTELO DEMOLIDOR PNEUMÁTICO MANUAL, 32 KG - CHP DIURNO. AF_09/2016</t>
  </si>
  <si>
    <t>23,84</t>
  </si>
  <si>
    <t>95264</t>
  </si>
  <si>
    <t>COMPACTADOR DE SOLOS DE PERCUSÃO (SOQUETE) COM MOTOR A GASOLINA, POTÊNCIA 3 CV - CHP DIURNO. AF_09/2016</t>
  </si>
  <si>
    <t>6,67</t>
  </si>
  <si>
    <t>95270</t>
  </si>
  <si>
    <t>RÉGUA VIBRATÓRIA DUPLA PARA CONCRETO, PESO DE 60KG, COMPRIMENTO 4 M, COM MOTOR A GASOLINA, POTÊNCIA 5,5 HP - CHP DIURNO. AF_09/2016</t>
  </si>
  <si>
    <t>10,01</t>
  </si>
  <si>
    <t>95276</t>
  </si>
  <si>
    <t>POLIDORA DE PISO (POLITRIZ), PESO DE 100KG, DIÂMETRO 450 MM, MOTOR ELÉTRICO, POTÊNCIA 4 HP - CHP DIURNO. AF_09/2016</t>
  </si>
  <si>
    <t>2,53</t>
  </si>
  <si>
    <t>95282</t>
  </si>
  <si>
    <t>DESEMPENADEIRA DE CONCRETO, PESO DE 75KG, 4 PÁS, MOTOR A GASOLINA, POTÊNCIA 5,5 HP - CHP DIURNO. AF_09/2016</t>
  </si>
  <si>
    <t>10,19</t>
  </si>
  <si>
    <t>95620</t>
  </si>
  <si>
    <t>PERFURATRIZ PNEUMATICA MANUAL DE PESO MEDIO, MARTELETE, 18KG, COMPRIMENTO MÁXIMO DE CURSO DE 6 M, DIAMETRO DO PISTAO DE 5,5 CM - CHP DIURNO. AF_11/2016</t>
  </si>
  <si>
    <t>23,42</t>
  </si>
  <si>
    <t>95631</t>
  </si>
  <si>
    <t>ROLO COMPACTADOR VIBRATORIO TANDEM, ACO LISO, POTENCIA 125 HP, PESO SEM/COM LASTRO 10,20/11,65 T, LARGURA DE TRABALHO 1,73 M - CHP DIURNO. AF_11/2016</t>
  </si>
  <si>
    <t>219,91</t>
  </si>
  <si>
    <t>95702</t>
  </si>
  <si>
    <t>PERFURATRIZ MANUAL, TORQUE MAXIMO 55 KGF.M, POTENCIA 5 CV, COM DIAMETRO MAXIMO 8 1/2" - CHP DIURNO. AF_11/2016</t>
  </si>
  <si>
    <t>34,92</t>
  </si>
  <si>
    <t>95708</t>
  </si>
  <si>
    <t>PERFURATRIZ SOBRE ESTEIRA, TORQUE MÁXIMO 600 KGF, POTÊNCIA ENTRE 50 E 60 HP, DIÂMETRO MÁXIMO 10 - CHP DIURNO. AF_11/2016</t>
  </si>
  <si>
    <t>132,05</t>
  </si>
  <si>
    <t>95714</t>
  </si>
  <si>
    <t>ESCAVADEIRA HIDRAULICA SOBRE ESTEIRA, COM GARRA GIRATORIA DE MANDIBULAS, PESO OPERACIONAL ENTRE 22,00 E 25,50 TON, POTENCIA LIQUIDA ENTRE 150 E 160 HP - CHP DIURNO. AF_11/2016</t>
  </si>
  <si>
    <t>237,29</t>
  </si>
  <si>
    <t>95720</t>
  </si>
  <si>
    <t>ESCAVADEIRA HIDRAULICA SOBRE ESTEIRA, EQUIPADA COM CLAMSHELL, COM CAPACIDADE DA CAÇAMBA ENTRE 1,20 E 1,50 M3, PESO OPERACIONAL ENTRE 20,00 E 22,00 TON, POTENCIA LIQUIDA ENTRE 150 E 160 HP - CHP DIURNO. AF_11/2016</t>
  </si>
  <si>
    <t>232,62</t>
  </si>
  <si>
    <t>95872</t>
  </si>
  <si>
    <t>GRUPO GERADOR COM CARENAGEM, MOTOR DIESEL POTÊNCIA STANDART ENTRE 250 E 260 KVA - CHP DIURNO. AF_12/2016</t>
  </si>
  <si>
    <t>269,19</t>
  </si>
  <si>
    <t>96013</t>
  </si>
  <si>
    <t>TRATOR DE PNEUS COM POTÊNCIA DE 122 CV, TRAÇÃO 4X4, COM VASSOURA MECÂNICA ACOPLADA - CHP DIURNO. AF_02/2017</t>
  </si>
  <si>
    <t>166,29</t>
  </si>
  <si>
    <t>96020</t>
  </si>
  <si>
    <t>TRATOR DE PNEUS COM POTÊNCIA DE 122 CV, TRAÇÃO 4X4, COM GRADE DE DISCOS ACOPLADA - CHP DIURNO. AF_02/2017</t>
  </si>
  <si>
    <t>235,38</t>
  </si>
  <si>
    <t>96028</t>
  </si>
  <si>
    <t>TRATOR DE PNEUS COM POTÊNCIA DE 85 CV, TRAÇÃO 4X4, COM GRADE DE DISCOS ACOPLADA - CHP DIURNO. AF_02/2017</t>
  </si>
  <si>
    <t>176,29</t>
  </si>
  <si>
    <t>96035</t>
  </si>
  <si>
    <t>CAMINHÃO BASCULANTE 10 M3, TRUCADO, POTÊNCIA 230 CV, INCLUSIVE CAÇAMBA METÁLICA, COM DISTRIBUIDOR DE AGREGADOS ACOPLADO - CHP DIURNO. AF_02/2017</t>
  </si>
  <si>
    <t>233,03</t>
  </si>
  <si>
    <t>96157</t>
  </si>
  <si>
    <t>TRATOR DE PNEUS COM POTÊNCIA DE 85 CV, TRAÇÃO 4X4, COM VASSOURA MECÂNICA ACOPLADA - CHP DIURNO. AF_03/2017</t>
  </si>
  <si>
    <t>128,31</t>
  </si>
  <si>
    <t>96158</t>
  </si>
  <si>
    <t>MINICARREGADEIRA SOBRE RODAS POTENCIA 47HP CAPACIDADE OPERACAO 646 KG, COM VASSOURA MECÂNICA ACOPLADA - CHP DIURNO. AF_03/2017</t>
  </si>
  <si>
    <t>112,81</t>
  </si>
  <si>
    <t>96245</t>
  </si>
  <si>
    <t>MINIESCAVADEIRA SOBRE ESTEIRAS, POTENCIA LIQUIDA DE *30* HP, PESO OPERACIONAL DE *3.500* KG - CHP DIURNO. AF_04/2017</t>
  </si>
  <si>
    <t>83,32</t>
  </si>
  <si>
    <t>96463</t>
  </si>
  <si>
    <t>ROLO COMPACTADOR DE PNEUS, ESTATICO, PRESSAO VARIAVEL, POTENCIA 110 HP, PESO SEM/COM LASTRO 10,8/27 T, LARGURA DE ROLAGEM 2,30 M - CHP DIURNO. AF_06/2017</t>
  </si>
  <si>
    <t>208,83</t>
  </si>
  <si>
    <t>98764</t>
  </si>
  <si>
    <t>INVERSOR DE SOLDA MONOFÁSICO DE 160 A, POTÊNCIA DE 5400 W, TENSÃO DE 220 V, PARA SOLDA COM ELETRODOS DE 2,0 A 4,0 MM E PROCESSO TIG - CHP DIURNO. AF_06/2018</t>
  </si>
  <si>
    <t>3,25</t>
  </si>
  <si>
    <t>99833</t>
  </si>
  <si>
    <t>LAVADORA DE ALTA PRESSAO (LAVA-JATO) PARA AGUA FRIA, PRESSAO DE OPERACAO ENTRE 1400 E 1900 LIB/POL2, VAZAO MAXIMA ENTRE 400 E 700 L/H - CHP DIURNO. AF_04/2019</t>
  </si>
  <si>
    <t>3,37</t>
  </si>
  <si>
    <t>100641</t>
  </si>
  <si>
    <t>USINA DE MISTURA ASFÁLTICA À QUENTE, TIPO CONTRA FLUXO, PROD 100 A 140 TON/HORA - CHP DIURNO. AF_12/2019</t>
  </si>
  <si>
    <t>548,34</t>
  </si>
  <si>
    <t>100647</t>
  </si>
  <si>
    <t>USINA DE ASFALTO, TIPO GRAVIMÉTRICA, PROD 150 TON/HORA - CHP DIURNO. AF_12/2019</t>
  </si>
  <si>
    <t>1.208,67</t>
  </si>
  <si>
    <t>102275</t>
  </si>
  <si>
    <t>MARTELO DEMOLIDOR ELÉTRICO, COM POTÊNCIA DE 2.000 W, 1.000 IMPACTOS POR MINUTO, PESO DE 30 KG - CHP DIURNO. AF_01/2021</t>
  </si>
  <si>
    <t>23,79</t>
  </si>
  <si>
    <t>5632</t>
  </si>
  <si>
    <t>ESCAVADEIRA HIDRÁULICA SOBRE ESTEIRAS, CAÇAMBA 0,80 M3, PESO OPERACIONAL 17 T, POTENCIA BRUTA 111 HP - CHI DIURNO. AF_06/2014</t>
  </si>
  <si>
    <t>CHI</t>
  </si>
  <si>
    <t>79,61</t>
  </si>
  <si>
    <t>5679</t>
  </si>
  <si>
    <t>RETROESCAVADEIRA SOBRE RODAS COM CARREGADEIRA, TRAÇÃO 4X4, POTÊNCIA LÍQ. 88 HP, CAÇAMBA CARREG. CAP. MÍN. 1 M3, CAÇAMBA RETRO CAP. 0,26 M3, PESO OPERACIONAL MÍN. 6.674 KG, PROFUNDIDADE ESCAVAÇÃO MÁX. 4,37 M - CHI DIURNO. AF_06/2014</t>
  </si>
  <si>
    <t>51,19</t>
  </si>
  <si>
    <t>5681</t>
  </si>
  <si>
    <t>RETROESCAVADEIRA SOBRE RODAS COM CARREGADEIRA, TRAÇÃO 4X2, POTÊNCIA LÍQ. 79 HP, CAÇAMBA CARREG. CAP. MÍN. 1 M3, CAÇAMBA RETRO CAP. 0,20 M3, PESO OPERACIONAL MÍN. 6.570 KG, PROFUNDIDADE ESCAVAÇÃO MÁX. 4,37 M - CHI DIURNO. AF_06/2014</t>
  </si>
  <si>
    <t>48,70</t>
  </si>
  <si>
    <t>5685</t>
  </si>
  <si>
    <t>ROLO COMPACTADOR VIBRATÓRIO DE UM CILINDRO AÇO LISO, POTÊNCIA 80 HP, PESO OPERACIONAL MÁXIMO 8,1 T, IMPACTO DINÂMICO 16,15 / 9,5 T, LARGURA DE TRABALHO 1,68 M - CHI DIURNO. AF_06/2014</t>
  </si>
  <si>
    <t>59,52</t>
  </si>
  <si>
    <t>5690</t>
  </si>
  <si>
    <t>GRADE DE DISCO CONTROLE REMOTO REBOCÁVEL, COM 24 DISCOS 24 X 6 MM COM PNEUS PARA TRANSPORTE - CHI DIURNO. AF_06/2014</t>
  </si>
  <si>
    <t>4,59</t>
  </si>
  <si>
    <t>5806</t>
  </si>
  <si>
    <t>MOTOBOMBA CENTRÍFUGA, MOTOR A GASOLINA, POTÊNCIA 5,42 HP, BOCAIS 1 1/2" X 1", DIÂMETRO ROTOR 143 MM HM/Q = 6 MCA / 16,8 M3/H A 38 MCA / 6,6 M3/H - CHI DIURNO. AF_06/2014</t>
  </si>
  <si>
    <t>0,26</t>
  </si>
  <si>
    <t>5826</t>
  </si>
  <si>
    <t>CAMINHÃO TOCO, PBT 16.000 KG, CARGA ÚTIL MÁX. 10.685 KG, DIST. ENTRE EIXOS 4,8 M, POTÊNCIA 189 CV, INCLUSIVE CARROCERIA FIXA ABERTA DE MADEIRA P/ TRANSPORTE GERAL DE CARGA SECA, DIMEN. APROX. 2,5 X 7,00 X 0,50 M - CHI DIURNO. AF_06/2014</t>
  </si>
  <si>
    <t>43,07</t>
  </si>
  <si>
    <t>5829</t>
  </si>
  <si>
    <t>USINA DE CONCRETO FIXA, CAPACIDADE NOMINAL DE 90 A 120 M3/H, SEM SILO - CHI DIURNO. AF_07/2016</t>
  </si>
  <si>
    <t>146,12</t>
  </si>
  <si>
    <t>5837</t>
  </si>
  <si>
    <t>VIBROACABADORA DE ASFALTO SOBRE ESTEIRAS, LARGURA DE PAVIMENTAÇÃO 1,90 M A 5,30 M, POTÊNCIA 105 HP CAPACIDADE 450 T/H - CHI DIURNO. AF_11/2014</t>
  </si>
  <si>
    <t>131,54</t>
  </si>
  <si>
    <t>5841</t>
  </si>
  <si>
    <t>VASSOURA MECÂNICA REBOCÁVEL COM ESCOVA CILÍNDRICA, LARGURA ÚTIL DE VARRIMENTO DE 2,44 M - CHI DIURNO. AF_06/2014</t>
  </si>
  <si>
    <t>5,28</t>
  </si>
  <si>
    <t>5845</t>
  </si>
  <si>
    <t>TRATOR DE PNEUS, POTÊNCIA 122 CV, TRAÇÃO 4X4, PESO COM LASTRO DE 4.510 KG - CHI DIURNO. AF_06/2014</t>
  </si>
  <si>
    <t>47,01</t>
  </si>
  <si>
    <t>5849</t>
  </si>
  <si>
    <t>TRATOR DE ESTEIRAS, POTÊNCIA 170 HP, PESO OPERACIONAL 19 T, CAÇAMBA 5,2 M3 - CHI DIURNO. AF_06/2014</t>
  </si>
  <si>
    <t>68,18</t>
  </si>
  <si>
    <t>5853</t>
  </si>
  <si>
    <t>TRATOR DE ESTEIRAS, POTÊNCIA 150 HP, PESO OPERACIONAL 16,7 T, COM RODA MOTRIZ ELEVADA E LÂMINA 3,18 M3 - CHI DIURNO. AF_06/2014</t>
  </si>
  <si>
    <t>68,44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</si>
  <si>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</si>
  <si>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</si>
  <si>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</si>
  <si>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</si>
  <si>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10,96</t>
  </si>
  <si>
    <t>5869</t>
  </si>
  <si>
    <t>ROLO COMPACTADOR VIBRATÓRIO TANDEM AÇO LISO, POTÊNCIA 58 HP, PESO SEM/COM LASTRO 6,5 / 9,4 T, LARGURA DE TRABALHO 1,2 M - CHI DIURNO. AF_06/2014</t>
  </si>
  <si>
    <t>67,80</t>
  </si>
  <si>
    <t>5877</t>
  </si>
  <si>
    <t>RETROESCAVADEIRA SOBRE RODAS COM CARREGADEIRA, TRAÇÃO 4X4, POTÊNCIA LÍQ. 72 HP, CAÇAMBA CARREG. CAP. MÍN. 0,79 M3, CAÇAMBA RETRO CAP. 0,18 M3, PESO OPERACIONAL MÍN. 7.140 KG, PROFUNDIDADE ESCAVAÇÃO MÁX. 4,50 M - CHI DIURNO. AF_06/2014</t>
  </si>
  <si>
    <t>50,40</t>
  </si>
  <si>
    <t>5881</t>
  </si>
  <si>
    <t>ROLO COMPACTADOR VIBRATÓRIO PÉ DE CARNEIRO, OPERADO POR CONTROLE REMOTO, POTÊNCIA 12,5 KW, PESO OPERACIONAL 1,675 T, LARGURA DE TRABALHO 0,85 M - CHI DIURNO. AF_02/2016</t>
  </si>
  <si>
    <t>72,83</t>
  </si>
  <si>
    <t>5884</t>
  </si>
  <si>
    <t>USINA DE LAMA ASFÁLTICA, PROD 30 A 50 T/H, SILO DE AGREGADO 7 M3, RESERVATÓRIOS PARA EMULSÃO E ÁGUA DE 2,3 M3 CADA, MISTURADOR TIPO PUG MILL A SER MONTADO SOBRE CAMINHÃO - CHI DIURNO. AF_10/2014</t>
  </si>
  <si>
    <t>46,29</t>
  </si>
  <si>
    <t>5892</t>
  </si>
  <si>
    <t>CAMINHÃO TOCO, PESO BRUTO TOTAL 14.300 KG, CARGA ÚTIL MÁXIMA 9590 KG, DISTÂNCIA ENTRE EIXOS 4,76 M, POTÊNCIA 185 CV (NÃO INCLUI CARROCERIA) - CHI DIURNO. AF_06/2014</t>
  </si>
  <si>
    <t>44,17</t>
  </si>
  <si>
    <t>5896</t>
  </si>
  <si>
    <t>CAMINHÃO TOCO, PESO BRUTO TOTAL 16.000 KG, CARGA ÚTIL MÁXIMA DE 10.685 KG, DISTÂNCIA ENTRE EIXOS 4,80 M, POTÊNCIA 189 CV EXCLUSIVE CARROCERIA - CHI DIURNO. AF_06/2014</t>
  </si>
  <si>
    <t>41,07</t>
  </si>
  <si>
    <t>5903</t>
  </si>
  <si>
    <t>CAMINHÃO PIPA 10.000 L TRUCADO, PESO BRUTO TOTAL 23.000 KG, CARGA ÚTIL MÁXIMA 15.935 KG, DISTÂNCIA ENTRE EIXOS 4,8 M, POTÊNCIA 230 CV, INCLUSIVE TANQUE DE AÇO PARA TRANSPORTE DE ÁGUA - CHI DIURNO. AF_06/2014</t>
  </si>
  <si>
    <t>54,67</t>
  </si>
  <si>
    <t>5911</t>
  </si>
  <si>
    <t>ESPARGIDOR DE ASFALTO PRESSURIZADO COM TANQUE DE 2500 L, REBOCÁVEL COM MOTOR A GASOLINA POTÊNCIA 3,4 HP - CHI DIURNO. AF_07/2014</t>
  </si>
  <si>
    <t>25,49</t>
  </si>
  <si>
    <t>5923</t>
  </si>
  <si>
    <t>GRADE DE DISCO REBOCÁVEL COM 20 DISCOS 24" X 6 MM COM PNEUS PARA TRANSPORTE - CHI DIURNO. AF_06/2014</t>
  </si>
  <si>
    <t>3,60</t>
  </si>
  <si>
    <t>5930</t>
  </si>
  <si>
    <t>GUINDAUTO HIDRÁULICO, CAPACIDADE MÁXIMA DE CARGA 6200 KG, MOMENTO MÁXIMO DE CARGA 11,7 TM, ALCANCE MÁXIMO HORIZONTAL 9,70 M, INCLUSIVE CAMINHÃO TOCO PBT 16.000 KG, POTÊNCIA DE 189 CV - CHI DIURNO. AF_06/2014</t>
  </si>
  <si>
    <t>48,43</t>
  </si>
  <si>
    <t>5934</t>
  </si>
  <si>
    <t>MOTONIVELADORA POTÊNCIA BÁSICA LÍQUIDA (PRIMEIRA MARCHA) 125 HP, PESO BRUTO 13032 KG, LARGURA DA LÂMINA DE 3,7 M - CHI DIURNO. AF_06/2014</t>
  </si>
  <si>
    <t>75,66</t>
  </si>
  <si>
    <t>5942</t>
  </si>
  <si>
    <t>PÁ CARREGADEIRA SOBRE RODAS, POTÊNCIA LÍQUIDA 128 HP, CAPACIDADE DA CAÇAMBA 1,7 A 2,8 M3, PESO OPERACIONAL 11632 KG - CHI DIURNO. AF_06/2014</t>
  </si>
  <si>
    <t>61,49</t>
  </si>
  <si>
    <t>5946</t>
  </si>
  <si>
    <t>PÁ CARREGADEIRA SOBRE RODAS, POTÊNCIA 197 HP, CAPACIDADE DA CAÇAMBA 2,5 A 3,5 M3, PESO OPERACIONAL 18338 KG - CHI DIURNO. AF_06/2014</t>
  </si>
  <si>
    <t>75,75</t>
  </si>
  <si>
    <t>5952</t>
  </si>
  <si>
    <t>MARTELETE OU ROMPEDOR PNEUMÁTICO MANUAL, 28 KG, COM SILENCIADOR - CHI DIURNO. AF_07/2016</t>
  </si>
  <si>
    <t>22,74</t>
  </si>
  <si>
    <t>5954</t>
  </si>
  <si>
    <t>COMPRESSOR DE AR REBOCÁVEL, VAZÃO 189 PCM, PRESSÃO EFETIVA DE TRABALHO 102 PSI, MOTOR DIESEL, POTÊNCIA 63 CV - CHI DIURNO. AF_06/2015</t>
  </si>
  <si>
    <t>4,72</t>
  </si>
  <si>
    <t>5961</t>
  </si>
  <si>
    <t>CAMINHÃO BASCULANTE 6 M3, PESO BRUTO TOTAL 16.000 KG, CARGA ÚTIL MÁXIMA 13.071 KG, DISTÂNCIA ENTRE EIXOS 4,80 M, POTÊNCIA 230 CV INCLUSIVE CAÇAMBA METÁLICA - CHI DIURNO. AF_06/2014</t>
  </si>
  <si>
    <t>49,58</t>
  </si>
  <si>
    <t>6260</t>
  </si>
  <si>
    <t>CAMINHÃO PIPA 6.000 L, PESO BRUTO TOTAL 13.000 KG, DISTÂNCIA ENTRE EIXOS 4,80 M, POTÊNCIA 189 CV INCLUSIVE TANQUE DE AÇO PARA TRANSPORTE DE ÁGUA, CAPACIDADE 6 M3 - CHI DIURNO. AF_06/2014</t>
  </si>
  <si>
    <t>48,11</t>
  </si>
  <si>
    <t>6880</t>
  </si>
  <si>
    <t>ROLO COMPACTADOR DE PNEUS ESTÁTICO, PRESSÃO VARIÁVEL, POTÊNCIA 111 HP, PESO SEM/COM LASTRO 9,5 / 26 T, LARGURA DE TRABALHO 1,90 M - CHI DIURNO. AF_07/2014</t>
  </si>
  <si>
    <t>79,97</t>
  </si>
  <si>
    <t>7031</t>
  </si>
  <si>
    <t>TANQUE DE ASFALTO ESTACIONÁRIO COM SERPENTINA, CAPACIDADE 30.000 L - CHI DIURNO. AF_06/2014</t>
  </si>
  <si>
    <t>6,01</t>
  </si>
  <si>
    <t>7043</t>
  </si>
  <si>
    <t>MOTOBOMBA TRASH (PARA ÁGUA SUJA) AUTO ESCORVANTE, MOTOR GASOLINA DE 6,41 HP, DIÂMETROS DE SUCÇÃO X RECALQUE: 3" X 3", HM/Q = 10 MCA / 60 M3/H A 23 MCA / 0 M3/H - CHI DIURNO. AF_10/2014</t>
  </si>
  <si>
    <t>0,32</t>
  </si>
  <si>
    <t>7050</t>
  </si>
  <si>
    <t>ROLO COMPACTADOR PE DE CARNEIRO VIBRATORIO, POTENCIA 125 HP, PESO OPERACIONAL SEM/COM LASTRO 11,95 / 13,30 T, IMPACTO DINAMICO 38,5 / 22,5 T, LARGURA DE TRABALHO 2,15 M - CHI DIURNO. AF_06/2014</t>
  </si>
  <si>
    <t>73,55</t>
  </si>
  <si>
    <t>67827</t>
  </si>
  <si>
    <t>CAMINHÃO BASCULANTE 6 M3 TOCO, PESO BRUTO TOTAL 16.000 KG, CARGA ÚTIL MÁXIMA 11.130 KG, DISTÂNCIA ENTRE EIXOS 5,36 M, POTÊNCIA 185 CV, INCLUSIVE CAÇAMBA METÁLICA - CHI DIURNO. AF_06/2014</t>
  </si>
  <si>
    <t>48,48</t>
  </si>
  <si>
    <t>73395</t>
  </si>
  <si>
    <t>GRUPO GERADOR ESTACIONÁRIO, MOTOR DIESEL POTÊNCIA 170 KVA - CHI DIURNO. AF_02/2016</t>
  </si>
  <si>
    <t>6,54</t>
  </si>
  <si>
    <t>83766</t>
  </si>
  <si>
    <t>GRUPO DE SOLDAGEM COM GERADOR A DIESEL 60 CV PARA SOLDA ELÉTRICA, SOBRE 04 RODAS, COM MOTOR 4 CILINDROS 600 A - CHI DIURNO. AF_02/2016</t>
  </si>
  <si>
    <t>35,97</t>
  </si>
  <si>
    <t>84013</t>
  </si>
  <si>
    <t>ESCAVADEIRA HIDRÁULICA SOBRE ESTEIRAS, CAÇAMBA 0,80 M3, PESO OPERACIONAL 17,8 T, POTÊNCIA LÍQUIDA 110 HP - CHI DIURNO. AF_10/2014</t>
  </si>
  <si>
    <t>77,27</t>
  </si>
  <si>
    <t>87446</t>
  </si>
  <si>
    <t>BETONEIRA CAPACIDADE NOMINAL 400 L, CAPACIDADE DE MISTURA 310 L, MOTOR A DIESEL POTÊNCIA 5,0 HP, SEM CARREGADOR - CHI DIURNO. AF_06/2014</t>
  </si>
  <si>
    <t>0,43</t>
  </si>
  <si>
    <t>88392</t>
  </si>
  <si>
    <t>MISTURADOR DE ARGAMASSA, EIXO HORIZONTAL, CAPACIDADE DE MISTURA 300 KG, MOTOR ELÉTRICO POTÊNCIA 5 CV - CHI DIURNO. AF_06/2014</t>
  </si>
  <si>
    <t>0,86</t>
  </si>
  <si>
    <t>88398</t>
  </si>
  <si>
    <t>MISTURADOR DE ARGAMASSA, EIXO HORIZONTAL, CAPACIDADE DE MISTURA 600 KG, MOTOR ELÉTRICO POTÊNCIA 7,5 CV - CHI DIURNO. AF_06/2014</t>
  </si>
  <si>
    <t>1,01</t>
  </si>
  <si>
    <t>88404</t>
  </si>
  <si>
    <t>MISTURADOR DE ARGAMASSA, EIXO HORIZONTAL, CAPACIDADE DE MISTURA 160 KG, MOTOR ELÉTRICO POTÊNCIA 3 CV - CHI DIURNO. AF_06/2014</t>
  </si>
  <si>
    <t>0,80</t>
  </si>
  <si>
    <t>88430</t>
  </si>
  <si>
    <t>PROJETOR DE ARGAMASSA, CAPACIDADE DE PROJEÇÃO 1,5 M3/H, ALCANCE DE 30 ATÉ 60 M, MOTOR ELÉTRICO POTÊNCIA 7,5 HP - CHI DIURNO. AF_06/2014</t>
  </si>
  <si>
    <t>5,30</t>
  </si>
  <si>
    <t>88438</t>
  </si>
  <si>
    <t>PROJETOR DE ARGAMASSA, CAPACIDADE DE PROJEÇÃO 2 M3/H, ALCANCE ATÉ 50 M, MOTOR ELÉTRICO POTÊNCIA 7,5 HP - CHI DIURNO. AF_06/2014</t>
  </si>
  <si>
    <t>7,03</t>
  </si>
  <si>
    <t>88831</t>
  </si>
  <si>
    <t>BETONEIRA CAPACIDADE NOMINAL DE 400 L, CAPACIDADE DE MISTURA 280 L, MOTOR ELÉTRICO TRIFÁSICO POTÊNCIA DE 2 CV, SEM CARREGADOR - CHI DIURNO. AF_10/2014</t>
  </si>
  <si>
    <t>88844</t>
  </si>
  <si>
    <t>TRATOR DE ESTEIRAS, POTÊNCIA 125 HP, PESO OPERACIONAL 12,9 T, COM LÂMINA 2,7 M3 - CHI DIURNO. AF_10/2014</t>
  </si>
  <si>
    <t>60,33</t>
  </si>
  <si>
    <t>88908</t>
  </si>
  <si>
    <t>ESCAVADEIRA HIDRÁULICA SOBRE ESTEIRAS, CAÇAMBA 1,20 M3, PESO OPERACIONAL 21 T, POTÊNCIA BRUTA 155 HP - CHI DIURNO. AF_06/2014</t>
  </si>
  <si>
    <t>85,33</t>
  </si>
  <si>
    <t>89022</t>
  </si>
  <si>
    <t>BOMBA SUBMERSÍVEL ELÉTRICA TRIFÁSICA, POTÊNCIA 2,96 HP, Ø ROTOR 144 MM SEMI-ABERTO, BOCAL DE SAÍDA Ø 2, HM/Q = 2 MCA / 38,8 M3/H A 28 MCA / 5 M3/H - CHI DIURNO. AF_06/2014</t>
  </si>
  <si>
    <t>0,31</t>
  </si>
  <si>
    <t>89027</t>
  </si>
  <si>
    <t>TANQUE DE ASFALTO ESTACIONÁRIO COM MAÇARICO, CAPACIDADE 20.000 L - CHI DIURNO. AF_06/2014</t>
  </si>
  <si>
    <t>4,87</t>
  </si>
  <si>
    <t>89031</t>
  </si>
  <si>
    <t>TRATOR DE ESTEIRAS, POTÊNCIA 100 HP, PESO OPERACIONAL 9,4 T, COM LÂMINA 2,19 M3 - CHI DIURNO. AF_06/2014</t>
  </si>
  <si>
    <t>58,81</t>
  </si>
  <si>
    <t>89036</t>
  </si>
  <si>
    <t>TRATOR DE PNEUS, POTÊNCIA 85 CV, TRAÇÃO 4X4, PESO COM LASTRO DE 4.675 KG - CHI DIURNO. AF_06/2014</t>
  </si>
  <si>
    <t>41,48</t>
  </si>
  <si>
    <t>89218</t>
  </si>
  <si>
    <t>BATE-ESTACAS POR GRAVIDADE, POTÊNCIA DE 160 HP, PESO DO MARTELO ATÉ 3 TONELADAS - CHI DIURNO. AF_11/2014</t>
  </si>
  <si>
    <t>79,19</t>
  </si>
  <si>
    <t>89226</t>
  </si>
  <si>
    <t>BETONEIRA CAPACIDADE NOMINAL DE 600 L, CAPACIDADE DE MISTURA 360 L, MOTOR ELÉTRICO TRIFÁSICO POTÊNCIA DE 4 CV, SEM CARREGADOR - CHI DIURNO. AF_11/2014</t>
  </si>
  <si>
    <t>1,32</t>
  </si>
  <si>
    <t>89235</t>
  </si>
  <si>
    <t>FRESADORA DE ASFALTO A FRIO SOBRE RODAS, LARGURA FRESAGEM DE 1,0 M, POTÊNCIA 208 HP - CHI DIURNO. AF_11/2014</t>
  </si>
  <si>
    <t>169,90</t>
  </si>
  <si>
    <t>89243</t>
  </si>
  <si>
    <t>FRESADORA DE ASFALTO A FRIO SOBRE RODAS, LARGURA FRESAGEM DE 2,0 M, POTÊNCIA 550 HP - CHI DIURNO. AF_11/2014</t>
  </si>
  <si>
    <t>359,87</t>
  </si>
  <si>
    <t>89251</t>
  </si>
  <si>
    <t>RECICLADORA DE ASFALTO A FRIO SOBRE RODAS, LARGURA FRESAGEM DE 2,0 M, POTÊNCIA 422 HP - CHI DIURNO. AF_11/2014</t>
  </si>
  <si>
    <t>316,34</t>
  </si>
  <si>
    <t>89258</t>
  </si>
  <si>
    <t>VIBROACABADORA DE ASFALTO SOBRE ESTEIRAS, LARGURA DE PAVIMENTAÇÃO 2,13 M A 4,55 M, POTÊNCIA 100 HP, CAPACIDADE 400 T/H - CHI DIURNO. AF_11/2014</t>
  </si>
  <si>
    <t>112,79</t>
  </si>
  <si>
    <t>89273</t>
  </si>
  <si>
    <t>GUINDASTE HIDRÁULICO AUTOPROPELIDO, COM LANÇA TELESCÓPICA 28,80 M, CAPACIDADE MÁXIMA 30 T, POTÊNCIA 97 KW, TRAÇÃO 4 X 4 - CHI DIURNO. AF_11/2014</t>
  </si>
  <si>
    <t>82,65</t>
  </si>
  <si>
    <t>89279</t>
  </si>
  <si>
    <t>BETONEIRA CAPACIDADE NOMINAL DE 600 L, CAPACIDADE DE MISTURA 440 L, MOTOR A DIESEL POTÊNCIA 10 HP, COM CARREGADOR - CHI DIURNO. AF_11/2014</t>
  </si>
  <si>
    <t>1,60</t>
  </si>
  <si>
    <t>89877</t>
  </si>
  <si>
    <t>CAMINHÃO BASCULANTE 14 M3, COM CAVALO MECÂNICO DE CAPACIDADE MÁXIMA DE TRAÇÃO COMBINADO DE 36000 KG, POTÊNCIA 286 CV, INCLUSIVE SEMIREBOQUE COM CAÇAMBA METÁLICA - CHI DIURNO. AF_12/2014</t>
  </si>
  <si>
    <t>66,32</t>
  </si>
  <si>
    <t>89884</t>
  </si>
  <si>
    <t>CAMINHÃO BASCULANTE 18 M3, COM CAVALO MECÂNICO DE CAPACIDADE MÁXIMA DE TRAÇÃO COMBINADO DE 45000 KG, POTÊNCIA 330 CV, INCLUSIVE SEMIREBOQUE COM CAÇAMBA METÁLICA - CHI DIURNO. AF_12/2014</t>
  </si>
  <si>
    <t>69,45</t>
  </si>
  <si>
    <t>90587</t>
  </si>
  <si>
    <t>VIBRADOR DE IMERSÃO, DIÂMETRO DE PONTEIRA 45MM, MOTOR ELÉTRICO TRIFÁSICO POTÊNCIA DE 2 CV - CHI DIURNO. AF_06/2015</t>
  </si>
  <si>
    <t>0,44</t>
  </si>
  <si>
    <t>90626</t>
  </si>
  <si>
    <t>PERFURATRIZ MANUAL, TORQUE MÁXIMO 83 N.M, POTÊNCIA 5 CV, COM DIÂMETRO MÁXIMO 4" - CHI DIURNO. AF_06/2015</t>
  </si>
  <si>
    <t>1,67</t>
  </si>
  <si>
    <t>90632</t>
  </si>
  <si>
    <t>PERFURATRIZ SOBRE ESTEIRA, TORQUE MÁXIMO 600 KGF, PESO MÉDIO 1000 KG, POTÊNCIA 20 HP, DIÂMETRO MÁXIMO 10" - CHI DIURNO. AF_06/2015</t>
  </si>
  <si>
    <t>76,74</t>
  </si>
  <si>
    <t>90638</t>
  </si>
  <si>
    <t>MISTURADOR DUPLO HORIZONTAL DE ALTA TURBULÊNCIA, CAPACIDADE / VOLUME 2 X 500 LITROS, MOTORES ELÉTRICOS MÍNIMO 5 CV CADA, PARA NATA CIMENTO, ARGAMASSA E OUTROS - CHI DIURNO. AF_06/2015</t>
  </si>
  <si>
    <t>4,08</t>
  </si>
  <si>
    <t>90644</t>
  </si>
  <si>
    <t>BOMBA TRIPLEX, PARA INJEÇÃO DE NATA DE CIMENTO, VAZÃO MÁXIMA DE 100 LITROS/MINUTO, PRESSÃO MÁXIMA DE 70 BAR - CHI DIURNO. AF_06/2015</t>
  </si>
  <si>
    <t>6,09</t>
  </si>
  <si>
    <t>90651</t>
  </si>
  <si>
    <t>BOMBA CENTRÍFUGA MONOESTÁGIO COM MOTOR ELÉTRICO MONOFÁSICO, POTÊNCIA 15 HP, DIÂMETRO DO ROTOR 173 MM, HM/Q = 30 MCA / 90 M3/H A 45 MCA / 55 M3/H - CHI DIURNO. AF_06/2015</t>
  </si>
  <si>
    <t>0,94</t>
  </si>
  <si>
    <t>90657</t>
  </si>
  <si>
    <t>BOMBA DE PROJEÇÃO DE CONCRETO SECO, POTÊNCIA 10 CV, VAZÃO 3 M3/H - CHI DIURNO. AF_06/2015</t>
  </si>
  <si>
    <t>3,96</t>
  </si>
  <si>
    <t>90663</t>
  </si>
  <si>
    <t>BOMBA DE PROJEÇÃO DE CONCRETO SECO, POTÊNCIA 10 CV, VAZÃO 6 M3/H - CHI DIURNO. AF_06/2015</t>
  </si>
  <si>
    <t>4,25</t>
  </si>
  <si>
    <t>90669</t>
  </si>
  <si>
    <t>PROJETOR PNEUMÁTICO DE ARGAMASSA PARA CHAPISCO E REBOCO COM RECIPIENTE ACOPLADO, TIPO CANEQUINHA, COM COMPRESSOR DE AR REBOCÁVEL VAZÃO 89 PCM E MOTOR DIESEL DE 20 CV - CHI DIURNO. AF_06/2015</t>
  </si>
  <si>
    <t>6,34</t>
  </si>
  <si>
    <t>90675</t>
  </si>
  <si>
    <t>PERFURATRIZ COM TORRE METÁLICA PARA EXECUÇÃO DE ESTACA HÉLICE CONTÍNUA, PROFUNDIDADE MÁXIMA DE 30 M, DIÂMETRO MÁXIMO DE 800 MM, POTÊNCIA INSTALADA DE 268 HP, MESA ROTATIVA COM TORQUE MÁXIMO DE 170 KNM - CHI DIURNO. AF_06/2015</t>
  </si>
  <si>
    <t>263,22</t>
  </si>
  <si>
    <t>90681</t>
  </si>
  <si>
    <t>PERFURATRIZ HIDRÁULICA SOBRE CAMINHÃO COM TRADO CURTO ACOPLADO, PROFUNDIDADE MÁXIMA DE 20 M, DIÂMETRO MÁXIMO DE 1500 MM, POTÊNCIA INSTALADA DE 137 HP, MESA ROTATIVA COM TORQUE MÁXIMO DE 30 KNM - CHI DIURNO. AF_06/2015</t>
  </si>
  <si>
    <t>148,26</t>
  </si>
  <si>
    <t>90687</t>
  </si>
  <si>
    <t>MANIPULADOR TELESCÓPICO, POTÊNCIA DE 85 HP, CAPACIDADE DE CARGA DE 3.500 KG, ALTURA MÁXIMA DE ELEVAÇÃO DE 12,3 M - CHI DIURNO. AF_06/2015</t>
  </si>
  <si>
    <t>57,64</t>
  </si>
  <si>
    <t>90693</t>
  </si>
  <si>
    <t>MINICARREGADEIRA SOBRE RODAS, POTÊNCIA LÍQUIDA DE 47 HP, CAPACIDADE NOMINAL DE OPERAÇÃO DE 646 KG - CHI DIURNO. AF_06/2015</t>
  </si>
  <si>
    <t>41,32</t>
  </si>
  <si>
    <t>90965</t>
  </si>
  <si>
    <t>COMPRESSOR DE AR REBOCÁVEL, VAZÃO 89 PCM, PRESSÃO EFETIVA DE TRABALHO 102 PSI, MOTOR DIESEL, POTÊNCIA 20 CV - CHI DIURNO. AF_06/2015</t>
  </si>
  <si>
    <t>6,31</t>
  </si>
  <si>
    <t>90973</t>
  </si>
  <si>
    <t>COMPRESSOR DE AR REBOCAVEL, VAZÃO 250 PCM, PRESSAO DE TRABALHO 102 PSI, MOTOR A DIESEL POTÊNCIA 81 CV - CHI DIURNO. AF_06/2015</t>
  </si>
  <si>
    <t>6,33</t>
  </si>
  <si>
    <t>90982</t>
  </si>
  <si>
    <t>COMPRESSOR DE AR REBOCÁVEL, VAZÃO 748 PCM, PRESSÃO EFETIVA DE TRABALHO 102 PSI, MOTOR DIESEL, POTÊNCIA 210 CV - CHI DIURNO. AF_06/2015</t>
  </si>
  <si>
    <t>16,08</t>
  </si>
  <si>
    <t>91001</t>
  </si>
  <si>
    <t>COMPRESSOR DE AR REBOCAVEL, VAZÃO 400 PCM, PRESSAO DE TRABALHO 102 PSI, MOTOR A DIESEL POTÊNCIA 110 CV - CHI DIURNO. AF_06/2015</t>
  </si>
  <si>
    <t>7,50</t>
  </si>
  <si>
    <t>91032</t>
  </si>
  <si>
    <t>CAMINHÃO TRUCADO (C/ TERCEIRO EIXO) ELETRÔNICO - POTÊNCIA 231CV - PBT = 22000KG - DIST. ENTRE EIXOS 5170 MM - INCLUI CARROCERIA FIXA ABERTA DE MADEIRA - CHI DIURNO. AF_06/2015</t>
  </si>
  <si>
    <t>50,43</t>
  </si>
  <si>
    <t>91278</t>
  </si>
  <si>
    <t>PLACA VIBRATÓRIA REVERSÍVEL COM MOTOR 4 TEMPOS A GASOLINA, FORÇA CENTRÍFUGA DE 25 KN (2500 KGF), POTÊNCIA 5,5 CV - CHI DIURNO. AF_08/2015</t>
  </si>
  <si>
    <t>0,56</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</si>
  <si>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</si>
  <si>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</si>
  <si>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</si>
  <si>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</si>
  <si>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53,30</t>
  </si>
  <si>
    <t>91395</t>
  </si>
  <si>
    <t>CAMINHÃO TOCO, PBT 14.300 KG, CARGA ÚTIL MÁX. 9.710 KG, DIST. ENTRE EIXOS 3,56 M, POTÊNCIA 185 CV, INCLUSIVE CARROCERIA FIXA ABERTA DE MADEIRA P/ TRANSPORTE GERAL DE CARGA SECA, DIMEN. APROX. 2,50 X 6,50 X 0,50 M - CHI DIURNO. AF_06/2014</t>
  </si>
  <si>
    <t>46,03</t>
  </si>
  <si>
    <t>91486</t>
  </si>
  <si>
    <t>ESPARGIDOR DE ASFALTO PRESSURIZADO, TANQUE 6 M3 COM ISOLAÇÃO TÉRMICA, AQUECIDO COM 2 MAÇARICOS, COM BARRA ESPARGIDORA 3,60 M, MONTADO SOBRE CAMINHÃO  TOCO, PBT 14.300 KG, POTÊNCIA 185 CV - CHI DIURNO. AF_08/2015</t>
  </si>
  <si>
    <t>53,57</t>
  </si>
  <si>
    <t>91534</t>
  </si>
  <si>
    <t>COMPACTADOR DE SOLOS DE PERCUSSÃO (SOQUETE) COM MOTOR A GASOLINA 4 TEMPOS, POTÊNCIA 4 CV - CHI DIURNO. AF_08/2015</t>
  </si>
  <si>
    <t>25,74</t>
  </si>
  <si>
    <t>91635</t>
  </si>
  <si>
    <t>GUINDAUTO HIDRÁULICO, CAPACIDADE MÁXIMA DE CARGA 6500 KG, MOMENTO MÁXIMO DE CARGA 5,8 TM, ALCANCE MÁXIMO HORIZONTAL 7,60 M, INCLUSIVE CAMINHÃO TOCO PBT 9.700 KG, POTÊNCIA DE 160 CV - CHI DIURNO. AF_08/2015</t>
  </si>
  <si>
    <t>45,93</t>
  </si>
  <si>
    <t>91646</t>
  </si>
  <si>
    <t>CAMINHÃO DE TRANSPORTE DE MATERIAL ASFÁLTICO 30.000 L, COM CAVALO MECÂNICO DE CAPACIDADE MÁXIMA DE TRAÇÃO COMBINADO DE 66.000 KG, POTÊNCIA 360 CV, INCLUSIVE TANQUE DE ASFALTO COM SERPENTINA - CHI DIURNO. AF_08/2015</t>
  </si>
  <si>
    <t>74,91</t>
  </si>
  <si>
    <t>91693</t>
  </si>
  <si>
    <t>SERRA CIRCULAR DE BANCADA COM MOTOR ELÉTRICO POTÊNCIA DE 5HP, COM COIFA PARA DISCO 10" - CHI DIURNO. AF_08/2015</t>
  </si>
  <si>
    <t>24,98</t>
  </si>
  <si>
    <t>92044</t>
  </si>
  <si>
    <t>DISTRIBUIDOR DE AGREGADOS REBOCAVEL, CAPACIDADE 1,9 M³, LARGURA DE TRABALHO 3,66 M - CHI DIURNO. AF_11/2015</t>
  </si>
  <si>
    <t>6,52</t>
  </si>
  <si>
    <t>92107</t>
  </si>
  <si>
    <t>CAMINHÃO PARA EQUIPAMENTO DE LIMPEZA A SUCÇÃO COM CAMINHÃO TRUCADO DE PESO BRUTO TOTAL 23000 KG, CARGA ÚTIL MÁXIMA 15935 KG, DISTÂNCIA ENTRE EIXOS 4,80 M, POTÊNCIA 230 CV, INCLUSIVE LIMPADORA A SUCÇÃO, TANQUE 12000 L - CHI DIURNO. AF_11/2015</t>
  </si>
  <si>
    <t>64,03</t>
  </si>
  <si>
    <t>92113</t>
  </si>
  <si>
    <t>PENEIRA ROTATIVA COM MOTOR ELÉTRICO TRIFÁSICO DE 2 CV, CILINDRO DE 1 M X 0,60 M, COM FUROS DE 3,17 MM - CHI DIURNO. AF_11/2015</t>
  </si>
  <si>
    <t>0,95</t>
  </si>
  <si>
    <t>92119</t>
  </si>
  <si>
    <t>DOSADOR DE AREIA, CAPACIDADE DE 26 LITROS - CHI DIURNO. AF_11/2015</t>
  </si>
  <si>
    <t>0,10</t>
  </si>
  <si>
    <t>92139</t>
  </si>
  <si>
    <t>CAMINHONETE COM MOTOR A DIESEL, POTÊNCIA 180 CV, CABINE DUPLA, 4X4 - CHI DIURNO. AF_11/2015</t>
  </si>
  <si>
    <t>36,81</t>
  </si>
  <si>
    <t>92146</t>
  </si>
  <si>
    <t>CAMINHONETE CABINE SIMPLES COM MOTOR 1.6 FLEX, CÂMBIO MANUAL, POTÊNCIA 101/104 CV, 2 PORTAS - CHI DIURNO. AF_11/2015</t>
  </si>
  <si>
    <t>27,49</t>
  </si>
  <si>
    <t>92243</t>
  </si>
  <si>
    <t>CAMINHÃO DE TRANSPORTE DE MATERIAL ASFÁLTICO 20.000 L, COM CAVALO MECÂNICO DE CAPACIDADE MÁXIMA DE TRAÇÃO COMBINADO DE 45.000 KG, POTÊNCIA 330 CV, INCLUSIVE TANQUE DE ASFALTO COM MAÇARICO - CHI DIURNO. AF_12/2015</t>
  </si>
  <si>
    <t>63,05</t>
  </si>
  <si>
    <t>92717</t>
  </si>
  <si>
    <t>APARELHO PARA CORTE E SOLDA OXI-ACETILENO SOBRE RODAS, INCLUSIVE CILINDROS E MAÇARICOS - CHI DIURNO. AF_12/2015</t>
  </si>
  <si>
    <t>0,16</t>
  </si>
  <si>
    <t>92961</t>
  </si>
  <si>
    <t>MÁQUINA EXTRUSORA DE CONCRETO PARA GUIAS E SARJETAS, MOTOR A DIESEL, POTÊNCIA 14 CV - CHI DIURNO. AF_12/2015</t>
  </si>
  <si>
    <t>5,04</t>
  </si>
  <si>
    <t>92967</t>
  </si>
  <si>
    <t>MARTELO PERFURADOR PNEUMÁTICO MANUAL, HASTE 25 X 75 MM, 21 KG - CHI DIURNO. AF_12/2015</t>
  </si>
  <si>
    <t>22,77</t>
  </si>
  <si>
    <t>93225</t>
  </si>
  <si>
    <t>PERFURATRIZ COM TORRE METÁLICA PARA EXECUÇÃO DE ESTACA HÉLICE CONTÍNUA, PROFUNDIDADE MÁXIMA DE 32 M, DIÂMETRO MÁXIMO DE 1000 MM, POTÊNCIA INSTALADA DE 350 HP, MESA ROTATIVA COM TORQUE MÁXIMO DE 263 KNM - CHI DIURNO. AF_01/2016</t>
  </si>
  <si>
    <t>395,48</t>
  </si>
  <si>
    <t>93234</t>
  </si>
  <si>
    <t>BETONEIRA CAPACIDADE NOMINAL 400 L, CAPACIDADE DE MISTURA 310 L, MOTOR A GASOLINA POTÊNCIA 5,5 HP, SEM CARREGADOR - CHI DIURNO. AF_02/2016</t>
  </si>
  <si>
    <t>0,40</t>
  </si>
  <si>
    <t>93244</t>
  </si>
  <si>
    <t>ROLO COMPACTADOR VIBRATÓRIO PÉ DE CARNEIRO PARA SOLOS, POTÊNCIA 80 HP, PESO OPERACIONAL SEM/COM LASTRO 7,4 / 8,8 T, LARGURA DE TRABALHO 1,68 M - CHI DIURNO. AF_02/2016</t>
  </si>
  <si>
    <t>60,96</t>
  </si>
  <si>
    <t>93274</t>
  </si>
  <si>
    <t>GRUA ASCENSIONAL, LANÇA DE 30 M, CAPACIDADE DE 1,0 T A 30 M, ALTURA ATÉ 39 M - CHI DIURNO. AF_03/2016</t>
  </si>
  <si>
    <t>69,03</t>
  </si>
  <si>
    <t>93282</t>
  </si>
  <si>
    <t>GUINCHO ELÉTRICO DE COLUNA, CAPACIDADE 400 KG, COM MOTO FREIO, MOTOR TRIFÁSICO DE 1,25 CV - CHI DIURNO. AF_03/2016</t>
  </si>
  <si>
    <t>21,41</t>
  </si>
  <si>
    <t>93288</t>
  </si>
  <si>
    <t>GUINDASTE HIDRÁULICO AUTOPROPELIDO, COM LANÇA TELESCÓPICA 40 M, CAPACIDADE MÁXIMA 60 T, POTÊNCIA 260 KW - CHI DIURNO. AF_03/2016</t>
  </si>
  <si>
    <t>138,32</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</si>
  <si>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</si>
  <si>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</si>
  <si>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</si>
  <si>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</si>
  <si>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32,89</t>
  </si>
  <si>
    <t>93416</t>
  </si>
  <si>
    <t>GERADOR PORTÁTIL MONOFÁSICO, POTÊNCIA 5500 VA, MOTOR A GASOLINA, POTÊNCIA DO MOTOR 13 CV - CHI DIURNO. AF_03/2016</t>
  </si>
  <si>
    <t>0,30</t>
  </si>
  <si>
    <t>93422</t>
  </si>
  <si>
    <t>GRUPO GERADOR REBOCÁVEL, POTÊNCIA 66 KVA, MOTOR A DIESEL - CHI DIURNO. AF_03/2016</t>
  </si>
  <si>
    <t>4,11</t>
  </si>
  <si>
    <t>93428</t>
  </si>
  <si>
    <t>GRUPO GERADOR ESTACIONÁRIO, POTÊNCIA 150 KVA, MOTOR A DIESEL- CHI DIURNO. AF_03/2016</t>
  </si>
  <si>
    <t>5,82</t>
  </si>
  <si>
    <t>93434</t>
  </si>
  <si>
    <t>USINA DE MISTURA ASFÁLTICA À QUENTE, TIPO CONTRA FLUXO, PROD 40 A 80 TON/HORA - CHI DIURNO. AF_03/2016</t>
  </si>
  <si>
    <t>233,80</t>
  </si>
  <si>
    <t>93440</t>
  </si>
  <si>
    <t>USINA DE ASFALTO À FRIO, CAPACIDADE DE 40 A 60 TON/HORA, ELÉTRICA POTÊNCIA 30 CV - CHI DIURNO. AF_03/2016</t>
  </si>
  <si>
    <t>116,01</t>
  </si>
  <si>
    <t>95122</t>
  </si>
  <si>
    <t>USINA MISTURADORA DE SOLOS, CAPACIDADE DE 200 A 500 TON/H, POTENCIA 75KW - CHI DIURNO. AF_07/2016</t>
  </si>
  <si>
    <t>181,19</t>
  </si>
  <si>
    <t>95128</t>
  </si>
  <si>
    <t>DISTRIBUIDOR DE AGREGADOS AUTOPROPELIDO, CAP 3 M3, A DIESEL, POTÊNCIA 176CV - CHI DIURNO. AF_07/2016</t>
  </si>
  <si>
    <t>43,76</t>
  </si>
  <si>
    <t>95140</t>
  </si>
  <si>
    <t>TALHA MANUAL DE CORRENTE, CAPACIDADE DE 2 TON. COM ELEVAÇÃO DE 3 M - CHI DIURNO. AF_07/2016</t>
  </si>
  <si>
    <t>0,03</t>
  </si>
  <si>
    <t>95213</t>
  </si>
  <si>
    <t>GRUA ASCENCIONAL, LANÇA DE 42 M, CAPACIDADE DE 1,5 T A 30 M, ALTURA ATÉ 39 M - CHI DIURNO. AF_08/2016</t>
  </si>
  <si>
    <t>75,24</t>
  </si>
  <si>
    <t>95259</t>
  </si>
  <si>
    <t>MARTELO DEMOLIDOR PNEUMÁTICO MANUAL, 32 KG - CHI DIURNO. AF_09/2016</t>
  </si>
  <si>
    <t>22,59</t>
  </si>
  <si>
    <t>95265</t>
  </si>
  <si>
    <t>COMPACTADOR DE SOLOS DE PERCUSÃO (SOQUETE) COM MOTOR A GASOLINA, POTÊNCIA 3 CV - CHI DIURNO. AF_09/2016</t>
  </si>
  <si>
    <t>0,70</t>
  </si>
  <si>
    <t>95271</t>
  </si>
  <si>
    <t>RÉGUA VIBRATÓRIA DUPLA PARA CONCRETO, PESO DE 60KG, COMPRIMENTO 4 M, COM MOTOR A GASOLINA, POTÊNCIA 5,5 HP - CHI DIURNO. AF_09/2016</t>
  </si>
  <si>
    <t>0,48</t>
  </si>
  <si>
    <t>95277</t>
  </si>
  <si>
    <t>POLIDORA DE PISO (POLITRIZ), PESO DE 100KG, DIÂMETRO 450 MM, MOTOR ELÉTRICO, POTÊNCIA 4 HP - CHI DIURNO. AF_09/2016</t>
  </si>
  <si>
    <t>95283</t>
  </si>
  <si>
    <t>DESEMPENADEIRA DE CONCRETO, PESO DE 75KG, 4 PÁS, MOTOR A GASOLINA, POTÊNCIA 5,5 HP - CHI DIURNO. AF_09/2016</t>
  </si>
  <si>
    <t>0,57</t>
  </si>
  <si>
    <t>95621</t>
  </si>
  <si>
    <t>PERFURATRIZ PNEUMATICA MANUAL DE PESO MEDIO, MARTELETE, 18KG, COMPRIMENTO MÁXIMO DE CURSO DE 6 M, DIAMETRO DO PISTAO DE 5,5 CM - CHI DIURNO. AF_11/2016</t>
  </si>
  <si>
    <t>22,39</t>
  </si>
  <si>
    <t>95632</t>
  </si>
  <si>
    <t>ROLO COMPACTADOR VIBRATORIO TANDEM, ACO LISO, POTENCIA 125 HP, PESO SEM/COM LASTRO 10,20/11,65 T, LARGURA DE TRABALHO 1,73 M - CHI DIURNO. AF_11/2016</t>
  </si>
  <si>
    <t>77,53</t>
  </si>
  <si>
    <t>95703</t>
  </si>
  <si>
    <t>PERFURATRIZ MANUAL, TORQUE MAXIMO 55 KGF.M, POTENCIA 5 CV, COM DIAMETRO MAXIMO 8 1/2" - CHI DIURNO. AF_11/2016</t>
  </si>
  <si>
    <t>28,63</t>
  </si>
  <si>
    <t>95709</t>
  </si>
  <si>
    <t>PERFURATRIZ SOBRE ESTEIRA, TORQUE MÁXIMO 600 KGF, POTÊNCIA ENTRE 50 E 60 HP, DIÂMETRO MÁXIMO 10 - CHI DIURNO. AF_11/2016</t>
  </si>
  <si>
    <t>74,58</t>
  </si>
  <si>
    <t>95715</t>
  </si>
  <si>
    <t>ESCAVADEIRA HIDRAULICA SOBRE ESTEIRA, COM GARRA GIRATORIA DE MANDIBULAS, PESO OPERACIONAL ENTRE 22,00 E 25,50 TON, POTENCIA LIQUIDA ENTRE 150 E 160 HP - CHI DIURNO. AF_11/2016</t>
  </si>
  <si>
    <t>88,37</t>
  </si>
  <si>
    <t>95721</t>
  </si>
  <si>
    <t>ESCAVADEIRA HIDRAULICA SOBRE ESTEIRA, EQUIPADA COM CLAMSHELL, COM CAPACIDADE DA CAÇAMBA ENTRE 1,20 E 1,50 M3, PESO OPERACIONAL ENTRE 20,00 E 22,00 TON, POTENCIA LIQUIDA ENTRE 150 E 160 HP - CHI DIURNO. AF_11/2016</t>
  </si>
  <si>
    <t>86,15</t>
  </si>
  <si>
    <t>95873</t>
  </si>
  <si>
    <t>GRUPO GERADOR COM CARENAGEM, MOTOR DIESEL POTÊNCIA STANDART ENTRE 250 E 260 KVA - CHI DIURNO. AF_12/2016</t>
  </si>
  <si>
    <t>9,31</t>
  </si>
  <si>
    <t>96014</t>
  </si>
  <si>
    <t>TRATOR DE PNEUS COM POTÊNCIA DE 122 CV, TRAÇÃO 4X4, COM VASSOURA MECÂNICA ACOPLADA - CHI DIURNO. AF_02/2017</t>
  </si>
  <si>
    <t>52,05</t>
  </si>
  <si>
    <t>96021</t>
  </si>
  <si>
    <t>TRATOR DE PNEUS COM POTÊNCIA DE 122 CV, TRAÇÃO 4X4, COM GRADE DE DISCOS ACOPLADA - CHI DIURNO. AF_02/2017</t>
  </si>
  <si>
    <t>51,77</t>
  </si>
  <si>
    <t>96029</t>
  </si>
  <si>
    <t>TRATOR DE PNEUS COM POTÊNCIA DE 85 CV, TRAÇÃO 4X4, COM GRADE DE DISCOS ACOPLADA - CHI DIURNO. AF_02/2017</t>
  </si>
  <si>
    <t>46,24</t>
  </si>
  <si>
    <t>96036</t>
  </si>
  <si>
    <t>CAMINHÃO BASCULANTE 10 M3, TRUCADO, POTÊNCIA 230 CV, INCLUSIVE CAÇAMBA METÁLICA, COM DISTRIBUIDOR DE AGREGADOS ACOPLADO - CHI DIURNO. AF_02/2017</t>
  </si>
  <si>
    <t>58,10</t>
  </si>
  <si>
    <t>96155</t>
  </si>
  <si>
    <t>TRATOR DE PNEUS COM POTÊNCIA DE 85 CV, TRAÇÃO 4X4, COM VASSOURA MECÂNICA ACOPLADA - CHI DIURNO. AF_02/2017</t>
  </si>
  <si>
    <t>46,52</t>
  </si>
  <si>
    <t>96156</t>
  </si>
  <si>
    <t>MINICARREGADEIRA SOBRE RODAS POTENCIA 47HP CAPACIDADE OPERACAO 646 KG, COM VASSOURA MECÂNICA ACOPLADA - CHI DIURNO. AF_03/2017</t>
  </si>
  <si>
    <t>48,64</t>
  </si>
  <si>
    <t>96159</t>
  </si>
  <si>
    <t>MÁQUINA DEMARCADORA DE FAIXA DE TRÁFEGO À FRIO, AUTOPROPELIDA, POTÊNCIA 38 HP - CHI DIURNO. AF_07/2016</t>
  </si>
  <si>
    <t>56,59</t>
  </si>
  <si>
    <t>96246</t>
  </si>
  <si>
    <t>MINIESCAVADEIRA SOBRE ESTEIRAS, POTENCIA LIQUIDA DE *30* HP, PESO OPERACIONAL DE *3.500* KG - CHI DIURNO. AF_04/2017</t>
  </si>
  <si>
    <t>47,04</t>
  </si>
  <si>
    <t>96464</t>
  </si>
  <si>
    <t>ROLO COMPACTADOR DE PNEUS, ESTATICO, PRESSAO VARIAVEL, POTENCIA 110 HP, PESO SEM/COM LASTRO 10,8/27 T, LARGURA DE ROLAGEM 2,30 M - CHI DIURNO. AF_06/2017</t>
  </si>
  <si>
    <t>83,47</t>
  </si>
  <si>
    <t>98765</t>
  </si>
  <si>
    <t>INVERSOR DE SOLDA MONOFÁSICO DE 160 A, POTÊNCIA DE 5400 W, TENSÃO DE 220 V, PARA SOLDA COM ELETRODOS DE 2,0 A 4,0 MM E PROCESSO TIG - CHI DIURNO. AF_06/2018</t>
  </si>
  <si>
    <t>0,06</t>
  </si>
  <si>
    <t>99834</t>
  </si>
  <si>
    <t>LAVADORA DE ALTA PRESSAO (LAVA-JATO) PARA AGUA FRIA, PRESSAO DE OPERACAO ENTRE 1400 E 1900 LIB/POL2, VAZAO MAXIMA ENTRE 400 E 700 L/H - CHI DIURNO. AF_04/2019</t>
  </si>
  <si>
    <t>0,17</t>
  </si>
  <si>
    <t>100642</t>
  </si>
  <si>
    <t>USINA DE MISTURA ASFÁLTICA À QUENTE, TIPO CONTRA FLUXO, PROD 100 A 140 TON/HORA - CHI DIURNO. AF_12/2019</t>
  </si>
  <si>
    <t>177,80</t>
  </si>
  <si>
    <t>100648</t>
  </si>
  <si>
    <t>USINA DE ASFALTO, TIPO GRAVIMÉTRICA, PROD 150 TON/HORA - CHI DIURNO. AF_12/2019</t>
  </si>
  <si>
    <t>427,97</t>
  </si>
  <si>
    <t>102274</t>
  </si>
  <si>
    <t>MARTELO DEMOLIDOR ELÉTRICO, COM POTÊNCIA DE 2.000 W, 1.000 IMPACTOS POR MINUTO, PESO DE 30 KG -  CHI DIURNO. AF_01/2021</t>
  </si>
  <si>
    <t>22,02</t>
  </si>
  <si>
    <t>5089</t>
  </si>
  <si>
    <t>ROLO COMPACTADOR VIBRATÓRIO PÉ DE CARNEIRO PARA SOLOS, POTÊNCIA 80 HP, PESO OPERACIONAL SEM/COM LASTRO 7,4 / 8,8 T, LARGURA DE TRABALHO 1,68 M - MANUTENÇÃO. AF_02/2016</t>
  </si>
  <si>
    <t>41,52</t>
  </si>
  <si>
    <t>5627</t>
  </si>
  <si>
    <t>ESCAVADEIRA HIDRÁULICA SOBRE ESTEIRAS, CAÇAMBA 0,80 M3, PESO OPERACIONAL 17 T, POTENCIA BRUTA 111 HP - DEPRECIAÇÃO. AF_06/2014</t>
  </si>
  <si>
    <t>44,80</t>
  </si>
  <si>
    <t>5628</t>
  </si>
  <si>
    <t>ESCAVADEIRA HIDRÁULICA SOBRE ESTEIRAS, CAÇAMBA 0,80 M3, PESO OPERACIONAL 17 T, POTENCIA BRUTA 111 HP - JUROS. AF_06/2014</t>
  </si>
  <si>
    <t>6,08</t>
  </si>
  <si>
    <t>5629</t>
  </si>
  <si>
    <t>ESCAVADEIRA HIDRÁULICA SOBRE ESTEIRAS, CAÇAMBA 0,80 M3, PESO OPERACIONAL 17 T, POTENCIA BRUTA 111 HP - MANUTENÇÃO. AF_06/2014</t>
  </si>
  <si>
    <t>56,00</t>
  </si>
  <si>
    <t>5630</t>
  </si>
  <si>
    <t>ESCAVADEIRA HIDRÁULICA SOBRE ESTEIRAS, CAÇAMBA 0,80 M3, PESO OPERACIONAL 17 T, POTENCIA BRUTA 111 HP - MATERIAIS NA OPERAÇÃO. AF_06/2014</t>
  </si>
  <si>
    <t>59,66</t>
  </si>
  <si>
    <t>5658</t>
  </si>
  <si>
    <t>GRADE DE DISCO CONTROLE REMOTO REBOCÁVEL, COM 24 DISCOS 24 X 6 MM COM PNEUS PARA TRANSPORTE - MANUTENÇÃO. AF_06/2014</t>
  </si>
  <si>
    <t>2,80</t>
  </si>
  <si>
    <t>5664</t>
  </si>
  <si>
    <t>RETROESCAVADEIRA SOBRE RODAS COM CARREGADEIRA, TRAÇÃO 4X4, POTÊNCIA LÍQ. 88 HP, CAÇAMBA CARREG. CAP. MÍN. 1 M3, CAÇAMBA RETRO CAP. 0,26 M3, PESO OPERACIONAL MÍN. 6.674 KG, PROFUNDIDADE ESCAVAÇÃO MÁX. 4,37 M - MANUTENÇÃO. AF_06/2014</t>
  </si>
  <si>
    <t>24,73</t>
  </si>
  <si>
    <t>5667</t>
  </si>
  <si>
    <t>RETROESCAVADEIRA SOBRE RODAS COM CARREGADEIRA, TRAÇÃO 4X2, POTÊNCIA LÍQ. 79 HP, CAÇAMBA CARREG. CAP. MÍN. 1 M3, CAÇAMBA RETRO CAP. 0,20 M3, PESO OPERACIONAL MÍN. 6.570 KG, PROFUNDIDADE ESCAVAÇÃO MÁX. 4,37 M - MANUTENÇÃO. AF_06/2014</t>
  </si>
  <si>
    <t>21,99</t>
  </si>
  <si>
    <t>5668</t>
  </si>
  <si>
    <t>RETROESCAVADEIRA SOBRE RODAS COM CARREGADEIRA, TRAÇÃO 4X2, POTÊNCIA LÍQ. 79 HP, CAÇAMBA CARREG. CAP. MÍN. 1 M3, CAÇAMBA RETRO CAP. 0,20 M3, PESO OPERACIONAL MÍN. 6.570 KG, PROFUNDIDADE ESCAVAÇÃO MÁX. 4,37 M - MATERIAIS NA OPERAÇÃO. AF_06/2014</t>
  </si>
  <si>
    <t>42,43</t>
  </si>
  <si>
    <t>5674</t>
  </si>
  <si>
    <t>ROLO COMPACTADOR VIBRATÓRIO DE UM CILINDRO AÇO LISO, POTÊNCIA 80 HP, PESO OPERACIONAL MÁXIMO 8,1 T, IMPACTO DINÂMICO 16,15 / 9,5 T, LARGURA DE TRABALHO 1,68 M - MANUTENÇÃO. AF_06/2014</t>
  </si>
  <si>
    <t>39,93</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</si>
  <si>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</si>
  <si>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</si>
  <si>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</si>
  <si>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</si>
  <si>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21,77</t>
  </si>
  <si>
    <t>5695</t>
  </si>
  <si>
    <t>CAMINHÃO BASCULANTE 6 M3, PESO BRUTO TOTAL 16.000 KG, CARGA ÚTIL MÁXIMA 13.071 KG, DISTÂNCIA ENTRE EIXOS 4,80 M, POTÊNCIA 230 CV INCLUSIVE CAÇAMBA METÁLICA - MANUTENÇÃO. AF_06/2014</t>
  </si>
  <si>
    <t>43,30</t>
  </si>
  <si>
    <t>5703</t>
  </si>
  <si>
    <t>USINA DE CONCRETO FIXA, CAPACIDADE NOMINAL DE 90 A 120 M3/H, SEM SILO - MATERIAIS NA OPERAÇÃO. AF_07/2016</t>
  </si>
  <si>
    <t>16,18</t>
  </si>
  <si>
    <t>5705</t>
  </si>
  <si>
    <t>CAMINHÃO TOCO, PBT 16.000 KG, CARGA ÚTIL MÁX. 10.685 KG, DIST. ENTRE EIXOS 4,8 M, POTÊNCIA 189 CV, INCLUSIVE CARROCERIA FIXA ABERTA DE MADEIRA P/ TRANSPORTE GERAL DE CARGA SECA, DIMEN. APROX. 2,5 X 7,00 X 0,50 M - MANUTENÇÃO. AF_06/2014</t>
  </si>
  <si>
    <t>26,04</t>
  </si>
  <si>
    <t>5707</t>
  </si>
  <si>
    <t>USINA MISTURADORA DE SOLOS, CAPACIDADE DE 200 A 500 TON/H, POTENCIA 75KW - MANUTENÇÃO. AF_07/2016</t>
  </si>
  <si>
    <t>68,15</t>
  </si>
  <si>
    <t>5710</t>
  </si>
  <si>
    <t>VIBROACABADORA DE ASFALTO SOBRE ESTEIRAS, LARGURA DE PAVIMENTAÇÃO 1,90 M A 5,30 M, POTÊNCIA 105 HP CAPACIDADE 450 T/H - MANUTENÇÃO. AF_11/2014</t>
  </si>
  <si>
    <t>141,46</t>
  </si>
  <si>
    <t>5711</t>
  </si>
  <si>
    <t>VIBROACABADORA DE ASFALTO SOBRE ESTEIRAS, LARGURA DE PAVIMENTAÇÃO 1,90 M A 5,30 M, POTÊNCIA 105 HP CAPACIDADE 450 T/H - MATERIAIS NA OPERAÇÃO. AF_11/2014</t>
  </si>
  <si>
    <t>82,43</t>
  </si>
  <si>
    <t>5714</t>
  </si>
  <si>
    <t>TRATOR DE PNEUS, POTÊNCIA 85 CV, TRAÇÃO 4X4, PESO COM LASTRO DE 4.675 KG - MANUTENÇÃO. AF_06/2014</t>
  </si>
  <si>
    <t>14,57</t>
  </si>
  <si>
    <t>5715</t>
  </si>
  <si>
    <t>TRATOR DE PNEUS, POTÊNCIA 85 CV, TRAÇÃO 4X4, PESO COM LASTRO DE 4.675 KG - MATERIAIS NA OPERAÇÃO. AF_06/2014</t>
  </si>
  <si>
    <t>62,38</t>
  </si>
  <si>
    <t>5718</t>
  </si>
  <si>
    <t>TRATOR DE ESTEIRAS, POTÊNCIA 170 HP, PESO OPERACIONAL 19 T, CAÇAMBA 5,2 M3 - MATERIAIS NA OPERAÇÃO. AF_06/2014</t>
  </si>
  <si>
    <t>98,39</t>
  </si>
  <si>
    <t>5721</t>
  </si>
  <si>
    <t>TRATOR DE ESTEIRAS, POTÊNCIA 150 HP, PESO OPERACIONAL 16,7 T, COM RODA MOTRIZ ELEVADA E LÂMINA 3,18 M3 - MATERIAIS NA OPERAÇÃO. AF_06/2014</t>
  </si>
  <si>
    <t>86,81</t>
  </si>
  <si>
    <t>5722</t>
  </si>
  <si>
    <t>TRATOR DE ESTEIRAS, POTÊNCIA 347 HP, PESO OPERACIONAL 38,5 T, COM LÂMINA 8,70 M3 - MATERIAIS NA OPERAÇÃO. AF_06/2014</t>
  </si>
  <si>
    <t>200,76</t>
  </si>
  <si>
    <t>5724</t>
  </si>
  <si>
    <t>TRATOR DE ESTEIRAS, POTÊNCIA 100 HP, PESO OPERACIONAL 9,4 T, COM LÂMINA 2,19 M3 - MANUTENÇÃO. AF_06/2014</t>
  </si>
  <si>
    <t>47,43</t>
  </si>
  <si>
    <t>5727</t>
  </si>
  <si>
    <t>ROLO COMPACTADOR VIBRATÓRIO REBOCÁVEL, CILINDRO DE AÇO LISO, POTÊNCIA DE TRAÇÃO DE 65 CV, PESO 4,7 T, IMPACTO DINÂMICO 18,3 T, LARGURA DE TRABALHO 1,67 M - MANUTENÇÃO. AF_02/2016</t>
  </si>
  <si>
    <t>12,05</t>
  </si>
  <si>
    <t>5729</t>
  </si>
  <si>
    <t>ROLO COMPACTADOR VIBRATÓRIO TANDEM AÇO LISO, POTÊNCIA 58 HP, PESO SEM/COM LASTRO 6,5 / 9,4 T, LARGURA DE TRABALHO 1,2 M - MANUTENÇÃO. AF_06/2014</t>
  </si>
  <si>
    <t>49,03</t>
  </si>
  <si>
    <t>5730</t>
  </si>
  <si>
    <t>ROLO COMPACTADOR VIBRATÓRIO TANDEM AÇO LISO, POTÊNCIA 58 HP, PESO SEM/COM LASTRO 6,5 / 9,4 T, LARGURA DE TRABALHO 1,2 M - MATERIAIS NA OPERAÇÃO. AF_06/2014</t>
  </si>
  <si>
    <t>37,83</t>
  </si>
  <si>
    <t>5735</t>
  </si>
  <si>
    <t>RETROESCAVADEIRA SOBRE RODAS COM CARREGADEIRA, TRAÇÃO 4X4, POTÊNCIA LÍQ. 72 HP, CAÇAMBA CARREG. CAP. MÍN. 0,79 M3, CAÇAMBA RETRO CAP. 0,18 M3, PESO OPERACIONAL MÍN. 7.140 KG, PROFUNDIDADE ESCAVAÇÃO MÁX. 4,50 M - MANUTENÇÃO. AF_06/2014</t>
  </si>
  <si>
    <t>23,85</t>
  </si>
  <si>
    <t>5736</t>
  </si>
  <si>
    <t>RETROESCAVADEIRA SOBRE RODAS COM CARREGADEIRA, TRAÇÃO 4X4, POTÊNCIA LÍQ. 72 HP, CAÇAMBA CARREG. CAP. MÍN. 0,79 M3, CAÇAMBA RETRO CAP. 0,18 M3, PESO OPERACIONAL MÍN. 7.140 KG, PROFUNDIDADE ESCAVAÇÃO MÁX. 4,50 M - MATERIAIS NA OPERAÇÃO. AF_06/2014</t>
  </si>
  <si>
    <t>38,66</t>
  </si>
  <si>
    <t>5738</t>
  </si>
  <si>
    <t>ROLO COMPACTADOR VIBRATÓRIO PÉ DE CARNEIRO, OPERADO POR CONTROLE REMOTO, POTÊNCIA 12,5 KW, PESO OPERACIONAL 1,675 T, LARGURA DE TRABALHO 0,85 M - DEPRECIAÇÃO. AF_02/2016</t>
  </si>
  <si>
    <t>43,60</t>
  </si>
  <si>
    <t>5739</t>
  </si>
  <si>
    <t>ROLO COMPACTADOR VIBRATÓRIO PÉ DE CARNEIRO, OPERADO POR CONTROLE REMOTO, POTÊNCIA 12,5 KW, PESO OPERACIONAL 1,675 T, LARGURA DE TRABALHO 0,85 M - MANUTENÇÃO. AF_02/2016</t>
  </si>
  <si>
    <t>54,56</t>
  </si>
  <si>
    <t>5741</t>
  </si>
  <si>
    <t>USINA DE LAMA ASFÁLTICA, PROD 30 A 50 T/H, SILO DE AGREGADO 7 M3, RESERVATÓRIOS PARA EMULSÃO E ÁGUA DE 2,3 M3 CADA, MISTURADOR TIPO PUG MILL A SER MONTADO SOBRE CAMINHÃO - MANUTENÇÃO. AF_10/2014</t>
  </si>
  <si>
    <t>39,01</t>
  </si>
  <si>
    <t>5742</t>
  </si>
  <si>
    <t>USINA DE LAMA ASFÁLTICA, PROD 30 A 50 T/H, SILO DE AGREGADO 7 M3, RESERVATÓRIOS PARA EMULSÃO E ÁGUA DE 2,3 M3 CADA, MISTURADOR TIPO PUG MILL A SER MONTADO SOBRE CAMINHÃO - MATERIAIS NA OPERAÇÃO. AF_10/2014</t>
  </si>
  <si>
    <t>25,53</t>
  </si>
  <si>
    <t>5747</t>
  </si>
  <si>
    <t>CAMINHÃO PIPA 6.000 L, PESO BRUTO TOTAL 13.000 KG, DISTÂNCIA ENTRE EIXOS 4,80 M, POTÊNCIA 189 CV INCLUSIVE TANQUE DE AÇO PARA TRANSPORTE DE ÁGUA, CAPACIDADE 6 M3 - MATERIAIS NA OPERAÇÃO. AF_06/2014</t>
  </si>
  <si>
    <t>146,42</t>
  </si>
  <si>
    <t>5751</t>
  </si>
  <si>
    <t>CAMINHÃO TOCO, PESO BRUTO TOTAL 14.300 KG, CARGA ÚTIL MÁXIMA 9590 KG, DISTÂNCIA ENTRE EIXOS 4,76 M, POTÊNCIA 185 CV (NÃO INCLUI CARROCERIA) - MANUTENÇÃO. AF_06/2014</t>
  </si>
  <si>
    <t>26,75</t>
  </si>
  <si>
    <t>5754</t>
  </si>
  <si>
    <t>CAMINHÃO TOCO, PESO BRUTO TOTAL 16.000 KG, CARGA ÚTIL MÁXIMA DE 10.685 KG, DISTÂNCIA ENTRE EIXOS 4,80 M, POTÊNCIA 189 CV EXCLUSIVE CARROCERIA - MANUTENÇÃO. AF_06/2014</t>
  </si>
  <si>
    <t>22,54</t>
  </si>
  <si>
    <t>5763</t>
  </si>
  <si>
    <t>CAMINHÃO PIPA 10.000 L TRUCADO, PESO BRUTO TOTAL 23.000 KG, CARGA ÚTIL MÁXIMA 15.935 KG, DISTÂNCIA ENTRE EIXOS 4,8 M, POTÊNCIA 230 CV, INCLUSIVE TANQUE DE AÇO PARA TRANSPORTE DE ÁGUA - MANUTENÇÃO. AF_06/2014</t>
  </si>
  <si>
    <t>39,06</t>
  </si>
  <si>
    <t>5765</t>
  </si>
  <si>
    <t>ESPARGIDOR DE ASFALTO PRESSURIZADO COM TANQUE DE 2500 L, REBOCÁVEL COM MOTOR A GASOLINA POTÊNCIA 3,4 HP - MANUTENÇÃO. AF_07/2014</t>
  </si>
  <si>
    <t>6,79</t>
  </si>
  <si>
    <t>5766</t>
  </si>
  <si>
    <t>ESPARGIDOR DE ASFALTO PRESSURIZADO COM TANQUE DE 2500 L, REBOCÁVEL COM MOTOR A GASOLINA POTÊNCIA 3,4 HP - MATERIAIS NA OPERAÇÃO. AF_07/2014</t>
  </si>
  <si>
    <t>3,03</t>
  </si>
  <si>
    <t>5779</t>
  </si>
  <si>
    <t>MOTONIVELADORA POTÊNCIA BÁSICA LÍQUIDA (PRIMEIRA MARCHA) 125 HP, PESO BRUTO 13032 KG, LARGURA DA LÂMINA DE 3,7 M - MANUTENÇÃO. AF_06/2014</t>
  </si>
  <si>
    <t>59,67</t>
  </si>
  <si>
    <t>5787</t>
  </si>
  <si>
    <t>PÁ CARREGADEIRA SOBRE RODAS, POTÊNCIA 197 HP, CAPACIDADE DA CAÇAMBA 2,5 A 3,5 M3, PESO OPERACIONAL 18338 KG - MATERIAIS NA OPERAÇÃO. AF_06/2014</t>
  </si>
  <si>
    <t>65,15</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</si>
  <si>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</si>
  <si>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</si>
  <si>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</si>
  <si>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</si>
  <si>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</si>
  <si>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</si>
  <si>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</si>
  <si>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</si>
  <si>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0,82</t>
  </si>
  <si>
    <t>7034</t>
  </si>
  <si>
    <t>TANQUE DE ASFALTO ESTACIONÁRIO COM SERPENTINA, CAPACIDADE 30.000 L - MANUTENÇÃO. AF_06/2014</t>
  </si>
  <si>
    <t>4,32</t>
  </si>
  <si>
    <t>7035</t>
  </si>
  <si>
    <t>TANQUE DE ASFALTO ESTACIONÁRIO COM SERPENTINA, CAPACIDADE 30.000 L - MATERIAIS NA OPERAÇÃO. AF_06/2014</t>
  </si>
  <si>
    <t>237,44</t>
  </si>
  <si>
    <t>7038</t>
  </si>
  <si>
    <t>ROLO COMPACTADOR DE PNEUS ESTÁTICO, PRESSÃO VARIÁVEL, POTÊNCIA 111 HP, PESO SEM/COM LASTRO 9,5 / 26 T, LARGURA DE TRABALHO 1,90 M - DEPRECIAÇÃO. AF_07/2014</t>
  </si>
  <si>
    <t>49,87</t>
  </si>
  <si>
    <t>7039</t>
  </si>
  <si>
    <t>ROLO COMPACTADOR DE PNEUS ESTÁTICO, PRESSÃO VARIÁVEL, POTÊNCIA 111 HP, PESO SEM/COM LASTRO 9,5 / 26 T, LARGURA DE TRABALHO 1,90 M - JUROS. AF_07/2014</t>
  </si>
  <si>
    <t>6,92</t>
  </si>
  <si>
    <t>7040</t>
  </si>
  <si>
    <t>ROLO COMPACTADOR DE PNEUS ESTÁTICO, PRESSÃO VARIÁVEL, POTÊNCIA 111 HP, PESO SEM/COM LASTRO 9,5 / 26 T, LARGURA DE TRABALHO 1,90 M - MANUTENÇÃO. AF_07/2014</t>
  </si>
  <si>
    <t>62,41</t>
  </si>
  <si>
    <t>7044</t>
  </si>
  <si>
    <t>MOTOBOMBA TRASH (PARA ÁGUA SUJA) AUTO ESCORVANTE, MOTOR GASOLINA DE 6,41 HP, DIÂMETROS DE SUCÇÃO X RECALQUE: 3" X 3", HM/Q = 10 MCA / 60 M3/H A 23 MCA / 0 M3/H - DEPRECIAÇÃO. AF_10/2014</t>
  </si>
  <si>
    <t>0,29</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</si>
  <si>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</si>
  <si>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</si>
  <si>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</si>
  <si>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</si>
  <si>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</si>
  <si>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</si>
  <si>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25,69</t>
  </si>
  <si>
    <t>7051</t>
  </si>
  <si>
    <t>ROLO COMPACTADOR PE DE CARNEIRO VIBRATORIO, POTENCIA 125 HP, PESO OPERACIONAL SEM/COM LASTRO 11,95 / 13,30 T, IMPACTO DINAMICO 38,5 / 22,5 T, LARGURA DE TRABALHO 2,15 M - DEPRECIAÇÃO. AF_06/2014</t>
  </si>
  <si>
    <t>44,23</t>
  </si>
  <si>
    <t>7052</t>
  </si>
  <si>
    <t>ROLO COMPACTADOR PE DE CARNEIRO VIBRATORIO, POTENCIA 125 HP, PESO OPERACIONAL SEM/COM LASTRO 11,95 / 13,30 T, IMPACTO DINAMICO 38,5 / 22,5 T, LARGURA DE TRABALHO 2,15 M - JUROS. AF_06/2014</t>
  </si>
  <si>
    <t>6,14</t>
  </si>
  <si>
    <t>7053</t>
  </si>
  <si>
    <t>ROLO COMPACTADOR PE DE CARNEIRO VIBRATORIO, POTENCIA 125 HP, PESO OPERACIONAL SEM/COM LASTRO 11,95 / 13,30 T, IMPACTO DINAMICO 38,5 / 22,5 T, LARGURA DE TRABALHO 2,15 M - MANUTENÇÃO. AF_06/2014</t>
  </si>
  <si>
    <t>55,36</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</si>
  <si>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</si>
  <si>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</si>
  <si>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</si>
  <si>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</si>
  <si>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18,56</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</si>
  <si>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</si>
  <si>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</si>
  <si>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</si>
  <si>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</si>
  <si>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33,26</t>
  </si>
  <si>
    <t>7061</t>
  </si>
  <si>
    <t>CAMINHÃO BASCULANTE 6 M3 TOCO, PESO BRUTO TOTAL 16.000 KG, CARGA ÚTIL MÁXIMA 11.130 KG, DISTÂNCIA ENTRE EIXOS 5,36 M, POTÊNCIA 185 CV, INCLUSIVE CAÇAMBA METÁLICA - MATERIAIS NA OPERAÇÃO. AF_06/2014</t>
  </si>
  <si>
    <t>75,45</t>
  </si>
  <si>
    <t>7063</t>
  </si>
  <si>
    <t>TRATOR DE PNEUS, POTÊNCIA 122 CV, TRAÇÃO 4X4, PESO COM LASTRO DE 4.510 KG - DEPRECIAÇÃO. AF_06/2014</t>
  </si>
  <si>
    <t>18,18</t>
  </si>
  <si>
    <t>7064</t>
  </si>
  <si>
    <t>TRATOR DE PNEUS, POTÊNCIA 122 CV, TRAÇÃO 4X4, PESO COM LASTRO DE 4.510 KG - JUROS. AF_06/2014</t>
  </si>
  <si>
    <t>2,52</t>
  </si>
  <si>
    <t>7065</t>
  </si>
  <si>
    <t>TRATOR DE PNEUS, POTÊNCIA 122 CV, TRAÇÃO 4X4, PESO COM LASTRO DE 4.510 KG - MANUTENÇÃO. AF_06/2014</t>
  </si>
  <si>
    <t>19,88</t>
  </si>
  <si>
    <t>7066</t>
  </si>
  <si>
    <t>TRATOR DE PNEUS, POTÊNCIA 122 CV, TRAÇÃO 4X4, PESO COM LASTRO DE 4.510 KG - MATERIAIS NA OPERAÇÃO. AF_06/2014</t>
  </si>
  <si>
    <t>89,52</t>
  </si>
  <si>
    <t>53786</t>
  </si>
  <si>
    <t>RETROESCAVADEIRA SOBRE RODAS COM CARREGADEIRA, TRAÇÃO 4X4, POTÊNCIA LÍQ. 88 HP, CAÇAMBA CARREG. CAP. MÍN. 1 M3, CAÇAMBA RETRO CAP. 0,26 M3, PESO OPERACIONAL MÍN. 6.674 KG, PROFUNDIDADE ESCAVAÇÃO MÁX. 4,37 M - MATERIAIS NA OPERAÇÃO. AF_06/2014</t>
  </si>
  <si>
    <t>47,25</t>
  </si>
  <si>
    <t>53788</t>
  </si>
  <si>
    <t>ROLO COMPACTADOR VIBRATÓRIO DE UM CILINDRO AÇO LISO, POTÊNCIA 80 HP, PESO OPERACIONAL MÁXIMO 8,1 T, IMPACTO DINÂMICO 16,15 / 9,5 T, LARGURA DE TRABALHO 1,68 M - MATERIAIS NA OPERAÇÃO. AF_06/2014</t>
  </si>
  <si>
    <t>52,90</t>
  </si>
  <si>
    <t>53792</t>
  </si>
  <si>
    <t>CAMINHÃO BASCULANTE 6 M3, PESO BRUTO TOTAL 16.000 KG, CARGA ÚTIL MÁXIMA 13.071 KG, DISTÂNCIA ENTRE EIXOS 4,80 M, POTÊNCIA 230 CV INCLUSIVE CAÇAMBA METÁLICA - MATERIAIS NA OPERAÇÃO. AF_06/2014</t>
  </si>
  <si>
    <t>93,79</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</si>
  <si>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</si>
  <si>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</si>
  <si>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</si>
  <si>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</si>
  <si>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</si>
  <si>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107,86</t>
  </si>
  <si>
    <t>53804</t>
  </si>
  <si>
    <t>VASSOURA MECÂNICA REBOCÁVEL COM ESCOVA CILÍNDRICA, LARGURA ÚTIL DE VARRIMENTO DE 2,44 M - MANUTENÇÃO. AF_06/2014</t>
  </si>
  <si>
    <t>53806</t>
  </si>
  <si>
    <t>TRATOR DE ESTEIRAS, POTÊNCIA 170 HP, PESO OPERACIONAL 19 T, CAÇAMBA 5,2 M3 - MANUTENÇÃO. AF_06/2014</t>
  </si>
  <si>
    <t>61,12</t>
  </si>
  <si>
    <t>53810</t>
  </si>
  <si>
    <t>TRATOR DE ESTEIRAS, POTÊNCIA 150 HP, PESO OPERACIONAL 16,7 T, COM RODA MOTRIZ ELEVADA E LÂMINA 3,18 M3 - MANUTENÇÃO. AF_06/2014</t>
  </si>
  <si>
    <t>53814</t>
  </si>
  <si>
    <t>TRATOR DE ESTEIRAS, POTÊNCIA 347 HP, PESO OPERACIONAL 38,5 T, COM LÂMINA 8,70 M3 - MANUTENÇÃO. AF_06/2014</t>
  </si>
  <si>
    <t>201,43</t>
  </si>
  <si>
    <t>53817</t>
  </si>
  <si>
    <t>TRATOR DE ESTEIRAS, POTÊNCIA 100 HP, PESO OPERACIONAL 9,4 T, COM LÂMINA 2,19 M3 - MATERIAIS NA OPERAÇÃO. AF_06/2014</t>
  </si>
  <si>
    <t>57,83</t>
  </si>
  <si>
    <t>53818</t>
  </si>
  <si>
    <t>ROLO COMPACTADOR VIBRATÓRIO REBOCÁVEL, CILINDRO DE AÇO LISO, POTÊNCIA DE TRAÇÃO DE 65 CV, PESO 4,7 T, IMPACTO DINÂMICO 18,3 T, LARGURA DE TRABALHO 1,67 M - DEPRECIAÇÃO. AF_02/2016</t>
  </si>
  <si>
    <t>9,63</t>
  </si>
  <si>
    <t>53827</t>
  </si>
  <si>
    <t>CAMINHÃO TOCO, PESO BRUTO TOTAL 14.300 KG, CARGA ÚTIL MÁXIMA 9590 KG, DISTÂNCIA ENTRE EIXOS 4,76 M, POTÊNCIA 185 CV (NÃO INCLUI CARROCERIA) - MATERIAIS NA OPERAÇÃO. AF_06/2014</t>
  </si>
  <si>
    <t>105,59</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</si>
  <si>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</si>
  <si>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</si>
  <si>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</si>
  <si>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</si>
  <si>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178,16</t>
  </si>
  <si>
    <t>53840</t>
  </si>
  <si>
    <t>GRADE DE DISCO REBOCÁVEL COM 20 DISCOS 24" X 6 MM COM PNEUS PARA TRANSPORTE - DEPRECIAÇÃO. AF_06/2014</t>
  </si>
  <si>
    <t>3,16</t>
  </si>
  <si>
    <t>53841</t>
  </si>
  <si>
    <t>GRADE DE DISCO REBOCÁVEL COM 20 DISCOS 24" X 6 MM COM PNEUS PARA TRANSPORTE - MANUTENÇÃO. AF_06/2014</t>
  </si>
  <si>
    <t>2,19</t>
  </si>
  <si>
    <t>53849</t>
  </si>
  <si>
    <t>MOTONIVELADORA POTÊNCIA BÁSICA LÍQUIDA (PRIMEIRA MARCHA) 125 HP, PESO BRUTO 13032 KG, LARGURA DA LÂMINA DE 3,7 M - MATERIAIS NA OPERAÇÃO. AF_06/2014</t>
  </si>
  <si>
    <t>77,50</t>
  </si>
  <si>
    <t>53857</t>
  </si>
  <si>
    <t>PÁ CARREGADEIRA SOBRE RODAS, POTÊNCIA LÍQUIDA 128 HP, CAPACIDADE DA CAÇAMBA 1,7 A 2,8 M3, PESO OPERACIONAL 11632 KG - MANUTENÇÃO. AF_06/2014</t>
  </si>
  <si>
    <t>58,00</t>
  </si>
  <si>
    <t>53858</t>
  </si>
  <si>
    <t>PÁ CARREGADEIRA SOBRE RODAS, POTÊNCIA LÍQUIDA 128 HP, CAPACIDADE DA CAÇAMBA 1,7 A 2,8 M3, PESO OPERACIONAL 11632 KG - MATERIAIS NA OPERAÇÃO. AF_06/2014</t>
  </si>
  <si>
    <t>42,32</t>
  </si>
  <si>
    <t>53861</t>
  </si>
  <si>
    <t>PÁ CARREGADEIRA SOBRE RODAS, POTÊNCIA 197 HP, CAPACIDADE DA CAÇAMBA 2,5 A 3,5 M3, PESO OPERACIONAL 18338 KG - MANUTENÇÃO. AF_06/2014</t>
  </si>
  <si>
    <t>56,29</t>
  </si>
  <si>
    <t>53863</t>
  </si>
  <si>
    <t>MARTELETE OU ROMPEDOR PNEUMÁTICO MANUAL, 28 KG, COM SILENCIADOR - MANUTENÇÃO. AF_07/2016</t>
  </si>
  <si>
    <t>1,41</t>
  </si>
  <si>
    <t>53865</t>
  </si>
  <si>
    <t>COMPRESSOR DE AR REBOCÁVEL, VAZÃO 189 PCM, PRESSÃO EFETIVA DE TRABALHO 102 PSI, MOTOR DIESEL, POTÊNCIA 63 CV - MATERIAIS NA OPERAÇÃO. AF_06/2015</t>
  </si>
  <si>
    <t>43,65</t>
  </si>
  <si>
    <t>53866</t>
  </si>
  <si>
    <t>BOMBA SUBMERSÍVEL ELÉTRICA TRIFÁSICA, POTÊNCIA 2,96 HP, Ø ROTOR 144 MM SEMI-ABERTO, BOCAL DE SAÍDA Ø 2, HM/Q = 2 MCA / 38,8 M3/H A 28 MCA / 5 M3/H - MATERIAIS NA OPERAÇÃO. AF_06/2014</t>
  </si>
  <si>
    <t>1,31</t>
  </si>
  <si>
    <t>53882</t>
  </si>
  <si>
    <t>CAMINHÃO PIPA 6.000 L, PESO BRUTO TOTAL 13.000 KG, DISTÂNCIA ENTRE EIXOS 4,80 M, POTÊNCIA 189 CV INCLUSIVE TANQUE DE AÇO PARA TRANSPORTE DE ÁGUA, CAPACIDADE 6 M3 - MANUTENÇÃO. AF_06/2014</t>
  </si>
  <si>
    <t>30,46</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</si>
  <si>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</si>
  <si>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</si>
  <si>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</si>
  <si>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</si>
  <si>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</si>
  <si>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</si>
  <si>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</si>
  <si>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</si>
  <si>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33,18</t>
  </si>
  <si>
    <t>73311</t>
  </si>
  <si>
    <t>GRUPO GERADOR ESTACIONÁRIO, MOTOR DIESEL POTÊNCIA 170 KVA - MATERIAIS NA OPERAÇÃO. AF_02/2016</t>
  </si>
  <si>
    <t>164,92</t>
  </si>
  <si>
    <t>73313</t>
  </si>
  <si>
    <t>ROLO COMPACTADOR VIBRATÓRIO PÉ DE CARNEIRO PARA SOLOS, POTÊNCIA 80 HP, PESO OPERACIONAL SEM/COM LASTRO 7,4 / 8,8 T, LARGURA DE TRABALHO 1,68 M - JUROS. AF_02/2016</t>
  </si>
  <si>
    <t>4,60</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</si>
  <si>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</si>
  <si>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</si>
  <si>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</si>
  <si>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</si>
  <si>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28,64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</si>
  <si>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</si>
  <si>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</si>
  <si>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</si>
  <si>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</si>
  <si>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</si>
  <si>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</si>
  <si>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</si>
  <si>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</si>
  <si>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6,60</t>
  </si>
  <si>
    <t>83763</t>
  </si>
  <si>
    <t>GRUPO DE SOLDAGEM COM GERADOR A DIESEL 60 CV PARA SOLDA ELÉTRICA, SOBRE 04 RODAS, COM MOTOR 4 CILINDROS 600 A - MATERIAIS NA OPERAÇÃO. AF_02/2016</t>
  </si>
  <si>
    <t>46,48</t>
  </si>
  <si>
    <t>83764</t>
  </si>
  <si>
    <t>GRUPO DE SOLDAGEM COM GERADOR A DIESEL 60 CV PARA SOLDA ELÉTRICA, SOBRE 04 RODAS, COM MOTOR 4 CILINDROS 600 A - JUROS. AF_02/2016</t>
  </si>
  <si>
    <t>1,33</t>
  </si>
  <si>
    <t>87026</t>
  </si>
  <si>
    <t>GRADE DE DISCO REBOCÁVEL COM 20 DISCOS 24" X 6 MM COM PNEUS PARA TRANSPORTE - JUROS. AF_06/2014</t>
  </si>
  <si>
    <t>87441</t>
  </si>
  <si>
    <t>BETONEIRA CAPACIDADE NOMINAL 400 L, CAPACIDADE DE MISTURA 310 L, MOTOR A DIESEL POTÊNCIA 5,0 CV, SEM CARREGADOR - DEPRECIAÇÃO. AF_06/2014</t>
  </si>
  <si>
    <t>0,39</t>
  </si>
  <si>
    <t>87442</t>
  </si>
  <si>
    <t>BETONEIRA CAPACIDADE NOMINAL 400 L, CAPACIDADE DE MISTURA 310 L, MOTOR A DIESEL POTÊNCIA 5,0 CV, SEM CARREGADOR - JUROS. AF_06/2014</t>
  </si>
  <si>
    <t>0,04</t>
  </si>
  <si>
    <t>87443</t>
  </si>
  <si>
    <t>BETONEIRA CAPACIDADE NOMINAL 400 L, CAPACIDADE DE MISTURA 310 L, MOTOR A DIESEL POTÊNCIA 5,0 CV, SEM CARREGADOR - MANUTENÇÃO. AF_06/2014</t>
  </si>
  <si>
    <t>0,49</t>
  </si>
  <si>
    <t>87444</t>
  </si>
  <si>
    <t>BETONEIRA CAPACIDADE NOMINAL 400 L, CAPACIDADE DE MISTURA 310 L, MOTOR A DIESEL POTÊNCIA 5,0 CV, SEM CARREGADOR - MATERIAIS NA OPERAÇÃO. AF_06/2014</t>
  </si>
  <si>
    <t>3,87</t>
  </si>
  <si>
    <t>88387</t>
  </si>
  <si>
    <t>MISTURADOR DE ARGAMASSA, EIXO HORIZONTAL, CAPACIDADE DE MISTURA 300 KG, MOTOR ELÉTRICO POTÊNCIA 5 CV - DEPRECIAÇÃO. AF_06/2014</t>
  </si>
  <si>
    <t>0,77</t>
  </si>
  <si>
    <t>88389</t>
  </si>
  <si>
    <t>MISTURADOR DE ARGAMASSA, EIXO HORIZONTAL, CAPACIDADE DE MISTURA 300 KG, MOTOR ELÉTRICO POTÊNCIA 5 CV - JUROS. AF_06/2014</t>
  </si>
  <si>
    <t>0,09</t>
  </si>
  <si>
    <t>88390</t>
  </si>
  <si>
    <t>MISTURADOR DE ARGAMASSA, EIXO HORIZONTAL, CAPACIDADE DE MISTURA 300 KG, MOTOR ELÉTRICO POTÊNCIA 5 CV - MANUTENÇÃO. AF_06/2014</t>
  </si>
  <si>
    <t>0,84</t>
  </si>
  <si>
    <t>88391</t>
  </si>
  <si>
    <t>MISTURADOR DE ARGAMASSA, EIXO HORIZONTAL, CAPACIDADE DE MISTURA 300 KG, MOTOR ELÉTRICO POTÊNCIA 5 CV - MATERIAIS NA OPERAÇÃO. AF_06/2014</t>
  </si>
  <si>
    <t>2,12</t>
  </si>
  <si>
    <t>88394</t>
  </si>
  <si>
    <t>MISTURADOR DE ARGAMASSA, EIXO HORIZONTAL, CAPACIDADE DE MISTURA 600 KG, MOTOR ELÉTRICO POTÊNCIA 7,5 CV - DEPRECIAÇÃO. AF_06/2014</t>
  </si>
  <si>
    <t>0,91</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</si>
  <si>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</si>
  <si>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</si>
  <si>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</si>
  <si>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</si>
  <si>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1,00</t>
  </si>
  <si>
    <t>88397</t>
  </si>
  <si>
    <t>MISTURADOR DE ARGAMASSA, EIXO HORIZONTAL, CAPACIDADE DE MISTURA 600 KG, MOTOR ELÉTRICO POTÊNCIA 7,5 CV - MATERIAIS NA OPERAÇÃO. AF_06/2014</t>
  </si>
  <si>
    <t>3,18</t>
  </si>
  <si>
    <t>88400</t>
  </si>
  <si>
    <t>MISTURADOR DE ARGAMASSA, EIXO HORIZONTAL, CAPACIDADE DE MISTURA 160 KG, MOTOR ELÉTRICO POTÊNCIA 3 CV - DEPRECIAÇÃO. AF_06/2014</t>
  </si>
  <si>
    <t>0,72</t>
  </si>
  <si>
    <t>88401</t>
  </si>
  <si>
    <t>MISTURADOR DE ARGAMASSA, EIXO HORIZONTAL, CAPACIDADE DE MISTURA 160 KG, MOTOR ELÉTRICO POTÊNCIA 3 CV - JUROS. AF_06/2014</t>
  </si>
  <si>
    <t>0,08</t>
  </si>
  <si>
    <t>88402</t>
  </si>
  <si>
    <t>MISTURADOR DE ARGAMASSA, EIXO HORIZONTAL, CAPACIDADE DE MISTURA 160 KG, MOTOR ELÉTRICO POTÊNCIA 3 CV - MANUTENÇÃO. AF_06/2014</t>
  </si>
  <si>
    <t>0,79</t>
  </si>
  <si>
    <t>88403</t>
  </si>
  <si>
    <t>MISTURADOR DE ARGAMASSA, EIXO HORIZONTAL, CAPACIDADE DE MISTURA 160 KG, MOTOR ELÉTRICO POTÊNCIA 3 CV - MATERIAIS NA OPERAÇÃO. AF_06/2014</t>
  </si>
  <si>
    <t>1,27</t>
  </si>
  <si>
    <t>88419</t>
  </si>
  <si>
    <t>PROJETOR DE ARGAMASSA, CAPACIDADE DE PROJEÇÃO 1,5 M3/H, ALCANCE DE 30 ATÉ 60 M, MOTOR ELÉTRICO POTÊNCIA 7,5 HP - DEPRECIAÇÃO. AF_06/2014</t>
  </si>
  <si>
    <t>4,74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</si>
  <si>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</si>
  <si>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</si>
  <si>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</si>
  <si>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</si>
  <si>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5,93</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</si>
  <si>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</si>
  <si>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</si>
  <si>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</si>
  <si>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</si>
  <si>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6,29</t>
  </si>
  <si>
    <t>88435</t>
  </si>
  <si>
    <t>PROJETOR DE ARGAMASSA, CAPACIDADE DE PROJEÇÃO 2 M3/H, ALCANCE ATÉ 50 M, MOTOR ELÉTRICO POTÊNCIA 7,5 HP - JUROS. AF_06/2014</t>
  </si>
  <si>
    <t>0,74</t>
  </si>
  <si>
    <t>88436</t>
  </si>
  <si>
    <t>PROJETOR DE ARGAMASSA, CAPACIDADE DE PROJEÇÃO 2 M3/H, ALCANCE ATÉ 50 M, MOTOR ELÉTRICO POTÊNCIA 7,5 HP - MANUTENÇÃO. AF_06/2014</t>
  </si>
  <si>
    <t>7,86</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</si>
  <si>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</si>
  <si>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</si>
  <si>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</si>
  <si>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</si>
  <si>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3,61</t>
  </si>
  <si>
    <t>88570</t>
  </si>
  <si>
    <t>ESPARGIDOR DE ASFALTO PRESSURIZADO COM TANQUE DE 2500 L, REBOCÁVEL COM MOTOR A GASOLINA POTÊNCIA 3,4 HP - JUROS. AF_07/2014</t>
  </si>
  <si>
    <t>0,76</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</si>
  <si>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</si>
  <si>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</si>
  <si>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</si>
  <si>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</si>
  <si>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</si>
  <si>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</si>
  <si>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</si>
  <si>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</si>
  <si>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0,85</t>
  </si>
  <si>
    <t>88832</t>
  </si>
  <si>
    <t>ESCAVADEIRA HIDRÁULICA SOBRE ESTEIRAS, CAÇAMBA 0,80 M3, PESO OPERACIONAL 17,8 T, POTÊNCIA LÍQUIDA 110 HP - DEPRECIAÇÃO. AF_10/2014</t>
  </si>
  <si>
    <t>42,74</t>
  </si>
  <si>
    <t>88834</t>
  </si>
  <si>
    <t>ESCAVADEIRA HIDRÁULICA SOBRE ESTEIRAS, CAÇAMBA 0,80 M3, PESO OPERACIONAL 17,8 T, POTÊNCIA LÍQUIDA 110 HP - JUROS. AF_10/2014</t>
  </si>
  <si>
    <t>5,80</t>
  </si>
  <si>
    <t>88835</t>
  </si>
  <si>
    <t>ESCAVADEIRA HIDRÁULICA SOBRE ESTEIRAS, CAÇAMBA 0,80 M3, PESO OPERACIONAL 17,8 T, POTÊNCIA LÍQUIDA 110 HP - MANUTENÇÃO. AF_10/2014</t>
  </si>
  <si>
    <t>53,43</t>
  </si>
  <si>
    <t>88836</t>
  </si>
  <si>
    <t>ESCAVADEIRA HIDRÁULICA SOBRE ESTEIRAS, CAÇAMBA 0,80 M3, PESO OPERACIONAL 17,8 T, POTÊNCIA LÍQUIDA 110 HP - MATERIAIS NA OPERAÇÃO. AF_10/2014</t>
  </si>
  <si>
    <t>59,11</t>
  </si>
  <si>
    <t>88839</t>
  </si>
  <si>
    <t>TRATOR DE ESTEIRAS, POTÊNCIA 125 HP, PESO OPERACIONAL 12,9 T, COM LÂMINA 2,7 M3 - DEPRECIAÇÃO. AF_10/2014</t>
  </si>
  <si>
    <t>27,77</t>
  </si>
  <si>
    <t>88840</t>
  </si>
  <si>
    <t>TRATOR DE ESTEIRAS, POTÊNCIA 125 HP, PESO OPERACIONAL 12,9 T, COM LÂMINA 2,7 M3 - JUROS. AF_10/2014</t>
  </si>
  <si>
    <t>6,25</t>
  </si>
  <si>
    <t>88841</t>
  </si>
  <si>
    <t>TRATOR DE ESTEIRAS, POTÊNCIA 125 HP, PESO OPERACIONAL 12,9 T, COM LÂMINA 2,7 M3 - MANUTENÇÃO. AF_10/2014</t>
  </si>
  <si>
    <t>49,64</t>
  </si>
  <si>
    <t>88842</t>
  </si>
  <si>
    <t>TRATOR DE ESTEIRAS, POTÊNCIA 125 HP, PESO OPERACIONAL 12,9 T, COM LÂMINA 2,7 M3 - MATERIAIS NA OPERAÇÃO. AF_10/2014</t>
  </si>
  <si>
    <t>72,35</t>
  </si>
  <si>
    <t>88847</t>
  </si>
  <si>
    <t>USINA DE LAMA ASFÁLTICA, PROD 30 A 50 T/H, SILO DE AGREGADO 7 M3, RESERVATÓRIOS PARA EMULSÃO E ÁGUA DE 2,3 M3 CADA, MISTURADOR TIPO PUG MILL A SER MONTADO SOBRE CAMINHÃO - DEPRECIAÇÃO. AF_10/2014</t>
  </si>
  <si>
    <t>20,81</t>
  </si>
  <si>
    <t>88848</t>
  </si>
  <si>
    <t>USINA DE LAMA ASFÁLTICA, PROD 30 A 50 T/H, SILO DE AGREGADO 7 M3, RESERVATÓRIOS PARA EMULSÃO E ÁGUA DE 2,3 M3 CADA, MISTURADOR TIPO PUG MILL A SER MONTADO SOBRE CAMINHÃO - JUROS. AF_10/2014</t>
  </si>
  <si>
    <t>4,36</t>
  </si>
  <si>
    <t>88853</t>
  </si>
  <si>
    <t>MOTOBOMBA CENTRÍFUGA, MOTOR A GASOLINA, POTÊNCIA 5,42 HP, BOCAIS 1 1/2" X 1", DIÂMETRO ROTOR 143 MM HM/Q = 6 MCA / 16,8 M3/H A 38 MCA / 6,6 M3/H - DEPRECIAÇÃO. AF_06/2014</t>
  </si>
  <si>
    <t>0,24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</si>
  <si>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</si>
  <si>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</si>
  <si>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</si>
  <si>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</si>
  <si>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</si>
  <si>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4,03</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</si>
  <si>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</si>
  <si>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</si>
  <si>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</si>
  <si>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</si>
  <si>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19,78</t>
  </si>
  <si>
    <t>88858</t>
  </si>
  <si>
    <t>RETROESCAVADEIRA SOBRE RODAS COM CARREGADEIRA, TRAÇÃO 4X4, POTÊNCIA LÍQ. 88 HP, CAÇAMBA CARREG. CAP. MÍN. 1 M3, CAÇAMBA RETRO CAP. 0,26 M3, PESO OPERACIONAL MÍN. 6.674 KG, PROFUNDIDADE ESCAVAÇÃO MÁX. 4,37 M - JUROS. AF_06/2014</t>
  </si>
  <si>
    <t>2,68</t>
  </si>
  <si>
    <t>88859</t>
  </si>
  <si>
    <t>RETROESCAVADEIRA SOBRE RODAS COM CARREGADEIRA, TRAÇÃO 4X2, POTÊNCIA LÍQ. 79 HP, CAÇAMBA CARREG. CAP. MÍN. 1 M3, CAÇAMBA RETRO CAP. 0,20 M3, PESO OPERACIONAL MÍN. 6.570 KG, PROFUNDIDADE ESCAVAÇÃO MÁX. 4,37 M - DEPRECIAÇÃO. AF_06/2014</t>
  </si>
  <si>
    <t>17,59</t>
  </si>
  <si>
    <t>88860</t>
  </si>
  <si>
    <t>RETROESCAVADEIRA SOBRE RODAS COM CARREGADEIRA, TRAÇÃO 4X2, POTÊNCIA LÍQ. 79 HP, CAÇAMBA CARREG. CAP. MÍN. 1 M3, CAÇAMBA RETRO CAP. 0,20 M3, PESO OPERACIONAL MÍN. 6.570 KG, PROFUNDIDADE ESCAVAÇÃO MÁX. 4,37 M - JUROS. AF_06/2014</t>
  </si>
  <si>
    <t>2,38</t>
  </si>
  <si>
    <t>88900</t>
  </si>
  <si>
    <t>ESCAVADEIRA HIDRÁULICA SOBRE ESTEIRAS, CAÇAMBA 1,20 M3, PESO OPERACIONAL 21 T, POTÊNCIA BRUTA 155 HP - DEPRECIAÇÃO. AF_06/2014</t>
  </si>
  <si>
    <t>49,84</t>
  </si>
  <si>
    <t>88902</t>
  </si>
  <si>
    <t>ESCAVADEIRA HIDRÁULICA SOBRE ESTEIRAS, CAÇAMBA 1,20 M3, PESO OPERACIONAL 21 T, POTÊNCIA BRUTA 155 HP - JUROS. AF_06/2014</t>
  </si>
  <si>
    <t>6,76</t>
  </si>
  <si>
    <t>88903</t>
  </si>
  <si>
    <t>ESCAVADEIRA HIDRÁULICA SOBRE ESTEIRAS, CAÇAMBA 1,20 M3, PESO OPERACIONAL 21 T, POTÊNCIA BRUTA 155 HP - MANUTENÇÃO. AF_06/2014</t>
  </si>
  <si>
    <t>62,30</t>
  </si>
  <si>
    <t>88904</t>
  </si>
  <si>
    <t>ESCAVADEIRA HIDRÁULICA SOBRE ESTEIRAS, CAÇAMBA 1,20 M3, PESO OPERACIONAL 21 T, POTÊNCIA BRUTA 155 HP - MATERIAIS NA OPERAÇÃO. AF_06/2014</t>
  </si>
  <si>
    <t>83,26</t>
  </si>
  <si>
    <t>89009</t>
  </si>
  <si>
    <t>TRATOR DE ESTEIRAS, POTÊNCIA 150 HP, PESO OPERACIONAL 16,7 T, COM RODA MOTRIZ ELEVADA E LÂMINA 3,18 M3 - DEPRECIAÇÃO. AF_06/2014</t>
  </si>
  <si>
    <t>34,39</t>
  </si>
  <si>
    <t>89010</t>
  </si>
  <si>
    <t>TRATOR DE ESTEIRAS, POTÊNCIA 150 HP, PESO OPERACIONAL 16,7 T, COM RODA MOTRIZ ELEVADA E LÂMINA 3,18 M3 - JUROS. AF_06/2014</t>
  </si>
  <si>
    <t>7,74</t>
  </si>
  <si>
    <t>89011</t>
  </si>
  <si>
    <t>RETROESCAVADEIRA SOBRE RODAS COM CARREGADEIRA, TRAÇÃO 4X4, POTÊNCIA LÍQ. 72 HP, CAÇAMBA CARREG. CAP. MÍN. 0,79 M3, CAÇAMBA RETRO CAP. 0,18 M3, PESO OPERACIONAL MÍN. 7.140 KG, PROFUNDIDADE ESCAVAÇÃO MÁX. 4,50 M - DEPRECIAÇÃO. AF_06/2014</t>
  </si>
  <si>
    <t>19,08</t>
  </si>
  <si>
    <t>89012</t>
  </si>
  <si>
    <t>RETROESCAVADEIRA SOBRE RODAS COM CARREGADEIRA, TRAÇÃO 4X4, POTÊNCIA LÍQ. 72 HP, CAÇAMBA CARREG. CAP. MÍN. 0,79 M3, CAÇAMBA RETRO CAP. 0,18 M3, PESO OPERACIONAL MÍN. 7.140 KG, PROFUNDIDADE ESCAVAÇÃO MÁX. 4,50 M - JUROS. AF_06/2014</t>
  </si>
  <si>
    <t>2,59</t>
  </si>
  <si>
    <t>89013</t>
  </si>
  <si>
    <t>TRATOR DE ESTEIRAS, POTÊNCIA 347 HP, PESO OPERACIONAL 38,5 T, COM LÂMINA 8,70 M3 - DEPRECIAÇÃO. AF_06/2014</t>
  </si>
  <si>
    <t>112,67</t>
  </si>
  <si>
    <t>89014</t>
  </si>
  <si>
    <t>TRATOR DE ESTEIRAS, POTÊNCIA 347 HP, PESO OPERACIONAL 38,5 T, COM LÂMINA 8,70 M3 - JUROS. AF_06/2014</t>
  </si>
  <si>
    <t>25,36</t>
  </si>
  <si>
    <t>89015</t>
  </si>
  <si>
    <t>VASSOURA MECÂNICA REBOCÁVEL COM ESCOVA CILÍNDRICA, LARGURA ÚTIL DE VARRIMENTO DE 2,44 M - DEPRECIAÇÃO. AF_06/2014</t>
  </si>
  <si>
    <t>4,65</t>
  </si>
  <si>
    <t>89016</t>
  </si>
  <si>
    <t>VASSOURA MECÂNICA REBOCÁVEL COM ESCOVA CILÍNDRICA, LARGURA ÚTIL DE VARRIMENTO DE 2,44 M - JUROS. AF_06/2014</t>
  </si>
  <si>
    <t>0,63</t>
  </si>
  <si>
    <t>89017</t>
  </si>
  <si>
    <t>TRATOR DE ESTEIRAS, POTÊNCIA 170 HP, PESO OPERACIONAL 19 T, CAÇAMBA 5,2 M3 - DEPRECIAÇÃO. AF_06/2014</t>
  </si>
  <si>
    <t>34,18</t>
  </si>
  <si>
    <t>89018</t>
  </si>
  <si>
    <t>TRATOR DE ESTEIRAS, POTÊNCIA 170 HP, PESO OPERACIONAL 19 T, CAÇAMBA 5,2 M3 - JUROS. AF_06/2014</t>
  </si>
  <si>
    <t>7,69</t>
  </si>
  <si>
    <t>89019</t>
  </si>
  <si>
    <t>BOMBA SUBMERSÍVEL ELÉTRICA TRIFÁSICA, POTÊNCIA 2,96 HP, Ø ROTOR 144 MM SEMI-ABERTO, BOCAL DE SAÍDA Ø 2, HM/Q = 2 MCA / 38,8 M3/H A 28 MCA / 5 M3/H - DEPRECIAÇÃO. AF_06/2014</t>
  </si>
  <si>
    <t>0,28</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</si>
  <si>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</si>
  <si>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</si>
  <si>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</si>
  <si>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</si>
  <si>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4,21</t>
  </si>
  <si>
    <t>89024</t>
  </si>
  <si>
    <t>TANQUE DE ASFALTO ESTACIONÁRIO COM MAÇARICO, CAPACIDADE 20.000 L - JUROS. AF_06/2014</t>
  </si>
  <si>
    <t>0,66</t>
  </si>
  <si>
    <t>89025</t>
  </si>
  <si>
    <t>TANQUE DE ASFALTO ESTACIONÁRIO COM MAÇARICO, CAPACIDADE 20.000 L - MANUTENÇÃO. AF_06/2014</t>
  </si>
  <si>
    <t>3,51</t>
  </si>
  <si>
    <t>89026</t>
  </si>
  <si>
    <t>TANQUE DE ASFALTO ESTACIONÁRIO COM MAÇARICO, CAPACIDADE 20.000 L - MATERIAIS NA OPERAÇÃO. AF_06/2014</t>
  </si>
  <si>
    <t>221,26</t>
  </si>
  <si>
    <t>89029</t>
  </si>
  <si>
    <t>TRATOR DE ESTEIRAS, POTÊNCIA 100 HP, PESO OPERACIONAL 9,4 T, COM LÂMINA 2,19 M3 - DEPRECIAÇÃO. AF_06/2014</t>
  </si>
  <si>
    <t>26,53</t>
  </si>
  <si>
    <t>89030</t>
  </si>
  <si>
    <t>TRATOR DE ESTEIRAS, POTÊNCIA 100 HP, PESO OPERACIONAL 9,4 T, COM LÂMINA 2,19 M3 - JUROS. AF_06/2014</t>
  </si>
  <si>
    <t>5,97</t>
  </si>
  <si>
    <t>89033</t>
  </si>
  <si>
    <t>TRATOR DE PNEUS, POTÊNCIA 85 CV, TRAÇÃO 4X4, PESO COM LASTRO DE 4.675 KG - DEPRECIAÇÃO. AF_06/2014</t>
  </si>
  <si>
    <t>13,32</t>
  </si>
  <si>
    <t>89034</t>
  </si>
  <si>
    <t>TRATOR DE PNEUS, POTÊNCIA 85 CV, TRAÇÃO 4X4, PESO COM LASTRO DE 4.675 KG - JUROS. AF_06/2014</t>
  </si>
  <si>
    <t>1,85</t>
  </si>
  <si>
    <t>89128</t>
  </si>
  <si>
    <t>PÁ CARREGADEIRA SOBRE RODAS, POTÊNCIA LÍQUIDA 128 HP, CAPACIDADE DA CAÇAMBA 1,7 A 2,8 M3, PESO OPERACIONAL 11632 KG - DEPRECIAÇÃO. AF_06/2014</t>
  </si>
  <si>
    <t>32,48</t>
  </si>
  <si>
    <t>89129</t>
  </si>
  <si>
    <t>PÁ CARREGADEIRA SOBRE RODAS, POTÊNCIA LÍQUIDA 128 HP, CAPACIDADE DA CAÇAMBA 1,7 A 2,8 M3, PESO OPERACIONAL 11632 KG - JUROS. AF_06/2014</t>
  </si>
  <si>
    <t>4,40</t>
  </si>
  <si>
    <t>89130</t>
  </si>
  <si>
    <t>PÁ CARREGADEIRA SOBRE RODAS, POTÊNCIA 197 HP, CAPACIDADE DA CAÇAMBA 2,5 A 3,5 M3, PESO OPERACIONAL 18338 KG - DEPRECIAÇÃO. AF_06/2014</t>
  </si>
  <si>
    <t>45,03</t>
  </si>
  <si>
    <t>89131</t>
  </si>
  <si>
    <t>PÁ CARREGADEIRA SOBRE RODAS, POTÊNCIA 197 HP, CAPACIDADE DA CAÇAMBA 2,5 A 3,5 M3, PESO OPERACIONAL 18338 KG - JUROS. AF_06/2014</t>
  </si>
  <si>
    <t>6,11</t>
  </si>
  <si>
    <t>89210</t>
  </si>
  <si>
    <t>ROLO COMPACTADOR VIBRATÓRIO DE UM CILINDRO AÇO LISO, POTÊNCIA 80 HP, PESO OPERACIONAL MÁXIMO 8,1 T, IMPACTO DINÂMICO 16,15 / 9,5 T, LARGURA DE TRABALHO 1,68 M - DEPRECIAÇÃO. AF_06/2014</t>
  </si>
  <si>
    <t>31,91</t>
  </si>
  <si>
    <t>89211</t>
  </si>
  <si>
    <t>ROLO COMPACTADOR VIBRATÓRIO DE UM CILINDRO AÇO LISO, POTÊNCIA 80 HP, PESO OPERACIONAL MÁXIMO 8,1 T, IMPACTO DINÂMICO 16,15 / 9,5 T, LARGURA DE TRABALHO 1,68 M - JUROS. AF_06/2014</t>
  </si>
  <si>
    <t>4,43</t>
  </si>
  <si>
    <t>89212</t>
  </si>
  <si>
    <t>BATE-ESTACAS POR GRAVIDADE, POTÊNCIA DE 160 HP, PESO DO MARTELO ATÉ 3 TONELADAS - DEPRECIAÇÃO. AF_11/2014</t>
  </si>
  <si>
    <t>26,19</t>
  </si>
  <si>
    <t>89213</t>
  </si>
  <si>
    <t>BATE-ESTACAS POR GRAVIDADE, POTÊNCIA DE 160 HP, PESO DO MARTELO ATÉ 3 TONELADAS - JUROS. AF_11/2014</t>
  </si>
  <si>
    <t>4,12</t>
  </si>
  <si>
    <t>89214</t>
  </si>
  <si>
    <t>BATE-ESTACAS POR GRAVIDADE, POTÊNCIA DE 160 HP, PESO DO MARTELO ATÉ 3 TONELADAS - MANUTENÇÃO. AF_11/2014</t>
  </si>
  <si>
    <t>24,59</t>
  </si>
  <si>
    <t>89215</t>
  </si>
  <si>
    <t>BATE-ESTACAS POR GRAVIDADE, POTÊNCIA DE 160 HP, PESO DO MARTELO ATÉ 3 TONELADAS - MATERIAIS NA OPERAÇÃO. AF_11/2014</t>
  </si>
  <si>
    <t>85,98</t>
  </si>
  <si>
    <t>89221</t>
  </si>
  <si>
    <t>BETONEIRA CAPACIDADE NOMINAL DE 600 L, CAPACIDADE DE MISTURA 360 L, MOTOR ELÉTRICO TRIFÁSICO POTÊNCIA DE 4 CV, SEM CARREGADOR - DEPRECIAÇÃO. AF_11/2014</t>
  </si>
  <si>
    <t>1,18</t>
  </si>
  <si>
    <t>89222</t>
  </si>
  <si>
    <t>BETONEIRA CAPACIDADE NOMINAL DE 600 L, CAPACIDADE DE MISTURA 360 L, MOTOR ELÉTRICO TRIFÁSICO POTÊNCIA DE 4 CV, SEM CARREGADOR - JUROS. AF_11/2014</t>
  </si>
  <si>
    <t>0,14</t>
  </si>
  <si>
    <t>89223</t>
  </si>
  <si>
    <t>BETONEIRA CAPACIDADE NOMINAL DE 600 L, CAPACIDADE DE MISTURA 360 L, MOTOR ELÉTRICO TRIFÁSICO POTÊNCIA DE 4 CV, SEM CARREGADOR - MANUTENÇÃO. AF_11/2014</t>
  </si>
  <si>
    <t>1,29</t>
  </si>
  <si>
    <t>89224</t>
  </si>
  <si>
    <t>BETONEIRA CAPACIDADE NOMINAL DE 600 L, CAPACIDADE DE MISTURA 360 L, MOTOR ELÉTRICO TRIFÁSICO POTÊNCIA DE 4 CV, SEM CARREGADOR - MATERIAIS NA OPERAÇÃO. AF_11/2014</t>
  </si>
  <si>
    <t>1,70</t>
  </si>
  <si>
    <t>89228</t>
  </si>
  <si>
    <t>MOTONIVELADORA POTÊNCIA BÁSICA LÍQUIDA (PRIMEIRA MARCHA) 125 HP, PESO BRUTO 13032 KG, LARGURA DA LÂMINA DE 3,7 M - DEPRECIAÇÃO. AF_06/2014</t>
  </si>
  <si>
    <t>37,12</t>
  </si>
  <si>
    <t>89229</t>
  </si>
  <si>
    <t>MOTONIVELADORA POTÊNCIA BÁSICA LÍQUIDA (PRIMEIRA MARCHA) 125 HP, PESO BRUTO 13032 KG, LARGURA DA LÂMINA DE 3,7 M - JUROS. AF_06/2014</t>
  </si>
  <si>
    <t>6,68</t>
  </si>
  <si>
    <t>89230</t>
  </si>
  <si>
    <t>FRESADORA DE ASFALTO A FRIO SOBRE RODAS, LARGURA FRESAGEM DE 1,0 M, POTÊNCIA 208 HP - DEPRECIAÇÃO. AF_11/2014</t>
  </si>
  <si>
    <t>122,75</t>
  </si>
  <si>
    <t>89231</t>
  </si>
  <si>
    <t>FRESADORA DE ASFALTO A FRIO SOBRE RODAS, LARGURA FRESAGEM DE 1,0 M, POTÊNCIA 208 HP - JUROS. AF_11/2014</t>
  </si>
  <si>
    <t>19,45</t>
  </si>
  <si>
    <t>89232</t>
  </si>
  <si>
    <t>FRESADORA DE ASFALTO A FRIO SOBRE RODAS, LARGURA FRESAGEM DE 1,0 M, POTÊNCIA 208 HP - MANUTENÇÃO. AF_11/2014</t>
  </si>
  <si>
    <t>218,95</t>
  </si>
  <si>
    <t>89233</t>
  </si>
  <si>
    <t>FRESADORA DE ASFALTO A FRIO SOBRE RODAS, LARGURA FRESAGEM DE 1,0 M, POTÊNCIA 208 HP - MATERIAIS NA OPERAÇÃO. AF_11/2014</t>
  </si>
  <si>
    <t>154,73</t>
  </si>
  <si>
    <t>89236</t>
  </si>
  <si>
    <t>FRESADORA DE ASFALTO A FRIO SOBRE RODAS, LARGURA FRESAGEM DE 2,0 M, POTÊNCIA 550 HP - DEPRECIAÇÃO. AF_11/2014</t>
  </si>
  <si>
    <t>286,74</t>
  </si>
  <si>
    <t>89237</t>
  </si>
  <si>
    <t>FRESADORA DE ASFALTO A FRIO SOBRE RODAS, LARGURA FRESAGEM DE 2,0 M, POTÊNCIA 550 HP - JUROS. AF_11/2014</t>
  </si>
  <si>
    <t>45,43</t>
  </si>
  <si>
    <t>89238</t>
  </si>
  <si>
    <t>FRESADORA DE ASFALTO A FRIO SOBRE RODAS, LARGURA FRESAGEM DE 2,0 M, POTÊNCIA 550 HP - MANUTENÇÃO. AF_11/2014</t>
  </si>
  <si>
    <t>511,47</t>
  </si>
  <si>
    <t>89239</t>
  </si>
  <si>
    <t>FRESADORA DE ASFALTO A FRIO SOBRE RODAS, LARGURA FRESAGEM DE 2,0 M, POTÊNCIA 550 HP - MATERIAIS NA OPERAÇÃO. AF_11/2014</t>
  </si>
  <si>
    <t>409,18</t>
  </si>
  <si>
    <t>89240</t>
  </si>
  <si>
    <t>VIBROACABADORA DE ASFALTO SOBRE ESTEIRAS, LARGURA DE PAVIMENTAÇÃO 1,90 M A 5,30 M, POTÊNCIA 105 HP CAPACIDADE 450 T/H - DEPRECIAÇÃO. AF_11/2014</t>
  </si>
  <si>
    <t>88,00</t>
  </si>
  <si>
    <t>89241</t>
  </si>
  <si>
    <t>VIBROACABADORA DE ASFALTO SOBRE ESTEIRAS, LARGURA DE PAVIMENTAÇÃO 1,90 M A 5,30 M, POTÊNCIA 105 HP CAPACIDADE 450 T/H - JUROS. AF_11/2014</t>
  </si>
  <si>
    <t>15,84</t>
  </si>
  <si>
    <t>89246</t>
  </si>
  <si>
    <t>RECICLADORA DE ASFALTO A FRIO SOBRE RODAS, LARGURA FRESAGEM DE 2,0 M, POTÊNCIA 422 HP - DEPRECIAÇÃO. AF_11/2014</t>
  </si>
  <si>
    <t>249,16</t>
  </si>
  <si>
    <t>89247</t>
  </si>
  <si>
    <t>RECICLADORA DE ASFALTO A FRIO SOBRE RODAS, LARGURA FRESAGEM DE 2,0 M, POTÊNCIA 422 HP - JUROS. AF_11/2014</t>
  </si>
  <si>
    <t>39,48</t>
  </si>
  <si>
    <t>89248</t>
  </si>
  <si>
    <t>RECICLADORA DE ASFALTO A FRIO SOBRE RODAS, LARGURA FRESAGEM DE 2,0 M, POTÊNCIA 422 HP - MANUTENÇÃO. AF_11/2014</t>
  </si>
  <si>
    <t>444,43</t>
  </si>
  <si>
    <t>89249</t>
  </si>
  <si>
    <t>RECICLADORA DE ASFALTO A FRIO SOBRE RODAS, LARGURA FRESAGEM DE 2,0 M, POTÊNCIA 422 HP - MATERIAIS NA OPERAÇÃO. AF_11/2014</t>
  </si>
  <si>
    <t>348,79</t>
  </si>
  <si>
    <t>89253</t>
  </si>
  <si>
    <t>VIBROACABADORA DE ASFALTO SOBRE ESTEIRAS, LARGURA DE PAVIMENTAÇÃO 2,13 M A 4,55 M, POTÊNCIA 100 HP, CAPACIDADE 400 T/H - DEPRECIAÇÃO. AF_11/2014</t>
  </si>
  <si>
    <t>72,11</t>
  </si>
  <si>
    <t>89254</t>
  </si>
  <si>
    <t>VIBROACABADORA DE ASFALTO SOBRE ESTEIRAS, LARGURA DE PAVIMENTAÇÃO 2,13 M A 4,55 M, POTÊNCIA 100 HP, CAPACIDADE 400 T/H - JUROS. AF_11/2014</t>
  </si>
  <si>
    <t>12,98</t>
  </si>
  <si>
    <t>89255</t>
  </si>
  <si>
    <t>VIBROACABADORA DE ASFALTO SOBRE ESTEIRAS, LARGURA DE PAVIMENTAÇÃO 2,13 M A 4,55 M, POTÊNCIA 100 HP, CAPACIDADE 400 T/H - MANUTENÇÃO. AF_11/2014</t>
  </si>
  <si>
    <t>115,92</t>
  </si>
  <si>
    <t>89256</t>
  </si>
  <si>
    <t>VIBROACABADORA DE ASFALTO SOBRE ESTEIRAS, LARGURA DE PAVIMENTAÇÃO 2,13 M A 4,55 M, POTÊNCIA 100 HP, CAPACIDADE 400 T/H - MATERIAIS NA OPERAÇÃO. AF_11/2014</t>
  </si>
  <si>
    <t>78,50</t>
  </si>
  <si>
    <t>89259</t>
  </si>
  <si>
    <t>GUINDAUTO HIDRÁULICO, CAPACIDADE MÁXIMA DE CARGA 6200 KG, MOMENTO MÁXIMO DE CARGA 11,7 TM, ALCANCE MÁXIMO HORIZONTAL 9,70 M, INCLUSIVE CAMINHÃO TOCO PBT 16.000 KG, POTÊNCIA DE 189 CV - DEPRECIAÇÃO. AF_06/2014</t>
  </si>
  <si>
    <t>18,99</t>
  </si>
  <si>
    <t>89260</t>
  </si>
  <si>
    <t>GUINDAUTO HIDRÁULICO, CAPACIDADE MÁXIMA DE CARGA 6200 KG, MOMENTO MÁXIMO DE CARGA 11,7 TM, ALCANCE MÁXIMO HORIZONTAL 9,70 M, INCLUSIVE CAMINHÃO TOCO PBT 16.000 KG, POTÊNCIA DE 189 CV - JUROS. AF_06/2014</t>
  </si>
  <si>
    <t>3,44</t>
  </si>
  <si>
    <t>89262</t>
  </si>
  <si>
    <t>GUINDAUTO HIDRÁULICO, CAPACIDADE MÁXIMA DE CARGA 6200 KG, MOMENTO MÁXIMO DE CARGA 11,7 TM, ALCANCE MÁXIMO HORIZONTAL 9,70 M, INCLUSIVE CAMINHÃO TOCO PBT 16.000 KG, POTÊNCIA DE 189 CV - MANUTENÇÃO. AF_06/2014</t>
  </si>
  <si>
    <t>31,25</t>
  </si>
  <si>
    <t>89264</t>
  </si>
  <si>
    <t>CAMINHÃO TOCO, PBT 16.000 KG, CARGA ÚTIL MÁX. 10.685 KG, DIST. ENTRE EIXOS 4,8 M, POTÊNCIA 189 CV, INCLUSIVE CARROCERIA FIXA ABERTA DE MADEIRA P/ TRANSPORTE GERAL DE CARGA SECA, DIMEN. APROX. 2,5 X 7,00 X 0,50 M - DEPRECIAÇÃO. AF_06/2014</t>
  </si>
  <si>
    <t>13,64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</si>
  <si>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</si>
  <si>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</si>
  <si>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</si>
  <si>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</si>
  <si>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2,16</t>
  </si>
  <si>
    <t>89267</t>
  </si>
  <si>
    <t>GUINDASTE HIDRÁULICO AUTOPROPELIDO, COM LANÇA TELESCÓPICA 28,80 M, CAPACIDADE MÁXIMA 30 T, POTÊNCIA 97 KW, TRAÇÃO 4 X 4 - DEPRECIAÇÃO. AF_11/2014</t>
  </si>
  <si>
    <t>45,59</t>
  </si>
  <si>
    <t>89268</t>
  </si>
  <si>
    <t>GUINDASTE HIDRÁULICO AUTOPROPELIDO, COM LANÇA TELESCÓPICA 28,80 M, CAPACIDADE MÁXIMA 30 T, POTÊNCIA 97 KW, TRAÇÃO 4 X 4 - JUROS. AF_11/2014</t>
  </si>
  <si>
    <t>8,20</t>
  </si>
  <si>
    <t>89269</t>
  </si>
  <si>
    <t>GUINDASTE HIDRÁULICO AUTOPROPELIDO, COM LANÇA TELESCÓPICA 28,80 M, CAPACIDADE MÁXIMA 30 T, POTÊNCIA 97 KW, TRAÇÃO 4 X 4 - IMPOSTOS E SEGUROS. AF_11/2014</t>
  </si>
  <si>
    <t>6,49</t>
  </si>
  <si>
    <t>89270</t>
  </si>
  <si>
    <t>GUINDASTE HIDRÁULICO AUTOPROPELIDO, COM LANÇA TELESCÓPICA 28,80 M, CAPACIDADE MÁXIMA 30 T, POTÊNCIA 97 KW, TRAÇÃO 4 X 4 - MANUTENÇÃO. AF_11/2014</t>
  </si>
  <si>
    <t>73,29</t>
  </si>
  <si>
    <t>89271</t>
  </si>
  <si>
    <t>GUINDASTE HIDRÁULICO AUTOPROPELIDO, COM LANÇA TELESCÓPICA 28,80 M, CAPACIDADE MÁXIMA 30 T, POTÊNCIA 97 KW, TRAÇÃO 4 X 4 - MATERIAIS NA OPERAÇÃO. AF_11/2014</t>
  </si>
  <si>
    <t>26,86</t>
  </si>
  <si>
    <t>89274</t>
  </si>
  <si>
    <t>BETONEIRA CAPACIDADE NOMINAL DE 600 L, CAPACIDADE DE MISTURA 440 L, MOTOR A DIESEL POTÊNCIA 10 CV, COM CARREGADOR - DEPRECIAÇÃO. AF_11/2014</t>
  </si>
  <si>
    <t>1,43</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</si>
  <si>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</si>
  <si>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</si>
  <si>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</si>
  <si>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</si>
  <si>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1,79</t>
  </si>
  <si>
    <t>89277</t>
  </si>
  <si>
    <t>BETONEIRA CAPACIDADE NOMINAL DE 600 L, CAPACIDADE DE MISTURA 440 L, MOTOR A DIESEL POTÊNCIA 10 CV, COM CARREGADOR - MATERIAIS NA OPERAÇÃO. AF_11/2014</t>
  </si>
  <si>
    <t>7,75</t>
  </si>
  <si>
    <t>89280</t>
  </si>
  <si>
    <t>ROLO COMPACTADOR VIBRATÓRIO TANDEM AÇO LISO, POTÊNCIA 58 HP, PESO SEM/COM LASTRO 6,5 / 9,4 T, LARGURA DE TRABALHO 1,2 M - DEPRECIAÇÃO. AF_06/2014</t>
  </si>
  <si>
    <t>39,18</t>
  </si>
  <si>
    <t>89281</t>
  </si>
  <si>
    <t>ROLO COMPACTADOR VIBRATÓRIO TANDEM AÇO LISO, POTÊNCIA 58 HP, PESO SEM/COM LASTRO 6,5 / 9,4 T, LARGURA DE TRABALHO 1,2 M - JUROS. AF_06/2014</t>
  </si>
  <si>
    <t>5,44</t>
  </si>
  <si>
    <t>89870</t>
  </si>
  <si>
    <t>CAMINHÃO BASCULANTE 14 M3, COM CAVALO MECÂNICO DE CAPACIDADE MÁXIMA DE TRAÇÃO COMBINADO DE 36000 KG, POTÊNCIA 286 CV, INCLUSIVE SEMIREBOQUE COM CAÇAMBA METÁLICA - DEPRECIAÇÃO. AF_12/2014</t>
  </si>
  <si>
    <t>32,61</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</si>
  <si>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</si>
  <si>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</si>
  <si>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</si>
  <si>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</si>
  <si>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4,53</t>
  </si>
  <si>
    <t>89873</t>
  </si>
  <si>
    <t>CAMINHÃO BASCULANTE 14 M3, COM CAVALO MECÂNICO DE CAPACIDADE MÁXIMA DE TRAÇÃO COMBINADO DE 36000 KG, POTÊNCIA 286 CV, INCLUSIVE SEMIREBOQUE COM CAÇAMBA METÁLICA - MANUTENÇÃO. AF_12/2014</t>
  </si>
  <si>
    <t>55,08</t>
  </si>
  <si>
    <t>89874</t>
  </si>
  <si>
    <t>CAMINHÃO BASCULANTE 14 M3, COM CAVALO MECÂNICO DE CAPACIDADE MÁXIMA DE TRAÇÃO COMBINADO DE 36000 KG, POTÊNCIA 286 CV, INCLUSIVE SEMIREBOQUE COM CAÇAMBA METÁLICA - MATERIAIS NA OPERAÇÃO. AF_12/2014</t>
  </si>
  <si>
    <t>163,26</t>
  </si>
  <si>
    <t>89878</t>
  </si>
  <si>
    <t>CAMINHÃO BASCULANTE 18 M3, COM CAVALO MECÂNICO DE CAPACIDADE MÁXIMA DE TRAÇÃO COMBINADO DE 45000 KG, POTÊNCIA 330 CV, INCLUSIVE SEMIREBOQUE COM CAÇAMBA METÁLICA - DEPRECIAÇÃO. AF_12/2014</t>
  </si>
  <si>
    <t>35,15</t>
  </si>
  <si>
    <t>89879</t>
  </si>
  <si>
    <t>CAMINHÃO BASCULANTE 18 M3, COM CAVALO MECÂNICO DE CAPACIDADE MÁXIMA DE TRAÇÃO COMBINADO DE 45000 KG, POTÊNCIA 330 CV, INCLUSIVE SEMIREBOQUE COM CAÇAMBA METÁLICA - JUROS. AF_12/2014</t>
  </si>
  <si>
    <t>6,04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</si>
  <si>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</si>
  <si>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</si>
  <si>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</si>
  <si>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</si>
  <si>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58,76</t>
  </si>
  <si>
    <t>89882</t>
  </si>
  <si>
    <t>CAMINHÃO BASCULANTE 18 M3, COM CAVALO MECÂNICO DE CAPACIDADE MÁXIMA DE TRAÇÃO COMBINADO DE 45000 KG, POTÊNCIA 330 CV, INCLUSIVE SEMIREBOQUE COM CAÇAMBA METÁLICA - MATERIAIS NA OPERAÇÃO. AF_12/2014</t>
  </si>
  <si>
    <t>188,36</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</si>
  <si>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</si>
  <si>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</si>
  <si>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</si>
  <si>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</si>
  <si>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</si>
  <si>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</si>
  <si>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</si>
  <si>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</si>
  <si>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0,35</t>
  </si>
  <si>
    <t>90621</t>
  </si>
  <si>
    <t>PERFURATRIZ MANUAL, TORQUE MÁXIMO 83 N.M, POTÊNCIA 5 CV, COM DIÂMETRO MÁXIMO 4" - DEPRECIAÇÃO. AF_06/2015</t>
  </si>
  <si>
    <t>1,50</t>
  </si>
  <si>
    <t>90622</t>
  </si>
  <si>
    <t>PERFURATRIZ MANUAL, TORQUE MÁXIMO 83 N.M, POTÊNCIA 5 CV, COM DIÂMETRO MÁXIMO 4" - JUROS. AF_06/2015</t>
  </si>
  <si>
    <t>90623</t>
  </si>
  <si>
    <t>PERFURATRIZ MANUAL, TORQUE MÁXIMO 83 N.M, POTÊNCIA 5 CV, COM DIÂMETRO MÁXIMO 4" - MANUTENÇÃO. AF_06/2015</t>
  </si>
  <si>
    <t>1,88</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</si>
  <si>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</si>
  <si>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</si>
  <si>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</si>
  <si>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</si>
  <si>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45,60</t>
  </si>
  <si>
    <t>90628</t>
  </si>
  <si>
    <t>PERFURATRIZ SOBRE ESTEIRA, TORQUE MÁXIMO 600 KGF, PESO MÉDIO 1000 KG, POTÊNCIA 20 HP, DIÂMETRO MÁXIMO 10" - JUROS. AF_06/2015</t>
  </si>
  <si>
    <t>6,24</t>
  </si>
  <si>
    <t>90629</t>
  </si>
  <si>
    <t>PERFURATRIZ SOBRE ESTEIRA, TORQUE MÁXIMO 600 KGF, PESO MÉDIO 1000 KG, POTÊNCIA 20 HP, DIÂMETRO MÁXIMO 10" - MANUTENÇÃO. AF_06/2015</t>
  </si>
  <si>
    <t>57,06</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</si>
  <si>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</si>
  <si>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</si>
  <si>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</si>
  <si>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</si>
  <si>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3,65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</si>
  <si>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</si>
  <si>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</si>
  <si>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</si>
  <si>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</si>
  <si>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3,99</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</si>
  <si>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</si>
  <si>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</si>
  <si>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</si>
  <si>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</si>
  <si>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5,45</t>
  </si>
  <si>
    <t>90640</t>
  </si>
  <si>
    <t>BOMBA TRIPLEX, PARA INJEÇÃO DE NATA DE CIMENTO, VAZÃO MÁXIMA DE 100 LITROS/MINUTO, PRESSÃO MÁXIMA DE 70 BAR - JUROS. AF_06/2015</t>
  </si>
  <si>
    <t>0,64</t>
  </si>
  <si>
    <t>90641</t>
  </si>
  <si>
    <t>BOMBA TRIPLEX, PARA INJEÇÃO DE NATA DE CIMENTO, VAZÃO MÁXIMA DE 100 LITROS/MINUTO, PRESSÃO MÁXIMA DE 70 BAR - MANUTENÇÃO. AF_06/2015</t>
  </si>
  <si>
    <t>5,96</t>
  </si>
  <si>
    <t>90642</t>
  </si>
  <si>
    <t>BOMBA TRIPLEX, PARA INJEÇÃO DE NATA DE CIMENTO, VAZÃO MÁXIMA DE 100 LITROS/MINUTO, PRESSÃO MÁXIMA DE 70 BAR - MATERIAIS NA OPERAÇÃO. AF_06/2015</t>
  </si>
  <si>
    <t>11,63</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</si>
  <si>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</si>
  <si>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</si>
  <si>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</si>
  <si>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</si>
  <si>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</si>
  <si>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</si>
  <si>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0,92</t>
  </si>
  <si>
    <t>90649</t>
  </si>
  <si>
    <t>BOMBA CENTRÍFUGA MONOESTÁGIO COM MOTOR ELÉTRICO MONOFÁSICO, POTÊNCIA 15 HP, DIÂMETRO DO ROTOR 173 MM, HM/Q = 30 MCA / 90 M3/H A 45 MCA / 55 M3/H - MATERIAIS NA OPERAÇÃO. AF_06/2015</t>
  </si>
  <si>
    <t>6,65</t>
  </si>
  <si>
    <t>90652</t>
  </si>
  <si>
    <t>BOMBA DE PROJEÇÃO DE CONCRETO SECO, POTÊNCIA 10 CV, VAZÃO 3 M3/H - DEPRECIAÇÃO. AF_06/2015</t>
  </si>
  <si>
    <t>3,54</t>
  </si>
  <si>
    <t>90653</t>
  </si>
  <si>
    <t>BOMBA DE PROJEÇÃO DE CONCRETO SECO, POTÊNCIA 10 CV, VAZÃO 3 M3/H - JUROS. AF_06/2015</t>
  </si>
  <si>
    <t>0,42</t>
  </si>
  <si>
    <t>90654</t>
  </si>
  <si>
    <t>BOMBA DE PROJEÇÃO DE CONCRETO SECO, POTÊNCIA 10 CV, VAZÃO 3 M3/H - MANUTENÇÃO. AF_06/2015</t>
  </si>
  <si>
    <t>3,88</t>
  </si>
  <si>
    <t>90655</t>
  </si>
  <si>
    <t>BOMBA DE PROJEÇÃO DE CONCRETO SECO, POTÊNCIA 10 CV, VAZÃO 3 M3/H - MATERIAIS NA OPERAÇÃO. AF_06/2015</t>
  </si>
  <si>
    <t>4,38</t>
  </si>
  <si>
    <t>90658</t>
  </si>
  <si>
    <t>BOMBA DE PROJEÇÃO DE CONCRETO SECO, POTÊNCIA 10 CV, VAZÃO 6 M3/H - DEPRECIAÇÃO. AF_06/2015</t>
  </si>
  <si>
    <t>3,80</t>
  </si>
  <si>
    <t>90659</t>
  </si>
  <si>
    <t>BOMBA DE PROJEÇÃO DE CONCRETO SECO, POTÊNCIA 10 CV, VAZÃO 6 M3/H - JUROS. AF_06/2015</t>
  </si>
  <si>
    <t>0,45</t>
  </si>
  <si>
    <t>90660</t>
  </si>
  <si>
    <t>BOMBA DE PROJEÇÃO DE CONCRETO SECO, POTÊNCIA 10 CV, VAZÃO 6 M3/H - MANUTENÇÃO. AF_06/2015</t>
  </si>
  <si>
    <t>4,15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</si>
  <si>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</si>
  <si>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</si>
  <si>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</si>
  <si>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</si>
  <si>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5,57</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</si>
  <si>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</si>
  <si>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</si>
  <si>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</si>
  <si>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</si>
  <si>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6,96</t>
  </si>
  <si>
    <t>90667</t>
  </si>
  <si>
    <t>PROJETOR PNEUMÁTICO DE ARGAMASSA PARA CHAPISCO E REBOCO COM RECIPIENTE ACOPLADO, TIPO CANEQUINHA, COM COMPRESSOR DE AR REBOCÁVEL VAZÃO 89 PCM E MOTOR DIESEL DE 20 CV - MATERIAIS NA OPERAÇÃO. AF_06/2015</t>
  </si>
  <si>
    <t>13,85</t>
  </si>
  <si>
    <t>90670</t>
  </si>
  <si>
    <t>PERFURATRIZ COM TORRE METÁLICA PARA EXECUÇÃO DE ESTACA HÉLICE CONTÍNUA, PROFUNDIDADE MÁXIMA DE 30 M, DIÂMETRO MÁXIMO DE 800 MM, POTÊNCIA INSTALADA DE 268 HP, MESA ROTATIVA COM TORQUE MÁXIMO DE 170 KNM - DEPRECIAÇÃO. AF_06/2015</t>
  </si>
  <si>
    <t>209,27</t>
  </si>
  <si>
    <t>90671</t>
  </si>
  <si>
    <t>PERFURATRIZ COM TORRE METÁLICA PARA EXECUÇÃO DE ESTACA HÉLICE CONTÍNUA, PROFUNDIDADE MÁXIMA DE 30 M, DIÂMETRO MÁXIMO DE 800 MM, POTÊNCIA INSTALADA DE 268 HP, MESA ROTATIVA COM TORQUE MÁXIMO DE 170 KNM - JUROS. AF_06/2015</t>
  </si>
  <si>
    <t>29,05</t>
  </si>
  <si>
    <t>90672</t>
  </si>
  <si>
    <t>PERFURATRIZ COM TORRE METÁLICA PARA EXECUÇÃO DE ESTACA HÉLICE CONTÍNUA, PROFUNDIDADE MÁXIMA DE 30 M, DIÂMETRO MÁXIMO DE 800 MM, POTÊNCIA INSTALADA DE 268 HP, MESA ROTATIVA COM TORQUE MÁXIMO DE 170 KNM - MANUTENÇÃO. AF_06/2015</t>
  </si>
  <si>
    <t>261,88</t>
  </si>
  <si>
    <t>90673</t>
  </si>
  <si>
    <t>PERFURATRIZ COM TORRE METÁLICA PARA EXECUÇÃO DE ESTACA HÉLICE CONTÍNUA, PROFUNDIDADE MÁXIMA DE 30 M, DIÂMETRO MÁXIMO DE 800 MM, POTÊNCIA INSTALADA DE 268 HP, MESA ROTATIVA COM TORQUE MÁXIMO DE 170 KNM - MATERIAIS NA OPERAÇÃO. AF_06/2015</t>
  </si>
  <si>
    <t>110,74</t>
  </si>
  <si>
    <t>90676</t>
  </si>
  <si>
    <t>PERFURATRIZ HIDRÁULICA SOBRE CAMINHÃO COM TRADO CURTO ACOPLADO, PROFUNDIDADE MÁXIMA DE 20 M, DIÂMETRO MÁXIMO DE 1500 MM, POTÊNCIA INSTALADA DE 137 HP, MESA ROTATIVA COM TORQUE MÁXIMO DE 30 KNM - DEPRECIAÇÃO. AF_06/2015</t>
  </si>
  <si>
    <t>97,08</t>
  </si>
  <si>
    <t>90677</t>
  </si>
  <si>
    <t>PERFURATRIZ HIDRÁULICA SOBRE CAMINHÃO COM TRADO CURTO ACOPLADO, PROFUNDIDADE MÁXIMA DE 20 M, DIÂMETRO MÁXIMO DE 1500 MM, POTÊNCIA INSTALADA DE 137 HP, MESA ROTATIVA COM TORQUE MÁXIMO DE 30 KNM - JUROS. AF_06/2015</t>
  </si>
  <si>
    <t>14,72</t>
  </si>
  <si>
    <t>90678</t>
  </si>
  <si>
    <t>PERFURATRIZ HIDRÁULICA SOBRE CAMINHÃO COM TRADO CURTO ACOPLADO, PROFUNDIDADE MÁXIMA DE 20 M, DIÂMETRO MÁXIMO DE 1500 MM, POTÊNCIA INSTALADA DE 137 HP, MESA ROTATIVA COM TORQUE MÁXIMO DE 30 KNM - MANUTENÇÃO. AF_06/2015</t>
  </si>
  <si>
    <t>132,39</t>
  </si>
  <si>
    <t>90679</t>
  </si>
  <si>
    <t>PERFURATRIZ HIDRÁULICA SOBRE CAMINHÃO COM TRADO CURTO ACOPLADO, PROFUNDIDADE MÁXIMA DE 20 M, DIÂMETRO MÁXIMO DE 1500 MM, POTÊNCIA INSTALADA DE 137 HP, MESA ROTATIVA COM TORQUE MÁXIMO DE 30 KNM - MATERIAIS NA OPERAÇÃO. AF_06/2015</t>
  </si>
  <si>
    <t>84,92</t>
  </si>
  <si>
    <t>90682</t>
  </si>
  <si>
    <t>MANIPULADOR TELESCÓPICO, POTÊNCIA DE 85 HP, CAPACIDADE DE CARGA DE 3.500 KG, ALTURA MÁXIMA DE ELEVAÇÃO DE 12,3 M - DEPRECIAÇÃO. AF_06/2015</t>
  </si>
  <si>
    <t>29,53</t>
  </si>
  <si>
    <t>90683</t>
  </si>
  <si>
    <t>MANIPULADOR TELESCÓPICO, POTÊNCIA DE 85 HP, CAPACIDADE DE CARGA DE 3.500 KG, ALTURA MÁXIMA DE ELEVAÇÃO DE 12,3 M - JUROS. AF_06/2015</t>
  </si>
  <si>
    <t>3,50</t>
  </si>
  <si>
    <t>90684</t>
  </si>
  <si>
    <t>MANIPULADOR TELESCÓPICO, POTÊNCIA DE 85 HP, CAPACIDADE DE CARGA DE 3.500 KG, ALTURA MÁXIMA DE ELEVAÇÃO DE 12,3 M - MANUTENÇÃO. AF_06/2015</t>
  </si>
  <si>
    <t>32,30</t>
  </si>
  <si>
    <t>90685</t>
  </si>
  <si>
    <t>MANIPULADOR TELESCÓPICO, POTÊNCIA DE 85 HP, CAPACIDADE DE CARGA DE 3.500 KG, ALTURA MÁXIMA DE ELEVAÇÃO DE 12,3 M - MATERIAIS NA OPERAÇÃO. AF_06/2015</t>
  </si>
  <si>
    <t>52,68</t>
  </si>
  <si>
    <t>90688</t>
  </si>
  <si>
    <t>MINICARREGADEIRA SOBRE RODAS, POTÊNCIA LÍQUIDA DE 47 HP, CAPACIDADE NOMINAL DE OPERAÇÃO DE 646 KG - DEPRECIAÇÃO. AF_06/2015</t>
  </si>
  <si>
    <t>15,18</t>
  </si>
  <si>
    <t>90689</t>
  </si>
  <si>
    <t>MINICARREGADEIRA SOBRE RODAS, POTÊNCIA LÍQUIDA DE 47 HP, CAPACIDADE NOMINAL DE OPERAÇÃO DE 646 KG - JUROS. AF_06/2015</t>
  </si>
  <si>
    <t>1,53</t>
  </si>
  <si>
    <t>90690</t>
  </si>
  <si>
    <t>MINICARREGADEIRA SOBRE RODAS, POTÊNCIA LÍQUIDA DE 47 HP, CAPACIDADE NOMINAL DE OPERAÇÃO DE 646 KG - MANUTENÇÃO. AF_06/2015</t>
  </si>
  <si>
    <t>18,97</t>
  </si>
  <si>
    <t>90691</t>
  </si>
  <si>
    <t>MINICARREGADEIRA SOBRE RODAS, POTÊNCIA LÍQUIDA DE 47 HP, CAPACIDADE NOMINAL DE OPERAÇÃO DE 646 KG - MATERIAIS NA OPERAÇÃO. AF_06/2015</t>
  </si>
  <si>
    <t>36,89</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</si>
  <si>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</si>
  <si>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</si>
  <si>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</si>
  <si>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</si>
  <si>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</si>
  <si>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</si>
  <si>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5,54</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</si>
  <si>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</si>
  <si>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</si>
  <si>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</si>
  <si>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</si>
  <si>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6,94</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</si>
  <si>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</si>
  <si>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</si>
  <si>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</si>
  <si>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</si>
  <si>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5,56</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</si>
  <si>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</si>
  <si>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</si>
  <si>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</si>
  <si>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</si>
  <si>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</si>
  <si>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</si>
  <si>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56,12</t>
  </si>
  <si>
    <t>90975</t>
  </si>
  <si>
    <t>COMPRESSOR DE AR REBOCÁVEL, VAZÃO 748 PCM, PRESSÃO EFETIVA DE TRABALHO 102 PSI, MOTOR DIESEL, POTÊNCIA 210 CV - DEPRECIAÇÃO. AF_06/2015</t>
  </si>
  <si>
    <t>14,12</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</si>
  <si>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</si>
  <si>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</si>
  <si>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</si>
  <si>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</si>
  <si>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17,67</t>
  </si>
  <si>
    <t>90978</t>
  </si>
  <si>
    <t>COMPRESSOR DE AR REBOCÁVEL, VAZÃO 748 PCM, PRESSÃO EFETIVA DE TRABALHO 102 PSI, MOTOR DIESEL, POTÊNCIA 210 CV - MATERIAIS NA OPERAÇÃO. AF_06/2015</t>
  </si>
  <si>
    <t>145,59</t>
  </si>
  <si>
    <t>90992</t>
  </si>
  <si>
    <t>COMPRESSOR DE AR REBOCAVEL, VAZÃO 400 PCM, PRESSAO DE TRABALHO 102 PSI, MOTOR A DIESEL POTÊNCIA 110 CV - DEPRECIAÇÃO. AF_06/2015</t>
  </si>
  <si>
    <t>6,59</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</si>
  <si>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</si>
  <si>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</si>
  <si>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</si>
  <si>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</si>
  <si>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8,25</t>
  </si>
  <si>
    <t>90995</t>
  </si>
  <si>
    <t>COMPRESSOR DE AR REBOCAVEL, VAZÃO 400 PCM, PRESSAO DE TRABALHO 102 PSI, MOTOR A DIESEL POTÊNCIA 110 CV - MATERIAIS NA OPERAÇÃO. AF_06/2015</t>
  </si>
  <si>
    <t>76,23</t>
  </si>
  <si>
    <t>91021</t>
  </si>
  <si>
    <t>PERFURATRIZ HIDRÁULICA SOBRE CAMINHÃO COM TRADO CURTO ACOPLADO, PROFUNDIDADE MÁXIMA DE 20 M, DIÂMETRO MÁXIMO DE 1500 MM, POTÊNCIA INSTALADA DE 137 HP, MESA ROTATIVA COM TORQUE MÁXIMO DE 30 KNM - IMPOSTOS E SEGUROS. AF_06/2015</t>
  </si>
  <si>
    <t>11,56</t>
  </si>
  <si>
    <t>91026</t>
  </si>
  <si>
    <t>CAMINHÃO TRUCADO (C/ TERCEIRO EIXO) ELETRÔNICO - POTÊNCIA 231CV - PBT = 22000KG - DIST. ENTRE EIXOS 5170 MM - INCLUI CARROCERIA FIXA ABERTA DE MADEIRA - DEPRECIAÇÃO. AF_06/2015</t>
  </si>
  <si>
    <t>18,98</t>
  </si>
  <si>
    <t>91027</t>
  </si>
  <si>
    <t>CAMINHÃO TRUCADO (C/ TERCEIRO EIXO) ELETRÔNICO - POTÊNCIA 231CV - PBT = 22000KG - DIST. ENTRE EIXOS 5170 MM - INCLUI CARROCERIA FIXA ABERTA DE MADEIRA - JUROS. AF_06/2015</t>
  </si>
  <si>
    <t>3,86</t>
  </si>
  <si>
    <t>91028</t>
  </si>
  <si>
    <t>CAMINHÃO TRUCADO (C/ TERCEIRO EIXO) ELETRÔNICO - POTÊNCIA 231CV - PBT = 22000KG - DIST. ENTRE EIXOS 5170 MM - INCLUI CARROCERIA FIXA ABERTA DE MADEIRA - IMPOSTOS E SEGUROS. AF_06/2015</t>
  </si>
  <si>
    <t>3,05</t>
  </si>
  <si>
    <t>91029</t>
  </si>
  <si>
    <t>CAMINHÃO TRUCADO (C/ TERCEIRO EIXO) ELETRÔNICO - POTÊNCIA 231CV - PBT = 22000KG - DIST. ENTRE EIXOS 5170 MM - INCLUI CARROCERIA FIXA ABERTA DE MADEIRA - MANUTENÇÃO. AF_06/2015</t>
  </si>
  <si>
    <t>34,64</t>
  </si>
  <si>
    <t>91030</t>
  </si>
  <si>
    <t>CAMINHÃO TRUCADO (C/ TERCEIRO EIXO) ELETRÔNICO - POTÊNCIA 231CV - PBT = 22000KG - DIST. ENTRE EIXOS 5170 MM - INCLUI CARROCERIA FIXA ABERTA DE MADEIRA - MATERIAIS NA OPERAÇÃO. AF_06/2015</t>
  </si>
  <si>
    <t>135,84</t>
  </si>
  <si>
    <t>91273</t>
  </si>
  <si>
    <t>PLACA VIBRATÓRIA REVERSÍVEL COM MOTOR 4 TEMPOS A GASOLINA, FORÇA CENTRÍFUGA DE 25 KN (2500 KGF), POTÊNCIA 5,5 CV - DEPRECIAÇÃO. AF_08/2015</t>
  </si>
  <si>
    <t>0,50</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</si>
  <si>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</si>
  <si>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</si>
  <si>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</si>
  <si>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</si>
  <si>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0,62</t>
  </si>
  <si>
    <t>91276</t>
  </si>
  <si>
    <t>PLACA VIBRATÓRIA REVERSÍVEL COM MOTOR 4 TEMPOS A GASOLINA, FORÇA CENTRÍFUGA DE 25 KN (2500 KGF), POTÊNCIA 5,5 CV - MATERIAIS NA OPERAÇÃO. AF_08/2015</t>
  </si>
  <si>
    <t>9,11</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</si>
  <si>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</si>
  <si>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</si>
  <si>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</si>
  <si>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</si>
  <si>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</si>
  <si>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</si>
  <si>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0,90</t>
  </si>
  <si>
    <t>91282</t>
  </si>
  <si>
    <t>CORTADORA DE PISO COM MOTOR 4 TEMPOS A GASOLINA, POTÊNCIA DE 13 HP, COM DISCO DE CORTE DIAMANTADO SEGMENTADO PARA CONCRETO, DIÂMETRO DE 350 MM, FURO DE 1" (14 X 1") - MATERIAIS NA OPERAÇÃO. AF_08/2015</t>
  </si>
  <si>
    <t>9,17</t>
  </si>
  <si>
    <t>91354</t>
  </si>
  <si>
    <t>CAMINHÃO TOCO, PESO BRUTO TOTAL 14.300 KG, CARGA ÚTIL MÁXIMA 9590 KG, DISTÂNCIA ENTRE EIXOS 4,76 M, POTÊNCIA 185 CV (NÃO INCLUI CARROCERIA) - DEPRECIAÇÃO. AF_06/2014</t>
  </si>
  <si>
    <t>14,27</t>
  </si>
  <si>
    <t>91355</t>
  </si>
  <si>
    <t>CAMINHÃO TOCO, PESO BRUTO TOTAL 14.300 KG, CARGA ÚTIL MÁXIMA 9590 KG, DISTÂNCIA ENTRE EIXOS 4,76 M, POTÊNCIA 185 CV (NÃO INCLUI CARROCERIA) - JUROS. AF_06/2014</t>
  </si>
  <si>
    <t>2,99</t>
  </si>
  <si>
    <t>91356</t>
  </si>
  <si>
    <t>CAMINHÃO TOCO, PESO BRUTO TOTAL 14.300 KG, CARGA ÚTIL MÁXIMA 9590 KG, DISTÂNCIA ENTRE EIXOS 4,76 M, POTÊNCIA 185 CV (NÃO INCLUI CARROCERIA) - IMPOSTOS E SEGUROS. AF_06/2014</t>
  </si>
  <si>
    <t>2,37</t>
  </si>
  <si>
    <t>91359</t>
  </si>
  <si>
    <t>CAMINHÃO PIPA 6.000 L, PESO BRUTO TOTAL 13.000 KG, DISTÂNCIA ENTRE EIXOS 4,80 M, POTÊNCIA 189 CV INCLUSIVE TANQUE DE AÇO PARA TRANSPORTE DE ÁGUA, CAPACIDADE 6 M3 - DEPRECIAÇÃO. AF_06/2014</t>
  </si>
  <si>
    <t>17,53</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</si>
  <si>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</si>
  <si>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</si>
  <si>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</si>
  <si>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</si>
  <si>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2,67</t>
  </si>
  <si>
    <t>91367</t>
  </si>
  <si>
    <t>CAMINHÃO BASCULANTE 6 M3, PESO BRUTO TOTAL 16.000 KG, CARGA ÚTIL MÁXIMA 13.071 KG, DISTÂNCIA ENTRE EIXOS 4,80 M, POTÊNCIA 230 CV INCLUSIVE CAÇAMBA METÁLICA - DEPRECIAÇÃO. AF_06/2014</t>
  </si>
  <si>
    <t>19,36</t>
  </si>
  <si>
    <t>91368</t>
  </si>
  <si>
    <t>CAMINHÃO BASCULANTE 6 M3, PESO BRUTO TOTAL 16.000 KG, CARGA ÚTIL MÁXIMA 13.071 KG, DISTÂNCIA ENTRE EIXOS 4,80 M, POTÊNCIA 230 CV INCLUSIVE CAÇAMBA METÁLICA - JUROS. AF_06/2014</t>
  </si>
  <si>
    <t>3,77</t>
  </si>
  <si>
    <t>91369</t>
  </si>
  <si>
    <t>CAMINHÃO BASCULANTE 6 M3, PESO BRUTO TOTAL 16.000 KG, CARGA ÚTIL MÁXIMA 13.071 KG, DISTÂNCIA ENTRE EIXOS 4,80 M, POTÊNCIA 230 CV INCLUSIVE CAÇAMBA METÁLICA - IMPOSTOS E SEGUROS. AF_06/2014</t>
  </si>
  <si>
    <t>2,98</t>
  </si>
  <si>
    <t>91375</t>
  </si>
  <si>
    <t>CAMINHÃO TOCO, PESO BRUTO TOTAL 16.000 KG, CARGA ÚTIL MÁXIMA DE 10.685 KG, DISTÂNCIA ENTRE EIXOS 4,80 M, POTÊNCIA 189 CV EXCLUSIVE CARROCERIA - DEPRECIAÇÃO. AF_06/2014</t>
  </si>
  <si>
    <t>12,02</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</si>
  <si>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</si>
  <si>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</si>
  <si>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</si>
  <si>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</si>
  <si>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1,99</t>
  </si>
  <si>
    <t>91380</t>
  </si>
  <si>
    <t>CAMINHÃO BASCULANTE 10 M3, TRUCADO CABINE SIMPLES, PESO BRUTO TOTAL 23.000 KG, CARGA ÚTIL MÁXIMA 15.935 KG, DISTÂNCIA ENTRE EIXOS 4,80 M, POTÊNCIA 230 CV INCLUSIVE CAÇAMBA METÁLICA - DEPRECIAÇÃO. AF_06/2014</t>
  </si>
  <si>
    <t>22,18</t>
  </si>
  <si>
    <t>91381</t>
  </si>
  <si>
    <t>CAMINHÃO BASCULANTE 10 M3, TRUCADO CABINE SIMPLES, PESO BRUTO TOTAL 23.000 KG, CARGA ÚTIL MÁXIMA 15.935 KG, DISTÂNCIA ENTRE EIXOS 4,80 M, POTÊNCIA 230 CV INCLUSIVE CAÇAMBA METÁLICA - JUROS. AF_06/2014</t>
  </si>
  <si>
    <t>4,27</t>
  </si>
  <si>
    <t>91382</t>
  </si>
  <si>
    <t>CAMINHÃO BASCULANTE 10 M3, TRUCADO CABINE SIMPLES, PESO BRUTO TOTAL 23.000 KG, CARGA ÚTIL MÁXIMA 15.935 KG, DISTÂNCIA ENTRE EIXOS 4,80 M, POTÊNCIA 230 CV INCLUSIVE CAÇAMBA METÁLICA - IMPOSTOS E SEGUROS. AF_06/2014</t>
  </si>
  <si>
    <t>3,38</t>
  </si>
  <si>
    <t>91383</t>
  </si>
  <si>
    <t>CAMINHÃO BASCULANTE 10 M3, TRUCADO CABINE SIMPLES, PESO BRUTO TOTAL 23.000 KG, CARGA ÚTIL MÁXIMA 15.935 KG, DISTÂNCIA ENTRE EIXOS 4,80 M, POTÊNCIA 230 CV INCLUSIVE CAÇAMBA METÁLICA - MANUTENÇÃO. AF_06/2014</t>
  </si>
  <si>
    <t>39,54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</si>
  <si>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</si>
  <si>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</si>
  <si>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</si>
  <si>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</si>
  <si>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15,78</t>
  </si>
  <si>
    <t>91391</t>
  </si>
  <si>
    <t>CAMINHÃO TOCO, PBT 14.300 KG, CARGA ÚTIL MÁX. 9.710 KG, DIST. ENTRE EIXOS 3,56 M, POTÊNCIA 185 CV, INCLUSIVE CARROCERIA FIXA ABERTA DE MADEIRA P/ TRANSPORTE GERAL DE CARGA SECA, DIMEN. APROX. 2,50 X 6,50 X 0,50 M - JUROS. AF_06/2014</t>
  </si>
  <si>
    <t>3,19</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</si>
  <si>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</si>
  <si>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</si>
  <si>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</si>
  <si>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</si>
  <si>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22,38</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</si>
  <si>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</si>
  <si>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</si>
  <si>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</si>
  <si>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</si>
  <si>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3,42</t>
  </si>
  <si>
    <t>91402</t>
  </si>
  <si>
    <t>CAMINHÃO BASCULANTE 6 M3 TOCO, PESO BRUTO TOTAL 16.000 KG, CARGA ÚTIL MÁXIMA 11.130 KG, DISTÂNCIA ENTRE EIXOS 5,36 M, POTÊNCIA 185 CV, INCLUSIVE CAÇAMBA METÁLICA - IMPOSTOS E SEGUROS. AF_06/2014</t>
  </si>
  <si>
    <t>2,85</t>
  </si>
  <si>
    <t>91466</t>
  </si>
  <si>
    <t>GUINDAUTO HIDRÁULICO, CAPACIDADE MÁXIMA DE CARGA 6200 KG, MOMENTO MÁXIMO DE CARGA 11,7 TM, ALCANCE MÁXIMO HORIZONTAL 9,70 M, INCLUSIVE CAMINHÃO TOCO PBT 16.000 KG, POTÊNCIA DE 189 CV - IMPOSTOS E SEGUROS. AF_08/2015</t>
  </si>
  <si>
    <t>2,72</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</si>
  <si>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</si>
  <si>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</si>
  <si>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</si>
  <si>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</si>
  <si>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</si>
  <si>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</si>
  <si>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4,24</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</si>
  <si>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</si>
  <si>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</si>
  <si>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</si>
  <si>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</si>
  <si>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143,31</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</si>
  <si>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</si>
  <si>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</si>
  <si>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</si>
  <si>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</si>
  <si>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</si>
  <si>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</si>
  <si>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</si>
  <si>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</si>
  <si>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6,51</t>
  </si>
  <si>
    <t>91629</t>
  </si>
  <si>
    <t>GUINDAUTO HIDRÁULICO, CAPACIDADE MÁXIMA DE CARGA 6500 KG, MOMENTO MÁXIMO DE CARGA 5,8 TM, ALCANCE MÁXIMO HORIZONTAL 7,60 M, INCLUSIVE CAMINHÃO TOCO PBT 9.700 KG, POTÊNCIA DE 160 CV - DEPRECIAÇÃO. AF_08/2015</t>
  </si>
  <si>
    <t>16,97</t>
  </si>
  <si>
    <t>91630</t>
  </si>
  <si>
    <t>GUINDAUTO HIDRÁULICO, CAPACIDADE MÁXIMA DE CARGA 6500 KG, MOMENTO MÁXIMO DE CARGA 5,8 TM, ALCANCE MÁXIMO HORIZONTAL 7,60 M, INCLUSIVE CAMINHÃO TOCO PBT 9.700 KG, POTÊNCIA DE 160 CV - JUROS. AF_08/2015</t>
  </si>
  <si>
    <t>3,17</t>
  </si>
  <si>
    <t>91631</t>
  </si>
  <si>
    <t>GUINDAUTO HIDRÁULICO, CAPACIDADE MÁXIMA DE CARGA 6500 KG, MOMENTO MÁXIMO DE CARGA 5,8 TM, ALCANCE MÁXIMO HORIZONTAL 7,60 M, INCLUSIVE CAMINHÃO TOCO PBT 9.700 KG, POTÊNCIA DE 160 CV - IMPOSTOS E SEGUROS. AF_08/2015</t>
  </si>
  <si>
    <t>2,51</t>
  </si>
  <si>
    <t>91632</t>
  </si>
  <si>
    <t>GUINDAUTO HIDRÁULICO, CAPACIDADE MÁXIMA DE CARGA 6500 KG, MOMENTO MÁXIMO DE CARGA 5,8 TM, ALCANCE MÁXIMO HORIZONTAL 7,60 M, INCLUSIVE CAMINHÃO TOCO PBT 9.700 KG, POTÊNCIA DE 160 CV - MANUTENÇÃO. AF_08/2015</t>
  </si>
  <si>
    <t>28,73</t>
  </si>
  <si>
    <t>91633</t>
  </si>
  <si>
    <t>GUINDAUTO HIDRÁULICO, CAPACIDADE MÁXIMA DE CARGA 6500 KG, MOMENTO MÁXIMO DE CARGA 5,8 TM, ALCANCE MÁXIMO HORIZONTAL 7,60 M, INCLUSIVE CAMINHÃO TOCO PBT 9.700 KG, POTÊNCIA DE 160 CV - MATERIAIS NA OPERAÇÃO. AF_08/2015</t>
  </si>
  <si>
    <t>123,92</t>
  </si>
  <si>
    <t>91640</t>
  </si>
  <si>
    <t>CAMINHÃO DE TRANSPORTE DE MATERIAL ASFÁLTICO 30.000 L, COM CAVALO MECÂNICO DE CAPACIDADE MÁXIMA DE TRAÇÃO COMBINADO DE 66.000 KG, POTÊNCIA 360 CV, INCLUSIVE TANQUE DE ASFALTO COM SERPENTINA - DEPRECIAÇÃO. AF_08/2015</t>
  </si>
  <si>
    <t>32,23</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</si>
  <si>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</si>
  <si>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</si>
  <si>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</si>
  <si>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</si>
  <si>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5,23</t>
  </si>
  <si>
    <t>91643</t>
  </si>
  <si>
    <t>CAMINHÃO DE TRANSPORTE DE MATERIAL ASFÁLTICO 30.000 L, COM CAVALO MECÂNICO DE CAPACIDADE MÁXIMA DE TRAÇÃO COMBINADO DE 66.000 KG, POTÊNCIA 360 CV, INCLUSIVE TANQUE DE ASFALTO COM SERPENTINA - MANUTENÇÃO. AF_08/2015</t>
  </si>
  <si>
    <t>57,55</t>
  </si>
  <si>
    <t>91644</t>
  </si>
  <si>
    <t>CAMINHÃO DE TRANSPORTE DE MATERIAL ASFÁLTICO 30.000 L, COM CAVALO MECÂNICO DE CAPACIDADE MÁXIMA DE TRAÇÃO COMBINADO DE 66.000 KG, POTÊNCIA 360 CV, INCLUSIVE TANQUE DE ASFALTO COM SERPENTINA - MATERIAIS NA OPERAÇÃO. AF_08/2015</t>
  </si>
  <si>
    <t>278,88</t>
  </si>
  <si>
    <t>91688</t>
  </si>
  <si>
    <t>SERRA CIRCULAR DE BANCADA COM MOTOR ELÉTRICO POTÊNCIA DE 5HP, COM COIFA PARA DISCO 10" - DEPRECIAÇÃO. AF_08/2015</t>
  </si>
  <si>
    <t>91689</t>
  </si>
  <si>
    <t>SERRA CIRCULAR DE BANCADA COM MOTOR ELÉTRICO POTÊNCIA DE 5HP, COM COIFA PARA DISCO 10" - JUROS. AF_08/2015</t>
  </si>
  <si>
    <t>0,00</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</si>
  <si>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</si>
  <si>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</si>
  <si>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</si>
  <si>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</si>
  <si>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</si>
  <si>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</si>
  <si>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5,90</t>
  </si>
  <si>
    <t>92041</t>
  </si>
  <si>
    <t>DISTRIBUIDOR DE AGREGADOS REBOCAVEL, CAPACIDADE 1,9 M³, LARGURA DE TRABALHO 3,66 M - JUROS. AF_11/2015</t>
  </si>
  <si>
    <t>92042</t>
  </si>
  <si>
    <t>DISTRIBUIDOR DE AGREGADOS REBOCAVEL, CAPACIDADE 1,9 M³, LARGURA DE TRABALHO 3,66 M - MANUTENÇÃO. AF_11/2015</t>
  </si>
  <si>
    <t>4,92</t>
  </si>
  <si>
    <t>92101</t>
  </si>
  <si>
    <t>CAMINHÃO PARA EQUIPAMENTO DE LIMPEZA A SUCÇÃO COM CAMINHÃO TRUCADO DE PESO BRUTO TOTAL 23000 KG, CARGA ÚTIL MÁXIMA 15935 KG, DISTÂNCIA ENTRE EIXOS 4,80 M, POTÊNCIA 230 CV, INCLUSIVE LIMPADORA A SUCÇÃO, TANQUE 12000 L - DEPRECIAÇÃO. AF_11/2015</t>
  </si>
  <si>
    <t>29,94</t>
  </si>
  <si>
    <t>92102</t>
  </si>
  <si>
    <t>CAMINHÃO PARA EQUIPAMENTO DE LIMPEZA A SUCÇÃO COM CAMINHÃO TRUCADO DE PESO BRUTO TOTAL 23000 KG, CARGA ÚTIL MÁXIMA 15935 KG, DISTÂNCIA ENTRE EIXOS 4,80 M, POTÊNCIA 230 CV, INCLUSIVE LIMPADORA A SUCÇÃO, TANQUE 12000 L - JUROS. AF_11/2015</t>
  </si>
  <si>
    <t>5,33</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</si>
  <si>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</si>
  <si>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</si>
  <si>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4,22</t>
  </si>
  <si>
    <t>92104</t>
  </si>
  <si>
    <t>CAMINHÃO PARA EQUIPAMENTO DE LIMPEZA A SUCÇÃO COM CAMINHÃO TRUCADO DE PESO BRUTO TOTAL 23000 KG, CARGA ÚTIL MÁXIMA 15935 KG, DISTÂNCIA ENTRE EIXOS 4,80 M, POTÊNCIA 230 CV, INCLUSIVE LIMPADORA A SUCÇÃO, TANQUE 12000 L - MANUTENÇÃO. AF_11/2015</t>
  </si>
  <si>
    <t>48,52</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</si>
  <si>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</si>
  <si>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</si>
  <si>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</si>
  <si>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</si>
  <si>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</si>
  <si>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</si>
  <si>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</si>
  <si>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</si>
  <si>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</si>
  <si>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</si>
  <si>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</si>
  <si>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</si>
  <si>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</si>
  <si>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</si>
  <si>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0,01</t>
  </si>
  <si>
    <t>92116</t>
  </si>
  <si>
    <t>DOSADOR DE AREIA, CAPACIDADE DE 26 LITROS - MANUTENÇÃO. AF_11/2015</t>
  </si>
  <si>
    <t>0,12</t>
  </si>
  <si>
    <t>92133</t>
  </si>
  <si>
    <t>CAMINHONETE COM MOTOR A DIESEL, POTÊNCIA 180 CV, CABINE DUPLA, 4X4 - DEPRECIAÇÃO. AF_11/2015</t>
  </si>
  <si>
    <t>11,46</t>
  </si>
  <si>
    <t>92134</t>
  </si>
  <si>
    <t>CAMINHONETE COM MOTOR A DIESEL, POTÊNCIA 180 CV, CABINE DUPLA, 4X4 - JUROS. AF_11/2015</t>
  </si>
  <si>
    <t>1,81</t>
  </si>
  <si>
    <t>92135</t>
  </si>
  <si>
    <t>CAMINHONETE COM MOTOR A DIESEL, POTÊNCIA 180 CV, CABINE DUPLA, 4X4 - IMPOSTOS E SEGUROS. AF_11/2015</t>
  </si>
  <si>
    <t>92136</t>
  </si>
  <si>
    <t>CAMINHONETE COM MOTOR A DIESEL, POTÊNCIA 180 CV, CABINE DUPLA, 4X4 - MANUTENÇÃO. AF_11/2015</t>
  </si>
  <si>
    <t>14,32</t>
  </si>
  <si>
    <t>92137</t>
  </si>
  <si>
    <t>CAMINHONETE COM MOTOR A DIESEL, POTÊNCIA 180 CV, CABINE DUPLA, 4X4 - MATERIAIS NA OPERAÇÃO. AF_11/2015</t>
  </si>
  <si>
    <t>32,63</t>
  </si>
  <si>
    <t>92140</t>
  </si>
  <si>
    <t>CAMINHONETE CABINE SIMPLES COM MOTOR 1.6 FLEX, CÂMBIO MANUAL, POTÊNCIA 101/104 CV, 2 PORTAS - DEPRECIAÇÃO. AF_11/2015</t>
  </si>
  <si>
    <t>4,20</t>
  </si>
  <si>
    <t>92141</t>
  </si>
  <si>
    <t>CAMINHONETE CABINE SIMPLES COM MOTOR 1.6 FLEX, CÂMBIO MANUAL, POTÊNCIA 101/104 CV, 2 PORTAS - JUROS. AF_11/2015</t>
  </si>
  <si>
    <t>92142</t>
  </si>
  <si>
    <t>CAMINHONETE CABINE SIMPLES COM MOTOR 1.6 FLEX, CÂMBIO MANUAL, POTÊNCIA 101/104 CV, 2 PORTAS - IMPOSTOS E SEGUROS. AF_11/2015</t>
  </si>
  <si>
    <t>0,52</t>
  </si>
  <si>
    <t>92143</t>
  </si>
  <si>
    <t>CAMINHONETE CABINE SIMPLES COM MOTOR 1.6 FLEX, CÂMBIO MANUAL, POTÊNCIA 101/104 CV, 2 PORTAS - MANUTENÇÃO. AF_11/2015</t>
  </si>
  <si>
    <t>5,25</t>
  </si>
  <si>
    <t>92144</t>
  </si>
  <si>
    <t>CAMINHONETE CABINE SIMPLES COM MOTOR 1.6 FLEX, CÂMBIO MANUAL, POTÊNCIA 101/104 CV, 2 PORTAS - MATERIAIS NA OPERAÇÃO. AF_11/2015</t>
  </si>
  <si>
    <t>42,34</t>
  </si>
  <si>
    <t>92237</t>
  </si>
  <si>
    <t>CAMINHÃO DE TRANSPORTE DE MATERIAL ASFÁLTICO 20.000 L, COM CAVALO MECÂNICO DE CAPACIDADE MÁXIMA DE TRAÇÃO COMBINADO DE 45.000 KG, POTÊNCIA 330 CV, INCLUSIVE TANQUE DE ASFALTO COM MAÇARICO - DEPRECIAÇÃO. AF_12/2015</t>
  </si>
  <si>
    <t>23,57</t>
  </si>
  <si>
    <t>92238</t>
  </si>
  <si>
    <t>CAMINHÃO DE TRANSPORTE DE MATERIAL ASFÁLTICO 20.000 L, COM CAVALO MECÂNICO DE CAPACIDADE MÁXIMA DE TRAÇÃO COMBINADO DE 45.000 KG, POTÊNCIA 330 CV, INCLUSIVE TANQUE DE ASFALTO COM MAÇARICO - JUROS. AF_12/2015</t>
  </si>
  <si>
    <t>4,81</t>
  </si>
  <si>
    <t>92239</t>
  </si>
  <si>
    <t>CAMINHÃO DE TRANSPORTE DE MATERIAL ASFÁLTICO 20.000 L, COM CAVALO MECÂNICO DE CAPACIDADE MÁXIMA DE TRAÇÃO COMBINADO DE 45.000 KG, POTÊNCIA 330 CV, INCLUSIVE TANQUE DE ASFALTO COM MAÇARICO - IMPOSTOS E SEGUROS. AF_12/2015</t>
  </si>
  <si>
    <t>3,81</t>
  </si>
  <si>
    <t>92240</t>
  </si>
  <si>
    <t>CAMINHÃO DE TRANSPORTE DE MATERIAL ASFÁLTICO 20.000 L, COM CAVALO MECÂNICO DE CAPACIDADE MÁXIMA DE TRAÇÃO COMBINADO DE 45.000 KG, POTÊNCIA 330 CV, INCLUSIVE TANQUE DE ASFALTO COM MAÇARICO - MANUTENÇÃO. AF_12/2015</t>
  </si>
  <si>
    <t>41,83</t>
  </si>
  <si>
    <t>92241</t>
  </si>
  <si>
    <t>CAMINHÃO DE TRANSPORTE DE MATERIAL ASFÁLTICO 20.000 L, COM CAVALO MECÂNICO DE CAPACIDADE MÁXIMA DE TRAÇÃO COMBINADO DE 45.000 KG, POTÊNCIA 330 CV, INCLUSIVE TANQUE DE ASFALTO COM MAÇARICO - MATERIAIS NA OPERAÇÃO. AF_12/2015</t>
  </si>
  <si>
    <t>255,67</t>
  </si>
  <si>
    <t>92712</t>
  </si>
  <si>
    <t>APARELHO PARA CORTE E SOLDA OXI-ACETILENO SOBRE RODAS, INCLUSIVE CILINDROS E MAÇARICOS - DEPRECIAÇÃO. AF_12/2015</t>
  </si>
  <si>
    <t>0,15</t>
  </si>
  <si>
    <t>92713</t>
  </si>
  <si>
    <t>APARELHO PARA CORTE E SOLDA OXI-ACETILENO SOBRE RODAS, INCLUSIVE CILINDROS E MAÇARICOS - JUROS. AF_12/2015</t>
  </si>
  <si>
    <t>92714</t>
  </si>
  <si>
    <t>APARELHO PARA CORTE E SOLDA OXI-ACETILENO SOBRE RODAS, INCLUSIVE CILINDROS E MAÇARICOS - MANUTENÇÃO. AF_12/2015</t>
  </si>
  <si>
    <t>0,19</t>
  </si>
  <si>
    <t>92715</t>
  </si>
  <si>
    <t>APARELHO PARA CORTE E SOLDA OXI-ACETILENO SOBRE RODAS, INCLUSIVE CILINDROS E MAÇARICOS - MATERIAIS NA OPERAÇÃO. AF_12/2015</t>
  </si>
  <si>
    <t>21,11</t>
  </si>
  <si>
    <t>92956</t>
  </si>
  <si>
    <t>MÁQUINA EXTRUSORA DE CONCRETO PARA GUIAS E SARJETAS, MOTOR A DIESEL, POTÊNCIA 14 CV - DEPRECIAÇÃO. AF_12/2015</t>
  </si>
  <si>
    <t>4,51</t>
  </si>
  <si>
    <t>92957</t>
  </si>
  <si>
    <t>MÁQUINA EXTRUSORA DE CONCRETO PARA GUIAS E SARJETAS, MOTOR A DIESEL, POTÊNCIA 14 CV - JUROS. AF_12/2015</t>
  </si>
  <si>
    <t>0,53</t>
  </si>
  <si>
    <t>92958</t>
  </si>
  <si>
    <t>MÁQUINA EXTRUSORA DE CONCRETO PARA GUIAS E SARJETAS, MOTOR A DIESEL, POTÊNCIA 14 CV - MANUTENÇÃO. AF_12/2015</t>
  </si>
  <si>
    <t>4,93</t>
  </si>
  <si>
    <t>92959</t>
  </si>
  <si>
    <t>MÁQUINA EXTRUSORA DE CONCRETO PARA GUIAS E SARJETAS, MOTOR A DIESEL, POTÊNCIA 14 CV - MATERIAIS NA OPERAÇÃO. AF_12/2015</t>
  </si>
  <si>
    <t>8,58</t>
  </si>
  <si>
    <t>92963</t>
  </si>
  <si>
    <t>MARTELO PERFURADOR PNEUMÁTICO MANUAL, HASTE 25 X 75 MM, 21 KG - DEPRECIAÇÃO. AF_12/2015</t>
  </si>
  <si>
    <t>1,16</t>
  </si>
  <si>
    <t>92964</t>
  </si>
  <si>
    <t>MARTELO PERFURADOR PNEUMÁTICO MANUAL, HASTE 25 X 75 MM, 21 KG - JUROS. AF_12/2015</t>
  </si>
  <si>
    <t>0,13</t>
  </si>
  <si>
    <t>92965</t>
  </si>
  <si>
    <t>MARTELO PERFURADOR PNEUMÁTICO MANUAL, HASTE 25 X 75 MM, 21 KG - MANUTENÇÃO. AF_12/2015</t>
  </si>
  <si>
    <t>1,45</t>
  </si>
  <si>
    <t>93220</t>
  </si>
  <si>
    <t>PERFURATRIZ COM TORRE METÁLICA PARA EXECUÇÃO DE ESTACA HÉLICE CONTÍNUA, PROFUNDIDADE MÁXIMA DE 32 M, DIÂMETRO MÁXIMO DE 1000 MM, POTÊNCIA INSTALADA DE 350 HP, MESA ROTATIVA COM TORQUE MÁXIMO DE 263 KNM - DEPRECIAÇÃO. AF_01/2016</t>
  </si>
  <si>
    <t>325,41</t>
  </si>
  <si>
    <t>93221</t>
  </si>
  <si>
    <t>PERFURATRIZ COM TORRE METÁLICA PARA EXECUÇÃO DE ESTACA HÉLICE CONTÍNUA, PROFUNDIDADE MÁXIMA DE 32 M, DIÂMETRO MÁXIMO DE 1000 MM, POTÊNCIA INSTALADA DE 350 HP, MESA ROTATIVA COM TORQUE MÁXIMO DE 263 KNM - JUROS. AF_01/2016</t>
  </si>
  <si>
    <t>45,17</t>
  </si>
  <si>
    <t>93222</t>
  </si>
  <si>
    <t>PERFURATRIZ COM TORRE METÁLICA PARA EXECUÇÃO DE ESTACA HÉLICE CONTÍNUA, PROFUNDIDADE MÁXIMA DE 32 M, DIÂMETRO MÁXIMO DE 1000 MM, POTÊNCIA INSTALADA DE 350 HP, MESA ROTATIVA COM TORQUE MÁXIMO DE 263 KNM - MANUTENÇÃO. AF_01/2016</t>
  </si>
  <si>
    <t>407,22</t>
  </si>
  <si>
    <t>93223</t>
  </si>
  <si>
    <t>PERFURATRIZ COM TORRE METÁLICA PARA EXECUÇÃO DE ESTACA HÉLICE CONTÍNUA, PROFUNDIDADE MÁXIMA DE 32 M, DIÂMETRO MÁXIMO DE 1000 MM, POTÊNCIA INSTALADA DE 350 HP, MESA ROTATIVA COM TORQUE MÁXIMO DE 263 KNM  MATERIAIS NA OPERAÇÃO. AF_01/2016</t>
  </si>
  <si>
    <t>144,64</t>
  </si>
  <si>
    <t>93229</t>
  </si>
  <si>
    <t>BETONEIRA CAPACIDADE NOMINAL 400 L, CAPACIDADE DE MISTURA 310 L, MOTOR A GASOLINA POTÊNCIA 5,5 CV, SEM CARREGADOR - DEPRECIAÇÃO. AF_02/2016</t>
  </si>
  <si>
    <t>0,36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</si>
  <si>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</si>
  <si>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</si>
  <si>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</si>
  <si>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</si>
  <si>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0,34</t>
  </si>
  <si>
    <t>93232</t>
  </si>
  <si>
    <t>BETONEIRA CAPACIDADE NOMINAL 400 L, CAPACIDADE DE MISTURA 310 L, MOTOR A GASOLINA POTÊNCIA 5,5 CV, SEM CARREGADOR - MATERIAIS NA OPERAÇÃO. AF_02/2016</t>
  </si>
  <si>
    <t>93235</t>
  </si>
  <si>
    <t>GRUPO GERADOR ESTACIONÁRIO, MOTOR DIESEL POTÊNCIA 170 KVA - JUROS. AF_02/2016</t>
  </si>
  <si>
    <t>0,99</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</si>
  <si>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</si>
  <si>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</si>
  <si>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</si>
  <si>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</si>
  <si>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6,05</t>
  </si>
  <si>
    <t>93240</t>
  </si>
  <si>
    <t>ROLO COMPACTADOR VIBRATÓRIO PÉ DE CARNEIRO, OPERADO POR CONTROLE REMOTO, POTÊNCIA 12,5 KW, PESO OPERACIONAL 1,675 T, LARGURA DE TRABALHO 0,85 M - MATERIAIS NA OPERAÇÃO. AF_02/2016</t>
  </si>
  <si>
    <t>11,08</t>
  </si>
  <si>
    <t>93267</t>
  </si>
  <si>
    <t>GRUA ASCENCIONAL, LANÇA DE 30 M, CAPACIDADE DE 1,0 T A 30 M, ALTURA ATÉ 39 M  DEPRECIAÇÃO. AF_03/2016</t>
  </si>
  <si>
    <t>41,71</t>
  </si>
  <si>
    <t>93269</t>
  </si>
  <si>
    <t>GRUA ASCENCIONAL, LANÇA DE 30 M, CAPACIDADE DE 1,0 T A 30 M, ALTURA ATÉ 39 M   JUROS. AF_03/2016</t>
  </si>
  <si>
    <t>93270</t>
  </si>
  <si>
    <t>GRUA ASCENCIONAL, LANÇA DE 30 M, CAPACIDADE DE 1,0 T A 30 M, ALTURA ATÉ 39 M   MANUTENÇÃO. AF_03/2016</t>
  </si>
  <si>
    <t>45,63</t>
  </si>
  <si>
    <t>93271</t>
  </si>
  <si>
    <t>GRUA ASCENCIONAL, LANÇA DE 30 M, CAPACIDADE DE 1,0 T A 30 M, ALTURA ATÉ 39 M   MATERIAIS NA OPERAÇÃO. AF_03/2016</t>
  </si>
  <si>
    <t>6,35</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</si>
  <si>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</si>
  <si>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</si>
  <si>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</si>
  <si>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</si>
  <si>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</si>
  <si>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</si>
  <si>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</si>
  <si>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</si>
  <si>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</si>
  <si>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</si>
  <si>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87,68</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</si>
  <si>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</si>
  <si>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</si>
  <si>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</si>
  <si>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</si>
  <si>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140,95</t>
  </si>
  <si>
    <t>93286</t>
  </si>
  <si>
    <t>GUINDASTE HIDRÁULICO AUTOPROPELIDO, COM LANÇA TELESCÓPICA 40 M, CAPACIDADE MÁXIMA 60 T, POTÊNCIA 260 KW - MATERIAIS NA OPERAÇÃO. AF_03/2016</t>
  </si>
  <si>
    <t>8,84</t>
  </si>
  <si>
    <t>93296</t>
  </si>
  <si>
    <t>GUINDASTE HIDRÁULICO AUTOPROPELIDO, COM LANÇA TELESCÓPICA 40 M, CAPACIDADE MÁXIMA 60 T, POTÊNCIA 260 KW - IMPOSTOS E SEGUROS. AF_03/2016</t>
  </si>
  <si>
    <t>12,49</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</si>
  <si>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</si>
  <si>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</si>
  <si>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</si>
  <si>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</si>
  <si>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</si>
  <si>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</si>
  <si>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</si>
  <si>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</si>
  <si>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</si>
  <si>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</si>
  <si>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</si>
  <si>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</si>
  <si>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</si>
  <si>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</si>
  <si>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</si>
  <si>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</si>
  <si>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7,24</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</si>
  <si>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</si>
  <si>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</si>
  <si>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</si>
  <si>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</si>
  <si>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</si>
  <si>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</si>
  <si>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</si>
  <si>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</si>
  <si>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0,23</t>
  </si>
  <si>
    <t>93414</t>
  </si>
  <si>
    <t>GERADOR PORTÁTIL MONOFÁSICO, POTÊNCIA 5500 VA, MOTOR A GASOLINA, POTÊNCIA DO MOTOR 13 CV - MATERIAIS NA OPERAÇÃO. AF_03/2016</t>
  </si>
  <si>
    <t>15,76</t>
  </si>
  <si>
    <t>93417</t>
  </si>
  <si>
    <t>GRUPO GERADOR REBOCÁVEL, POTÊNCIA 66 KVA, MOTOR A DIESEL - DEPRECIAÇÃO. AF_03/2016</t>
  </si>
  <si>
    <t>3,49</t>
  </si>
  <si>
    <t>93418</t>
  </si>
  <si>
    <t>GRUPO GERADOR REBOCÁVEL, POTÊNCIA 66 KVA, MOTOR A DIESEL - JUROS. AF_03/2016</t>
  </si>
  <si>
    <t>93419</t>
  </si>
  <si>
    <t>GRUPO GERADOR REBOCÁVEL, POTÊNCIA 66 KVA, MOTOR A DIESEL - MANUTENÇÃO. AF_03/2016</t>
  </si>
  <si>
    <t>3,11</t>
  </si>
  <si>
    <t>93420</t>
  </si>
  <si>
    <t>GRUPO GERADOR REBOCÁVEL, POTÊNCIA 66 KVA, MOTOR A DIESEL - MATERIAIS NA OPERAÇÃO. AF_03/2016</t>
  </si>
  <si>
    <t>62,10</t>
  </si>
  <si>
    <t>93423</t>
  </si>
  <si>
    <t>GRUPO GERADOR ESTACIONÁRIO, POTÊNCIA 150 KVA, MOTOR A DIESEL- DEPRECIAÇÃO. AF_03/2016</t>
  </si>
  <si>
    <t>4,94</t>
  </si>
  <si>
    <t>93424</t>
  </si>
  <si>
    <t>GRUPO GERADOR ESTACIONÁRIO, POTÊNCIA 150 KVA, MOTOR A DIESEL- JUROS. AF_03/2016</t>
  </si>
  <si>
    <t>0,88</t>
  </si>
  <si>
    <t>93425</t>
  </si>
  <si>
    <t>GRUPO GERADOR ESTACIONÁRIO, POTÊNCIA 150 KVA, MOTOR A DIESEL- MANUTENÇÃO. AF_03/2016</t>
  </si>
  <si>
    <t>4,41</t>
  </si>
  <si>
    <t>93426</t>
  </si>
  <si>
    <t>GRUPO GERADOR ESTACIONÁRIO, POTÊNCIA 150 KVA, MOTOR A DIESEL- MATERIAIS NA OPERAÇÃO. AF_03/2016</t>
  </si>
  <si>
    <t>148,41</t>
  </si>
  <si>
    <t>93429</t>
  </si>
  <si>
    <t>USINA DE MISTURA ASFÁLTICA À QUENTE, TIPO CONTRA FLUXO, PROD 40 A 80 TON/HORA - DEPRECIAÇÃO. AF_03/2016</t>
  </si>
  <si>
    <t>105,69</t>
  </si>
  <si>
    <t>93430</t>
  </si>
  <si>
    <t>USINA DE MISTURA ASFÁLTICA À QUENTE, TIPO CONTRA FLUXO, PROD 40 A 80 TON/HORA - JUROS. AF_03/2016</t>
  </si>
  <si>
    <t>19,02</t>
  </si>
  <si>
    <t>93431</t>
  </si>
  <si>
    <t>USINA DE MISTURA ASFÁLTICA À QUENTE, TIPO CONTRA FLUXO, PROD 40 A 80 TON/HORA - MANUTENÇÃO. AF_03/2016</t>
  </si>
  <si>
    <t>93432</t>
  </si>
  <si>
    <t>USINA DE MISTURA ASFÁLTICA À QUENTE, TIPO CONTRA FLUXO, PROD 40 A 80 TON/HORA - MATERIAIS NA OPERAÇÃO. AF_03/2016</t>
  </si>
  <si>
    <t>2.659,20</t>
  </si>
  <si>
    <t>93435</t>
  </si>
  <si>
    <t>USINA DE ASFALTO À FRIO, CAPACIDADE DE 40 A 60 TON/HORA, ELÉTRICA POTÊNCIA 30 CV - DEPRECIAÇÃO. AF_03/2016</t>
  </si>
  <si>
    <t>5,72</t>
  </si>
  <si>
    <t>93436</t>
  </si>
  <si>
    <t>USINA DE ASFALTO À FRIO, CAPACIDADE DE 40 A 60 TON/HORA, ELÉTRICA POTÊNCIA 30 CV - JUROS. AF_03/2016</t>
  </si>
  <si>
    <t>1,20</t>
  </si>
  <si>
    <t>93437</t>
  </si>
  <si>
    <t>USINA DE ASFALTO À FRIO, CAPACIDADE DE 40 A 60 TON/HORA, ELÉTRICA POTÊNCIA 30 CV - MANUTENÇÃO. AF_03/2016</t>
  </si>
  <si>
    <t>93438</t>
  </si>
  <si>
    <t>USINA DE ASFALTO À FRIO, CAPACIDADE DE 40 A 60 TON/HORA, ELÉTRICA POTÊNCIA 30 CV - MATERIAIS NA OPERAÇÃO. AF_03/2016</t>
  </si>
  <si>
    <t>23,26</t>
  </si>
  <si>
    <t>95114</t>
  </si>
  <si>
    <t>MARTELETE OU ROMPEDOR PNEUMÁTICO MANUAL, 28 KG, COM SILENCIADOR - DEPRECIAÇÃO. AF_07/2016</t>
  </si>
  <si>
    <t>1,13</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</si>
  <si>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</si>
  <si>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</si>
  <si>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</si>
  <si>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</si>
  <si>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</si>
  <si>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</si>
  <si>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</si>
  <si>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</si>
  <si>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</si>
  <si>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62,29</t>
  </si>
  <si>
    <t>95119</t>
  </si>
  <si>
    <t>USINA MISTURADORA DE SOLOS, CAPACIDADE DE 200 A 500 TON/H, POTENCIA 75KW - JUROS. AF_07/2016</t>
  </si>
  <si>
    <t>9,81</t>
  </si>
  <si>
    <t>95120</t>
  </si>
  <si>
    <t>USINA MISTURADORA DE SOLOS, CAPACIDADE DE 200 A 500 TON/H, POTENCIA 75KW - MATERIAIS NA OPERAÇÃO. AF_07/2016</t>
  </si>
  <si>
    <t>43,35</t>
  </si>
  <si>
    <t>95123</t>
  </si>
  <si>
    <t>DISTRIBUIDOR DE AGREGADOS AUTOPROPELIDO, CAP 3 M3, A DIESEL, POTÊNCIA 176CV - DEPRECIAÇÃO. AF_07/2016</t>
  </si>
  <si>
    <t>16,30</t>
  </si>
  <si>
    <t>95124</t>
  </si>
  <si>
    <t>DISTRIBUIDOR DE AGREGADOS AUTOPROPELIDO, C/AP 3 M3, A DIESEL, POTÊNCIA 176CV - JUROS. AF_07/2016</t>
  </si>
  <si>
    <t>2,56</t>
  </si>
  <si>
    <t>95125</t>
  </si>
  <si>
    <t>DISTRIBUIDOR DE AGREGADOS AUTOPROPELIDO, CAP 3 M3, A DIESEL, POTÊNCIA 176CV - MANUTENÇÃO. AF_07/2016</t>
  </si>
  <si>
    <t>17,84</t>
  </si>
  <si>
    <t>95126</t>
  </si>
  <si>
    <t>DISTRIBUIDOR DE AGREGADOS AUTOPROPELIDO, CAP 3 M3, A DIESEL, POTÊNCIA 176CV  MATERIAIS NA OPERAÇÃO. AF_07/2016</t>
  </si>
  <si>
    <t>136,33</t>
  </si>
  <si>
    <t>95129</t>
  </si>
  <si>
    <t>MÁQUINA DEMARCADORA DE FAIXA DE TRÁFEGO À FRIO, AUTOPROPELIDA, POTÊNCIA 38 HP - DEPRECIAÇÃO. AF_07/2016</t>
  </si>
  <si>
    <t>95130</t>
  </si>
  <si>
    <t>MÁQUINA DEMARCADORA DE FAIXA DE TRÁFEGO À FRIO, AUTOPROPELIDA, POTÊNCIA 38 HP - JUROS. AF_07/2016</t>
  </si>
  <si>
    <t>5,20</t>
  </si>
  <si>
    <t>95131</t>
  </si>
  <si>
    <t>MÁQUINA DEMARCADORA DE FAIXA DE TRÁFEGO À FRIO, AUTOPROPELIDA, POTÊNCIA 38 HP - MANUTENÇÃO. AF_07/2016</t>
  </si>
  <si>
    <t>46,43</t>
  </si>
  <si>
    <t>95132</t>
  </si>
  <si>
    <t>MÁQUINA DEMARCADORA DE FAIXA DE TRÁFEGO À FRIO, AUTOPROPELIDA, POTÊNCIA 38 HP - MATERIAIS NA OPERAÇÃO. AF_07/2016</t>
  </si>
  <si>
    <t>29,86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</si>
  <si>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</si>
  <si>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</si>
  <si>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</si>
  <si>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</si>
  <si>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</si>
  <si>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</si>
  <si>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</si>
  <si>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</si>
  <si>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47,26</t>
  </si>
  <si>
    <t>95209</t>
  </si>
  <si>
    <t>GRUA ASCENCIONAL, LANCA DE 42 M, CAPACIDADE DE 1,5 T A 30 M, ALTURA ATE 39 M  JUROS. AF_08/2016</t>
  </si>
  <si>
    <t>5,61</t>
  </si>
  <si>
    <t>95210</t>
  </si>
  <si>
    <t>GRUA ASCENCIONAL, LANCA DE 42 M, CAPACIDADE DE 1,5 T A 30 M, ALTURA ATE 39 M  MANUTENÇÃO. AF_08/2016</t>
  </si>
  <si>
    <t>51,69</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</si>
  <si>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</si>
  <si>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</si>
  <si>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</si>
  <si>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</si>
  <si>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</si>
  <si>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</si>
  <si>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</si>
  <si>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</si>
  <si>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0,11</t>
  </si>
  <si>
    <t>95257</t>
  </si>
  <si>
    <t>MARTELO DEMOLIDOR PNEUMÁTICO MANUAL, 32 KG - MANUTENÇÃO. AF_09/2016</t>
  </si>
  <si>
    <t>1,25</t>
  </si>
  <si>
    <t>95260</t>
  </si>
  <si>
    <t>COMPACTADOR DE SOLOS DE PERCUSÃO (SOQUETE) COM MOTOR A GASOLINA, POTÊNCIA 3 CV - DEPRECIAÇÃO. AF_09/2016</t>
  </si>
  <si>
    <t>0,59</t>
  </si>
  <si>
    <t>95261</t>
  </si>
  <si>
    <t>COMPACTADOR DE SOLOS DE PERCUSÃO (SOQUETE) COM MOTOR A GASOLINA, POTÊNCIA 3 CV - JUROS. AF_09/2016</t>
  </si>
  <si>
    <t>95262</t>
  </si>
  <si>
    <t>COMPACTADOR DE SOLOS DE PERCUSÃO (SOQUETE) COM MOTOR A GASOLINA, POTÊNCIA 3 CV - MANUTENÇÃO. AF_09/2016</t>
  </si>
  <si>
    <t>1,04</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</si>
  <si>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</si>
  <si>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</si>
  <si>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</si>
  <si>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</si>
  <si>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</si>
  <si>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</si>
  <si>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</si>
  <si>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</si>
  <si>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</si>
  <si>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</si>
  <si>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</si>
  <si>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</si>
  <si>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</si>
  <si>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</si>
  <si>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</si>
  <si>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</si>
  <si>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0,33</t>
  </si>
  <si>
    <t>95275</t>
  </si>
  <si>
    <t>POLIDORA DE PISO (POLITRIZ), PESO DE 100KG, DIÂMETRO 450 MM, MOTOR ELÉTRICO, POTÊNCIA 4 HP  MATERIAIS NA OPERAÇÃO. AF_09/2016</t>
  </si>
  <si>
    <t>1,72</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</si>
  <si>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</si>
  <si>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</si>
  <si>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</si>
  <si>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</si>
  <si>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</si>
  <si>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</si>
  <si>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0,51</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</si>
  <si>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</si>
  <si>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</si>
  <si>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</si>
  <si>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</si>
  <si>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</si>
  <si>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</si>
  <si>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</si>
  <si>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</si>
  <si>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1,03</t>
  </si>
  <si>
    <t>95627</t>
  </si>
  <si>
    <t>ROLO COMPACTADOR VIBRATORIO TANDEM, ACO LISO, POTENCIA 125 HP, PESO SEM/COM LASTRO 10,20/11,65 T, LARGURA DE TRABALHO 1,73 M - DEPRECIAÇÃO. AF_11/2016</t>
  </si>
  <si>
    <t>47,73</t>
  </si>
  <si>
    <t>95628</t>
  </si>
  <si>
    <t>ROLO COMPACTADOR VIBRATORIO TANDEM, ACO LISO, POTENCIA 125 HP, PESO SEM/COM LASTRO 10,20/11,65 T, LARGURA DE TRABALHO 1,73 M - JUROS. AF_11/2016</t>
  </si>
  <si>
    <t>6,62</t>
  </si>
  <si>
    <t>95629</t>
  </si>
  <si>
    <t>ROLO COMPACTADOR VIBRATORIO TANDEM, ACO LISO, POTENCIA 125 HP, PESO SEM/COM LASTRO 10,20/11,65 T, LARGURA DE TRABALHO 1,73 M - MANUTENÇÃO. AF_11/2016</t>
  </si>
  <si>
    <t>59,73</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</si>
  <si>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</si>
  <si>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</si>
  <si>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</si>
  <si>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</si>
  <si>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3,34</t>
  </si>
  <si>
    <t>95699</t>
  </si>
  <si>
    <t>PERFURATRIZ MANUAL, TORQUE MAXIMO 55 KGF.M, POTENCIA 5 CV, COM DIAMETRO MAXIMO 8 1/2" - JUROS. AF_11/2016</t>
  </si>
  <si>
    <t>95700</t>
  </si>
  <si>
    <t>PERFURATRIZ MANUAL, TORQUE MAXIMO 55 KGF.M, POTENCIA 5 CV, COM DIAMETRO MAXIMO 8 1/2" - MANUTENÇÃO. AF_11/2016</t>
  </si>
  <si>
    <t>4,17</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</si>
  <si>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</si>
  <si>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</si>
  <si>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</si>
  <si>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</si>
  <si>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43,70</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</si>
  <si>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</si>
  <si>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</si>
  <si>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</si>
  <si>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</si>
  <si>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54,69</t>
  </si>
  <si>
    <t>95707</t>
  </si>
  <si>
    <t>PERFURATRIZ SOBRE ESTEIRA, TORQUE MÁXIMO 600 KGF, POTÊNCIA ENTRE 50 E 60 HP, DIÂMETRO MÁXIMO 10 - MATERIAIS NA OPERAÇÃO. AF_11/2016</t>
  </si>
  <si>
    <t>2,78</t>
  </si>
  <si>
    <t>95710</t>
  </si>
  <si>
    <t>ESCAVADEIRA HIDRAULICA SOBRE ESTEIRA, COM GARRA GIRATORIA DE MANDIBULAS, PESO OPERACIONAL ENTRE 22,00 E 25,50 TON, POTENCIA LIQUIDA ENTRE 150 E 160 HP - DEPRECIAÇÃO. AF_11/2016</t>
  </si>
  <si>
    <t>52,52</t>
  </si>
  <si>
    <t>95711</t>
  </si>
  <si>
    <t>ESCAVADEIRA HIDRAULICA SOBRE ESTEIRA, COM GARRA GIRATORIA DE MANDIBULAS, PESO OPERACIONAL ENTRE 22,00 E 25,50 TON, POTENCIA LIQUIDA ENTRE 150 E 160 HP - JUROS. AF_11/2016</t>
  </si>
  <si>
    <t>7,12</t>
  </si>
  <si>
    <t>95712</t>
  </si>
  <si>
    <t>ESCAVADEIRA HIDRAULICA SOBRE ESTEIRA, COM GARRA GIRATORIA DE MANDIBULAS, PESO OPERACIONAL ENTRE 22,00 E 25,50 TON, POTENCIA LIQUIDA ENTRE 150 E 160 HP - MANUTENÇÃO. AF_11/2016</t>
  </si>
  <si>
    <t>65,66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</si>
  <si>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</si>
  <si>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</si>
  <si>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</si>
  <si>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</si>
  <si>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50,56</t>
  </si>
  <si>
    <t>95717</t>
  </si>
  <si>
    <t>ESCAVADEIRA HIDRAULICA SOBRE ESTEIRA, EQUIPADA COM CLAMSHELL, COM CAPACIDADE DA CAÇAMBA ENTRE 1,20 E 1,50 M3, PESO OPERACIONAL ENTRE 20,00 E 22,00 TON, POTENCIA LIQUIDA ENTRE 150 E 160 HP - JUROS. AF_11/2016</t>
  </si>
  <si>
    <t>6,86</t>
  </si>
  <si>
    <t>95718</t>
  </si>
  <si>
    <t>ESCAVADEIRA HIDRAULICA SOBRE ESTEIRA, EQUIPADA COM CLAMSHELL, COM CAPACIDADE DA CAÇAMBA ENTRE 1,20 E 1,50 M3, PESO OPERACIONAL ENTRE 20,00 E 22,00 TON, POTENCIA LIQUIDA ENTRE 150 E 160 HP - MANUTENÇÃO. AF_11/2016</t>
  </si>
  <si>
    <t>63,21</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</si>
  <si>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</si>
  <si>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</si>
  <si>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</si>
  <si>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</si>
  <si>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1,42</t>
  </si>
  <si>
    <t>95870</t>
  </si>
  <si>
    <t>GRUPO GERADOR COM CARENAGEM, MOTOR DIESEL POTÊNCIA STANDART ENTRE 250 E 260 KVA - MANUTENÇÃO. AF_12/2016</t>
  </si>
  <si>
    <t>7,04</t>
  </si>
  <si>
    <t>95871</t>
  </si>
  <si>
    <t>GRUPO GERADOR COM CARENAGEM, MOTOR DIESEL POTÊNCIA STANDART ENTRE 250 E 260 KVA - MATERIAIS NA OPERAÇÃO. AF_12/2016</t>
  </si>
  <si>
    <t>252,84</t>
  </si>
  <si>
    <t>95874</t>
  </si>
  <si>
    <t>GRUPO GERADOR COM CARENAGEM, MOTOR DIESEL POTÊNCIA STANDART ENTRE 250 E 260 KVA - DEPRECIAÇÃO. AF_12/2016</t>
  </si>
  <si>
    <t>7,89</t>
  </si>
  <si>
    <t>96008</t>
  </si>
  <si>
    <t>TRATOR DE PNEUS COM POTÊNCIA DE 122 CV, TRAÇÃO 4X4, COM VASSOURA MECÂNICA ACOPLADA - DEPRECIAÇÃO. AF_02/2017</t>
  </si>
  <si>
    <t>22,61</t>
  </si>
  <si>
    <t>96009</t>
  </si>
  <si>
    <t>TRATOR DE PNEUS COM POTÊNCIA DE 122 CV, TRAÇÃO 4X4, COM VASSOURA MECÂNICA ACOPLADA - JUROS. AF_02/2017</t>
  </si>
  <si>
    <t>3,13</t>
  </si>
  <si>
    <t>96011</t>
  </si>
  <si>
    <t>TRATOR DE PNEUS COM POTÊNCIA DE 122 CV, TRAÇÃO 4X4, COM VASSOURA MECÂNICA ACOPLADA - MANUTENÇÃO. AF_02/2017</t>
  </si>
  <si>
    <t>24,72</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</si>
  <si>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</si>
  <si>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</si>
  <si>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</si>
  <si>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</si>
  <si>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22,36</t>
  </si>
  <si>
    <t>96016</t>
  </si>
  <si>
    <t>TRATOR DE PNEUS COM POTÊNCIA DE 122 CV, TRAÇÃO 4X4, COM GRADE DE DISCOS ACOPLADA - JUROS. AF_02/2017</t>
  </si>
  <si>
    <t>3,10</t>
  </si>
  <si>
    <t>96018</t>
  </si>
  <si>
    <t>TRATOR DE PNEUS COM POTÊNCIA DE 122 CV, TRAÇÃO 4X4, COM GRADE DE DISCOS ACOPLADA - MANUTENÇÃO. AF_02/2017</t>
  </si>
  <si>
    <t>24,45</t>
  </si>
  <si>
    <t>96019</t>
  </si>
  <si>
    <t>TRATOR DE PNEUS COM POTÊNCIA DE 122 CV, TRAÇÃO 4X4, COM GRADE DE DISCOS ACOPLADA - MATERIAIS NA OPERAÇÃO. AF_02/2017</t>
  </si>
  <si>
    <t>159,16</t>
  </si>
  <si>
    <t>96023</t>
  </si>
  <si>
    <t>TRATOR DE PNEUS COM POTÊNCIA DE 85 CV, TRAÇÃO 4X4, COM GRADE DE DISCOS ACOPLADA - DEPRECIAÇÃO. AF_02/2017</t>
  </si>
  <si>
    <t>17,50</t>
  </si>
  <si>
    <t>96024</t>
  </si>
  <si>
    <t>TRATOR DE PNEUS COM POTÊNCIA DE 85 CV, TRAÇÃO 4X4, COM GRADE DE DISCOS ACOPLADA - JUROS. AF_02/2017</t>
  </si>
  <si>
    <t>2,43</t>
  </si>
  <si>
    <t>96026</t>
  </si>
  <si>
    <t>TRATOR DE PNEUS COM POTÊNCIA DE 85 CV, TRAÇÃO 4X4, COM GRADE DE DISCOS ACOPLADA - MANUTENÇÃO. AF_02/2017</t>
  </si>
  <si>
    <t>19,14</t>
  </si>
  <si>
    <t>96027</t>
  </si>
  <si>
    <t>TRATOR DE PNEUS COM POTÊNCIA DE 85 CV, TRAÇÃO 4X4, COM GRADE DE DISCOS ACOPLADA - MATERIAIS NA OPERAÇÃO. AF_02/2017</t>
  </si>
  <si>
    <t>110,91</t>
  </si>
  <si>
    <t>96030</t>
  </si>
  <si>
    <t>CAMINHÃO BASCULANTE 10 M3, TRUCADO, POTÊNCIA 230 CV, INCLUSIVE CAÇAMBA METÁLICA, COM DISTRIBUIDOR DE AGREGADOS ACOPLADO - DEPRECIAÇÃO. AF_02/2017</t>
  </si>
  <si>
    <t>25,93</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</si>
  <si>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</si>
  <si>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</si>
  <si>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</si>
  <si>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</si>
  <si>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3,84</t>
  </si>
  <si>
    <t>96033</t>
  </si>
  <si>
    <t>CAMINHÃO BASCULANTE 10 M3, TRUCADO, POTÊNCIA 230 CV, INCLUSIVE CAÇAMBA METÁLICA, COM DISTRIBUIDOR DE AGREGADOS ACOPLADO - MANUTENÇÃO. AF_02/2017</t>
  </si>
  <si>
    <t>43,64</t>
  </si>
  <si>
    <t>96034</t>
  </si>
  <si>
    <t>CAMINHÃO BASCULANTE 10 M3, TRUCADO, POTÊNCIA 230 CV, INCLUSIVE CAÇAMBA METÁLICA, COM DISTRIBUIDOR DE AGREGADOS ACOPLADO - MATERIAIS NA OPERAÇÃO. AF_02/2017</t>
  </si>
  <si>
    <t>131,29</t>
  </si>
  <si>
    <t>96053</t>
  </si>
  <si>
    <t>TRATOR DE PNEUS COM POTÊNCIA DE 85 CV, TRAÇÃO 4X4, COM VASSOURA MECÂNICA ACOPLADA - DEPRECIAÇÃO. AF_03/2017</t>
  </si>
  <si>
    <t>17,75</t>
  </si>
  <si>
    <t>96054</t>
  </si>
  <si>
    <t>MINICARREGADEIRA SOBRE RODAS POTENCIA 47HP CAPACIDADE OPERACAO 646 KG, COM VASSOURA MECÂNICA ACOPLADA - DEPRECIAÇÃO. AF_03/2017</t>
  </si>
  <si>
    <t>21,83</t>
  </si>
  <si>
    <t>96055</t>
  </si>
  <si>
    <t>TRATOR DE PNEUS COM POTÊNCIA DE 85 CV, TRAÇÃO 4X4, COM VASSOURA MECÂNICA ACOPLADA - JUROS. AF_03/2017</t>
  </si>
  <si>
    <t>96056</t>
  </si>
  <si>
    <t>TRATOR DE PNEUS COM POTÊNCIA DE 85 CV, TRAÇÃO 4X4, COM VASSOURA MECÂNICA ACOPLADA - MANUTENÇÃO. AF_03/2017</t>
  </si>
  <si>
    <t>19,41</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</si>
  <si>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</si>
  <si>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</si>
  <si>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</si>
  <si>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</si>
  <si>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2,20</t>
  </si>
  <si>
    <t>96061</t>
  </si>
  <si>
    <t>MINICARREGADEIRA SOBRE RODAS POTENCIA 47HP CAPACIDADE OPERACAO 646 KG, COM VASSOURA MECÂNICA ACOPLADA - MANUTENÇÃO. AF_03/2017</t>
  </si>
  <si>
    <t>27,28</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</si>
  <si>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</si>
  <si>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</si>
  <si>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</si>
  <si>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</si>
  <si>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16,13</t>
  </si>
  <si>
    <t>96242</t>
  </si>
  <si>
    <t>MINIESCAVADEIRA SOBRE ESTEIRAS, POTENCIA LIQUIDA DE *30* HP, PESO OPERACIONAL DE *3.500* KG - JUROS. AF_04/2017</t>
  </si>
  <si>
    <t>2,18</t>
  </si>
  <si>
    <t>96243</t>
  </si>
  <si>
    <t>MINIESCAVADEIRA SOBRE ESTEIRAS, POTENCIA LIQUIDA DE *30* HP, PESO OPERACIONAL DE *3.500* KG - MANUTENCAO. AF_04/2017</t>
  </si>
  <si>
    <t>20,16</t>
  </si>
  <si>
    <t>96244</t>
  </si>
  <si>
    <t>MINIESCAVADEIRA SOBRE ESTEIRAS, POTENCIA LIQUIDA DE *30* HP, PESO OPERACIONAL DE *3.500* KG - MATERIAIS NA OPERACAO. AF_04/2017</t>
  </si>
  <si>
    <t>16,12</t>
  </si>
  <si>
    <t>96301</t>
  </si>
  <si>
    <t>PERFURATRIZ ROTATIVA SOBRE ESTEIRA, TORQUE MAXIMO 2500 KGM, POTENCIA 110 HP, MOTOR DIESEL - MATERIAIS NA OPERAÇÃO. AF_05/2017</t>
  </si>
  <si>
    <t>45,48</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</si>
  <si>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</si>
  <si>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</si>
  <si>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</si>
  <si>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</si>
  <si>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66,25</t>
  </si>
  <si>
    <t>96459</t>
  </si>
  <si>
    <t>ROLO COMPACTADOR DE PNEUS, ESTATICO, PRESSAO VARIAVEL, POTENCIA 110 HP, PESO SEM/COM LASTRO 10,8/27 T, LARGURA DE ROLAGEM 2,30 M - JUROS. AF_06/2017</t>
  </si>
  <si>
    <t>7,35</t>
  </si>
  <si>
    <t>96460</t>
  </si>
  <si>
    <t>ROLO COMPACTADOR DE PNEUS, ESTATICO, PRESSAO VARIAVEL, POTENCIA 110 HP, PESO SEM/COM LASTRO 10,8/27 T, LARGURA DE ROLAGEM 2,30 M - DEPRECIAÇÃO. AF_06/2017</t>
  </si>
  <si>
    <t>52,94</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</si>
  <si>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</si>
  <si>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</si>
  <si>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</si>
  <si>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</si>
  <si>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</si>
  <si>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</si>
  <si>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0,07</t>
  </si>
  <si>
    <t>98763</t>
  </si>
  <si>
    <t>INVERSOR DE SOLDA MONOFÁSICO DE 160 A, POTÊNCIA DE 5400 W, TENSÃO DE 220 V, PARA SOLDA COM ELETRODOS DE 2,0 A 4,0 MM E PROCESSO TIG - MATERIAIS NA OPERAÇÃO. AF_06/2018</t>
  </si>
  <si>
    <t>3,12</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</si>
  <si>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</si>
  <si>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</si>
  <si>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</si>
  <si>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</si>
  <si>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</si>
  <si>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</si>
  <si>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0,20</t>
  </si>
  <si>
    <t>99832</t>
  </si>
  <si>
    <t>LAVADORA DE ALTA PRESSAO (LAVA-JATO) PARA AGUA FRIA, PRESSAO DE OPERACAO ENTRE 1400 E 1900 LIB/POL2, VAZAO MAXIMA ENTRE 400 E 700 L/H - MATERIAIS NA OPERAÇÃO. AF_04/2019</t>
  </si>
  <si>
    <t>3,00</t>
  </si>
  <si>
    <t>100637</t>
  </si>
  <si>
    <t>USINA DE MISTURA ASFÁLTICA À QUENTE, TIPO CONTRA FLUXO, PROD 100 A 140 TON/HORA - DEPRECIAÇÃO. AF_12/2019</t>
  </si>
  <si>
    <t>129,83</t>
  </si>
  <si>
    <t>100638</t>
  </si>
  <si>
    <t>USINA DE MISTURA ASFÁLTICA À QUENTE, TIPO CONTRA FLUXO, PROD 100 A 140 TON/HORA - JUROS. AF_12/2019</t>
  </si>
  <si>
    <t>23,36</t>
  </si>
  <si>
    <t>100639</t>
  </si>
  <si>
    <t>USINA DE MISTURA ASFÁLTICA À QUENTE, TIPO CONTRA FLUXO, PROD 100 A 140 TON/HORA - MANUTENÇÃO. AF_12/2019</t>
  </si>
  <si>
    <t>208,70</t>
  </si>
  <si>
    <t>100640</t>
  </si>
  <si>
    <t>USINA DE MISTURA ASFÁLTICA À QUENTE, TIPO CONTRA FLUXO, PROD 100 A 140 TON/HORA - MATERIAIS NA OPERAÇÃO. AF_12/2019</t>
  </si>
  <si>
    <t>161,84</t>
  </si>
  <si>
    <t>100643</t>
  </si>
  <si>
    <t>USINA DE ASFALTO, TIPO GRAVIMÉTRICA, PROD 150 TON/HORA - DEPRECIAÇÃO. AF_12/2019</t>
  </si>
  <si>
    <t>341,83</t>
  </si>
  <si>
    <t>100644</t>
  </si>
  <si>
    <t>USINA DE ASFALTO, TIPO GRAVIMÉTRICA, PROD 150 TON/HORA - JUROS. AF_12/2019</t>
  </si>
  <si>
    <t>61,53</t>
  </si>
  <si>
    <t>100645</t>
  </si>
  <si>
    <t>USINA DE ASFALTO, TIPO GRAVIMÉTRICA, PROD 150 TON/HORA - MANUTENÇÃO. AF_12/2019</t>
  </si>
  <si>
    <t>549,50</t>
  </si>
  <si>
    <t>100646</t>
  </si>
  <si>
    <t>USINA DE ASFALTO, TIPO GRAVIMÉTRICA, PROD 150 TON/HORA - MATERIAIS NA OPERAÇÃO. AF_12/2019</t>
  </si>
  <si>
    <t>231,20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</si>
  <si>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</si>
  <si>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</si>
  <si>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</si>
  <si>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</si>
  <si>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</si>
  <si>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</si>
  <si>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</si>
  <si>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</si>
  <si>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1,15</t>
  </si>
  <si>
    <t>102809</t>
  </si>
  <si>
    <t>CALDEIRA A GÁS COM TERMOSTATO, CAPACIDADE 100 LITROS - MATERIAIS NA OPERAÇÃO. AF_04/2019</t>
  </si>
  <si>
    <t>16,51</t>
  </si>
  <si>
    <t>102815</t>
  </si>
  <si>
    <t>CENTRAL DE LAMA BENTONÍTICA (DEPÓSITO DE BENTONITA, MISTURADOR DE ALTA TURBULÊNCIA, SILOS DE ARMAZENAMENTO DE LAMA E ÁGUA, LABORATÓRIO DE CONTROLE DE QUALIDADE DA LAMA) - MATERIAIS NA OPERAÇÃO. AF_04/2019</t>
  </si>
  <si>
    <t>2,31</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</si>
  <si>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</si>
  <si>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</si>
  <si>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</si>
  <si>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</si>
  <si>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5,78</t>
  </si>
  <si>
    <t>102843</t>
  </si>
  <si>
    <t>GUINDASTE HIDRAULICO AUTOPROPELIDO, COM LANÇA TRELIÇADA 40 M, CAPACIDADE MÁXIMA 75 T, EQUIPADO COM CLAMSHELL - MATERIAIS NA OPERAÇÃO. AF_04/2019</t>
  </si>
  <si>
    <t>124,65</t>
  </si>
  <si>
    <t>102849</t>
  </si>
  <si>
    <t>GUINDASTE SOBRE ESTEIRAS, COM LANÇA TRELIÇADA 40 M, CAPACIDADE MÁXIMA 75 T - MATERIAIS NA OPERAÇÃO. AF_04/2019</t>
  </si>
  <si>
    <t>60,94</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</si>
  <si>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</si>
  <si>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</si>
  <si>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</si>
  <si>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</si>
  <si>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</si>
  <si>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</si>
  <si>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0,46</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</si>
  <si>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</si>
  <si>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</si>
  <si>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</si>
  <si>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</si>
  <si>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166,20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</si>
  <si>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</si>
  <si>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</si>
  <si>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</si>
  <si>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</si>
  <si>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</si>
  <si>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</si>
  <si>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</si>
  <si>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</si>
  <si>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10,80</t>
  </si>
  <si>
    <t>102909</t>
  </si>
  <si>
    <t>UNIDADE DOSADORA AIRLESS TIPO HOT SPRAY - MATERIAIS NA OPERAÇÃO. AF_04/2019</t>
  </si>
  <si>
    <t>66,47</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</si>
  <si>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</si>
  <si>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</si>
  <si>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</si>
  <si>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</si>
  <si>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</si>
  <si>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</si>
  <si>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</si>
  <si>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</si>
  <si>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</si>
  <si>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</si>
  <si>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</si>
  <si>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</si>
  <si>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</si>
  <si>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</si>
  <si>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</si>
  <si>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</si>
  <si>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</si>
  <si>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</si>
  <si>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</si>
  <si>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</si>
  <si>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</si>
  <si>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</si>
  <si>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1,61</t>
  </si>
  <si>
    <t>103162</t>
  </si>
  <si>
    <t>MÁQUINA PARA SOLDA POR ELETROFUSÃO PARA TUBOS DE POLIETILENO DE ALTA DENSIDADE (PEAD) COM DIÂMETRO EXTERNO DE 20 A 1600 MM, POTÊNCIA DE 3500 W - MATERIAIS NA OPERAÇÃO. AF_10/2021</t>
  </si>
  <si>
    <t>2,02</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</si>
  <si>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</si>
  <si>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</si>
  <si>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</si>
  <si>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</si>
  <si>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</si>
  <si>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</si>
  <si>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13,29</t>
  </si>
  <si>
    <t>103223</t>
  </si>
  <si>
    <t>PERFURATRIZ PARA FURO DIRECIONAL HORIZONTAL (HDD) COM CAPACIDADE ATÉ 89 KN, POTÊNCIA 24,8 HP A 80 HP (INCLUSO FERRAMENTAS E LOCALIZADOR) - MATERIAIS NA OPERAÇÃO. AF_11/2021</t>
  </si>
  <si>
    <t>32,46</t>
  </si>
  <si>
    <t>103229</t>
  </si>
  <si>
    <t>PERFURATRIZ PARA FURO DIRECIONAL HORIZONTAL (HDD) COM CAPACIDADE DE 90 KN A 200 KN, POTÊNCIA 100 HP A 160 HP (INCLUSO FERRAMENTAS E LOCALIZADOR) - MATERIAIS NA OPERAÇÃO. AF_11/2021</t>
  </si>
  <si>
    <t>80,60</t>
  </si>
  <si>
    <t>103235</t>
  </si>
  <si>
    <t>PERFURATRIZ PARA FURO DIRECIONAL HORIZONTAL (HDD) COM CAPACIDADE DE 201 KN A 560 KN, POTÊNCIA 200 HP A 260 HP (INCLUSO FERRAMENTAS E LOCALIZADOR) - MATERIAIS NA OPERAÇÃO. AF_11/2021</t>
  </si>
  <si>
    <t>142,59</t>
  </si>
  <si>
    <t>103241</t>
  </si>
  <si>
    <t>MISTURADOR PARA PREPARO DE LAMA ESTABILIZANTE COM CAPACIDADE DE *4000* L, COM BOMBA CENTRÍFUGA 5,5 HP A 23,07 HP, PARA SISTEMA DE FURO DIRECIONAL - MATERIAIS NA OPERAÇÃO. AF_11/2021</t>
  </si>
  <si>
    <t>6,16</t>
  </si>
  <si>
    <t>103660</t>
  </si>
  <si>
    <t>VARREDEIRA DE GRAMA SINTÉTICA A GASOLINA, 2,4 CV, 4 TEMPOS - MATERIAIS NA OPERAÇÃO. AF_02/2022</t>
  </si>
  <si>
    <t>9,49</t>
  </si>
  <si>
    <t>103666</t>
  </si>
  <si>
    <t>BATE ESTACA PARA INSTALAÇÃO DE DEFENSAS METÁLICAS (GUARD RAIL) FIXO - MATERIAIS NA OPERAÇÃO. AF_02/2022</t>
  </si>
  <si>
    <t>92259</t>
  </si>
  <si>
    <t>INSTALAÇÃO DE TESOURA (INTEIRA OU MEIA), BIAPOIADA, EM MADEIRA NÃO APARELHADA, PARA VÃOS MAIORES OU IGUAIS A 3,0 M E MENORES QUE 6,0 M, INCLUSO IÇAMENTO. AF_07/2019</t>
  </si>
  <si>
    <t>455,96</t>
  </si>
  <si>
    <t>92260</t>
  </si>
  <si>
    <t>INSTALAÇÃO DE TESOURA (INTEIRA OU MEIA), BIAPOIADA, EM MADEIRA NÃO APARELHADA, PARA VÃOS MAIORES OU IGUAIS A 6,0 M E MENORES QUE 8,0 M, INCLUSO IÇAMENTO. AF_07/2019</t>
  </si>
  <si>
    <t>513,37</t>
  </si>
  <si>
    <t>92261</t>
  </si>
  <si>
    <t>INSTALAÇÃO DE TESOURA (INTEIRA OU MEIA), BIAPOIADA, EM MADEIRA NÃO APARELHADA, PARA VÃOS MAIORES OU IGUAIS A 8,0 M E MENORES QUE 10,0 M, INCLUSO IÇAMENTO. AF_07/2019</t>
  </si>
  <si>
    <t>569,03</t>
  </si>
  <si>
    <t>92262</t>
  </si>
  <si>
    <t>INSTALAÇÃO DE TESOURA (INTEIRA OU MEIA), BIAPOIADA, EM MADEIRA NÃO APARELHADA, PARA VÃOS MAIORES OU IGUAIS A 10,0 M E MENORES QUE 12,0 M, INCLUSO IÇAMENTO. AF_07/2019</t>
  </si>
  <si>
    <t>658,65</t>
  </si>
  <si>
    <t>92539</t>
  </si>
  <si>
    <t>TRAMA DE MADEIRA COMPOSTA POR RIPAS, CAIBROS E TERÇAS PARA TELHADOS DE ATÉ 2 ÁGUAS PARA TELHA DE ENCAIXE DE CERÂMICA OU DE CONCRETO, INCLUSO TRANSPORTE VERTICAL. AF_07/2019</t>
  </si>
  <si>
    <t>77,88</t>
  </si>
  <si>
    <t>92540</t>
  </si>
  <si>
    <t>TRAMA DE MADEIRA COMPOSTA POR RIPAS, CAIBROS E TERÇAS PARA TELHADOS DE MAIS QUE 2 ÁGUAS PARA TELHA DE ENCAIXE DE CERÂMICA OU DE CONCRETO, INCLUSO TRANSPORTE VERTICAL. AF_07/2019</t>
  </si>
  <si>
    <t>86,53</t>
  </si>
  <si>
    <t>92541</t>
  </si>
  <si>
    <t>TRAMA DE MADEIRA COMPOSTA POR RIPAS, CAIBROS E TERÇAS PARA TELHADOS DE ATÉ 2 ÁGUAS PARA TELHA CERÂMICA CAPA-CANAL, INCLUSO TRANSPORTE VERTICAL. AF_07/2019</t>
  </si>
  <si>
    <t>84,15</t>
  </si>
  <si>
    <t>92542</t>
  </si>
  <si>
    <t>TRAMA DE MADEIRA COMPOSTA POR RIPAS, CAIBROS E TERÇAS PARA TELHADOS DE MAIS QUE 2 ÁGUAS PARA TELHA CERÂMICA CAPA-CANAL, INCLUSO TRANSPORTE VERTICAL. AF_07/2019</t>
  </si>
  <si>
    <t>101,52</t>
  </si>
  <si>
    <t>92543</t>
  </si>
  <si>
    <t>TRAMA DE MADEIRA COMPOSTA POR TERÇAS PARA TELHADOS DE ATÉ 2 ÁGUAS PARA TELHA ONDULADA DE FIBROCIMENTO, METÁLICA, PLÁSTICA OU TERMOACÚSTICA, INCLUSO TRANSPORTE VERTICAL. AF_07/2019</t>
  </si>
  <si>
    <t>23,70</t>
  </si>
  <si>
    <t>92544</t>
  </si>
  <si>
    <t>TRAMA DE MADEIRA COMPOSTA POR TERÇAS PARA TELHADOS DE ATÉ 2 ÁGUAS PARA TELHA ESTRUTURAL DE FIBROCIMENTO, INCLUSO TRANSPORTE VERTICAL. AF_07/2019</t>
  </si>
  <si>
    <t>18,86</t>
  </si>
  <si>
    <t>92545</t>
  </si>
  <si>
    <t>FABRICAÇÃO E INSTALAÇÃO DE TESOURA INTEIRA EM MADEIRA NÃO APARELHADA, VÃO DE 3 M, PARA TELHA CERÂMICA OU DE CONCRETO, INCLUSO IÇAMENTO. AF_07/2019</t>
  </si>
  <si>
    <t>1.001,44</t>
  </si>
  <si>
    <t>92546</t>
  </si>
  <si>
    <t>FABRICAÇÃO E INSTALAÇÃO DE TESOURA INTEIRA EM MADEIRA NÃO APARELHADA, VÃO DE 4 M, PARA TELHA CERÂMICA OU DE CONCRETO, INCLUSO IÇAMENTO. AF_07/2019</t>
  </si>
  <si>
    <t>1.228,89</t>
  </si>
  <si>
    <t>92547</t>
  </si>
  <si>
    <t>FABRICAÇÃO E INSTALAÇÃO DE TESOURA INTEIRA EM MADEIRA NÃO APARELHADA, VÃO DE 5 M, PARA TELHA CERÂMICA OU DE CONCRETO, INCLUSO IÇAMENTO. AF_07/2019</t>
  </si>
  <si>
    <t>1.304,14</t>
  </si>
  <si>
    <t>92548</t>
  </si>
  <si>
    <t>FABRICAÇÃO E INSTALAÇÃO DE TESOURA INTEIRA EM MADEIRA NÃO APARELHADA, VÃO DE 6 M, PARA TELHA CERÂMICA OU DE CONCRETO, INCLUSO IÇAMENTO. AF_07/2019</t>
  </si>
  <si>
    <t>1.451,61</t>
  </si>
  <si>
    <t>92549</t>
  </si>
  <si>
    <t>FABRICAÇÃO E INSTALAÇÃO DE TESOURA INTEIRA EM MADEIRA NÃO APARELHADA, VÃO DE 7 M, PARA TELHA CERÂMICA OU DE CONCRETO, INCLUSO IÇAMENTO. AF_07/2019</t>
  </si>
  <si>
    <t>1.805,17</t>
  </si>
  <si>
    <t>92550</t>
  </si>
  <si>
    <t>FABRICAÇÃO E INSTALAÇÃO DE TESOURA INTEIRA EM MADEIRA NÃO APARELHADA, VÃO DE 8 M, PARA TELHA CERÂMICA OU DE CONCRETO, INCLUSO IÇAMENTO. AF_07/2019</t>
  </si>
  <si>
    <t>2.255,68</t>
  </si>
  <si>
    <t>92551</t>
  </si>
  <si>
    <t>FABRICAÇÃO E INSTALAÇÃO DE TESOURA INTEIRA EM MADEIRA NÃO APARELHADA, VÃO DE 9 M, PARA TELHA CERÂMICA OU DE CONCRETO, INCLUSO IÇAMENTO. AF_07/2019</t>
  </si>
  <si>
    <t>2.352,53</t>
  </si>
  <si>
    <t>92552</t>
  </si>
  <si>
    <t>FABRICAÇÃO E INSTALAÇÃO DE TESOURA INTEIRA EM MADEIRA NÃO APARELHADA, VÃO DE 10 M, PARA TELHA CERÂMICA OU DE CONCRETO, INCLUSO IÇAMENTO. AF_07/2019</t>
  </si>
  <si>
    <t>2.553,82</t>
  </si>
  <si>
    <t>92553</t>
  </si>
  <si>
    <t>FABRICAÇÃO E INSTALAÇÃO DE TESOURA INTEIRA EM MADEIRA NÃO APARELHADA, VÃO DE 11 M, PARA TELHA CERÂMICA OU DE CONCRETO, INCLUSO IÇAMENTO. AF_07/2019</t>
  </si>
  <si>
    <t>2.916,92</t>
  </si>
  <si>
    <t>92554</t>
  </si>
  <si>
    <t>FABRICAÇÃO E INSTALAÇÃO DE TESOURA INTEIRA EM MADEIRA NÃO APARELHADA, VÃO DE 12 M, PARA TELHA CERÂMICA OU DE CONCRETO, INCLUSO IÇAMENTO. AF_07/2019</t>
  </si>
  <si>
    <t>3.028,01</t>
  </si>
  <si>
    <t>92555</t>
  </si>
  <si>
    <t>FABRICAÇÃO E INSTALAÇÃO DE TESOURA INTEIRA EM MADEIRA NÃO APARELHADA, VÃO DE 3 M, PARA TELHA ONDULADA DE FIBROCIMENTO, METÁLICA, PLÁSTICA OU TERMOACÚSTICA, INCLUSO IÇAMENTO. AF_07/2019</t>
  </si>
  <si>
    <t>986,64</t>
  </si>
  <si>
    <t>92556</t>
  </si>
  <si>
    <t>FABRICAÇÃO E INSTALAÇÃO DE TESOURA INTEIRA EM MADEIRA NÃO APARELHADA, VÃO DE 4 M, PARA TELHA ONDULADA DE FIBROCIMENTO, METÁLICA, PLÁSTICA OU TERMOACÚSTICA, INCLUSO IÇAMENTO. AF_07/2019</t>
  </si>
  <si>
    <t>1.202,95</t>
  </si>
  <si>
    <t>92557</t>
  </si>
  <si>
    <t>FABRICAÇÃO E INSTALAÇÃO DE TESOURA INTEIRA EM MADEIRA NÃO APARELHADA, VÃO DE 5 M, PARA TELHA ONDULADA DE FIBROCIMENTO, METÁLICA, PLÁSTICA OU TERMOACÚSTICA, INCLUSO IÇAMENTO. AF_07/2019</t>
  </si>
  <si>
    <t>1.278,20</t>
  </si>
  <si>
    <t>92558</t>
  </si>
  <si>
    <t>FABRICAÇÃO E INSTALAÇÃO DE TESOURA INTEIRA EM MADEIRA NÃO APARELHADA, VÃO DE 6 M, PARA TELHA ONDULADA DE FIBROCIMENTO, METÁLICA, PLÁSTICA OU TERMOACÚSTICA, INCLUSO IÇAMENTO. AF_07/2019</t>
  </si>
  <si>
    <t>1.436,80</t>
  </si>
  <si>
    <t>92559</t>
  </si>
  <si>
    <t>FABRICAÇÃO E INSTALAÇÃO DE TESOURA INTEIRA EM MADEIRA NÃO APARELHADA, VÃO DE 7 M, PARA TELHA ONDULADA DE FIBROCIMENTO, METÁLICA, PLÁSTICA OU TERMOACÚSTICA, INCLUSO IÇAMENTO. AF_07/2019</t>
  </si>
  <si>
    <t>1.777,60</t>
  </si>
  <si>
    <t>92560</t>
  </si>
  <si>
    <t>FABRICAÇÃO E INSTALAÇÃO DE TESOURA INTEIRA EM MADEIRA NÃO APARELHADA, VÃO DE 8 M, PARA TELHA ONDULADA DE FIBROCIMENTO, METÁLICA, PLÁSTICA OU TERMOACÚSTICA, INCLUSO IÇAMENTO. AF_07/2019</t>
  </si>
  <si>
    <t>2.218,13</t>
  </si>
  <si>
    <t>92561</t>
  </si>
  <si>
    <t>FABRICAÇÃO E INSTALAÇÃO DE TESOURA INTEIRA EM MADEIRA NÃO APARELHADA, VÃO DE 9 M, PARA TELHA ONDULADA DE FIBROCIMENTO, METÁLICA, PLÁSTICA OU TERMOACÚSTICA, INCLUSO IÇAMENTO. AF_07/2019</t>
  </si>
  <si>
    <t>2.316,00</t>
  </si>
  <si>
    <t>92562</t>
  </si>
  <si>
    <t>FABRICAÇÃO E INSTALAÇÃO DE TESOURA INTEIRA EM MADEIRA NÃO APARELHADA, VÃO DE 10 M, PARA TELHA ONDULADA DE FIBROCIMENTO, METÁLICA, PLÁSTICA OU TERMOACÚSTICA, INCLUSO IÇAMENTO. AF_07/2019</t>
  </si>
  <si>
    <t>2.491,35</t>
  </si>
  <si>
    <t>92563</t>
  </si>
  <si>
    <t>FABRICAÇÃO E INSTALAÇÃO DE TESOURA INTEIRA EM MADEIRA NÃO APARELHADA, VÃO DE 11 M, PARA TELHA ONDULADA DE FIBROCIMENTO, METÁLICA, PLÁSTICA OU TERMOACÚSTICA, INCLUSO IÇAMENTO. AF_07/2019</t>
  </si>
  <si>
    <t>2.843,87</t>
  </si>
  <si>
    <t>92564</t>
  </si>
  <si>
    <t>FABRICAÇÃO E INSTALAÇÃO DE TESOURA INTEIRA EM MADEIRA NÃO APARELHADA, VÃO DE 12 M, PARA TELHA ONDULADA DE FIBROCIMENTO, METÁLICA, PLÁSTICA OU TERMOACÚSTICA, INCLUSO IÇAMENTO. AF_07/2019</t>
  </si>
  <si>
    <t>2.938,53</t>
  </si>
  <si>
    <t>92565</t>
  </si>
  <si>
    <t>FABRICAÇÃO E INSTALAÇÃO DE ESTRUTURA PONTALETADA DE MADEIRA NÃO APARELHADA PARA TELHADOS COM ATÉ 2 ÁGUAS E PARA TELHA CERÂMICA OU DE CONCRETO, INCLUSO TRANSPORTE VERTICAL. AF_12/2015</t>
  </si>
  <si>
    <t>37,61</t>
  </si>
  <si>
    <t>92566</t>
  </si>
  <si>
    <t>FABRICAÇÃO E INSTALAÇÃO DE ESTRUTURA PONTALETADA DE MADEIRA NÃO APARELHADA PARA TELHADOS COM ATÉ 2 ÁGUAS E PARA TELHA ONDULADA DE FIBROCIMENTO, METÁLICA, PLÁSTICA OU TERMOACÚSTICA, INCLUSO TRANSPORTE VERTICAL. AF_12/2015</t>
  </si>
  <si>
    <t>23,82</t>
  </si>
  <si>
    <t>92567</t>
  </si>
  <si>
    <t>FABRICAÇÃO E INSTALAÇÃO DE ESTRUTURA PONTALETADA DE MADEIRA NÃO APARELHADA PARA TELHADOS COM MAIS QUE 2 ÁGUAS E PARA TELHA CERÂMICA OU DE CONCRETO, INCLUSO TRANSPORTE VERTICAL. AF_12/2015</t>
  </si>
  <si>
    <t>34,00</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</si>
  <si>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</si>
  <si>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</si>
  <si>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</si>
  <si>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</si>
  <si>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49,35</t>
  </si>
  <si>
    <t>100381</t>
  </si>
  <si>
    <t>FABRICAÇÃO E INSTALAÇÃO DE PONTALETES DE MADEIRA NÃO APARELHADA PARA TELHADOS COM ATÉ 2 ÁGUAS E COM TELHA CERÂMICA OU DE CONCRETO EM EDIFÍCIO INSTITUCIONAL TÉRREO, INCLUSO TRANSPORTE VERTICAL. AF_07/2019</t>
  </si>
  <si>
    <t>54,95</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</si>
  <si>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</si>
  <si>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</si>
  <si>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25,84</t>
  </si>
  <si>
    <t>100384</t>
  </si>
  <si>
    <t>FABRICAÇÃO E INSTALAÇÃO DE PONTALETES DE MADEIRA NÃO APARELHADA PARA TELHADOS COM ATÉ 2 ÁGUAS E COM TELHA ONDULADA DE FIBROCIMENTO, ALUMÍNIO OU PLÁSTICA EM EDIFÍCIO INSTITUCIONAL TÉRREO, INCLUSO TRANSPORTE VERTICAL. AF_07/2019</t>
  </si>
  <si>
    <t>26,94</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</si>
  <si>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</si>
  <si>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</si>
  <si>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</si>
  <si>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</si>
  <si>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43,46</t>
  </si>
  <si>
    <t>100387</t>
  </si>
  <si>
    <t>FABRICAÇÃO E INSTALAÇÃO DE PONTALETES DE MADEIRA NÃO APARELHADA PARA TELHADOS COM MAIS QUE 2 ÁGUAS E COM TELHA CERÂMICA OU DE CONCRETO EM EDIFÍCIO INSTITUCIONAL TÉRREO, INCLUSO TRANSPORTE VERTICAL. AF_07/2019</t>
  </si>
  <si>
    <t>53,09</t>
  </si>
  <si>
    <t>100388</t>
  </si>
  <si>
    <t>RETIRADA E RECOLOCAÇÃO DE RIPA EM TELHADOS DE ATÉ 2 ÁGUAS COM TELHA CERÂMICA OU DE CONCRETO DE ENCAIXE, INCLUSO TRANSPORTE VERTICAL. AF_07/2019</t>
  </si>
  <si>
    <t>18,92</t>
  </si>
  <si>
    <t>100389</t>
  </si>
  <si>
    <t>RETIRADA E RECOLOCAÇÃO DE CAIBRO EM TELHADOS DE ATÉ 2 ÁGUAS COM TELHA CERÂMICA OU DE CONCRETO DE ENCAIXE, INCLUSO TRANSPORTE VERTICAL. AF_07/2019</t>
  </si>
  <si>
    <t>16,52</t>
  </si>
  <si>
    <t>100390</t>
  </si>
  <si>
    <t>RETIRADA E RECOLOCAÇÃO DE RIPA EM TELHADOS DE MAIS DE 2 ÁGUAS COM TELHA CERÂMICA OU DE CONCRETO DE ENCAIXE, INCLUSO TRANSPORTE VERTICAL. AF_07/2019</t>
  </si>
  <si>
    <t>22,31</t>
  </si>
  <si>
    <t>100391</t>
  </si>
  <si>
    <t>RETIRADA E RECOLOCAÇÃO DE CAIBRO EM TELHADOS DE MAIS DE 2 ÁGUAS COM TELHA CERÂMICA OU DE CONCRETO DE ENCAIXE, INCLUSO TRANSPORTE VERTICAL. AF_07/2019</t>
  </si>
  <si>
    <t>18,80</t>
  </si>
  <si>
    <t>100392</t>
  </si>
  <si>
    <t>RETIRADA E RECOLOCAÇÃO DE RIPA EM TELHADOS DE ATÉ 2 ÁGUAS COM TELHA CERÂMICA CAPA-CANAL, INCLUSO TRANSPORTE VERTICAL. AF_07/2019</t>
  </si>
  <si>
    <t>14,89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</si>
  <si>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</si>
  <si>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</si>
  <si>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</si>
  <si>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</si>
  <si>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</si>
  <si>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</si>
  <si>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22,41</t>
  </si>
  <si>
    <t>94189</t>
  </si>
  <si>
    <t>TELHAMENTO COM TELHA DE CONCRETO DE ENCAIXE, COM ATÉ 2 ÁGUAS, INCLUSO TRANSPORTE VERTICAL. AF_07/2019</t>
  </si>
  <si>
    <t>33,74</t>
  </si>
  <si>
    <t>94192</t>
  </si>
  <si>
    <t>TELHAMENTO COM TELHA DE CONCRETO DE ENCAIXE, COM MAIS DE 2 ÁGUAS, INCLUSO TRANSPORTE VERTICAL. AF_07/2019</t>
  </si>
  <si>
    <t>36,17</t>
  </si>
  <si>
    <t>94195</t>
  </si>
  <si>
    <t>TELHAMENTO COM TELHA CERÂMICA DE ENCAIXE, TIPO PORTUGUESA, COM ATÉ 2 ÁGUAS, INCLUSO TRANSPORTE VERTICAL. AF_07/2019</t>
  </si>
  <si>
    <t>41,90</t>
  </si>
  <si>
    <t>94198</t>
  </si>
  <si>
    <t>TELHAMENTO COM TELHA CERÂMICA DE ENCAIXE, TIPO PORTUGUESA, COM MAIS DE 2 ÁGUAS, INCLUSO TRANSPORTE VERTICAL. AF_07/2019</t>
  </si>
  <si>
    <t>45,11</t>
  </si>
  <si>
    <t>94201</t>
  </si>
  <si>
    <t>TELHAMENTO COM TELHA CERÂMICA CAPA-CANAL, TIPO COLONIAL, COM ATÉ 2 ÁGUAS, INCLUSO TRANSPORTE VERTICAL. AF_07/2019</t>
  </si>
  <si>
    <t>59,44</t>
  </si>
  <si>
    <t>94204</t>
  </si>
  <si>
    <t>TELHAMENTO COM TELHA CERÂMICA CAPA-CANAL, TIPO COLONIAL, COM MAIS DE 2 ÁGUAS, INCLUSO TRANSPORTE VERTICAL. AF_07/2019</t>
  </si>
  <si>
    <t>64,91</t>
  </si>
  <si>
    <t>94224</t>
  </si>
  <si>
    <t>EMBOÇAMENTO COM ARGAMASSA TRAÇO 1:2:9 (CIMENTO, CAL E AREIA). AF_07/2019</t>
  </si>
  <si>
    <t>23,02</t>
  </si>
  <si>
    <t>94226</t>
  </si>
  <si>
    <t>SUBCOBERTURA COM MANTA PLÁSTICA REVESTIDA POR PELÍCULA DE ALUMÍNO, INCLUSO TRANSPORTE VERTICAL. AF_07/2019</t>
  </si>
  <si>
    <t>19,73</t>
  </si>
  <si>
    <t>94232</t>
  </si>
  <si>
    <t>AMARRAÇÃO DE TELHAS CERÂMICAS OU DE CONCRETO. AF_07/2019</t>
  </si>
  <si>
    <t>2,58</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</si>
  <si>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</si>
  <si>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</si>
  <si>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</si>
  <si>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</si>
  <si>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</si>
  <si>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</si>
  <si>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</si>
  <si>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</si>
  <si>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</si>
  <si>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</si>
  <si>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</si>
  <si>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</si>
  <si>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</si>
  <si>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</si>
  <si>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</si>
  <si>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</si>
  <si>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</si>
  <si>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</si>
  <si>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43,67</t>
  </si>
  <si>
    <t>94210</t>
  </si>
  <si>
    <t>TELHAMENTO COM TELHA ONDULADA DE FIBROCIMENTO E = 6 MM, COM RECOBRIMENTO LATERAL DE 1 1/4 DE ONDA PARA TELHADO COM INCLINAÇÃO MÁXIMA DE 10°, COM ATÉ 2 ÁGUAS, INCLUSO IÇAMENTO. AF_07/2019</t>
  </si>
  <si>
    <t>46,36</t>
  </si>
  <si>
    <t>94218</t>
  </si>
  <si>
    <t>TELHAMENTO COM TELHA ESTRUTURAL DE FIBROCIMENTO E= 8 MM, COM ATÉ 2 ÁGUAS, INCLUSO IÇAMENTO. AF_07/2019_P</t>
  </si>
  <si>
    <t>110,85</t>
  </si>
  <si>
    <t>94213</t>
  </si>
  <si>
    <t>TELHAMENTO COM TELHA DE AÇO/ALUMÍNIO E = 0,5 MM, COM ATÉ 2 ÁGUAS, INCLUSO IÇAMENTO. AF_07/2019</t>
  </si>
  <si>
    <t>92,78</t>
  </si>
  <si>
    <t>94216</t>
  </si>
  <si>
    <t>TELHAMENTO COM TELHA METÁLICA TERMOACÚSTICA E = 30 MM, COM ATÉ 2 ÁGUAS, INCLUSO IÇAMENTO. AF_07/2019</t>
  </si>
  <si>
    <t>274,32</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</si>
  <si>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</si>
  <si>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</si>
  <si>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</si>
  <si>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</si>
  <si>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46,37</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</si>
  <si>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</si>
  <si>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</si>
  <si>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</si>
  <si>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</si>
  <si>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40,02</t>
  </si>
  <si>
    <t>94223</t>
  </si>
  <si>
    <t>CUMEEIRA PARA TELHA DE FIBROCIMENTO ONDULADA E = 6 MM, INCLUSO ACESSÓRIOS DE FIXAÇÃO E IÇAMENTO. AF_07/2019</t>
  </si>
  <si>
    <t>76,08</t>
  </si>
  <si>
    <t>94451</t>
  </si>
  <si>
    <t>CUMEEIRA PARA TELHA DE FIBROCIMENTO ESTRUTURAL E = 6 MM, INCLUSO ACESSÓRIOS DE FIXAÇÃO E IÇAMENTO. AF_07/2019</t>
  </si>
  <si>
    <t>84,57</t>
  </si>
  <si>
    <t>100325</t>
  </si>
  <si>
    <t>CUMEEIRA SHED PARA TELHA ONDULADA DE FIBROCIMENTO, E = 6 MM, INCLUSO ACESSÓRIOS DE FIXAÇÃO E IÇAMENTO. AF_07/2019</t>
  </si>
  <si>
    <t>82,20</t>
  </si>
  <si>
    <t>100327</t>
  </si>
  <si>
    <t>RUFO EXTERNO/INTERNO EM CHAPA DE AÇO GALVANIZADO NÚMERO 26, CORTE DE 33 CM, INCLUSO IÇAMENTO. AF_07/2019</t>
  </si>
  <si>
    <t>68,57</t>
  </si>
  <si>
    <t>100328</t>
  </si>
  <si>
    <t>RETIRADA E RECOLOCAÇÃO DE  TELHA CERÂMICA DE ENCAIXE, COM ATÉ DUAS ÁGUAS, INCLUSO IÇAMENTO. AF_07/2019</t>
  </si>
  <si>
    <t>14,69</t>
  </si>
  <si>
    <t>100329</t>
  </si>
  <si>
    <t>RETIRADA E RECOLOCAÇÃO DE  TELHA CERÂMICA DE ENCAIXE, COM MAIS DE DUAS ÁGUAS, INCLUSO IÇAMENTO. AF_07/2019</t>
  </si>
  <si>
    <t>17,91</t>
  </si>
  <si>
    <t>100330</t>
  </si>
  <si>
    <t>RETIRADA E RECOLOCAÇÃO DE  TELHA CERÂMICA CAPA-CANAL, COM ATÉ DUAS ÁGUAS, INCLUSO IÇAMENTO. AF_07/2019</t>
  </si>
  <si>
    <t>100331</t>
  </si>
  <si>
    <t>RETIRADA E RECOLOCAÇÃO DE  TELHA CERÂMICA CAPA-CANAL, COM MAIS DE DUAS ÁGUAS, INCLUSO IÇAMENTO. AF_07/2019</t>
  </si>
  <si>
    <t>25,44</t>
  </si>
  <si>
    <t>100434</t>
  </si>
  <si>
    <t>CALHA DE BEIRAL, SEMICIRCULAR DE PVC, DIAMETRO 125 MM, INCLUINDO CABECEIRAS, EMENDAS, BOCAIS, SUPORTES E VEDAÇÕES, EXCLUINDO CONDUTORES, INCLUSO TRANSPORTE VERTICAL. AF_07/2019</t>
  </si>
  <si>
    <t>64,65</t>
  </si>
  <si>
    <t>100435</t>
  </si>
  <si>
    <t>RUFO EM FIBROCIMENTO PARA TELHA ONDULADA E = 6 MM, ABA DE 26 CM, INCLUSO TRANSPORTE VERTICAL, EXCETO CONTRARRUFO. AF_07/2019</t>
  </si>
  <si>
    <t>56,41</t>
  </si>
  <si>
    <t>94227</t>
  </si>
  <si>
    <t>CALHA EM CHAPA DE AÇO GALVANIZADO NÚMERO 24, DESENVOLVIMENTO DE 33 CM, INCLUSO TRANSPORTE VERTICAL. AF_07/2019</t>
  </si>
  <si>
    <t>76,21</t>
  </si>
  <si>
    <t>94228</t>
  </si>
  <si>
    <t>CALHA EM CHAPA DE AÇO GALVANIZADO NÚMERO 24, DESENVOLVIMENTO DE 50 CM, INCLUSO TRANSPORTE VERTICAL. AF_07/2019</t>
  </si>
  <si>
    <t>103,24</t>
  </si>
  <si>
    <t>94229</t>
  </si>
  <si>
    <t>CALHA EM CHAPA DE AÇO GALVANIZADO NÚMERO 24, DESENVOLVIMENTO DE 100 CM, INCLUSO TRANSPORTE VERTICAL. AF_07/2019</t>
  </si>
  <si>
    <t>200,22</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</si>
  <si>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</si>
  <si>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</si>
  <si>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</si>
  <si>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</si>
  <si>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58,77</t>
  </si>
  <si>
    <t>92255</t>
  </si>
  <si>
    <t>INSTALAÇÃO DE TESOURA (INTEIRA OU MEIA), EM AÇO, PARA VÃOS MAIORES OU IGUAIS A 3,0 M E MENORES QUE 6,0 M, INCLUSO IÇAMENTO. AF_07/2019</t>
  </si>
  <si>
    <t>171,11</t>
  </si>
  <si>
    <t>92256</t>
  </si>
  <si>
    <t>INSTALAÇÃO DE TESOURA (INTEIRA OU MEIA), EM AÇO, PARA VÃOS MAIORES OU IGUAIS A 6,0 M E MENORES QUE 8,0 M, INCLUSO IÇAMENTO. AF_07/2019</t>
  </si>
  <si>
    <t>209,81</t>
  </si>
  <si>
    <t>92257</t>
  </si>
  <si>
    <t>INSTALAÇÃO DE TESOURA (INTEIRA OU MEIA), EM AÇO, PARA VÃOS MAIORES OU IGUAIS A 8,0 M E MENORES QUE 10,0 M, INCLUSO IÇAMENTO. AF_07/2019</t>
  </si>
  <si>
    <t>248,17</t>
  </si>
  <si>
    <t>92258</t>
  </si>
  <si>
    <t>INSTALAÇÃO DE TESOURA (INTEIRA OU MEIA), EM AÇO, PARA VÃOS MAIORES OU IGUAIS A 10,0 M E MENORES QUE 12,0 M, INCLUSO IÇAMENTO. AF_07/2019</t>
  </si>
  <si>
    <t>309,86</t>
  </si>
  <si>
    <t>92568</t>
  </si>
  <si>
    <t>TRAMA DE AÇO COMPOSTA POR RIPAS, CAIBROS E TERÇAS PARA TELHADOS DE ATÉ 2 ÁGUAS PARA TELHA DE ENCAIXE DE CERÂMICA OU DE CONCRETO, INCLUSO TRANSPORTE VERTICAL. AF_07/2019</t>
  </si>
  <si>
    <t>152,80</t>
  </si>
  <si>
    <t>92569</t>
  </si>
  <si>
    <t>TRAMA DE AÇO COMPOSTA POR RIPAS E CAIBROS PARA TELHADOS DE ATÉ 2 ÁGUAS PARA TELHA DE ENCAIXE DE CERÂMICA OU DE CONCRETO, INCLUSO TRANSPORTE VERTICAL. AF_07/2019</t>
  </si>
  <si>
    <t>85,53</t>
  </si>
  <si>
    <t>92570</t>
  </si>
  <si>
    <t>TRAMA DE AÇO COMPOSTA POR RIPAS PARA TELHADOS DE ATÉ 2 ÁGUAS PARA TELHA DE ENCAIXE DE CERÂMICA OU DE CONCRETO, INCLUSO TRANSPORTE VERTICAL. AF_07/2019</t>
  </si>
  <si>
    <t>54,43</t>
  </si>
  <si>
    <t>92571</t>
  </si>
  <si>
    <t>TRAMA DE AÇO COMPOSTA POR RIPAS, CAIBROS E TERÇAS PARA TELHADOS DE MAIS DE 2 ÁGUAS PARA TELHA DE ENCAIXE DE CERÂMICA OU DE CONCRETO, INCLUSO TRANSPORTE VERTICAL. AF_07/2019</t>
  </si>
  <si>
    <t>160,66</t>
  </si>
  <si>
    <t>92572</t>
  </si>
  <si>
    <t>TRAMA DE AÇO COMPOSTA POR RIPAS E CAIBROS PARA TELHADOS DE MAIS DE 2 ÁGUAS PARA TELHA DE ENCAIXE DE CERÂMICA OU DE CONCRETO, INCLUSO TRANSPORTE VERTICAL. AF_07/2019</t>
  </si>
  <si>
    <t>96,88</t>
  </si>
  <si>
    <t>92573</t>
  </si>
  <si>
    <t>TRAMA DE AÇO COMPOSTA POR RIPAS PARA TELHADOS DE MAIS DE 2 ÁGUAS PARA TELHA DE ENCAIXE DE CERÂMICA OU DE CONCRETO, INCLUSO TRANSPORTE VERTICAL, INCLUSO TRANSPORTE VERTICAL. AF_07/2019</t>
  </si>
  <si>
    <t>57,73</t>
  </si>
  <si>
    <t>92574</t>
  </si>
  <si>
    <t>TRAMA DE AÇO COMPOSTA POR RIPAS, CAIBROS E TERÇAS PARA TELHADOS DE ATÉ 2 ÁGUAS PARA TELHA CERÂMICA CAPA-CANAL, INCLUSO TRANSPORTE VERTICAL. AF_07/2019</t>
  </si>
  <si>
    <t>155,06</t>
  </si>
  <si>
    <t>92575</t>
  </si>
  <si>
    <t>TRAMA DE AÇO COMPOSTA POR RIPAS E CAIBROS PARA TELHADOS DE ATÉ 2 ÁGUAS PARA TELHA CERÂMICA CAPA-CANAL, INCLUSO TRANSPORTE VERTICAL. AF_07/2019</t>
  </si>
  <si>
    <t>78,16</t>
  </si>
  <si>
    <t>92576</t>
  </si>
  <si>
    <t>TRAMA DE AÇO COMPOSTA POR RIPAS PARA TELHADOS DE ATÉ 2 ÁGUAS PARA TELHA CERÂMICA CAPA-CANAL, INCLUSO TRANSPORTE VERTICAL. AF_07/2019</t>
  </si>
  <si>
    <t>42,96</t>
  </si>
  <si>
    <t>92577</t>
  </si>
  <si>
    <t>TRAMA DE AÇO COMPOSTA POR RIPAS, CAIBROS E TERÇAS PARA TELHADOS DE MAIS DE 2 ÁGUAS PARA TELHA CERÂMICA CAPA-CANAL, INCLUSO TRANSPORTE VERTICAL. AF_07/2019</t>
  </si>
  <si>
    <t>163,49</t>
  </si>
  <si>
    <t>92578</t>
  </si>
  <si>
    <t>TRAMA DE AÇO COMPOSTA POR RIPAS E CAIBROS PARA TELHADOS DE MAIS DE 2 ÁGUAS PARA TELHA CERÂMICA CAPA-CANAL, INCLUSO TRANSPORTE VERTICAL. AF_07/2019</t>
  </si>
  <si>
    <t>82,84</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</si>
  <si>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</si>
  <si>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</si>
  <si>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</si>
  <si>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</si>
  <si>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</si>
  <si>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</si>
  <si>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59,29</t>
  </si>
  <si>
    <t>92582</t>
  </si>
  <si>
    <t>FABRICAÇÃO E INSTALAÇÃO DE TESOURA INTEIRA EM AÇO, VÃO DE 3 M, PARA TELHA CERÂMICA OU DE CONCRETO, INCLUSO IÇAMENTO. AF_12/2015</t>
  </si>
  <si>
    <t>795,17</t>
  </si>
  <si>
    <t>92584</t>
  </si>
  <si>
    <t>FABRICAÇÃO E INSTALAÇÃO DE TESOURA INTEIRA EM AÇO, VÃO DE 4 M, PARA TELHA CERÂMICA OU DE CONCRETO, INCLUSO IÇAMENTO. AF_12/2015</t>
  </si>
  <si>
    <t>943,67</t>
  </si>
  <si>
    <t>92586</t>
  </si>
  <si>
    <t>FABRICAÇÃO E INSTALAÇÃO DE TESOURA INTEIRA EM AÇO, VÃO DE 5 M, PARA TELHA CERÂMICA OU DE CONCRETO, INCLUSO IÇAMENTO. AF_12/2015</t>
  </si>
  <si>
    <t>1.092,17</t>
  </si>
  <si>
    <t>92588</t>
  </si>
  <si>
    <t>FABRICAÇÃO E INSTALAÇÃO DE TESOURA INTEIRA EM AÇO, VÃO DE 6 M, PARA TELHA CERÂMICA OU DE CONCRETO, INCLUSO IÇAMENTO. AF_12/2015</t>
  </si>
  <si>
    <t>1.379,31</t>
  </si>
  <si>
    <t>92590</t>
  </si>
  <si>
    <t>FABRICAÇÃO E INSTALAÇÃO DE TESOURA INTEIRA EM AÇO, VÃO DE 7 M, PARA TELHA CERÂMICA OU DE CONCRETO, INCLUSO IÇAMENTO. AF_12/2015</t>
  </si>
  <si>
    <t>1.527,81</t>
  </si>
  <si>
    <t>92592</t>
  </si>
  <si>
    <t>FABRICAÇÃO E INSTALAÇÃO DE TESOURA INTEIRA EM AÇO, VÃO DE 8 M, PARA TELHA CERÂMICA OU DE CONCRETO, INCLUSO IÇAMENTO. AF_12/2015</t>
  </si>
  <si>
    <t>1.714,67</t>
  </si>
  <si>
    <t>92593</t>
  </si>
  <si>
    <t>(COMPOSIÇÃO REPRESENTATIVA) FABRICAÇÃO E INSTALAÇÃO DE TESOURA INTEIRA EM AÇO, PARA VÃOS DE 3 A 12 M E PARA QUALQUER TIPO DE TELHA, INCLUSO IÇAMENTO. AF_12/2015</t>
  </si>
  <si>
    <t>13,02</t>
  </si>
  <si>
    <t>92594</t>
  </si>
  <si>
    <t>FABRICAÇÃO E INSTALAÇÃO DE TESOURA INTEIRA EM AÇO, VÃO DE 9 M, PARA TELHA CERÂMICA OU DE CONCRETO, INCLUSO IÇAMENTO. AF_12/2015</t>
  </si>
  <si>
    <t>2.000,68</t>
  </si>
  <si>
    <t>92596</t>
  </si>
  <si>
    <t>FABRICAÇÃO E INSTALAÇÃO DE TESOURA INTEIRA EM AÇO, VÃO DE 10 M, PARA TELHA CERÂMICA OU DE CONCRETO, INCLUSO IÇAMENTO. AF_12/2015</t>
  </si>
  <si>
    <t>2.217,24</t>
  </si>
  <si>
    <t>92598</t>
  </si>
  <si>
    <t>FABRICAÇÃO E INSTALAÇÃO DE TESOURA INTEIRA EM AÇO, VÃO DE 11 M, PARA TELHA CERÂMICA OU DE CONCRETO, INCLUSO IÇAMENTO. AF_12/2015</t>
  </si>
  <si>
    <t>2.365,73</t>
  </si>
  <si>
    <t>92600</t>
  </si>
  <si>
    <t>FABRICAÇÃO E INSTALAÇÃO DE TESOURA INTEIRA EM AÇO, VÃO DE 12 M, PARA TELHA CERÂMICA OU DE CONCRETO, INCLUSO IÇAMENTO. AF_12/2015</t>
  </si>
  <si>
    <t>2.551,82</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</si>
  <si>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</si>
  <si>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</si>
  <si>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</si>
  <si>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</si>
  <si>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906,08</t>
  </si>
  <si>
    <t>92606</t>
  </si>
  <si>
    <t>FABRICAÇÃO E INSTALAÇÃO DE TESOURA INTEIRA EM AÇO, VÃO DE 5 M, PARA TELHA ONDULADA DE FIBROCIMENTO, METÁLICA, PLÁSTICA OU TERMOACÚSTICA, INCLUSO IÇAMENTO. AF_12/2015</t>
  </si>
  <si>
    <t>1.054,58</t>
  </si>
  <si>
    <t>92608</t>
  </si>
  <si>
    <t>FABRICAÇÃO E INSTALAÇÃO DE TESOURA INTEIRA EM AÇO, VÃO DE 6 M, PARA TELHA ONDULADA DE FIBROCIMENTO, METÁLICA, PLÁSTICA OU TERMOACÚSTICA, INCLUSO IÇAMENTO. AF_12/2015</t>
  </si>
  <si>
    <t>1.304,13</t>
  </si>
  <si>
    <t>92610</t>
  </si>
  <si>
    <t>FABRICAÇÃO E INSTALAÇÃO DE TESOURA INTEIRA EM AÇO, VÃO DE 7 M, PARA TELHA ONDULADA DE FIBROCIMENTO, METÁLICA, PLÁSTICA OU TERMOACÚSTICA, INCLUSO IÇAMENTO. AF_12/2015</t>
  </si>
  <si>
    <t>1.452,63</t>
  </si>
  <si>
    <t>92612</t>
  </si>
  <si>
    <t>FABRICAÇÃO E INSTALAÇÃO DE TESOURA INTEIRA EM AÇO, VÃO DE 8 M, PARA TELHA ONDULADA DE FIBROCIMENTO, METÁLICA, PLÁSTICA OU TERMOACÚSTICA, INCLUSO IÇAMENTO, INCLUSO IÇAMENTO. AF_12/2015</t>
  </si>
  <si>
    <t>1.639,49</t>
  </si>
  <si>
    <t>92614</t>
  </si>
  <si>
    <t>FABRICAÇÃO E INSTALAÇÃO DE TESOURA INTEIRA EM AÇO, VÃO DE 9 M, PARA TELHA ONDULADA DE FIBROCIMENTO, METÁLICA, PLÁSTICA OU TERMOACÚSTICA, INCLUSO IÇAMENTO. AF_12/2015</t>
  </si>
  <si>
    <t>1.850,33</t>
  </si>
  <si>
    <t>92616</t>
  </si>
  <si>
    <t>FABRICAÇÃO E INSTALAÇÃO DE TESOURA INTEIRA EM AÇO, VÃO DE 10 M, PARA TELHA ONDULADA DE FIBROCIMENTO, METÁLICA, PLÁSTICA OU TERMOACÚSTICA, INCLUSO IÇAMENTO. AF_12/2015</t>
  </si>
  <si>
    <t>2.104,47</t>
  </si>
  <si>
    <t>92618</t>
  </si>
  <si>
    <t>FABRICAÇÃO E INSTALAÇÃO DE TESOURA INTEIRA EM AÇO, VÃO DE 11 M, PARA TELHA ONDULADA DE FIBROCIMENTO, METÁLICA, PLÁSTICA OU TERMOACÚSTICA, INCLUSO IÇAMENTO. AF_12/2015</t>
  </si>
  <si>
    <t>2.252,97</t>
  </si>
  <si>
    <t>92620</t>
  </si>
  <si>
    <t>FABRICAÇÃO E INSTALAÇÃO DE TESOURA INTEIRA EM AÇO, VÃO DE 12 M, PARA TELHA ONDULADA DE FIBROCIMENTO, METÁLICA, PLÁSTICA OU TERMOACÚSTICA, INCLUSO IÇAMENTO. AF_12/2015</t>
  </si>
  <si>
    <t>2.401,47</t>
  </si>
  <si>
    <t>100357</t>
  </si>
  <si>
    <t>FABRICAÇÃO E INSTALAÇÃO DE MEIA TESOURA DE MADEIRA NÃO APARELHADA, COM VÃO DE 3 M, PARA TELHA CERÂMICA OU DE CONCRETO, INCLUSO IÇAMENTO. AF_07/2019</t>
  </si>
  <si>
    <t>1.043,34</t>
  </si>
  <si>
    <t>100358</t>
  </si>
  <si>
    <t>FABRICAÇÃO E INSTALAÇÃO DE MEIA TESOURA DE MADEIRA NÃO APARELHADA, COM VÃO DE 4 M, PARA TELHA CERÂMICA OU DE CONCRETO, INCLUSO IÇAMENTO. AF_07/2019</t>
  </si>
  <si>
    <t>1.402,36</t>
  </si>
  <si>
    <t>100359</t>
  </si>
  <si>
    <t>FABRICAÇÃO E INSTALAÇÃO DE MEIA TESOURA DE MADEIRA NÃO APARELHADA, COM VÃO DE 5 M, PARA TELHA CERÂMICA OU DE CONCRETO, INCLUSO IÇAMENTO. AF_07/2019</t>
  </si>
  <si>
    <t>1.479,36</t>
  </si>
  <si>
    <t>100360</t>
  </si>
  <si>
    <t>FABRICAÇÃO E INSTALAÇÃO DE MEIA TESOURA DE MADEIRA NÃO APARELHADA, COM VÃO DE 6 M, PARA TELHA CERÂMICA OU DE CONCRETO, INCLUSO IÇAMENTO. AF_07/2019</t>
  </si>
  <si>
    <t>1.642,36</t>
  </si>
  <si>
    <t>100361</t>
  </si>
  <si>
    <t>FABRICAÇÃO E INSTALAÇÃO DE MEIA TESOURA DE MADEIRA NÃO APARELHADA, COM VÃO DE 7 M, PARA TELHA CERÂMICA OU DE CONCRETO, INCLUSO IÇAMENTO. AF_07/2019</t>
  </si>
  <si>
    <t>2.034,22</t>
  </si>
  <si>
    <t>100362</t>
  </si>
  <si>
    <t>FABRICAÇÃO E INSTALAÇÃO DE MEIA TESOURA DE MADEIRA NÃO APARELHADA, COM VÃO DE 8 M, PARA TELHA CERÂMICA OU DE CONCRETO, INCLUSO IÇAMENTO. AF_07/2019</t>
  </si>
  <si>
    <t>2.777,11</t>
  </si>
  <si>
    <t>100363</t>
  </si>
  <si>
    <t>FABRICAÇÃO E INSTALAÇÃO DE MEIA TESOURA DE MADEIRA NÃO APARELHADA, COM VÃO DE 9 M, PARA TELHA CERÂMICA OU DE CONCRETO, INCLUSO IÇAMENTO. AF_07/2019</t>
  </si>
  <si>
    <t>2.871,00</t>
  </si>
  <si>
    <t>100364</t>
  </si>
  <si>
    <t>FABRICAÇÃO E INSTALAÇÃO DE MEIA TESOURA DE MADEIRA NÃO APARELHADA, COM VÃO DE 10 M, PARA TELHA CERÂMICA OU DE CONCRETO, INCLUSO IÇAMENTO. AF_07/2019</t>
  </si>
  <si>
    <t>3.112,20</t>
  </si>
  <si>
    <t>100365</t>
  </si>
  <si>
    <t>FABRICAÇÃO E INSTALAÇÃO DE MEIA TESOURA DE MADEIRA NÃO APARELHADA, COM VÃO DE 11 M, PARA TELHA CERÂMICA OU DE CONCRETO, INCLUSO IÇAMENTO. AF_07/2019</t>
  </si>
  <si>
    <t>3.560,87</t>
  </si>
  <si>
    <t>100366</t>
  </si>
  <si>
    <t>FABRICAÇÃO E INSTALAÇÃO DE MEIA TESOURA DE MADEIRA NÃO APARELHADA, COM VÃO DE 12 M, PARA TELHA CERÂMICA OU DE CONCRETO, INCLUSO IÇAMENTO. AF_07/2019</t>
  </si>
  <si>
    <t>3.813,83</t>
  </si>
  <si>
    <t>100367</t>
  </si>
  <si>
    <t>FABRICAÇÃO E INSTALAÇÃO DE MEIA TESOURA DE MADEIRA NÃO APARELHADA, COM VÃO DE 3 M, PARA TELHA ONDULADA DE FIBROCIMENTO, ALUMÍNIO, PLÁSTICA OU TERMOACÚSTICA, INCLUSO IÇAMENTO. AF_07/2019</t>
  </si>
  <si>
    <t>1.013,73</t>
  </si>
  <si>
    <t>100368</t>
  </si>
  <si>
    <t>FABRICAÇÃO E INSTALAÇÃO DE MEIA TESOURA DE MADEIRA NÃO APARELHADA, COM VÃO DE 4 M, PARA TELHA ONDULADA DE FIBROCIMENTO, ALUMÍNIO, PLÁSTICA OU TERMOACÚSTICA, INCLUSO IÇAMENTO. AF_07/2019</t>
  </si>
  <si>
    <t>1.365,83</t>
  </si>
  <si>
    <t>100369</t>
  </si>
  <si>
    <t>FABRICAÇÃO E INSTALAÇÃO DE MEIA TESOURA DE MADEIRA NÃO APARELHADA, COM VÃO DE 5 M, PARA TELHA ONDULADA DE FIBROCIMENTO, ALUMÍNIO, PLÁSTICA OU TERMOACÚSTICA, INCLUSO IÇAMENTO. AF_07/2019</t>
  </si>
  <si>
    <t>1.442,83</t>
  </si>
  <si>
    <t>100370</t>
  </si>
  <si>
    <t>FABRICAÇÃO E INSTALAÇÃO DE MEIA TESOURA DE MADEIRA NÃO APARELHADA, COM VÃO DE 6 M, PARA TELHA ONDULADA DE FIBROCIMENTO, ALUMÍNIO, PLÁSTICA OU TERMOACÚSTICA, INCLUSO IÇAMENTO. AF_07/2019</t>
  </si>
  <si>
    <t>1.718,99</t>
  </si>
  <si>
    <t>100371</t>
  </si>
  <si>
    <t>FABRICAÇÃO E INSTALAÇÃO DE MEIA TESOURA DE MADEIRA NÃO APARELHADA, COM VÃO DE 7 M, PARA TELHA ONDULADA DE FIBROCIMENTO, ALUMÍNIO, PLÁSTICA OU TERMOACÚSTICA, INCLUSO IÇAMENTO. AF_07/2019</t>
  </si>
  <si>
    <t>1.936,81</t>
  </si>
  <si>
    <t>100372</t>
  </si>
  <si>
    <t>FABRICAÇÃO E INSTALAÇÃO DE MEIA TESOURA DE MADEIRA NÃO APARELHADA, COM VÃO DE 8 M, PARA TELHA ONDULADA DE FIBROCIMENTO, ALUMÍNIO, PLÁSTICA OU TERMOACÚSTICA, INCLUSO IÇAMENTO. AF_07/2019</t>
  </si>
  <si>
    <t>2.610,21</t>
  </si>
  <si>
    <t>100373</t>
  </si>
  <si>
    <t>FABRICAÇÃO E INSTALAÇÃO DE MEIA TESOURA DE MADEIRA NÃO APARELHADA, COM VÃO DE 9 M, PARA TELHA ONDULADA DE FIBROCIMENTO, ALUMÍNIO, PLÁSTICA OU TERMOACÚSTICA, INCLUSO IÇAMENTO. AF_07/2019</t>
  </si>
  <si>
    <t>2.703,53</t>
  </si>
  <si>
    <t>100374</t>
  </si>
  <si>
    <t>FABRICAÇÃO E INSTALAÇÃO DE MEIA TESOURA DE MADEIRA NÃO APARELHADA, COM VÃO DE 10 M, PARA TELHA ONDULADA DE FIBROCIMENTO, ALUMÍNIO, PLÁSTICA OU TERMOACÚSTICA, INCLUSO IÇAMENTO. AF_07/2019</t>
  </si>
  <si>
    <t>2.891,77</t>
  </si>
  <si>
    <t>100375</t>
  </si>
  <si>
    <t>FABRICAÇÃO E INSTALAÇÃO DE MEIA TESOURA DE MADEIRA NÃO APARELHADA, COM VÃO DE 11 M, PARA TELHA ONDULADA DE FIBROCIMENTO, ALUMÍNIO, PLÁSTICA OU TERMOACÚSTICA, INCLUSO IÇAMENTO. AF_07/2019</t>
  </si>
  <si>
    <t>3.232,25</t>
  </si>
  <si>
    <t>100376</t>
  </si>
  <si>
    <t>FABRICAÇÃO E INSTALAÇÃO DE MEIA TESOURA DE MADEIRA NÃO APARELHADA, COM VÃO DE 12 M, PARA TELHA ONDULADA DE FIBROCIMENTO, ALUMÍNIO, PLÁSTICA OU TERMOACÚSTICA, INCLUSO IÇAMENTO. AF_07/2019</t>
  </si>
  <si>
    <t>3.160,17</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</si>
  <si>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</si>
  <si>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</si>
  <si>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</si>
  <si>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</si>
  <si>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12,69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</si>
  <si>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</si>
  <si>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</si>
  <si>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</si>
  <si>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</si>
  <si>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593,36</t>
  </si>
  <si>
    <t>102661</t>
  </si>
  <si>
    <t>DRENO SUBSUPERFICIAL (SEÇÃO 0,40 X 0,40 M), COM TUBO DE PEAD CORRUGADO PERFURADO, DN 100 MM, ENCHIMENTO COM AREIA. AF_07/2021</t>
  </si>
  <si>
    <t>25,37</t>
  </si>
  <si>
    <t>102663</t>
  </si>
  <si>
    <t>DRENO SUBSUPERFICIAL (SEÇÃO 0,40 X 0,40 M), COM TUBO DE CONCRETO SIMPLES POROSO, DN 200 MM, ENCHIMENTO COM AREIA. AF_07/2021</t>
  </si>
  <si>
    <t>44,21</t>
  </si>
  <si>
    <t>102664</t>
  </si>
  <si>
    <t>DRENO SUBSUPERFICIAL (SEÇÃO 0,40 X 0,40 M), CEGO, ENCHIMENTO DE BRITA, ENVOLVIDO COM MANTA GEOTÊXTIL. AF_07/2021</t>
  </si>
  <si>
    <t>36,80</t>
  </si>
  <si>
    <t>102665</t>
  </si>
  <si>
    <t>DRENO SUBSUPERFICIAL (SEÇÃO 0,40 X 0,40 M), CEGO, ENCHIMENTO DE BRITA. AF_07/2021</t>
  </si>
  <si>
    <t>17,72</t>
  </si>
  <si>
    <t>102666</t>
  </si>
  <si>
    <t>DRENO SUBSUPERFICIAL (SEÇÃO 0,40 X 0,40 M), COM TUBO DE PEAD CORRUGADO PERFURADO, DN 100 MM, ENCHIMENTO COM BRITA, ENVOLVIDO COM MANTA GEOTÊXTIL. AF_07/2021</t>
  </si>
  <si>
    <t>47,11</t>
  </si>
  <si>
    <t>102669</t>
  </si>
  <si>
    <t>DRENO SUBSUPERFICIAL (SEÇÃO 0,40 X 0,40 M), COM TUBO DE CONCRETO SIMPLES POROSO, DN 200 MM, ENCHIMENTO COM BRITA, ENVOLVIDO COM MANTA GEOTÊXTIL. AF_07/2021</t>
  </si>
  <si>
    <t>65,54</t>
  </si>
  <si>
    <t>102670</t>
  </si>
  <si>
    <t>DRENO PROFUNDO (SEÇÃO 0,50 X 1,50 M), COM TUBO DE PEAD CORRUGADO PERFURADO, DN 100 MM, ENCHIMENTO COM AREIA, COM SELO DE ARGILA. AF_07/2021</t>
  </si>
  <si>
    <t>67,29</t>
  </si>
  <si>
    <t>102673</t>
  </si>
  <si>
    <t>DRENO PROFUNDO (SEÇÃO 0,50 X 1,50 M), COM TUBO DE CONCRETO SIMPLES POROSO, DN 200 MM, ENCHIMENTO COM AREIA, COM SELO DE ARGILA. AF_07/2021</t>
  </si>
  <si>
    <t>109,20</t>
  </si>
  <si>
    <t>102674</t>
  </si>
  <si>
    <t>DRENO PROFUNDO (SEÇÃO 0,50 X 1,50 M), COM TUBO DE PEAD CORRUGADO PERFURADO, DN 100 MM, ENCHIMENTO COM AREIA. AF_07/2021</t>
  </si>
  <si>
    <t>69,31</t>
  </si>
  <si>
    <t>102677</t>
  </si>
  <si>
    <t>DRENO PROFUNDO (SEÇÃO 0,50 X 1,50 M), COM TUBO DE CONCRETO SIMPLES POROSO, DN 200 MM, ENCHIMENTO COM AREIA. AF_07/2021</t>
  </si>
  <si>
    <t>93,17</t>
  </si>
  <si>
    <t>102678</t>
  </si>
  <si>
    <t>DRENO PROFUNDO (SEÇÃO 0,50 X 1,50 M), CEGO, ENCHIMENTO DE BRITA, ENVOLVIDO COM MANTA GEOTÊXTIL, COM SELO DE ARGILA. AF_07/2021</t>
  </si>
  <si>
    <t>104,46</t>
  </si>
  <si>
    <t>102679</t>
  </si>
  <si>
    <t>DRENO PROFUNDO (SEÇÃO 0,50 X 1,50 M), CEGO, ENCHIMENTO DE BRITA, ENVOLVIDO COM MANTA GEOTÊXTIL. AF_07/2021</t>
  </si>
  <si>
    <t>109,16</t>
  </si>
  <si>
    <t>102680</t>
  </si>
  <si>
    <t>DRENO PROFUNDO (SEÇÃO 0,50 X 1,50 M), COM TUBO DE PEAD CORRUGADO PERFURADO, DN 100 MM, ENCHIMENTO COM BRITA, ENVOLVIDO COM MANTA GEOTÊXTIL, COM SELO DE ARGILA. AF_07/2021</t>
  </si>
  <si>
    <t>115,80</t>
  </si>
  <si>
    <t>102683</t>
  </si>
  <si>
    <t>DRENO PROFUNDO (SEÇÃO 0,50 X 1,50 M), COM TUBO DE CONCRETO SIMPLES POROSO, DN 200 MM, ENCHIMENTO COM BRITA, ENVOLVIDO COM MANTA GEOTÊXTIL, COM SELO DE ARGILA. AF_07/2021</t>
  </si>
  <si>
    <t>142,93</t>
  </si>
  <si>
    <t>102684</t>
  </si>
  <si>
    <t>DRENO PROFUNDO (SEÇÃO 0,50 X 1,50 M), COM TUBO DE PEAD CORRUGADO PERFURADO, DN 100 MM, ENCHIMENTO COM BRITA, ENVOLVIDO COM MANTA GEOTÊXTIL. AF_07/2021</t>
  </si>
  <si>
    <t>120,51</t>
  </si>
  <si>
    <t>102687</t>
  </si>
  <si>
    <t>DRENO PROFUNDO (SEÇÃO 0,50 X 1,50 M), COM TUBO DE CONCRETO SIMPLES POROSO, DN 200 MM, ENCHIMENTO COM BRITA, ENVOLVIDO COM MANTA GEOTÊXTIL. AF_07/2021</t>
  </si>
  <si>
    <t>143,95</t>
  </si>
  <si>
    <t>102688</t>
  </si>
  <si>
    <t>DRENO ESPINHA DE PEIXE (SEÇÃO (0,40 X 0,40 M), COM TUBO DE PEAD CORRUGADO PERFURADO, DN 100 MM, ENCHIMENTO COM AREIA, INCLUSIVE CONEXÕES. AF_07/2021</t>
  </si>
  <si>
    <t>31,80</t>
  </si>
  <si>
    <t>102690</t>
  </si>
  <si>
    <t>DRENO ESPINHA DE PEIXE (SEÇÃO (0,40 X 0,40 M), COM TUBO DE PEAD CORRUGADO PERFURADO, DN 100 MM, ENCHIMENTO COM BRITA, ENVOLVIDO COM MANTA GEOTÊXTIL, INCLUSIVE CONEXÕES. AF_07/2021</t>
  </si>
  <si>
    <t>53,54</t>
  </si>
  <si>
    <t>102694</t>
  </si>
  <si>
    <t>DRENO ESPINHA DE PEIXE (SEÇÃO (0,50 X 0,80 M), COM TUBO DE PEAD CORRUGADO PERFURADO, DN 100 MM, ENCHIMENTO COM AREIA, INCLUSIVE CONEXÕES. AF_07/2021</t>
  </si>
  <si>
    <t>52,53</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</si>
  <si>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</si>
  <si>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</si>
  <si>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</si>
  <si>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</si>
  <si>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10,78</t>
  </si>
  <si>
    <t>102706</t>
  </si>
  <si>
    <t>TUBO DE PVC CORRUGADO FLEXÍVEL PERFURADO, DN 100 MM, PARA DRENO - FORNECIMENTO E ASSENTAMENTO. AF_07/2021</t>
  </si>
  <si>
    <t>12,45</t>
  </si>
  <si>
    <t>102707</t>
  </si>
  <si>
    <t>TUBO DE CONCRETO SIMPLES POROSO, DN 200 MM, PARA DRENO - FORNECIMENTO E ASSENTAMENTO. AF_07/2021</t>
  </si>
  <si>
    <t>32,01</t>
  </si>
  <si>
    <t>102708</t>
  </si>
  <si>
    <t>LUVA DE PVC, SÉRIE NORMAL, PARA ESGOTO PREDIAL, DN 100 MM, INSTALADA EM DRENO  - FORNECIMENTO E INSTALAÇÃO. AF_07/2021</t>
  </si>
  <si>
    <t>25,42</t>
  </si>
  <si>
    <t>102710</t>
  </si>
  <si>
    <t>JUNÇÃO SIMPLES DE PVC, 45 GRAUS, SÉRIE NORMAL, PARA ESGOTO PREDIAL, DN 100 MM, INSTALADA EM DRENO - FORNECIMENTO E INSTALAÇÃO. AF_07/2021</t>
  </si>
  <si>
    <t>63,16</t>
  </si>
  <si>
    <t>102711</t>
  </si>
  <si>
    <t>JUNÇÃO DUPLA DE PVC, SÉRIE NORMAL, PARA ESGOTO PREDIAL, DN 100 X 100 X 100 MM, INSTALADA EM DRENO  - FORNECIMENTO E INSTALAÇÃO. AF_07/2021</t>
  </si>
  <si>
    <t>87,58</t>
  </si>
  <si>
    <t>102712</t>
  </si>
  <si>
    <t>GEOTÊXTIL NÃO TECIDO 100% POLIÉSTER, RESISTÊNCIA A TRAÇÃO DE 9 KN/M (RT - 9), INSTALADO EM DRENO - FORNECIMENTO E INSTALAÇÃO. AF_07/2021</t>
  </si>
  <si>
    <t>7,46</t>
  </si>
  <si>
    <t>102713</t>
  </si>
  <si>
    <t>GEOTÊXTIL NÃO TECIDO 100% POLIÉSTER, RESISTÊNCIA A TRAÇÃO DE 14 KN/M (RT - 14), INSTALADO EM DRENO - FORNECIMENTO E INSTALAÇÃO. AF_07/2021</t>
  </si>
  <si>
    <t>10,23</t>
  </si>
  <si>
    <t>102715</t>
  </si>
  <si>
    <t>GEOTÊXTIL NÃO TECIDO 100% POLIÉSTER, RESISTÊNCIA A TRAÇÃO DE 26 KN/M (RT - 26), INSTALADO EM DRENO - FORNECIMENTO E INSTALAÇÃO. AF_07/2021</t>
  </si>
  <si>
    <t>20,19</t>
  </si>
  <si>
    <t>102716</t>
  </si>
  <si>
    <t>ENCHIMENTO DE AREIA PARA DRENO, LANÇAMENTO MECANIZADO. AF_07/2021</t>
  </si>
  <si>
    <t>75,71</t>
  </si>
  <si>
    <t>102717</t>
  </si>
  <si>
    <t>ENCHIMENTO DE BRITA PARA DRENO, LANÇAMENTO MECANIZADO. AF_07/2021</t>
  </si>
  <si>
    <t>102718</t>
  </si>
  <si>
    <t>ENCHIMENTO DE AREIA PARA DRENO, LANÇAMENTO MANUAL. AF_07/2021</t>
  </si>
  <si>
    <t>87,07</t>
  </si>
  <si>
    <t>102719</t>
  </si>
  <si>
    <t>ENCHIMENTO DE BRITA PARA DRENO, LANÇAMENTO MANUAL. AF_07/2021</t>
  </si>
  <si>
    <t>104,53</t>
  </si>
  <si>
    <t>102722</t>
  </si>
  <si>
    <t>DRENO EM MURO DE CONTENÇÃO, EXECUTADO NO PÉ DO MURO, COM TUBO DE PEAD CORRUGADO FLEXÍVEL PERFURADO, ENCHIMENTO COM BRITA, ENVOLVIDO COM MANTA GEOTÊXTIL. AF_07/2021</t>
  </si>
  <si>
    <t>45,41</t>
  </si>
  <si>
    <t>102723</t>
  </si>
  <si>
    <t>DRENO EM MURO DE CONTENÇÃO, EXECUTADO NO PÉ DO MURO, COM TUBO DE PVC CORRUGADO FLEXÍVEL PERFURADO, ENCHIMENTO COM BRITA, ENVOLVIDO COM MANTA GEOTÊXTIL. AF_07/2021</t>
  </si>
  <si>
    <t>45,89</t>
  </si>
  <si>
    <t>102724</t>
  </si>
  <si>
    <t>DRENO BARBACÃ, DN 100 MM, COM MATERIAL DRENANTE. AF_07/2021</t>
  </si>
  <si>
    <t>29,42</t>
  </si>
  <si>
    <t>102725</t>
  </si>
  <si>
    <t>DRENO BARBACÃ, DN 75 MM, COM MATERIAL DRENANTE. AF_07/2021</t>
  </si>
  <si>
    <t>28,06</t>
  </si>
  <si>
    <t>102726</t>
  </si>
  <si>
    <t>DRENO BARBACÃ, DN 50 MM, COM MATERIAL DRENANTE. AF_07/2021</t>
  </si>
  <si>
    <t>25,10</t>
  </si>
  <si>
    <t>103653</t>
  </si>
  <si>
    <t>GEOTÊXTIL NÃO TECIDO 100% POLIÉSTER, RESISTÊNCIA A TRAÇÃO DE 31 KN/M (RT-31), INSTALADO EM DRENO - FORNECIMENTO E INSTALAÇÃO. AF_07/2021</t>
  </si>
  <si>
    <t>24,12</t>
  </si>
  <si>
    <t>92743</t>
  </si>
  <si>
    <t>MURO DE GABIÃO, ENCHIMENTO COM PEDRA DE MÃO TIPO RACHÃO, DE GRAVIDADE, COM GAIOLAS DE COMPRIMENTO IGUAL A 2 M, PARA MUROS COM ALTURA MENOR OU IGUAL A 4 M  FORNECIMENTO E EXECUÇÃO. AF_12/2015</t>
  </si>
  <si>
    <t>565,42</t>
  </si>
  <si>
    <t>92744</t>
  </si>
  <si>
    <t>MURO DE GABIÃO, ENCHIMENTO COM PEDRA DE MÃO TIPO RACHÃO, DE GRAVIDADE, COM GAIOLAS DE COMPRIMENTO IGUAL A 5 M, PARA MUROS COM ALTURA MENOR OU IGUAL A 4 M  FORNECIMENTO E EXECUÇÃO. AF_12/2015</t>
  </si>
  <si>
    <t>529,87</t>
  </si>
  <si>
    <t>92745</t>
  </si>
  <si>
    <t>MURO DE GABIÃO, ENCHIMENTO COM PEDRA DE MÃO TIPO RACHÃO, DE GRAVIDADE, COM GAIOLAS DE COMPRIMENTO IGUAL A 2 M, PARA MUROS COM ALTURA MAIOR QUE 4 M E MENOR OU IGUAL A 6 M  FORNECIMENTO E EXECUÇÃO. AF_12/2015</t>
  </si>
  <si>
    <t>705,72</t>
  </si>
  <si>
    <t>92746</t>
  </si>
  <si>
    <t>MURO DE GABIÃO, ENCHIMENTO COM PEDRA DE MÃO TIPO RACHÃO, DE GRAVIDADE, COM GAIOLAS DE COMPRIMENTO IGUAL A 5 M, PARA MUROS COM ALTURA MAIOR QUE 4 M E MENOR OU IGUAL A 6 M   FORNECIMENTO E EXECUÇÃO. AF_12/2015</t>
  </si>
  <si>
    <t>635,02</t>
  </si>
  <si>
    <t>92747</t>
  </si>
  <si>
    <t>MURO DE GABIÃO, ENCHIMENTO COM PEDRA DE MÃO TIPO RACHÃO, DE GRAVIDADE, COM GAIOLAS DE COMPRIMENTO IGUAL A 2 M, PARA MUROS COM ALTURA MAIOR QUE 6 M E MENOR OU IGUAL A 10 M   FORNECIMENTO E EXECUÇÃO. AF_12/2015</t>
  </si>
  <si>
    <t>785,65</t>
  </si>
  <si>
    <t>92748</t>
  </si>
  <si>
    <t>MURO DE GABIÃO, ENCHIMENTO COM PEDRA DE MÃO TIPO RACHÃO, DE GRAVIDADE, COM GAIOLAS DE COMPRIMENTO IGUAL A 5 M, PARA MUROS COM ALTURA MAIOR QUE 6 M E MENOR OU IGUAL A 10 M FORNECIMENTO E EXECUÇÃO. AF_12/2015</t>
  </si>
  <si>
    <t>695,32</t>
  </si>
  <si>
    <t>92749</t>
  </si>
  <si>
    <t>MURO DE GABIÃO, ENCHIMENTO COM PEDRA DE MÃO TIPO RACHÃO, COM SOLO REFORÇADO, PARA MUROS COM ALTURA MENOR OU IGUAL A 4 M   FORNECIMENTO E EXECUÇÃO. AF_12/2015</t>
  </si>
  <si>
    <t>809,69</t>
  </si>
  <si>
    <t>92750</t>
  </si>
  <si>
    <t>MURO DE GABIÃO, ENCHIMENTO COM PEDRA DE MÃO TIPO RACHÃO, COM SOLO REFORÇADO, PARA MUROS COM ALTURA MAIOR QUE 4 M E MENOR OU IGUAL A 12 M   FORNECIMENTO E EXECUÇÃO. AF_12/2015</t>
  </si>
  <si>
    <t>1.400,28</t>
  </si>
  <si>
    <t>92751</t>
  </si>
  <si>
    <t>MURO DE GABIÃO, ENCHIMENTO COM PEDRA DE MÃO TIPO RACHÃO, COM SOLO REFORÇADO, PARA MUROS COM ALTURA MAIOR QUE 12 M E MENOR OU IGUAL A 20 M    FORNECIMENTO E EXECUÇÃO. AF_12/2015</t>
  </si>
  <si>
    <t>1.743,17</t>
  </si>
  <si>
    <t>92752</t>
  </si>
  <si>
    <t>MURO DE GABIÃO, ENCHIMENTO COM PEDRA DE MÃO TIPO RACHÃO, COM SOLO REFORÇADO, PARA MUROS COM ALTURA MAIOR QUE 20 M E MENOR OU IGUAL A 28 M   FORNECIMENTO E EXECUÇÃO. AF_12/2015</t>
  </si>
  <si>
    <t>2.084,56</t>
  </si>
  <si>
    <t>92753</t>
  </si>
  <si>
    <t>MURO DE GABIÃO, ENCHIMENTO COM RESÍDUO DE CONSTRUÇÃO E DEMOLIÇÃO, DE GRAVIDADE, COM GAIOLA TRAPEZOIDAL DE COMPRIMENTO IGUAL A 2 M, PARA MUROS COM ALTURA MENOR OU IGUAL A 2 M   FORNECIMENTO E EXECUÇÃO. AF_12/2015</t>
  </si>
  <si>
    <t>554,92</t>
  </si>
  <si>
    <t>92754</t>
  </si>
  <si>
    <t>MURO DE GABIÃO, ENCHIMENTO COM RESÍDUO DE CONSTRUÇÃO E DEMOLIÇÃO, DE GRAVIDADE, COM GAIOLA TRAPEZOIDAL DE COMPRIMENTO IGUAL A 2 M, PARA MUROS COM ALTURA MAIOR QUE 2 M E MENOR OU IGUAL A 4 M    FORNECIMENTO E EXECUÇÃO. AF_12/2015</t>
  </si>
  <si>
    <t>506,36</t>
  </si>
  <si>
    <t>92755</t>
  </si>
  <si>
    <t>PROTEÇÃO SUPERFICIAL DE CANAL EM GABIÃO TIPO COLCHÃO, ALTURA DE 17 CENTÍMETROS, ENCHIMENTO COM PEDRA DE MÃO TIPO RACHÃO - FORNECIMENTO E EXECUÇÃO. AF_12/2015</t>
  </si>
  <si>
    <t>210,33</t>
  </si>
  <si>
    <t>92756</t>
  </si>
  <si>
    <t>PROTEÇÃO SUPERFICIAL DE CANAL EM GABIÃO TIPO COLCHÃO, ALTURA DE 23 CENTÍMETROS, ENCHIMENTO COM PEDRA DE MÃO TIPO RACHÃO - FORNECIMENTO E EXECUÇÃO. AF_12/2015</t>
  </si>
  <si>
    <t>238,39</t>
  </si>
  <si>
    <t>92757</t>
  </si>
  <si>
    <t>PROTEÇÃO SUPERFICIAL DE CANAL EM GABIÃO TIPO COLCHÃO, ALTURA DE 30 CENTÍMETROS, ENCHIMENTO COM PEDRA DE MÃO TIPO RACHÃO - FORNECIMENTO E EXECUÇÃO. AF_12/2015</t>
  </si>
  <si>
    <t>272,47</t>
  </si>
  <si>
    <t>92758</t>
  </si>
  <si>
    <t>PROTEÇÃO SUPERFICIAL DE CANAL EM GABIÃO TIPO SACO, DIÂMETRO DE 65 CENTÍMETROS, ENCHIMENTO MANUAL COM PEDRA DE MÃO TIPO RACHÃO - FORNECIMENTO E EXECUÇÃO. AF_12/2015</t>
  </si>
  <si>
    <t>624,89</t>
  </si>
  <si>
    <t>91069</t>
  </si>
  <si>
    <t>EXECUÇÃO DE REVESTIMENTO DE CONCRETO PROJETADO COM ESPESSURA DE 7 CM, ARMADO COM TELA, INCLINAÇÃO MENOR QUE 90°, APLICAÇÃO CONTÍNUA, UTILIZANDO EQUIPAMENTO DE PROJEÇÃO COM 6 M³/H DE CAPACIDADE. AF_01/2016</t>
  </si>
  <si>
    <t>106,49</t>
  </si>
  <si>
    <t>91070</t>
  </si>
  <si>
    <t>EXECUÇÃO DE REVESTIMENTO DE CONCRETO PROJETADO COM ESPESSURA DE 10 CM, ARMADO COM TELA, INCLINAÇÃO MENOR QUE 90°, APLICAÇÃO CONTÍNUA, UTILIZANDO EQUIPAMENTO DE PROJEÇÃO COM 6 M³/H DE CAPACIDADE. AF_01/2016</t>
  </si>
  <si>
    <t>116,36</t>
  </si>
  <si>
    <t>91071</t>
  </si>
  <si>
    <t>EXECUÇÃO DE REVESTIMENTO DE CONCRETO PROJETADO COM ESPESSURA DE 7 CM, ARMADO COM TELA, INCLINAÇÃO DE 90°, APLICAÇÃO CONTÍNUA, UTILIZANDO EQUIPAMENTO DE PROJEÇÃO COM 6 M³/H DE CAPACIDADE. AF_01/2016</t>
  </si>
  <si>
    <t>149,22</t>
  </si>
  <si>
    <t>91072</t>
  </si>
  <si>
    <t>EXECUÇÃO DE REVESTIMENTO DE CONCRETO PROJETADO COM ESPESSURA DE 10 CM, ARMADO COM TELA, INCLINAÇÃO DE 90°, APLICAÇÃO CONTÍNUA, UTILIZANDO EQUIPAMENTO DE PROJEÇÃO COM 6 M³/H DE CAPACIDADE. AF_01/2016</t>
  </si>
  <si>
    <t>159,03</t>
  </si>
  <si>
    <t>91073</t>
  </si>
  <si>
    <t>EXECUÇÃO DE REVESTIMENTO DE CONCRETO PROJETADO COM ESPESSURA DE 7 CM, ARMADO COM TELA, INCLINAÇÃO MENOR QUE 90°, APLICAÇÃO CONTÍNUA, UTILIZANDO EQUIPAMENTO DE PROJEÇÃO COM 3 M³/H DE CAPACIDADE. AF_01/2016</t>
  </si>
  <si>
    <t>121,43</t>
  </si>
  <si>
    <t>91074</t>
  </si>
  <si>
    <t>EXECUÇÃO DE REVESTIMENTO DE CONCRETO PROJETADO COM ESPESSURA DE 10 CM, ARMADO COM TELA, INCLINAÇÃO MENOR QUE 90°, APLICAÇÃO CONTÍNUA, UTILIZANDO EQUIPAMENTO DE PROJEÇÃO COM 3 M³/H DE CAPACIDADE. AF_01/2016</t>
  </si>
  <si>
    <t>132,85</t>
  </si>
  <si>
    <t>91075</t>
  </si>
  <si>
    <t>EXECUÇÃO DE REVESTIMENTO DE CONCRETO PROJETADO COM ESPESSURA DE 7 CM, ARMADO COM TELA, INCLINAÇÃO DE 90°, APLICAÇÃO CONTÍNUA, UTILIZANDO EQUIPAMENTO DE PROJEÇÃO COM 3 M³/H DE CAPACIDADE. AF_01/2016</t>
  </si>
  <si>
    <t>166,40</t>
  </si>
  <si>
    <t>91076</t>
  </si>
  <si>
    <t>EXECUÇÃO DE REVESTIMENTO DE CONCRETO PROJETADO COM ESPESSURA DE 10 CM, ARMADO COM TELA, INCLINAÇÃO DE 90°, APLICAÇÃO CONTÍNUA, UTILIZANDO EQUIPAMENTO DE PROJEÇÃO COM 3 M³/H DE CAPACIDADE. AF_01/2016</t>
  </si>
  <si>
    <t>177,81</t>
  </si>
  <si>
    <t>91077</t>
  </si>
  <si>
    <t>EXECUÇÃO DE REVESTIMENTO DE CONCRETO PROJETADO COM ESPESSURA DE 7 CM, ARMADO COM FIBRAS DE AÇO, INCLINAÇÃO MENOR QUE 90°, APLICAÇÃO CONTÍNUA, UTILIZANDO EQUIPAMENTO DE PROJEÇÃO COM 6 M³/H DE CAPACIDADE. AF_01/2016</t>
  </si>
  <si>
    <t>115,33</t>
  </si>
  <si>
    <t>91078</t>
  </si>
  <si>
    <t>EXECUÇÃO DE REVESTIMENTO DE CONCRETO PROJETADO COM ESPESSURA DE 10 CM, ARMADO COM FIBRAS DE AÇO, INCLINAÇÃO MENOR QUE 90°, APLICAÇÃO CONTÍNUA, UTILIZANDO EQUIPAMENTO DE PROJEÇÃO COM 6 M³/H DE CAPACIDADE. AF_01/2016</t>
  </si>
  <si>
    <t>134,66</t>
  </si>
  <si>
    <t>91079</t>
  </si>
  <si>
    <t>EXECUÇÃO DE REVESTIMENTO DE CONCRETO PROJETADO COM ESPESSURA DE 7 CM, ARMADO COM FIBRAS DE AÇO, INCLINAÇÃO DE 90°, APLICAÇÃO CONTÍNUA, UTILIZANDO EQUIPAMENTO DE PROJEÇÃO COM 6 M³/H DE CAPACIDADE. AF_01/2016</t>
  </si>
  <si>
    <t>121,19</t>
  </si>
  <si>
    <t>91080</t>
  </si>
  <si>
    <t>EXECUÇÃO DE REVESTIMENTO DE CONCRETO PROJETADO COM ESPESSURA DE 10 CM, ARMADO COM FIBRAS DE AÇO, INCLINAÇÃO DE 90°, APLICAÇÃO CONTÍNUA, UTILIZANDO EQUIPAMENTO DE PROJEÇÃO COM 6 M³/H DE CAPACIDADE. AF_01/2016</t>
  </si>
  <si>
    <t>140,30</t>
  </si>
  <si>
    <t>91081</t>
  </si>
  <si>
    <t>EXECUÇÃO DE REVESTIMENTO DE CONCRETO PROJETADO COM ESPESSURA DE 7 CM, ARMADO COM FIBRAS DE AÇO, INCLINAÇÃO MENOR QUE 90°, APLICAÇÃO CONTÍNUA, UTILIZANDO EQUIPAMENTO DE PROJEÇÃO COM 3 M³/H DE CAPACIDADE. AF_01/2016</t>
  </si>
  <si>
    <t>132,08</t>
  </si>
  <si>
    <t>91082</t>
  </si>
  <si>
    <t>EXECUÇÃO DE REVESTIMENTO DE CONCRETO PROJETADO COM ESPESSURA DE 10 CM, ARMADO COM FIBRAS DE AÇO, INCLINAÇÃO MENOR QUE 90°, APLICAÇÃO CONTÍNUA, UTILIZANDO EQUIPAMENTO DE PROJEÇÃO COM 3 M³/H DE CAPACIDADE. AF_01/2016</t>
  </si>
  <si>
    <t>152,78</t>
  </si>
  <si>
    <t>91083</t>
  </si>
  <si>
    <t>EXECUÇÃO DE REVESTIMENTO DE CONCRETO PROJETADO COM ESPESSURA DE 7 CM, ARMADO COM FIBRAS DE AÇO, INCLINAÇÃO DE 90°, APLICAÇÃO CONTÍNUA, UTILIZANDO EQUIPAMENTO DE PROJEÇÃO COM 3 M³/H DE CAPACIDADE. AF_01/2016</t>
  </si>
  <si>
    <t>142,33</t>
  </si>
  <si>
    <t>91084</t>
  </si>
  <si>
    <t>EXECUÇÃO DE REVESTIMENTO DE CONCRETO PROJETADO COM ESPESSURA DE 10 CM, ARMADO COM FIBRAS DE AÇO, INCLINAÇÃO DE 90°, APLICAÇÃO CONTÍNUA, UTILIZANDO EQUIPAMENTO DE PROJEÇÃO COM 3 M³/H DE CAPACIDADE. AF_01/2016</t>
  </si>
  <si>
    <t>162,73</t>
  </si>
  <si>
    <t>91086</t>
  </si>
  <si>
    <t>EXECUÇÃO DE REVESTIMENTO DE CONCRETO PROJETADO COM ESPESSURA DE 7 CM, ARMADO COM TELA, INCLINAÇÃO MENOR QUE 90°, APLICAÇÃO DESCONTÍNUA, UTILIZANDO EQUIPAMENTO DE PROJEÇÃO COM 6 M³/H DE CAPACIDADE. AF_01/2016</t>
  </si>
  <si>
    <t>117,97</t>
  </si>
  <si>
    <t>91087</t>
  </si>
  <si>
    <t>EXECUÇÃO DE REVESTIMENTO DE CONCRETO PROJETADO COM ESPESSURA DE 10 CM, ARMADO COM TELA, INCLINAÇÃO MENOR QUE 90°, APLICAÇÃO DESCONTÍNUA, UTILIZANDO EQUIPAMENTO DE PROJEÇÃO COM 6 M³/H DE CAPACIDADE. AF_01/2016</t>
  </si>
  <si>
    <t>128,20</t>
  </si>
  <si>
    <t>91088</t>
  </si>
  <si>
    <t>EXECUÇÃO DE REVESTIMENTO DE CONCRETO PROJETADO COM ESPESSURA DE 7 CM, ARMADO COM TELA, INCLINAÇÃO DE 90°, APLICAÇÃO DESCONTÍNUA, UTILIZANDO EQUIPAMENTO DE PROJEÇÃO COM 6 M³/H DE CAPACIDADE. AF_01/2016</t>
  </si>
  <si>
    <t>162,07</t>
  </si>
  <si>
    <t>91089</t>
  </si>
  <si>
    <t>EXECUÇÃO DE REVESTIMENTO DE CONCRETO PROJETADO COM ESPESSURA DE 10 CM, ARMADO COM TELA, INCLINAÇÃO DE 90°, APLICAÇÃO DESCONTÍNUA, UTILIZANDO EQUIPAMENTO DE PROJEÇÃO COM 6 M³/H DE CAPACIDADE. AF_01/2016</t>
  </si>
  <si>
    <t>172,43</t>
  </si>
  <si>
    <t>91090</t>
  </si>
  <si>
    <t>EXECUÇÃO DE REVESTIMENTO DE CONCRETO PROJETADO COM ESPESSURA DE 7 CM, ARMADO COM TELA, INCLINAÇÃO MENOR QUE 90°, APLICAÇÃO DESCONTÍNUA, UTILIZANDO EQUIPAMENTO DE PROJEÇÃO COM 3 M³/H DE CAPACIDADE. AF_01/2016</t>
  </si>
  <si>
    <t>130,75</t>
  </si>
  <si>
    <t>91091</t>
  </si>
  <si>
    <t>EXECUÇÃO DE REVESTIMENTO DE CONCRETO PROJETADO COM ESPESSURA DE 10 CM, ARMADO COM TELA, INCLINAÇÃO MENOR QUE 90°, APLICAÇÃO DESCONTÍNUA, UTILIZANDO EQUIPAMENTO DE PROJEÇÃO COM 3 M³/H DE CAPACIDADE. AF_01/2016</t>
  </si>
  <si>
    <t>142,72</t>
  </si>
  <si>
    <t>91092</t>
  </si>
  <si>
    <t>EXECUÇÃO DE REVESTIMENTO DE CONCRETO PROJETADO COM ESPESSURA DE 7 CM, ARMADO COM TELA, INCLINAÇÃO DE 90°, APLICAÇÃO DESCONTÍNUA, UTILIZANDO EQUIPAMENTO DE PROJEÇÃO COM 3 M³/H DE CAPACIDADE. AF_01/2016</t>
  </si>
  <si>
    <t>176,60</t>
  </si>
  <si>
    <t>91093</t>
  </si>
  <si>
    <t>EXECUÇÃO DE REVESTIMENTO DE CONCRETO PROJETADO COM ESPESSURA DE 10 CM, ARMADO COM TELA, INCLINAÇÃO DE 90°, APLICAÇÃO DESCONTÍNUA, UTILIZANDO EQUIPAMENTO DE PROJEÇÃO COM 3 M³/H DE CAPACIDADE. AF_01/2016</t>
  </si>
  <si>
    <t>188,87</t>
  </si>
  <si>
    <t>91094</t>
  </si>
  <si>
    <t>EXECUÇÃO DE REVESTIMENTO DE CONCRETO PROJETADO COM ESPESSURA DE 7 CM, ARMADO COM FIBRAS DE AÇO, INCLINAÇÃO MENOR QUE 90°, APLICAÇÃO DESCONTÍNUA, UTILIZANDO EQUIPAMENTO DE PROJEÇÃO COM 6 M³/H DE CAPACIDADE. AF_01/2016</t>
  </si>
  <si>
    <t>122,20</t>
  </si>
  <si>
    <t>91095</t>
  </si>
  <si>
    <t>EXECUÇÃO DE REVESTIMENTO DE CONCRETO PROJETADO COM ESPESSURA DE 10 CM, ARMADO COM FIBRAS DE AÇO, INCLINAÇÃO MENOR QUE 90°, APLICAÇÃO DESCONTÍNUA, UTILIZANDO EQUIPAMENTO DE PROJEÇÃO COM 6 M³/H DE CAPACIDADE. AF_01/2016</t>
  </si>
  <si>
    <t>141,98</t>
  </si>
  <si>
    <t>91096</t>
  </si>
  <si>
    <t>EXECUÇÃO DE REVESTIMENTO DE CONCRETO PROJETADO COM ESPESSURA DE 7 CM, ARMADO COM FIBRAS DE AÇO, INCLINAÇÃO DE 90°, APLICAÇÃO DESCONTÍNUA, UTILIZANDO EQUIPAMENTO DE PROJEÇÃO COM 6 M³/H DE CAPACIDADE. AF_01/2016</t>
  </si>
  <si>
    <t>124,85</t>
  </si>
  <si>
    <t>91097</t>
  </si>
  <si>
    <t>EXECUÇÃO DE REVESTIMENTO DE CONCRETO PROJETADO COM ESPESSURA DE 10 CM, ARMADO COM FIBRAS DE AÇO, INCLINAÇÃO DE 90°, APLICAÇÃO DESCONTÍNUA, UTILIZANDO EQUIPAMENTO DE PROJEÇÃO COM 6 M³/H DE CAPACIDADE. AF_01/2016</t>
  </si>
  <si>
    <t>144,44</t>
  </si>
  <si>
    <t>91098</t>
  </si>
  <si>
    <t>EXECUÇÃO DE REVESTIMENTO DE CONCRETO PROJETADO COM ESPESSURA DE 7 CM, ARMADO COM FIBRAS DE AÇO, INCLINAÇÃO MENOR QUE 90°, APLICAÇÃO DESCONTÍNUA, UTILIZANDO EQUIPAMENTO DE PROJEÇÃO COM 3 M³/H DE CAPACIDADE. AF_01/2016</t>
  </si>
  <si>
    <t>138,75</t>
  </si>
  <si>
    <t>91099</t>
  </si>
  <si>
    <t>EXECUÇÃO DE REVESTIMENTO DE CONCRETO PROJETADO COM ESPESSURA DE 10 CM, ARMADO COM FIBRAS DE AÇO, INCLINAÇÃO MENOR QUE 90°, APLICAÇÃO DESCONTÍNUA, UTILIZANDO EQUIPAMENTO DE PROJEÇÃO COM 3 M³/H DE CAPACIDADE. AF_01/2016</t>
  </si>
  <si>
    <t>160,01</t>
  </si>
  <si>
    <t>91100</t>
  </si>
  <si>
    <t>EXECUÇÃO DE REVESTIMENTO DE CONCRETO PROJETADO COM ESPESSURA DE 7 CM, ARMADO COM FIBRAS DE AÇO, INCLINAÇÃO DE 90°, APLICAÇÃO DESCONTÍNUA, UTILIZANDO EQUIPAMENTO DE PROJEÇÃO COM 3 M³/H DE CAPACIDADE. AF_01/2016</t>
  </si>
  <si>
    <t>146,64</t>
  </si>
  <si>
    <t>91101</t>
  </si>
  <si>
    <t>EXECUÇÃO DE REVESTIMENTO DE CONCRETO PROJETADO COM ESPESSURA DE 10 CM, ARMADO COM FIBRAS DE AÇO, INCLINAÇÃO DE 90°, APLICAÇÃO DESCONTÍNUA, UTILIZANDO EQUIPAMENTO DE PROJEÇÃO COM 3 M³/H DE CAPACIDADE. AF_01/2016</t>
  </si>
  <si>
    <t>167,74</t>
  </si>
  <si>
    <t>93952</t>
  </si>
  <si>
    <t>EXECUÇÃO DE GRAMPO PARA SOLO GRAMPEADO COM COMPRIMENTO MENOR OU IGUAL A 4 M, DIÂMETRO DE 10 CM, PERFURAÇÃO COM EQUIPAMENTO MANUAL E ARMADURA COM DIÂMETRO DE 16 MM. AF_05/2016</t>
  </si>
  <si>
    <t>204,06</t>
  </si>
  <si>
    <t>93953</t>
  </si>
  <si>
    <t>EXECUÇÃO DE GRAMPO PARA SOLO GRAMPEADO COM COMPRIMENTO MAIOR QUE 4 M E MENOR OU IGUAL A 6 M, DIÂMETRO DE 10 CM, PERFURAÇÃO COM EQUIPAMENTO MANUAL E ARMADURA COM DIÂMETRO DE 16 MM. AF_05/2016</t>
  </si>
  <si>
    <t>189,30</t>
  </si>
  <si>
    <t>93954</t>
  </si>
  <si>
    <t>EXECUÇÃO DE GRAMPO PARA SOLO GRAMPEADO COM COMPRIMENTO MAIOR QUE 6 M E MENOR OU IGUAL A 8 M, DIÂMETRO DE 10 CM, PERFURAÇÃO COM EQUIPAMENTO MANUAL E ARMADURA COM DIÂMETRO DE 16 MM. AF_05/2016</t>
  </si>
  <si>
    <t>180,45</t>
  </si>
  <si>
    <t>93955</t>
  </si>
  <si>
    <t>EXECUÇÃO DE GRAMPO PARA SOLO GRAMPEADO COM COMPRIMENTO MAIOR QUE 8 M E MENOR OU IGUAL A 10 M, DIÂMETRO DE 10 CM, PERFURAÇÃO COM EQUIPAMENTO MANUAL E ARMADURA COM DIÂMETRO DE 16 MM. AF_05/2016</t>
  </si>
  <si>
    <t>174,21</t>
  </si>
  <si>
    <t>93956</t>
  </si>
  <si>
    <t>EXECUÇÃO DE GRAMPO PARA SOLO GRAMPEADO COM COMPRIMENTO MAIOR QUE 10 M, DIÂMETRO DE 10 CM, PERFURAÇÃO COM EQUIPAMENTO MANUAL E ARMADURA COM DIÂMETRO DE 16 MM. AF_05/2016</t>
  </si>
  <si>
    <t>169,22</t>
  </si>
  <si>
    <t>93957</t>
  </si>
  <si>
    <t>EXECUÇÃO DE GRAMPO PARA SOLO GRAMPEADO COM COMPRIMENTO MENOR OU IGUAL A 4 M, DIÂMETRO DE 10 CM, PERFURAÇÃO COM EQUIPAMENTO MANUAL E ARMADURA COM DIÂMETRO DE 20 MM. AF_05/2016</t>
  </si>
  <si>
    <t>218,54</t>
  </si>
  <si>
    <t>93958</t>
  </si>
  <si>
    <t>EXECUÇÃO DE GRAMPO PARA SOLO GRAMPEADO COM COMPRIMENTO MAIOR QUE 4 M E MENOR OU IGUAL A 6 M, DIÂMETRO DE 10 CM, PERFURAÇÃO COM EQUIPAMENTO MANUAL E ARMADURA COM DIÂMETRO DE 20 MM. AF_05/2016</t>
  </si>
  <si>
    <t>202,88</t>
  </si>
  <si>
    <t>93959</t>
  </si>
  <si>
    <t>EXECUÇÃO DE GRAMPO PARA SOLO GRAMPEADO COM COMPRIMENTO MAIOR QUE 6 M E MENOR OU IGUAL A 8 M, DIÂMETRO DE 10 CM, PERFURAÇÃO COM EQUIPAMENTO MANUAL E ARMADURA COM DIÂMETRO DE 20 MM. AF_05/2016</t>
  </si>
  <si>
    <t>193,60</t>
  </si>
  <si>
    <t>93960</t>
  </si>
  <si>
    <t>EXECUÇÃO DE GRAMPO PARA SOLO GRAMPEADO COM COMPRIMENTO MAIOR QUE 8 M E MENOR OU IGUAL A 10 M, DIÂMETRO DE 10 CM, PERFURAÇÃO COM EQUIPAMENTO MANUAL E ARMADURA COM DIÂMETRO DE 20 MM. AF_05/2016</t>
  </si>
  <si>
    <t>187,07</t>
  </si>
  <si>
    <t>93961</t>
  </si>
  <si>
    <t>EXECUÇÃO DE GRAMPO PARA SOLO GRAMPEADO COM COMPRIMENTO MAIOR QUE 10 M, DIÂMETRO DE 10 CM, PERFURAÇÃO COM EQUIPAMENTO MANUAL E ARMADURA COM DIÂMETRO DE 20 MM. AF_05/2016</t>
  </si>
  <si>
    <t>181,94</t>
  </si>
  <si>
    <t>93962</t>
  </si>
  <si>
    <t>EXECUÇÃO DE GRAMPO PARA SOLO GRAMPEADO COM COMPRIMENTO MENOR OU IGUAL A 4 M, DIÂMETRO DE 7 CM, PERFURAÇÃO COM EQUIPAMENTO MANUAL E ARMADURA COM DIÂMETRO DE 16 MM. AF_05/2016</t>
  </si>
  <si>
    <t>192,82</t>
  </si>
  <si>
    <t>93963</t>
  </si>
  <si>
    <t>EXECUÇÃO DE GRAMPO PARA SOLO GRAMPEADO COM COMPRIMENTO MAIOR QUE 4 E MENOR OU IGUAL A 6 M, DIÂMETRO DE 7 CM, PERFURAÇÃO COM EQUIPAMENTO MANUAL E ARMADURA COM DIÂMETRO DE 16 MM. AF_05/2016</t>
  </si>
  <si>
    <t>178,08</t>
  </si>
  <si>
    <t>93964</t>
  </si>
  <si>
    <t>EXECUÇÃO DE GRAMPO PARA SOLO GRAMPEADO COM COMPRIMENTO MAIOR QUE 6 M E MENOR OU IGUAL A 8 M, DIÂMETRO DE 7 CM, PERFURAÇÃO COM EQUIPAMENTO MANUAL E ARMADURA COM DIÂMETRO DE 16 MM. AF_05/2016</t>
  </si>
  <si>
    <t>169,29</t>
  </si>
  <si>
    <t>93965</t>
  </si>
  <si>
    <t>EXECUÇÃO DE GRAMPO PARA SOLO GRAMPEADO COM COMPRIMENTO MAIOR QUE 8 M E MENOR OU IGUAL A 10 M, DIÂMETRO DE 7 CM, PERFURAÇÃO COM EQUIPAMENTO MANUAL E ARMADURA COM DIÂMETRO DE 16 MM. AF_05/2016</t>
  </si>
  <si>
    <t>160,58</t>
  </si>
  <si>
    <t>93966</t>
  </si>
  <si>
    <t>EXECUÇÃO DE GRAMPO PARA SOLO GRAMPEADO COM COMPRIMENTO MAIOR QUE 10 M, DIÂMETRO DE 7 CM, PERFURAÇÃO COM EQUIPAMENTO MANUAL E ARMADURA COM DIÂMETRO DE 16 MM. AF_05/2016</t>
  </si>
  <si>
    <t>158,15</t>
  </si>
  <si>
    <t>93967</t>
  </si>
  <si>
    <t>EXECUÇÃO DE GRAMPO PARA SOLO GRAMPEADO COM COMPRIMENTO MENOR OU IGUAL A 4 M, DIÂMETRO DE 7 CM, PERFURAÇÃO COM EQUIPAMENTO MANUAL E ARMADURA COM DIÂMETRO DE 20 MM. AF_05/2016</t>
  </si>
  <si>
    <t>207,28</t>
  </si>
  <si>
    <t>93968</t>
  </si>
  <si>
    <t>EXECUÇÃO DE GRAMPO PARA SOLO GRAMPEADO COM COMPRIMENTO MAIOR QUE 4 E MENOR OU IGUAL A 6 M, DIÂMETRO DE 7 CM, PERFURAÇÃO COM EQUIPAMENTO MANUAL E ARMADURA COM DIÂMETRO DE 20 MM. AF_05/2016</t>
  </si>
  <si>
    <t>191,68</t>
  </si>
  <si>
    <t>93969</t>
  </si>
  <si>
    <t>EXECUÇÃO DE GRAMPO PARA SOLO GRAMPEADO COM COMPRIMENTO MAIOR QUE 6 M E MENOR OU IGUAL A 8 M, DIÂMETRO DE 7 CM, PERFURAÇÃO COM EQUIPAMENTO MANUAL E ARMADURA COM DIÂMETRO DE 20 MM. AF_05/2016</t>
  </si>
  <si>
    <t>182,43</t>
  </si>
  <si>
    <t>93970</t>
  </si>
  <si>
    <t>EXECUÇÃO DE GRAMPO PARA SOLO GRAMPEADO COM COMPRIMENTO MAIOR QUE 8 MENOR OU IGUAL A 10 M, DIÂMETRO DE 7 CM, PERFURAÇÃO COM EQUIPAMENTO MANUAL E ARMADURA COM DIÂMETRO DE 20 MM. AF_05/2016</t>
  </si>
  <si>
    <t>175,94</t>
  </si>
  <si>
    <t>93971</t>
  </si>
  <si>
    <t>EXECUÇÃO DE GRAMPO PARA SOLO GRAMPEADO COM COMPRIMENTO MAIOR QUE 10 M, DIÂMETRO DE 7 CM, PERFURAÇÃO COM EQUIPAMENTO MANUAL E ARMADURA COM DIÂMETRO DE 20 MM. AF_05/2016</t>
  </si>
  <si>
    <t>165,21</t>
  </si>
  <si>
    <t>95108</t>
  </si>
  <si>
    <t>EXECUÇÃO DE PROTEÇÃO DA CABEÇA DO TIRANTE COM USO DE FÔRMAS EM CHAPA COMPENSADA PLASTIFICADA DE MADEIRA E CONCRETO FCK =15 MPA. AF_07/2016</t>
  </si>
  <si>
    <t>28,59</t>
  </si>
  <si>
    <t>100332</t>
  </si>
  <si>
    <t>CONTENÇÃO EM PERFIL PRANCHADO COM PRANCHÃO DE MADEIRA, PERFIS ESPAÇADOS A 1,5 M PARA 1 SUBSOLO. AF_07/2019</t>
  </si>
  <si>
    <t>977,54</t>
  </si>
  <si>
    <t>100333</t>
  </si>
  <si>
    <t>CONTENÇÃO EM PERFIL PRANCHADO COM PRANCHÃO DE MADEIRA, PERFIS ESPAÇADOS A 1,5 M PARA 2 OU MAIS SUBSOLOS. AF_07/2019</t>
  </si>
  <si>
    <t>585,35</t>
  </si>
  <si>
    <t>100334</t>
  </si>
  <si>
    <t>CONTENÇÃO EM PERFIL PRANCHADO COM PRANCHÃO DE MADEIRA, PERFIS ESPAÇADOS A 2 M PARA 1 SUBSOLO. AF_07/2019</t>
  </si>
  <si>
    <t>765,49</t>
  </si>
  <si>
    <t>100335</t>
  </si>
  <si>
    <t>CONTENÇÃO EM PERFIL PRANCHADO COM PRANCHÃO DE MADEIRA, PERFIS ESPAÇADOS A 2 M PARA 2 OU MAIS SUBSOLOS. AF_07/2019</t>
  </si>
  <si>
    <t>471,35</t>
  </si>
  <si>
    <t>100341</t>
  </si>
  <si>
    <t>FABRICAÇÃO, MONTAGEM E DESMONTAGEM DE FÔRMA PARA CORTINA DE CONTENÇÃO, EM CHAPA DE MADEIRA COMPENSADA PLASTIFICADA, E = 18 MM, 10 UTILIZAÇÕES. AF_07/2019</t>
  </si>
  <si>
    <t>35,28</t>
  </si>
  <si>
    <t>100342</t>
  </si>
  <si>
    <t>ARMAÇÃO DE CORTINA DE CONTENÇÃO EM CONCRETO ARMADO, COM AÇO CA-50 DE 6,3 MM - MONTAGEM. AF_07/2019</t>
  </si>
  <si>
    <t>15,42</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</si>
  <si>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</si>
  <si>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</si>
  <si>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</si>
  <si>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</si>
  <si>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</si>
  <si>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</si>
  <si>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11,06</t>
  </si>
  <si>
    <t>100346</t>
  </si>
  <si>
    <t>ARMAÇÃO DE CORTINA DE CONTENÇÃO EM CONCRETO ARMADO, COM AÇO CA-50 DE 16 MM - MONTAGEM. AF_07/2019</t>
  </si>
  <si>
    <t>10,52</t>
  </si>
  <si>
    <t>100347</t>
  </si>
  <si>
    <t>ARMAÇÃO DE CORTINA DE CONTENÇÃO EM CONCRETO ARMADO, COM AÇO CA-50 DE 20 MM - MONTAGEM. AF_07/2019</t>
  </si>
  <si>
    <t>11,87</t>
  </si>
  <si>
    <t>100348</t>
  </si>
  <si>
    <t>ARMAÇÃO DE CORTINA DE CONTENÇÃO EM CONCRETO ARMADO, COM AÇO CA-50 DE 25 MM - MONTAGEM. AF_07/2019</t>
  </si>
  <si>
    <t>11,62</t>
  </si>
  <si>
    <t>100349</t>
  </si>
  <si>
    <t>CONCRETAGEM DE CORTINA DE CONTENÇÃO, ATRAVÉS DE BOMBA   LANÇAMENTO, ADENSAMENTO E ACABAMENTO. AF_07/2019</t>
  </si>
  <si>
    <t>482,28</t>
  </si>
  <si>
    <t>102989</t>
  </si>
  <si>
    <t>CANALETA MEIA CANA PRÉ-MOLDADA DE CONCRETO (D = 20 CM) - FORNECIMENTO E INSTALAÇÃO. AF_08/2021</t>
  </si>
  <si>
    <t>29,02</t>
  </si>
  <si>
    <t>102990</t>
  </si>
  <si>
    <t>CANALETA MEIA CANA PRÉ-MOLDADA DE CONCRETO (D = 30 CM) - FORNECIMENTO E INSTALAÇÃO. AF_08/2021</t>
  </si>
  <si>
    <t>102991</t>
  </si>
  <si>
    <t>CANALETA MEIA CANA PRÉ-MOLDADA DE CONCRETO (D = 40 CM) - FORNECIMENTO E INSTALAÇÃO. AF_08/2021</t>
  </si>
  <si>
    <t>45,42</t>
  </si>
  <si>
    <t>102992</t>
  </si>
  <si>
    <t>CANALETA MEIA CANA PRÉ-MOLDADA DE CONCRETO (D = 50 CM) - FORNECIMENTO E INSTALAÇÃO. AF_08/2021</t>
  </si>
  <si>
    <t>65,26</t>
  </si>
  <si>
    <t>102993</t>
  </si>
  <si>
    <t>CANALETA MEIA CANA PRÉ-MOLDADA DE CONCRETO (D = 60 CM) - FORNECIMENTO E INSTALAÇÃO. AF_08/2021</t>
  </si>
  <si>
    <t>85,15</t>
  </si>
  <si>
    <t>102994</t>
  </si>
  <si>
    <t>CANALETA MEIA CANA PRÉ-MOLDADA DE CONCRETO (D = 80 CM) - FORNECIMENTO E INSTALAÇÃO. AF_08/2021</t>
  </si>
  <si>
    <t>141,57</t>
  </si>
  <si>
    <t>102995</t>
  </si>
  <si>
    <t>EXECUÇÃO DE CANALETA DE CONCRETO MOLDADO IN LOCO, ESPESSURA DE 0,07 M, GEOMETRIA TRAPEZOIDAL (DIMENSÕES INTERNAS: B=0,6 M; B=0,147 M; H=0,2 M). AF_08/2021</t>
  </si>
  <si>
    <t>41,76</t>
  </si>
  <si>
    <t>102996</t>
  </si>
  <si>
    <t>EXECUÇÃO DE CANALETA DE CONCRETO MOLDADO IN LOCO, ESPESSURA DE 0,07 M, GEOMETRIA TRAPEZOIDAL (DIMENSÕES INTERNAS: B=0,9 M; B=0,246 M; H=0,3 M). AF_08/2021</t>
  </si>
  <si>
    <t>58,93</t>
  </si>
  <si>
    <t>102997</t>
  </si>
  <si>
    <t>EXECUÇÃO DE CANALETA DE CONCRETO MOLDADO IN LOCO, ESPESSURA DE 0,08 M, GEOMETRIA TRAPEZOIDAL (DIMENSÕES INTERNAS: B=1M; B=0,5 M; H=0,25 M). AF_08/2021</t>
  </si>
  <si>
    <t>77,94</t>
  </si>
  <si>
    <t>102998</t>
  </si>
  <si>
    <t>EXECUÇÃO DE CANALETA DE CONCRETO MOLDADO IN LOCO, ESPESSURA DE 0,08 M, GEOMETRIA TRAPEZOIDAL (DIMENSÕES INTERNAS: B=1,074 M; B=0,534 M; H=0,27 M). AF_08/2021</t>
  </si>
  <si>
    <t>74,80</t>
  </si>
  <si>
    <t>102999</t>
  </si>
  <si>
    <t>EXECUÇÃO DE CANALETA DE CONCRETO MOLDADO IN LOCO, ESPESSURA DE 0,08 M, GEOMETRIA TRAPEZOIDAL (DIMENSÕES INTERNAS: B=1,4 M; B=0,7 M; H=0,35 M). AF_08/2021</t>
  </si>
  <si>
    <t>94,57</t>
  </si>
  <si>
    <t>103000</t>
  </si>
  <si>
    <t>EXECUÇÃO DE CANALETA DE CONCRETO MOLDADO IN LOCO, ESPESSURA DE 0,08 M, GEOMETRIA TRAPEZOIDAL (DIMENSÕES INTERNAS: B=1,474 M; B=0,934 M; H=0,27 M). AF_08/2021</t>
  </si>
  <si>
    <t>94,95</t>
  </si>
  <si>
    <t>103001</t>
  </si>
  <si>
    <t>GRELHA DE FERRO FUNDIDO SIMPLES COM REQUADRO, 150 X 1000 MM, ASSENTADA COM ARGAMASSA 1 : 3 CIMENTO: AREIA - FORNECIMENTO E INSTALAÇÃO. AF_08/2021</t>
  </si>
  <si>
    <t>246,49</t>
  </si>
  <si>
    <t>103002</t>
  </si>
  <si>
    <t>GRELHA DE FERRO FUNDIDO SIMPLES COM REQUADRO, 200 X 1000 MM, ASSENTADA COM ARGAMASSA 1 : 3 CIMENTO: AREIA - FORNECIMENTO E INSTALAÇÃO. AF_08/2021</t>
  </si>
  <si>
    <t>307,94</t>
  </si>
  <si>
    <t>103003</t>
  </si>
  <si>
    <t>GRELHA DE FERRO FUNDIDO SIMPLES COM REQUADRO, 300 X 1000 MM, ASSENTADA COM ARGAMASSA 1 : 3 CIMENTO: AREIA - FORNECIMENTO E INSTALAÇÃO. AF_08/2021</t>
  </si>
  <si>
    <t>430,88</t>
  </si>
  <si>
    <t>103005</t>
  </si>
  <si>
    <t>CAIXA COM GRELHA RETANGULAR DE FERRO FUNDIDO, EM ALVENARIA COM TIJOLOS CERÂMICOS MACIÇOS, DIMENSÕES INTERNAS: 0,15 X 1,00 X 0,3 M. AF_08/2021</t>
  </si>
  <si>
    <t>568,19</t>
  </si>
  <si>
    <t>103006</t>
  </si>
  <si>
    <t>CAIXA COM GRELHA RETANGULAR DE FERRO FUNDIDO, EM ALVENARIA COM TIJOLOS CERÂMICOS MACIÇOS, DIMENSÕES INTERNAS: 0,20 X 1,00 X 0,4 M. AF_08/2021</t>
  </si>
  <si>
    <t>771,03</t>
  </si>
  <si>
    <t>103007</t>
  </si>
  <si>
    <t>CAIXA COM GRELHA RETANGULAR DE FERRO FUNDIDO, EM ALVENARIA COM TIJOLOS CERÂMICOS MACIÇOS, DIMENSÕES INTERNAS: 0,30 X 1,00 X 0,5 M. AF_08/2021</t>
  </si>
  <si>
    <t>1.025,56</t>
  </si>
  <si>
    <t>97933</t>
  </si>
  <si>
    <t>CAIXA COM GRELHA SIMPLES RETANGULAR, EM CONCRETO PRÉ-MOLDADO, DIMENSÕES INTERNAS: 0,6X1,0X1,0 M. AF_12/2020</t>
  </si>
  <si>
    <t>913,74</t>
  </si>
  <si>
    <t>97934</t>
  </si>
  <si>
    <t>CAIXA COM GRELHA DUPLA RETANGULAR, EM CONCRETO PRÉ-MOLDADO, DIMENSÕES INTERNAS: 0,6X2,2X1,0 M. AF_12/2020</t>
  </si>
  <si>
    <t>1.946,36</t>
  </si>
  <si>
    <t>97935</t>
  </si>
  <si>
    <t>CAIXA PARA BOCA DE LOBO SIMPLES RETANGULAR, EM CONCRETO PRÉ-MOLDADO, DIMENSÕES INTERNAS: 0,6X1,0X1,2 M. AF_12/2020</t>
  </si>
  <si>
    <t>739,35</t>
  </si>
  <si>
    <t>97936</t>
  </si>
  <si>
    <t>CAIXA PARA BOCA DE LOBO DUPLA RETANGULAR, EM CONCRETO PRÉ-MOLDADO, DIMENSÕES INTERNAS: 0,6X2,2X1,2 M. AF_12/2020</t>
  </si>
  <si>
    <t>1.648,07</t>
  </si>
  <si>
    <t>97947</t>
  </si>
  <si>
    <t>CAIXA COM GRELHA SIMPLES RETANGULAR, EM ALVENARIA COM TIJOLOS CERÂMICOS MACIÇOS, DIMENSÕES INTERNAS: 0,5X1X1 M. AF_12/2020</t>
  </si>
  <si>
    <t>1.564,04</t>
  </si>
  <si>
    <t>97948</t>
  </si>
  <si>
    <t>CAIXA COM GRELHA DUPLA RETANGULAR, EM ALVENARIA COM TIJOLOS CERÂMICOS MACIÇOS, DIMENSÕES INTERNAS: 0,5X2,2X1 M. AF_12/2020</t>
  </si>
  <si>
    <t>2.889,49</t>
  </si>
  <si>
    <t>97949</t>
  </si>
  <si>
    <t>CAIXA PARA BOCA DE LOBO SIMPLES RETANGULAR, EM ALVENARIA COM TIJOLOS CERÂMICOS MACIÇOS, DIMENSÕES INTERNAS: 0,6X1X1,2 M. AF_12/2020</t>
  </si>
  <si>
    <t>1.571,99</t>
  </si>
  <si>
    <t>97950</t>
  </si>
  <si>
    <t>CAIXA PARA BOCA DE LOBO DUPLA RETANGULAR, EM ALVENARIA COM TIJOLOS CERÂMICOS MACIÇOS, DIMENSÕES INTERNAS: 0,6X2,2X1,2 M. AF_12/2020</t>
  </si>
  <si>
    <t>2.775,71</t>
  </si>
  <si>
    <t>97951</t>
  </si>
  <si>
    <t>CAIXA PARA BOCA DE LOBO COMBINADA COM GRELHA RETANGULAR, EM ALVENARIA COM TIJOLOS CERÂMICOS MACIÇOS, DIMENSÕES INTERNAS: 1,3X1X1,2 M. AF_12/2020</t>
  </si>
  <si>
    <t>2.513,37</t>
  </si>
  <si>
    <t>97952</t>
  </si>
  <si>
    <t>CAIXA PARA BOCA DE LOBO DUPLA COMBINADA COM GRELHA RETANGULAR, EM ALVENARIA COM TIJOLOS CERÂMICOS MACIÇOS, DIMENSÕES INTERNAS: 1,3X2,2X1,2 M. AF_12/2020</t>
  </si>
  <si>
    <t>4.349,97</t>
  </si>
  <si>
    <t>97953</t>
  </si>
  <si>
    <t>CAIXA COM GRELHA SIMPLES RETANGULAR, EM ALVENARIA COM BLOCOS DE CONCRETO, DIMENSÕES INTERNAS: 0,5X1X1 M. AF_12/2020</t>
  </si>
  <si>
    <t>1.149,92</t>
  </si>
  <si>
    <t>97955</t>
  </si>
  <si>
    <t>CAIXA COM GRELHA DUPLA RETANGULAR, EM ALVENARIA COM BLOCOS DE CONCRETO, DIMENSÕES INTERNAS: 0,5X2,2X1 M. AF_12/2020</t>
  </si>
  <si>
    <t>2.478,76</t>
  </si>
  <si>
    <t>97956</t>
  </si>
  <si>
    <t>CAIXA PARA BOCA DE LOBO SIMPLES RETANGULAR, EM ALVENARIA COM BLOCOS DE CONCRETO, DIMENSÕES INTERNAS: 0,6X1X1,2 M. AF_12/2020</t>
  </si>
  <si>
    <t>1.213,08</t>
  </si>
  <si>
    <t>97957</t>
  </si>
  <si>
    <t>CAIXA PARA BOCA DE LOBO DUPLA RETANGULAR, EM ALVENARIA COM BLOCOS DE CONCRETO, DIMENSÕES INTERNAS: 0,6X2,2X1,2 M. AF_12/2020</t>
  </si>
  <si>
    <t>2.190,12</t>
  </si>
  <si>
    <t>97961</t>
  </si>
  <si>
    <t>CAIXA PARA BOCA DE LOBO COMBINADA COM GRELHA RETANGULAR, EM ALVENARIA COM BLOCOS DE CONCRETO, DIMENSÕES INTERNAS: 1,3X1X1,2 M. AF_12/2020</t>
  </si>
  <si>
    <t>1.990,80</t>
  </si>
  <si>
    <t>97973</t>
  </si>
  <si>
    <t>CAIXA PARA BOCA DE LOBO DUPLA COMBINADA COM GRELHA RETANGULAR, EM ALVENARIA COM BLOCOS DE CONCRETO, DIMENSÕES INTERNAS: 1,3X2,2X1,2 M. AF_12/2020</t>
  </si>
  <si>
    <t>3.742,01</t>
  </si>
  <si>
    <t>97974</t>
  </si>
  <si>
    <t>POÇO DE INSPEÇÃO CIRCULAR PARA ESGOTO, EM CONCRETO PRÉ-MOLDADO, DIÂMETRO INTERNO = 0,6 M, PROFUNDIDADE = 1 M, EXCLUINDO TAMPÃO. AF_12/2020</t>
  </si>
  <si>
    <t>411,47</t>
  </si>
  <si>
    <t>97975</t>
  </si>
  <si>
    <t>POÇO DE INSPEÇÃO CIRCULAR PARA ESGOTO, EM CONCRETO PRÉ-MOLDADO, DIÂMETRO INTERNO = 0,6 M, PROFUNDIDADE = 1,5 M, EXCLUINDO TAMPÃO. AF_12/2020</t>
  </si>
  <si>
    <t>430,82</t>
  </si>
  <si>
    <t>97976</t>
  </si>
  <si>
    <t>POÇO DE INSPEÇÃO CIRCULAR PARA ESGOTO, EM ALVENARIA COM TIJOLOS CERÂMICOS MACIÇOS, DIÂMETRO INTERNO = 0,6 M, PROFUNDIDADE = 1 M, EXCLUINDO TAMPÃO. AF_12/2020</t>
  </si>
  <si>
    <t>989,04</t>
  </si>
  <si>
    <t>97977</t>
  </si>
  <si>
    <t>POÇO DE INSPEÇÃO CIRCULAR PARA ESGOTO, EM ALVENARIA COM TIJOLOS CERÂMICOS MACIÇOS, DIÂMETRO INTERNO = 0,6 M, PROFUNDIDADE = 1,5 M, EXCLUINDO TAMPÃO. AF_12/2020</t>
  </si>
  <si>
    <t>1.397,63</t>
  </si>
  <si>
    <t>97978</t>
  </si>
  <si>
    <t>BASE PARA POÇO DE VISITA CIRCULAR PARA ESGOTO, EM CONCRETO PRÉ-MOLDADO, DIÂMETRO INTERNO = 0,8 M, PROFUNDIDADE = 1,45 M, EXCLUINDO TAMPÃO. AF_12/2020</t>
  </si>
  <si>
    <t>815,76</t>
  </si>
  <si>
    <t>97980</t>
  </si>
  <si>
    <t>BASE PARA POÇO DE VISITA CIRCULAR PARA  ESGOTO, EM ALVENARIA COM TIJOLOS CERÂMICOS MACIÇOS, DIÂMETRO INTERNO = 0,8 M, PROFUNDIDADE = 1,45 M, EXCLUINDO TAMPÃO. AF_12/2020</t>
  </si>
  <si>
    <t>1.841,06</t>
  </si>
  <si>
    <t>97981</t>
  </si>
  <si>
    <t>ACRÉSCIMO PARA POÇO DE VISITA CIRCULAR PARA ESGOTO, EM ALVENARIA COM TIJOLOS CERÂMICOS MACIÇOS, DIÂMETRO INTERNO = 0,8 M. AF_12/2020</t>
  </si>
  <si>
    <t>1.062,14</t>
  </si>
  <si>
    <t>97983</t>
  </si>
  <si>
    <t>ACRÉSCIMO PARA POÇO DE VISITA CIRCULAR PARA ESGOTO, EM CONCRETO PRÉ-MOLDADO, DIÂMETRO INTERNO = 1 M. AF_12/2020</t>
  </si>
  <si>
    <t>442,05</t>
  </si>
  <si>
    <t>97985</t>
  </si>
  <si>
    <t>ACRÉSCIMO PARA POÇO DE VISITA CIRCULAR PARA  ESGOTO, EM ALVENARIA COM TIJOLOS CERÂMICOS MACIÇOS, DIÂMETRO INTERNO = 1 M. AF_12/2020</t>
  </si>
  <si>
    <t>1.284,18</t>
  </si>
  <si>
    <t>97987</t>
  </si>
  <si>
    <t>ACRÉSCIMO PARA POÇO DE VISITA CIRCULAR PARA ESGOTO, EM CONCRETO PRÉ-MOLDADO, DIÂMETRO INTERNO = 1,2 M. AF_12/2020</t>
  </si>
  <si>
    <t>588,19</t>
  </si>
  <si>
    <t>97988</t>
  </si>
  <si>
    <t>BASE PARA POÇO DE VISITA CIRCULAR PARA  ESGOTO, EM ALVENARIA COM TIJOLOS CERÂMICOS MACIÇOS, DIÂMETRO INTERNO = 1,2 M, PROFUNDIDADE = 1,45 M, EXCLUINDO TAMPÃO. AF_12/2020</t>
  </si>
  <si>
    <t>2.710,63</t>
  </si>
  <si>
    <t>97989</t>
  </si>
  <si>
    <t>ACRÉSCIMO PARA POÇO DE VISITA CIRCULAR PARA ESGOTO, EM ALVENARIA COM TIJOLOS CERÂMICOS MACIÇOS, DIÂMETRO INTERNO = 1,2 M. AF_12/2020</t>
  </si>
  <si>
    <t>1.506,28</t>
  </si>
  <si>
    <t>97991</t>
  </si>
  <si>
    <t>ACRÉSCIMO PARA POÇO DE VISITA CIRCULAR PARA  ESGOTO, EM CONCRETO PRÉ-MOLDADO, DIÂMETRO INTERNO = 1,5 M. AF_12/2020</t>
  </si>
  <si>
    <t>846,28</t>
  </si>
  <si>
    <t>97992</t>
  </si>
  <si>
    <t>BASE PARA POÇO DE VISITA CIRCULAR PARA ESGOTO, EM ALVENARIA COM TIJOLOS CERÂMICOS MACIÇOS, DIÂMETRO INTERNO = 1,5 M, PROFUNDIDADE = 1,45 M, EXCLUINDO TAMPÃO. AF_12/2020</t>
  </si>
  <si>
    <t>3.481,85</t>
  </si>
  <si>
    <t>97993</t>
  </si>
  <si>
    <t>ACRÉSCIMO PARA POÇO DE VISITA CIRCULAR PARA  ESGOTO, EM ALVENARIA COM TIJOLOS CERÂMICOS MACIÇOS, DIÂMETRO INTERNO = 1,5 M. AF_12/2020</t>
  </si>
  <si>
    <t>1.839,36</t>
  </si>
  <si>
    <t>97994</t>
  </si>
  <si>
    <t>BASE PARA POÇO DE VISITA RETANGULAR PARA  ESGOTO, EM ALVENARIA COM BLOCOS DE CONCRETO, DIMENSÕES INTERNAS = 1X1 M, PROFUNDIDADE = 1,45 M, EXCLUINDO TAMPÃO. AF_12/2020</t>
  </si>
  <si>
    <t>2.262,90</t>
  </si>
  <si>
    <t>97995</t>
  </si>
  <si>
    <t>ACRÉSCIMO PARA POÇO DE VISITA RETANGULAR PARA ESGOTO, EM ALVENARIA COM BLOCOS DE CONCRETO, DIMENSÕES INTERNAS = 1X1 M. AF_12/2020</t>
  </si>
  <si>
    <t>1.121,94</t>
  </si>
  <si>
    <t>97996</t>
  </si>
  <si>
    <t>BASE PARA POÇO DE VISITA RETANGULAR PARA ESGOTO, EM ALVENARIA COM BLOCOS DE CONCRETO, DIMENSÕES INTERNAS = 1X1,5 M, PROFUNDIDADE = 1,45 M, EXCLUINDO TAMPÃO. AF_12/2020</t>
  </si>
  <si>
    <t>2.863,79</t>
  </si>
  <si>
    <t>97997</t>
  </si>
  <si>
    <t>ACRÉSCIMO PARA POÇO DE VISITA RETANGULAR PARA ESGOTO, EM ALVENARIA COM BLOCOS DE CONCRETO, DIMENSÕES INTERNAS = 1X1,5 M. AF_12/2020</t>
  </si>
  <si>
    <t>1.340,65</t>
  </si>
  <si>
    <t>97999</t>
  </si>
  <si>
    <t>ACRÉSCIMO PARA POÇO DE VISITA RETANGULAR PARA ESGOTO, EM ALVENARIA COM BLOCOS DE CONCRETO, DIMENSÕES INTERNAS = 1X2 M. AF_12/2020</t>
  </si>
  <si>
    <t>1.559,38</t>
  </si>
  <si>
    <t>98001</t>
  </si>
  <si>
    <t>ACRÉSCIMO PARA POÇO DE VISITA RETANGULAR PARA ESGOTO, EM ALVENARIA COM BLOCOS DE CONCRETO, DIMENSÕES INTERNAS = 1X2,5 M. AF_12/2020</t>
  </si>
  <si>
    <t>1.778,10</t>
  </si>
  <si>
    <t>98002</t>
  </si>
  <si>
    <t>BASE PARA POÇO DE VISITA RETANGULAR PARA ESGOTO, EM ALVENARIA COM BLOCOS DE CONCRETO, DIMENSÕES INTERNAS = 1X3 M, PROFUNDIDADE = 1,45 M, EXCLUINDO TAMPÃO. AF_12/2020</t>
  </si>
  <si>
    <t>4.701,95</t>
  </si>
  <si>
    <t>98003</t>
  </si>
  <si>
    <t>ACRÉSCIMO PARA POÇO DE VISITA RETANGULAR PARA ESGOTO, EM ALVENARIA COM BLOCOS DE CONCRETO, DIMENSÕES INTERNAS = 1X3 M. AF_12/2020</t>
  </si>
  <si>
    <t>1.996,87</t>
  </si>
  <si>
    <t>98005</t>
  </si>
  <si>
    <t>ACRÉSCIMO PARA POÇO DE VISITA RETANGULAR PARA ESGOTO, EM ALVENARIA COM BLOCOS DE CONCRETO, DIMENSÕES INTERNAS = 1X3,5 M. AF_12/2020</t>
  </si>
  <si>
    <t>2.215,59</t>
  </si>
  <si>
    <t>98006</t>
  </si>
  <si>
    <t>BASE PARA POÇO DE VISITA RETANGULAR PARA ESGOTO, EM ALVENARIA COM BLOCOS DE CONCRETO, DIMENSÕES INTERNAS = 1X4 M, PROFUNDIDADE = 1,45 M, EXCLUINDO TAMPÃO. AF_12/2020</t>
  </si>
  <si>
    <t>5.907,84</t>
  </si>
  <si>
    <t>98007</t>
  </si>
  <si>
    <t>ACRÉSCIMO PARA POÇO DE VISITA RETANGULAR PARA ESGOTO, EM ALVENARIA COM BLOCOS DE CONCRETO, DIMENSÕES INTERNAS = 1X4 M. AF_12/2020</t>
  </si>
  <si>
    <t>2.434,32</t>
  </si>
  <si>
    <t>98008</t>
  </si>
  <si>
    <t>BASE PARA POÇO DE VISITA RETANGULAR PARA ESGOTO, EM ALVENARIA COM BLOCOS DE CONCRETO, DIMENSÕES INTERNAS = 1,5X1,5 M, PROFUNDIDADE = 1,45 M, EXCLUINDO TAMPÃO . AF_12/2020</t>
  </si>
  <si>
    <t>3.547,80</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</si>
  <si>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</si>
  <si>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</si>
  <si>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</si>
  <si>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1,45 M, EXCLUINDO TAMPÃO. AF_12/2020</t>
  </si>
  <si>
    <t>4.337,15</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</si>
  <si>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</si>
  <si>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</si>
  <si>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</si>
  <si>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1,45 M, EXCLUINDO TAMPÃO. AF_12/2020</t>
  </si>
  <si>
    <t>5.098,02</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</si>
  <si>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</si>
  <si>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</si>
  <si>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</si>
  <si>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1,45 M, EXCLUINDO TAMPÃO. AF_12/2020</t>
  </si>
  <si>
    <t>5.858,85</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</si>
  <si>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</si>
  <si>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</si>
  <si>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</si>
  <si>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1,45 M, EXCLUINDO TAMPÃO. AF_12/2020</t>
  </si>
  <si>
    <t>6.623,63</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</si>
  <si>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</si>
  <si>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</si>
  <si>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</si>
  <si>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1,45 M, EXCLUINDO TAMPÃO. AF_12/2020</t>
  </si>
  <si>
    <t>7.380,62</t>
  </si>
  <si>
    <t>98019</t>
  </si>
  <si>
    <t>ACRÉSCIMO PARA POÇO DE VISITA RETANGULAR PARA ESGOTO, EM ALVENARIA COM BLOCOS DE CONCRETO, DIMENSÕES INTERNAS = 1,5X4 M. AF_12/2020</t>
  </si>
  <si>
    <t>2.672,75</t>
  </si>
  <si>
    <t>98020</t>
  </si>
  <si>
    <t>BASE PARA POÇO DE VISITA RETANGULAR PARA ESGOTO, EM ALVENARIA COM BLOCOS DE CONCRETO, DIMENSÕES INTERNAS = 2X2 M, PROFUNDIDADE = 1,45 M, EXCLUINDO TAMPÃO. AF_12/2020</t>
  </si>
  <si>
    <t>5.228,97</t>
  </si>
  <si>
    <t>98021</t>
  </si>
  <si>
    <t>ACRÉSCIMO PARA POÇO DE VISITA RETANGULAR PARA ESGOTO, EM ALVENARIA COM BLOCOS DE CONCRETO, DIMENSÕES INTERNAS = 2X2 M. AF_12/2020</t>
  </si>
  <si>
    <t>2.016,63</t>
  </si>
  <si>
    <t>98022</t>
  </si>
  <si>
    <t>BASE PARA POÇO DE VISITA RETANGULAR PARA ESGOTO, EM ALVENARIA COM BLOCOS DE CONCRETO, DIMENSÕES INTERNAS = 2X2,5 M, PROFUNDIDADE = 1,45 M, EXCLUINDO TAMPÃO. AF_12/2020</t>
  </si>
  <si>
    <t>6.138,65</t>
  </si>
  <si>
    <t>98023</t>
  </si>
  <si>
    <t>ACRÉSCIMO PARA POÇO DE VISITA RETANGULAR PARA ESGOTO, EM ALVENARIA COM BLOCOS DE CONCRETO, DIMENSÕES INTERNAS = 2X2,5 M. AF_12/2020</t>
  </si>
  <si>
    <t>2.235,31</t>
  </si>
  <si>
    <t>98024</t>
  </si>
  <si>
    <t>BASE PARA POÇO DE VISITA RETANGULAR PARA ESGOTO, EM ALVENARIA COM BLOCOS DE CONCRETO, DIMENSÕES INTERNAS = 2X3 M, PROFUNDIDADE = 1,45 M, EXCLUINDO TAMPÃO. AF_12/2020</t>
  </si>
  <si>
    <t>7.105,63</t>
  </si>
  <si>
    <t>98025</t>
  </si>
  <si>
    <t>ACRÉSCIMO PARA POÇO DE VISITA RETANGULAR PARA ESGOTO, EM ALVENARIA COM BLOCOS DE CONCRETO, DIMENSÕES INTERNAS = 2X3 M. AF_12/2020</t>
  </si>
  <si>
    <t>2.454,09</t>
  </si>
  <si>
    <t>98026</t>
  </si>
  <si>
    <t>BASE PARA POÇO DE VISITA RETANGULAR PARA ESGOTO, EM ALVENARIA COM BLOCOS DE CONCRETO, DIMENSÕES INTERNAS = 2X3,5 M, PROFUNDIDADE = 1,45 M, EXCLUINDO TAMPÃO. AF_12/2020</t>
  </si>
  <si>
    <t>8.017,69</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</si>
  <si>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</si>
  <si>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</si>
  <si>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</si>
  <si>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1,45 M, EXCLUINDO TAMPÃO. AF_12/2020</t>
  </si>
  <si>
    <t>8.929,85</t>
  </si>
  <si>
    <t>98029</t>
  </si>
  <si>
    <t>ACRÉSCIMO PARA POÇO DE VISITA RETANGULAR PARA ESGOTO, EM ALVENARIA COM BLOCOS DE CONCRETO, DIMENSÕES INTERNAS = 2X4 M. AF_12/2020</t>
  </si>
  <si>
    <t>2.895,58</t>
  </si>
  <si>
    <t>98030</t>
  </si>
  <si>
    <t>BASE PARA POÇO DE VISITA RETANGULAR PARA ESGOTO, EM ALVENARIA COM BLOCOS DE CONCRETO, DIMENSÕES INTERNAS = 2,5X2,5 M, PROFUNDIDADE = 1,45 M, EXCLUINDO TAMPÃO. AF_12/2020</t>
  </si>
  <si>
    <t>7.269,89</t>
  </si>
  <si>
    <t>98031</t>
  </si>
  <si>
    <t>ACRÉSCIMO PARA POÇO DE VISITA RETANGULAR PARA ESGOTO, EM ALVENARIA COM BLOCOS DE CONCRETO, DIMENSÕES INTERNAS = 2,5X2,5 M. AF_12/2020</t>
  </si>
  <si>
    <t>2.458,20</t>
  </si>
  <si>
    <t>98032</t>
  </si>
  <si>
    <t>BASE PARA POÇO DE VISITA RETANGULAR PARA ESGOTO, EM ALVENARIA COM BLOCOS DE CONCRETO, DIMENSÕES INTERNAS = 2,5X3 M, PROFUNDIDADE = 1,45 M, EXCLUINDO TAMPÃO. AF_12/2020</t>
  </si>
  <si>
    <t>8.368,36</t>
  </si>
  <si>
    <t>98033</t>
  </si>
  <si>
    <t>ACRÉSCIMO PARA POÇO DE VISITA RETANGULAR PARA ESGOTO, EM ALVENARIA COM BLOCOS DE CONCRETO, DIMENSÕES INTERNAS = 2,5X3 M. AF_12/2020</t>
  </si>
  <si>
    <t>2.676,87</t>
  </si>
  <si>
    <t>98034</t>
  </si>
  <si>
    <t>BASE PARA POÇO DE VISITA RETANGULAR PARA ESGOTO, EM ALVENARIA COM BLOCOS DE CONCRETO, DIMENSÕES INTERNAS = 2,5X3,5 M, PROFUNDIDADE = 1,45 M, EXCLUINDO TAMPÃO. AF_12/2020</t>
  </si>
  <si>
    <t>9.466,86</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</si>
  <si>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</si>
  <si>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</si>
  <si>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</si>
  <si>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1,45 M, EXCLUINDO TAMPÃO. AF_12/2020</t>
  </si>
  <si>
    <t>10.565,33</t>
  </si>
  <si>
    <t>98037</t>
  </si>
  <si>
    <t>ACRÉSCIMO PARA POÇO DE VISITA RETANGULAR PARA ESGOTO, EM ALVENARIA COM BLOCOS DE CONCRETO, DIMENSÕES INTERNAS = 2,5X4 M. AF_12/2020</t>
  </si>
  <si>
    <t>3.118,41</t>
  </si>
  <si>
    <t>98038</t>
  </si>
  <si>
    <t>BASE PARA POÇO DE VISITA RETANGULAR PARA ESGOTO, EM ALVENARIA COM BLOCOS DE CONCRETO, DIMENSÕES INTERNAS = 3X3 M, PROFUNDIDADE = 1,45 M, EXCLUINDO TAMPÃO. AF_12/2020</t>
  </si>
  <si>
    <t>9.666,82</t>
  </si>
  <si>
    <t>98039</t>
  </si>
  <si>
    <t>ACRÉSCIMO PARA POÇO DE VISITA RETANGULAR PARA ESGOTO, EM ALVENARIA COM BLOCOS DE CONCRETO, DIMENSÕES INTERNAS = 3X3 M. AF_12/2020</t>
  </si>
  <si>
    <t>2.899,70</t>
  </si>
  <si>
    <t>98040</t>
  </si>
  <si>
    <t>BASE PARA POÇO DE VISITA RETANGULAR PARA ESGOTO, EM ALVENARIA COM BLOCOS DE CONCRETO, DIMENSÕES INTERNAS = 3X3,5 M, PROFUNDIDADE = 1,45 M, EXCLUINDO TAMPÃO. AF_12/2020</t>
  </si>
  <si>
    <t>10.929,83</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</si>
  <si>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</si>
  <si>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</si>
  <si>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</si>
  <si>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1,45 M, EXCLUINDO TAMPÃO. AF_12/2020</t>
  </si>
  <si>
    <t>12.192,84</t>
  </si>
  <si>
    <t>98043</t>
  </si>
  <si>
    <t>ACRÉSCIMO PARA POÇO DE VISITA RETANGULAR PARA ESGOTO, EM ALVENARIA COM BLOCOS DE CONCRETO, DIMENSÕES INTERNAS = 3X4 M. AF_12/2020</t>
  </si>
  <si>
    <t>3.341,24</t>
  </si>
  <si>
    <t>98044</t>
  </si>
  <si>
    <t>BASE PARA POÇO DE VISITA RETANGULAR PARA ESGOTO, EM ALVENARIA COM BLOCOS DE CONCRETO, DIMENSÕES INTERNAS = 3,5X3,5 M, PROFUNDIDADE = 1,45 M, EXCLUINDO TAMPÃO. AF_12/2020</t>
  </si>
  <si>
    <t>12.382,27</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</si>
  <si>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</si>
  <si>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</si>
  <si>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</si>
  <si>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1,45 M, EXCLUINDO TAMPÃO. AF_12/2020</t>
  </si>
  <si>
    <t>13.820,32</t>
  </si>
  <si>
    <t>98047</t>
  </si>
  <si>
    <t>ACRÉSCIMO PARA POÇO DE VISITA RETANGULAR PARA ESGOTO, EM ALVENARIA COM BLOCOS DE CONCRETO, DIMENSÕES INTERNAS = 3,5X4 M. AF_12/2020</t>
  </si>
  <si>
    <t>3.564,09</t>
  </si>
  <si>
    <t>98048</t>
  </si>
  <si>
    <t>BASE PARA POÇO DE VISITA RETANGULAR PARA ESGOTO, EM ALVENARIA COM BLOCOS DE CONCRETO, DIMENSÕES INTERNAS = 4X4 M, PROFUNDIDADE = 1,45 M, EXCLUINDO TAMPÃO. AF_12/2020</t>
  </si>
  <si>
    <t>16.088,54</t>
  </si>
  <si>
    <t>98049</t>
  </si>
  <si>
    <t>ACRÉSCIMO PARA POÇO DE VISITA RETANGULAR PARA ESGOTO, EM ALVENARIA COM BLOCOS DE CONCRETO, DIMENSÕES INTERNAS = 4X4 M. AF_12/2020</t>
  </si>
  <si>
    <t>3.746,63</t>
  </si>
  <si>
    <t>98050</t>
  </si>
  <si>
    <t>CHAMINÉ CIRCULAR PARA POÇO DE VISITA PARA ESGOTO, EM CONCRETO PRÉ-MOLDADO, DIÂMETRO INTERNO = 0,6 M. AF_12/2020</t>
  </si>
  <si>
    <t>244,81</t>
  </si>
  <si>
    <t>98051</t>
  </si>
  <si>
    <t>CHAMINÉ CIRCULAR PARA POÇO DE VISITA PARA ESGOTO, EM ALVENARIA COM TIJOLOS CERÂMICOS MACIÇOS, DIÂMETRO INTERNO = 0,6 M. AF_12/2020</t>
  </si>
  <si>
    <t>846,08</t>
  </si>
  <si>
    <t>98405</t>
  </si>
  <si>
    <t>BASE PARA POÇO DE VISITA CIRCULAR PARA  ESGOTO, EM ALVENARIA COM TIJOLOS CERÂMICOS MACIÇOS, DIÂMETRO INTERNO = 1 M, PROFUNDIDADE = 1,45 M, EXCLUINDO TAMPÃO. AF_12/2020</t>
  </si>
  <si>
    <t>2.275,57</t>
  </si>
  <si>
    <t>98406</t>
  </si>
  <si>
    <t>BASE PARA POÇO DE VISITA RETANGULAR PARA ESGOTO, EM ALVENARIA COM BLOCOS DE CONCRETO, DIMENSÕES INTERNAS = 1X3,5 M, PROFUNDIDADE = 1,45 M, EXCLUINDO TAMPÃO. AF_12/2020</t>
  </si>
  <si>
    <t>5.307,26</t>
  </si>
  <si>
    <t>98407</t>
  </si>
  <si>
    <t>BASE PARA POÇO DE VISITA RETANGULAR PARA ESGOTO, EM ALVENARIA COM BLOCOS DE CONCRETO, DIMENSÕES INTERNAS = 1X2 M, PROFUNDIDADE = 1,45 M, EXCLUINDO TAMPÃO. AF_12/2020</t>
  </si>
  <si>
    <t>3.464,51</t>
  </si>
  <si>
    <t>98408</t>
  </si>
  <si>
    <t>BASE PARA POÇO DE VISITA RETANGULAR PARA ESGOTO, EM ALVENARIA COM BLOCOS DE CONCRETO, DIMENSÕES INTERNAS = 1X2,5 M, PROFUNDIDADE = 1,45 M, EXCLUINDO TAMPÃO. AF_12/2020</t>
  </si>
  <si>
    <t>4.065,35</t>
  </si>
  <si>
    <t>98409</t>
  </si>
  <si>
    <t>ACRÉSCIMO PARA POÇO DE VISITA CIRCULAR PARA ESGOTO, EM CONCRETO PRÉ-MOLDADO, DIÂMETRO INTERNO = 0,8 M. AF_12/2020</t>
  </si>
  <si>
    <t>334,90</t>
  </si>
  <si>
    <t>98410</t>
  </si>
  <si>
    <t>BASE PARA POÇO DE VISITA CIRCULAR PARA ESGOTO, EM CONCRETO PRÉ-MOLDADO, DIÂMETRO INTERNO = 1 M, PROFUNDIDADE = 1,45 M, EXCLUINDO TAMPÃO. AF_12/2020</t>
  </si>
  <si>
    <t>1.065,57</t>
  </si>
  <si>
    <t>98414</t>
  </si>
  <si>
    <t>BASE PARA POÇO DE VISITA CIRCULAR PARA  ESGOTO, EM CONCRETO PRÉ-MOLDADO, DIÂMETRO INTERNO = 1 M, PROFUNDIDADE = 1,45 M, EXCLUINDO TAMPÃO. AF_12/2020</t>
  </si>
  <si>
    <t>1.050,35</t>
  </si>
  <si>
    <t>98415</t>
  </si>
  <si>
    <t>(COMPOSIÇÃO REPRESENTATIVA) POÇO DE VISITA CIRCULAR PARA ESGOTO, EM CONCRETO PRÉ-MOLDADO, DIÂMETRO INTERNO = 1,0 M, PROFUNDIDADE ATÉ 1,50 M, EXCLUINDO TAMPÃO. AF_04/2018</t>
  </si>
  <si>
    <t>1.210,74</t>
  </si>
  <si>
    <t>98416</t>
  </si>
  <si>
    <t>(COMPOSIÇÃO REPRESENTATIVA) POÇO DE VISITA CIRCULAR PARA ESGOTO, EM CONCRETO PRÉ-MOLDADO, DIÂMETRO INTERNO = 1,0 M, PROFUNDIDADE DE 1,50 A 2,00 M, EXCLUINDO TAMPÃO. AF_04/2018</t>
  </si>
  <si>
    <t>1.271,37</t>
  </si>
  <si>
    <t>98417</t>
  </si>
  <si>
    <t>(COMPOSIÇÃO REPRESENTATIVA) POÇO DE VISITA CIRCULAR PARA ESGOTO, EM CONCRETO PRÉ-MOLDADO, DIÂMETRO INTERNO = 1,0 M, PROFUNDIDADE DE 2,00 A 2,50 M, EXCLUINDO TAMPÃO. AF_04/2018</t>
  </si>
  <si>
    <t>1.492,40</t>
  </si>
  <si>
    <t>98418</t>
  </si>
  <si>
    <t>(COMPOSIÇÃO REPRESENTATIVA) POÇO DE VISITA CIRCULAR PARA ESGOTO, EM CONCRETO PRÉ-MOLDADO, DIÂMETRO INTERNO = 1,0 M, PROFUNDIDADE DE 2,50 A 3,00 M, EXCLUINDO TAMPÃO. AF_04/2018</t>
  </si>
  <si>
    <t>1.614,80</t>
  </si>
  <si>
    <t>98419</t>
  </si>
  <si>
    <t>(COMPOSIÇÃO REPRESENTATIVA) POÇO DE VISITA CIRCULAR PARA ESGOTO, EM CONCRETO PRÉ-MOLDADO, DIÂMETRO INTERNO = 1,0 M, PROFUNDIDADE DE 3,00 A 3,50 M, EXCLUINDO TAMPÃO. AF_04/2018</t>
  </si>
  <si>
    <t>1.737,21</t>
  </si>
  <si>
    <t>98420</t>
  </si>
  <si>
    <t>(COMPOSIÇÃO REPRESENTATIVA) POÇO DE VISITA CIRCULAR PARA ESGOTO, EM CONCRETO PRÉ-MOLDADO, DIÂMETRO INTERNO = 1,0 M, PROFUNDIDADE ATÉ 1,50 M, INCLUINDO TAMPÃO DE FERRO FUNDIDO, DIÂMETRO DE 60 CM. AF_04/2018</t>
  </si>
  <si>
    <t>1.783,83</t>
  </si>
  <si>
    <t>98421</t>
  </si>
  <si>
    <t>(COMPOSIÇÃO REPRESENTATIVA) POÇO DE VISITA CIRCULAR PARA ESGOTO, EM CONCRETO PRÉ-MOLDADO, DIÂMETRO INTERNO = 1,0 M, PROFUNDIDADE DE 1,50 A 2,00 M, INCLUINDO TAMPÃO DE FERRO FUNDIDO, DIÂMETRO DE 60 CM. AF_04/2018</t>
  </si>
  <si>
    <t>2.004,85</t>
  </si>
  <si>
    <t>98422</t>
  </si>
  <si>
    <t>(COMPOSIÇÃO REPRESENTATIVA) POÇO DE VISITA CIRCULAR PARA ESGOTO, EM CONCRETO PRÉ-MOLDADO, DIÂMETRO INTERNO = 1,0 M, PROFUNDIDADE DE 2,00 A 2,50 M, INCLUINDO TAMPÃO DE FERRO FUNDIDO, DIÂMETRO DE 60 CM. AF_04/2018</t>
  </si>
  <si>
    <t>2.225,88</t>
  </si>
  <si>
    <t>98423</t>
  </si>
  <si>
    <t>(COMPOSIÇÃO REPRESENTATIVA) POÇO DE VISITA CIRCULAR PARA ESGOTO, EM CONCRETO PRÉ-MOLDADO, DIÂMETRO INTERNO = 1,0 M, PROFUNDIDADE DE 2,50 A 3,00 M, INCLUINDO TAMPÃO DE FERRO FUNDIDO, DIÂMETRO DE 60 CM. AF_04/2018</t>
  </si>
  <si>
    <t>2.348,28</t>
  </si>
  <si>
    <t>98424</t>
  </si>
  <si>
    <t>(COMPOSIÇÃO REPRESENTATIVA) POÇO DE VISITA CIRCULAR PARA ESGOTO, EM CONCRETO PRÉ-MOLDADO, DIÂMETRO INTERNO = 1,0 M, PROFUNDIDADE DE 3,00 A 3,50 M, INCLUINDO TAMPÃO DE FERRO FUNDIDO, DIÂMETRO DE 60 CM. AF_04/2018</t>
  </si>
  <si>
    <t>2.470,69</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</si>
  <si>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</si>
  <si>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</si>
  <si>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</si>
  <si>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</si>
  <si>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3.463,77</t>
  </si>
  <si>
    <t>98427</t>
  </si>
  <si>
    <t>(COMPOSIÇÃO REPRESENTATIVA) POÇO DE VISITA CIRCULAR PARA ESGOTO, EM ALVENARIA COM TIJOLOS CERÂMICOS MACIÇOS, DIÂMETRO INTERNO = 1,2 M, PROFUNDIDADE DE 2,00 A 2,50 M, EXCLUINDO TAMPÃO. AF_04/2018</t>
  </si>
  <si>
    <t>4.216,91</t>
  </si>
  <si>
    <t>98428</t>
  </si>
  <si>
    <t>(COMPOSIÇÃO REPRESENTATIVA) POÇO DE VISITA CIRCULAR PARA ESGOTO, EM ALVENARIA COM TIJOLOS CERÂMICOS MACIÇOS, DIÂMETRO INTERNO = 1,2 M, PROFUNDIDADE DE 2,50 A 3,00 M, EXCLUINDO TAMPÃO. AF_04/2018</t>
  </si>
  <si>
    <t>4.639,95</t>
  </si>
  <si>
    <t>98429</t>
  </si>
  <si>
    <t>(COMPOSIÇÃO REPRESENTATIVA) POÇO DE VISITA CIRCULAR PARA ESGOTO, EM ALVENARIA COM TIJOLOS CERÂMICOS MACIÇOS, DIÂMETRO INTERNO = 1,2 M, PROFUNDIDADE DE 3,00 A 3,50 M, EXCLUINDO TAMPÃO. AF_04/2018</t>
  </si>
  <si>
    <t>5.062,99</t>
  </si>
  <si>
    <t>98430</t>
  </si>
  <si>
    <t>(COMPOSIÇÃO REPRESENTATIVA) POÇO DE VISITA CIRCULAR PARA ESGOTO, EM ALVENARIA COM TIJOLOS CERÂMICOS MACIÇOS, DIÂMETRO INTERNO = 1,2 M, PROFUNDIDADE ATÉ 1,50 M, INCLUINDO TAMPÃO DE FERRO FUNDIDO, DIÂMETRO DE 60 CM. AF_04/2018</t>
  </si>
  <si>
    <t>3.444,11</t>
  </si>
  <si>
    <t>98431</t>
  </si>
  <si>
    <t>(COMPOSIÇÃO REPRESENTATIVA) POÇO DE VISITA CIRCULAR PARA ESGOTO, EM ALVENARIA COM TIJOLOS CERÂMICOS MACIÇOS, DIÂMETRO INTERNO = 1,2 M, PROFUNDIDADE DE 1,50 A 2,00 M, INCLUINDO TAMPÃO DE FERRO FUNDIDO, DIÂMETRO DE 60 CM. AF_04/2018</t>
  </si>
  <si>
    <t>4.197,25</t>
  </si>
  <si>
    <t>98432</t>
  </si>
  <si>
    <t>(COMPOSIÇÃO REPRESENTATIVA) POÇO DE VISITA CIRCULAR PARA ESGOTO, EM ALVENARIA COM TIJOLOS CERÂMICOS MACIÇOS, DIÂMETRO INTERNO = 1,2 M, PROFUNDIDADE DE 2,00 A 2,50 M, INCLUINDO TAMPÃO DE FERRO FUNDIDO, DIÂMETRO DE 60 CM. AF_04/2018</t>
  </si>
  <si>
    <t>4.950,39</t>
  </si>
  <si>
    <t>98433</t>
  </si>
  <si>
    <t>(COMPOSIÇÃO REPRESENTATIVA) POÇO DE VISITA CIRCULAR PARA ESGOTO, EM ALVENARIA COM TIJOLOS CERÂMICOS MACIÇOS, DIÂMETRO INTERNO = 1,2 M, PROFUNDIDADE DE 2,50 A 3,00 M, INCLUINDO TAMPÃO DE FERRO FUNDIDO, DIÂMETRO DE 60 CM. AF_04/2018</t>
  </si>
  <si>
    <t>5.373,43</t>
  </si>
  <si>
    <t>98434</t>
  </si>
  <si>
    <t>(COMPOSIÇÃO REPRESENTATIVA) POÇO DE VISITA CIRCULAR PARA ESGOTO, EM ALVENARIA COM TIJOLOS CERÂMICOS MACIÇOS, DIÂMETRO INTERNO = 1,2 M, PROFUNDIDADE DE 3,00 A 3,50 M, INCLUINDO TAMPÃO DE FERRO FUNDIDO, DIÂMETRO DE 60 CM. AF_04/2018</t>
  </si>
  <si>
    <t>5.796,47</t>
  </si>
  <si>
    <t>99240</t>
  </si>
  <si>
    <t>ACRÉSCIMO PARA POÇO DE VISITA CIRCULAR PARA DRENAGEM, EM CONCRETO PRÉ-MOLDADO, DIÂMETRO INTERNO = 1,2 M. AF_12/2020</t>
  </si>
  <si>
    <t>584,72</t>
  </si>
  <si>
    <t>99241</t>
  </si>
  <si>
    <t>ACRÉSCIMO PARA POÇO DE VISITA RETANGULAR PARA DRENAGEM, EM ALVENARIA COM BLOCOS DE CONCRETO, DIMENSÕES INTERNAS = 1,5X1,5 M. AF_12/2020</t>
  </si>
  <si>
    <t>1.486,51</t>
  </si>
  <si>
    <t>99242</t>
  </si>
  <si>
    <t>BASE PARA POÇO DE VISITA CIRCULAR PARA DRENAGEM, EM ALVENARIA COM TIJOLOS CERÂMICOS MACIÇOS, DIÂMETRO INTERNO = 1,2 M, PROFUNDIDADE = 1,45 M, EXCLUINDO TAMPÃO. AF_12/2020</t>
  </si>
  <si>
    <t>2.611,55</t>
  </si>
  <si>
    <t>99243</t>
  </si>
  <si>
    <t>ACRÉSCIMO PARA POÇO DE VISITA CIRCULAR PARA DRENAGEM, EM ALVENARIA COM TIJOLOS CERÂMICOS MACIÇOS, DIÂMETRO INTERNO = 1,2 M. AF_12/2020</t>
  </si>
  <si>
    <t>1.412,44</t>
  </si>
  <si>
    <t>99244</t>
  </si>
  <si>
    <t>BASE PARA POÇO DE VISITA RETANGULAR PARA DRENAGEM, EM ALVENARIA COM BLOCOS DE CONCRETO, DIMENSÕES INTERNAS = 1,5X2 M, PROFUNDIDADE = 1,45 M, EXCLUINDO TAMPÃO. AF_12/2020</t>
  </si>
  <si>
    <t>4.218,10</t>
  </si>
  <si>
    <t>99246</t>
  </si>
  <si>
    <t>ACRÉSCIMO PARA POÇO DE VISITA CIRCULAR PARA DRENAGEM, EM CONCRETO PRÉ-MOLDADO, DIÂMETRO INTERNO = 1,5 M. AF_12/2020</t>
  </si>
  <si>
    <t>841,54</t>
  </si>
  <si>
    <t>99247</t>
  </si>
  <si>
    <t>ACRÉSCIMO PARA POÇO DE VISITA RETANGULAR PARA DRENAGEM, EM ALVENARIA COM BLOCOS DE CONCRETO, DIMENSÕES INTERNAS = 1,5X2 M. AF_12/2020</t>
  </si>
  <si>
    <t>1.694,53</t>
  </si>
  <si>
    <t>99248</t>
  </si>
  <si>
    <t>BASE PARA POÇO DE VISITA CIRCULAR PARA DRENAGEM, EM ALVENARIA COM TIJOLOS CERÂMICOS MACIÇOS, DIÂMETRO INTERNO = 1,5 M, PROFUNDIDADE = 1,45 M, EXCLUINDO TAMPÃO. AF_12/2020</t>
  </si>
  <si>
    <t>3.962,83</t>
  </si>
  <si>
    <t>99249</t>
  </si>
  <si>
    <t>ACRÉSCIMO PARA POÇO DE VISITA CIRCULAR PARA DRENAGEM, EM ALVENARIA COM TIJOLOS CERÂMICOS MACIÇOS, DIÂMETRO INTERNO = 1,5 M. AF_12/2020</t>
  </si>
  <si>
    <t>1.730,91</t>
  </si>
  <si>
    <t>99252</t>
  </si>
  <si>
    <t>BASE PARA POÇO DE VISITA RETANGULAR PARA DRENAGEM, EM ALVENARIA COM BLOCOS DE CONCRETO, DIMENSÕES INTERNAS = 1X1 M, PROFUNDIDADE = 1,45 M, EXCLUINDO TAMPÃO. AF_12/2020</t>
  </si>
  <si>
    <t>2.200,85</t>
  </si>
  <si>
    <t>99254</t>
  </si>
  <si>
    <t>ACRÉSCIMO PARA POÇO DE VISITA RETANGULAR PARA DRENAGEM, EM ALVENARIA COM BLOCOS DE CONCRETO, DIMENSÕES INTERNAS = 1X1 M. AF_12/2020</t>
  </si>
  <si>
    <t>1.070,50</t>
  </si>
  <si>
    <t>99256</t>
  </si>
  <si>
    <t>BASE PARA POÇO DE VISITA RETANGULAR PARA DRENAGEM, EM ALVENARIA COM BLOCOS DE CONCRETO, DIMENSÕES INTERNAS = 1,5X2,5 M, PROFUNDIDADE = 1,45 M, EXCLUINDO TAMPÃO. AF_12/2020</t>
  </si>
  <si>
    <t>4.966,79</t>
  </si>
  <si>
    <t>99259</t>
  </si>
  <si>
    <t>BASE PARA POÇO DE VISITA RETANGULAR PARA DRENAGEM, EM ALVENARIA COM BLOCOS DE CONCRETO, DIMENSÕES INTERNAS = 1X1,5 M, PROFUNDIDADE = 1,45 M, EXCLUINDO TAMPÃO. AF_12/2020</t>
  </si>
  <si>
    <t>2.784,59</t>
  </si>
  <si>
    <t>99261</t>
  </si>
  <si>
    <t>ACRÉSCIMO PARA POÇO DE VISITA RETANGULAR PARA DRENAGEM, EM ALVENARIA COM BLOCOS DE CONCRETO, DIMENSÕES INTERNAS = 1X1,5 M. AF_12/2020</t>
  </si>
  <si>
    <t>1.278,50</t>
  </si>
  <si>
    <t>99263</t>
  </si>
  <si>
    <t>ACRÉSCIMO PARA POÇO DE VISITA RETANGULAR PARA DRENAGEM, EM ALVENARIA COM BLOCOS DE CONCRETO, DIMENSÕES INTERNAS = 1,5X2,5 M. AF_12/2020</t>
  </si>
  <si>
    <t>1.902,57</t>
  </si>
  <si>
    <t>99265</t>
  </si>
  <si>
    <t>BASE PARA POÇO DE VISITA RETANGULAR PARA DRENAGEM, EM ALVENARIA COM BLOCOS DE CONCRETO, DIMENSÕES INTERNAS = 1X2 M, PROFUNDIDADE = 1,45 M, EXCLUINDO TAMPÃO. AF_12/2020</t>
  </si>
  <si>
    <t>3.368,17</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</si>
  <si>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</si>
  <si>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</si>
  <si>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</si>
  <si>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1,45 M, EXCLUINDO TAMPÃO. AF_12/2020</t>
  </si>
  <si>
    <t>3.953,91</t>
  </si>
  <si>
    <t>99268</t>
  </si>
  <si>
    <t>POÇO DE INSPEÇÃO CIRCULAR PARA DRENAGEM, EM CONCRETO PRÉ-MOLDADO, DIÂMETRO INTERNO = 0,6 M, PROFUNDIDADE = 1 M, EXCLUINDO TAMPÃO. AF_12/2020</t>
  </si>
  <si>
    <t>407,03</t>
  </si>
  <si>
    <t>99269</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</si>
  <si>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</si>
  <si>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</si>
  <si>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</si>
  <si>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569,09</t>
  </si>
  <si>
    <t>99271</t>
  </si>
  <si>
    <t>BASE PARA POÇO DE VISITA RETANGULAR PARA DRENAGEM, EM ALVENARIA COM BLOCOS DE CONCRETO, DIMENSÕES INTERNAS = 1,5X3 M, PROFUNDIDADE = 1,45 M, EXCLUINDO TAMPÃO. AF_12/2020</t>
  </si>
  <si>
    <t>5.696,87</t>
  </si>
  <si>
    <t>99272</t>
  </si>
  <si>
    <t>POÇO DE INSPEÇÃO CIRCULAR PARA DRENAGEM, EM ALVENARIA COM TIJOLOS CERÂMICOS MACIÇOS, DIÂMETRO INTERNO = 0,6 M, PROFUNDIDADE = 1 M, EXCLUINDO TAMPÃO. AF_12/2020</t>
  </si>
  <si>
    <t>944,43</t>
  </si>
  <si>
    <t>99273</t>
  </si>
  <si>
    <t>POÇO DE INSPEÇÃO CIRCULAR PARA DRENAGEM, EM ALVENARIA COM TIJOLOS CERÂMICOS MACIÇOS, DIÂMETRO INTERNO = 0,6 M, PROFUNDIDADE = 1,5 M, EXCLUINDO TAMPÃO. AF_12/2020</t>
  </si>
  <si>
    <t>1.338,17</t>
  </si>
  <si>
    <t>99274</t>
  </si>
  <si>
    <t>BASE PARA POÇO DE VISITA RETANGULAR PARA DRENAGEM, EM ALVENARIA COM BLOCOS DE CONCRETO, DIMENSÕES INTERNAS = 1X3 M, PROFUNDIDADE = 1,45 M, EXCLUINDO TAMPÃO. AF_12/2020</t>
  </si>
  <si>
    <t>4.571,40</t>
  </si>
  <si>
    <t>99275</t>
  </si>
  <si>
    <t>BASE PARA POÇO DE VISITA CIRCULAR PARA DRENAGEM, EM CONCRETO PRÉ-MOLDADO, DIÂMETRO INTERNO = 0,8 M, PROFUNDIDADE = 1,45 M, EXCLUINDO TAMPÃO. AF_12/2020</t>
  </si>
  <si>
    <t>807,06</t>
  </si>
  <si>
    <t>99276</t>
  </si>
  <si>
    <t>ACRÉSCIMO PARA POÇO DE VISITA RETANGULAR PARA DRENAGEM, EM ALVENARIA COM BLOCOS DE CONCRETO, DIMENSÕES INTERNAS = 1,5X3 M. AF_12/2020</t>
  </si>
  <si>
    <t>2.110,57</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</si>
  <si>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</si>
  <si>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</si>
  <si>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</si>
  <si>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</si>
  <si>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332,79</t>
  </si>
  <si>
    <t>99279</t>
  </si>
  <si>
    <t>BASE PARA POÇO DE VISITA RETANGULAR PARA DRENAGEM, EM ALVENARIA COM BLOCOS DE CONCRETO, DIMENSÕES INTERNAS = 1X3,5 M, PROFUNDIDADE = 1,45 M, EXCLUINDO TAMPÃO. AF_12/2020</t>
  </si>
  <si>
    <t>5.159,57</t>
  </si>
  <si>
    <t>99280</t>
  </si>
  <si>
    <t>BASE PARA POÇO DE VISITA CIRCULAR PARA DRENAGEM, EM ALVENARIA COM TIJOLOS CERÂMICOS MACIÇOS, DIÂMETRO INTERNO = 0,8 M, PROFUNDIDADE = 1,45 M, EXCLUINDO TAMPÃO. AF_12/2020</t>
  </si>
  <si>
    <t>1.762,91</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</si>
  <si>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</si>
  <si>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</si>
  <si>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</si>
  <si>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</si>
  <si>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2.338,57</t>
  </si>
  <si>
    <t>99283</t>
  </si>
  <si>
    <t>ACRÉSCIMO PARA POÇO DE VISITA CIRCULAR PARA DRENAGEM, EM ALVENARIA COM TIJOLOS CERÂMICOS MACIÇOS, DIÂMETRO INTERNO = 0,8 M. AF_12/2020</t>
  </si>
  <si>
    <t>987,76</t>
  </si>
  <si>
    <t>99284</t>
  </si>
  <si>
    <t>BASE PARA POÇO DE VISITA RETANGULAR PARA DRENAGEM, EM ALVENARIA COM BLOCOS DE CONCRETO, DIMENSÕES INTERNAS = 1,5X3,5 M, PROFUNDIDADE = 1,45 M, EXCLUINDO TAMPÃO. AF_12/2020</t>
  </si>
  <si>
    <t>6.436,35</t>
  </si>
  <si>
    <t>99285</t>
  </si>
  <si>
    <t>BASE PARA POÇO DE VISITA CIRCULAR PARA DRENAGEM, EM CONCRETO PRÉ-MOLDADO, DIÂMETRO INTERNO = 1 M, PROFUNDIDADE = 1,45 M, EXCLUINDO TAMPÃO. AF_05/2018</t>
  </si>
  <si>
    <t>1.136,58</t>
  </si>
  <si>
    <t>99286</t>
  </si>
  <si>
    <t>BASE PARA POÇO DE VISITA RETANGULAR PARA DRENAGEM, EM ALVENARIA COM BLOCOS DE CONCRETO, DIMENSÕES INTERNAS = 1X4 M, PROFUNDIDADE = 1,45 M, EXCLUINDO TAMPÃO. AF_12/2020</t>
  </si>
  <si>
    <t>5.743,05</t>
  </si>
  <si>
    <t>99287</t>
  </si>
  <si>
    <t>BASE PARA POÇO DE VISITA RETANGULAR PARA DRENAGEM, EM ALVENARIA COM BLOCOS DE CONCRETO, DIMENSÕES INTERNAS = 2,5X3 M, PROFUNDIDADE = 1,45 M, EXCLUINDO TAMPÃO. AF_12/2020</t>
  </si>
  <si>
    <t>8.135,01</t>
  </si>
  <si>
    <t>99288</t>
  </si>
  <si>
    <t>ACRÉSCIMO PARA POÇO DE VISITA CIRCULAR PARA DRENAGEM, EM CONCRETO PRÉ-MOLDADO, DIÂMETRO INTERNO = 1 M. AF_12/2020</t>
  </si>
  <si>
    <t>439,28</t>
  </si>
  <si>
    <t>99289</t>
  </si>
  <si>
    <t>ACRÉSCIMO PARA POÇO DE VISITA RETANGULAR PARA DRENAGEM, EM ALVENARIA COM BLOCOS DE CONCRETO, DIMENSÕES INTERNAS = 1X4 M. AF_12/2020</t>
  </si>
  <si>
    <t>2.299,26</t>
  </si>
  <si>
    <t>99290</t>
  </si>
  <si>
    <t>BASE PARA POÇO DE VISITA RETANGULAR PARA DRENAGEM, EM ALVENARIA COM BLOCOS DE CONCRETO, DIMENSÕES INTERNAS = 1,5X1,5 M, PROFUNDIDADE = 1,45 M, EXCLUINDO TAMPÃO. AF_12/2020</t>
  </si>
  <si>
    <t>3.450,23</t>
  </si>
  <si>
    <t>99291</t>
  </si>
  <si>
    <t>ACRÉSCIMO PARA POÇO DE VISITA RETANGULAR PARA DRENAGEM, EM ALVENARIA COM BLOCOS DE CONCRETO, DIMENSÕES INTERNAS = 1,5X3,5 M. AF_12/2020</t>
  </si>
  <si>
    <t>2.318,59</t>
  </si>
  <si>
    <t>99292</t>
  </si>
  <si>
    <t>BASE PARA POÇO DE VISITA CIRCULAR PARA DRENAGEM, EM ALVENARIA COM TIJOLOS CERÂMICOS MACIÇOS, DIÂMETRO INTERNO = 1 M, PROFUNDIDADE = 1,45 M, EXCLUINDO TAMPÃO. AF_12/2020</t>
  </si>
  <si>
    <t>2.186,48</t>
  </si>
  <si>
    <t>99293</t>
  </si>
  <si>
    <t>ACRÉSCIMO PARA POÇO DE VISITA CIRCULAR PARA DRENAGEM, EM ALVENARIA COM TIJOLOS CERÂMICOS MACIÇOS, DIÂMETRO INTERNO = 1 M. AF_12/2020</t>
  </si>
  <si>
    <t>1.200,07</t>
  </si>
  <si>
    <t>99294</t>
  </si>
  <si>
    <t>BASE PARA POÇO DE VISITA RETANGULAR PARA DRENAGEM, EM ALVENARIA COM BLOCOS DE CONCRETO, DIMENSÕES INTERNAS = 1,5X4 M, PROFUNDIDADE = 1,45 M, EXCLUINDO TAMPÃO. AF_12/2020</t>
  </si>
  <si>
    <t>7.115,16</t>
  </si>
  <si>
    <t>99296</t>
  </si>
  <si>
    <t>ACRÉSCIMO PARA POÇO DE VISITA RETANGULAR PARA DRENAGEM, EM ALVENARIA COM BLOCOS DE CONCRETO, DIMENSÕES INTERNAS = 2,5X3 M. AF_12/2020</t>
  </si>
  <si>
    <t>2.546,53</t>
  </si>
  <si>
    <t>99297</t>
  </si>
  <si>
    <t>ACRÉSCIMO PARA POÇO DE VISITA RETANGULAR PARA DRENAGEM, EM ALVENARIA COM BLOCOS DE CONCRETO, DIMENSÕES INTERNAS = 1,5X4 M. AF_12/2020</t>
  </si>
  <si>
    <t>2.543,09</t>
  </si>
  <si>
    <t>99298</t>
  </si>
  <si>
    <t>BASE PARA POÇO DE VISITA RETANGULAR PARA DRENAGEM, EM ALVENARIA COM BLOCOS DE CONCRETO, DIMENSÕES INTERNAS = 2,5X3,5 M, PROFUNDIDADE = 1,45 M, EXCLUINDO TAMPÃO. AF_12/2020</t>
  </si>
  <si>
    <t>9.201,99</t>
  </si>
  <si>
    <t>99299</t>
  </si>
  <si>
    <t>ACRÉSCIMO PARA POÇO DE VISITA RETANGULAR PARA DRENAGEM, EM ALVENARIA COM BLOCOS DE CONCRETO, DIMENSÕES INTERNAS = 2,5X3,5 M. AF_12/2020</t>
  </si>
  <si>
    <t>2.754,52</t>
  </si>
  <si>
    <t>99300</t>
  </si>
  <si>
    <t>BASE PARA POÇO DE VISITA RETANGULAR PARA DRENAGEM, EM ALVENARIA COM BLOCOS DE CONCRETO, DIMENSÕES INTERNAS = 2,5X4 M, PROFUNDIDADE = 1,45 M, EXCLUINDO TAMPÃO. AF_12/2020</t>
  </si>
  <si>
    <t>10.269,10</t>
  </si>
  <si>
    <t>99301</t>
  </si>
  <si>
    <t>BASE PARA POÇO DE VISITA RETANGULAR PARA DRENAGEM, EM ALVENARIA COM BLOCOS DE CONCRETO, DIMENSÕES INTERNAS = 2X2 M, PROFUNDIDADE = 1,45 M, EXCLUINDO TAMPÃO. AF_12/2020</t>
  </si>
  <si>
    <t>5.089,46</t>
  </si>
  <si>
    <t>99302</t>
  </si>
  <si>
    <t>ACRÉSCIMO PARA POÇO DE VISITA RETANGULAR PARA DRENAGEM, EM ALVENARIA COM BLOCOS DE CONCRETO, DIMENSÕES INTERNAS = 2,5X4 M. AF_12/2020</t>
  </si>
  <si>
    <t>2.965,97</t>
  </si>
  <si>
    <t>99303</t>
  </si>
  <si>
    <t>BASE PARA POÇO DE VISITA RETANGULAR PARA DRENAGEM, EM ALVENARIA COM BLOCOS DE CONCRETO, DIMENSÕES INTERNAS = 3X3 M, PROFUNDIDADE = 1,45 M, EXCLUINDO TAMPÃO. AF_12/2020</t>
  </si>
  <si>
    <t>9.395,96</t>
  </si>
  <si>
    <t>99304</t>
  </si>
  <si>
    <t>ACRÉSCIMO PARA POÇO DE VISITA RETANGULAR PARA DRENAGEM, EM ALVENARIA COM BLOCOS DE CONCRETO, DIMENSÕES INTERNAS = 3X3 M. AF_12/2020</t>
  </si>
  <si>
    <t>2.757,97</t>
  </si>
  <si>
    <t>99305</t>
  </si>
  <si>
    <t>BASE PARA POÇO DE VISITA RETANGULAR PARA DRENAGEM, EM ALVENARIA COM BLOCOS DE CONCRETO, DIMENSÕES INTERNAS = 3X3,5 M, PROFUNDIDADE = 1,45 M, EXCLUINDO TAMPÃO. AF_12/2020</t>
  </si>
  <si>
    <t>10.623,03</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</si>
  <si>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</si>
  <si>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</si>
  <si>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</si>
  <si>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</si>
  <si>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2.002,57</t>
  </si>
  <si>
    <t>99308</t>
  </si>
  <si>
    <t>BASE PARA POÇO DE VISITA RETANGULAR PARA DRENAGEM, EM ALVENARIA COM BLOCOS DE CONCRETO, DIMENSÕES INTERNAS = 3X4 M, PROFUNDIDADE = 1,45 M, EXCLUINDO TAMPÃO. AF_12/2020</t>
  </si>
  <si>
    <t>11.846,01</t>
  </si>
  <si>
    <t>99309</t>
  </si>
  <si>
    <t>ACRÉSCIMO PARA POÇO DE VISITA RETANGULAR PARA DRENAGEM, EM ALVENARIA COM BLOCOS DE CONCRETO, DIMENSÕES INTERNAS = 3X4 M. AF_12/2020</t>
  </si>
  <si>
    <t>3.177,41</t>
  </si>
  <si>
    <t>99310</t>
  </si>
  <si>
    <t>BASE PARA POÇO DE VISITA RETANGULAR PARA DRENAGEM, EM ALVENARIA COM BLOCOS DE CONCRETO, DIMENSÕES INTERNAS = 3,5X3,5 M, PROFUNDIDADE = 1,45 M, EXCLUINDO TAMPÃO. AF_12/2020</t>
  </si>
  <si>
    <t>12.046,66</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</si>
  <si>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</si>
  <si>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</si>
  <si>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</si>
  <si>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1,45 M, EXCLUINDO TAMPÃO. AF_12/2020</t>
  </si>
  <si>
    <t>5.968,34</t>
  </si>
  <si>
    <t>99313</t>
  </si>
  <si>
    <t>BASE PARA POÇO DE VISITA RETANGULAR PARA DRENAGEM, EM ALVENARIA COM BLOCOS DE CONCRETO, DIMENSÕES INTERNAS = 3,5X4 M, PROFUNDIDADE = 1,45 M, EXCLUINDO TAMPÃO. AF_12/2020</t>
  </si>
  <si>
    <t>13.431,06</t>
  </si>
  <si>
    <t>99314</t>
  </si>
  <si>
    <t>ACRÉSCIMO PARA POÇO DE VISITA RETANGULAR PARA DRENAGEM, EM ALVENARIA COM BLOCOS DE CONCRETO, DIMENSÕES INTERNAS = 3,5X4 M. AF_12/2020</t>
  </si>
  <si>
    <t>3.388,87</t>
  </si>
  <si>
    <t>99315</t>
  </si>
  <si>
    <t>BASE PARA POÇO DE VISITA RETANGULAR PARA DRENAGEM, EM ALVENARIA COM BLOCOS DE CONCRETO, DIMENSÕES INTERNAS = 4X4 M, PROFUNDIDADE = 1,45 M, EXCLUINDO TAMPÃO. AF_12/2020</t>
  </si>
  <si>
    <t>15.012,06</t>
  </si>
  <si>
    <t>99317</t>
  </si>
  <si>
    <t>ACRÉSCIMO PARA POÇO DE VISITA RETANGULAR PARA DRENAGEM, EM ALVENARIA COM BLOCOS DE CONCRETO, DIMENSÕES INTERNAS = 2X2,5 M. AF_12/2020</t>
  </si>
  <si>
    <t>2.127,07</t>
  </si>
  <si>
    <t>99318</t>
  </si>
  <si>
    <t>CHAMINÉ CIRCULAR PARA POÇO DE VISITA PARA DRENAGEM, EM CONCRETO PRÉ-MOLDADO, DIÂMETRO INTERNO = 0,6 M. AF_12/2020</t>
  </si>
  <si>
    <t>243,86</t>
  </si>
  <si>
    <t>99319</t>
  </si>
  <si>
    <t>CHAMINÉ CIRCULAR PARA POÇO DE VISITA PARA DRENAGEM, EM ALVENARIA COM TIJOLOS CERÂMICOS MACIÇOS, DIÂMETRO INTERNO = 0,6 M. AF_12/2020</t>
  </si>
  <si>
    <t>783,85</t>
  </si>
  <si>
    <t>99320</t>
  </si>
  <si>
    <t>BASE PARA POÇO DE VISITA RETANGULAR PARA DRENAGEM, EM ALVENARIA COM BLOCOS DE CONCRETO, DIMENSÕES INTERNAS = 2X3 M, PROFUNDIDADE = 1,45 M, EXCLUINDO TAMPÃO. AF_12/2020</t>
  </si>
  <si>
    <t>6.910,03</t>
  </si>
  <si>
    <t>99321</t>
  </si>
  <si>
    <t>ACRÉSCIMO PARA POÇO DE VISITA RETANGULAR PARA DRENAGEM, EM ALVENARIA COM BLOCOS DE CONCRETO, DIMENSÕES INTERNAS = 2X3 M. AF_12/2020</t>
  </si>
  <si>
    <t>2.335,13</t>
  </si>
  <si>
    <t>99322</t>
  </si>
  <si>
    <t>BASE PARA POÇO DE VISITA RETANGULAR PARA DRENAGEM, EM ALVENARIA COM BLOCOS DE CONCRETO, DIMENSÕES INTERNAS = 2X3,5 M, PROFUNDIDADE = 1,45 M, EXCLUINDO TAMPÃO. AF_12/2020</t>
  </si>
  <si>
    <t>7.796,80</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</si>
  <si>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</si>
  <si>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</si>
  <si>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</si>
  <si>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1,45 M, EXCLUINDO TAMPÃO. AF_12/2020</t>
  </si>
  <si>
    <t>8.683,66</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</si>
  <si>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</si>
  <si>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</si>
  <si>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</si>
  <si>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1,45 M, EXCLUINDO TAMPÃO. AF_12/2020</t>
  </si>
  <si>
    <t>7.067,77</t>
  </si>
  <si>
    <t>99327</t>
  </si>
  <si>
    <t>ACRÉSCIMO PARA POÇO DE VISITA RETANGULAR PARA DRENAGEM, EM ALVENARIA COM BLOCOS DE CONCRETO, DIMENSÕES INTERNAS = 4X4 M. AF_12/2020</t>
  </si>
  <si>
    <t>3.566,60</t>
  </si>
  <si>
    <t>101800</t>
  </si>
  <si>
    <t>CAIXA COM GRELHA RETANGULAR DE FERRO FUNDIDO, EM ALVENARIA COM TIJOLOS CERÂMICOS MACIÇOS, DIMENSÕES INTERNAS: 0,30 X 1,00 X 1,00. AF_12/2020</t>
  </si>
  <si>
    <t>1.334,34</t>
  </si>
  <si>
    <t>101801</t>
  </si>
  <si>
    <t>CAIXA COM GRELHA RETANGULAR DE FERRO FUNDIDO, EM ALVENARIA COM BLOCOS DE CONCRETO, DIMENSÕES INTERNAS: 0,30 X 1,00 X 1,00. AF_12/2020</t>
  </si>
  <si>
    <t>1.045,74</t>
  </si>
  <si>
    <t>101806</t>
  </si>
  <si>
    <t>CAIXA ENTERRADA DISTRIBUIDORA DE VAZÃO (SUMIDOUROS MÚLTIPLOS), RETANGULAR, EM ALVENARIA COM TIJOLOS MACIÇOS, DIMENSÕES INTERNAS: 0,60 X 0,60 X 0,50 M. AF_12/2020</t>
  </si>
  <si>
    <t>471,67</t>
  </si>
  <si>
    <t>101807</t>
  </si>
  <si>
    <t>CAIXA ENTERRADA DISTRIBUIDORA DE VAZÃO (SUMIDOUROS MÚLTIPLOS), RETANGULAR, EM ALVENARIA COM BLOCOS DE CONCRETO, DIMENSÕES INTERNAS: 0,60 X 0,60 X 0,50 M. AF_12/2020</t>
  </si>
  <si>
    <t>417,95</t>
  </si>
  <si>
    <t>101808</t>
  </si>
  <si>
    <t>CAIXA ENTERRADA DISTRIBUIDORA DE VAZÃO (SUMIDOUROS MÚLTIPLOS), RETANGULAR, EM CONCRETO PRÉ-MOLDADO, DIMENSÕES INTERNAS: 0,60 X 0,60 X 0,50 M. AF_12/2020</t>
  </si>
  <si>
    <t>442,02</t>
  </si>
  <si>
    <t>101809</t>
  </si>
  <si>
    <t>BASE PARA POCO DE VISITA RETANGULAR PARA ESGOTO E DRENAGEM, EM CONCRETO ESTRUTURAL, DIMENSÕES INTERNAS DE 90X150 M, PROFUNDIDADE DE 1,25 M, EXCLUINDO TAMPÃO. AF_12/2020</t>
  </si>
  <si>
    <t>2.558,11</t>
  </si>
  <si>
    <t>102139</t>
  </si>
  <si>
    <t>BASE PARA POÇO DE VISITA CIRCULAR PARA  ESGOTO, EM CONCRETO PRÉ-MOLDADO, DIÂMETRO INTERNO = 1,2 M, PROFUNDIDADE = 1,45 M, EXCLUINDO TAMPÃO. AF_12/2020</t>
  </si>
  <si>
    <t>1.470,55</t>
  </si>
  <si>
    <t>102141</t>
  </si>
  <si>
    <t>BASE PARA POÇO DE VISITA CIRCULAR PARA  ESGOTO, EM CONCRETO PRÉ-MOLDADO, DIÂMETRO INTERNO = 1,5 M, PROFUNDIDADE = 1,45 M, EXCLUINDO TAMPÃO. AF_12/2020</t>
  </si>
  <si>
    <t>2.357,15</t>
  </si>
  <si>
    <t>102142</t>
  </si>
  <si>
    <t>BASE PARA POÇO DE VISITA CIRCULAR PARA DRENAGEM, EM CONCRETO PRÉ-MOLDADO, DIÂMETRO INTERNO = 1,5 M, PROFUNDIDADE = 1,45 M, EXCLUINDO TAMPÃO. AF_12/2020</t>
  </si>
  <si>
    <t>2.317,84</t>
  </si>
  <si>
    <t>102457</t>
  </si>
  <si>
    <t>BASE PARA POÇO DE VISITA CIRCULAR PARA DRENAGEM, EM CONCRETO PRÉ-MOLDADO, DIÂMETRO INTERNO = 1,2 M, PROFUNDIDADE = 1,45 M, EXCLUINDO TAMPÃO. AF_05/2021</t>
  </si>
  <si>
    <t>1.447,24</t>
  </si>
  <si>
    <t>94263</t>
  </si>
  <si>
    <t>GUIA (MEIO-FIO) CONCRETO, MOLDADA  IN LOCO  EM TRECHO RETO COM EXTRUSORA, 13 CM BASE X 22 CM ALTURA. AF_06/2016</t>
  </si>
  <si>
    <t>29,27</t>
  </si>
  <si>
    <t>94264</t>
  </si>
  <si>
    <t>GUIA (MEIO-FIO) CONCRETO, MOLDADA  IN LOCO  EM TRECHO CURVO COM EXTRUSORA, 13 CM BASE X 22 CM ALTURA. AF_06/2016</t>
  </si>
  <si>
    <t>32,84</t>
  </si>
  <si>
    <t>94265</t>
  </si>
  <si>
    <t>GUIA (MEIO-FIO) CONCRETO, MOLDADA  IN LOCO  EM TRECHO RETO COM EXTRUSORA, 15 CM BASE X 30 CM ALTURA. AF_06/2016</t>
  </si>
  <si>
    <t>37,70</t>
  </si>
  <si>
    <t>94266</t>
  </si>
  <si>
    <t>GUIA (MEIO-FIO) CONCRETO, MOLDADA  IN LOCO  EM TRECHO CURVO COM EXTRUSORA, 15 CM BASE X 30 CM ALTURA. AF_06/2016</t>
  </si>
  <si>
    <t>41,78</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</si>
  <si>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</si>
  <si>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</si>
  <si>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</si>
  <si>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</si>
  <si>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48,68</t>
  </si>
  <si>
    <t>94269</t>
  </si>
  <si>
    <t>GUIA (MEIO-FIO) E SARJETA CONJUGADOS DE CONCRETO, MOLDADA  IN LOCO  EM TRECHO RETO COM EXTRUSORA, 60 CM BASE (15 CM BASE DA GUIA + 45 CM BASE DA SARJETA) X 26 CM ALTURA. AF_06/2016</t>
  </si>
  <si>
    <t>62,31</t>
  </si>
  <si>
    <t>94270</t>
  </si>
  <si>
    <t>GUIA (MEIO-FIO) E SARJETA CONJUGADOS DE CONCRETO, MOLDADA IN LOCO  EM TRECHO CURVO COM EXTRUSORA, 60 CM BASE (15 CM BASE DA GUIA + 45 CM BASE DA SARJETA) X 26 CM ALTURA. AF_06/2016</t>
  </si>
  <si>
    <t>68,59</t>
  </si>
  <si>
    <t>94271</t>
  </si>
  <si>
    <t>GUIA (MEIO-FIO) E SARJETA CONJUGADOS DE CONCRETO, MOLDADA  IN LOCO  EM TRECHO RETO COM EXTRUSORA, 65 CM BASE (15 CM BASE DA GUIA + 50 CM BASE DA SARJETA) X 26 CM ALTURA. AF_06/2016</t>
  </si>
  <si>
    <t>76,00</t>
  </si>
  <si>
    <t>94272</t>
  </si>
  <si>
    <t>GUIA (MEIO-FIO) E SARJETA CONJUGADOS DE CONCRETO, MOLDADA  IN LOCO  EM TRECHO CURVO COM EXTRUSORA, 65 CM BASE (15 CM BASE DA GUIA + 50 CM BASE DA SARJETA) X 26 CM ALTURA. AF_06/2016</t>
  </si>
  <si>
    <t>84,37</t>
  </si>
  <si>
    <t>94273</t>
  </si>
  <si>
    <t>ASSENTAMENTO DE GUIA (MEIO-FIO) EM TRECHO RETO, CONFECCIONADA EM CONCRETO PRÉ-FABRICADO, DIMENSÕES 100X15X13X30 CM (COMPRIMENTO X BASE INFERIOR X BASE SUPERIOR X ALTURA), PARA VIAS URBANAS (USO VIÁRIO). AF_06/2016</t>
  </si>
  <si>
    <t>45,53</t>
  </si>
  <si>
    <t>94274</t>
  </si>
  <si>
    <t>ASSENTAMENTO DE GUIA (MEIO-FIO) EM TRECHO CURVO, CONFECCIONADA EM CONCRETO PRÉ-FABRICADO, DIMENSÕES 100X15X13X30 CM (COMPRIMENTO X BASE INFERIOR X BASE SUPERIOR X ALTURA), PARA VIAS URBANAS (USO VIÁRIO). AF_06/2016</t>
  </si>
  <si>
    <t>49,56</t>
  </si>
  <si>
    <t>94275</t>
  </si>
  <si>
    <t>ASSENTAMENTO DE GUIA (MEIO-FIO) EM TRECHO RETO, CONFECCIONADA EM CONCRETO PRÉ-FABRICADO, DIMENSÕES 100X15X13X20 CM (COMPRIMENTO X BASE INFERIOR X BASE SUPERIOR X ALTURA), PARA URBANIZAÇÃO INTERNA DE EMPREENDIMENTOS. AF_06/2016_P</t>
  </si>
  <si>
    <t>43,48</t>
  </si>
  <si>
    <t>94276</t>
  </si>
  <si>
    <t>ASSENTAMENTO DE GUIA (MEIO-FIO) EM TRECHO CURVO, CONFECCIONADA EM CONCRETO PRÉ-FABRICADO, DIMENSÕES 100X15X13X20 CM (COMPRIMENTO X BASE INFERIOR X BASE SUPERIOR X ALTURA), PARA URBANIZAÇÃO INTERNA DE EMPREENDIMENTOS. AF_06/2016_P</t>
  </si>
  <si>
    <t>47,51</t>
  </si>
  <si>
    <t>94277</t>
  </si>
  <si>
    <t>ASSENTAMENTO DE GUIA (MEIO-FIO) EM TRECHO RETO, CONFECCIONADA EM CONCRETO PRÉ-FABRICADO, DIMENSÕES 80X08X08X25 CM (COMPRIMENTO X BASE INFERIOR X BASE SUPERIOR X ALTURA), PARA URBANIZAÇÃO INTERNA DE EMPREENDIMENTOS. AF_06/2016</t>
  </si>
  <si>
    <t>36,28</t>
  </si>
  <si>
    <t>94278</t>
  </si>
  <si>
    <t>ASSENTAMENTO DE GUIA (MEIO-FIO) EM TRECHO CURVO, CONFECCIONADA EM CONCRETO PRÉ-FABRICADO, DIMENSÕES 80X08X08X25 CM (COMPRIMENTO X BASE INFERIOR X BASE SUPERIOR X ALTURA), PARA URBANIZAÇÃO INTERNA DE EMPREENDIMENTOS. AF_06/2016</t>
  </si>
  <si>
    <t>40,31</t>
  </si>
  <si>
    <t>94279</t>
  </si>
  <si>
    <t>ASSENTAMENTO DE GUIA (MEIO-FIO) EM TRECHO RETO, CONFECCIONADA EM CONCRETO PRÉ-FABRICADO, DIMENSÕES 39X6,5X6,5X19 CM (COMPRIMENTO X BASE INFERIOR X BASE SUPERIOR X ALTURA), PARA DELIMITAÇÃO DE JARDINS, PRAÇAS OU PASSEIOS. AF_05/2016</t>
  </si>
  <si>
    <t>41,41</t>
  </si>
  <si>
    <t>94280</t>
  </si>
  <si>
    <t>ASSENTAMENTO DE GUIA (MEIO-FIO) EM TRECHO CURVO, CONFECCIONADA EM CONCRETO PRÉ-FABRICADO, DIMENSÕES 39X6,5X6,5X19 CM (COMPRIMENTO X BASE INFERIOR X BASE SUPERIOR X ALTURA), PARA DELIMITAÇÃO DE JARDINS, PRAÇAS OU PASSEIOS. AF_05/2016</t>
  </si>
  <si>
    <t>45,44</t>
  </si>
  <si>
    <t>94281</t>
  </si>
  <si>
    <t>EXECUÇÃO DE SARJETA DE CONCRETO USINADO, MOLDADA  IN LOCO  EM TRECHO RETO, 30 CM BASE X 15 CM ALTURA. AF_06/2016</t>
  </si>
  <si>
    <t>47,31</t>
  </si>
  <si>
    <t>94282</t>
  </si>
  <si>
    <t>EXECUÇÃO DE SARJETA DE CONCRETO USINADO, MOLDADA  IN LOCO  EM TRECHO CURVO, 30 CM BASE X 15 CM ALTURA. AF_06/2016</t>
  </si>
  <si>
    <t>59,58</t>
  </si>
  <si>
    <t>94283</t>
  </si>
  <si>
    <t>EXECUÇÃO DE SARJETA DE CONCRETO USINADO, MOLDADA  IN LOCO  EM TRECHO RETO, 45 CM BASE X 15 CM ALTURA. AF_06/2016</t>
  </si>
  <si>
    <t>94284</t>
  </si>
  <si>
    <t>EXECUÇÃO DE SARJETA DE CONCRETO USINADO, MOLDADA  IN LOCO  EM TRECHO CURVO, 45 CM BASE X 15 CM ALTURA. AF_06/2016</t>
  </si>
  <si>
    <t>71,94</t>
  </si>
  <si>
    <t>94285</t>
  </si>
  <si>
    <t>EXECUÇÃO DE SARJETA DE CONCRETO USINADO, MOLDADA  IN LOCO  EM TRECHO RETO, 60 CM BASE X 15 CM ALTURA. AF_06/2016</t>
  </si>
  <si>
    <t>71,45</t>
  </si>
  <si>
    <t>94286</t>
  </si>
  <si>
    <t>EXECUÇÃO DE SARJETA DE CONCRETO USINADO, MOLDADA  IN LOCO  EM TRECHO CURVO, 60 CM BASE X 15 CM ALTURA. AF_06/2016</t>
  </si>
  <si>
    <t>83,71</t>
  </si>
  <si>
    <t>94287</t>
  </si>
  <si>
    <t>EXECUÇÃO DE SARJETA DE CONCRETO USINADO, MOLDADA  IN LOCO  EM TRECHO RETO, 30 CM BASE X 10 CM ALTURA. AF_06/2016</t>
  </si>
  <si>
    <t>37,26</t>
  </si>
  <si>
    <t>94288</t>
  </si>
  <si>
    <t>EXECUÇÃO DE SARJETA DE CONCRETO USINADO, MOLDADA  IN LOCO  EM TRECHO CURVO, 30 CM BASE X 10 CM ALTURA. AF_06/2016</t>
  </si>
  <si>
    <t>48,00</t>
  </si>
  <si>
    <t>94289</t>
  </si>
  <si>
    <t>EXECUÇÃO DE SARJETA DE CONCRETO USINADO, MOLDADA  IN LOCO  EM TRECHO RETO, 45 CM BASE X 10 CM ALTURA. AF_06/2016</t>
  </si>
  <si>
    <t>46,16</t>
  </si>
  <si>
    <t>94290</t>
  </si>
  <si>
    <t>EXECUÇÃO DE SARJETA DE CONCRETO USINADO, MOLDADA  IN LOCO  EM TRECHO CURVO, 45 CM BASE X 10 CM ALTURA. AF_06/2016</t>
  </si>
  <si>
    <t>56,89</t>
  </si>
  <si>
    <t>94291</t>
  </si>
  <si>
    <t>EXECUÇÃO DE SARJETA DE CONCRETO USINADO, MOLDADA  IN LOCO  EM TRECHO RETO, 60 CM BASE X 10 CM ALTURA. AF_06/2016</t>
  </si>
  <si>
    <t>54,52</t>
  </si>
  <si>
    <t>94292</t>
  </si>
  <si>
    <t>EXECUÇÃO DE SARJETA DE CONCRETO USINADO, MOLDADA  IN LOCO  EM TRECHO CURVO, 60 CM BASE X 10 CM ALTURA. AF_06/2016</t>
  </si>
  <si>
    <t>65,25</t>
  </si>
  <si>
    <t>94293</t>
  </si>
  <si>
    <t>EXECUÇÃO DE SARJETÃO DE CONCRETO USINADO, MOLDADA  IN LOCO  EM TRECHO RETO, 100 CM BASE X 20 CM ALTURA. AF_06/2016</t>
  </si>
  <si>
    <t>140,42</t>
  </si>
  <si>
    <t>94294</t>
  </si>
  <si>
    <t>EXECUÇÃO DE ESCORAS DE CONCRETO PARA CONTENÇÃO DE GUIAS PRÉ-FABRICADAS. AF_06/2016</t>
  </si>
  <si>
    <t>7,09</t>
  </si>
  <si>
    <t>102727</t>
  </si>
  <si>
    <t>FABRICAÇÃO, MONTAGEM E DESMONTAGEM DE FÔRMA PARA BOCA PARA BUEIRO, EM CHAPA DE MADEIRA COMPENSADA RESINADA, E = 17 MM, 2 UTILIZAÇÕES. AF_07/2021</t>
  </si>
  <si>
    <t>89,98</t>
  </si>
  <si>
    <t>102728</t>
  </si>
  <si>
    <t>ARMAÇÃO DE MURO ALA E MURO TESTA UTILIZANDO AÇO CA-50 DE 6,3 MM - MONTAGEM. AF_07/2021</t>
  </si>
  <si>
    <t>15,81</t>
  </si>
  <si>
    <t>102729</t>
  </si>
  <si>
    <t>ARMAÇÃO DE MURO ALA E MURO TESTA UTILIZANDO AÇO CA-50 DE 8 MM - MONTAGEM. AF_07/2021</t>
  </si>
  <si>
    <t>14,86</t>
  </si>
  <si>
    <t>102730</t>
  </si>
  <si>
    <t>ARMAÇÃO DE MURO ALA E MURO TESTA UTILIZANDO AÇO CA-50 DE 10 MM - MONTAGEM. AF_07/2021</t>
  </si>
  <si>
    <t>13,28</t>
  </si>
  <si>
    <t>102731</t>
  </si>
  <si>
    <t>ARMAÇÃO DE MURO ALA E MURO TESTA UTILIZANDO AÇO CA-50 DE 12,5 MM - MONTAGEM. AF_07/2021</t>
  </si>
  <si>
    <t>11,20</t>
  </si>
  <si>
    <t>102732</t>
  </si>
  <si>
    <t>ARMAÇÃO DE MURO ALA E MURO TESTA UTILIZANDO AÇO CA-50 DE 16 MM - MONTAGEM. AF_07/2021</t>
  </si>
  <si>
    <t>10,63</t>
  </si>
  <si>
    <t>102733</t>
  </si>
  <si>
    <t>ARMAÇÃO DE MURO ALA E MURO TESTA UTILIZANDO AÇO CA-50 DE 20 MM - MONTAGEM. AF_07/2021</t>
  </si>
  <si>
    <t>11,93</t>
  </si>
  <si>
    <t>102734</t>
  </si>
  <si>
    <t>ARMAÇÃO DE SOLEIRA UTILIZANDO AÇO CA-50 DE 6,3 MM - MONTAGEM. AF_07/2021</t>
  </si>
  <si>
    <t>102735</t>
  </si>
  <si>
    <t>ARMAÇÃO DE SOLEIRA UTILIZANDO AÇO CA-50 DE 8 MM - MONTAGEM. AF_07/2021</t>
  </si>
  <si>
    <t>13,97</t>
  </si>
  <si>
    <t>102736</t>
  </si>
  <si>
    <t>CONCRETAGEM DE BOCA PARA BUEIRO, FCK = 20 MPA, COM USO DE BOMBA - LANÇAMENTO, ADENSAMENTO E ACABAMENTO. AF_07/2021</t>
  </si>
  <si>
    <t>471,27</t>
  </si>
  <si>
    <t>102737</t>
  </si>
  <si>
    <t>BOCA PARA BUEIRO SIMPLES TUBULAR D = 40 CM EM CONCRETO, ALAS COM ESCONSIDADE DE 0°, INCLUINDO FÔRMAS E MATERIAIS. AF_07/2021</t>
  </si>
  <si>
    <t>994,41</t>
  </si>
  <si>
    <t>102738</t>
  </si>
  <si>
    <t>BOCA PARA BUEIRO SIMPLES TUBULAR D = 60 CM EM CONCRETO, ALAS COM ESCONSIDADE DE 0°, INCLUINDO FÔRMAS E MATERIAIS. AF_07/2021</t>
  </si>
  <si>
    <t>2.040,00</t>
  </si>
  <si>
    <t>102739</t>
  </si>
  <si>
    <t>BOCA PARA BUEIRO SIMPLES TUBULAR D = 80 CM EM CONCRETO, ALAS COM ESCONSIDADE DE 0°, INCLUINDO FÔRMAS E MATERIAIS. AF_07/2021</t>
  </si>
  <si>
    <t>3.424,99</t>
  </si>
  <si>
    <t>102740</t>
  </si>
  <si>
    <t>BOCA PARA BUEIRO SIMPLES TUBULAR D = 100 CM EM CONCRETO, ALAS COM ESCONSIDADE DE 0°, INCLUINDO FÔRMAS E MATERIAIS. AF_07/2021</t>
  </si>
  <si>
    <t>5.142,09</t>
  </si>
  <si>
    <t>102741</t>
  </si>
  <si>
    <t>BOCA PARA BUEIRO SIMPLES TUBULAR D = 120 CM EM CONCRETO, ALAS COM ESCONSIDADE DE 0°, INCLUINDO FÔRMAS E MATERIAIS. AF_07/2021</t>
  </si>
  <si>
    <t>7.226,30</t>
  </si>
  <si>
    <t>102742</t>
  </si>
  <si>
    <t>BOCA PARA BUEIRO SIMPLES TUBULAR D = 150 CM EM CONCRETO, ALAS COM ESCONSIDADE DE 0°, INCLUINDO FÔRMAS E MATERIAIS. AF_07/2021</t>
  </si>
  <si>
    <t>12.524,77</t>
  </si>
  <si>
    <t>102743</t>
  </si>
  <si>
    <t>BOCA PARA BUEIRO DUPLO TUBULAR D = 80 CM EM CONCRETO, ALAS COM ESCONSIDADE DE 0°, INCLUINDO FÔRMAS E MATERIAIS. AF_07/2021</t>
  </si>
  <si>
    <t>4.133,31</t>
  </si>
  <si>
    <t>102744</t>
  </si>
  <si>
    <t>BOCA PARA BUEIRO DUPLO TUBULAR D = 100 CM EM CONCRETO, ALAS COM ESCONSIDADE DE 0°, INCLUINDO FÔRMAS E MATERIAIS. AF_07/2021</t>
  </si>
  <si>
    <t>6.203,97</t>
  </si>
  <si>
    <t>102745</t>
  </si>
  <si>
    <t>BOCA PARA BUEIRO DUPLO TUBULAR D = 120 CM EM CONCRETO, ALAS COM ESCONSIDADE DE 0°, INCLUINDO FÔRMAS E MATERIAIS. AF_07/2021</t>
  </si>
  <si>
    <t>8.732,75</t>
  </si>
  <si>
    <t>102746</t>
  </si>
  <si>
    <t>BOCA PARA BUEIRO DUPLO TUBULAR D = 150 CM EM CONCRETO, ALAS COM ESCONSIDADE DE 0°, INCLUINDO FÔRMAS E MATERIAIS. AF_07/2021</t>
  </si>
  <si>
    <t>15.154,85</t>
  </si>
  <si>
    <t>102747</t>
  </si>
  <si>
    <t>BOCA PARA BUEIRO TRIPLO TUBULAR D = 100 CM EM CONCRETO, ALAS COM ESCONSIDADE DE 0°, INCLUINDO FÔRMAS E MATERIAIS. AF_07/2021</t>
  </si>
  <si>
    <t>7.690,87</t>
  </si>
  <si>
    <t>102748</t>
  </si>
  <si>
    <t>BOCA PARA BUEIRO TRIPLO TUBULAR D = 120 CM EM CONCRETO, ALAS COM ESCONSIDADE DE 0°, INCLUINDO FÔRMAS E MATERIAIS. AF_07/2021</t>
  </si>
  <si>
    <t>10.778,79</t>
  </si>
  <si>
    <t>102749</t>
  </si>
  <si>
    <t>BOCA PARA BUEIRO TRIPLO TUBULAR D = 150 CM EM CONCRETO, ALAS COM ESCONSIDADE DE 0°, INCLUINDO FÔRMAS E MATERIAIS. AF_07/2021</t>
  </si>
  <si>
    <t>18.522,89</t>
  </si>
  <si>
    <t>102750</t>
  </si>
  <si>
    <t>BOCA PARA BUEIRO SIMPLES TUBULAR D = 60 CM EM CONCRETO, ALAS COM ESCONSIDADE DE 30°, INCLUINDO FÔRMAS E MATERIAIS. AF_07/2021</t>
  </si>
  <si>
    <t>2.489,76</t>
  </si>
  <si>
    <t>102751</t>
  </si>
  <si>
    <t>BOCA PARA BUEIRO SIMPLES TUBULAR D = 80 CM EM CONCRETO, ALAS COM ESCONSIDADE DE 30°, INCLUINDO FÔRMAS E MATERIAIS. AF_07/2021</t>
  </si>
  <si>
    <t>4.341,74</t>
  </si>
  <si>
    <t>102752</t>
  </si>
  <si>
    <t>BOCA PARA BUEIRO SIMPLES TUBULAR D = 100 CM EM CONCRETO, ALAS COM ESCONSIDADE DE 30°, INCLUINDO FÔRMAS E MATERIAIS. AF_07/2021</t>
  </si>
  <si>
    <t>6.934,95</t>
  </si>
  <si>
    <t>102753</t>
  </si>
  <si>
    <t>BOCA PARA BUEIRO SIMPLES TUBULAR D = 120 CM EM CONCRETO, ALAS COM ESCONSIDADE DE 30°, INCLUINDO FÔRMAS E MATERIAIS. AF_07/2021</t>
  </si>
  <si>
    <t>10.289,43</t>
  </si>
  <si>
    <t>102754</t>
  </si>
  <si>
    <t>BOCA PARA BUEIRO SIMPLES TUBULAR D = 150 CM EM CONCRETO, ALAS COM ESCONSIDADE DE 30°, INCLUINDO FÔRMAS E MATERIAIS. AF_07/2021</t>
  </si>
  <si>
    <t>19.573,40</t>
  </si>
  <si>
    <t>102755</t>
  </si>
  <si>
    <t>BOCA PARA BUEIRO DUPLO TUBULAR D = 100 CM EM CONCRETO, ALAS COM ESCONSIDADE DE 30°, INCLUINDO FÔRMAS E MATERIAIS. AF_07/2021</t>
  </si>
  <si>
    <t>9.678,73</t>
  </si>
  <si>
    <t>102756</t>
  </si>
  <si>
    <t>BOCA PARA BUEIRO DUPLO TUBULAR D = 120 CM EM CONCRETO, ALAS COM ESCONSIDADE DE 30°, INCLUINDO FÔRMAS E MATERIAIS. AF_07/2021</t>
  </si>
  <si>
    <t>14.408,12</t>
  </si>
  <si>
    <t>102757</t>
  </si>
  <si>
    <t>BOCA PARA BUEIRO DUPLO TUBULAR D = 150 CM EM CONCRETO, ALAS COM ESCONSIDADE DE 30°, INCLUINDO FÔRMAS E MATERIAIS. AF_07/2021</t>
  </si>
  <si>
    <t>26.820,57</t>
  </si>
  <si>
    <t>102758</t>
  </si>
  <si>
    <t>BOCA PARA BUEIRO TRIPLO TUBULAR D = 100 CM EM CONCRETO, ALAS COM ESCONSIDADE DE 30°, INCLUINDO FÔRMAS E MATERIAIS. AF_07/2021</t>
  </si>
  <si>
    <t>12.436,21</t>
  </si>
  <si>
    <t>102759</t>
  </si>
  <si>
    <t>BOCA PARA BUEIRO TRIPLO TUBULAR D = 120 CM EM CONCRETO, ALAS COM ESCONSIDADE DE 30°, INCLUINDO FÔRMAS E MATERIAIS. AF_07/2021</t>
  </si>
  <si>
    <t>18.547,62</t>
  </si>
  <si>
    <t>102760</t>
  </si>
  <si>
    <t>BOCA PARA BUEIRO TRIPLO TUBULAR D = 150 CM EM CONCRETO, ALAS COM ESCONSIDADE DE 30°, INCLUINDO FÔRMAS E MATERIAIS. AF_07/2021</t>
  </si>
  <si>
    <t>34.208,33</t>
  </si>
  <si>
    <t>102761</t>
  </si>
  <si>
    <t>BOCA PARA BUEIRO SIMPLES CELULAR 150 X 150 CM EM CONCRETO, ALAS COM ESCONSIDADE DE 30°, INCLUINDO FÔRMAS E MATERIAIS. AF_07/2021</t>
  </si>
  <si>
    <t>11.871,15</t>
  </si>
  <si>
    <t>102762</t>
  </si>
  <si>
    <t>BOCA PARA BUEIRO SIMPLES CELULAR 200 X 200 CM EM CONCRETO, ALAS COM ESCONSIDADE DE 30°, INCLUINDO FÔRMAS E MATERIAIS. AF_07/2021</t>
  </si>
  <si>
    <t>18.331,35</t>
  </si>
  <si>
    <t>102763</t>
  </si>
  <si>
    <t>BOCA PARA BUEIRO SIMPLES CELULAR 250 X 250 CM EM CONCRETO, ALAS COM ESCONSIDADE DE 30°, INCLUINDO FÔRMAS E MATERIAIS. AF_07/2021</t>
  </si>
  <si>
    <t>25.546,27</t>
  </si>
  <si>
    <t>102764</t>
  </si>
  <si>
    <t>BOCA PARA BUEIRO SIMPLES CELULAR 300 X 300 CM EM CONCRETO, ALAS COM ESCONSIDADE DE 30°, INCLUINDO FÔRMAS E MATERIAIS. AF_07/2021</t>
  </si>
  <si>
    <t>36.109,34</t>
  </si>
  <si>
    <t>102765</t>
  </si>
  <si>
    <t>BOCA PARA BUEIRO DUPLO CELULAR 150 X 150 CM EM CONCRETO, ALAS COM ESCONSIDADE DE 30°, INCLUINDO FÔRMAS E MATERIAIS. AF_07/2021</t>
  </si>
  <si>
    <t>14.689,53</t>
  </si>
  <si>
    <t>102766</t>
  </si>
  <si>
    <t>BOCA PARA BUEIRO DUPLO CELULAR 200 X 200 CM EM CONCRETO, ALAS COM ESCONSIDADE DE 30°, INCLUINDO FÔRMAS E MATERIAIS. AF_07/2021</t>
  </si>
  <si>
    <t>22.128,79</t>
  </si>
  <si>
    <t>102767</t>
  </si>
  <si>
    <t>BOCA PARA BUEIRO DUPLO CELULAR 250 X 250 CM EM CONCRETO, ALAS COM ESCONSIDADE DE 30°, INCLUINDO FÔRMAS E MATERIAIS. AF_07/2021</t>
  </si>
  <si>
    <t>31.109,87</t>
  </si>
  <si>
    <t>102768</t>
  </si>
  <si>
    <t>BOCA PARA BUEIRO DUPLO CELULAR 300 X 300 CM EM CONCRETO, ALAS COM ESCONSIDADE DE 30°, INCLUINDO FÔRMAS E MATERIAIS. AF_07/2021</t>
  </si>
  <si>
    <t>43.607,66</t>
  </si>
  <si>
    <t>102769</t>
  </si>
  <si>
    <t>BOCA PARA BUEIRO TRIPLO CELULAR 150 X 150 CM EM CONCRETO, ALAS COM ESCONSIDADE DE 30°, INCLUINDO FÔRMAS E MATERIAIS. AF_07/2021</t>
  </si>
  <si>
    <t>16.912,29</t>
  </si>
  <si>
    <t>102770</t>
  </si>
  <si>
    <t>BOCA PARA BUEIRO TRIPLO CELULAR 200 X 200 CM EM CONCRETO, ALAS COM ESCONSIDADE DE 30°, INCLUINDO FÔRMAS E MATERIAIS. AF_07/2021</t>
  </si>
  <si>
    <t>25.984,55</t>
  </si>
  <si>
    <t>102771</t>
  </si>
  <si>
    <t>BOCA PARA BUEIRO TRIPLO CELULAR 250 X 250 CM EM CONCRETO, ALAS COM ESCONSIDADE DE 30°, INCLUINDO FÔRMAS E MATERIAIS. AF_07/2021</t>
  </si>
  <si>
    <t>36.506,17</t>
  </si>
  <si>
    <t>102772</t>
  </si>
  <si>
    <t>BOCA PARA BUEIRO TRIPLO CELULAR 300 X 300 CM EM CONCRETO, ALAS COM ESCONSIDADE DE 30°, INCLUINDO FÔRMAS E MATERIAIS. AF_07/2021</t>
  </si>
  <si>
    <t>51.669,85</t>
  </si>
  <si>
    <t>102773</t>
  </si>
  <si>
    <t>BOCA PARA BUEIRO SIMPLES TUBULAR D = 40 CM EM GABIÃO, ALAS COM ESCONSIDADE DE 45°, INCLUINDO FÔRMAS E MATERIAIS. AF_07/2021</t>
  </si>
  <si>
    <t>6.907,26</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</si>
  <si>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</si>
  <si>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</si>
  <si>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</si>
  <si>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</si>
  <si>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10.299,78</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</si>
  <si>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</si>
  <si>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</si>
  <si>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</si>
  <si>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</si>
  <si>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15.582,63</t>
  </si>
  <si>
    <t>102778</t>
  </si>
  <si>
    <t>BOCA PARA BUEIRO SIMPLES TUBULAR D = 150 CM EM GABIÃO, ALAS COM ESCONSIDADE DE 45°, INCLUINDO FÔRMAS E MATERIAIS. AF_07/2021</t>
  </si>
  <si>
    <t>23.208,76</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</si>
  <si>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</si>
  <si>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</si>
  <si>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</si>
  <si>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</si>
  <si>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7.949,46</t>
  </si>
  <si>
    <t>102781</t>
  </si>
  <si>
    <t>BOCA PARA BUEIRO DUPLO TUBULAR D = 80 CM EM GABIÃO, ALAS COM ESCONSIDADE DE 45°, INCLUINDO FÔRMAS E MATERIAIS. AF_07/2021</t>
  </si>
  <si>
    <t>11.766,04</t>
  </si>
  <si>
    <t>102782</t>
  </si>
  <si>
    <t>BOCA PARA BUEIRO DUPLO TUBULAR D = 100 CM EM GABIÃO, ALAS COM ESCONSIDADE DE 45°, INCLUINDO FÔRMAS E MATERIAIS. AF_07/2021</t>
  </si>
  <si>
    <t>13.090,11</t>
  </si>
  <si>
    <t>102783</t>
  </si>
  <si>
    <t>BOCA PARA BUEIRO DUPLO TUBULAR D = 120 CM EM GABIÃO, ALAS COM ESCONSIDADE DE 45°, INCLUINDO FÔRMAS E MATERIAIS. AF_07/2021</t>
  </si>
  <si>
    <t>17.330,76</t>
  </si>
  <si>
    <t>102784</t>
  </si>
  <si>
    <t>BOCA PARA BUEIRO DUPLO TUBULAR D = 150 CM EM GABIÃO, ALAS COM ESCONSIDADE DE 45°, INCLUINDO FÔRMAS E MATERIAIS. AF_07/2021</t>
  </si>
  <si>
    <t>27.021,82</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</si>
  <si>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</si>
  <si>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</si>
  <si>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</si>
  <si>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</si>
  <si>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8.849,46</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</si>
  <si>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</si>
  <si>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</si>
  <si>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</si>
  <si>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</si>
  <si>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14.387,51</t>
  </si>
  <si>
    <t>102789</t>
  </si>
  <si>
    <t>BOCA PARA BUEIRO TRIPLO TUBULAR D = 120 CM EM GABIÃO, ALAS COM ESCONSIDADE DE 45°, INCLUINDO FÔRMAS E MATERIAIS. AF_07/2021</t>
  </si>
  <si>
    <t>18.918,91</t>
  </si>
  <si>
    <t>102790</t>
  </si>
  <si>
    <t>BOCA PARA BUEIRO TRIPLO TUBULAR D = 150 CM EM GABIÃO, ALAS COM ESCONSIDADE DE 45°, INCLUINDO FÔRMAS E MATERIAIS. AF_07/2021</t>
  </si>
  <si>
    <t>31.279,26</t>
  </si>
  <si>
    <t>102791</t>
  </si>
  <si>
    <t>BOCA PARA BUEIRO SIMPLES CELULAR 150 X 150 CM EM GABIÃO, ALAS COM ESCONSIDADE DE 45°, INCLUINDO FÔRMAS E MATERIAIS. AF_07/2021</t>
  </si>
  <si>
    <t>25.155,56</t>
  </si>
  <si>
    <t>102792</t>
  </si>
  <si>
    <t>BOCA PARA BUEIRO SIMPLES CELULAR 200 X 200 CM EM GABIÃO, ALAS COM ESCONSIDADE DE 45°, INCLUINDO FÔRMAS E MATERIAIS. AF_07/2021</t>
  </si>
  <si>
    <t>40.911,71</t>
  </si>
  <si>
    <t>102793</t>
  </si>
  <si>
    <t>BOCA PARA BUEIRO SIMPLES CELULAR 250 X 250 CM EM GABIÃO, ALAS COM ESCONSIDADE DE 45°, INCLUINDO FÔRMAS E MATERIAIS. AF_07/2021</t>
  </si>
  <si>
    <t>55.093,12</t>
  </si>
  <si>
    <t>102794</t>
  </si>
  <si>
    <t>BOCA PARA BUEIRO SIMPLES CELULAR 300 X 300 CM EM GABIÃO, ALAS COM ESCONSIDADE DE 45°, INCLUINDO FÔRMAS E MATERIAIS. AF_07/2021</t>
  </si>
  <si>
    <t>78.887,18</t>
  </si>
  <si>
    <t>102795</t>
  </si>
  <si>
    <t>BOCA PARA BUEIRO DUPLO CELULAR 150 X 150 CM EM GABIÃO, ALAS COM ESCONSIDADE DE 45°, INCLUINDO FÔRMAS E MATERIAIS. AF_07/2021</t>
  </si>
  <si>
    <t>26.850,83</t>
  </si>
  <si>
    <t>102796</t>
  </si>
  <si>
    <t>BOCA PARA BUEIRO DUPLO CELULAR 200 X 200 CM EM GABIÃO, ALAS COM ESCONSIDADE DE 45°, INCLUINDO FÔRMAS E MATERIAIS. AF_07/2021</t>
  </si>
  <si>
    <t>43.295,37</t>
  </si>
  <si>
    <t>102797</t>
  </si>
  <si>
    <t>BOCA PARA BUEIRO DUPLO CELULAR 250 X 250 CM EM GABIÃO, ALAS COM ESCONSIDADE DE 45°, INCLUINDO FÔRMAS E MATERIAIS. AF_07/2021</t>
  </si>
  <si>
    <t>61.399,27</t>
  </si>
  <si>
    <t>102798</t>
  </si>
  <si>
    <t>BOCA PARA BUEIRO DUPLO CELULAR 300 X 300 CM EM GABIÃO, ALAS COM ESCONSIDADE DE 45°, INCLUINDO FÔRMAS E MATERIAIS. AF_07/2021</t>
  </si>
  <si>
    <t>75.124,72</t>
  </si>
  <si>
    <t>102799</t>
  </si>
  <si>
    <t>BOCA PARA BUEIRO TRIPLO CELULAR 150 X 150 CM EM GABIÃO, ALAS COM ESCONSIDADE DE 45°, INCLUINDO FÔRMAS E MATERIAIS. AF_07/2021</t>
  </si>
  <si>
    <t>27.416,25</t>
  </si>
  <si>
    <t>102800</t>
  </si>
  <si>
    <t>BOCA PARA BUEIRO TRIPLO CELULAR 200 X 200 CM EM GABIÃO, ALAS COM ESCONSIDADE DE 45°, INCLUINDO FÔRMAS E MATERIAIS. AF_07/2021</t>
  </si>
  <si>
    <t>47.534,43</t>
  </si>
  <si>
    <t>102801</t>
  </si>
  <si>
    <t>BOCA PARA BUEIRO TRIPLO CELULAR 250 X 250 CM EM GABIÃO, ALAS COM ESCONSIDADE DE 45°, INCLUINDO FÔRMAS E MATERIAIS. AF_07/2021</t>
  </si>
  <si>
    <t>66.573,88</t>
  </si>
  <si>
    <t>102802</t>
  </si>
  <si>
    <t>BOCA PARA BUEIRO TRIPLO CELULAR 300 X 300 CM EM GABIÃO, ALAS COM ESCONSIDADE DE 45°, INCLUINDO FÔRMAS E MATERIAIS. AF_07/2021</t>
  </si>
  <si>
    <t>79.821,80</t>
  </si>
  <si>
    <t>101570</t>
  </si>
  <si>
    <t>ESCORAMENTO DE VALA, TIPO PONTALETEAMENTO, COM PROFUNDIDADE DE 0 A 1,5 M, LARGURA MENOR QUE 1,5 M. AF_08/2020</t>
  </si>
  <si>
    <t>21,97</t>
  </si>
  <si>
    <t>101571</t>
  </si>
  <si>
    <t>ESCORAMENTO DE VALA, TIPO PONTALETEAMENTO, COM PROFUNDIDADE DE 0 A 1,5 M, LARGURA MAIOR OU IGUAL A 1,5 M E MENOR QUE 2,5 M. AF_08/2020</t>
  </si>
  <si>
    <t>29,67</t>
  </si>
  <si>
    <t>101572</t>
  </si>
  <si>
    <t>ESCORAMENTO DE VALA, TIPO PONTALETEAMENTO, COM PROFUNDIDADE DE 1,5 A 3,0 M, LARGURA MENOR QUE 1,5 M. AF_08/2020</t>
  </si>
  <si>
    <t>17,29</t>
  </si>
  <si>
    <t>101573</t>
  </si>
  <si>
    <t>ESCORAMENTO DE VALA, TIPO PONTALETEAMENTO, COM PROFUNDIDADE DE 1,5 A 3,0 M, LARGURA MAIOR OU IGUAL A 1,5 M E MENOR QUE 2,5 M. AF_08/2020</t>
  </si>
  <si>
    <t>24,99</t>
  </si>
  <si>
    <t>101574</t>
  </si>
  <si>
    <t>ESCORAMENTO DE VALA, TIPO PONTALETEAMENTO, COM PROFUNDIDADE DE 3,0 A 4,5 M, LARGURA MENOR QUE 1,5 M. AF_08/2020</t>
  </si>
  <si>
    <t>13,33</t>
  </si>
  <si>
    <t>101575</t>
  </si>
  <si>
    <t>ESCORAMENTO DE VALA, TIPO PONTALETEAMENTO, COM PROFUNDIDADE DE 3,0 A 4,5 M, LARGURA MAIOR OU IGUAL A 1,5 M E MENOR QUE 2,5 M. AF_08/2020</t>
  </si>
  <si>
    <t>21,17</t>
  </si>
  <si>
    <t>101576</t>
  </si>
  <si>
    <t>ESCORAMENTO DE VALA, TIPO DESCONTÍNUO, COM PROFUNDIDADE DE 0 A 1,5 M, LARGURA MENOR QUE 1,5 M. AF_08/2020</t>
  </si>
  <si>
    <t>40,01</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</si>
  <si>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</si>
  <si>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</si>
  <si>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</si>
  <si>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</si>
  <si>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33,21</t>
  </si>
  <si>
    <t>101579</t>
  </si>
  <si>
    <t>ESCORAMENTO DE VALA, TIPO DESCONTÍNUO, COM PROFUNDIDADE DE 1,5 A 3,0 M, LARGURA MAIOR OU IGUAL A 1,5 M E MENOR QUE 2,5 M. AF_08/2020</t>
  </si>
  <si>
    <t>43,06</t>
  </si>
  <si>
    <t>101580</t>
  </si>
  <si>
    <t>ESCORAMENTO DE VALA, TIPO DESCONTÍNUO, COM PROFUNDIDADE DE 3,0 A 4,5 M, LARGURA MENOR QUE 1,5 M. AF_08/2020</t>
  </si>
  <si>
    <t>101581</t>
  </si>
  <si>
    <t>ESCORAMENTO DE VALA, TIPO DESCONTÍNUO, COM PROFUNDIDADE DE 3,0 A 4,5 M, LARGURA MAIOR OU IGUAL A 1,5 E MENOR QUE 2,5 M. AF_08/2020</t>
  </si>
  <si>
    <t>39,66</t>
  </si>
  <si>
    <t>101582</t>
  </si>
  <si>
    <t>ESCORAMENTO DE VALA, TIPO CONTÍNUO, COM PROFUNDIDADE DE 0 A 1,5 M, LARGURA MENOR QUE 1,5 M. AF_08/2020</t>
  </si>
  <si>
    <t>65,86</t>
  </si>
  <si>
    <t>101583</t>
  </si>
  <si>
    <t>ESCORAMENTO DE VALA, TIPO CONTÍNUO, COM PROFUNDIDADE DE 0 A 1,5 M, LARGURA MAIOR OU IGUAL A 1,5 M E MENOR QUE 2,5 M. AF_08/2020</t>
  </si>
  <si>
    <t>81,20</t>
  </si>
  <si>
    <t>101584</t>
  </si>
  <si>
    <t>ESCORAMENTO DE VALA, TIPO CONTÍNUO, COM PROFUNDIDADE DE 1,5 M A 3,0 M, LARGURA MENOR QUE 1,5 M. AF_08/2020</t>
  </si>
  <si>
    <t>54,34</t>
  </si>
  <si>
    <t>101585</t>
  </si>
  <si>
    <t>ESCORAMENTO DE VALA, TIPO CONTÍNUO, COM PROFUNDIDADE DE 1,5 A 3,0 M, LARGURA MAIOR OU IGUAL A 1,5 M E MENOR QUE 2,5 M. AF_08/2020</t>
  </si>
  <si>
    <t>69,69</t>
  </si>
  <si>
    <t>101586</t>
  </si>
  <si>
    <t>ESCORAMENTO DE VALA, TIPO CONTÍNUO, COM PROFUNDIDADE DE 3,0 A 4,5 M, LARGURA MENOR QUE 1,5 M. AF_08/2020</t>
  </si>
  <si>
    <t>47,36</t>
  </si>
  <si>
    <t>101587</t>
  </si>
  <si>
    <t>ESCORAMENTO DE VALA, TIPO CONTÍNUO, COM PROFUNDIDADE DE 3,0 A 4,5 M, LARGURA MAIOR OU IGUAL A 1,5 E MENOR QUE 2,5 M. AF_08/2020</t>
  </si>
  <si>
    <t>62,84</t>
  </si>
  <si>
    <t>101588</t>
  </si>
  <si>
    <t>ESCORAMENTO DE VALA, TIPO CONTÍNUO COM PERFIL METÁLICO "U", COM PROFUNDIDADE DE 0 A 1,5 M, LARGURA MENOR QUE 1,5 M. AF_08/2020</t>
  </si>
  <si>
    <t>87,72</t>
  </si>
  <si>
    <t>101589</t>
  </si>
  <si>
    <t>ESCORAMENTO DE VALA,TIPO CONTÍNUO COM PERFIL METÁLICO "U", COM PROFUNDIDADE DE 0 A 1,5 M, LARGURA MAIOR OU IGUAL A 1,5 E MENOR QUE 2,5 M. AF_08/2020</t>
  </si>
  <si>
    <t>127,60</t>
  </si>
  <si>
    <t>101590</t>
  </si>
  <si>
    <t>ESCORAMENTO DE VALA, TIPO CONTÍNUO COM PERFIL METÁLICO "U", COM PROFUNDIDADE DE 1,5 A 3,0 M, LARGURA MENOR QUE 1,5 M. AF_08/2020</t>
  </si>
  <si>
    <t>66,51</t>
  </si>
  <si>
    <t>101591</t>
  </si>
  <si>
    <t>ESCORAMENTO DE VALA, TIPO CONTÍNUO COM PERFIL METÁLICO "U", COM PROFUNDIDADE DE 1,5 A 3,0 M, LARGURA MAIOR OU IGUAL 1,5 M E MENOR QUE 2,5 M. AF_08/2020</t>
  </si>
  <si>
    <t>106,38</t>
  </si>
  <si>
    <t>101592</t>
  </si>
  <si>
    <t>ESCORAMENTO DE VALA, TIPO CONTÍNUO COM PERFIL METÁLICO "U", COM PROFUNDIDADE DE 3,0 A 4,5 M, LARGURA MENOR QUE 1,5 M. AF_08/2020</t>
  </si>
  <si>
    <t>46,95</t>
  </si>
  <si>
    <t>101593</t>
  </si>
  <si>
    <t>ESCORAMENTO DE VALA, TIPO CONTÍNUO COM PERFIL METÁLICO "U", COM PROFUNDIDADE DE 3,0 A 4,5 M, LARGURA MAIOR OU IGUAL A 1,5 M E MENOR QUE 2,5 M. AF_08/2020</t>
  </si>
  <si>
    <t>86,95</t>
  </si>
  <si>
    <t>101600</t>
  </si>
  <si>
    <t>ESCORAMENTO DE VALA, TIPO BLINDAGEM, COM PROFUNDIDADE DE 0 A 1,5 M, LARGURA MENOR QUE 1,5 M - EXECUÇÃO, NÃO INCLUI MATERIAL. AF_08/2020</t>
  </si>
  <si>
    <t>16,35</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</si>
  <si>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</si>
  <si>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</si>
  <si>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</si>
  <si>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</si>
  <si>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12,12</t>
  </si>
  <si>
    <t>101603</t>
  </si>
  <si>
    <t>ESCORAMENTO DE VALA, TIPO BLINDAGEM, COM PROFUNDIDADE DE 1,5 A 3,0 M, LARGURA MAIOR OU IGUAL A 1,5 M E MENOR QUE 2,5 M - EXECUÇÃO, NÃO INCLUI MATERIAL. AF_08/2020</t>
  </si>
  <si>
    <t>19,98</t>
  </si>
  <si>
    <t>101604</t>
  </si>
  <si>
    <t>ESCORAMENTO DE VALA, TIPO BLINDAGEM, COM PROFUNDIDADE DE 3,0 A 4,5 M, LARGURA MENOR QUE 1,5 M - EXECUÇÃO, NÃO INCLUI MATERIAL. AF_08/2020</t>
  </si>
  <si>
    <t>7,93</t>
  </si>
  <si>
    <t>101605</t>
  </si>
  <si>
    <t>ESCORAMENTO DE VALA, TIPO BLINDAGEM, COM PROFUNDIDADE DE 3,0 A 4,5 M, LARGURA MAIOR OU IGUAL A 1,5 M E MENOR QUE 2,5 M - EXECUÇÃO, NÃO INCLUI MATERIAL. AF_08/2020</t>
  </si>
  <si>
    <t>15,80</t>
  </si>
  <si>
    <t>90788</t>
  </si>
  <si>
    <t>KIT DE PORTA-PRONTA DE MADEIRA EM ACABAMENTO MELAMÍNICO BRANCO, FOLHA LEVE OU MÉDIA, 60X210CM, EXCLUSIVE FECHADURA, FIXAÇÃO COM PREENCHIMENTO PARCIAL DE ESPUMA EXPANSIVA - FORNECIMENTO E INSTALAÇÃO. AF_12/2019</t>
  </si>
  <si>
    <t>807,87</t>
  </si>
  <si>
    <t>90789</t>
  </si>
  <si>
    <t>KIT DE PORTA-PRONTA DE MADEIRA EM ACABAMENTO MELAMÍNICO BRANCO, FOLHA LEVE OU MÉDIA, 70X210CM, EXCLUSIVE FECHADURA, FIXAÇÃO COM PREENCHIMENTO PARCIAL DE ESPUMA EXPANSIVA - FORNECIMENTO E INSTALAÇÃO. AF_12/2019</t>
  </si>
  <si>
    <t>809,53</t>
  </si>
  <si>
    <t>90790</t>
  </si>
  <si>
    <t>KIT DE PORTA-PRONTA DE MADEIRA EM ACABAMENTO MELAMÍNICO BRANCO, FOLHA LEVE OU MÉDIA, 80X210CM, EXCLUSIVE FECHADURA, FIXAÇÃO COM PREENCHIMENTO PARCIAL DE ESPUMA EXPANSIVA - FORNECIMENTO E INSTALAÇÃO. AF_12/2019</t>
  </si>
  <si>
    <t>834,96</t>
  </si>
  <si>
    <t>90791</t>
  </si>
  <si>
    <t>KIT DE PORTA-PRONTA DE MADEIRA EM ACABAMENTO MELAMÍNICO BRANCO, FOLHA PESADA OU SUPERPESADA, 80X210CM, FIXAÇÃO COM PREENCHIMENTO PARCIAL DE ESPUMA EXPANSIVA - FORNECIMENTO E INSTALAÇÃO. AF_12/2019</t>
  </si>
  <si>
    <t>978,57</t>
  </si>
  <si>
    <t>90793</t>
  </si>
  <si>
    <t>KIT DE PORTA-PRONTA DE MADEIRA EM ACABAMENTO MELAMÍNICO BRANCO, FOLHA PESADA OU SUPERPESADA, 90X210CM, FIXAÇÃO COM PREENCHIMENTO TOTAL DE ESPUMA EXPANSIVA - FORNECIMENTO E INSTALAÇÃO. AF_12/2019</t>
  </si>
  <si>
    <t>1.034,41</t>
  </si>
  <si>
    <t>90794</t>
  </si>
  <si>
    <t>KIT DE PORTA-PRONTA DE MADEIRA EM ACABAMENTO MELAMÍNICO BRANCO, FOLHA LEVE OU MÉDIA, E BATENTE METÁLICO, 60X210CM, FIXAÇÃO COM ARGAMASSA - FORNECIMENTO E INSTALAÇÃO. AF_12/2019</t>
  </si>
  <si>
    <t>693,19</t>
  </si>
  <si>
    <t>90795</t>
  </si>
  <si>
    <t>KIT DE PORTA-PRONTA DE MADEIRA EM ACABAMENTO MELAMÍNICO BRANCO, FOLHA LEVE OU MÉDIA, E BATENTE METÁLICO, 70X210CM, FIXAÇÃO COM ARGAMASSA - FORNECIMENTO E INSTALAÇÃO. AF_12/2019</t>
  </si>
  <si>
    <t>700,02</t>
  </si>
  <si>
    <t>90796</t>
  </si>
  <si>
    <t>KIT DE PORTA-PRONTA DE MADEIRA EM ACABAMENTO MELAMÍNICO BRANCO, FOLHA LEVE OU MÉDIA, E BATENTE METÁLICO, 80X210CM, FIXAÇÃO COM ARGAMASSA - FORNECIMENTO E INSTALAÇÃO. AF_12/2019</t>
  </si>
  <si>
    <t>706,85</t>
  </si>
  <si>
    <t>90797</t>
  </si>
  <si>
    <t>KIT DE PORTA-PRONTA DE MADEIRA EM ACABAMENTO MELAMÍNICO BRANCO, FOLHA LEVE OU MÉDIA, E BATENTE METÁLICO, 90X210CM, FIXAÇÃO COM ARGAMASSA - FORNECIMENTO E INSTALAÇÃO. AF_12/2019</t>
  </si>
  <si>
    <t>713,68</t>
  </si>
  <si>
    <t>90798</t>
  </si>
  <si>
    <t>KIT DE PORTA-PRONTA DE MADEIRA EM ACABAMENTO MELAMÍNICO BRANCO, FOLHA PESADA OU SUPERPESADA, E BATENTE METÁLICO, 80X210CM, FIXAÇÃO COM ARGAMASSA - FORNECIMENTO E INSTALAÇÃO. AF_12/2019</t>
  </si>
  <si>
    <t>1.036,96</t>
  </si>
  <si>
    <t>90799</t>
  </si>
  <si>
    <t>KIT DE PORTA-PRONTA DE MADEIRA EM ACABAMENTO MELAMÍNICO BRANCO, FOLHA PESADA OU SUPERPESADA, E BATENTE METÁLICO, 90X210CM, FIXAÇÃO COM ARGAMASSA - FORNECIMENTO E INSTALAÇÃO. AF_12/2019</t>
  </si>
  <si>
    <t>1.070,13</t>
  </si>
  <si>
    <t>90801</t>
  </si>
  <si>
    <t>BATENTE PARA PORTA DE MADEIRA, PADRÃO MÉDIO - FORNECIMENTO E MONTAGEM. AF_12/2019</t>
  </si>
  <si>
    <t>324,96</t>
  </si>
  <si>
    <t>90806</t>
  </si>
  <si>
    <t>BATENTE PARA PORTA DE MADEIRA, FIXAÇÃO COM ARGAMASSA, PADRÃO MÉDIO - FORNECIMENTO E INSTALAÇÃO. AF_12/2019_P</t>
  </si>
  <si>
    <t>408,16</t>
  </si>
  <si>
    <t>90820</t>
  </si>
  <si>
    <t>PORTA DE MADEIRA PARA PINTURA, SEMI-OCA (LEVE OU MÉDIA), 60X210CM, ESPESSURA DE 3,5CM, INCLUSO DOBRADIÇAS - FORNECIMENTO E INSTALAÇÃO. AF_12/2019</t>
  </si>
  <si>
    <t>336,58</t>
  </si>
  <si>
    <t>90821</t>
  </si>
  <si>
    <t>PORTA DE MADEIRA PARA PINTURA, SEMI-OCA (LEVE OU MÉDIA), 70X210CM, ESPESSURA DE 3,5CM, INCLUSO DOBRADIÇAS - FORNECIMENTO E INSTALAÇÃO. AF_12/2019</t>
  </si>
  <si>
    <t>342,93</t>
  </si>
  <si>
    <t>90822</t>
  </si>
  <si>
    <t>PORTA DE MADEIRA PARA PINTURA, SEMI-OCA (LEVE OU MÉDIA), 80X210CM, ESPESSURA DE 3,5CM, INCLUSO DOBRADIÇAS - FORNECIMENTO E INSTALAÇÃO. AF_12/2019</t>
  </si>
  <si>
    <t>365,99</t>
  </si>
  <si>
    <t>90823</t>
  </si>
  <si>
    <t>PORTA DE MADEIRA PARA PINTURA, SEMI-OCA (LEVE OU MÉDIA), 90X210CM, ESPESSURA DE 3,5CM, INCLUSO DOBRADIÇAS - FORNECIMENTO E INSTALAÇÃO. AF_12/2019</t>
  </si>
  <si>
    <t>444,02</t>
  </si>
  <si>
    <t>90824</t>
  </si>
  <si>
    <t>PORTA DE MADEIRA PARA PINTURA, SEMI-OCA (PESADA OU SUPERPESADA), 80X210CM, ESPESSURA DE 3,5CM, INCLUSO DOBRADIÇAS - FORNECIMENTO E INSTALAÇÃO. AF_12/2019</t>
  </si>
  <si>
    <t>624,02</t>
  </si>
  <si>
    <t>90825</t>
  </si>
  <si>
    <t>PORTA DE MADEIRA, MACIÇA (PESADA OU SUPERPESADA), 90X210CM, ESPESSURA DE 3,5CM, INCLUSO DOBRADIÇAS - FORNECIMENTO E INSTALAÇÃO. AF_12/2019</t>
  </si>
  <si>
    <t>692,08</t>
  </si>
  <si>
    <t>90830</t>
  </si>
  <si>
    <t>FECHADURA DE EMBUTIR COM CILINDRO, EXTERNA, COMPLETA, ACABAMENTO PADRÃO MÉDIO, INCLUSO EXECUÇÃO DE FURO - FORNECIMENTO E INSTALAÇÃO. AF_12/2019</t>
  </si>
  <si>
    <t>188,65</t>
  </si>
  <si>
    <t>90831</t>
  </si>
  <si>
    <t>FECHADURA DE EMBUTIR PARA PORTA DE BANHEIRO, COMPLETA, ACABAMENTO PADRÃO MÉDIO, INCLUSO EXECUÇÃO DE FURO - FORNECIMENTO E INSTALAÇÃO. AF_12/2019</t>
  </si>
  <si>
    <t>166,09</t>
  </si>
  <si>
    <t>90841</t>
  </si>
  <si>
    <t>KIT DE PORTA DE MADEIRA PARA PINTURA, SEMI-OCA (LEVE OU MÉDIA), PADRÃO MÉDIO, 60X210CM, ESPESSURA DE 3,5CM, ITENS INCLUSOS: DOBRADIÇAS, MONTAGEM E INSTALAÇÃO DO BATENTE, FECHADURA COM EXECUÇÃO DO FURO - FORNECIMENTO E INSTALAÇÃO. AF_12/2019</t>
  </si>
  <si>
    <t>1.027,66</t>
  </si>
  <si>
    <t>90842</t>
  </si>
  <si>
    <t>KIT DE PORTA DE MADEIRA PARA PINTURA, SEMI-OCA (LEVE OU MÉDIA), PADRÃO MÉDIO, 70X210CM, ESPESSURA DE 3,5CM, ITENS INCLUSOS: DOBRADIÇAS, MONTAGEM E INSTALAÇÃO DO BATENTE, FECHADURA COM EXECUÇÃO DO FURO - FORNECIMENTO E INSTALAÇÃO. AF_12/2019</t>
  </si>
  <si>
    <t>1.036,44</t>
  </si>
  <si>
    <t>90843</t>
  </si>
  <si>
    <t>KIT DE PORTA DE MADEIRA PARA PINTURA, SEMI-OCA (LEVE OU MÉDIA), PADRÃO MÉDIO, 80X210CM, ESPESSURA DE 3,5CM, ITENS INCLUSOS: DOBRADIÇAS, MONTAGEM E INSTALAÇÃO DO BATENTE, FECHADURA COM EXECUÇÃO DO FURO - FORNECIMENTO E INSTALAÇÃO. AF_12/2019</t>
  </si>
  <si>
    <t>1.084,50</t>
  </si>
  <si>
    <t>90844</t>
  </si>
  <si>
    <t>KIT DE PORTA DE MADEIRA PARA PINTURA, SEMI-OCA (LEVE OU MÉDIA), PADRÃO MÉDIO, 90X210CM, ESPESSURA DE 3,5CM, ITENS INCLUSOS: DOBRADIÇAS, MONTAGEM E INSTALAÇÃO DO BATENTE, FECHADURA COM EXECUÇÃO DO FURO - FORNECIMENTO E INSTALAÇÃO. AF_12/2019</t>
  </si>
  <si>
    <t>1.164,96</t>
  </si>
  <si>
    <t>90845</t>
  </si>
  <si>
    <t>KIT DE PORTA DE MADEIRA PARA PINTURA, SEMI-OCA (PESADA OU SUPERPESADA), PADRÃO MÉDIO, 80X210CM, ESPESSURA DE 3,5CM, ITENS INCLUSOS: DOBRADIÇAS, MONTAGEM E INSTALAÇÃO DO BATENTE, FECHADURA COM EXECUÇÃO DO FURO - FORNECIMENTO E INSTALAÇÃO. AF_12/2019</t>
  </si>
  <si>
    <t>1.342,53</t>
  </si>
  <si>
    <t>90846</t>
  </si>
  <si>
    <t>KIT DE PORTA DE MADEIRA PARA PINTURA, SEMI-OCA (PESADA OU SUPERPESADA), PADRÃO MÉDIO, 90X210CM, ESPESSURA DE 3,5CM, ITENS INCLUSOS: DOBRADIÇAS, MONTAGEM E INSTALAÇÃO DO BATENTE, FECHADURA COM EXECUÇÃO DO FURO - FORNECIMENTO E INSTALAÇÃO. AF_12/2019</t>
  </si>
  <si>
    <t>1.413,02</t>
  </si>
  <si>
    <t>90847</t>
  </si>
  <si>
    <t>KIT DE PORTA DE MADEIRA PARA PINTURA, SEMI-OCA (LEVE OU MÉDIA), PADRÃO MÉDIO, 60X210CM, ESPESSURA DE 3,5CM, ITENS INCLUSOS: DOBRADIÇAS, MONTAGEM E INSTALAÇÃO DO BATENTE, SEM FECHADURA - FORNECIMENTO E INSTALAÇÃO. AF_12/2019</t>
  </si>
  <si>
    <t>861,57</t>
  </si>
  <si>
    <t>90848</t>
  </si>
  <si>
    <t>KIT DE PORTA DE MADEIRA PARA PINTURA, SEMI-OCA (LEVE OU MÉDIA), PADRÃO MÉDIO, 70X210CM, ESPESSURA DE 3,5CM, ITENS INCLUSOS: DOBRADIÇAS, MONTAGEM E INSTALAÇÃO DO BATENTE, SEM FECHADURA - FORNECIMENTO E INSTALAÇÃO. AF_12/2019</t>
  </si>
  <si>
    <t>870,35</t>
  </si>
  <si>
    <t>90849</t>
  </si>
  <si>
    <t>KIT DE PORTA DE MADEIRA PARA PINTURA, SEMI-OCA (LEVE OU MÉDIA), PADRÃO MÉDIO, 80X210CM, ESPESSURA DE 3,5CM, ITENS INCLUSOS: DOBRADIÇAS, MONTAGEM E INSTALAÇÃO DO BATENTE, SEM FECHADURA - FORNECIMENTO E INSTALAÇÃO. AF_12/2019</t>
  </si>
  <si>
    <t>895,85</t>
  </si>
  <si>
    <t>90850</t>
  </si>
  <si>
    <t>KIT DE PORTA DE MADEIRA PARA PINTURA, SEMI-OCA (LEVE OU MÉDIA), PADRÃO MÉDIO, 90X210CM, ESPESSURA DE 3,5CM, ITENS INCLUSOS: DOBRADIÇAS, MONTAGEM E INSTALAÇÃO DO BATENTE, SEM FECHADURA - FORNECIMENTO E INSTALAÇÃO. AF_12/2019</t>
  </si>
  <si>
    <t>976,31</t>
  </si>
  <si>
    <t>90851</t>
  </si>
  <si>
    <t>KIT DE PORTA DE MADEIRA PARA PINTURA, SEMI-OCA (PESADA OU SUPERPESADA), PADRÃO MÉDIO, 80X210CM, ESPESSURA DE 3,5CM, ITENS INCLUSOS: DOBRADIÇAS, MONTAGEM E INSTALAÇÃO DO BATENTE, SEM FECHADURA - FORNECIMENTO E INSTALAÇÃO. AF_12/2019</t>
  </si>
  <si>
    <t>1.153,88</t>
  </si>
  <si>
    <t>90852</t>
  </si>
  <si>
    <t>KIT DE PORTA DE MADEIRA PARA PINTURA, SEMI-OCA (PESADA OU SUPERPESADA), PADRÃO MÉDIO, 90X210CM, ESPESSURA DE 3,5CM, ITENS INCLUSOS: DOBRADIÇAS, MONTAGEM E INSTALAÇÃO DO BATENTE, SEM FECHADURA - FORNECIMENTO E INSTALAÇÃO. AF_12/2019</t>
  </si>
  <si>
    <t>1.224,37</t>
  </si>
  <si>
    <t>91009</t>
  </si>
  <si>
    <t>PORTA DE MADEIRA PARA VERNIZ, SEMI-OCA (LEVE OU MÉDIA), 60X210CM, ESPESSURA DE 3,5CM, INCLUSO DOBRADIÇAS - FORNECIMENTO E INSTALAÇÃO. AF_12/2019</t>
  </si>
  <si>
    <t>347,58</t>
  </si>
  <si>
    <t>91010</t>
  </si>
  <si>
    <t>PORTA DE MADEIRA PARA VERNIZ, SEMI-OCA (LEVE OU MÉDIA), 70X210CM, ESPESSURA DE 3,5CM, INCLUSO DOBRADIÇAS - FORNECIMENTO E INSTALAÇÃO. AF_12/2019</t>
  </si>
  <si>
    <t>354,46</t>
  </si>
  <si>
    <t>91011</t>
  </si>
  <si>
    <t>PORTA DE MADEIRA PARA VERNIZ, SEMI-OCA (LEVE OU MÉDIA), 80X210CM, ESPESSURA DE 3,5CM, INCLUSO DOBRADIÇAS - FORNECIMENTO E INSTALAÇÃO. AF_12/2019</t>
  </si>
  <si>
    <t>410,67</t>
  </si>
  <si>
    <t>91012</t>
  </si>
  <si>
    <t>PORTA DE MADEIRA PARA VERNIZ, SEMI-OCA (LEVE OU MÉDIA), 90X210CM, ESPESSURA DE 3,5CM, INCLUSO DOBRADIÇAS - FORNECIMENTO E INSTALAÇÃO. AF_12/2019</t>
  </si>
  <si>
    <t>453,77</t>
  </si>
  <si>
    <t>91013</t>
  </si>
  <si>
    <t>KIT DE PORTA DE MADEIRA PARA VERNIZ, SEMI-OCA (LEVE OU MÉDIA), PADRÃO MÉDIO, 60X210CM, ESPESSURA DE 3,5CM, ITENS INCLUSOS: DOBRADIÇAS, MONTAGEM E INSTALAÇÃO DO BATENTE, SEM FECHADURA - FORNECIMENTO E INSTALAÇÃO. AF_12/2019</t>
  </si>
  <si>
    <t>872,57</t>
  </si>
  <si>
    <t>91014</t>
  </si>
  <si>
    <t>KIT DE PORTA DE MADEIRA PARA VERNIZ, SEMI-OCA (LEVE OU MÉDIA), PADRÃO MÉDIO, 70X210CM, ESPESSURA DE 3,5CM, ITENS INCLUSOS: DOBRADIÇAS, MONTAGEM E INSTALAÇÃO DO BATENTE, SEM FECHADURA - FORNECIMENTO E INSTALAÇÃO. AF_12/2019</t>
  </si>
  <si>
    <t>881,88</t>
  </si>
  <si>
    <t>91015</t>
  </si>
  <si>
    <t>KIT DE PORTA DE MADEIRA PARA VERNIZ, SEMI-OCA (LEVE OU MÉDIA), PADRÃO MÉDIO, 80X210CM, ESPESSURA DE 3,5CM, ITENS INCLUSOS: DOBRADIÇAS, MONTAGEM E INSTALAÇÃO DO BATENTE, SEM FECHADURA - FORNECIMENTO E INSTALAÇÃO. AF_12/2019</t>
  </si>
  <si>
    <t>940,53</t>
  </si>
  <si>
    <t>91016</t>
  </si>
  <si>
    <t>KIT DE PORTA DE MADEIRA PARA VERNIZ, SEMI-OCA (LEVE OU MÉDIA), PADRÃO MÉDIO, 90X210CM, ESPESSURA DE 3,5CM, ITENS INCLUSOS: DOBRADIÇAS, MONTAGEM E INSTALAÇÃO DO BATENTE, SEM FECHADURA - FORNECIMENTO E INSTALAÇÃO. AF_12/2019</t>
  </si>
  <si>
    <t>986,06</t>
  </si>
  <si>
    <t>91287</t>
  </si>
  <si>
    <t>BATENTE PARA PORTA DE MADEIRA, PADRÃO POPULAR - FORNECIMENTO E MONTAGEM. AF_12/2019</t>
  </si>
  <si>
    <t>237,80</t>
  </si>
  <si>
    <t>91292</t>
  </si>
  <si>
    <t>BATENTE PARA PORTA DE MADEIRA, FIXAÇÃO COM ARGAMASSA, PADRÃO POPULAR. FORNECIMENTO E INSTALAÇÃO. AF_12/2019_P</t>
  </si>
  <si>
    <t>321,00</t>
  </si>
  <si>
    <t>91295</t>
  </si>
  <si>
    <t>PORTA DE MADEIRA FRISADA, SEMI-OCA (LEVE OU MÉDIA), 60X210CM, ESPESSURA DE 3CM, INCLUSO DOBRADIÇAS - FORNECIMENTO E INSTALAÇÃO. AF_12/2019</t>
  </si>
  <si>
    <t>357,11</t>
  </si>
  <si>
    <t>91296</t>
  </si>
  <si>
    <t>PORTA DE MADEIRA FRISADA, SEMI-OCA (LEVE OU MÉDIA), 70X210CM, ESPESSURA DE 3CM, INCLUSO DOBRADIÇAS - FORNECIMENTO E INSTALAÇÃO. AF_12/2019</t>
  </si>
  <si>
    <t>381,08</t>
  </si>
  <si>
    <t>91297</t>
  </si>
  <si>
    <t>PORTA DE MADEIRA FRISADA, SEMI-OCA (LEVE OU MÉDIA), 80X210CM, ESPESSURA DE 3,5CM, INCLUSO DOBRADIÇAS - FORNECIMENTO E INSTALAÇÃO. AF_12/2019</t>
  </si>
  <si>
    <t>417,02</t>
  </si>
  <si>
    <t>91298</t>
  </si>
  <si>
    <t>PORTA DE MADEIRA TIPO VENEZIANA, 80X210CM, ESPESSURA DE 3CM, INCLUSO DOBRADIÇAS - FORNECIMENTO E INSTALAÇÃO. AF_12/2019</t>
  </si>
  <si>
    <t>800,22</t>
  </si>
  <si>
    <t>91299</t>
  </si>
  <si>
    <t>PORTA DE MADEIRA, TIPO MEXICANA, MACIÇA (PESADA OU SUPERPESADA), 80X210CM, ESPESSURA DE 3,5CM, INCLUSO DOBRADIÇAS - FORNECIMENTO E INSTALAÇÃO. AF_12/2019</t>
  </si>
  <si>
    <t>1.107,99</t>
  </si>
  <si>
    <t>91304</t>
  </si>
  <si>
    <t>FECHADURA DE EMBUTIR COM CILINDRO, EXTERNA, COMPLETA, ACABAMENTO PADRÃO POPULAR, INCLUSO EXECUÇÃO DE FURO - FORNECIMENTO E INSTALAÇÃO. AF_12/2019</t>
  </si>
  <si>
    <t>112,45</t>
  </si>
  <si>
    <t>91305</t>
  </si>
  <si>
    <t>FECHADURA DE EMBUTIR PARA PORTA DE BANHEIRO, COMPLETA, ACABAMENTO PADRÃO POPULAR, INCLUSO EXECUÇÃO DE FURO - FORNECIMENTO E INSTALAÇÃO. AF_12/2019</t>
  </si>
  <si>
    <t>113,67</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</si>
  <si>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</si>
  <si>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</si>
  <si>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</si>
  <si>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</si>
  <si>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95,98</t>
  </si>
  <si>
    <t>91312</t>
  </si>
  <si>
    <t>KIT DE PORTA DE MADEIRA PARA PINTURA, SEMI-OCA (LEVE OU MÉDIA), PADRÃO POPULAR, 60X210CM, ESPESSURA DE 3,5CM, ITENS INCLUSOS: DOBRADIÇAS, MONTAGEM E INSTALAÇÃO DO BATENTE, FECHADURA COM EXECUÇÃO DO FURO - FORNECIMENTO E INSTALAÇÃO. AF_12/2019</t>
  </si>
  <si>
    <t>850,45</t>
  </si>
  <si>
    <t>91313</t>
  </si>
  <si>
    <t>KIT DE PORTA DE MADEIRA PARA PINTURA, SEMI-OCA (LEVE OU MÉDIA), PADRÃO POPULAR, 70X210CM, ESPESSURA DE 3,5CM, ITENS INCLUSOS: DOBRADIÇAS, MONTAGEM E INSTALAÇÃO DO BATENTE, FECHADURA COM EXECUÇÃO DO FURO - FORNECIMENTO E INSTALAÇÃO. AF_12/2019</t>
  </si>
  <si>
    <t>840,76</t>
  </si>
  <si>
    <t>91314</t>
  </si>
  <si>
    <t>KIT DE PORTA DE MADEIRA PARA PINTURA, SEMI-OCA (LEVE OU MÉDIA), PADRÃO POPULAR, 80X210CM, ESPESSURA DE 3,5CM, ITENS INCLUSOS: DOBRADIÇAS, MONTAGEM E INSTALAÇÃO DO BATENTE, FECHADURA COM EXECUÇÃO DO FURO - FORNECIMENTO E INSTALAÇÃO. AF_12/2019</t>
  </si>
  <si>
    <t>881,94</t>
  </si>
  <si>
    <t>91315</t>
  </si>
  <si>
    <t>KIT DE PORTA DE MADEIRA PARA PINTURA, SEMI-OCA (LEVE OU MÉDIA), PADRÃO POPULAR, 90X210CM, ESPESSURA DE 3,5CM, ITENS INCLUSOS: DOBRADIÇAS, MONTAGEM E INSTALAÇÃO DO BATENTE, FECHADURA COM EXECUÇÃO DO FURO - FORNECIMENTO E INSTALAÇÃO. AF_12/2019</t>
  </si>
  <si>
    <t>961,62</t>
  </si>
  <si>
    <t>91316</t>
  </si>
  <si>
    <t>KIT DE PORTA DE MADEIRA PARA PINTURA, SEMI-OCA (PESADA OU SUPERPESADA), PADRÃO POPULAR, 80X210CM, ESPESSURA DE 3,5CM, ITENS INCLUSOS: DOBRADIÇAS, MONTAGEM E INSTALAÇÃO DO BATENTE, FECHADURA COM EXECUÇÃO DO FURO - FORNECIMENTO E INSTALAÇÃO. AF_12/2019</t>
  </si>
  <si>
    <t>1.139,97</t>
  </si>
  <si>
    <t>91317</t>
  </si>
  <si>
    <t>KIT DE PORTA DE MADEIRA PARA PINTURA, SEMI-OCA (PESADA OU SUPERPESADA), PADRÃO POPULAR, 90X210CM, ESPESSURA DE 3,5CM, ITENS INCLUSOS: DOBRADIÇAS, MONTAGEM E INSTALAÇÃO DO BATENTE, FECHADURA COM EXECUÇÃO DO FURO - FORNECIMENTO E INSTALAÇÃO. AF_12/2019</t>
  </si>
  <si>
    <t>1.209,68</t>
  </si>
  <si>
    <t>91318</t>
  </si>
  <si>
    <t>KIT DE PORTA DE MADEIRA PARA PINTURA, SEMI-OCA (LEVE OU MÉDIA), PADRÃO POPULAR, 60X210CM, ESPESSURA DE 3,5CM, ITENS INCLUSOS: DOBRADIÇAS, MONTAGEM E INSTALAÇÃO DO BATENTE, SEM FECHADURA - FORNECIMENTO E INSTALAÇÃO. AF_12/2019</t>
  </si>
  <si>
    <t>736,78</t>
  </si>
  <si>
    <t>91319</t>
  </si>
  <si>
    <t>KIT DE PORTA DE MADEIRA PARA PINTURA, SEMI-OCA (LEVE OU MÉDIA), PADRÃO POPULAR, 70X210CM, ESPESSURA DE 3,5CM, ITENS INCLUSOS: DOBRADIÇAS, MONTAGEM E INSTALAÇÃO DO BATENTE, SEM FECHADURA - FORNECIMENTO E INSTALAÇÃO. AF_12/2019</t>
  </si>
  <si>
    <t>744,78</t>
  </si>
  <si>
    <t>91320</t>
  </si>
  <si>
    <t>KIT DE PORTA DE MADEIRA PARA PINTURA, SEMI-OCA (LEVE OU MÉDIA), PADRÃO POPULAR, 80X210CM, ESPESSURA DE 3,5CM, ITENS INCLUSOS: DOBRADIÇAS, MONTAGEM E INSTALAÇÃO DO BATENTE, SEM FECHADURA - FORNECIMENTO E INSTALAÇÃO. AF_12/2019</t>
  </si>
  <si>
    <t>769,49</t>
  </si>
  <si>
    <t>91321</t>
  </si>
  <si>
    <t>KIT DE PORTA DE MADEIRA PARA PINTURA, SEMI-OCA (LEVE OU MÉDIA), PADRÃO POPULAR, 90X210CM, ESPESSURA DE 3,5CM, ITENS INCLUSOS: DOBRADIÇAS, MONTAGEM E INSTALAÇÃO DO BATENTE, SEM FECHADURA - FORNECIMENTO E INSTALAÇÃO. AF_12/2019</t>
  </si>
  <si>
    <t>849,17</t>
  </si>
  <si>
    <t>91322</t>
  </si>
  <si>
    <t>KIT DE PORTA DE MADEIRA PARA PINTURA, SEMI-OCA (PESADA OU SUPERPESADA), PADRÃO POPULAR, 80X210CM, ESPESSURA DE 3,5CM, ITENS INCLUSOS: DOBRADIÇAS, MONTAGEM E INSTALAÇÃO DO BATENTE, SEM FECHADURA - FORNECIMENTO E INSTALAÇÃO. AF_12/2019</t>
  </si>
  <si>
    <t>1.027,52</t>
  </si>
  <si>
    <t>91323</t>
  </si>
  <si>
    <t>KIT DE PORTA DE MADEIRA PARA PINTURA, SEMI-OCA (PESADA OU SUPERPESADA), PADRÃO POPULAR, 90X210CM, ESPESSURA DE 3,5CM, ITENS INCLUSOS: DOBRADIÇAS, MONTAGEM E INSTALAÇÃO DO BATENTE, SEM FECHADURA - FORNECIMENTO E INSTALAÇÃO. AF_12/2019</t>
  </si>
  <si>
    <t>1.097,23</t>
  </si>
  <si>
    <t>91324</t>
  </si>
  <si>
    <t>KIT DE PORTA DE MADEIRA PARA VERNIZ, SEMI-OCA (LEVE OU MÉDIA), PADRÃO POPULAR, 60X210CM, ESPESSURA DE 3,5CM, ITENS INCLUSOS: DOBRADIÇAS, MONTAGEM E INSTALAÇÃO DO BATENTE, SEM FECHADURA - FORNECIMENTO E INSTALAÇÃO. AF_12/2019</t>
  </si>
  <si>
    <t>747,78</t>
  </si>
  <si>
    <t>91325</t>
  </si>
  <si>
    <t>KIT DE PORTA DE MADEIRA PARA VERNIZ, SEMI-OCA (LEVE OU MÉDIA), PADRÃO POPULAR, 70X210CM, ESPESSURA DE 3,5CM, ITENS INCLUSOS: DOBRADIÇAS, MONTAGEM E INSTALAÇÃO DO BATENTE, SEM FECHADURA - FORNECIMENTO E INSTALAÇÃO. AF_12/2019</t>
  </si>
  <si>
    <t>756,31</t>
  </si>
  <si>
    <t>91326</t>
  </si>
  <si>
    <t>KIT DE PORTA DE MADEIRA PARA VERNIZ, SEMI-OCA (LEVE OU MÉDIA), PADRÃO POPULAR, 80X210CM, ESPESSURA DE 3,5CM, ITENS INCLUSOS: DOBRADIÇAS, MONTAGEM E INSTALAÇÃO DO BATENTE, SEM FECHADURA - FORNECIMENTO E INSTALAÇÃO. AF_12/2019</t>
  </si>
  <si>
    <t>814,17</t>
  </si>
  <si>
    <t>91327</t>
  </si>
  <si>
    <t>KIT DE PORTA DE MADEIRA PARA VERNIZ, SEMI-OCA (LEVE OU MÉDIA), PADRÃO POPULAR, 90X210CM, ESPESSURA DE 3,5CM, ITENS INCLUSOS: DOBRADIÇAS, MONTAGEM E INSTALAÇÃO DO BATENTE, SEM FECHADURA - FORNECIMENTO E INSTALAÇÃO. AF_12/2019</t>
  </si>
  <si>
    <t>858,92</t>
  </si>
  <si>
    <t>91328</t>
  </si>
  <si>
    <t>KIT DE PORTA DE MADEIRA FRISADA, SEMI-OCA (LEVE OU MÉDIA), PADRÃO MÉDIO 60X210CM, ESPESSURA DE 3CM, ITENS INCLUSOS: DOBRADIÇAS, MONTAGEM E INSTALAÇÃO DO BATENTE, SEM FECHADURA - FORNECIMENTO E INSTALAÇÃO. AF_12/2019</t>
  </si>
  <si>
    <t>882,10</t>
  </si>
  <si>
    <t>91329</t>
  </si>
  <si>
    <t>KIT DE PORTA DE MADEIRA FRISADA, SEMI-OCA (LEVE OU MÉDIA), PADRÃO POPULAR, 60X210CM, ESPESSURA DE 3CM, ITENS INCLUSOS: DOBRADIÇAS, MONTAGEM E INSTALAÇÃO DO BATENTE, SEM FECHADURA - FORNECIMENTO E INSTALAÇÃO. AF_12/2019</t>
  </si>
  <si>
    <t>757,31</t>
  </si>
  <si>
    <t>91330</t>
  </si>
  <si>
    <t>KIT DE PORTA DE MADEIRA FRISADA, SEMI-OCA (LEVE OU MÉDIA), PADRÃO MÉDIO, 70X210CM, ESPESSURA DE 3CM, ITENS INCLUSOS: DOBRADIÇAS, MONTAGEM E INSTALAÇÃO DO BATENTE, SEM FECHADURA - FORNECIMENTO E INSTALAÇÃO. AF_12/2019</t>
  </si>
  <si>
    <t>908,50</t>
  </si>
  <si>
    <t>91331</t>
  </si>
  <si>
    <t>KIT DE PORTA DE MADEIRA FRISADA, SEMI-OCA (LEVE OU MÉDIA), PADRÃO POPULAR, 70X210CM, ESPESSURA DE 3CM, ITENS INCLUSOS: DOBRADIÇAS, MONTAGEM E INSTALAÇÃO DO BATENTE, SEM FECHADURA - FORNECIMENTO E INSTALAÇÃO. AF_12/2019</t>
  </si>
  <si>
    <t>782,93</t>
  </si>
  <si>
    <t>91332</t>
  </si>
  <si>
    <t>KIT DE PORTA DE MADEIRA FRISADA, SEMI-OCA (LEVE OU MÉDIA), PADRÃO MÉDIO, 80X210CM, ESPESSURA DE 3,5CM, ITENS INCLUSOS: DOBRADIÇAS, MONTAGEM E INSTALAÇÃO DO BATENTE, SEM FECHADURA - FORNECIMENTO E INSTALAÇÃO. AF_12/2019</t>
  </si>
  <si>
    <t>946,88</t>
  </si>
  <si>
    <t>91333</t>
  </si>
  <si>
    <t>KIT DE PORTA DE MADEIRA FRISADA, SEMI-OCA (LEVE OU MÉDIA), PADRÃO POPULAR, 80X210CM, ESPESSURA DE 3,5CM, ITENS INCLUSOS: DOBRADIÇAS, MONTAGEM E INSTALAÇÃO DO BATENTE, SEM FECHADURA - FORNECIMENTO E INSTALAÇÃO. AF_12/2019</t>
  </si>
  <si>
    <t>820,52</t>
  </si>
  <si>
    <t>91334</t>
  </si>
  <si>
    <t>KIT DE PORTA DE MADEIRA TIPO VENEZIANA, PADRÃO MÉDIO, 80X210CM, ESPESSURA DE 3CM, ITENS INCLUSOS: DOBRADIÇAS, MONTAGEM E INSTALAÇÃO DO BATENTE, SEM FECHADURA - FORNECIMENTO E INSTALAÇÃO. AF_12/2019</t>
  </si>
  <si>
    <t>1.330,08</t>
  </si>
  <si>
    <t>91335</t>
  </si>
  <si>
    <t>KIT DE PORTA DE MADEIRA TIPO VENEZIANA, PADRÃO POPULAR, 80X210CM, ESPESSURA DE 3CM, ITENS INCLUSOS: DOBRADIÇAS, MONTAGEM E INSTALAÇÃO DO BATENTE, SEM FECHADURA - FORNECIMENTO E INSTALAÇÃO. AF_12/2019</t>
  </si>
  <si>
    <t>1.203,72</t>
  </si>
  <si>
    <t>91336</t>
  </si>
  <si>
    <t>KIT DE PORTA DE MADEIRA TIPO MEXICANA, MACIÇA (PESADA OU SUPERPESADA), PADRÃO MÉDIO, 80X210CM, ESPESSURA DE 3CM, ITENS INCLUSOS: DOBRADIÇAS, MONTAGEM E INSTALAÇÃO DO BATENTE, SEM FECHADURA - FORNECIMENTO E INSTALAÇÃO. AF_12/2019</t>
  </si>
  <si>
    <t>1.637,85</t>
  </si>
  <si>
    <t>91337</t>
  </si>
  <si>
    <t>KIT DE PORTA DE MADEIRA TIPO MEXICANA, MACIÇA (PESADA OU SUPERPESADA), PADRÃO POPULAR, 80X210CM, ESPESSURA DE 3CM, ITENS INCLUSOS: DOBRADIÇAS, MONTAGEM E INSTALAÇÃO DO BATENTE, SEM FECHADURA - FORNECIMENTO E INSTALAÇÃO. AF_12/2019</t>
  </si>
  <si>
    <t>1.511,49</t>
  </si>
  <si>
    <t>100659</t>
  </si>
  <si>
    <t>ALIZAR DE 5X1,5CM PARA PORTA FIXADO COM PREGOS, PADRÃO MÉDIO - FORNECIMENTO E INSTALAÇÃO. AF_12/2019</t>
  </si>
  <si>
    <t>12,17</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</si>
  <si>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</si>
  <si>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</si>
  <si>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</si>
  <si>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</si>
  <si>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921,86</t>
  </si>
  <si>
    <t>100676</t>
  </si>
  <si>
    <t>BATENTE PARA PORTA COM BANDEIRA, FIXAÇÃO COM PARAFUSO E BUCHA. AF_12/2019</t>
  </si>
  <si>
    <t>197,85</t>
  </si>
  <si>
    <t>100678</t>
  </si>
  <si>
    <t>KIT DE PORTA DE MADEIRA PARA VERNIZ, SEMI-OCA (LEVE OU MÉDIA), PADRÃO MÉDIO, 60X210CM, ESPESSURA DE 3,5CM, ITENS INCLUSOS: DOBRADIÇAS, MONTAGEM E INSTALAÇÃO DE BATENTE, FECHADURA COM EXECUÇÃO DO FURO - FORNECIMENTO E INSTALAÇÃO. AF_12/2019</t>
  </si>
  <si>
    <t>1.038,66</t>
  </si>
  <si>
    <t>100679</t>
  </si>
  <si>
    <t>KIT DE PORTA DE MADEIRA PARA VERNIZ, SEMI-OCA (LEVE OU MÉDIA), PADRÃO POPULAR, 60X210CM, ESPESSURA DE 3,5CM, ITENS INCLUSOS: DOBRADIÇAS, MONTAGEM E INSTALAÇÃO DE BATENTE, FECHADURA COM EXECUÇÃO DO FURO - FORNECIMENTO E INSTALAÇÃO. AF_12/2019</t>
  </si>
  <si>
    <t>861,45</t>
  </si>
  <si>
    <t>100680</t>
  </si>
  <si>
    <t>KIT DE PORTA DE MADEIRA PARA VERNIZ, SEMI-OCA (LEVE OU MÉDIA), PADRÃO MÉDIO, 70X210CM, ESPESSURA DE 3,5CM, ITENS INCLUSOS: DOBRADIÇAS, MONTAGEM E INSTALAÇÃO DE BATENTE, FECHADURA COM EXECUÇÃO DO FURO - FORNECIMENTO E INSTALAÇÃO. AF_12/2019</t>
  </si>
  <si>
    <t>1.047,97</t>
  </si>
  <si>
    <t>100681</t>
  </si>
  <si>
    <t>KIT DE PORTA DE MADEIRA FRISADA, SEMI-OCA (LEVE OU MÉDIA), PADRÃO MÉDIO, 70X210CM, ESPESSURA DE 3CM, ITENS INCLUSOS: DOBRADIÇAS, MONTAGEM E INSTALAÇÃO DE BATENTE, FECHADURA COM EXECUÇÃO DO FURO - FORNECIMENTO E INSTALAÇÃO. AF_12/2019</t>
  </si>
  <si>
    <t>1.074,59</t>
  </si>
  <si>
    <t>100682</t>
  </si>
  <si>
    <t>KIT DE PORTA DE MADEIRA FRISADA, SEMI-OCA (LEVE OU MÉDIA), PADRÃO POPULAR, 70X210CM, ESPESSURA DE 3CM, ITENS INCLUSOS: DOBRADIÇAS, MONTAGEM E INSTALAÇÃO DE BATENTE, FECHADURA COM EXECUÇÃO DO FURO - FORNECIMENTO E INSTALAÇÃO. AF_12/2019</t>
  </si>
  <si>
    <t>878,91</t>
  </si>
  <si>
    <t>100683</t>
  </si>
  <si>
    <t>KIT DE PORTA DE MADEIRA PARA VERNIZ, SEMI-OCA (LEVE OU MÉDIA), PADRÃO MÉDIO, 80X210CM, ESPESSURA DE 3,5CM, ITENS INCLUSOS: DOBRADIÇAS, MONTAGEM E INSTALAÇÃO DE BATENTE, FECHADURA COM EXECUÇÃO DO FURO - FORNECIMENTO E INSTALAÇÃO. AF_12/2019</t>
  </si>
  <si>
    <t>1.129,18</t>
  </si>
  <si>
    <t>100684</t>
  </si>
  <si>
    <t>KIT DE PORTA DE MADEIRA PARA VERNIZ, SEMI-OCA (LEVE OU MÉDIA), PADRÃO POPULAR, 80X210CM, ESPESSURA DE 3,5CM, ITENS INCLUSOS: DOBRADIÇAS, MONTAGEM E INSTALAÇÃO DE BATENTE, FECHADURA COM EXECUÇÃO DO FURO - FORNECIMENTO E INSTALAÇÃO. AF_12/2019</t>
  </si>
  <si>
    <t>926,62</t>
  </si>
  <si>
    <t>100685</t>
  </si>
  <si>
    <t>KIT DE PORTA DE MADEIRA PARA VERNIZ, SEMI-OCA (LEVE OU MÉDIA), PADRÃO MÉDIO, 90X210CM, ESPESSURA DE 3,5CM, ITENS INCLUSOS: DOBRADIÇAS, MONTAGEM E INSTALAÇÃO DE BATENTE, FECHADURA COM EXECUÇÃO DO FURO - FORNECIMENTO E INSTALAÇÃO. AF_12/2019</t>
  </si>
  <si>
    <t>1.174,71</t>
  </si>
  <si>
    <t>100686</t>
  </si>
  <si>
    <t>KIT DE PORTA DE MADEIRA PARA VERNIZ, SEMI-OCA (LEVE OU MÉDIA), PADRÃO POPULAR, 90X210CM, ESPESSURA DE 3CM, ITENS INCLUSOS: DOBRADIÇAS, MONTAGEM E INSTALAÇÃO DE BATENTE, FECHADURA COM EXECUÇÃO DO FURO - FORNECIMENTO E INSTALAÇÃO. AF_12/2019</t>
  </si>
  <si>
    <t>971,37</t>
  </si>
  <si>
    <t>100687</t>
  </si>
  <si>
    <t>KIT DE PORTA DE MADEIRA FRISADA, SEMI-OCA (LEVE OU MÉDIA), PADRÃO MÉDIO, 60X210CM, ESPESSURA DE 3,5CM, ITENS INCLUSOS: DOBRADIÇAS, MONTAGEM E INSTALAÇÃO DE BATENTE, FECHADURA COM EXECUÇÃO DO FURO - FORNECIMENTO E INSTALAÇÃO. AF_12/2019</t>
  </si>
  <si>
    <t>1.048,19</t>
  </si>
  <si>
    <t>100688</t>
  </si>
  <si>
    <t>KIT DE PORTA DE MADEIRA FRISADA, SEMI-OCA (LEVE OU MÉDIA), PADRÃO POPULAR, 60X210CM, ESPESSURA DE 3CM, ITENS INCLUSOS: DOBRADIÇAS, MONTAGEM E INSTALAÇÃO DE BATENTE, FECHADURA COM EXECUÇÃO DO FURO - FORNECIMENTO E INSTALAÇÃO. AF_12/2019</t>
  </si>
  <si>
    <t>870,98</t>
  </si>
  <si>
    <t>100689</t>
  </si>
  <si>
    <t>KIT DE PORTA DE MADEIRA FRISADA, SEMI-OCA (LEVE OU MÉDIA), PADRÃO MÉDIO, 80X210CM, ESPESSURA DE 3,5CM, ITENS INCLUSOS: DOBRADIÇAS, MONTAGEM E INSTALAÇÃO DE BATENTE, FECHADURA COM EXECUÇÃO DO FURO - FORNECIMENTO E INSTALAÇÃO. AF_12/2019</t>
  </si>
  <si>
    <t>1.135,53</t>
  </si>
  <si>
    <t>100690</t>
  </si>
  <si>
    <t>KIT DE PORTA DE MADEIRA FRISADA, SEMI-OCA (LEVE OU MÉDIA), PADRÃO POPULAR, 80X210CM, ESPESSURA DE 3,5CM, ITENS INCLUSOS: DOBRADIÇAS, MONTAGEM E INSTALAÇÃO DE BATENTE, FECHADURA COM EXECUÇÃO DO FURO - FORNECIMENTO E INSTALAÇÃO. AF_12/2019</t>
  </si>
  <si>
    <t>932,97</t>
  </si>
  <si>
    <t>100691</t>
  </si>
  <si>
    <t>KIT DE PORTA DE MADEIRA TIPO VENEZIANA, 80X210CM (ESPESSURA DE 3CM), PADRÃO MÉDIO, ITENS INCLUSOS: DOBRADIÇAS, MONTAGEM E INSTALAÇÃO DE BATENTE, FECHADURA COM EXECUÇÃO DO FURO - FORNECIMENTO E INSTALAÇÃO. AF_12/2019</t>
  </si>
  <si>
    <t>1.518,73</t>
  </si>
  <si>
    <t>100692</t>
  </si>
  <si>
    <t>KIT DE PORTA DE MADEIRA TIPO VENEZIANA, 80X210CM (ESPESSURA DE 3CM), PADRÃO POPULAR, ITENS INCLUSOS: DOBRADIÇAS, MONTAGEM E INSTALAÇÃO DE BATENTE, FECHADURA COM EXECUÇÃO DO FURO - FORNECIMENTO E INSTALAÇÃO. AF_12/2019</t>
  </si>
  <si>
    <t>1.316,17</t>
  </si>
  <si>
    <t>100693</t>
  </si>
  <si>
    <t>KIT DE PORTA DE MADEIRA TIPO MEXICANA, MACIÇA (PESADA OU SUPERPESADA), PADRÃO MÉDIO, 80X210CM, ESPESSURA DE 3,5CM, ITENS INCLUSOS: DOBRADIÇAS, MONTAGEM E INSTALAÇÃO DE BATENTE, FECHADURA COM EXECUÇÃO DO FURO - FORNECIMENTO E INSTALAÇÃO. AF_12/2019</t>
  </si>
  <si>
    <t>1.826,50</t>
  </si>
  <si>
    <t>100694</t>
  </si>
  <si>
    <t>KIT DE PORTA DE MADEIRA TIPO MEXICANA, MACIÇA (PESADA OU SUPERPESADA), PADRÃO POPULAR, 80X210CM, ESPESSURA DE 3,5CM, ITENS INCLUSOS: DOBRADIÇAS, MONTAGEM E INSTALAÇÃO DE BATENTE, FECHADURA COM EXECUÇÃO DO FURO - FORNECIMENTO E INSTALAÇÃO. AF_12/2019</t>
  </si>
  <si>
    <t>1.623,94</t>
  </si>
  <si>
    <t>100695</t>
  </si>
  <si>
    <t>RECOLOCAÇÃO DE FOLHAS DE PORTA DE MADEIRA LEVE OU MÉDIA DE 60CM DE LARGURA, CONSIDERANDO REAPROVEITAMENTO DO MATERIAL. AF_12/2019</t>
  </si>
  <si>
    <t>56,69</t>
  </si>
  <si>
    <t>100696</t>
  </si>
  <si>
    <t>RECOLOCAÇÃO DE FOLHAS DE PORTA DE MADEIRA LEVE OU MÉDIA DE 70CM DE LARGURA, CONSIDERANDO REAPROVEITAMENTO DO MATERIAL. AF_12/2019</t>
  </si>
  <si>
    <t>63,03</t>
  </si>
  <si>
    <t>100697</t>
  </si>
  <si>
    <t>RECOLOCAÇÃO DE FOLHAS DE PORTA DE MADEIRA LEVE OU MÉDIA DE 80CM DE LARGURA, CONSIDERANDO REAPROVEITAMENTO DO MATERIAL. AF_12/2019</t>
  </si>
  <si>
    <t>69,42</t>
  </si>
  <si>
    <t>100698</t>
  </si>
  <si>
    <t>RECOLOCAÇÃO DE FOLHAS DE PORTA DE MADEIRA LEVE OU MÉDIA DE 90CM DE LARGURA, CONSIDERANDO REAPROVEITAMENTO DO MATERIAL. AF_12/2019</t>
  </si>
  <si>
    <t>75,79</t>
  </si>
  <si>
    <t>100699</t>
  </si>
  <si>
    <t>RECOLOCAÇÃO DE FOLHAS DE PORTA DE MADEIRA PESADA OU SUPERPESADA DE 80CM DE LARGURA, CONSIDERANDO REAPROVEITAMENTO DO MATERIAL. AF_12/2019</t>
  </si>
  <si>
    <t>90,08</t>
  </si>
  <si>
    <t>100700</t>
  </si>
  <si>
    <t>PORTA DE MADEIRA COMPENSADA LISA PARA PINTURA, 120X210X3,5CM, 2 FOLHAS, INCLUSO ADUELA 2A, ALIZAR 2A E DOBRADIÇAS. AF_12/2019</t>
  </si>
  <si>
    <t>847,48</t>
  </si>
  <si>
    <t>100712</t>
  </si>
  <si>
    <t>KIT DE PORTA DE MADEIRA PARA VERNIZ, SEMI-OCA (LEVE OU MÉDIA), PADRÃO POPULAR, 70X210CM, ESPESSURA DE 3,5CM, ITENS INCLUSOS: DOBRADIÇAS, MONTAGEM E INSTALAÇÃO DE BATENTE, FECHADURA COM EXECUÇÃO DO FURO - FORNECIMENTO E INSTALAÇÃO. AF_12/2019</t>
  </si>
  <si>
    <t>852,29</t>
  </si>
  <si>
    <t>100665</t>
  </si>
  <si>
    <t>JANELA DE MADEIRA - CEDRINHO/ANGELIM OU EQUIVALENTE DA REGIÃO - DE ABRIR COM 4 FOLHAS (2 VENEZIANAS E 2 GUILHOTINAS PARA VIDRO), COM BATENTE, ALIZAR E FERRAGENS. EXCLUSIVE VIDROS, ACABAMENTO E CONTRAMARCO. FORNECIMENTO E INSTALAÇÃO. AF_12/2019</t>
  </si>
  <si>
    <t>995,92</t>
  </si>
  <si>
    <t>100666</t>
  </si>
  <si>
    <t>JANELA DE MADEIRA (PINUS/EUCALIPTO OU EQUIV.) DE ABRIR COM 4 FOLHAS (2 VENEZIANAS E 2 GUILHOTINAS PARA VIDRO), COM BATENTE, ALIZAR E FERRAGENS. EXCLUSIVE VIDROS, ACABAMENTO E CONTRAMARCO. FORNECIMENTO E INSTALAÇÃO. AF_12/2019</t>
  </si>
  <si>
    <t>786,88</t>
  </si>
  <si>
    <t>100667</t>
  </si>
  <si>
    <t>JANELA DE MADEIRA (IMBUIA/CEDRO OU EQUIV.) DE ABRIR COM 4 FOLHAS (2 VENEZIANAS E 2 GUILHOTINAS PARA VIDRO), COM BATENTE, ALIZAR E FERRAGENS. EXCLUSIVE VIDROS, ACABAMENTO E CONTRAMARCO. FORNECIMENTO E INSTALAÇÃO. AF_12/2019</t>
  </si>
  <si>
    <t>1.291,44</t>
  </si>
  <si>
    <t>100668</t>
  </si>
  <si>
    <t>JANELA DE MADEIRA (CEDRINHO/ANGELIM OU EQUIV.) TIPO MAXIM-AR, PARA VIDRO, COM BATENTE, ALIZAR E FERRAGENS. EXCLUSIVE VIDRO, ACABAMENTO E CONTRAMARCO. FORNECIMENTO E INSTALAÇÃO. AF_12/2019</t>
  </si>
  <si>
    <t>1.554,00</t>
  </si>
  <si>
    <t>100669</t>
  </si>
  <si>
    <t>JANELA DE MADEIRA (PINUS/EUCALIPTO OU EQUIV.) TIPO BASCULANTE COM 2 FOLHAS PARA VIDRO, COM BATENTE, ALIZAR E FERRAGENS. EXCLUSIVE VIDROS, ACABAMENTO E CONTRAMARCO. FORNECIMENTO E INSTALAÇÃO. AF_12/2019</t>
  </si>
  <si>
    <t>927,99</t>
  </si>
  <si>
    <t>100670</t>
  </si>
  <si>
    <t>JANELA DE MADEIRA (CEDRINHO/ANGELIM OU EQUIV.) DE CORRER COM 6 FOLHAS (2 VENEZ. FIXAS, 2 VENEZ. DE CORRER E 2 DE CORRER PARA VIDRO), COM BATENTE, ALIZAR E FERRAGENS. EXCLUSIVE VIDROS, ACABAMENTO E CONTRAMARCO. FORNECIMENTO E INSTALAÇÃO. AF_12/2019</t>
  </si>
  <si>
    <t>1.246,68</t>
  </si>
  <si>
    <t>100671</t>
  </si>
  <si>
    <t>JANELA DE MADEIRA (IMBUIA/CEDRO OU EQUIV) DE CORRER COM 6 FOLHAS (2 VENEZIANAS FIXAS, 2 VENEZIANAS DE CORRER E 2 DE CORRER PARA VIDRO), COM BATENTE, ALIZAR E FERRAGENS. EXCLUSIVE VIDROS, ACABAMENTO E CONTRAMARCO. FORNECIMENTO E INSTALAÇÃO. AF_12/2019</t>
  </si>
  <si>
    <t>1.547,18</t>
  </si>
  <si>
    <t>100672</t>
  </si>
  <si>
    <t>JANELA DE MADEIRA (PINUS/EUCALIPTO OU EQUIV.) DE CORRER COM 6 FOLHAS (2 VENEZ. FIXAS, 2 VENEZ. DE CORRER E 2 DE CORRER PARA VIDRO), COM BATENTE, ALIZAR E FERRAGENS. EXCLUSIVE VIDROS, ACABAMENTO E CONTRAMARCO. FORNECIMENTO EINSTALAÇÃO. AF_12/2019</t>
  </si>
  <si>
    <t>999,10</t>
  </si>
  <si>
    <t>100701</t>
  </si>
  <si>
    <t>PORTA DE FERRO, DE ABRIR, TIPO GRADE COM CHAPA, COM GUARNIÇÕES. AF_12/2019</t>
  </si>
  <si>
    <t>597,07</t>
  </si>
  <si>
    <t>94559</t>
  </si>
  <si>
    <t>JANELA DE AÇO TIPO BASCULANTE PARA VIDROS, COM BATENTE, FERRAGENS E PINTURA ANTICORROSIVA. EXCLUSIVE VIDROS, ACABAMENTO, ALIZAR E CONTRAMARCO. FORNECIMENTO E INSTALAÇÃO. AF_12/2019</t>
  </si>
  <si>
    <t>805,89</t>
  </si>
  <si>
    <t>94562</t>
  </si>
  <si>
    <t>JANELA DE AÇO DE CORRER COM 4 FOLHAS PARA VIDRO, COM BATENTE, FERRAGENS E PINTURA ANTICORROSIVA. EXCLUSIVE VIDROS, ALIZAR E CONTRAMARCO. FORNECIMENTO E INSTALAÇÃO. AF_12/2019</t>
  </si>
  <si>
    <t>779,85</t>
  </si>
  <si>
    <t>94587</t>
  </si>
  <si>
    <t>CONTRAMARCO DE AÇO, FIXAÇÃO COM ARGAMASSA - FORNECIMENTO E INSTALAÇÃO. AF_12/2019</t>
  </si>
  <si>
    <t>70,82</t>
  </si>
  <si>
    <t>94588</t>
  </si>
  <si>
    <t>CONTRAMARCO DE AÇO, FIXAÇÃO COM PARAFUSO - FORNECIMENTO E INSTALAÇÃO. AF_12/2019</t>
  </si>
  <si>
    <t>64,19</t>
  </si>
  <si>
    <t>99837</t>
  </si>
  <si>
    <t>GUARDA-CORPO DE AÇO GALVANIZADO DE 1,10M, MONTANTES TUBULARES DE 1.1/4" ESPAÇADOS DE 1,20M, TRAVESSA SUPERIOR DE 1.1/2", GRADIL FORMADO POR TUBOS HORIZONTAIS DE 1" E VERTICAIS DE 3/4", FIXADO COM CHUMBADOR MECÂNICO. AF_04/2019_P</t>
  </si>
  <si>
    <t>632,29</t>
  </si>
  <si>
    <t>99839</t>
  </si>
  <si>
    <t>GUARDA-CORPO DE AÇO GALVANIZADO DE 1,10M DE ALTURA, MONTANTES TUBULARES DE 1.1/2 ESPAÇADOS DE 1,20M, TRAVESSA SUPERIOR DE 2, GRADIL FORMADO POR BARRAS CHATAS EM FERRO DE 32X4,8MM, FIXADO COM CHUMBADOR MECÂNICO. AF_04/2019_P</t>
  </si>
  <si>
    <t>516,79</t>
  </si>
  <si>
    <t>99841</t>
  </si>
  <si>
    <t>GUARDA-CORPO PANORÂMICO COM PERFIS DE ALUMÍNIO E VIDRO LAMINADO 8 MM, FIXADO COM CHUMBADOR MECÂNICO. AF_04/2019_P</t>
  </si>
  <si>
    <t>1.422,81</t>
  </si>
  <si>
    <t>99855</t>
  </si>
  <si>
    <t>CORRIMÃO SIMPLES, DIÂMETRO EXTERNO = 1 1/2", EM AÇO GALVANIZADO. AF_04/2019_P</t>
  </si>
  <si>
    <t>114,91</t>
  </si>
  <si>
    <t>99857</t>
  </si>
  <si>
    <t>CORRIMÃO SIMPLES, DIÂMETRO EXTERNO = 1 1/2", EM ALUMÍNIO. AF_04/2019_P</t>
  </si>
  <si>
    <t>87,75</t>
  </si>
  <si>
    <t>99861</t>
  </si>
  <si>
    <t>GRADIL EM FERRO FIXADO EM VÃOS DE JANELAS, FORMADO POR BARRAS CHATAS DE 25X4,8 MM. AF_04/2019</t>
  </si>
  <si>
    <t>630,87</t>
  </si>
  <si>
    <t>99862</t>
  </si>
  <si>
    <t>GRADIL EM ALUMÍNIO FIXADO EM VÃOS DE JANELAS, FORMADO POR TUBOS DE 3/4". AF_04/2019</t>
  </si>
  <si>
    <t>581,12</t>
  </si>
  <si>
    <t>90838</t>
  </si>
  <si>
    <t>PORTA CORTA-FOGO 90X210X4CM - FORNECIMENTO E INSTALAÇÃO. AF_12/2019</t>
  </si>
  <si>
    <t>1.500,18</t>
  </si>
  <si>
    <t>91338</t>
  </si>
  <si>
    <t>PORTA DE ALUMÍNIO DE ABRIR COM LAMBRI, COM GUARNIÇÃO, FIXAÇÃO COM PARAFUSOS - FORNECIMENTO E INSTALAÇÃO. AF_12/2019</t>
  </si>
  <si>
    <t>768,13</t>
  </si>
  <si>
    <t>91341</t>
  </si>
  <si>
    <t>PORTA EM ALUMÍNIO DE ABRIR TIPO VENEZIANA COM GUARNIÇÃO, FIXAÇÃO COM PARAFUSOS - FORNECIMENTO E INSTALAÇÃO. AF_12/2019</t>
  </si>
  <si>
    <t>598,40</t>
  </si>
  <si>
    <t>94805</t>
  </si>
  <si>
    <t>PORTA DE ALUMÍNIO DE ABRIR PARA VIDRO SEM GUARNIÇÃO, 87X210CM, FIXAÇÃO COM PARAFUSOS, INCLUSIVE VIDROS - FORNECIMENTO E INSTALAÇÃO. AF_12/2019</t>
  </si>
  <si>
    <t>768,72</t>
  </si>
  <si>
    <t>94806</t>
  </si>
  <si>
    <t>PORTA EM AÇO DE ABRIR PARA VIDRO SEM GUARNIÇÃO, 87X210CM, FIXAÇÃO COM PARAFUSOS, EXCLUSIVE VIDROS - FORNECIMENTO E INSTALAÇÃO. AF_12/2019</t>
  </si>
  <si>
    <t>706,22</t>
  </si>
  <si>
    <t>94807</t>
  </si>
  <si>
    <t>PORTA EM AÇO DE ABRIR TIPO VENEZIANA SEM GUARNIÇÃO, 87X210CM, FIXAÇÃO COM PARAFUSOS - FORNECIMENTO E INSTALAÇÃO. AF_12/2019</t>
  </si>
  <si>
    <t>644,12</t>
  </si>
  <si>
    <t>100702</t>
  </si>
  <si>
    <t>PORTA DE CORRER DE ALUMÍNIO, COM DUAS FOLHAS PARA VIDRO, INCLUSO VIDRO LISO INCOLOR, FECHADURA E PUXADOR, SEM ALIZAR. AF_12/2019</t>
  </si>
  <si>
    <t>423,75</t>
  </si>
  <si>
    <t>102188</t>
  </si>
  <si>
    <t>MOLA HIDRAULICA DE PISO PARA PORTA DE VIDRO TEMPERADO. AF_01/2021</t>
  </si>
  <si>
    <t>1.042,80</t>
  </si>
  <si>
    <t>102189</t>
  </si>
  <si>
    <t>JOGO DE FERRAGENS CROMADAS PARA PORTA DE VIDRO TEMPERADO, UMA FOLHA COMPOSTO DE DOBRADICAS SUPERIOR E INFERIOR, TRINCO, FECHADURA, CONTRA FECHADURA COM CAPUCHINHO SEM MOLA E PUXADOR. AF_01/2021</t>
  </si>
  <si>
    <t>263,46</t>
  </si>
  <si>
    <t>100703</t>
  </si>
  <si>
    <t>PUXADOR CENTRAL PARA ESQUADRIA DE MADEIRA. AF_12/2019</t>
  </si>
  <si>
    <t>30,31</t>
  </si>
  <si>
    <t>100704</t>
  </si>
  <si>
    <t>PORTA CADEADO ZINCADO OXIDADO PRETO COM CADEADO DE AÇO INOX, LARGURA DE *50* MM. AF_12/2019</t>
  </si>
  <si>
    <t>64,09</t>
  </si>
  <si>
    <t>100705</t>
  </si>
  <si>
    <t>TARJETA TIPO LIVRE/OCUPADO PARA PORTA DE BANHEIRO. AF_12/2019</t>
  </si>
  <si>
    <t>74,13</t>
  </si>
  <si>
    <t>100706</t>
  </si>
  <si>
    <t>CREMONA EM LATÃO CROMADO OU POLIDO, COMPLETA. AF_12/2019</t>
  </si>
  <si>
    <t>66,49</t>
  </si>
  <si>
    <t>100707</t>
  </si>
  <si>
    <t>FECHO DE EMBUTIR TIPO UNHA 22CM. AF_12/2019</t>
  </si>
  <si>
    <t>135,58</t>
  </si>
  <si>
    <t>100708</t>
  </si>
  <si>
    <t>FECHO DE EMBUTIR TIPO UNHA 40CM. AF_12/2019</t>
  </si>
  <si>
    <t>169,60</t>
  </si>
  <si>
    <t>100709</t>
  </si>
  <si>
    <t>DOBRADIÇA EM AÇO/FERRO, 3" X 21/2", E=1,9 A 2MM, SEN ANEL, CROMADO OU ZINCADO, TAMPA BOLA, COM PARAFUSOS. AF_12/2019</t>
  </si>
  <si>
    <t>48,69</t>
  </si>
  <si>
    <t>100710</t>
  </si>
  <si>
    <t>DOBRADIÇA TIPO VAI E VEM EM LATÃO POLIDO 3". AF_12/2019</t>
  </si>
  <si>
    <t>132,73</t>
  </si>
  <si>
    <t>102151</t>
  </si>
  <si>
    <t>INSTALAÇÃO DE VIDRO LISO INCOLOR, E = 3 MM, EM ESQUADRIA DE MADEIRA, FIXADO COM BAGUETE. AF_01/2021</t>
  </si>
  <si>
    <t>203,70</t>
  </si>
  <si>
    <t>102152</t>
  </si>
  <si>
    <t>INSTALAÇÃO DE VIDRO LISO, E = 4 MM, EM ESQUADRIA DE MADEIRA, FIXADO COM BAGUETE. AF_01/2021</t>
  </si>
  <si>
    <t>258,03</t>
  </si>
  <si>
    <t>102153</t>
  </si>
  <si>
    <t>INSTALAÇÃO DE VIDRO LISO FUME, E = 4 MM, EM ESQUADRIA DE MADEIRA, FIXADO COM BAGUETE. AF_01/2021</t>
  </si>
  <si>
    <t>330,47</t>
  </si>
  <si>
    <t>102154</t>
  </si>
  <si>
    <t>INSTALAÇÃO DE VIDRO LISO INCOLOR, E = 5 MM, EM ESQUADRIA DE MADEIRA, FIXADO COM BAGUETE. AF_01/2021</t>
  </si>
  <si>
    <t>286,30</t>
  </si>
  <si>
    <t>102155</t>
  </si>
  <si>
    <t>INSTALAÇÃO DE VIDRO LISO FUME, E = 5 MM, EM ESQUADRIA DE MADEIRA, FIXADO COM BAGUETE. AF_01/2021</t>
  </si>
  <si>
    <t>345,54</t>
  </si>
  <si>
    <t>102156</t>
  </si>
  <si>
    <t>INSTALAÇÃO DE VIDRO LISO INCOLOR, E = 6 MM, EM ESQUADRIA DE MADEIRA, FIXADO COM BAGUETE. AF_01/2021</t>
  </si>
  <si>
    <t>333,00</t>
  </si>
  <si>
    <t>102157</t>
  </si>
  <si>
    <t>INSTALAÇÃO DE VIDRO LISO FUME, E = 6 MM, EM ESQUADRIA DE MADEIRA, FIXADO COM BAGUETE. AF_01/2021</t>
  </si>
  <si>
    <t>459,78</t>
  </si>
  <si>
    <t>102158</t>
  </si>
  <si>
    <t>INSTALAÇÃO DE VIDRO LISO INCOLOR, E = 8 MM, EM ESQUADRIA DE MADEIRA, FIXADO COM BAGUETE. AF_01/2021</t>
  </si>
  <si>
    <t>467,80</t>
  </si>
  <si>
    <t>102159</t>
  </si>
  <si>
    <t>INSTALAÇÃO DE VIDRO LISO INCOLOR, E = 10 MM, EM ESQUADRIA DE MADEIRA, FIXADO COM BAGUETE. AF_01/2021</t>
  </si>
  <si>
    <t>559,67</t>
  </si>
  <si>
    <t>102160</t>
  </si>
  <si>
    <t>INSTALAÇÃO DE VIDRO IMPRESSO, E = 4 MM, EM ESQUADRIA DE MADEIRA, FIXADO COM BAGUETE. AF_01/2021</t>
  </si>
  <si>
    <t>221,81</t>
  </si>
  <si>
    <t>102161</t>
  </si>
  <si>
    <t>INSTALAÇÃO DE VIDRO LISO INCOLOR, E = 3 MM, EM ESQUADRIA DE ALUMÍNIO OU PVC, FIXADO COM BAGUETE. AF_01/2021_P</t>
  </si>
  <si>
    <t>291,08</t>
  </si>
  <si>
    <t>102162</t>
  </si>
  <si>
    <t>INSTALAÇÃO DE VIDRO LISO INCOLOR, E = 4 MM, EM ESQUADRIA DE ALUMÍNIO OU PVC, FIXADO COM BAGUETE. AF_01/2021_P</t>
  </si>
  <si>
    <t>345,41</t>
  </si>
  <si>
    <t>102163</t>
  </si>
  <si>
    <t>INSTALAÇÃO DE VIDRO LISO FUME, E = 4 MM, EM ESQUADRIA DE ALUMÍNIO OU PVC, FIXADO COM BAGUETE. AF_01/2021_P</t>
  </si>
  <si>
    <t>417,85</t>
  </si>
  <si>
    <t>102164</t>
  </si>
  <si>
    <t>INSTALAÇÃO DE VIDRO LISO INCOLOR, E = 5 MM, EM ESQUADRIA DE ALUMÍNIO OU PVC, FIXADO COM BAGUETE. AF_01/2021_P</t>
  </si>
  <si>
    <t>357,61</t>
  </si>
  <si>
    <t>102165</t>
  </si>
  <si>
    <t>INSTALAÇÃO DE VIDRO LISO FUME, E = 5 MM, EM ESQUADRIA DE ALUMÍNIO OU PVC, FIXADO COM BAGUETE. AF_01/2021_P</t>
  </si>
  <si>
    <t>416,85</t>
  </si>
  <si>
    <t>102166</t>
  </si>
  <si>
    <t>INSTALAÇÃO DE VIDRO LISO INCOLOR, E = 6 MM, EM ESQUADRIA DE ALUMÍNIO OU PVC, FIXADO COM BAGUETE. AF_01/2021_P</t>
  </si>
  <si>
    <t>388,21</t>
  </si>
  <si>
    <t>102167</t>
  </si>
  <si>
    <t>INSTALAÇÃO DE VIDRO LISO FUME, E = 6 MM, EM ESQUADRIA DE ALUMÍNIO OU PVC, FIXADO COM BAGUETE. AF_01/2021_P</t>
  </si>
  <si>
    <t>514,99</t>
  </si>
  <si>
    <t>102168</t>
  </si>
  <si>
    <t>INSTALAÇÃO DE VIDRO LISO INCOLOR, E = 8 MM, EM ESQUADRIA DE ALUMÍNIO OU PVC, FIXADO COM BAGUETE. AF_01/2021_P</t>
  </si>
  <si>
    <t>508,72</t>
  </si>
  <si>
    <t>102169</t>
  </si>
  <si>
    <t>INSTALAÇÃO DE VIDRO LISO INCOLOR, E = 10 MM, EM ESQUADRIA DE ALUMÍNIO OU PVC, FIXADO COM BAGUETE. AF_01/2021_P</t>
  </si>
  <si>
    <t>595,28</t>
  </si>
  <si>
    <t>102170</t>
  </si>
  <si>
    <t>INSTALAÇÃO DE VIDRO IMPRESSO, E = 4 MM, EM ESQUADRIA DE ALUMÍNIO OU PVC, FIXADO COM BAGUETE. AF_01/2021_P</t>
  </si>
  <si>
    <t>309,19</t>
  </si>
  <si>
    <t>102171</t>
  </si>
  <si>
    <t>INSTALAÇÃO DE VIDRO ARAMADO, E = 6 MM, EM ESQUADRIA DE ALUMÍNIO OU PVC, FIXADO COM BAGUETE. AF_01/2021_P</t>
  </si>
  <si>
    <t>647,39</t>
  </si>
  <si>
    <t>102172</t>
  </si>
  <si>
    <t>INSTALAÇÃO DE VIDRO ARAMADO, E = 7 MM, EM ESQUADRIA DE ALUMÍNIO OU PVC, FIXADO COM BAGUETE. AF_01/2021_P</t>
  </si>
  <si>
    <t>641,77</t>
  </si>
  <si>
    <t>102176</t>
  </si>
  <si>
    <t>INSTALAÇÃO DE VIDRO LAMINADO, E = 8 MM (4+4), ENCAIXADO EM PERFIL U. AF_01/2021_P</t>
  </si>
  <si>
    <t>1.200,26</t>
  </si>
  <si>
    <t>102177</t>
  </si>
  <si>
    <t>INSTALAÇÃO DE VIDRO LAMINADO, E = 12 MM (4+4+4), ENCAIXADO EM PERFIL U. AF_01/2021_P</t>
  </si>
  <si>
    <t>2.496,41</t>
  </si>
  <si>
    <t>102178</t>
  </si>
  <si>
    <t>INSTALAÇÃO DE VIDRO LAMINADO, E = 15 MM (5+5+5), ENCAIXADO EM PERFIL U. AF_01/2021_P</t>
  </si>
  <si>
    <t>2.880,99</t>
  </si>
  <si>
    <t>102179</t>
  </si>
  <si>
    <t>INSTALAÇÃO DE VIDRO TEMPERADO, E = 6 MM, ENCAIXADO EM PERFIL U. AF_01/2021_P</t>
  </si>
  <si>
    <t>353,40</t>
  </si>
  <si>
    <t>102180</t>
  </si>
  <si>
    <t>INSTALAÇÃO DE VIDRO TEMPERADO, E = 8 MM, ENCAIXADO EM PERFIL U. AF_01/2021_P</t>
  </si>
  <si>
    <t>410,92</t>
  </si>
  <si>
    <t>102181</t>
  </si>
  <si>
    <t>INSTALAÇÃO DE VIDRO TEMPERADO, E = 10 MM, ENCAIXADO EM PERFIL U. AF_01/2021_P</t>
  </si>
  <si>
    <t>488,73</t>
  </si>
  <si>
    <t>102182</t>
  </si>
  <si>
    <t>PORTA PIVOTANTE DE VIDRO TEMPERADO, 90X210 CM, ESPESSURA 10 MM, INCLUSIVE ACESSÓRIOS. AF_01/2021</t>
  </si>
  <si>
    <t>1.038,74</t>
  </si>
  <si>
    <t>102183</t>
  </si>
  <si>
    <t>PORTA PIVOTANTE DE VIDRO TEMPERADO, 2 FOLHAS DE 90X210 CM, ESPESSURA DE 10MM, INCLUSIVE ACESSÓRIOS. AF_01/2021</t>
  </si>
  <si>
    <t>2.088,29</t>
  </si>
  <si>
    <t>102184</t>
  </si>
  <si>
    <t>PORTA DE ABRIR COM MOLA HIDRÁULICA, EM VIDRO TEMPERADO, 90X210 CM, ESPESSURA 10 MM, INCLUSIVE ACESSÓRIOS. AF_01/2021</t>
  </si>
  <si>
    <t>2.061,40</t>
  </si>
  <si>
    <t>102185</t>
  </si>
  <si>
    <t>PORTA DE ABRIR COM MOLA HIDRÁULICA, EM VIDRO TEMPERADO, 2 FOLHAS DE 90X210 CM, ESPESSURA DD 10MM, INCLUSIVE ACESSÓRIOS. AF_01/2021</t>
  </si>
  <si>
    <t>4.133,33</t>
  </si>
  <si>
    <t>102190</t>
  </si>
  <si>
    <t>REMOÇÃO DE VIDRO LISO COMUM DE ESQUADRIA COM BAGUETE DE MADEIRA. AF_01/2021</t>
  </si>
  <si>
    <t>16,64</t>
  </si>
  <si>
    <t>102191</t>
  </si>
  <si>
    <t>REMOÇÃO DE VIDRO LISO COMUM DE ESQUADRIA COM BAGUETE DE ALUMÍNIO OU PVC. AF_01/2021</t>
  </si>
  <si>
    <t>20,22</t>
  </si>
  <si>
    <t>102192</t>
  </si>
  <si>
    <t>REMOÇÃO DE VIDRO TEMPERADO FIXADO EM PERFIL U. AF_01/2021</t>
  </si>
  <si>
    <t>14,43</t>
  </si>
  <si>
    <t>94569</t>
  </si>
  <si>
    <t>JANELA DE ALUMÍNIO TIPO MAXIM-AR, COM VIDROS, BATENTE E FERRAGENS. EXCLUSIVE ALIZAR, ACABAMENTO E CONTRAMARCO. FORNECIMENTO E INSTALAÇÃO. AF_12/2019</t>
  </si>
  <si>
    <t>604,46</t>
  </si>
  <si>
    <t>94570</t>
  </si>
  <si>
    <t>JANELA DE ALUMÍNIO DE CORRER COM 2 FOLHAS PARA VIDROS, COM VIDROS, BATENTE, ACABAMENTO COM ACETATO OU BRILHANTE E FERRAGENS. EXCLUSIVE ALIZAR E CONTRAMARCO. FORNECIMENTO E INSTALAÇÃO. AF_12/2019</t>
  </si>
  <si>
    <t>312,03</t>
  </si>
  <si>
    <t>94572</t>
  </si>
  <si>
    <t>JANELA DE ALUMÍNIO DE CORRER COM 3 FOLHAS (2 VENEZIANAS E 1 PARA VIDRO), COM VIDROS, BATENTE E FERRAGENS. EXCLUSIVE ACABAMENTO, ALIZAR E CONTRAMARCO. FORNECIMENTO E INSTALAÇÃO. AF_12/2019</t>
  </si>
  <si>
    <t>443,44</t>
  </si>
  <si>
    <t>94573</t>
  </si>
  <si>
    <t>JANELA DE ALUMÍNIO DE CORRER COM 4 FOLHAS PARA VIDROS, COM VIDROS, BATENTE, ACABAMENTO COM ACETATO OU BRILHANTE E FERRAGENS. EXCLUSIVE ALIZAR E CONTRAMARCO. FORNECIMENTO E INSTALAÇÃO. AF_12/2019</t>
  </si>
  <si>
    <t>361,65</t>
  </si>
  <si>
    <t>94580</t>
  </si>
  <si>
    <t>JANELA DE ALUMÍNIO DE CORRER COM 6 FOLHAS (2 VENEZIANAS FIXAS, 2 VENEZIANAS DE CORRER E 2 PARA VIDRO), COM VIDROS, BATENTE, ACABAMENTO COM ACETATO OU BRILHANTE E FERRAGENS. EXCLUSIVE ALIZAR E CONTRAMARCO. FORNECIMENTO E INSTALAÇÃO. AF_12/2019</t>
  </si>
  <si>
    <t>494,30</t>
  </si>
  <si>
    <t>94589</t>
  </si>
  <si>
    <t>CONTRAMARCO DE ALUMÍNIO, FIXAÇÃO COM ARGAMASSA - FORNECIMENTO E INSTALAÇÃO. AF_12/2019</t>
  </si>
  <si>
    <t>19,46</t>
  </si>
  <si>
    <t>94590</t>
  </si>
  <si>
    <t>CONTRAMARCO DE ALUMÍNIO, FIXAÇÃO COM PARAFUSO - FORNECIMENTO E INSTALAÇÃO. AF_12/2019</t>
  </si>
  <si>
    <t>16,88</t>
  </si>
  <si>
    <t>100674</t>
  </si>
  <si>
    <t>JANELA FIXA DE ALUMÍNIO PARA VIDRO, COM VIDRO, BATENTE E FERRAGENS. EXCLUSIVE ACABAMENTO, ALIZAR E CONTRAMARCO. FORNECIMENTO E INSTALAÇÃO. AF_12/2019</t>
  </si>
  <si>
    <t>645,94</t>
  </si>
  <si>
    <t>101096</t>
  </si>
  <si>
    <t>TUBULÃO A CÉU ABERTO, DIÂMETRO DO FUSTE DE 70CM, ESCAVAÇÃO MANUAL, SEM ALARGAMENTO DE BASE, CONCRETO FEITO EM OBRA E LANÇADO COM JERICA. AF_05/2020</t>
  </si>
  <si>
    <t>1.056,58</t>
  </si>
  <si>
    <t>101097</t>
  </si>
  <si>
    <t>TUBULÃO A CÉU ABERTO, DIÂMETRO DO FUSTE DE 80CM, ESCAVAÇÃO MANUAL, SEM ALARGAMENTO DE BASE, CONCRETO FEITO EM OBRA E LANÇADO COM JERICA. AF_05/2020</t>
  </si>
  <si>
    <t>1.000,24</t>
  </si>
  <si>
    <t>101098</t>
  </si>
  <si>
    <t>TUBULÃO A CÉU ABERTO, DIÂMETRO DO FUSTE DE 100CM, ESCAVAÇÃO MANUAL, SEM ALARGAMENTO DE BASE, CONCRETO FEITO EM OBRA E LANÇADO COM JERICA. AF_05/2020</t>
  </si>
  <si>
    <t>931,49</t>
  </si>
  <si>
    <t>101099</t>
  </si>
  <si>
    <t>TUBULÃO A CÉU ABERTO, DIÂMETRO DO FUSTE DE 120CM, ESCAVAÇÃO MANUAL, SEM ALARGAMENTO DE BASE, CONCRETO FEITO EM OBRA E LANÇADO COM JERICA. AF_05/2020</t>
  </si>
  <si>
    <t>849,42</t>
  </si>
  <si>
    <t>101100</t>
  </si>
  <si>
    <t>TUBULÃO A CÉU ABERTO, DIÂMETRO DO FUSTE DE 70CM, ESCAVAÇÃO MECÂNICA, SEM ALARGAMENTO DE BASE, CONCRETO FEITO EM OBRA E LANÇADO COM JERICA. AF_05/2020</t>
  </si>
  <si>
    <t>767,80</t>
  </si>
  <si>
    <t>101101</t>
  </si>
  <si>
    <t>TUBULÃO A CÉU ABERTO, DIÂMETRO DO FUSTE DE 80CM, ESCAVAÇÃO MECÂNICA, SEM ALARGAMENTO DE BASE, CONCRETO FEITO EM OBRA E LANÇADO COM JERICA. AF_05/2020</t>
  </si>
  <si>
    <t>750,60</t>
  </si>
  <si>
    <t>101102</t>
  </si>
  <si>
    <t>TUBULÃO A CÉU ABERTO, DIÂMETRO DO FUSTE DE 100CM, ESCAVAÇÃO MECÂNICA, SEM ALARGAMENTO DE BASE, CONCRETO FEITO EM OBRA E LANÇADO COM JERICA. AF_05/2020</t>
  </si>
  <si>
    <t>735,90</t>
  </si>
  <si>
    <t>101103</t>
  </si>
  <si>
    <t>TUBULÃO A CÉU ABERTO, DIÂMETRO DO FUSTE DE 120CM, ESCAVAÇÃO MECÂNICA, SEM ALARGAMENTO DE BASE, CONCRETO FEITO EM OBRA E LANÇADO COM JERICA. AF_05/2020</t>
  </si>
  <si>
    <t>688,92</t>
  </si>
  <si>
    <t>101104</t>
  </si>
  <si>
    <t>TUBULÃO A CÉU ABERTO, DIÂMETRO DO FUSTE DE 70CM, ESCAVAÇÃO MANUAL, SEM ALARGAMENTO DE BASE, CONCRETO USINADO E LANÇADO COM BOMBA OU DIRETAMENTE DO CAMINHÃO. AF_05/2020</t>
  </si>
  <si>
    <t>1.061,50</t>
  </si>
  <si>
    <t>101105</t>
  </si>
  <si>
    <t>TUBULÃO A CÉU ABERTO, DIÂMETRO DO FUSTE DE 80CM, ESCAVAÇÃO MANUAL, SEM ALARGAMENTO DE BASE, CONCRETO USINADO E LANÇADO COM BOMBA OU DIRETAMENTE DO CAMINHÃO. AF_05/2020</t>
  </si>
  <si>
    <t>1.005,30</t>
  </si>
  <si>
    <t>101106</t>
  </si>
  <si>
    <t>TUBULÃO A CÉU ABERTO, DIÂMETRO DO FUSTE DE 100CM, ESCAVAÇÃO MANUAL, SEM ALARGAMENTO DE BASE, CONCRETO USINADO E LANÇADO COM BOMBA OU DIRETAMENTE DO CAMINHÃO. AF_05/2020</t>
  </si>
  <si>
    <t>937,19</t>
  </si>
  <si>
    <t>101107</t>
  </si>
  <si>
    <t>TUBULÃO A CÉU ABERTO, DIÂMETRO DO FUSTE DE 120CM, ESCAVAÇÃO MANUAL, SEM ALARGAMENTO DE BASE, CONCRETO USINADO E LANÇADO COM BOMBA OU DIRETAMENTE DO CAMINHÃO. AF_05/2020</t>
  </si>
  <si>
    <t>855,37</t>
  </si>
  <si>
    <t>101108</t>
  </si>
  <si>
    <t>TUBULÃO A CÉU ABERTO, DIÂMETRO DO FUSTE DE 70CM, ESCAVAÇÃO MECÂNICA, SEM ALARGAMENTO DE BASE, CONCRETO USINADO E LANÇADO COM BOMBA OU DIRETAMENTE DO CAMINHÃO. AF_05/2020</t>
  </si>
  <si>
    <t>768,09</t>
  </si>
  <si>
    <t>101109</t>
  </si>
  <si>
    <t>TUBULÃO A CÉU ABERTO, DIÂMETRO DO FUSTE DE 80CM, ESCAVAÇÃO MECÂNICA, SEM ALARGAMENTO DE BASE, CONCRETO USINADO E LANÇADO COM BOMBA OU DIRETAMENTE DO CAMINHÃO. AF_05/2020</t>
  </si>
  <si>
    <t>751,26</t>
  </si>
  <si>
    <t>101110</t>
  </si>
  <si>
    <t>TUBULÃO A CÉU ABERTO, DIÂMETRO DO FUSTE DE 100CM, ESCAVAÇÃO MECÂNICA, SEM ALARGAMENTO DE BASE, CONCRETO USINADO E LANÇADO COM BOMBA OU DIRETAMENTE DO CAMINHÃO. AF_05/2020</t>
  </si>
  <si>
    <t>737,73</t>
  </si>
  <si>
    <t>101111</t>
  </si>
  <si>
    <t>TUBULÃO A CÉU ABERTO, DIÂMETRO DO FUSTE DE 120CM, ESCAVAÇÃO MECÂNICA, SEM ALARGAMENTO DE BASE, CONCRETO USINADO E LANÇADO COM BOMBA OU DIRETAMENTE DO CAMINHÃO. AF_05/2020</t>
  </si>
  <si>
    <t>691,52</t>
  </si>
  <si>
    <t>101112</t>
  </si>
  <si>
    <t>ALARGAMENTO DE BASE DE TUBULÃO A CÉU ABERTO, ESCAVAÇÃO MANUAL, CONCRETO FEITO EM OBRA E LANÇADO COM JERICA. AF_05/2020</t>
  </si>
  <si>
    <t>711,70</t>
  </si>
  <si>
    <t>101113</t>
  </si>
  <si>
    <t>ALARGAMENTO DE BASE DE TUBULÃO A CÉU ABERTO, ESCAVAÇÃO MANUAL, CONCRETO USINADO E LANÇADO COM BOMBA OU DIRETAMENTE DO CAMINHÃO. AF_05/2020</t>
  </si>
  <si>
    <t>720,98</t>
  </si>
  <si>
    <t>95601</t>
  </si>
  <si>
    <t>ARRASAMENTO MECANICO DE ESTACA DE CONCRETO ARMADO, DIAMETROS DE ATÉ 40 CM. AF_05/2021</t>
  </si>
  <si>
    <t>15,94</t>
  </si>
  <si>
    <t>95602</t>
  </si>
  <si>
    <t>ARRASAMENTO MECANICO DE ESTACA DE CONCRETO ARMADO, DIAMETROS DE 41 CM A 60 CM. AF_05/2021</t>
  </si>
  <si>
    <t>25,50</t>
  </si>
  <si>
    <t>95603</t>
  </si>
  <si>
    <t>ARRASAMENTO MECANICO DE ESTACA DE CONCRETO ARMADO, DIAMETROS DE 61 CM A 80 CM. AF_05/2021</t>
  </si>
  <si>
    <t>43,52</t>
  </si>
  <si>
    <t>95604</t>
  </si>
  <si>
    <t>ARRASAMENTO MECANICO DE ESTACA DE CONCRETO ARMADO, DIAMETROS DE 81 CM A 100 CM. AF_05/2021</t>
  </si>
  <si>
    <t>67,53</t>
  </si>
  <si>
    <t>95605</t>
  </si>
  <si>
    <t>ARRASAMENTO MECANICO DE ESTACA DE CONCRETO ARMADO, DIAMETROS DE 101 CM A 150 CM. AF_05/2021</t>
  </si>
  <si>
    <t>124,00</t>
  </si>
  <si>
    <t>95607</t>
  </si>
  <si>
    <t>ARRASAMENTO DE ESTACA METÁLICA, PERFIL LAMINADO TIPO  I  FAMÍLIA 250. AF_05/2021</t>
  </si>
  <si>
    <t>14,08</t>
  </si>
  <si>
    <t>95608</t>
  </si>
  <si>
    <t>ARRASAMENTO MECÂNICO DE ESTACA METÁLICA, PERFIL LAMINADO TIPO  H - FAMÍLIA 250. AF_05/2021</t>
  </si>
  <si>
    <t>20,43</t>
  </si>
  <si>
    <t>95609</t>
  </si>
  <si>
    <t>ARRASAMENTO MECÂNICO DE ESTACA METÁLICA, PERFIL LAMINADO TIPO  H - FAMÍLIA 310. AF_05/2021</t>
  </si>
  <si>
    <t>25,91</t>
  </si>
  <si>
    <t>100651</t>
  </si>
  <si>
    <t>ESTACA HÉLICE CONTÍNUA, DIÂMETRO DE 30 CM, INCLUSO CONCRETO FCK=30MPA E ARMADURA MÍNIMA (EXCLUSIVE MOBILIZAÇÃO, DESMOBILIZAÇÃO E BOMBEAMENTO). AF_12/2019</t>
  </si>
  <si>
    <t>116,89</t>
  </si>
  <si>
    <t>100652</t>
  </si>
  <si>
    <t>ESTACA HÉLICE CONTÍNUA , DIÂMETRO DE 50 CM, INCLUSO CONCRETO FCK=30MPA E ARMADURA MÍNIMA (EXCLUSIVE MOBILIZAÇÃO, DESMOBILIZAÇÃO E BOMBEAMENTO). AF_12/2019</t>
  </si>
  <si>
    <t>215,60</t>
  </si>
  <si>
    <t>100653</t>
  </si>
  <si>
    <t>ESTACA HÉLICE CONTÍNUA, DIÂMETRO DE 70 CM, INCLUSO CONCRETO FCK=30MPA E ARMADURA MÍNIMA (EXCLUSIVE MOBILIZAÇÃO, DESMOBILIZAÇÃO E BOMBEAMENTO). AF_12/2019</t>
  </si>
  <si>
    <t>353,88</t>
  </si>
  <si>
    <t>100654</t>
  </si>
  <si>
    <t>ESTACA HÉLICE CONTÍNUA, DIÂMETRO DE 80 CM, INCLUSO CONCRETO FCK=30MPA E ARMADURA MÍNIMA (EXCLUSIVE MOBILIZAÇÃO, DESMOBILIZAÇÃO E BOMBEAMENTO). AF_12/2019.</t>
  </si>
  <si>
    <t>487,30</t>
  </si>
  <si>
    <t>100655</t>
  </si>
  <si>
    <t>ESTACA HÉLICE CONTÍNUA, DIÂMETRO DE 90 CM, INCLUSO CONCRETO FCK=30MPA E ARMADURA MÍNIMA (EXCLUSIVE MOBILIZAÇÃO, DESMOBILIZAÇÃO E BOMBEAMENTO). AF_12/2019.</t>
  </si>
  <si>
    <t>558,66</t>
  </si>
  <si>
    <t>100656</t>
  </si>
  <si>
    <t>ESTACA PRÉ-MOLDADA DE CONCRETO, SEÇÃO QUADRADA, CAPACIDADE DE 25 TONELADAS, INCLUSO EMENDA (EXCLUSIVE MOBILIZAÇÃO E DESMOBILIZAÇÃO). AF_12/2019</t>
  </si>
  <si>
    <t>107,74</t>
  </si>
  <si>
    <t>100657</t>
  </si>
  <si>
    <t>ESTACA PRÉ-MOLDADA DE CONCRETO SEÇÃO QUADRADA, CAPACIDADE DE 50 TONELADAS, INCLUSO EMENDA (EXCLUSIVE MOBILIZAÇÃO E DESMOBILIZAÇÃO). AF_12/2019</t>
  </si>
  <si>
    <t>139,54</t>
  </si>
  <si>
    <t>100658</t>
  </si>
  <si>
    <t>ESTACA PRÉ-MOLDADA DE CONCRETO CENTRIFUGADO, SEÇÃO CIRCULAR, CAPACIDADE DE 100 TONELADAS, INCLUSO EMENDA (EXCLUSIVE MOBILIZAÇÃO E DESMOBILIZAÇÃO). AF_12/2019</t>
  </si>
  <si>
    <t>323,77</t>
  </si>
  <si>
    <t>100889</t>
  </si>
  <si>
    <t>ESTACA METÁLICA PARA FUNDAÇÃO, UTILIZANDO PERFIL LAMINADO HP250X62 (EXCLUSIVE MOBILIZAÇÃO E DESMOBILIZAÇÃO). AF_01/2020</t>
  </si>
  <si>
    <t>16,31</t>
  </si>
  <si>
    <t>100890</t>
  </si>
  <si>
    <t>ESTACA METÁLICA PARA FUNDAÇÃO, UTILIZANDO PERFIL LAMINADO HP310X79 (EXCLUSIVE MOBILIZAÇÃO E DESMOBILIZAÇÃO). AF_01/2020</t>
  </si>
  <si>
    <t>16,16</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</si>
  <si>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</si>
  <si>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</si>
  <si>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</si>
  <si>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</si>
  <si>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15,25</t>
  </si>
  <si>
    <t>100894</t>
  </si>
  <si>
    <t>ESTACA METÁLICA PARA CONTENÇÃO, UTILIZANDO PERFIL LAMINADO W250X44,8 (EXCLUSIVE MOBILIZAÇÃO E DESMOBILIZAÇÃO). AF_01/2020</t>
  </si>
  <si>
    <t>15,16</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</si>
  <si>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</si>
  <si>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</si>
  <si>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</si>
  <si>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</si>
  <si>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97,91</t>
  </si>
  <si>
    <t>100898</t>
  </si>
  <si>
    <t>ESTACA ESCAVADA MECANICAMENTE, SEM FLUIDO ESTABILIZANTE, COM 60CM DE DIÂMETRO, CONCRETO LANÇADO POR CAMINHÃO BETONEIRA (EXCLUSIVE MOBILIZAÇÃO E DESMOBILIZAÇÃO). AF_01/2020</t>
  </si>
  <si>
    <t>184,49</t>
  </si>
  <si>
    <t>100899</t>
  </si>
  <si>
    <t>ESTACA ESCAVADA MECANICAMENTE, SEM FLUIDO ESTABILIZANTE, COM 25CM DE DIÂMETRO, CONCRETO LANÇADO MANUALMENTE (EXCLUSIVE MOBILIZAÇÃO E DESMOBILIZAÇÃO). AF_01/2020</t>
  </si>
  <si>
    <t>76,32</t>
  </si>
  <si>
    <t>100900</t>
  </si>
  <si>
    <t>ESTACA ESCAVADA MECANICAMENTE, SEM FLUIDO ESTABILIZANTE, COM 60CM DE DIÂMETRO, CONCRETO LANÇADO POR BOMBA LANÇA (EXCLUSIVE MOBILIZAÇÃO E DESMOBILIZAÇÃO). AF_01/2020</t>
  </si>
  <si>
    <t>210,88</t>
  </si>
  <si>
    <t>101173</t>
  </si>
  <si>
    <t>ESTACA BROCA DE CONCRETO, DIÂMETRO DE 20CM, ESCAVAÇÃO MANUAL COM TRADO CONCHA, COM ARMADURA DE ARRANQUE. AF_05/2020</t>
  </si>
  <si>
    <t>54,90</t>
  </si>
  <si>
    <t>101174</t>
  </si>
  <si>
    <t>ESTACA BROCA DE CONCRETO, DIÂMETRO DE 25CM, ESCAVAÇÃO MANUAL COM TRADO CONCHA, COM ARMADURA DE ARRANQUE. AF_05/2020</t>
  </si>
  <si>
    <t>75,77</t>
  </si>
  <si>
    <t>101175</t>
  </si>
  <si>
    <t>ESTACA BROCA DE CONCRETO, DIÂMETRO DE 30CM, ESCAVAÇÃO MANUAL COM TRADO CONCHA, COM ARMADURA DE ARRANQUE. AF_05/2020</t>
  </si>
  <si>
    <t>103,23</t>
  </si>
  <si>
    <t>101176</t>
  </si>
  <si>
    <t>ESTACA BROCA DE CONCRETO, DIÂMETRO DE 30CM, ESCAVAÇÃO MANUAL COM TRADO CONCHA, INTEIRAMENTE ARMADA. AF_05/2020</t>
  </si>
  <si>
    <t>132,27</t>
  </si>
  <si>
    <t>102521</t>
  </si>
  <si>
    <t>ARRASAMENTO MECÂNICO DE ESTACA BARRETE DE CONCRETO ARMADO, SEÇÃO DE 0,40 X 2,50 M. AF_05/2021</t>
  </si>
  <si>
    <t>102,29</t>
  </si>
  <si>
    <t>102522</t>
  </si>
  <si>
    <t>ARRASAMENTO MECÂNICO DE ESTACA BARRETE DE CONCRETO ARMADO, SEÇÃO DE 0,60 X 2,50 M. AF_05/2021</t>
  </si>
  <si>
    <t>150,08</t>
  </si>
  <si>
    <t>102523</t>
  </si>
  <si>
    <t>ARRASAMENTO MECÂNICO DE ESTACA BARRETE DE CONCRETO ARMADO, SEÇÃO DE 0,80 X 2,50 M. AF_05/2021</t>
  </si>
  <si>
    <t>197,84</t>
  </si>
  <si>
    <t>95240</t>
  </si>
  <si>
    <t>LASTRO DE CONCRETO MAGRO, APLICADO EM PISOS, LAJES SOBRE SOLO OU RADIERS, ESPESSURA DE 3 CM. AF_07/2016</t>
  </si>
  <si>
    <t>14,29</t>
  </si>
  <si>
    <t>95241</t>
  </si>
  <si>
    <t>LASTRO DE CONCRETO MAGRO, APLICADO EM PISOS, LAJES SOBRE SOLO OU RADIERS, ESPESSURA DE 5 CM. AF_07/2016</t>
  </si>
  <si>
    <t>23,83</t>
  </si>
  <si>
    <t>96616</t>
  </si>
  <si>
    <t>LASTRO DE CONCRETO MAGRO, APLICADO EM BLOCOS DE COROAMENTO OU SAPATAS. AF_08/2017</t>
  </si>
  <si>
    <t>500,10</t>
  </si>
  <si>
    <t>96617</t>
  </si>
  <si>
    <t>LASTRO DE CONCRETO MAGRO, APLICADO EM BLOCOS DE COROAMENTO OU SAPATAS, ESPESSURA DE 3 CM. AF_08/2017</t>
  </si>
  <si>
    <t>14,99</t>
  </si>
  <si>
    <t>96619</t>
  </si>
  <si>
    <t>LASTRO DE CONCRETO MAGRO, APLICADO EM BLOCOS DE COROAMENTO OU SAPATAS, ESPESSURA DE 5 CM. AF_08/2017</t>
  </si>
  <si>
    <t>96620</t>
  </si>
  <si>
    <t>LASTRO DE CONCRETO MAGRO, APLICADO EM PISOS, LAJES SOBRE SOLO OU RADIERS. AF_08/2017</t>
  </si>
  <si>
    <t>476,92</t>
  </si>
  <si>
    <t>96621</t>
  </si>
  <si>
    <t>LASTRO COM MATERIAL GRANULAR, APLICAÇÃO EM BLOCOS DE COROAMENTO, ESPESSURA DE *5 CM*. AF_08/2017</t>
  </si>
  <si>
    <t>180,43</t>
  </si>
  <si>
    <t>96622</t>
  </si>
  <si>
    <t>LASTRO COM MATERIAL GRANULAR, APLICADO EM PISOS OU LAJES SOBRE SOLO, ESPESSURA DE *5 CM*. AF_08/2017</t>
  </si>
  <si>
    <t>112,07</t>
  </si>
  <si>
    <t>96623</t>
  </si>
  <si>
    <t>LASTRO COM MATERIAL GRANULAR, APLICADO EM BLOCOS DE COROAMENTO, ESPESSURA DE *10 CM*. AF_08/2017</t>
  </si>
  <si>
    <t>164,56</t>
  </si>
  <si>
    <t>96624</t>
  </si>
  <si>
    <t>LASTRO COM MATERIAL GRANULAR (PEDRA BRITADA N.2), APLICADO EM PISOS OU LAJES SOBRE SOLO, ESPESSURA DE *10 CM*. AF_08/2017</t>
  </si>
  <si>
    <t>106,47</t>
  </si>
  <si>
    <t>97082</t>
  </si>
  <si>
    <t>ESCAVAÇÃO MANUAL DE VIGA DE BORDA PARA RADIER. AF_09/2021</t>
  </si>
  <si>
    <t>61,33</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</si>
  <si>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</si>
  <si>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</si>
  <si>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</si>
  <si>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</si>
  <si>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</si>
  <si>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</si>
  <si>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119,49</t>
  </si>
  <si>
    <t>97087</t>
  </si>
  <si>
    <t>CAMADA SEPARADORA PARA EXECUÇÃO DE RADIER, PISO DE CONCRETO OU LAJE SOBRE SOLO, EM LONA PLÁSTICA. AF_09/2021</t>
  </si>
  <si>
    <t>97088</t>
  </si>
  <si>
    <t>ARMAÇÃO PARA EXECUÇÃO DE RADIER, PISO DE CONCRETO OU LAJE SOBRE SOLO, COM USO DE TELA Q-92. AF_09/2021</t>
  </si>
  <si>
    <t>20,20</t>
  </si>
  <si>
    <t>97089</t>
  </si>
  <si>
    <t>ARMAÇÃO PARA EXECUÇÃO DE RADIER, PISO DE CONCRETO OU LAJE SOBRE SOLO, COM USO DE TELA Q-113. AF_09/2021</t>
  </si>
  <si>
    <t>18,47</t>
  </si>
  <si>
    <t>97090</t>
  </si>
  <si>
    <t>ARMAÇÃO PARA EXECUÇÃO DE RADIER, PISO DE CONCRETO OU LAJE SOBRE SOLO, COM USO DE TELA Q-138. AF_09/2021</t>
  </si>
  <si>
    <t>18,16</t>
  </si>
  <si>
    <t>97091</t>
  </si>
  <si>
    <t>ARMAÇÃO PARA EXECUÇÃO DE RADIER, PISO DE CONCRETO OU LAJE SOBRE SOLO, COM USO DE TELA Q-159. AF_09/2021</t>
  </si>
  <si>
    <t>17,61</t>
  </si>
  <si>
    <t>97092</t>
  </si>
  <si>
    <t>ARMAÇÃO PARA EXECUÇÃO DE RADIER, PISO DE CONCRETO OU LAJE SOBRE SOLO, COM USO DE TELA Q-196. AF_09/2021</t>
  </si>
  <si>
    <t>17,06</t>
  </si>
  <si>
    <t>97093</t>
  </si>
  <si>
    <t>ARMAÇÃO PARA EXECUÇÃO DE RADIER, PISO DE CONCRETO OU LAJE SOBRE SOLO, COM USO DE TELA Q-283. AF_09/2021</t>
  </si>
  <si>
    <t>16,01</t>
  </si>
  <si>
    <t>97096</t>
  </si>
  <si>
    <t>CONCRETAGEM DE RADIER, PISO DE CONCRETO OU LAJE SOBRE SOLO, FCK 30 MPA - LANÇAMENTO, ADENSAMENTO E ACABAMENTO. AF_09/2021</t>
  </si>
  <si>
    <t>456,79</t>
  </si>
  <si>
    <t>97097</t>
  </si>
  <si>
    <t>ACABAMENTO POLIDO PARA PISO DE CONCRETO ARMADO OU LAJE SOBRE SOLO DE ALTA RESISTÊNCIA. AF_09/2021</t>
  </si>
  <si>
    <t>38,55</t>
  </si>
  <si>
    <t>97101</t>
  </si>
  <si>
    <t>EXECUÇÃO DE RADIER, ESPESSURA DE 10 CM, FCK = 30 MPA, COM USO DE FORMAS EM MADEIRA SERRADA. AF_09/2021</t>
  </si>
  <si>
    <t>156,00</t>
  </si>
  <si>
    <t>97102</t>
  </si>
  <si>
    <t>EXECUÇÃO DE RADIER, ESPESSURA DE 15 CM, FCK = 30 MPA, COM USO DE FORMAS EM MADEIRA SERRADA. AF_09/2021</t>
  </si>
  <si>
    <t>194,64</t>
  </si>
  <si>
    <t>97103</t>
  </si>
  <si>
    <t>EXECUÇÃO DE RADIER, ESPESSURA DE 20 CM, FCK = 30 MPA, COM USO DE FORMAS EM MADEIRA SERRADA. AF_09/2021</t>
  </si>
  <si>
    <t>228,72</t>
  </si>
  <si>
    <t>100322</t>
  </si>
  <si>
    <t>LASTRO COM MATERIAL GRANULAR (PEDRA BRITADA N.3), APLICADO EM PISOS OU LAJES SOBRE SOLO, ESPESSURA DE *10 CM*. AF_07/2019</t>
  </si>
  <si>
    <t>102,00</t>
  </si>
  <si>
    <t>100323</t>
  </si>
  <si>
    <t>LASTRO COM MATERIAL GRANULAR (AREIA MÉDIA), APLICADO EM PISOS OU LAJES SOBRE SOLO, ESPESSURA DE *10 CM*. AF_07/2019</t>
  </si>
  <si>
    <t>87,82</t>
  </si>
  <si>
    <t>100324</t>
  </si>
  <si>
    <t>LASTRO COM MATERIAL GRANULAR (PEDRA BRITADA N.1 E PEDRA BRITADA N.2), APLICADO EM PISOS OU LAJES SOBRE SOLO, ESPESSURA DE *10 CM*. AF_07/2019</t>
  </si>
  <si>
    <t>106,27</t>
  </si>
  <si>
    <t>103072</t>
  </si>
  <si>
    <t>EXECUÇÃO DE RADIER, ESPESSURA DE 25 CM, FCK = 30 MPA, COM USO DE FORMAS EM MADEIRA SERRADA. AF_09/2021</t>
  </si>
  <si>
    <t>271,31</t>
  </si>
  <si>
    <t>103073</t>
  </si>
  <si>
    <t>EXECUÇÃO DE RADIER, ESPESSURA DE 30 CM, FCK = 30 MPA, COM USO DE FORMAS EM MADEIRA SERRADA. AF_09/2021</t>
  </si>
  <si>
    <t>333,87</t>
  </si>
  <si>
    <t>103074</t>
  </si>
  <si>
    <t>EXECUÇÃO DE PISO DE CONCRETO, SEM ACABAMENTO SUPERFICIAL, ESPESSURA DE 15 CM, FCK = 30 MPA, COM USO DE FORMAS EM MADEIRA SERRADA. AF_09/2021</t>
  </si>
  <si>
    <t>149,20</t>
  </si>
  <si>
    <t>103075</t>
  </si>
  <si>
    <t>EXECUÇÃO DE PISO DE CONCRETO, COM ACABAMENTO SUPERFICIAL, ESPESSURA DE 15 CM, FCK = 30 MPA, COM USO DE FORMAS EM MADEIRA SERRADA. AF_09/2021</t>
  </si>
  <si>
    <t>187,75</t>
  </si>
  <si>
    <t>103076</t>
  </si>
  <si>
    <t>EXECUÇÃO DE LAJE SOBRE SOLO, ESPESSURA DE 10 CM, FCK = 30 MPA, COM USO DE FORMAS EM MADEIRA SERRADA. AF_09/2021</t>
  </si>
  <si>
    <t>137,41</t>
  </si>
  <si>
    <t>103077</t>
  </si>
  <si>
    <t>EXECUÇÃO DE LAJE SOBRE SOLO, ESPESSURA DE 15 CM, FCK = 30 MPA, COM USO DE FORMAS EM MADEIRA SERRADA. AF_09/2021</t>
  </si>
  <si>
    <t>176,05</t>
  </si>
  <si>
    <t>103078</t>
  </si>
  <si>
    <t>EXECUÇÃO DE LAJE SOBRE SOLO, ESPESSURA DE 20 CM, FCK = 30 MPA, COM USO DE FORMAS EM MADEIRA SERRADA. AF_09/2021</t>
  </si>
  <si>
    <t>210,13</t>
  </si>
  <si>
    <t>103079</t>
  </si>
  <si>
    <t>EXECUÇÃO DE LAJE SOBRE SOLO, ESPESSURA DE 25 CM, FCK = 30 MPA, COM USO DE FORMAS EM MADEIRA SERRADA. AF_09/2021</t>
  </si>
  <si>
    <t>252,72</t>
  </si>
  <si>
    <t>103080</t>
  </si>
  <si>
    <t>EXECUÇÃO DE LAJE SOBRE SOLO, ESPESSURA DE 30 CM, FCK = 30 MPA, COM USO DE FORMAS EM MADEIRA SERRADA. AF_09/2021</t>
  </si>
  <si>
    <t>315,28</t>
  </si>
  <si>
    <t>92263</t>
  </si>
  <si>
    <t>FABRICAÇÃO DE FÔRMA PARA PILARES E ESTRUTURAS SIMILARES, EM CHAPA DE MADEIRA COMPENSADA RESINADA, E = 17 MM. AF_09/2020</t>
  </si>
  <si>
    <t>158,28</t>
  </si>
  <si>
    <t>92264</t>
  </si>
  <si>
    <t>FABRICAÇÃO DE FÔRMA PARA PILARES E ESTRUTURAS SIMILARES, EM CHAPA DE MADEIRA COMPENSADA PLASTIFICADA, E = 18 MM. AF_09/2020</t>
  </si>
  <si>
    <t>208,07</t>
  </si>
  <si>
    <t>92265</t>
  </si>
  <si>
    <t>FABRICAÇÃO DE FÔRMA PARA VIGAS, EM CHAPA DE MADEIRA COMPENSADA RESINADA, E = 17 MM. AF_09/2020</t>
  </si>
  <si>
    <t>117,34</t>
  </si>
  <si>
    <t>92266</t>
  </si>
  <si>
    <t>FABRICAÇÃO DE FÔRMA PARA VIGAS, EM CHAPA DE MADEIRA COMPENSADA PLASTIFICADA, E = 18 MM. AF_09/2020</t>
  </si>
  <si>
    <t>160,05</t>
  </si>
  <si>
    <t>92267</t>
  </si>
  <si>
    <t>FABRICAÇÃO DE FÔRMA PARA LAJES, EM CHAPA DE MADEIRA COMPENSADA RESINADA, E = 17 MM. AF_09/2020</t>
  </si>
  <si>
    <t>57,30</t>
  </si>
  <si>
    <t>92268</t>
  </si>
  <si>
    <t>FABRICAÇÃO DE FÔRMA PARA LAJES, EM CHAPA DE MADEIRA COMPENSADA PLASTIFICADA, E = 18 MM. AF_09/2020</t>
  </si>
  <si>
    <t>96,44</t>
  </si>
  <si>
    <t>92269</t>
  </si>
  <si>
    <t>FABRICAÇÃO DE FÔRMA PARA PILARES E ESTRUTURAS SIMILARES, EM MADEIRA SERRADA, E=25 MM. AF_09/2020</t>
  </si>
  <si>
    <t>225,34</t>
  </si>
  <si>
    <t>92270</t>
  </si>
  <si>
    <t>FABRICAÇÃO DE FÔRMA PARA VIGAS, COM MADEIRA SERRADA, E = 25 MM. AF_09/2020</t>
  </si>
  <si>
    <t>171,35</t>
  </si>
  <si>
    <t>92271</t>
  </si>
  <si>
    <t>FABRICAÇÃO DE FÔRMA PARA LAJES, EM MADEIRA SERRADA, E=25 MM. AF_09/2020</t>
  </si>
  <si>
    <t>111,73</t>
  </si>
  <si>
    <t>92272</t>
  </si>
  <si>
    <t>FABRICAÇÃO DE ESCORAS DE VIGA DO TIPO GARFO, EM MADEIRA. AF_09/2020</t>
  </si>
  <si>
    <t>35,43</t>
  </si>
  <si>
    <t>92273</t>
  </si>
  <si>
    <t>FABRICAÇÃO DE ESCORAS DO TIPO PONTALETE, EM MADEIRA, PARA PÉ-DIREITO SIMPLES. AF_09/2020</t>
  </si>
  <si>
    <t>13,69</t>
  </si>
  <si>
    <t>92409</t>
  </si>
  <si>
    <t>MONTAGEM E DESMONTAGEM DE FÔRMA DE PILARES RETANGULARES E ESTRUTURAS SIMILARES, PÉ-DIREITO SIMPLES, EM MADEIRA SERRADA, 1 UTILIZAÇÃO. AF_09/2020</t>
  </si>
  <si>
    <t>314,37</t>
  </si>
  <si>
    <t>92411</t>
  </si>
  <si>
    <t>MONTAGEM E DESMONTAGEM DE FÔRMA DE PILARES RETANGULARES E ESTRUTURAS SIMILARES, PÉ-DIREITO SIMPLES, EM MADEIRA SERRADA, 2 UTILIZAÇÕES. AF_09/2020</t>
  </si>
  <si>
    <t>194,13</t>
  </si>
  <si>
    <t>92413</t>
  </si>
  <si>
    <t>MONTAGEM E DESMONTAGEM DE FÔRMA DE PILARES RETANGULARES E ESTRUTURAS SIMILARES, PÉ-DIREITO SIMPLES, EM MADEIRA SERRADA, 4 UTILIZAÇÕES. AF_09/2020</t>
  </si>
  <si>
    <t>119,57</t>
  </si>
  <si>
    <t>92415</t>
  </si>
  <si>
    <t>MONTAGEM E DESMONTAGEM DE FÔRMA DE PILARES RETANGULARES E ESTRUTURAS SIMILARES, PÉ-DIREITO SIMPLES, EM CHAPA DE MADEIRA COMPENSADA RESINADA, 2 UTILIZAÇÕES. AF_09/2020</t>
  </si>
  <si>
    <t>129,07</t>
  </si>
  <si>
    <t>92417</t>
  </si>
  <si>
    <t>MONTAGEM E DESMONTAGEM DE FÔRMA DE PILARES RETANGULARES E ESTRUTURAS SIMILARES, PÉ-DIREITO DUPLO, EM CHAPA DE MADEIRA COMPENSADA RESINADA, 2 UTILIZAÇÕES. AF_09/2020</t>
  </si>
  <si>
    <t>149,26</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</si>
  <si>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</si>
  <si>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</si>
  <si>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</si>
  <si>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</si>
  <si>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95,90</t>
  </si>
  <si>
    <t>92423</t>
  </si>
  <si>
    <t>MONTAGEM E DESMONTAGEM DE FÔRMA DE PILARES RETANGULARES E ESTRUTURAS SIMILARES, PÉ-DIREITO SIMPLES, EM CHAPA DE MADEIRA COMPENSADA RESINADA, 6 UTILIZAÇÕES. AF_09/2020</t>
  </si>
  <si>
    <t>65,40</t>
  </si>
  <si>
    <t>92425</t>
  </si>
  <si>
    <t>MONTAGEM E DESMONTAGEM DE FÔRMA DE PILARES RETANGULARES E ESTRUTURAS SIMILARES, PÉ-DIREITO DUPLO, EM CHAPA DE MADEIRA COMPENSADA RESINADA, 6 UTILIZAÇÕES. AF_09/2020</t>
  </si>
  <si>
    <t>78,85</t>
  </si>
  <si>
    <t>92427</t>
  </si>
  <si>
    <t>MONTAGEM E DESMONTAGEM DE FÔRMA DE PILARES RETANGULARES E ESTRUTURAS SIMILARES, PÉ-DIREITO SIMPLES, EM CHAPA DE MADEIRA COMPENSADA RESINADA, 8 UTILIZAÇÕES. AF_09/2020</t>
  </si>
  <si>
    <t>57,79</t>
  </si>
  <si>
    <t>92429</t>
  </si>
  <si>
    <t>MONTAGEM E DESMONTAGEM DE FÔRMA DE PILARES RETANGULARES E ESTRUTURAS SIMILARES, PÉ-DIREITO DUPLO, EM CHAPA DE MADEIRA COMPENSADA RESINADA, 8 UTILIZAÇÕES. AF_09/2020</t>
  </si>
  <si>
    <t>70,27</t>
  </si>
  <si>
    <t>92431</t>
  </si>
  <si>
    <t>MONTAGEM E DESMONTAGEM DE FÔRMA DE PILARES RETANGULARES E ESTRUTURAS SIMILARES, PÉ-DIREITO SIMPLES, EM CHAPA DE MADEIRA COMPENSADA PLASTIFICADA, 10 UTILIZAÇÕES. AF_09/2020</t>
  </si>
  <si>
    <t>54,91</t>
  </si>
  <si>
    <t>92433</t>
  </si>
  <si>
    <t>MONTAGEM E DESMONTAGEM DE FÔRMA DE PILARES RETANGULARES E ESTRUTURAS SIMILARES, PÉ-DIREITO DUPLO, EM CHAPA DE MADEIRA COMPENSADA PLASTIFICADA, 10 UTILIZAÇÕES. AF_09/2020</t>
  </si>
  <si>
    <t>66,75</t>
  </si>
  <si>
    <t>92435</t>
  </si>
  <si>
    <t>MONTAGEM E DESMONTAGEM DE FÔRMA DE PILARES RETANGULARES E ESTRUTURAS SIMILARES, PÉ-DIREITO SIMPLES, EM CHAPA DE MADEIRA COMPENSADA PLASTIFICADA, 12 UTILIZAÇÕES. AF_09/2020</t>
  </si>
  <si>
    <t>51,99</t>
  </si>
  <si>
    <t>92437</t>
  </si>
  <si>
    <t>MONTAGEM E DESMONTAGEM DE FÔRMA DE PILARES RETANGULARES E ESTRUTURAS SIMILARES, PÉ-DIREITO DUPLO, EM CHAPA DE MADEIRA COMPENSADA PLASTIFICADA, 12 UTILIZAÇÕES. AF_09/2020</t>
  </si>
  <si>
    <t>63,42</t>
  </si>
  <si>
    <t>92439</t>
  </si>
  <si>
    <t>MONTAGEM E DESMONTAGEM DE FÔRMA DE PILARES RETANGULARES E ESTRUTURAS SIMILARES, PÉ-DIREITO SIMPLES, EM CHAPA DE MADEIRA COMPENSADA PLASTIFICADA, 14 UTILIZAÇÕES. AF_09/2020</t>
  </si>
  <si>
    <t>49,88</t>
  </si>
  <si>
    <t>92441</t>
  </si>
  <si>
    <t>MONTAGEM E DESMONTAGEM DE FÔRMA DE PILARES RETANGULARES E ESTRUTURAS SIMILARES, PÉ-DIREITO DUPLO, EM CHAPA DE MADEIRA COMPENSADA PLASTIFICADA, 14 UTILIZAÇÕES. AF_09/2020</t>
  </si>
  <si>
    <t>61,04</t>
  </si>
  <si>
    <t>92443</t>
  </si>
  <si>
    <t>MONTAGEM E DESMONTAGEM DE FÔRMA DE PILARES RETANGULARES E ESTRUTURAS SIMILARES, PÉ-DIREITO SIMPLES, EM CHAPA DE MADEIRA COMPENSADA PLASTIFICADA, 18 UTILIZAÇÕES. AF_09/2020</t>
  </si>
  <si>
    <t>45,32</t>
  </si>
  <si>
    <t>92445</t>
  </si>
  <si>
    <t>MONTAGEM E DESMONTAGEM DE FÔRMA DE PILARES RETANGULARES E ESTRUTURAS SIMILARES, PÉ-DIREITO DUPLO, EM CHAPA DE MADEIRA COMPENSADA PLASTIFICADA, 18 UTILIZAÇÕES. AF_09/2020</t>
  </si>
  <si>
    <t>56,08</t>
  </si>
  <si>
    <t>92446</t>
  </si>
  <si>
    <t>MONTAGEM E DESMONTAGEM DE FÔRMA DE VIGA, ESCORAMENTO COM PONTALETE DE MADEIRA, PÉ-DIREITO SIMPLES, EM MADEIRA SERRADA, 1 UTILIZAÇÃO. AF_09/2020</t>
  </si>
  <si>
    <t>286,21</t>
  </si>
  <si>
    <t>92447</t>
  </si>
  <si>
    <t>MONTAGEM E DESMONTAGEM DE FÔRMA DE VIGA, ESCORAMENTO COM PONTALETE DE MADEIRA, PÉ-DIREITO SIMPLES, EM MADEIRA SERRADA, 2 UTILIZAÇÕES. AF_09/2020</t>
  </si>
  <si>
    <t>196,87</t>
  </si>
  <si>
    <t>92448</t>
  </si>
  <si>
    <t>MONTAGEM E DESMONTAGEM DE FÔRMA DE VIGA, ESCORAMENTO COM PONTALETE DE MADEIRA, PÉ-DIREITO SIMPLES, EM MADEIRA SERRADA, 4 UTILIZAÇÕES. AF_09/2020</t>
  </si>
  <si>
    <t>152,31</t>
  </si>
  <si>
    <t>92449</t>
  </si>
  <si>
    <t>MONTAGEM E DESMONTAGEM DE FÔRMA DE VIGA, ESCORAMENTO COM GARFO DE MADEIRA, PÉ-DIREITO DUPLO, EM CHAPA DE MADEIRA RESINADA, 2 UTILIZAÇÕES. AF_09/2020</t>
  </si>
  <si>
    <t>262,43</t>
  </si>
  <si>
    <t>92450</t>
  </si>
  <si>
    <t>MONTAGEM E DESMONTAGEM DE FÔRMA DE VIGA, ESCORAMENTO METÁLICO, PÉ-DIREITO DUPLO, EM CHAPA DE MADEIRA RESINADA, 2 UTILIZAÇÕES. AF_09/2020</t>
  </si>
  <si>
    <t>314,30</t>
  </si>
  <si>
    <t>92451</t>
  </si>
  <si>
    <t>MONTAGEM E DESMONTAGEM DE FÔRMA DE VIGA, ESCORAMENTO COM GARFO DE MADEIRA, PÉ-DIREITO SIMPLES, EM CHAPA DE MADEIRA RESINADA, 2 UTILIZAÇÕES. AF_09/2020</t>
  </si>
  <si>
    <t>178,75</t>
  </si>
  <si>
    <t>92452</t>
  </si>
  <si>
    <t>MONTAGEM E DESMONTAGEM DE FÔRMA DE VIGA, ESCORAMENTO METÁLICO, PÉ-DIREITO SIMPLES, EM CHAPA DE MADEIRA RESINADA, 2 UTILIZAÇÕES. AF_09/2020</t>
  </si>
  <si>
    <t>154,40</t>
  </si>
  <si>
    <t>92453</t>
  </si>
  <si>
    <t>MONTAGEM E DESMONTAGEM DE FÔRMA DE VIGA, ESCORAMENTO COM GARFO DE MADEIRA, PÉ-DIREITO DUPLO, EM CHAPA DE MADEIRA RESINADA, 4 UTILIZAÇÕES. AF_09/2020</t>
  </si>
  <si>
    <t>224,27</t>
  </si>
  <si>
    <t>92454</t>
  </si>
  <si>
    <t>MONTAGEM E DESMONTAGEM DE FÔRMA DE VIGA, ESCORAMENTO METÁLICO, PÉ-DIREITO DUPLO, EM CHAPA DE MADEIRA RESINADA, 4 UTILIZAÇÕES. AF_09/2020</t>
  </si>
  <si>
    <t>285,08</t>
  </si>
  <si>
    <t>92455</t>
  </si>
  <si>
    <t>MONTAGEM E DESMONTAGEM DE FÔRMA DE VIGA, ESCORAMENTO COM GARFO DE MADEIRA, PÉ-DIREITO SIMPLES, EM CHAPA DE MADEIRA RESINADA, 4 UTILIZAÇÕES. AF_09/2020</t>
  </si>
  <si>
    <t>146,14</t>
  </si>
  <si>
    <t>92456</t>
  </si>
  <si>
    <t>MONTAGEM E DESMONTAGEM DE FÔRMA DE VIGA, ESCORAMENTO METÁLICO, PÉ-DIREITO SIMPLES, EM CHAPA DE MADEIRA RESINADA, 4 UTILIZAÇÕES. AF_09/2020</t>
  </si>
  <si>
    <t>124,86</t>
  </si>
  <si>
    <t>92457</t>
  </si>
  <si>
    <t>MONTAGEM E DESMONTAGEM DE FÔRMA DE VIGA, ESCORAMENTO COM GARFO DE MADEIRA, PÉ-DIREITO DUPLO, EM CHAPA DE MADEIRA RESINADA, 6 UTILIZAÇÕES. AF_09/2020</t>
  </si>
  <si>
    <t>194,70</t>
  </si>
  <si>
    <t>92458</t>
  </si>
  <si>
    <t>MONTAGEM E DESMONTAGEM DE FÔRMA DE VIGA, ESCORAMENTO METÁLICO, PÉ-DIREITO DUPLO, EM CHAPA DE MADEIRA RESINADA, 6 UTILIZAÇÕES. AF_12/2015</t>
  </si>
  <si>
    <t>266,76</t>
  </si>
  <si>
    <t>92459</t>
  </si>
  <si>
    <t>MONTAGEM E DESMONTAGEM DE FÔRMA DE VIGA, ESCORAMENTO COM GARFO DE MADEIRA, PÉ-DIREITO SIMPLES, EM CHAPA DE MADEIRA RESINADA, 6 UTILIZAÇÕES. AF_09/2020</t>
  </si>
  <si>
    <t>123,94</t>
  </si>
  <si>
    <t>92460</t>
  </si>
  <si>
    <t>MONTAGEM E DESMONTAGEM DE FÔRMA DE VIGA, ESCORAMENTO METÁLICO, PÉ-DIREITO SIMPLES, EM CHAPA DE MADEIRA RESINADA, 6 UTILIZAÇÕES. AF_09/2020</t>
  </si>
  <si>
    <t>101,27</t>
  </si>
  <si>
    <t>92461</t>
  </si>
  <si>
    <t>MONTAGEM E DESMONTAGEM DE FÔRMA DE VIGA, ESCORAMENTO COM GARFO DE MADEIRA, PÉ-DIREITO DUPLO, EM CHAPA DE MADEIRA RESINADA, 8 UTILIZAÇÕES. AF_09/2020</t>
  </si>
  <si>
    <t>179,70</t>
  </si>
  <si>
    <t>92462</t>
  </si>
  <si>
    <t>MONTAGEM E DESMONTAGEM DE FÔRMA DE VIGA, ESCORAMENTO METÁLICO, PÉ-DIREITO DUPLO, EM CHAPA DE MADEIRA RESINADA, 8 UTILIZAÇÕES. AF_09/2020</t>
  </si>
  <si>
    <t>255,37</t>
  </si>
  <si>
    <t>92463</t>
  </si>
  <si>
    <t>MONTAGEM E DESMONTAGEM DE FÔRMA DE VIGA, ESCORAMENTO COM GARFO DE MADEIRA, PÉ-DIREITO SIMPLES, EM CHAPA DE MADEIRA RESINADA, 8 UTILIZAÇÕES. AF_09/2020</t>
  </si>
  <si>
    <t>112,31</t>
  </si>
  <si>
    <t>92464</t>
  </si>
  <si>
    <t>MONTAGEM E DESMONTAGEM DE FÔRMA DE VIGA, ESCORAMENTO METÁLICO, PÉ-DIREITO SIMPLES, EM CHAPA DE MADEIRA RESINADA, 8 UTILIZAÇÕES. AF_09/2020</t>
  </si>
  <si>
    <t>95,71</t>
  </si>
  <si>
    <t>92465</t>
  </si>
  <si>
    <t>MONTAGEM E DESMONTAGEM DE FÔRMA DE VIGA, ESCORAMENTO COM GARFO DE MADEIRA, PÉ-DIREITO DUPLO, EM CHAPA DE MADEIRA PLASTIFICADA, 10 UTILIZAÇÕES. AF_09/2020</t>
  </si>
  <si>
    <t>144,12</t>
  </si>
  <si>
    <t>92466</t>
  </si>
  <si>
    <t>MONTAGEM E DESMONTAGEM DE FÔRMA DE VIGA, ESCORAMENTO METÁLICO, PÉ-DIREITO DUPLO, EM CHAPA DE MADEIRA PLASTIFICADA, 10 UTILIZAÇÕES. AF_09/2020</t>
  </si>
  <si>
    <t>250,14</t>
  </si>
  <si>
    <t>92467</t>
  </si>
  <si>
    <t>MONTAGEM E DESMONTAGEM DE FÔRMA DE VIGA, ESCORAMENTO COM GARFO DE MADEIRA, PÉ-DIREITO SIMPLES, EM CHAPA DE MADEIRA PLASTIFICADA, 10 UTILIZAÇÕES. AF_09/2020</t>
  </si>
  <si>
    <t>93,39</t>
  </si>
  <si>
    <t>92468</t>
  </si>
  <si>
    <t>MONTAGEM E DESMONTAGEM DE FÔRMA DE VIGA, ESCORAMENTO METÁLICO, PÉ-DIREITO SIMPLES, EM CHAPA DE MADEIRA PLASTIFICADA, 10 UTILIZAÇÕES. AF_09/2020</t>
  </si>
  <si>
    <t>90,77</t>
  </si>
  <si>
    <t>92469</t>
  </si>
  <si>
    <t>MONTAGEM E DESMONTAGEM DE FÔRMA DE VIGA, ESCORAMENTO COM GARFO DE MADEIRA, PÉ-DIREITO DUPLO, EM CHAPA DE MADEIRA PLASTIFICADA, 12 UTILIZAÇÕES. AF_09/2020</t>
  </si>
  <si>
    <t>131,26</t>
  </si>
  <si>
    <t>92470</t>
  </si>
  <si>
    <t>MONTAGEM E DESMONTAGEM DE FÔRMA DE VIGA, ESCORAMENTO METÁLICO, PÉ-DIREITO DUPLO, EM CHAPA DE MADEIRA PLASTIFICADA, 12 UTILIZAÇÕES. AF_09/2020</t>
  </si>
  <si>
    <t>243,81</t>
  </si>
  <si>
    <t>92471</t>
  </si>
  <si>
    <t>MONTAGEM E DESMONTAGEM DE FÔRMA DE VIGA, ESCORAMENTO COM GARFO DE MADEIRA, PÉ-DIREITO SIMPLES, EM CHAPA DE MADEIRA PLASTIFICADA, 12 UTILIZAÇÕES. AF_09/2020</t>
  </si>
  <si>
    <t>85,17</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</si>
  <si>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</si>
  <si>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</si>
  <si>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</si>
  <si>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</si>
  <si>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120,90</t>
  </si>
  <si>
    <t>92474</t>
  </si>
  <si>
    <t>MONTAGEM E DESMONTAGEM DE FÔRMA DE VIGA, ESCORAMENTO METÁLICO, PÉ-DIREITO DUPLO, EM CHAPA DE MADEIRA PLASTIFICADA, 14 UTILIZAÇÕES. AF_09/2020</t>
  </si>
  <si>
    <t>238,40</t>
  </si>
  <si>
    <t>92475</t>
  </si>
  <si>
    <t>MONTAGEM E DESMONTAGEM DE FÔRMA DE VIGA, ESCORAMENTO COM GARFO DE MADEIRA, PÉ-DIREITO SIMPLES, EM CHAPA DE MADEIRA PLASTIFICADA, 14 UTILIZAÇÕES. AF_09/2020</t>
  </si>
  <si>
    <t>78,52</t>
  </si>
  <si>
    <t>92476</t>
  </si>
  <si>
    <t>MONTAGEM E DESMONTAGEM DE FÔRMA DE VIGA, ESCORAMENTO METÁLICO, PÉ-DIREITO SIMPLES, EM CHAPA DE MADEIRA PLASTIFICADA, 14 UTILIZAÇÕES. AF_09/2020</t>
  </si>
  <si>
    <t>80,46</t>
  </si>
  <si>
    <t>92477</t>
  </si>
  <si>
    <t>MONTAGEM E DESMONTAGEM DE FÔRMA DE VIGA, ESCORAMENTO COM GARFO DE MADEIRA, PÉ-DIREITO DUPLO, EM CHAPA DE MADEIRA PLASTIFICADA, 18 UTILIZAÇÕES. AF_09/2020</t>
  </si>
  <si>
    <t>98,62</t>
  </si>
  <si>
    <t>92478</t>
  </si>
  <si>
    <t>MONTAGEM E DESMONTAGEM DE FÔRMA DE VIGA, ESCORAMENTO METÁLICO, PÉ-DIREITO DUPLO, EM CHAPA DE MADEIRA PLASTIFICADA, 18 UTILIZAÇÕES. AF_09/2020</t>
  </si>
  <si>
    <t>227,62</t>
  </si>
  <si>
    <t>92479</t>
  </si>
  <si>
    <t>MONTAGEM E DESMONTAGEM DE FÔRMA DE VIGA, ESCORAMENTO COM GARFO DE MADEIRA, PÉ-DIREITO SIMPLES, EM CHAPA DE MADEIRA PLASTIFICADA, 18 UTILIZAÇÕES. AF_09/2020</t>
  </si>
  <si>
    <t>64,23</t>
  </si>
  <si>
    <t>92480</t>
  </si>
  <si>
    <t>MONTAGEM E DESMONTAGEM DE FÔRMA DE VIGA, ESCORAMENTO METÁLICO, PÉ-DIREITO SIMPLES, EM CHAPA DE MADEIRA PLASTIFICADA, 18 UTILIZAÇÕES. AF_09/2020</t>
  </si>
  <si>
    <t>70,92</t>
  </si>
  <si>
    <t>92482</t>
  </si>
  <si>
    <t>MONTAGEM E DESMONTAGEM DE FÔRMA DE LAJE MACIÇA, PÉ-DIREITO SIMPLES, EM MADEIRA SERRADA, 1 UTILIZAÇÃO. AF_09/2020</t>
  </si>
  <si>
    <t>320,32</t>
  </si>
  <si>
    <t>92484</t>
  </si>
  <si>
    <t>MONTAGEM E DESMONTAGEM DE FÔRMA DE LAJE MACIÇA, PÉ-DIREITO SIMPLES, EM MADEIRA SERRADA, 2 UTILIZAÇÕES. AF_09/2020</t>
  </si>
  <si>
    <t>224,45</t>
  </si>
  <si>
    <t>92486</t>
  </si>
  <si>
    <t>MONTAGEM E DESMONTAGEM DE FÔRMA DE LAJE MACIÇA, PÉ-DIREITO SIMPLES, EM MADEIRA SERRADA, 4 UTILIZAÇÕES. AF_09/2020</t>
  </si>
  <si>
    <t>153,38</t>
  </si>
  <si>
    <t>92488</t>
  </si>
  <si>
    <t>MONTAGEM E DESMONTAGEM DE FÔRMA DE LAJE NERVURADA COM CUBETA E ASSOALHO, PÉ-DIREITO DUPLO, EM CHAPA DE MADEIRA COMPENSADA RESINADA, 8 UTILIZAÇÕES. AF_09/2020</t>
  </si>
  <si>
    <t>95,77</t>
  </si>
  <si>
    <t>92490</t>
  </si>
  <si>
    <t>MONTAGEM E DESMONTAGEM DE FÔRMA DE LAJE NERVURADA COM CUBETA E ASSOALHO, PÉ-DIREITO SIMPLES, EM CHAPA DE MADEIRA COMPENSADA RESINADA, 8 UTILIZAÇÕES. AF_09/2020</t>
  </si>
  <si>
    <t>54,97</t>
  </si>
  <si>
    <t>92492</t>
  </si>
  <si>
    <t>MONTAGEM E DESMONTAGEM DE FÔRMA DE LAJE NERVURADA COM CUBETA E ASSOALHO, PÉ-DIREITO DUPLO, EM CHAPA DE MADEIRA COMPENSADA RESINADA, 10 UTILIZAÇÕES. AF_09/2020</t>
  </si>
  <si>
    <t>92,07</t>
  </si>
  <si>
    <t>92494</t>
  </si>
  <si>
    <t>MONTAGEM E DESMONTAGEM DE FÔRMA DE LAJE NERVURADA COM CUBETA E ASSOALHO, PÉ-DIREITO SIMPLES, EM CHAPA DE MADEIRA COMPENSADA RESINADA, 10 UTILIZAÇÕES. AF_09/2020</t>
  </si>
  <si>
    <t>51,71</t>
  </si>
  <si>
    <t>92496</t>
  </si>
  <si>
    <t>MONTAGEM E DESMONTAGEM DE FÔRMA DE LAJE NERVURADA COM CUBETA E ASSOALHO, PÉ-DIREITO DUPLO, EM CHAPA DE MADEIRA COMPENSADA RESINADA, 12 UTILIZAÇÕES. AF_09/2020</t>
  </si>
  <si>
    <t>89,55</t>
  </si>
  <si>
    <t>92498</t>
  </si>
  <si>
    <t>MONTAGEM E DESMONTAGEM DE FÔRMA DE LAJE NERVURADA COM CUBETA E ASSOALHO, PÉ-DIREITO SIMPLES, EM CHAPA DE MADEIRA COMPENSADA RESINADA, 12 UTILIZAÇÕES. AF_09/2020</t>
  </si>
  <si>
    <t>49,51</t>
  </si>
  <si>
    <t>92500</t>
  </si>
  <si>
    <t>MONTAGEM E DESMONTAGEM DE FÔRMA DE LAJE NERVURADA COM CUBETA E ASSOALHO, PÉ-DIREITO DUPLO, EM CHAPA DE MADEIRA COMPENSADA RESINADA, 14 UTILIZAÇÕES. AF_09/2020</t>
  </si>
  <si>
    <t>88,15</t>
  </si>
  <si>
    <t>92502</t>
  </si>
  <si>
    <t>MONTAGEM E DESMONTAGEM DE FÔRMA DE LAJE NERVURADA COM CUBETA E ASSOALHO, PÉ-DIREITO SIMPLES, EM CHAPA DE MADEIRA COMPENSADA RESINADA, 14 UTILIZAÇÕES. AF_09/2020</t>
  </si>
  <si>
    <t>48,33</t>
  </si>
  <si>
    <t>92504</t>
  </si>
  <si>
    <t>MONTAGEM E DESMONTAGEM DE FÔRMA DE LAJE NERVURADA COM CUBETA E ASSOALHO, PÉ-DIREITO DUPLO, EM CHAPA DE MADEIRA COMPENSADA RESINADA, 18 UTILIZAÇÕES. AF_09/2020</t>
  </si>
  <si>
    <t>54,32</t>
  </si>
  <si>
    <t>92506</t>
  </si>
  <si>
    <t>MONTAGEM E DESMONTAGEM DE FÔRMA DE LAJE NERVURADA COM CUBETA E ASSOALHO, PÉ-DIREITO SIMPLES, EM CHAPA DE MADEIRA COMPENSADA RESINADA, 18 UTILIZAÇÕES. AF_09/2020</t>
  </si>
  <si>
    <t>46,19</t>
  </si>
  <si>
    <t>92508</t>
  </si>
  <si>
    <t>MONTAGEM E DESMONTAGEM DE FÔRMA DE LAJE MACIÇA, PÉ-DIREITO DUPLO, EM CHAPA DE MADEIRA COMPENSADA RESINADA, 2 UTILIZAÇÕES. AF_09/2020</t>
  </si>
  <si>
    <t>104,30</t>
  </si>
  <si>
    <t>92510</t>
  </si>
  <si>
    <t>MONTAGEM E DESMONTAGEM DE FÔRMA DE LAJE MACIÇA, PÉ-DIREITO SIMPLES, EM CHAPA DE MADEIRA COMPENSADA RESINADA, 2 UTILIZAÇÕES. AF_09/2020</t>
  </si>
  <si>
    <t>59,15</t>
  </si>
  <si>
    <t>92512</t>
  </si>
  <si>
    <t>MONTAGEM E DESMONTAGEM DE FÔRMA DE LAJE MACIÇA, PÉ-DIREITO DUPLO, EM CHAPA DE MADEIRA COMPENSADA RESINADA, 4 UTILIZAÇÕES. AF_09/2020</t>
  </si>
  <si>
    <t>83,18</t>
  </si>
  <si>
    <t>92514</t>
  </si>
  <si>
    <t>MONTAGEM E DESMONTAGEM DE FÔRMA DE LAJE MACIÇA, PÉ-DIREITO SIMPLES, EM CHAPA DE MADEIRA COMPENSADA RESINADA, 4 UTILIZAÇÕES. AF_09/2020</t>
  </si>
  <si>
    <t>41,22</t>
  </si>
  <si>
    <t>92515</t>
  </si>
  <si>
    <t>MONTAGEM E DESMONTAGEM DE FÔRMA DE LAJE MACIÇA, PÉ-DIREITO DUPLO, EM CHAPA DE MADEIRA COMPENSADA RESINADA, 6 UTILIZAÇÕES. AF_09/2020</t>
  </si>
  <si>
    <t>74,35</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</si>
  <si>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</si>
  <si>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</si>
  <si>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</si>
  <si>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</si>
  <si>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69,82</t>
  </si>
  <si>
    <t>92522</t>
  </si>
  <si>
    <t>MONTAGEM E DESMONTAGEM DE FÔRMA DE LAJE MACIÇA, PÉ-DIREITO SIMPLES, EM CHAPA DE MADEIRA COMPENSADA RESINADA, 8 UTILIZAÇÕES. AF_09/2020</t>
  </si>
  <si>
    <t>29,97</t>
  </si>
  <si>
    <t>92524</t>
  </si>
  <si>
    <t>MONTAGEM E DESMONTAGEM DE FÔRMA DE LAJE MACIÇA, PÉ-DIREITO DUPLO, EM CHAPA DE MADEIRA COMPENSADA PLASTIFICADA, 10 UTILIZAÇÕES. AF_09/2020</t>
  </si>
  <si>
    <t>70,71</t>
  </si>
  <si>
    <t>92526</t>
  </si>
  <si>
    <t>MONTAGEM E DESMONTAGEM DE FÔRMA DE LAJE MACIÇA, PÉ-DIREITO SIMPLES, EM CHAPA DE MADEIRA COMPENSADA PLASTIFICADA, 10 UTILIZAÇÕES. AF_09/2020</t>
  </si>
  <si>
    <t>31,28</t>
  </si>
  <si>
    <t>92528</t>
  </si>
  <si>
    <t>MONTAGEM E DESMONTAGEM DE FÔRMA DE LAJE MACIÇA, PÉ-DIREITO DUPLO, EM CHAPA DE MADEIRA COMPENSADA PLASTIFICADA, 12 UTILIZAÇÕES. AF_09/2020</t>
  </si>
  <si>
    <t>68,70</t>
  </si>
  <si>
    <t>92530</t>
  </si>
  <si>
    <t>MONTAGEM E DESMONTAGEM DE FÔRMA DE LAJE MACIÇA, PÉ-DIREITO SIMPLES, EM CHAPA DE MADEIRA COMPENSADA PLASTIFICADA, 12 UTILIZAÇÕES. AF_09/2020</t>
  </si>
  <si>
    <t>29,54</t>
  </si>
  <si>
    <t>92532</t>
  </si>
  <si>
    <t>MONTAGEM E DESMONTAGEM DE FÔRMA DE LAJE MACIÇA, PÉ-DIREITO DUPLO, EM CHAPA DE MADEIRA COMPENSADA PLASTIFICADA, 14 UTILIZAÇÕES. AF_09/2020</t>
  </si>
  <si>
    <t>67,15</t>
  </si>
  <si>
    <t>92534</t>
  </si>
  <si>
    <t>MONTAGEM E DESMONTAGEM DE FÔRMA DE LAJE MACIÇA, PÉ-DIREITO SIMPLES, EM CHAPA DE MADEIRA COMPENSADA PLASTIFICADA, 14 UTILIZAÇÕES. AF_09/2020</t>
  </si>
  <si>
    <t>28,24</t>
  </si>
  <si>
    <t>92536</t>
  </si>
  <si>
    <t>MONTAGEM E DESMONTAGEM DE FÔRMA DE LAJE MACIÇA, PÉ-DIREITO DUPLO, EM CHAPA DE MADEIRA COMPENSADA PLASTIFICADA, 18 UTILIZAÇÕES. AF_09/2020</t>
  </si>
  <si>
    <t>64,20</t>
  </si>
  <si>
    <t>92538</t>
  </si>
  <si>
    <t>MONTAGEM E DESMONTAGEM DE FÔRMA DE LAJE MACIÇA, PÉ-DIREITO SIMPLES, EM CHAPA DE MADEIRA COMPENSADA PLASTIFICADA, 18 UTILIZAÇÕES. AF_09/2020</t>
  </si>
  <si>
    <t>96252</t>
  </si>
  <si>
    <t>FABRICAÇÃO DE FÔRMA PARA PILARES CIRCULARES, EM CHAPA DE MADEIRA COMPENSADA RESINADA. AF_06/2017</t>
  </si>
  <si>
    <t>239,07</t>
  </si>
  <si>
    <t>96257</t>
  </si>
  <si>
    <t>MONTAGEM E DESMONTAGEM DE FÔRMA DE PILARES CIRCULARES, COM ÁREA MÉDIA DAS SEÇÕES MENOR OU IGUAL A 0,28 M², PÉ-DIREITO SIMPLES, EM MADEIRA, 2 UTILIZAÇÕES. AF_06/2017</t>
  </si>
  <si>
    <t>190,12</t>
  </si>
  <si>
    <t>96258</t>
  </si>
  <si>
    <t>MONTAGEM E DESMONTAGEM DE FÔRMA DE PILARES CIRCULARES, COM ÁREA MÉDIA DAS SEÇÕES MAIOR QUE 0,28 M², PÉ-DIREITO SIMPLES, EM MADEIRA, 2 UTILIZAÇÕES. AF_06/2017</t>
  </si>
  <si>
    <t>178,98</t>
  </si>
  <si>
    <t>96259</t>
  </si>
  <si>
    <t>MONTAGEM E DESMONTAGEM DE FÔRMA DE PILARES CIRCULARES, COM ÁREA MÉDIA DAS SEÇÕES MENOR OU IGUAL A 0,28 M², PÉ-DIREITO DUPLO, EM MADEIRA, 2 UTILIZAÇÕES. AF_06/2017</t>
  </si>
  <si>
    <t>211,27</t>
  </si>
  <si>
    <t>96529</t>
  </si>
  <si>
    <t>FABRICAÇÃO, MONTAGEM E DESMONTAGEM DE FÔRMA PARA SAPATA, EM MADEIRA SERRADA, E=25 MM, 1 UTILIZAÇÃO. AF_06/2017</t>
  </si>
  <si>
    <t>331,44</t>
  </si>
  <si>
    <t>96530</t>
  </si>
  <si>
    <t>FABRICAÇÃO, MONTAGEM E DESMONTAGEM DE FÔRMA PARA VIGA BALDRAME, EM MADEIRA SERRADA, E=25 MM, 1 UTILIZAÇÃO. AF_06/2017</t>
  </si>
  <si>
    <t>184,79</t>
  </si>
  <si>
    <t>96531</t>
  </si>
  <si>
    <t>FABRICAÇÃO, MONTAGEM E DESMONTAGEM DE FÔRMA PARA BLOCO DE COROAMENTO, EM MADEIRA SERRADA, E=25 MM, 2 UTILIZAÇÕES. AF_06/2017</t>
  </si>
  <si>
    <t>125,98</t>
  </si>
  <si>
    <t>96532</t>
  </si>
  <si>
    <t>FABRICAÇÃO, MONTAGEM E DESMONTAGEM DE FÔRMA PARA SAPATA, EM MADEIRA SERRADA, E=25 MM, 2 UTILIZAÇÕES. AF_06/2017</t>
  </si>
  <si>
    <t>207,08</t>
  </si>
  <si>
    <t>96533</t>
  </si>
  <si>
    <t>FABRICAÇÃO, MONTAGEM E DESMONTAGEM DE FÔRMA PARA VIGA BALDRAME, EM MADEIRA SERRADA, E=25 MM, 2 UTILIZAÇÕES. AF_06/2017</t>
  </si>
  <si>
    <t>112,18</t>
  </si>
  <si>
    <t>96534</t>
  </si>
  <si>
    <t>FABRICAÇÃO, MONTAGEM E DESMONTAGEM DE FÔRMA PARA BLOCO DE COROAMENTO, EM MADEIRA SERRADA, E=25 MM, 4 UTILIZAÇÕES. AF_06/2017</t>
  </si>
  <si>
    <t>85,82</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</si>
  <si>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</si>
  <si>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</si>
  <si>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</si>
  <si>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</si>
  <si>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74,41</t>
  </si>
  <si>
    <t>96537</t>
  </si>
  <si>
    <t>FABRICAÇÃO, MONTAGEM E DESMONTAGEM DE FÔRMA PARA BLOCO DE COROAMENTO, EM CHAPA DE MADEIRA COMPENSADA RESINADA, E=17 MM, 2 UTILIZAÇÕES. AF_06/2017</t>
  </si>
  <si>
    <t>184,48</t>
  </si>
  <si>
    <t>96538</t>
  </si>
  <si>
    <t>FABRICAÇÃO, MONTAGEM E DESMONTAGEM DE FÔRMA PARA SAPATA, EM CHAPA DE MADEIRA COMPENSADA RESINADA, E=17 MM, 2 UTILIZAÇÕES. AF_06/2017</t>
  </si>
  <si>
    <t>253,84</t>
  </si>
  <si>
    <t>96539</t>
  </si>
  <si>
    <t>FABRICAÇÃO, MONTAGEM E DESMONTAGEM DE FÔRMA PARA VIGA BALDRAME, EM CHAPA DE MADEIRA COMPENSADA RESINADA, E=17 MM, 2 UTILIZAÇÕES. AF_06/2017</t>
  </si>
  <si>
    <t>117,92</t>
  </si>
  <si>
    <t>96540</t>
  </si>
  <si>
    <t>FABRICAÇÃO, MONTAGEM E DESMONTAGEM DE FÔRMA PARA BLOCO DE COROAMENTO, EM CHAPA DE MADEIRA COMPENSADA RESINADA, E=17 MM, 4 UTILIZAÇÕES. AF_06/2017</t>
  </si>
  <si>
    <t>126,15</t>
  </si>
  <si>
    <t>96541</t>
  </si>
  <si>
    <t>FABRICAÇÃO, MONTAGEM E DESMONTAGEM DE FÔRMA PARA SAPATA, EM CHAPA DE MADEIRA COMPENSADA RESINADA, E=17 MM, 4 UTILIZAÇÕES. AF_06/2017</t>
  </si>
  <si>
    <t>177,43</t>
  </si>
  <si>
    <t>96542</t>
  </si>
  <si>
    <t>FABRICAÇÃO, MONTAGEM E DESMONTAGEM DE FÔRMA PARA VIGA BALDRAME, EM CHAPA DE MADEIRA COMPENSADA RESINADA, E=17 MM, 4 UTILIZAÇÕES. AF_06/2017</t>
  </si>
  <si>
    <t>86,63</t>
  </si>
  <si>
    <t>96543</t>
  </si>
  <si>
    <t>ARMAÇÃO DE BLOCO, VIGA BALDRAME E SAPATA UTILIZANDO AÇO CA-60 DE 5 MM - MONTAGEM. AF_06/2017</t>
  </si>
  <si>
    <t>18,58</t>
  </si>
  <si>
    <t>97747</t>
  </si>
  <si>
    <t>MONTAGEM E DESMONTAGEM DE FÔRMA DE PILARES CIRCULARES, COM ÁREA MÉDIA DAS SEÇÕES MAIOR QUE 0,28 M², PÉ-DIREITO DUPLO, EM MADEIRA, 2 UTILIZAÇÕES.  AF_06/2017</t>
  </si>
  <si>
    <t>197,24</t>
  </si>
  <si>
    <t>101791</t>
  </si>
  <si>
    <t>FABRICAÇÃO DE ESCORAS DO TIPO PONTALETE, EM MADEIRA, PARA PÉ-DIREITO DUPLO. AF_09/2020</t>
  </si>
  <si>
    <t>23,62</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</si>
  <si>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</si>
  <si>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</si>
  <si>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</si>
  <si>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</si>
  <si>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23,37</t>
  </si>
  <si>
    <t>101969</t>
  </si>
  <si>
    <t>FABRICAÇÃO DE FÔRMA PARA ESCADAS, COM 2 LANCES EM "U" E LAJE PLANA, EM CHAPA DE MADEIRA COMPENSADA PLASTIFICADA, E=18 MM. AF_11/2020</t>
  </si>
  <si>
    <t>189,37</t>
  </si>
  <si>
    <t>101971</t>
  </si>
  <si>
    <t>FABRICAÇÃO DE FÔRMA PARA ESCADAS, COM 2 LANCES EM "U" E LAJE PLANA, EM CHAPA DE MADEIRA COMPENSADA RESINADA, E= 17 MM. AF_11/2020</t>
  </si>
  <si>
    <t>144,73</t>
  </si>
  <si>
    <t>101973</t>
  </si>
  <si>
    <t>FABRICAÇÃO DE FÔRMA PARA ESCADAS, COM 2 LANCES EM "U" E LAJE PLANA, EM MADEIRA SERRADA, E=25 MM. AF_11/2020</t>
  </si>
  <si>
    <t>209,79</t>
  </si>
  <si>
    <t>101974</t>
  </si>
  <si>
    <t>MONTAGEM E DESMONTAGEM DE FÔRMA PARA ESCADAS, COM 2 LANCES EM "U" E LAJE PLANA, EM MADEIRA SERRADA, 1 UTILIZAÇÃO. AF_11/2020</t>
  </si>
  <si>
    <t>457,68</t>
  </si>
  <si>
    <t>101975</t>
  </si>
  <si>
    <t>MONTAGEM E DESMONTAGEM DE FÔRMA PARA ESCADAS, COM 2 LANCES EM "U"  E LAJE PLANA, EM MADEIRA SERRADA, 2 UTILIZAÇÕES. AF_11/2020</t>
  </si>
  <si>
    <t>390,54</t>
  </si>
  <si>
    <t>101977</t>
  </si>
  <si>
    <t>MONTAGEM E DESMONTAGEM DE FÔRMA PARA ESCADAS, COM 2 LANCES EM "U" E LAJE PLANA, EM CHAPA DE MADEIRA COMPENSADA RESINADA, 2 UTILIZAÇÕES. AF_11/2020</t>
  </si>
  <si>
    <t>269,63</t>
  </si>
  <si>
    <t>101980</t>
  </si>
  <si>
    <t>MONTAGEM E DESMONTAGEM DE FÔRMA PARA ESCADAS, COM 2 LANCES EM "U" E LAJE PLANA, EM CHAPA DE MADEIRA COMPENSADA RESINADA, 4 UTILIZAÇÕES. AF_11/2020</t>
  </si>
  <si>
    <t>244,42</t>
  </si>
  <si>
    <t>101981</t>
  </si>
  <si>
    <t>MONTAGEM E DESMONTAGEM DE FÔRMA PARA ESCADAS, COM 2 LANCES EM "U" E LAJE PLANA, EM CHAPA DE MADEIRA COMPENSADA PLASTIFICADA, 6 UTILIZAÇÕES. AF_11/2020</t>
  </si>
  <si>
    <t>210,54</t>
  </si>
  <si>
    <t>101982</t>
  </si>
  <si>
    <t>MONTAGEM E DESMONTAGEM DE FÔRMA PARA ESCADAS, COM 2 LANCES EM "U" E LAJE PLANA, EM CHAPA DE MADEIRA COMPENSADA PLASTIFICADA, 8 UTILIZAÇÕES. AF_11/2020</t>
  </si>
  <si>
    <t>184,90</t>
  </si>
  <si>
    <t>101983</t>
  </si>
  <si>
    <t>MONTAGEM E DESMONTAGEM DE FÔRMA PARA ESCADAS, COM 2 LANCES EM "U" E LAJE PLANA, EM CHAPA DE MADEIRA COMPENSADA PLASTIFICADA, 10 UTILIZAÇÕES. AF_11/2020</t>
  </si>
  <si>
    <t>168,76</t>
  </si>
  <si>
    <t>101985</t>
  </si>
  <si>
    <t>FABRICAÇÃO DE FÔRMA PARA ESCADAS, COM 2 LANCES EM "U" E LAJE CASCATA, EM CHAPA DE MADEIRA COMPENSADA PLASTIFICADA, E=18 MM. AF_11/2020</t>
  </si>
  <si>
    <t>201,47</t>
  </si>
  <si>
    <t>101986</t>
  </si>
  <si>
    <t>FABRICAÇÃO DE FÔRMA PARA ESCADAS, COM 2 LANCES EM "U" E LAJE CASCATA, EM CHAPA DE MADEIRA COMPENSADA RESINADA, E= 17 MM. AF_11/2020</t>
  </si>
  <si>
    <t>144,71</t>
  </si>
  <si>
    <t>101987</t>
  </si>
  <si>
    <t>FABRICAÇÃO DE FÔRMA PARA ESCADAS, COM 2 LANCES EM "U" E LAJE CASCATA, EM MADEIRA SERRADA, E=25 MM. AF_11/2020</t>
  </si>
  <si>
    <t>248,21</t>
  </si>
  <si>
    <t>101988</t>
  </si>
  <si>
    <t>FABRICAÇÃO DE FÔRMA PARA ESCADAS, COM 2 LANCES EM "L" E LAJE PLANA, EM CHAPA DE MADEIRA COMPENSADA PLASTIFICADA, E=18 MM. AF_11/2020</t>
  </si>
  <si>
    <t>195,86</t>
  </si>
  <si>
    <t>101989</t>
  </si>
  <si>
    <t>FABRICAÇÃO DE FÔRMA PARA ESCADAS, COM 2 LANCES EM "L" E LAJE PLANA, EM CHAPA DE MADEIRA COMPENSADA RESINADA, E= 17 MM. AF_11/2020</t>
  </si>
  <si>
    <t>151,77</t>
  </si>
  <si>
    <t>101990</t>
  </si>
  <si>
    <t>FABRICAÇÃO DE FÔRMA PARA ESCADAS, COM 2 LANCES EM "L" E LAJE PLANA, EM MADEIRA SERRADA, E=25 MM. AF_11/2020</t>
  </si>
  <si>
    <t>225,76</t>
  </si>
  <si>
    <t>101991</t>
  </si>
  <si>
    <t>FABRICAÇÃO DE FÔRMA PARA ESCADAS, COM 2 LANCES EM "L" E LAJE CASCATA, EM CHAPA DE MADEIRA COMPENSADA PLASTIFICADA, E=18 MM. AF_11/2020</t>
  </si>
  <si>
    <t>200,77</t>
  </si>
  <si>
    <t>101992</t>
  </si>
  <si>
    <t>FABRICAÇÃO DE FÔRMA PARA ESCADAS, COM 2 LANCES EM "L" E LAJE CASCATA, EM CHAPA DE MADEIRA COMPENSADA RESINADA, E= 17 MM. AF_11/2020</t>
  </si>
  <si>
    <t>146,50</t>
  </si>
  <si>
    <t>101993</t>
  </si>
  <si>
    <t>FABRICAÇÃO DE FÔRMA PARA ESCADAS, COM 2 LANCES EM "L" E LAJE CASCATA, EM MADEIRA SERRADA, E=25 MM. AF_11/2020</t>
  </si>
  <si>
    <t>291,95</t>
  </si>
  <si>
    <t>101994</t>
  </si>
  <si>
    <t>FABRICAÇÃO DE FÔRMA PARA ESCADAS, COM 1 LANCE E LAJE PLANA, EM CHAPA DE MADEIRA COMPENSADA PLASTIFICADA, E=18 MM. AF_11/2020</t>
  </si>
  <si>
    <t>208,82</t>
  </si>
  <si>
    <t>101995</t>
  </si>
  <si>
    <t>FABRICAÇÃO DE FÔRMA PARA ESCADAS, COM 1 LANCE E LAJE PLANA, EM CHAPA DE MADEIRA COMPENSADA RESINADA, E= 17 MM. AF_11/2020</t>
  </si>
  <si>
    <t>159,32</t>
  </si>
  <si>
    <t>101996</t>
  </si>
  <si>
    <t>FABRICAÇÃO DE FÔRMA PARA ESCADAS, COM 1 LANCE E LAJE PLANA, EM MADEIRA SERRADA, E=25 MM. AF_11/2020</t>
  </si>
  <si>
    <t>243,08</t>
  </si>
  <si>
    <t>101997</t>
  </si>
  <si>
    <t>FABRICAÇÃO DE FÔRMA PARA ESCADAS, COM 1 LANCE E LAJE CASCATA, EM CHAPA DE MADEIRA COMPENSADA PLASTIFICADA, E=18 MM. AF_11/2020</t>
  </si>
  <si>
    <t>200,97</t>
  </si>
  <si>
    <t>101998</t>
  </si>
  <si>
    <t>FABRICAÇÃO DE FÔRMA PARA ESCADAS, COM 1 LANCE E LAJE CASCATA, EM CHAPA DE MADEIRA COMPENSADA RESINADA, E= 17 MM. AF_11/2020</t>
  </si>
  <si>
    <t>145,47</t>
  </si>
  <si>
    <t>101999</t>
  </si>
  <si>
    <t>FABRICAÇÃO DE FÔRMA PARA ESCADAS, COM 1 LANCE E LAJE CASCATA, EM MADEIRA SERRADA, E=25 MM. AF_11/2020</t>
  </si>
  <si>
    <t>313,11</t>
  </si>
  <si>
    <t>102000</t>
  </si>
  <si>
    <t>MONTAGEM E DESMONTAGEM DE FÔRMA PARA ESCADAS, COM 2 LANCES EM "U" E LAJE CASCATA, EM MADEIRA SERRADA, 1 UTILIZAÇÃO. AF_11/2020</t>
  </si>
  <si>
    <t>471,81</t>
  </si>
  <si>
    <t>102001</t>
  </si>
  <si>
    <t>MONTAGEM E DESMONTAGEM DE FÔRMA PARA ESCADAS, COM 2 LANCES EM "U" E LAJE CASCATA, EM MADEIRA SERRADA, 2 UTILIZAÇÕES. AF_11/2020</t>
  </si>
  <si>
    <t>408,09</t>
  </si>
  <si>
    <t>102002</t>
  </si>
  <si>
    <t>MONTAGEM E DESMONTAGEM DE FÔRMA PARA ESCADAS, COM 2 LANCES EM "U" E LAJE CASCATA, EM CHAPA DE MADEIRA COMPENSADA RESINADA, 2 UTILIZAÇÕES. AF_11/2020</t>
  </si>
  <si>
    <t>268,72</t>
  </si>
  <si>
    <t>102003</t>
  </si>
  <si>
    <t>MONTAGEM E DESMONTAGEM DE FÔRMA PARA ESCADAS, COM 2 LANCES EM "U" E LAJE CASCATA, EM CHAPA DE MADEIRA COMPENSADA RESINADA, 4 UTILIZAÇÕES. AF_11/2020</t>
  </si>
  <si>
    <t>244,66</t>
  </si>
  <si>
    <t>102004</t>
  </si>
  <si>
    <t>MONTAGEM E DESMONTAGEM DE FÔRMA PARA ESCADAS, COM 2 LANCES EM "U" E LAJE CASCATA, EM CHAPA DE MADEIRA COMPENSADA PLASTIFICADA, 6 UTILIZAÇÕES. AF_11/2020</t>
  </si>
  <si>
    <t>215,82</t>
  </si>
  <si>
    <t>102005</t>
  </si>
  <si>
    <t>MONTAGEM E DESMONTAGEM DE FÔRMA PARA ESCADAS, COM 2 LANCES EM "U" E LAJE CASCATA, EM CHAPA DE MADEIRA COMPENSADA PLASTIFICADA, 8 UTILIZAÇÕES. AF_11/2020</t>
  </si>
  <si>
    <t>188,85</t>
  </si>
  <si>
    <t>102006</t>
  </si>
  <si>
    <t>MONTAGEM E DESMONTAGEM DE FÔRMA PARA ESCADAS, COM 2 LANCES EM "U" E LAJE CASCATA, EM CHAPA DE MADEIRA COMPENSADA PLASTIFICADA, 10 UTILIZAÇÕES. AF_11/2020</t>
  </si>
  <si>
    <t>171,85</t>
  </si>
  <si>
    <t>102007</t>
  </si>
  <si>
    <t>MONTAGEM E DESMONTAGEM DE FÔRMA PARA ESCADAS, COM 2 LANCES EM "L" E LAJE PLANA, EM MADEIRA SERRADA, 1 UTILIZAÇÃO. AF_11/2020</t>
  </si>
  <si>
    <t>454,47</t>
  </si>
  <si>
    <t>102008</t>
  </si>
  <si>
    <t>MONTAGEM E DESMONTAGEM DE FÔRMA PARA ESCADAS, COM 2 LANCES EM "L" E LAJE PLANA, EM MADEIRA SERRADA, 2 UTILIZAÇÕES. AF_11/2020</t>
  </si>
  <si>
    <t>380,76</t>
  </si>
  <si>
    <t>102009</t>
  </si>
  <si>
    <t>MONTAGEM E DESMONTAGEM DE FÔRMA PARA ESCADAS, COM 2 LANCES EM "L" E LAJE PLANA, EM CHAPA DE MADEIRA COMPENSADA RESINADA, 2 UTILIZAÇÕES. AF_11/2020</t>
  </si>
  <si>
    <t>271,98</t>
  </si>
  <si>
    <t>102010</t>
  </si>
  <si>
    <t>MONTAGEM E DESMONTAGEM DE FÔRMA PARA ESCADAS, COM 2 LANCES EM "L" E LAJE PLANA, EM CHAPA DE MADEIRA COMPENSADA RESINADA, 4 UTILIZAÇÕES. AF_11/2020</t>
  </si>
  <si>
    <t>244,65</t>
  </si>
  <si>
    <t>102011</t>
  </si>
  <si>
    <t>MONTAGEM E DESMONTAGEM DE FÔRMA PARA ESCADAS, COM 2 LANCES EM "L" E LAJE PLANA, EM CHAPA DE MADEIRA COMPENSADA PLASTIFICADA, 6 UTILIZAÇÕES. AF_11/2020</t>
  </si>
  <si>
    <t>208,71</t>
  </si>
  <si>
    <t>102012</t>
  </si>
  <si>
    <t>MONTAGEM E DESMONTAGEM DE FÔRMA PARA ESCADAS, COM 2 LANCES EM "L" E LAJE PLANA, EM CHAPA DE MADEIRA COMPENSADA PLASTIFICADA, 8 UTILIZAÇÕES. AF_11/2020</t>
  </si>
  <si>
    <t>182,35</t>
  </si>
  <si>
    <t>102013</t>
  </si>
  <si>
    <t>MONTAGEM E DESMONTAGEM DE FÔRMA PARA ESCADAS, COM 2 LANCES EM "L" E LAJE PLANA, EM CHAPA DE MADEIRA COMPENSADA PLASTIFICADA, 10 UTILIZAÇÕES. AF_11/2020</t>
  </si>
  <si>
    <t>167,71</t>
  </si>
  <si>
    <t>102014</t>
  </si>
  <si>
    <t>MONTAGEM E DESMONTAGEM DE FÔRMA PARA ESCADAS, COM 2 LANCES EM "L" E LAJE CASCATA, EM MADEIRA SERRADA, 1 UTILIZAÇÃO. AF_11/2020</t>
  </si>
  <si>
    <t>515,62</t>
  </si>
  <si>
    <t>102015</t>
  </si>
  <si>
    <t>MONTAGEM E DESMONTAGEM DE FÔRMA PARA ESCADAS, COM 2 LANCES EM "L" E LAJE CASCATA, EM MADEIRA SERRADA, 2 UTILIZAÇÕES. AF_11/2020</t>
  </si>
  <si>
    <t>433,05</t>
  </si>
  <si>
    <t>102016</t>
  </si>
  <si>
    <t>MONTAGEM E DESMONTAGEM DE FÔRMA PARA ESCADAS, COM 2 LANCES EM "L" E LAJE CASCATA, EM CHAPA DE MADEIRA COMPENSADA RESINADA, 2 UTILIZAÇÕES. AF_11/2020</t>
  </si>
  <si>
    <t>266,98</t>
  </si>
  <si>
    <t>102017</t>
  </si>
  <si>
    <t>MONTAGEM E DESMONTAGEM DE FÔRMA PARA ESCADAS, COM 2 LANCES EM "L" E LAJE CASCATA, EM CHAPA DE MADEIRA COMPENSADA RESINADA, 4 UTILIZAÇÕES. AF_11/2020</t>
  </si>
  <si>
    <t>241,18</t>
  </si>
  <si>
    <t>102036</t>
  </si>
  <si>
    <t>MONTAGEM E DESMONTAGEM DE FÔRMA PARA ESCADAS, COM 2 LANCES EM "L" E LAJE CASCATA, EM CHAPA DE MADEIRA COMPENSADA PLASTIFICADA, 6 UTILIZAÇÕES. AF_11/2020</t>
  </si>
  <si>
    <t>210,63</t>
  </si>
  <si>
    <t>102037</t>
  </si>
  <si>
    <t>MONTAGEM E DESMONTAGEM DE FÔRMA PARA ESCADAS, COM 2 LANCES EM "L" E LAJE CASCATA, EM CHAPA DE MADEIRA COMPENSADA PLASTIFICADA, 8 UTILIZAÇÕES. AF_11/2020</t>
  </si>
  <si>
    <t>183,73</t>
  </si>
  <si>
    <t>102038</t>
  </si>
  <si>
    <t>MONTAGEM E DESMONTAGEM DE FÔRMA PARA ESCADAS, COM 2 LANCES EM "L" E LAJE CASCATA, EM CHAPA DE MADEIRA COMPENSADA PLASTIFICADA, 10 UTILIZAÇÕES. AF_11/2020</t>
  </si>
  <si>
    <t>168,80</t>
  </si>
  <si>
    <t>102039</t>
  </si>
  <si>
    <t>MONTAGEM E DESMONTAGEM DE FÔRMA PARA ESCADAS, COM 1 LANCE E LAJE PLANA, EM MADEIRA SERRADA, 1 UTILIZAÇÃO. AF_11/2020</t>
  </si>
  <si>
    <t>475,64</t>
  </si>
  <si>
    <t>102040</t>
  </si>
  <si>
    <t>MONTAGEM E DESMONTAGEM DE FÔRMA PARA ESCADAS, COM 1 LANCE E LAJE PLANA, EM MADEIRA SERRADA, 2 UTILIZAÇÕES. AF_11/2020</t>
  </si>
  <si>
    <t>397,11</t>
  </si>
  <si>
    <t>102041</t>
  </si>
  <si>
    <t>MONTAGEM E DESMONTAGEM DE FÔRMA PARA ESCADAS, COM 1 LANCE E LAJE PLANA, EM CHAPA DE MADEIRA COMPENSADA RESINADA, 2 UTILIZAÇÕES. AF_11/2020</t>
  </si>
  <si>
    <t>274,54</t>
  </si>
  <si>
    <t>102042</t>
  </si>
  <si>
    <t>MONTAGEM E DESMONTAGEM DE FÔRMA PARA ESCADAS, COM 1 LANCE E LAJE PLANA, EM CHAPA DE MADEIRA COMPENSADA RESINADA, 4 UTILIZAÇÕES. AF_11/2020</t>
  </si>
  <si>
    <t>244,96</t>
  </si>
  <si>
    <t>102043</t>
  </si>
  <si>
    <t>MONTAGEM E DESMONTAGEM DE FÔRMA PARA ESCADAS, COM 1 LANCE E LAJE PLANA, EM CHAPA DE MADEIRA COMPENSADA PLASTIFICADA, 6 UTILIZAÇÕES. AF_11/2020</t>
  </si>
  <si>
    <t>210,05</t>
  </si>
  <si>
    <t>102044</t>
  </si>
  <si>
    <t>MONTAGEM E DESMONTAGEM DE FÔRMA PARA ESCADAS, COM 1 LANCE E LAJE PLANA, EM CHAPA DE MADEIRA COMPENSADA PLASTIFICADA, 8 UTILIZAÇÕES. AF_11/2020</t>
  </si>
  <si>
    <t>184,36</t>
  </si>
  <si>
    <t>102045</t>
  </si>
  <si>
    <t>MONTAGEM E DESMONTAGEM DE FÔRMA PARA ESCADAS, COM 1 LANCE E LAJE PLANA, EM CHAPA DE MADEIRA COMPENSADA PLASTIFICADA, 10 UTILIZAÇÕES. AF_11/2020</t>
  </si>
  <si>
    <t>168,94</t>
  </si>
  <si>
    <t>102046</t>
  </si>
  <si>
    <t>MONTAGEM E DESMONTAGEM DE FÔRMA PARA ESCADAS, COM 1 LANCE E LAJE CASCATA, EM MADEIRA SERRADA, 1 UTILIZAÇÃO. AF_11/2020</t>
  </si>
  <si>
    <t>526,97</t>
  </si>
  <si>
    <t>102047</t>
  </si>
  <si>
    <t>MONTAGEM E DESMONTAGEM DE FÔRMA PARA ESCADAS, COM 1 LANCE E LAJE CASCATA, EM MADEIRA SERRADA, 2 UTILIZAÇÕES. AF_11/2020</t>
  </si>
  <si>
    <t>451,00</t>
  </si>
  <si>
    <t>102048</t>
  </si>
  <si>
    <t>MONTAGEM E DESMONTAGEM DE FÔRMA PARA ESCADAS, COM 1 LANCE E LAJE CASCATA, EM CHAPA DE MADEIRA COMPENSADA RESINADA, 2 UTILIZAÇÕES. AF_11/2020</t>
  </si>
  <si>
    <t>262,51</t>
  </si>
  <si>
    <t>102049</t>
  </si>
  <si>
    <t>MONTAGEM E DESMONTAGEM DE FÔRMA PARA ESCADAS, COM 1 LANCE E LAJE CASCATA, EM CHAPA DE MADEIRA COMPENSADA RESINADA, 4 UTILIZAÇÕES. AF_11/2020</t>
  </si>
  <si>
    <t>234,27</t>
  </si>
  <si>
    <t>102050</t>
  </si>
  <si>
    <t>MONTAGEM E DESMONTAGEM DE FÔRMA PARA ESCADAS, COM 1 LANCE E LAJE CASCATA, EM CHAPA DE MADEIRA COMPENSADA PLASTIFICADA, 6 UTILIZAÇÕES. AF_11/2020</t>
  </si>
  <si>
    <t>205,67</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</si>
  <si>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</si>
  <si>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</si>
  <si>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</si>
  <si>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</si>
  <si>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163,80</t>
  </si>
  <si>
    <t>102059</t>
  </si>
  <si>
    <t>MONTAGEM E DESMONTAGEM DE FÔRMA PARA ESCADA DUPLA COM 2 LANCES EM "X" E LAJE PLANA, EM MADEIRA SERRADA, 1 UTILIZAÇÃO. AF_11/2020</t>
  </si>
  <si>
    <t>444,48</t>
  </si>
  <si>
    <t>102060</t>
  </si>
  <si>
    <t>MONTAGEM E DESMONTAGEM DE FÔRMA PARA ESCADA DUPLA COM 2 LANCES EM "X" E LAJE PLANA, EM MADEIRA SERRADA, 2 UTILIZAÇÕES. AF_11/2020</t>
  </si>
  <si>
    <t>374,50</t>
  </si>
  <si>
    <t>102061</t>
  </si>
  <si>
    <t>MONTAGEM E DESMONTAGEM DE FÔRMA PARA ESCADA DUPLA COM 2 LANCES EM "X" E LAJE PLANA, EM CHAPA DE MADEIRA COMPENSADA RESINADA, 2 UTILIZAÇÕES. AF_11/2020</t>
  </si>
  <si>
    <t>253,37</t>
  </si>
  <si>
    <t>102062</t>
  </si>
  <si>
    <t>MONTAGEM E DESMONTAGEM DE FÔRMA PARA ESCADA DUPLA COM 2 LANCES EM "X" E LAJE PLANA, EM CHAPA DE MADEIRA COMPENSADA RESINADA, 4 UTILIZAÇÕES. AF_11/2020</t>
  </si>
  <si>
    <t>230,71</t>
  </si>
  <si>
    <t>102063</t>
  </si>
  <si>
    <t>MONTAGEM E DESMONTAGEM DE FÔRMA PARA ESCADA DUPLA COM 2 LANCES EM "X" E LAJE PLANA, EM CHAPA DE MADEIRA COMPENSADA PLASTIFICADA, 6 UTILIZAÇÕES. AF_11/2020</t>
  </si>
  <si>
    <t>196,94</t>
  </si>
  <si>
    <t>102064</t>
  </si>
  <si>
    <t>MONTAGEM E DESMONTAGEM DE FÔRMA PARA ESCADA DUPLA COM 2 LANCES EM "X" E LAJE PLANA, EM CHAPA DE MADEIRA COMPENSADA PLASTIFICADA, 8 UTILIZAÇÕES. AF_11/2020</t>
  </si>
  <si>
    <t>170,92</t>
  </si>
  <si>
    <t>102065</t>
  </si>
  <si>
    <t>MONTAGEM E DESMONTAGEM DE FÔRMA PARA ESCADA DUPLA COM 2 LANCES EM "X" E LAJE PLANA, EM CHAPA DE MADEIRA COMPENSADA PLASTIFICADA, 10 UTILIZAÇÕES. AF_11/2020</t>
  </si>
  <si>
    <t>156,51</t>
  </si>
  <si>
    <t>102066</t>
  </si>
  <si>
    <t>MONTAGEM E DESMONTAGEM DE FÔRMA PARA ESCADA DUPLA COM 2 LANCES EM "X" E LAJE CASCATA, EM MADEIRA SERRADA, 1 UTILIZAÇÃO. AF_11/2020</t>
  </si>
  <si>
    <t>467,05</t>
  </si>
  <si>
    <t>102067</t>
  </si>
  <si>
    <t>MONTAGEM E DESMONTAGEM DE FÔRMA PARA ESCADA DUPLA COM 2 LANCES EM "X" E LAJE CASCATA, EM MADEIRA SERRADA, 2 UTILIZAÇÕES. AF_11/2020</t>
  </si>
  <si>
    <t>401,54</t>
  </si>
  <si>
    <t>102068</t>
  </si>
  <si>
    <t>MONTAGEM E DESMONTAGEM DE FÔRMA PARA ESCADA DUPLA COM 2 LANCES EM "X" E LAJE CASCATA, EM CHAPA DE MADEIRA COMPENSADA RESINADA, 2 UTILIZAÇÕES. AF_11/2020</t>
  </si>
  <si>
    <t>239,27</t>
  </si>
  <si>
    <t>102069</t>
  </si>
  <si>
    <t>MONTAGEM E DESMONTAGEM DE FÔRMA PARA ESCADA DUPLA COM 2 LANCES EM "X" E LAJE CASCATA, EM CHAPA DE MADEIRA COMPENSADA RESINADA, 4 UTILIZAÇÕES. AF_11/2020</t>
  </si>
  <si>
    <t>218,18</t>
  </si>
  <si>
    <t>102070</t>
  </si>
  <si>
    <t>MONTAGEM E DESMONTAGEM DE FÔRMA PARA ESCADA DUPLA COM 2 LANCES EM "X" E LAJE CASCATA, EM CHAPA DE MADEIRA COMPENSADA PLASTIFICADA, 6 UTILIZAÇÕES. AF_11/2020</t>
  </si>
  <si>
    <t>191,11</t>
  </si>
  <si>
    <t>102071</t>
  </si>
  <si>
    <t>MONTAGEM E DESMONTAGEM DE FÔRMA PARA ESCADA DUPLA COM 2 LANCES EM "X" E LAJE CASCATA, EM CHAPA DE MADEIRA COMPENSADA PLASTIFICADA, 8 UTILIZAÇÕES. AF_11/2020</t>
  </si>
  <si>
    <t>166,08</t>
  </si>
  <si>
    <t>102072</t>
  </si>
  <si>
    <t>MONTAGEM E DESMONTAGEM DE FÔRMA PARA ESCADA DUPLA COM 2 LANCES EM "X" E LAJE CASCATA, EM CHAPA DE MADEIRA COMPENSADA PLASTIFICADA, 10 UTILIZAÇÕES. AF_11/2020</t>
  </si>
  <si>
    <t>155,51</t>
  </si>
  <si>
    <t>102073</t>
  </si>
  <si>
    <t>ESCADA EM CONCRETO ARMADO MOLDADO IN LOCO, FCK 20 MPA, COM 1 LANCE E LAJE PLANA, FÔRMA EM CHAPA DE MADEIRA COMPENSADA RESINADA. AF_11/2020</t>
  </si>
  <si>
    <t>3.286,26</t>
  </si>
  <si>
    <t>102074</t>
  </si>
  <si>
    <t>ESCADA EM CONCRETO ARMADO MOLDADO IN LOCO, FCK 20 MPA, COM 2 LANCES EM "U" E LAJE PLANA, FÔRMA EM CHAPA DE MADEIRA COMPENSADA RESINADA. AF_11/2020</t>
  </si>
  <si>
    <t>4.016,97</t>
  </si>
  <si>
    <t>102075</t>
  </si>
  <si>
    <t>ESCADA EM CONCRETO ARMADO MOLDADO IN LOCO, FCK 20 MPA, COM 2 LANCES EM "L" E LAJE PLANA, FÔRMA EM CHAPA DE MADEIRA COMPENSADA RESINADA. AF_11/2020</t>
  </si>
  <si>
    <t>4.228,52</t>
  </si>
  <si>
    <t>102076</t>
  </si>
  <si>
    <t>ESCADA EM CONCRETO ARMADO MOLDADO IN LOCO, FCK 20 MPA, COM 2 LANCES EM "X" E LAJE PLANA, FÔRMA EM CHAPA DE MADEIRA COMPENSADA RESINADA. AF_11/2020</t>
  </si>
  <si>
    <t>4.337,55</t>
  </si>
  <si>
    <t>102077</t>
  </si>
  <si>
    <t>ESCADA EM CONCRETO ARMADO MOLDADO IN LOCO, FCK 20 MPA, COM 1 LANCE E LAJE CASCATA, FÔRMA EM CHAPA DE MADEIRA COMPENSADA RESINADA. AF_11/2020</t>
  </si>
  <si>
    <t>4.778,58</t>
  </si>
  <si>
    <t>102078</t>
  </si>
  <si>
    <t>ESCADA EM CONCRETO ARMADO MOLDADO IN LOCO, FCK 20 MPA, COM 2 LANCES EM "U" E LAJE CASCATA, FÔRMA EM CHAPA DE MADEIRA COMPENSADA RESINADA. AF_11/2020</t>
  </si>
  <si>
    <t>4.833,69</t>
  </si>
  <si>
    <t>102079</t>
  </si>
  <si>
    <t>ESCADA EM CONCRETO ARMADO MOLDADO IN LOCO, FCK 20 MPA, COM 2 LANCES EM "L" E LAJE CASCATA, FÔRMA EM CHAPA DE MADEIRA COMPENSADA RESINADA. AF_11/2020</t>
  </si>
  <si>
    <t>4.668,90</t>
  </si>
  <si>
    <t>102080</t>
  </si>
  <si>
    <t>ESCADA EM CONCRETO ARMADO MOLDADO IN LOCO, FCK 20 MPA, COM 2 LANCES EM "X" E LAJE CASCATA, FÔRMA EM CHAPA DE MADEIRA COMPENSADA RESINADA. AF_11/2020</t>
  </si>
  <si>
    <t>4.116,14</t>
  </si>
  <si>
    <t>102086</t>
  </si>
  <si>
    <t>FABRICAÇÃO DE FÔRMA PARA ESCADA DUPLA COM 2 LANCES EM "X" E LAJE PLANA, EM CHAPA DE MADEIRA COMPENSADA PLASTIFICADA, E=18 MM. AF_11/2020</t>
  </si>
  <si>
    <t>199,82</t>
  </si>
  <si>
    <t>102087</t>
  </si>
  <si>
    <t>FABRICAÇÃO DE FÔRMA PARA ESCADA DUPLA COM 2 LANCES EM "X" E LAJE PLANA, EM CHAPA DE MADEIRA COMPENSADA RESINADA, E= 17 MM. AF_11/2020</t>
  </si>
  <si>
    <t>153,53</t>
  </si>
  <si>
    <t>102088</t>
  </si>
  <si>
    <t>FABRICAÇÃO DE FÔRMA PARA ESCADA DUPLA COM 2 LANCES EM X E LAJE PLANA, EM MADEIRA SERRADA, E=25 MM. AF_11/2020</t>
  </si>
  <si>
    <t>225,95</t>
  </si>
  <si>
    <t>102089</t>
  </si>
  <si>
    <t>FABRICAÇÃO DE FÔRMA PARA ESCADA DUPLA COM 2 LANCES EM "X" E LAJE CASCATA, EM CHAPA DE MADEIRA COMPENSADA PLASTIFICADA, E=18 MM. AF_11/2020</t>
  </si>
  <si>
    <t>190,77</t>
  </si>
  <si>
    <t>102090</t>
  </si>
  <si>
    <t>FABRICAÇÃO DE FÔRMA PARA ESCADA DUPLA COM 2 LANCES EM "X" E LAJE CASCATA, EM CHAPA DE MADEIRA COMPENSADA RESINADA, E= 17 MM. AF_11/2020</t>
  </si>
  <si>
    <t>138,25</t>
  </si>
  <si>
    <t>102091</t>
  </si>
  <si>
    <t>FABRICAÇÃO DE FÔRMA PARA ESCADA DUPLA COM 2 LANCES EM X E LAJE CASCATA, EM MADEIRA SERRADA, E=25 MM. AF_11/2020</t>
  </si>
  <si>
    <t>264,20</t>
  </si>
  <si>
    <t>89996</t>
  </si>
  <si>
    <t>ARMAÇÃO VERTICAL DE ALVENARIA ESTRUTURAL; DIÂMETRO DE 10,0 MM. AF_09/2021</t>
  </si>
  <si>
    <t>11,76</t>
  </si>
  <si>
    <t>89997</t>
  </si>
  <si>
    <t>ARMAÇÃO VERTICAL DE ALVENARIA ESTRUTURAL; DIÂMETRO DE 12,5 MM. AF_09/2021</t>
  </si>
  <si>
    <t>9,67</t>
  </si>
  <si>
    <t>89998</t>
  </si>
  <si>
    <t>ARMAÇÃO DE CINTA DE ALVENARIA ESTRUTURAL; DIÂMETRO DE 10,0 MM. AF_09/2021</t>
  </si>
  <si>
    <t>11,29</t>
  </si>
  <si>
    <t>89999</t>
  </si>
  <si>
    <t>ARMAÇÃO DE VERGA E CONTRAVERGA DE ALVENARIA ESTRUTURAL; DIÂMETRO DE 8,0 MM. AF_09/2021</t>
  </si>
  <si>
    <t>16,82</t>
  </si>
  <si>
    <t>90000</t>
  </si>
  <si>
    <t>ARMAÇÃO DE VERGA E CONTRAVERGA DE ALVENARIA ESTRUTURAL; DIÂMETRO DE 10,0 MM. AF_09/2021</t>
  </si>
  <si>
    <t>13,79</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</si>
  <si>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</si>
  <si>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</si>
  <si>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</si>
  <si>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</si>
  <si>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13,09</t>
  </si>
  <si>
    <t>91595</t>
  </si>
  <si>
    <t>ARMAÇÃO DO SISTEMA DE PAREDES DE CONCRETO, EXECUTADA EM PAREDES DE EDIFICAÇÕES TÉRREAS, TELA Q-61. AF_06/2019</t>
  </si>
  <si>
    <t>13,70</t>
  </si>
  <si>
    <t>91596</t>
  </si>
  <si>
    <t>ARMAÇÃO DO SISTEMA DE PAREDES DE CONCRETO, EXECUTADA COMO ARMADURA POSITIVA DE LAJES, TELA Q-138. AF_06/2019</t>
  </si>
  <si>
    <t>91597</t>
  </si>
  <si>
    <t>ARMAÇÃO DO SISTEMA DE PAREDES DE CONCRETO, EXECUTADA COMO ARMADURA NEGATIVA DE LAJES, TELA T-196. AF_06/2019</t>
  </si>
  <si>
    <t>9,13</t>
  </si>
  <si>
    <t>91598</t>
  </si>
  <si>
    <t>ARMAÇÃO DO SISTEMA DE PAREDES DE CONCRETO, EXECUTADA COMO ARMADURA POSITIVA DE LAJES, TELA Q-113. AF_06/2019</t>
  </si>
  <si>
    <t>91599</t>
  </si>
  <si>
    <t>ARMAÇÃO DO SISTEMA DE PAREDES DE CONCRETO, EXECUTADA COMO ARMADURA NEGATIVA DE LAJES, TELA L-159. AF_06/2019</t>
  </si>
  <si>
    <t>9,50</t>
  </si>
  <si>
    <t>91600</t>
  </si>
  <si>
    <t>ARMAÇÃO DO SISTEMA DE PAREDES DE CONCRETO, EXECUTADA EM PLATIBANDAS, TELA Q-92. AF_06/2019</t>
  </si>
  <si>
    <t>15,34</t>
  </si>
  <si>
    <t>91601</t>
  </si>
  <si>
    <t>ARMAÇÃO DO SISTEMA DE PAREDES DE CONCRETO, EXECUTADA COMO REFORÇO, VERGALHÃO DE 6,3 MM DE DIÂMETRO. AF_06/2019</t>
  </si>
  <si>
    <t>13,63</t>
  </si>
  <si>
    <t>91602</t>
  </si>
  <si>
    <t>ARMAÇÃO DO SISTEMA DE PAREDES DE CONCRETO, EXECUTADA COMO REFORÇO, VERGALHÃO DE 8,0 MM DE DIÂMETRO. AF_06/2019</t>
  </si>
  <si>
    <t>12,75</t>
  </si>
  <si>
    <t>91603</t>
  </si>
  <si>
    <t>ARMAÇÃO DO SISTEMA DE PAREDES DE CONCRETO, EXECUTADA COMO REFORÇO, VERGALHÃO DE 10,0 MM DE DIÂMETRO. AF_06/2019</t>
  </si>
  <si>
    <t>12,03</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</si>
  <si>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</si>
  <si>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</si>
  <si>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</si>
  <si>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</si>
  <si>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15,10</t>
  </si>
  <si>
    <t>92761</t>
  </si>
  <si>
    <t>ARMAÇÃO DE PILAR OU VIGA DE UMA ESTRUTURA CONVENCIONAL DE CONCRETO ARMADO EM UM EDIFÍCIO DE MÚLTIPLOS PAVIMENTOS UTILIZANDO AÇO CA-50 DE 8,0 MM - MONTAGEM. AF_12/2015</t>
  </si>
  <si>
    <t>14,33</t>
  </si>
  <si>
    <t>92762</t>
  </si>
  <si>
    <t>ARMAÇÃO DE PILAR OU VIGA DE UMA ESTRUTURA CONVENCIONAL DE CONCRETO ARMADO EM UM EDIFÍCIO DE MÚLTIPLOS PAVIMENTOS UTILIZANDO AÇO CA-50 DE 10,0 MM - MONTAGEM. AF_12/2015</t>
  </si>
  <si>
    <t>12,89</t>
  </si>
  <si>
    <t>92763</t>
  </si>
  <si>
    <t>ARMAÇÃO DE PILAR OU VIGA DE UMA ESTRUTURA CONVENCIONAL DE CONCRETO ARMADO EM UM EDIFÍCIO DE MÚLTIPLOS PAVIMENTOS UTILIZANDO AÇO CA-50 DE 12,5 MM - MONTAGEM. AF_12/2015</t>
  </si>
  <si>
    <t>10,91</t>
  </si>
  <si>
    <t>92764</t>
  </si>
  <si>
    <t>ARMAÇÃO DE PILAR OU VIGA DE UMA ESTRUTURA CONVENCIONAL DE CONCRETO ARMADO EM UM EDIFÍCIO DE MÚLTIPLOS PAVIMENTOS UTILIZANDO AÇO CA-50 DE 16,0 MM - MONTAGEM. AF_12/2015</t>
  </si>
  <si>
    <t>10,43</t>
  </si>
  <si>
    <t>92765</t>
  </si>
  <si>
    <t>ARMAÇÃO DE PILAR OU VIGA DE UMA ESTRUTURA CONVENCIONAL DE CONCRETO ARMADO EM UM EDIFÍCIO DE MÚLTIPLOS PAVIMENTOS UTILIZANDO AÇO CA-50 DE 20,0 MM - MONTAGEM. AF_12/2015</t>
  </si>
  <si>
    <t>11,80</t>
  </si>
  <si>
    <t>92766</t>
  </si>
  <si>
    <t>ARMAÇÃO DE PILAR OU VIGA DE UMA ESTRUTURA CONVENCIONAL DE CONCRETO ARMADO EM UM EDIFÍCIO DE MÚLTIPLOS PAVIMENTOS UTILIZANDO AÇO CA-50 DE 25,0 MM - MONTAGEM. AF_12/2015</t>
  </si>
  <si>
    <t>11,57</t>
  </si>
  <si>
    <t>92767</t>
  </si>
  <si>
    <t>ARMAÇÃO DE LAJE DE UMA ESTRUTURA CONVENCIONAL DE CONCRETO ARMADO EM UM EDIFÍCIO DE MÚLTIPLOS PAVIMENTOS UTILIZANDO AÇO CA-60 DE 4,2 MM - MONTAGEM. AF_12/2015</t>
  </si>
  <si>
    <t>16,07</t>
  </si>
  <si>
    <t>92768</t>
  </si>
  <si>
    <t>ARMAÇÃO DE LAJE DE UMA ESTRUTURA CONVENCIONAL DE CONCRETO ARMADO EM UM EDIFÍCIO DE MÚLTIPLOS PAVIMENTOS UTILIZANDO AÇO CA-60 DE 5,0 MM - MONTAGEM. AF_12/2015</t>
  </si>
  <si>
    <t>14,45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</si>
  <si>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</si>
  <si>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</si>
  <si>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</si>
  <si>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</si>
  <si>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13,53</t>
  </si>
  <si>
    <t>92771</t>
  </si>
  <si>
    <t>ARMAÇÃO DE LAJE DE UMA ESTRUTURA CONVENCIONAL DE CONCRETO ARMADO EM UM EDIFÍCIO DE MÚLTIPLOS PAVIMENTOS UTILIZANDO AÇO CA-50 DE 10,0 MM - MONTAGEM. AF_12/2015</t>
  </si>
  <si>
    <t>12,24</t>
  </si>
  <si>
    <t>92772</t>
  </si>
  <si>
    <t>ARMAÇÃO DE LAJE DE UMA ESTRUTURA CONVENCIONAL DE CONCRETO ARMADO EM UM EDIFÍCIO DE MÚLTIPLOS PAVIMENTOS UTILIZANDO AÇO CA-50 DE 12,5 MM - MONTAGEM. AF_12/2015</t>
  </si>
  <si>
    <t>10,42</t>
  </si>
  <si>
    <t>92773</t>
  </si>
  <si>
    <t>ARMAÇÃO DE LAJE DE UMA ESTRUTURA CONVENCIONAL DE CONCRETO ARMADO EM UM EDIFÍCIO DE MÚLTIPLOS PAVIMENTOS UTILIZANDO AÇO CA-50 DE 16,0 MM - MONTAGEM. AF_12/2015</t>
  </si>
  <si>
    <t>10,08</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</si>
  <si>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</si>
  <si>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</si>
  <si>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</si>
  <si>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</si>
  <si>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</si>
  <si>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</si>
  <si>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17,20</t>
  </si>
  <si>
    <t>92777</t>
  </si>
  <si>
    <t>ARMAÇÃO DE PILAR OU VIGA DE UMA ESTRUTURA CONVENCIONAL DE CONCRETO ARMADO EM UMA EDIFICAÇÃO TÉRREA OU SOBRADO UTILIZANDO AÇO CA-50 DE 8,0 MM - MONTAGEM. AF_12/2015</t>
  </si>
  <si>
    <t>15,90</t>
  </si>
  <si>
    <t>92778</t>
  </si>
  <si>
    <t>ARMAÇÃO DE PILAR OU VIGA DE UMA ESTRUTURA CONVENCIONAL DE CONCRETO ARMADO EM UMA EDIFICAÇÃO TÉRREA OU SOBRADO UTILIZANDO AÇO CA-50 DE 10,0 MM - MONTAGEM. AF_12/2015</t>
  </si>
  <si>
    <t>14,05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</si>
  <si>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</si>
  <si>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</si>
  <si>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</si>
  <si>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</si>
  <si>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11,01</t>
  </si>
  <si>
    <t>92781</t>
  </si>
  <si>
    <t>ARMAÇÃO DE PILAR OU VIGA DE UMA ESTRUTURA CONVENCIONAL DE CONCRETO ARMADO EM UMA EDIFICAÇÃO TÉRREA OU SOBRADO UTILIZANDO AÇO CA-50 DE 20,0 MM - MONTAGEM. AF_12/2015</t>
  </si>
  <si>
    <t>12,18</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</si>
  <si>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</si>
  <si>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</si>
  <si>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</si>
  <si>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</si>
  <si>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18,40</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</si>
  <si>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</si>
  <si>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</si>
  <si>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</si>
  <si>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</si>
  <si>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15,50</t>
  </si>
  <si>
    <t>92786</t>
  </si>
  <si>
    <t>ARMAÇÃO DE LAJE DE UMA ESTRUTURA CONVENCIONAL DE CONCRETO ARMADO EM UMA EDIFICAÇÃO TÉRREA OU SOBRADO UTILIZANDO AÇO CA-50 DE 8,0 MM - MONTAGEM. AF_12/2015</t>
  </si>
  <si>
    <t>14,58</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</si>
  <si>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</si>
  <si>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</si>
  <si>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</si>
  <si>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</si>
  <si>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10,97</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</si>
  <si>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</si>
  <si>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</si>
  <si>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</si>
  <si>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</si>
  <si>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11,77</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</si>
  <si>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</si>
  <si>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</si>
  <si>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</si>
  <si>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</si>
  <si>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</si>
  <si>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</si>
  <si>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11,71</t>
  </si>
  <si>
    <t>92794</t>
  </si>
  <si>
    <t>CORTE E DOBRA DE AÇO CA-50, DIÂMETRO DE 10,0 MM, UTILIZADO EM ESTRUTURAS DIVERSAS, EXCETO LAJES. AF_12/2015</t>
  </si>
  <si>
    <t>92795</t>
  </si>
  <si>
    <t>CORTE E DOBRA DE AÇO CA-50, DIÂMETRO DE 12,5 MM, UTILIZADO EM ESTRUTURAS DIVERSAS, EXCETO LAJES. AF_12/2015</t>
  </si>
  <si>
    <t>9,25</t>
  </si>
  <si>
    <t>92796</t>
  </si>
  <si>
    <t>CORTE E DOBRA DE AÇO CA-50, DIÂMETRO DE 16,0 MM, UTILIZADO EM ESTRUTURAS DIVERSAS, EXCETO LAJES. AF_12/2015</t>
  </si>
  <si>
    <t>9,15</t>
  </si>
  <si>
    <t>92797</t>
  </si>
  <si>
    <t>CORTE E DOBRA DE AÇO CA-50, DIÂMETRO DE 20,0 MM, UTILIZADO EM ESTRUTURAS DIVERSAS, EXCETO LAJES. AF_12/2015</t>
  </si>
  <si>
    <t>10,79</t>
  </si>
  <si>
    <t>92798</t>
  </si>
  <si>
    <t>CORTE E DOBRA DE AÇO CA-50, DIÂMETRO DE 25,0 MM, UTILIZADO EM ESTRUTURAS DIVERSAS, EXCETO LAJES. AF_12/2015</t>
  </si>
  <si>
    <t>10,77</t>
  </si>
  <si>
    <t>92799</t>
  </si>
  <si>
    <t>CORTE E DOBRA DE AÇO CA-60, DIÂMETRO DE 4,2 MM, UTILIZADO EM LAJE. AF_12/2015</t>
  </si>
  <si>
    <t>12,07</t>
  </si>
  <si>
    <t>92800</t>
  </si>
  <si>
    <t>CORTE E DOBRA DE AÇO CA-60, DIÂMETRO DE 5,0 MM, UTILIZADO EM LAJE. AF_12/2015</t>
  </si>
  <si>
    <t>11,12</t>
  </si>
  <si>
    <t>92801</t>
  </si>
  <si>
    <t>CORTE E DOBRA DE AÇO CA-50, DIÂMETRO DE 6,3 MM, UTILIZADO EM LAJE. AF_12/2015</t>
  </si>
  <si>
    <t>11,48</t>
  </si>
  <si>
    <t>92802</t>
  </si>
  <si>
    <t>CORTE E DOBRA DE AÇO CA-50, DIÂMETRO DE 8,0 MM, UTILIZADO EM LAJE. AF_12/2015</t>
  </si>
  <si>
    <t>11,54</t>
  </si>
  <si>
    <t>92803</t>
  </si>
  <si>
    <t>CORTE E DOBRA DE AÇO CA-50, DIÂMETRO DE 10,0 MM, UTILIZADO EM LAJE. AF_12/2015</t>
  </si>
  <si>
    <t>10,70</t>
  </si>
  <si>
    <t>92804</t>
  </si>
  <si>
    <t>CORTE E DOBRA DE AÇO CA-50, DIÂMETRO DE 12,5 MM, UTILIZADO EM LAJE. AF_12/2015</t>
  </si>
  <si>
    <t>9,19</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</si>
  <si>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</si>
  <si>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</si>
  <si>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</si>
  <si>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</si>
  <si>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</si>
  <si>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</si>
  <si>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10,81</t>
  </si>
  <si>
    <t>92876</t>
  </si>
  <si>
    <t>CORTE E DOBRA DE AÇO CA-25, DIÂMETRO DE 8,0 MM. AF_12/2015</t>
  </si>
  <si>
    <t>10,64</t>
  </si>
  <si>
    <t>92877</t>
  </si>
  <si>
    <t>CORTE E DOBRA DE AÇO CA-25, DIÂMETRO DE 10,0 MM. AF_12/2015</t>
  </si>
  <si>
    <t>11,59</t>
  </si>
  <si>
    <t>92878</t>
  </si>
  <si>
    <t>CORTE E DOBRA DE AÇO CA-25, DIÂMETRO DE 12,5 MM. AF_12/2015</t>
  </si>
  <si>
    <t>92879</t>
  </si>
  <si>
    <t>CORTE E DOBRA DE AÇO CA-25, DIÂMETRO DE 16,0 MM. AF_12/2015</t>
  </si>
  <si>
    <t>11,34</t>
  </si>
  <si>
    <t>92880</t>
  </si>
  <si>
    <t>CORTE E DOBRA DE AÇO CA-25, DIÂMETRO DE 20,0 MM. AF_12/2015</t>
  </si>
  <si>
    <t>92881</t>
  </si>
  <si>
    <t>CORTE E DOBRA DE AÇO CA-25, DIÂMETRO DE 25,0 MM. AF_12/2015</t>
  </si>
  <si>
    <t>92882</t>
  </si>
  <si>
    <t>ARMAÇÃO UTILIZANDO AÇO CA-25 DE 6,3 MM - MONTAGEM. AF_12/2015</t>
  </si>
  <si>
    <t>14,14</t>
  </si>
  <si>
    <t>92883</t>
  </si>
  <si>
    <t>ARMAÇÃO UTILIZANDO AÇO CA-25 DE 8,0 MM - MONTAGEM. AF_12/2015</t>
  </si>
  <si>
    <t>13,26</t>
  </si>
  <si>
    <t>92884</t>
  </si>
  <si>
    <t>ARMAÇÃO UTILIZANDO AÇO CA-25 DE 10,0 MM - MONTAGEM. AF_12/2015</t>
  </si>
  <si>
    <t>13,68</t>
  </si>
  <si>
    <t>92885</t>
  </si>
  <si>
    <t>ARMAÇÃO UTILIZANDO AÇO CA-25 DE 12,5 MM - MONTAGEM. AF_12/2015</t>
  </si>
  <si>
    <t>13,10</t>
  </si>
  <si>
    <t>92886</t>
  </si>
  <si>
    <t>ARMAÇÃO UTILIZANDO AÇO CA-25 DE 16,0 MM - MONTAGEM. AF_12/2015</t>
  </si>
  <si>
    <t>12,62</t>
  </si>
  <si>
    <t>92887</t>
  </si>
  <si>
    <t>ARMAÇÃO UTILIZANDO AÇO CA-25 DE 20,0 MM - MONTAGEM. AF_12/2015</t>
  </si>
  <si>
    <t>92888</t>
  </si>
  <si>
    <t>ARMAÇÃO UTILIZANDO AÇO CA-25 DE 25,0 MM - MONTAGEM. AF_12/2015</t>
  </si>
  <si>
    <t>12,39</t>
  </si>
  <si>
    <t>92915</t>
  </si>
  <si>
    <t>ARMAÇÃO DE ESTRUTURAS DE CONCRETO ARMADO, EXCETO VIGAS, PILARES, LAJES E FUNDAÇÕES, UTILIZANDO AÇO CA-60 DE 5,0 MM - MONTAGEM. AF_12/2015</t>
  </si>
  <si>
    <t>17,18</t>
  </si>
  <si>
    <t>92916</t>
  </si>
  <si>
    <t>ARMAÇÃO DE ESTRUTURAS DE CONCRETO ARMADO, EXCETO VIGAS, PILARES, LAJES E FUNDAÇÕES, UTILIZANDO AÇO CA-50 DE 6,3 MM - MONTAGEM. AF_12/2015</t>
  </si>
  <si>
    <t>16,15</t>
  </si>
  <si>
    <t>92917</t>
  </si>
  <si>
    <t>ARMAÇÃO DE ESTRUTURAS DE CONCRETO ARMADO, EXCETO VIGAS, PILARES, LAJES E FUNDAÇÕES, UTILIZANDO AÇO CA-50 DE 8,0 MM - MONTAGEM. AF_12/2015</t>
  </si>
  <si>
    <t>15,11</t>
  </si>
  <si>
    <t>92919</t>
  </si>
  <si>
    <t>ARMAÇÃO DE ESTRUTURAS DE CONCRETO ARMADO, EXCETO VIGAS, PILARES, LAJES E FUNDAÇÕES, UTILIZANDO AÇO CA-50 DE 10,0 MM - MONTAGEM. AF_12/2015</t>
  </si>
  <si>
    <t>13,47</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</si>
  <si>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</si>
  <si>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</si>
  <si>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</si>
  <si>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</si>
  <si>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</si>
  <si>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</si>
  <si>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12,00</t>
  </si>
  <si>
    <t>92924</t>
  </si>
  <si>
    <t>ARMAÇÃO DE ESTRUTURAS DE CONCRETO ARMADO, EXCETO VIGAS, PILARES, LAJES E FUNDAÇÕES, UTILIZANDO AÇO CA-50 DE 25,0 MM - MONTAGEM. AF_12/2015</t>
  </si>
  <si>
    <t>11,68</t>
  </si>
  <si>
    <t>95445</t>
  </si>
  <si>
    <t>CORTE E DOBRA DE AÇO CA-60, DIÂMETRO DE 5,0 MM, UTILIZADO EM ESTRIBO CONTÍNUO HELICOIDAL. AF_09/2021</t>
  </si>
  <si>
    <t>10,18</t>
  </si>
  <si>
    <t>95446</t>
  </si>
  <si>
    <t>CORTE E DOBRA DE AÇO CA-50, DIÂMETRO DE 6,3 MM, UTILIZADO EM ESTRIBO CONTÍNUO HELICOIDAL. AF_09/2021</t>
  </si>
  <si>
    <t>10,99</t>
  </si>
  <si>
    <t>95448</t>
  </si>
  <si>
    <t>CORTE E DOBRA DE AÇO CA-50, DIÂMERO DE 32 MM, UTILIZADO EM ESTRUTURAS DIVERSAS, EXCETO LAJE. AF_10/2016</t>
  </si>
  <si>
    <t>95576</t>
  </si>
  <si>
    <t>MONTAGEM DE ARMADURA DE ESTACAS, DIÂMETRO = 8,0 MM. AF_09/2021</t>
  </si>
  <si>
    <t>13,94</t>
  </si>
  <si>
    <t>95577</t>
  </si>
  <si>
    <t>MONTAGEM DE ARMADURA DE ESTACAS, DIÂMETRO = 10,0 MM. AF_09/2021</t>
  </si>
  <si>
    <t>95578</t>
  </si>
  <si>
    <t>MONTAGEM DE ARMADURA DE ESTACAS, DIÂMETRO = 12,5 MM. AF_09/2021</t>
  </si>
  <si>
    <t>10,13</t>
  </si>
  <si>
    <t>95579</t>
  </si>
  <si>
    <t>MONTAGEM DE ARMADURA DE ESTACAS, DIÂMETRO = 16,0 MM. AF_09/2021</t>
  </si>
  <si>
    <t>9,86</t>
  </si>
  <si>
    <t>95580</t>
  </si>
  <si>
    <t>MONTAGEM DE ARMADURA DE ESTACAS, DIÂMETRO = 20,0 MM. AF_09/2021</t>
  </si>
  <si>
    <t>95581</t>
  </si>
  <si>
    <t>MONTAGEM DE ARMADURA DE ESTACAS, DIÂMETRO = 25,0 MM. AF_09/2021</t>
  </si>
  <si>
    <t>11,40</t>
  </si>
  <si>
    <t>95582</t>
  </si>
  <si>
    <t>MONTAGEM DE ARMADURA DE ESTACAS, DIÂMETRO = 32,0 MM. AF_09/2021</t>
  </si>
  <si>
    <t>95583</t>
  </si>
  <si>
    <t>MONTAGEM DE ARMADURA TRANSVERSAL DE ESTACAS DE SEÇÃO CIRCULAR, DIÂMETRO = 5,0 MM. AF_09/2021</t>
  </si>
  <si>
    <t>95584</t>
  </si>
  <si>
    <t>MONTAGEM DE ARMADURA TRANSVERSAL DE ESTACAS DE SEÇÃO CIRCULAR, DIÂMETRO = 6,30 MM. AF_09/2021</t>
  </si>
  <si>
    <t>95592</t>
  </si>
  <si>
    <t>MONTAGEM DE ARMADURA TRANVERSAL DE ESTACAS DE SEÇÃO RETANGULAR, DIÂMETRO = 5,0 MM. AF_09/2021</t>
  </si>
  <si>
    <t>16,69</t>
  </si>
  <si>
    <t>95593</t>
  </si>
  <si>
    <t>MONTAGEM DE ARMADURA TRANSVERSAL DE ESTACAS DE SEÇÃO RETANGULAR, DIÂMETRO = 6,30 MM. AF_09/2021</t>
  </si>
  <si>
    <t>95943</t>
  </si>
  <si>
    <t>ARMAÇÃO DE ESCADA, DE UMA ESTRUTURA CONVENCIONAL DE CONCRETO ARMADO UTILIZANDO AÇO CA-60 DE 5,0 MM - MONTAGEM. AF_11/2020</t>
  </si>
  <si>
    <t>21,87</t>
  </si>
  <si>
    <t>95944</t>
  </si>
  <si>
    <t>ARMAÇÃO DE ESCADA, DE UMA ESTRUTURA CONVENCIONAL DE CONCRETO ARMADO UTILIZANDO AÇO CA-50 DE 6,3 MM - MONTAGEM. AF_11/2020</t>
  </si>
  <si>
    <t>20,30</t>
  </si>
  <si>
    <t>95945</t>
  </si>
  <si>
    <t>ARMAÇÃO DE ESCADA, DE UMA ESTRUTURA CONVENCIONAL DE CONCRETO ARMADO UTILIZANDO AÇO CA-50 DE 8,0 MM - MONTAGEM. AF_11/2020</t>
  </si>
  <si>
    <t>16,98</t>
  </si>
  <si>
    <t>95946</t>
  </si>
  <si>
    <t>ARMAÇÃO DE ESCADA, DE UMA ESTRUTURA CONVENCIONAL DE CONCRETO ARMADO UTILIZANDO AÇO CA-50 DE 10,0 MM - MONTAGEM. AF_11/2020</t>
  </si>
  <si>
    <t>13,88</t>
  </si>
  <si>
    <t>95947</t>
  </si>
  <si>
    <t>ARMAÇÃO DE ESCADA, DE UMA ESTRUTURA CONVENCIONAL DE CONCRETO ARMADO UTILIZANDO AÇO CA-50 DE 12,5 MM - MONTAGEM. AF_11/2020</t>
  </si>
  <si>
    <t>10,92</t>
  </si>
  <si>
    <t>95948</t>
  </si>
  <si>
    <t>ARMAÇÃO DE ESCADA, DE UMA ESTRUTURA CONVENCIONAL DE CONCRETO ARMADO UTILIZANDO AÇO CA-50 DE 16,0 MM - MONTAGEM. AF_11/2020</t>
  </si>
  <si>
    <t>9,87</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</si>
  <si>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</si>
  <si>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</si>
  <si>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</si>
  <si>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</si>
  <si>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</si>
  <si>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</si>
  <si>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14,16</t>
  </si>
  <si>
    <t>96547</t>
  </si>
  <si>
    <t>ARMAÇÃO DE BLOCO, VIGA BALDRAME OU SAPATA UTILIZANDO AÇO CA-50 DE 12,5 MM - MONTAGEM. AF_06/2017</t>
  </si>
  <si>
    <t>96548</t>
  </si>
  <si>
    <t>ARMAÇÃO DE BLOCO, VIGA BALDRAME OU SAPATA UTILIZANDO AÇO CA-50 DE 16 MM - MONTAGEM. AF_06/2017</t>
  </si>
  <si>
    <t>11,23</t>
  </si>
  <si>
    <t>96549</t>
  </si>
  <si>
    <t>ARMAÇÃO DE BLOCO, VIGA BALDRAME OU SAPATA UTILIZANDO AÇO CA-50 DE 20 MM - MONTAGEM. AF_06/2017</t>
  </si>
  <si>
    <t>12,46</t>
  </si>
  <si>
    <t>96550</t>
  </si>
  <si>
    <t>ARMAÇÃO DE BLOCO, VIGA BALDRAME OU SAPATA UTILIZANDO AÇO CA-50 DE 25 MM - MONTAGEM. AF_06/2017</t>
  </si>
  <si>
    <t>12,11</t>
  </si>
  <si>
    <t>100064</t>
  </si>
  <si>
    <t>ARMAÇÃO DO SISTEMA DE PAREDES DE CONCRETO, EXECUTADA COMO ARMADURA POSITIVA DE LAJES, TELA Q-159. AF_06/2019</t>
  </si>
  <si>
    <t>12,94</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</si>
  <si>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</si>
  <si>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</si>
  <si>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</si>
  <si>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</si>
  <si>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</si>
  <si>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</si>
  <si>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10,33</t>
  </si>
  <si>
    <t>102920</t>
  </si>
  <si>
    <t>ARMAÇÃO DE CINTA DE ALVENARIA ESTRUTURAL; DIÂMETRO DE 12,5 MM. AF_09/2021</t>
  </si>
  <si>
    <t>9,36</t>
  </si>
  <si>
    <t>102921</t>
  </si>
  <si>
    <t>ARMAÇÃO VERTICAL DE ALVENARIA ESTRUTURAL; DIÂMETRO DE 16,0 MM. AF_09/2021</t>
  </si>
  <si>
    <t>9,08</t>
  </si>
  <si>
    <t>102922</t>
  </si>
  <si>
    <t>ARMAÇÃO DE VERGA E CONTRAVERGA DE ALVENARIA ESTRUTURAL; DIÂMETRO DE 16,0 MM. AF_09/2021</t>
  </si>
  <si>
    <t>102923</t>
  </si>
  <si>
    <t>ARMAÇÃO DE CINTA DE ALVENARIA ESTRUTURAL; DIÂMETRO DE 16,0 MM. AF_09/2021</t>
  </si>
  <si>
    <t>8,89</t>
  </si>
  <si>
    <t>103088</t>
  </si>
  <si>
    <t>ARMAÇÃO DE VERGA E CONTRAVERGA DE ALVENARIA ESTRUTURAL; DIÂMETRO DE 12,5 MM. AF_09/2021</t>
  </si>
  <si>
    <t>89993</t>
  </si>
  <si>
    <t>GRAUTEAMENTO VERTICAL EM ALVENARIA ESTRUTURAL. AF_09/2021</t>
  </si>
  <si>
    <t>817,75</t>
  </si>
  <si>
    <t>89994</t>
  </si>
  <si>
    <t>GRAUTEAMENTO DE CINTA INTERMEDIÁRIA OU DE CONTRAVERGA EM ALVENARIA ESTRUTURAL. AF_09/2021</t>
  </si>
  <si>
    <t>685,81</t>
  </si>
  <si>
    <t>89995</t>
  </si>
  <si>
    <t>GRAUTEAMENTO DE CINTA SUPERIOR OU DE VERGA EM ALVENARIA ESTRUTURAL. AF_09/2021</t>
  </si>
  <si>
    <t>784,01</t>
  </si>
  <si>
    <t>90278</t>
  </si>
  <si>
    <t>GRAUTE FGK=15 MPA; TRAÇO 1:0,04:2,2:2,5 (EM MASSA SECA DE CIMENTO/CAL/AREIA GROSSA/BRITA 0) - PREPARO MECÂNICO COM BETONEIRA 400 L. AF_09/2021</t>
  </si>
  <si>
    <t>373,05</t>
  </si>
  <si>
    <t>90279</t>
  </si>
  <si>
    <t>GRAUTE FGK=20 MPA; TRAÇO 1:0,04:1,8:2,1 (EM MASSA SECA DE CIMENTO/ CAL/ AREIA GROSSA/ BRITA 0) - PREPARO MECÂNICO COM BETONEIRA 400 L. AF_09/2021</t>
  </si>
  <si>
    <t>416,02</t>
  </si>
  <si>
    <t>90280</t>
  </si>
  <si>
    <t>GRAUTE FGK=25 MPA; TRAÇO 1:0,02:1,3:1,6 (EM MASSA SECA DE CIMENTO/ CAL/ AREIA GROSSA/ BRITA 0) - PREPARO MECÂNICO COM BETONEIRA 400 L. AF_09/2021</t>
  </si>
  <si>
    <t>464,44</t>
  </si>
  <si>
    <t>90281</t>
  </si>
  <si>
    <t>GRAUTE FGK=30 MPA; TRAÇO 1:0,02:0,9:1,2 (EM MASSA SECA DE CIMENTO/ CAL/ AREIA GROSSA/ BRITA 0) - PREPARO MECÂNICO COM BETONEIRA 400 L. AF_09/2021</t>
  </si>
  <si>
    <t>543,03</t>
  </si>
  <si>
    <t>90282</t>
  </si>
  <si>
    <t>GRAUTE FGK=15 MPA; TRAÇO 1:2,2:2,5:0,3 (EM MASSA SECA DE CIMENTO/ AREIA GROSSA/ BRITA 0/ ADITIVO) - PREPARO MECÂNICO COM BETONEIRA 400 L. AF_09/2021</t>
  </si>
  <si>
    <t>367,30</t>
  </si>
  <si>
    <t>90283</t>
  </si>
  <si>
    <t>GRAUTE FGK=20 MPA; TRAÇO 1:1,8:2,1:0,4 (EM MASSA SECA DE CIMENTO/ AREIA GROSSA/ BRITA 0/ ADITIVO) - PREPARO MECÂNICO COM BETONEIRA 400 L. AF_09/2021</t>
  </si>
  <si>
    <t>411,22</t>
  </si>
  <si>
    <t>90284</t>
  </si>
  <si>
    <t>GRAUTE FGK=25 MPA; TRAÇO 1:1,3:1,6:0,4 (EM MASSA SECA DE CIMENTO/ AREIA GROSSA/ BRITA 0/ ADITIVO) - PREPARO MECÂNICO COM BETONEIRA 400 L. AF_09/2021</t>
  </si>
  <si>
    <t>462,79</t>
  </si>
  <si>
    <t>90285</t>
  </si>
  <si>
    <t>GRAUTE FGK=30 MPA; TRAÇO 1:0,9:1,2:0,6 (EM MASSA SECA DE CIMENTO/ AREIA GROSSA/ BRITA 0/ ADITIVO) - PREPARO MECÂNICO COM BETONEIRA 400 L. AF_09/2021</t>
  </si>
  <si>
    <t>548,65</t>
  </si>
  <si>
    <t>94962</t>
  </si>
  <si>
    <t>CONCRETO MAGRO PARA LASTRO, TRAÇO 1:4,5:4,5 (EM MASSA SECA DE CIMENTO/ AREIA MÉDIA/ BRITA 1) - PREPARO MECÂNICO COM BETONEIRA 400 L. AF_05/2021</t>
  </si>
  <si>
    <t>282,64</t>
  </si>
  <si>
    <t>94963</t>
  </si>
  <si>
    <t>CONCRETO FCK = 15MPA, TRAÇO 1:3,4:3,5 (EM MASSA SECA DE CIMENTO/ AREIA MÉDIA/ BRITA 1) - PREPARO MECÂNICO COM BETONEIRA 400 L. AF_05/2021</t>
  </si>
  <si>
    <t>315,80</t>
  </si>
  <si>
    <t>94964</t>
  </si>
  <si>
    <t>CONCRETO FCK = 20MPA, TRAÇO 1:2,7:3 (EM MASSA SECA DE CIMENTO/ AREIA MÉDIA/ BRITA 1) - PREPARO MECÂNICO COM BETONEIRA 400 L. AF_05/2021</t>
  </si>
  <si>
    <t>349,84</t>
  </si>
  <si>
    <t>94965</t>
  </si>
  <si>
    <t>CONCRETO FCK = 25MPA, TRAÇO 1:2,3:2,7 (EM MASSA SECA DE CIMENTO/ AREIA MÉDIA/ BRITA 1) - PREPARO MECÂNICO COM BETONEIRA 400 L. AF_05/2021</t>
  </si>
  <si>
    <t>363,33</t>
  </si>
  <si>
    <t>94966</t>
  </si>
  <si>
    <t>CONCRETO FCK = 30MPA, TRAÇO 1:2,1:2,5 (EM MASSA SECA DE CIMENTO/ AREIA MÉDIA/ BRITA 1) - PREPARO MECÂNICO COM BETONEIRA 400 L. AF_05/2021</t>
  </si>
  <si>
    <t>376,59</t>
  </si>
  <si>
    <t>94967</t>
  </si>
  <si>
    <t>CONCRETO FCK = 40MPA, TRAÇO 1:1,6:1,9 (EM MASSA SECA DE CIMENTO/ AREIA MÉDIA/ BRITA 1) - PREPARO MECÂNICO COM BETONEIRA 400 L. AF_05/2021</t>
  </si>
  <si>
    <t>434,10</t>
  </si>
  <si>
    <t>94968</t>
  </si>
  <si>
    <t>CONCRETO MAGRO PARA LASTRO, TRAÇO 1:4,5:4,5 (EM MASSA SECA DE CIMENTO/ AREIA MÉDIA/ BRITA 1) - PREPARO MECÂNICO COM BETONEIRA 600 L. AF_05/2021</t>
  </si>
  <si>
    <t>278,10</t>
  </si>
  <si>
    <t>94969</t>
  </si>
  <si>
    <t>CONCRETO FCK = 15MPA, TRAÇO 1:3,4:3,5 (EM MASSA SECA DE CIMENTO/ AREIA MÉDIA/ BRITA 1) - PREPARO MECÂNICO COM BETONEIRA 600 L. AF_05/2021</t>
  </si>
  <si>
    <t>308,48</t>
  </si>
  <si>
    <t>94970</t>
  </si>
  <si>
    <t>CONCRETO FCK = 20MPA, TRAÇO 1:2,7:3 (EM MASSA SECA DE CIMENTO/ AREIA MÉDIA/ BRITA 1) - PREPARO MECÂNICO COM BETONEIRA 600 L. AF_05/2021</t>
  </si>
  <si>
    <t>335,83</t>
  </si>
  <si>
    <t>94971</t>
  </si>
  <si>
    <t>CONCRETO FCK = 25MPA, TRAÇO 1:2,3:2,7 (EM MASSA SECA DE CIMENTO/ AREIA MÉDIA/ BRITA 1) - PREPARO MECÂNICO COM BETONEIRA 600 L. AF_05/2021</t>
  </si>
  <si>
    <t>355,59</t>
  </si>
  <si>
    <t>94972</t>
  </si>
  <si>
    <t>CONCRETO FCK = 30MPA, TRAÇO 1:2,1:2,5 (EM MASSA SECA DE CIMENTO/ AREIA MÉDIA/ BRITA 1) - PREPARO MECÂNICO COM BETONEIRA 600 L. AF_05/2021</t>
  </si>
  <si>
    <t>368,90</t>
  </si>
  <si>
    <t>94973</t>
  </si>
  <si>
    <t>CONCRETO FCK = 40MPA, TRAÇO 1:1,6:1,9 (EM MASSA SECA DE CIMENTO/ AREIA MÉDIA/ BRITA 1) - PREPARO MECÂNICO COM BETONEIRA 600 L. AF_05/2021</t>
  </si>
  <si>
    <t>424,31</t>
  </si>
  <si>
    <t>94974</t>
  </si>
  <si>
    <t>CONCRETO MAGRO PARA LASTRO, TRAÇO 1:4,5:4,5 (EM MASSA SECA DE CIMENTO/ AREIA MÉDIA/ BRITA 1) - PREPARO MANUAL. AF_05/2021</t>
  </si>
  <si>
    <t>338,27</t>
  </si>
  <si>
    <t>94975</t>
  </si>
  <si>
    <t>CONCRETO FCK = 15MPA, TRAÇO 1:3,4:3,5 (EM MASSA SECA DE CIMENTO/ AREIA MÉDIA/ BRITA 1) - PREPARO MANUAL. AF_05/2021</t>
  </si>
  <si>
    <t>367,95</t>
  </si>
  <si>
    <t>96555</t>
  </si>
  <si>
    <t>CONCRETAGEM DE BLOCOS DE COROAMENTO E VIGAS BALDRAME, FCK 30 MPA, COM USO DE JERICA  LANÇAMENTO, ADENSAMENTO E ACABAMENTO. AF_06/2017</t>
  </si>
  <si>
    <t>534,35</t>
  </si>
  <si>
    <t>96556</t>
  </si>
  <si>
    <t>CONCRETAGEM DE SAPATAS, FCK 30 MPA, COM USO DE JERICA  LANÇAMENTO, ADENSAMENTO E ACABAMENTO. AF_06/2017</t>
  </si>
  <si>
    <t>613,35</t>
  </si>
  <si>
    <t>96557</t>
  </si>
  <si>
    <t>CONCRETAGEM DE BLOCOS DE COROAMENTO E VIGAS BALDRAMES, FCK 30 MPA, COM USO DE BOMBA  LANÇAMENTO, ADENSAMENTO E ACABAMENTO. AF_06/2017</t>
  </si>
  <si>
    <t>495,70</t>
  </si>
  <si>
    <t>96558</t>
  </si>
  <si>
    <t>CONCRETAGEM DE SAPATAS, FCK 30 MPA, COM USO DE BOMBA  LANÇAMENTO, ADENSAMENTO E ACABAMENTO. AF_11/2016</t>
  </si>
  <si>
    <t>503,03</t>
  </si>
  <si>
    <t>99235</t>
  </si>
  <si>
    <t>CONCRETAGEM DE EDIFICAÇÕES (PAREDES E LAJES) FEITAS COM SISTEMA DE FÔRMAS MANUSEÁVEIS, COM CONCRETO USINADO AUTOADENSÁVEL FCK 25 MPA - LANÇAMENTO E ACABAMENTO. AF_10/2021</t>
  </si>
  <si>
    <t>479,51</t>
  </si>
  <si>
    <t>99431</t>
  </si>
  <si>
    <t>CONCRETAGEM DE LAJES EM EDIFICAÇÕES UNIFAMILIARES FEITAS COM SISTEMA DE FÔRMAS MANUSEÁVEIS, COM CONCRETO USINADO BOMBEÁVEL FCK 25 MPA - LANÇAMENTO, ADENSAMENTO E ACABAMENTO (EXCLUSIVE BOMBA LANÇA). AF_10/2021</t>
  </si>
  <si>
    <t>498,45</t>
  </si>
  <si>
    <t>99432</t>
  </si>
  <si>
    <t>CONCRETAGEM DE PAREDES EM EDIFICAÇÕES UNIFAMILIARES FEITAS COM SISTEMA DE FÔRMAS MANUSEÁVEIS, COM CONCRETO USINADO BOMBEÁVEL FCK 25 MPA - LANÇAMENTO, ADENSAMENTO E ACABAMENTO (EXCLUSIVE BOMBA LANÇA). AF_10/2021</t>
  </si>
  <si>
    <t>483,76</t>
  </si>
  <si>
    <t>99433</t>
  </si>
  <si>
    <t>CONCRETAGEM DE PLATIBANDA EM EDIFICAÇÕES UNIFAMILIARES FEITAS COM SISTEMA DE FÔRMAS MANUSEÁVEIS, COM CONCRETO USINADO BOMBEÁVEL FCK 25 MPA, - LANÇAMENTO, ADENSAMENTO E ACABAMENTO (EXCLUSIVE BOMBA LANÇA). AF_10/2021</t>
  </si>
  <si>
    <t>527,26</t>
  </si>
  <si>
    <t>99434</t>
  </si>
  <si>
    <t>CONCRETAGEM DE LAJES EM EDIFICAÇÕES MULTIFAMILIARES FEITAS COM SISTEMA DE FÔRMAS MANUSEÁVEIS, COM CONCRETO USINADO BOMBEÁVEL FCK 25 MPA - LANÇAMENTO, ADENSAMENTO E ACABAMENTO (EXCLUSIVE BOMBA LANÇA). AF_10/2021</t>
  </si>
  <si>
    <t>502,35</t>
  </si>
  <si>
    <t>99435</t>
  </si>
  <si>
    <t>CONCRETAGEM DE PAREDES EM EDIFICAÇÕES MULTIFAMILIARES FEITAS COM SISTEMA DE FÔRMAS MANUSEÁVEIS, COM CONCRETO USINADO BOMBEÁVEL FCK 25 MPA - LANÇAMENTO, ADENSAMENTO E ACABAMENTO (EXCLUSIVE BOMBA LANÇA). AF_10/2021</t>
  </si>
  <si>
    <t>486,42</t>
  </si>
  <si>
    <t>99436</t>
  </si>
  <si>
    <t>CONCRETAGEM DE PLATIBANDA EM EDIFICAÇÕES MULTIFAMILIARES FEITAS COM SISTEMA DE FÔRMAS MANUSEÁVEIS, COM CONCRETO USINADO BOMBEÁVEL FCK 25 MPA - LANÇAMENTO, ADENSAMENTO E ACABAMENTO (EXCLUSIVE BOMBA LANÇA). AF_10/2021</t>
  </si>
  <si>
    <t>547,58</t>
  </si>
  <si>
    <t>99437</t>
  </si>
  <si>
    <t>CONCRETAGEM DE PLATIBANDA EM EDIFICAÇÕES UNIFAMILIARES FEITAS COM SISTEMA DE FÔRMAS MANUSEÁVEIS, COM CONCRETO USINADO AUTOADENSÁVEL FCK 25 MPA - LANÇAMENTO E ACABAMENTO. AF_10/2021</t>
  </si>
  <si>
    <t>509,21</t>
  </si>
  <si>
    <t>99438</t>
  </si>
  <si>
    <t>CONCRETAGEM DE PLATIBANDA EM EDIFICAÇÕES MULTIFAMILIARES FEITAS COM SISTEMA DE FÔRMAS MANUSEÁVEIS, COM CONCRETO USINADO AUTOADENSÁVEL FCK 25 MPA - LANÇAMENTO E ACABAMENTO. AF_10/2021</t>
  </si>
  <si>
    <t>514,82</t>
  </si>
  <si>
    <t>99439</t>
  </si>
  <si>
    <t>CONCRETAGEM DE EDIFICAÇÕES (PAREDES E LAJES) FEITAS COM SISTEMA DE FÔRMAS MANUSEÁVEIS, COM CONCRETO USINADO BOMBEÁVEL FCK 25 MPA - LANÇAMENTO, ADENSAMENTO E ACABAMENTO (EXCLUSIVE BOMBA LANÇA). AF_10/2021</t>
  </si>
  <si>
    <t>491,05</t>
  </si>
  <si>
    <t>102473</t>
  </si>
  <si>
    <t>CONCRETO MAGRO PARA LASTRO, TRAÇO 1:4,5:4,5 (EM MASSA SECA DE CIMENTO/ AREIA MÉDIA/ SEIXO ROLADO) - PREPARO MECÂNICO COM BETONEIRA 400 L. AF_05/2021</t>
  </si>
  <si>
    <t>377,73</t>
  </si>
  <si>
    <t>102474</t>
  </si>
  <si>
    <t>CONCRETO FCK = 15MPA, TRAÇO 1:3,4:3,4 (EM MASSA SECA DE CIMENTO/ AREIA MÉDIA/ SEIXO ROLADO) - PREPARO MECÂNICO COM BETONEIRA 400 L. AF_05/2021</t>
  </si>
  <si>
    <t>408,97</t>
  </si>
  <si>
    <t>102475</t>
  </si>
  <si>
    <t>CONCRETO FCK = 20MPA, TRAÇO 1:2,6:2,9 (EM MASSA SECA DE CIMENTO/ AREIA MÉDIA/ SEIXO ROLADO) - PREPARO MECÂNICO COM BETONEIRA 400 L. AF_05/2021</t>
  </si>
  <si>
    <t>447,50</t>
  </si>
  <si>
    <t>102476</t>
  </si>
  <si>
    <t>CONCRETO FCK = 25MPA, TRAÇO 1:2,2:2,5 (EM MASSA SECA DE CIMENTO/ AREIA MÉDIA/ SEIXO ROLADO) - PREPARO MECÂNICO COM BETONEIRA 400 L. AF_05/2021</t>
  </si>
  <si>
    <t>459,62</t>
  </si>
  <si>
    <t>102477</t>
  </si>
  <si>
    <t>CONCRETO FCK = 30MPA, TRAÇO 1:1,9:2,3 (EM MASSA SECA DE CIMENTO/ AREIA MÉDIA/ SEIXO ROLADO) - PREPARO MECÂNICO COM BETONEIRA 400 L. AF_05/2021</t>
  </si>
  <si>
    <t>489,64</t>
  </si>
  <si>
    <t>102478</t>
  </si>
  <si>
    <t>CONCRETO FCK = 40MPA, TRAÇO 1:1,4:1,8 (EM MASSA SECA DE CIMENTO/ AREIA MÉDIA/ SEIXO ROLADO) - PREPARO MECÂNICO COM BETONEIRA 400 L. AF_05/2021</t>
  </si>
  <si>
    <t>530,40</t>
  </si>
  <si>
    <t>102479</t>
  </si>
  <si>
    <t>CONCRETO MAGRO PARA LASTRO, TRAÇO 1:4,5:4,5 (EM MASSA SECA DE CIMENTO/ AREIA MÉDIA/ SEIXO ROLADO) - PREPARO MECÂNICO COM BETONEIRA 600 L. AF_05/2021</t>
  </si>
  <si>
    <t>373,45</t>
  </si>
  <si>
    <t>102480</t>
  </si>
  <si>
    <t>CONCRETO FCK = 15MPA, TRAÇO 1:3,4:3,4 (EM MASSA SECA DE CIMENTO/ AREIA MÉDIA/ SEIXO ROLADO) - PREPARO MECÂNICO COM BETONEIRA 600 L. AF_05/2021</t>
  </si>
  <si>
    <t>401,95</t>
  </si>
  <si>
    <t>102481</t>
  </si>
  <si>
    <t>CONCRETO FCK = 20MPA, TRAÇO 1:2,6:2,9 (EM MASSA SECA DE CIMENTO/ AREIA MÉDIA/ SEIXO ROLADO) - PREPARO MECÂNICO COM BETONEIRA 600 L. AF_05/2021</t>
  </si>
  <si>
    <t>433,64</t>
  </si>
  <si>
    <t>102482</t>
  </si>
  <si>
    <t>CONCRETO FCK = 25MPA, TRAÇO 1:2,2:2,5 (EM MASSA SECA DE CIMENTO/ AREIA MÉDIA/ SEIXO ROLADO) - PREPARO MECÂNICO COM BETONEIRA 600 L. AF_05/2021</t>
  </si>
  <si>
    <t>455,48</t>
  </si>
  <si>
    <t>102483</t>
  </si>
  <si>
    <t>CONCRETO FCK = 30MPA, TRAÇO 1:1,9:2,3 (EM MASSA SECA DE CIMENTO/ AREIA MÉDIA/ SEIXO ROLADO) - PREPARO MECÂNICO COM BETONEIRA 600 L. AF_05/2021</t>
  </si>
  <si>
    <t>480,80</t>
  </si>
  <si>
    <t>102484</t>
  </si>
  <si>
    <t>CONCRETO FCK = 40MPA, TRAÇO 1:1,4:1,8 (EM MASSA SECA DE CIMENTO/ AREIA MÉDIA/ SEIXO ROLADO) - PREPARO MECÂNICO COM BETONEIRA 600 L. AF_05/2021</t>
  </si>
  <si>
    <t>528,29</t>
  </si>
  <si>
    <t>102485</t>
  </si>
  <si>
    <t>CONCRETO MAGRO PARA LASTRO, TRAÇO 1:4,5:4,5 (EM MASSA SECA DE CIMENTO/ AREIA MÉDIA/ SEIXO ROLADO) - PREPARO MANUAL. AF_05/2021</t>
  </si>
  <si>
    <t>434,94</t>
  </si>
  <si>
    <t>102486</t>
  </si>
  <si>
    <t>CONCRETO FCK = 15MPA, TRAÇO 1:3,4:3,4 (EM MASSA SECA DE CIMENTO/ AREIA MÉDIA/ SEIXO ROLADO) - PREPARO MANUAL. AF_05/2021</t>
  </si>
  <si>
    <t>461,50</t>
  </si>
  <si>
    <t>102487</t>
  </si>
  <si>
    <t>CONCRETO CICLÓPICO FCK = 15MPA, 30% PEDRA DE MÃO EM VOLUME REAL, INCLUSIVE LANÇAMENTO. AF_05/2021</t>
  </si>
  <si>
    <t>459,51</t>
  </si>
  <si>
    <t>103183</t>
  </si>
  <si>
    <t>CONCRETAGEM DE ESCADAS EM EDIFICAÇÕES MULTIFAMILIARES FEITAS COM SISTEMA DE FÔRMAS MANUSEÁVEIS - CONCRETO USINADO BOMBEÁVEL, FCK 25 MPA - LANÇAMENTO, ADENSAMENTO E ACABAMENTO (EXCLUSIVE BOMBA LANÇA). AF_10/2021</t>
  </si>
  <si>
    <t>529,42</t>
  </si>
  <si>
    <t>103184</t>
  </si>
  <si>
    <t>CONCRETAGEM DE ESCADAS EM EDIFICAÇÕES MULTIFAMILIARES FEITAS COM SISTEMA DE FÔRMAS MANUSEÁVEIS - CONCRETO USINADO AUTOADENSÁVEL, FCK 25 MPA - LANÇAMENTO, ADENSAMENTO E ACABAMENTO. AF_10/2021</t>
  </si>
  <si>
    <t>490,83</t>
  </si>
  <si>
    <t>103669</t>
  </si>
  <si>
    <t>CONCRETAGEM DE PILARES, FCK = 25 MPA,  COM USO DE BALDES - LANÇAMENTO, ADENSAMENTO E ACABAMENTO. AF_02/2022</t>
  </si>
  <si>
    <t>745,05</t>
  </si>
  <si>
    <t>103670</t>
  </si>
  <si>
    <t>LANÇAMENTO COM USO DE BALDES, ADENSAMENTO E ACABAMENTO DE CONCRETO EM ESTRUTURAS. AF_02/2022</t>
  </si>
  <si>
    <t>275,75</t>
  </si>
  <si>
    <t>103671</t>
  </si>
  <si>
    <t>CONCRETAGEM DE PILARES, FCK = 25 MPA, COM USO DE GRUA - LANÇAMENTO, ADENSAMENTO E ACABAMENTO. AF_02/2022</t>
  </si>
  <si>
    <t>514,00</t>
  </si>
  <si>
    <t>103672</t>
  </si>
  <si>
    <t>CONCRETAGEM DE PILARES, FCK = 25 MPA, COM USO DE BOMBA - LANÇAMENTO, ADENSAMENTO E ACABAMENTO. AF_02/2022</t>
  </si>
  <si>
    <t>481,60</t>
  </si>
  <si>
    <t>103673</t>
  </si>
  <si>
    <t>LANÇAMENTO COM USO DE BOMBA, ADENSAMENTO E ACABAMENTO DE CONCRETO EM ESTRUTURAS. AF_02/2022</t>
  </si>
  <si>
    <t>39,31</t>
  </si>
  <si>
    <t>103674</t>
  </si>
  <si>
    <t>CONCRETAGEM DE VIGAS E LAJES, FCK=25 MPA, PARA LAJES PREMOLDADAS COM USO DE BOMBA - LANÇAMENTO, ADENSAMENTO E ACABAMENTO. AF_02/2022</t>
  </si>
  <si>
    <t>499,21</t>
  </si>
  <si>
    <t>103675</t>
  </si>
  <si>
    <t>CONCRETAGEM DE VIGAS E LAJES, FCK=25 MPA, PARA LAJES MACIÇAS OU NERVURADAS COM USO DE BOMBA - LANÇAMENTO, ADENSAMENTO E ACABAMENTO. AF_02/2022</t>
  </si>
  <si>
    <t>481,08</t>
  </si>
  <si>
    <t>103676</t>
  </si>
  <si>
    <t>CONCRETAGEM DE VIGAS E LAJES, FCK=25 MPA, PARA LAJES PREMOLDADAS COM JERICAS EM ELEVADOR DE CABO EM EDIFICAÇÃO DE MULTIPAVIMENTOS ATÉ 16 ANDARES - LANÇAMENTO, ADENSAMENTO E ACABAMENTO. AF_02/2022</t>
  </si>
  <si>
    <t>800,45</t>
  </si>
  <si>
    <t>103677</t>
  </si>
  <si>
    <t>CONCRETAGEM DE VIGAS E LAJES, FCK=25 MPA, PARA LAJES MACIÇAS OU NERVURADAS COM JERICAS EM ELEVADOR DE CABO EM EDIFICAÇÃO DE MULTIPAVIMENTOS ATÉ 16 ANDARES  - LANÇAMENTO, ADENSAMENTO E ACABAMENTO. AF_02/2022</t>
  </si>
  <si>
    <t>640,98</t>
  </si>
  <si>
    <t>103678</t>
  </si>
  <si>
    <t>CONCRETAGEM DE VIGAS E LAJES, FCK=25 MPA, PARA LAJES PREMOLDADAS COM JERICAS EM CREMALHEIRA EM EDIFICAÇÃO DE MULTIPAVIMENTOS ATÉ 16 ANDARES  - LANÇAMENTO, ADENSAMENTO E ACABAMENTO. AF_02/2022</t>
  </si>
  <si>
    <t>711,93</t>
  </si>
  <si>
    <t>103679</t>
  </si>
  <si>
    <t>CONCRETAGEM DE VIGAS E LAJES, FCK=25 MPA, PARA LAJES MACIÇAS OU NERVURADAS COM JERICAS EM CREMALHEIRA EM EDIFICAÇÃO DE MULTIPAVIMENTOS ATÉ 16 ANDARES - LANÇAMENTO, ADENSAMENTO E ACABAMENTO. AF_02/2022</t>
  </si>
  <si>
    <t>601,76</t>
  </si>
  <si>
    <t>103680</t>
  </si>
  <si>
    <t>CONCRETAGEM DE VIGAS E LAJES, FCK=25 MPA, PARA LAJES PREMOLDADAS COM GRUA DE CAÇAMBA DE 350 L EM EDIFICAÇÃO DE MULTIPAVIMENTOS ATÉ 16 ANDARES - LANÇAMENTO, ADENSAMENTO E ACABAMENTO. AF_02/2022</t>
  </si>
  <si>
    <t>640,56</t>
  </si>
  <si>
    <t>103681</t>
  </si>
  <si>
    <t>CONCRETAGEM DE VIGAS E LAJES, FCK=25 MPA, PARA LAJES MACIÇAS OU NERVURADAS COM GRUA DE CAÇAMBA DE 500 L EM EDIFICAÇÃO DE MULTIPAVIMENTOS ATÉ 16 ANDARES - LANÇAMENTO, ADENSAMENTO E ACABAMENTO. AF_02/2022</t>
  </si>
  <si>
    <t>536,79</t>
  </si>
  <si>
    <t>103682</t>
  </si>
  <si>
    <t>CONCRETAGEM DE VIGAS E LAJES, FCK=25 MPA, PARA QUALQUER TIPO DE LAJE COM BALDES EM EDIFICAÇÃO TÉRREA - LANÇAMENTO, ADENSAMENTO E ACABAMENTO. AF_02/2022</t>
  </si>
  <si>
    <t>762,70</t>
  </si>
  <si>
    <t>103683</t>
  </si>
  <si>
    <t>CONCRETAGEM DE VIGAS E LAJES, FCK=25 MPA, PARA QUALQUER TIPO DE LAJE COM BALDES EM EDIFICAÇÃO DE MULTIPAVIMENTOS ATÉ 04 ANDARES - LANÇAMENTO, ADENSAMENTO E ACABAMENTO. AF_02/2022</t>
  </si>
  <si>
    <t>1.031,27</t>
  </si>
  <si>
    <t>103684</t>
  </si>
  <si>
    <t>CONCRETAGEM DE RESERVATÓRIOS, FCK=25 MPA, COM USO DE BOMBA - LANÇAMENTO, ADENSAMENTO E ACABAMENTO. AF_02/2022</t>
  </si>
  <si>
    <t>496,91</t>
  </si>
  <si>
    <t>103685</t>
  </si>
  <si>
    <t>CONCRETAGEM DE MURETAS, FCK=25 MPA, COM USO DE BOMBA - LANÇAMENTO, ADENSAMENTO E ACABAMENTO. AF_02/2022</t>
  </si>
  <si>
    <t>485,25</t>
  </si>
  <si>
    <t>103686</t>
  </si>
  <si>
    <t>CONCRETAGEM DE ESCADAS, FCK=25 MPA, COM USO DE BOMBA - LANÇAMENTO, ADENSAMENTO E ACABAMENTO. AF_02/2022</t>
  </si>
  <si>
    <t>537,68</t>
  </si>
  <si>
    <t>103687</t>
  </si>
  <si>
    <t>CONCRETAGEM DE PILARES, FCK=25 MPA, COM USO DE JERICAS EM ELEVADOR DE CABO - LANÇAMENTO, ADENSAMENTO E ACABAMENTO. AF_02/2022</t>
  </si>
  <si>
    <t>861,06</t>
  </si>
  <si>
    <t>103688</t>
  </si>
  <si>
    <t>CONCRETAGEM DE PILARES, FCK=25 MPA, COM USO DE JERICAS EM CREMALHEIRA - LANÇAMENTO, ADENSAMENTO E ACABAMENTO. AF_02/2022</t>
  </si>
  <si>
    <t>634,42</t>
  </si>
  <si>
    <t>101963</t>
  </si>
  <si>
    <t>LAJE PRÉ-MOLDADA UNIDIRECIONAL, BIAPOIADA, PARA PISO, ENCHIMENTO EM CERÂMICA, VIGOTA CONVENCIONAL, ALTURA TOTAL DA LAJE (ENCHIMENTO+CAPA) = (8+4). AF_11/2020</t>
  </si>
  <si>
    <t>171,72</t>
  </si>
  <si>
    <t>101964</t>
  </si>
  <si>
    <t>LAJE PRÉ-MOLDADA UNIDIRECIONAL, BIAPOIADA, PARA FORRO, ENCHIMENTO EM CERÂMICA, VIGOTA CONVENCIONAL, ALTURA TOTAL DA LAJE (ENCHIMENTO+CAPA) = (8+3). AF_11/2020</t>
  </si>
  <si>
    <t>160,75</t>
  </si>
  <si>
    <t>101165</t>
  </si>
  <si>
    <t>ALVENARIA DE EMBASAMENTO COM BLOCO ESTRUTURAL DE CONCRETO, DE 14X19X29CM E ARGAMASSA DE ASSENTAMENTO COM PREPARO EM BETONEIRA. AF_05/2020</t>
  </si>
  <si>
    <t>806,05</t>
  </si>
  <si>
    <t>101166</t>
  </si>
  <si>
    <t>ALVENARIA DE EMBASAMENTO COM BLOCO ESTRUTURAL DE CERÂMICA, DE 14X19X29CM E ARGAMASSA DE ASSENTAMENTO COM PREPARO EM BETONEIRA. AF_05/2020</t>
  </si>
  <si>
    <t>596,36</t>
  </si>
  <si>
    <t>98575</t>
  </si>
  <si>
    <t>TRATAMENTO DE JUNTA DE DILATAÇÃO, COM TARUGO DE POLIETILENO E SELANTE PU, INCLUSO PREENCHIMENTO COM ESPUMA EXPANSIVA PU. AF_06/2018</t>
  </si>
  <si>
    <t>100,00</t>
  </si>
  <si>
    <t>98576</t>
  </si>
  <si>
    <t>TRATAMENTO DE JUNTA DE DILATAÇÃO COM MANTA ASFÁLTICA ADERIDA COM MAÇARICO. AF_06/2018</t>
  </si>
  <si>
    <t>19,27</t>
  </si>
  <si>
    <t>98577</t>
  </si>
  <si>
    <t>TRATAMENTO DE JUNTA SERRADA, COM TARUGO DE POLIETILENO E SELANTE À BASE DE SILICONE. AF_06/2018</t>
  </si>
  <si>
    <t>93182</t>
  </si>
  <si>
    <t>VERGA PRÉ-MOLDADA PARA JANELAS COM ATÉ 1,5 M DE VÃO. AF_03/2016</t>
  </si>
  <si>
    <t>47,14</t>
  </si>
  <si>
    <t>93183</t>
  </si>
  <si>
    <t>VERGA PRÉ-MOLDADA PARA JANELAS COM MAIS DE 1,5 M DE VÃO. AF_03/2016</t>
  </si>
  <si>
    <t>60,15</t>
  </si>
  <si>
    <t>93184</t>
  </si>
  <si>
    <t>VERGA PRÉ-MOLDADA PARA PORTAS COM ATÉ 1,5 M DE VÃO. AF_03/2016</t>
  </si>
  <si>
    <t>35,05</t>
  </si>
  <si>
    <t>93185</t>
  </si>
  <si>
    <t>VERGA PRÉ-MOLDADA PARA PORTAS COM MAIS DE 1,5 M DE VÃO. AF_03/2016</t>
  </si>
  <si>
    <t>59,22</t>
  </si>
  <si>
    <t>93186</t>
  </si>
  <si>
    <t>VERGA MOLDADA IN LOCO EM CONCRETO PARA JANELAS COM ATÉ 1,5 M DE VÃO. AF_03/2016</t>
  </si>
  <si>
    <t>88,81</t>
  </si>
  <si>
    <t>93187</t>
  </si>
  <si>
    <t>VERGA MOLDADA IN LOCO EM CONCRETO PARA JANELAS COM MAIS DE 1,5 M DE VÃO. AF_03/2016</t>
  </si>
  <si>
    <t>101,33</t>
  </si>
  <si>
    <t>93188</t>
  </si>
  <si>
    <t>VERGA MOLDADA IN LOCO EM CONCRETO PARA PORTAS COM ATÉ 1,5 M DE VÃO. AF_03/2016</t>
  </si>
  <si>
    <t>82,88</t>
  </si>
  <si>
    <t>93189</t>
  </si>
  <si>
    <t>VERGA MOLDADA IN LOCO EM CONCRETO PARA PORTAS COM MAIS DE 1,5 M DE VÃO. AF_03/2016</t>
  </si>
  <si>
    <t>102,17</t>
  </si>
  <si>
    <t>93190</t>
  </si>
  <si>
    <t>VERGA MOLDADA IN LOCO COM UTILIZAÇÃO DE BLOCOS CANALETA PARA JANELAS COM ATÉ 1,5 M DE VÃO. AF_03/2016</t>
  </si>
  <si>
    <t>41,95</t>
  </si>
  <si>
    <t>93191</t>
  </si>
  <si>
    <t>VERGA MOLDADA IN LOCO COM UTILIZAÇÃO DE BLOCOS CANALETA PARA JANELAS COM MAIS DE 1,5 M DE VÃO. AF_03/2016</t>
  </si>
  <si>
    <t>44,03</t>
  </si>
  <si>
    <t>93192</t>
  </si>
  <si>
    <t>VERGA MOLDADA IN LOCO COM UTILIZAÇÃO DE BLOCOS CANALETA PARA PORTAS COM ATÉ 1,5 M DE VÃO. AF_03/2016</t>
  </si>
  <si>
    <t>46,53</t>
  </si>
  <si>
    <t>93193</t>
  </si>
  <si>
    <t>VERGA MOLDADA IN LOCO COM UTILIZAÇÃO DE BLOCOS CANALETA PARA PORTAS COM MAIS DE 1,5 M DE VÃO. AF_03/2016</t>
  </si>
  <si>
    <t>45,01</t>
  </si>
  <si>
    <t>93194</t>
  </si>
  <si>
    <t>CONTRAVERGA PRÉ-MOLDADA PARA VÃOS DE ATÉ 1,5 M DE COMPRIMENTO. AF_03/2016</t>
  </si>
  <si>
    <t>46,12</t>
  </si>
  <si>
    <t>93195</t>
  </si>
  <si>
    <t>CONTRAVERGA PRÉ-MOLDADA PARA VÃOS DE MAIS DE 1,5 M DE COMPRIMENTO. AF_03/2016</t>
  </si>
  <si>
    <t>55,97</t>
  </si>
  <si>
    <t>93196</t>
  </si>
  <si>
    <t>CONTRAVERGA MOLDADA IN LOCO EM CONCRETO PARA VÃOS DE ATÉ 1,5 M DE COMPRIMENTO. AF_03/2016</t>
  </si>
  <si>
    <t>86,18</t>
  </si>
  <si>
    <t>93197</t>
  </si>
  <si>
    <t>CONTRAVERGA MOLDADA IN LOCO EM CONCRETO PARA VÃOS DE MAIS DE 1,5 M DE COMPRIMENTO. AF_03/2016</t>
  </si>
  <si>
    <t>96,20</t>
  </si>
  <si>
    <t>93198</t>
  </si>
  <si>
    <t>CONTRAVERGA MOLDADA IN LOCO COM UTILIZAÇÃO DE BLOCOS CANALETA PARA VÃOS DE ATÉ 1,5 M DE COMPRIMENTO. AF_03/2016</t>
  </si>
  <si>
    <t>35,84</t>
  </si>
  <si>
    <t>93199</t>
  </si>
  <si>
    <t>CONTRAVERGA MOLDADA IN LOCO COM UTILIZAÇÃO DE BLOCOS CANALETA PARA VÃOS DE MAIS DE 1,5 M DE COMPRIMENTO. AF_03/2016</t>
  </si>
  <si>
    <t>35,29</t>
  </si>
  <si>
    <t>93200</t>
  </si>
  <si>
    <t>FIXAÇÃO (ENCUNHAMENTO) DE ALVENARIA DE VEDAÇÃO COM ARGAMASSA APLICADA COM BISNAGA. AF_03/2016</t>
  </si>
  <si>
    <t>2,50</t>
  </si>
  <si>
    <t>93201</t>
  </si>
  <si>
    <t>FIXAÇÃO (ENCUNHAMENTO) DE ALVENARIA DE VEDAÇÃO COM ARGAMASSA APLICADA COM COLHER. AF_03/2016</t>
  </si>
  <si>
    <t>5,53</t>
  </si>
  <si>
    <t>93202</t>
  </si>
  <si>
    <t>FIXAÇÃO (ENCUNHAMENTO) DE ALVENARIA DE VEDAÇÃO COM TIJOLO MACIÇO. AF_03/2016</t>
  </si>
  <si>
    <t>24,07</t>
  </si>
  <si>
    <t>93203</t>
  </si>
  <si>
    <t>FIXAÇÃO (ENCUNHAMENTO) DE ALVENARIA DE VEDAÇÃO COM ESPUMA DE POLIURETANO EXPANSIVA. AF_03/2016</t>
  </si>
  <si>
    <t>14,97</t>
  </si>
  <si>
    <t>93204</t>
  </si>
  <si>
    <t>CINTA DE AMARRAÇÃO DE ALVENARIA MOLDADA IN LOCO EM CONCRETO. AF_03/2016</t>
  </si>
  <si>
    <t>62,52</t>
  </si>
  <si>
    <t>93205</t>
  </si>
  <si>
    <t>CINTA DE AMARRAÇÃO DE ALVENARIA MOLDADA IN LOCO COM UTILIZAÇÃO DE BLOCOS CANALETA. AF_03/2016</t>
  </si>
  <si>
    <t>35,12</t>
  </si>
  <si>
    <t>95952</t>
  </si>
  <si>
    <t>(COMPOSIÇÃO REPRESENTATIVA) EXECUÇÃO DE ESTRUTURAS DE CONCRETO ARMADO CONVENCIONAL, PARA EDIFICAÇÃO HABITACIONAL MULTIFAMILIAR (PRÉDIO), FCK = 25 MPA. AF_01/2017</t>
  </si>
  <si>
    <t>2.115,25</t>
  </si>
  <si>
    <t>95953</t>
  </si>
  <si>
    <t>(COMPOSIÇÃO REPRESENTATIVA) EXECUÇÃO DE ESTRUTURAS DE CONCRETO ARMADO, PARA EDIFICAÇÃO HABITACIONAL UNIFAMILIAR COM DOIS PAVIMENTOS (CASA ISOLADA), FCK = 25 MPA. AF_01/2017</t>
  </si>
  <si>
    <t>3.544,40</t>
  </si>
  <si>
    <t>95954</t>
  </si>
  <si>
    <t>(COMPOSIÇÃO REPRESENTATIVA) EXECUÇÃO DE ESTRUTURAS DE CONCRETO ARMADO, PARA EDIFICAÇÃO HABITACIONAL UNIFAMILIAR COM DOIS PAVIMENTOS (CASA EM EMPREENDIMENTOS), FCK = 25 MPA. AF_01/2017</t>
  </si>
  <si>
    <t>2.488,01</t>
  </si>
  <si>
    <t>95955</t>
  </si>
  <si>
    <t>(COMPOSIÇÃO REPRESENTATIVA) EXECUÇÃO DE ESTRUTURAS DE CONCRETO ARMADO, PARA EDIFICAÇÃO HABITACIONAL UNIFAMILIAR TÉRREA (CASA ISOLADA), FCK = 25 MPA. AF_01/2017</t>
  </si>
  <si>
    <t>3.135,27</t>
  </si>
  <si>
    <t>95956</t>
  </si>
  <si>
    <t>(COMPOSIÇÃO REPRESENTATIVA) EXECUÇÃO DE ESTRUTURAS DE CONCRETO ARMADO, PARA EDIFICAÇÃO HABITACIONAL UNIFAMILIAR TÉRREA (CASA EM EMPREENDIMENTOS), FCK = 25 MPA. AF_01/2017</t>
  </si>
  <si>
    <t>2.428,87</t>
  </si>
  <si>
    <t>95957</t>
  </si>
  <si>
    <t>(COMPOSIÇÃO REPRESENTATIVA) EXECUÇÃO DE ESTRUTURAS DE CONCRETO ARMADO, PARA EDIFICAÇÃO INSTITUCIONAL TÉRREA, FCK = 25 MPA. AF_01/2017</t>
  </si>
  <si>
    <t>3.156,53</t>
  </si>
  <si>
    <t>95969</t>
  </si>
  <si>
    <t>(COMPOSIÇÃO REPRESENTATIVA) EXECUÇÃO DE ESCADA EM CONCRETO ARMADO, MOLDADA IN LOCO, FCK = 25 MPA. AF_02/2017</t>
  </si>
  <si>
    <t>3.037,84</t>
  </si>
  <si>
    <t>97733</t>
  </si>
  <si>
    <t>PEÇA RETANGULAR PRÉ-MOLDADA, VOLUME DE CONCRETO DE ATÉ 10 LITROS, TAXA DE AÇO APROXIMADA DE 30KG/M³. AF_01/2018</t>
  </si>
  <si>
    <t>3.159,10</t>
  </si>
  <si>
    <t>97734</t>
  </si>
  <si>
    <t>PEÇA RETANGULAR PRÉ-MOLDADA, VOLUME DE CONCRETO DE 10 A 30 LITROS, TAXA DE AÇO APROXIMADA DE 30KG/M³. AF_01/2018</t>
  </si>
  <si>
    <t>2.709,76</t>
  </si>
  <si>
    <t>97735</t>
  </si>
  <si>
    <t>PEÇA RETANGULAR PRÉ-MOLDADA, VOLUME DE CONCRETO DE 30 A 100 LITROS, TAXA DE AÇO APROXIMADA DE 30KG/M³. AF_01/2018</t>
  </si>
  <si>
    <t>2.232,29</t>
  </si>
  <si>
    <t>97736</t>
  </si>
  <si>
    <t>PEÇA RETANGULAR PRÉ-MOLDADA, VOLUME DE CONCRETO ACIMA DE 100 LITROS, TAXA DE AÇO APROXIMADA DE 30KG/M³. AF_01/2018</t>
  </si>
  <si>
    <t>1.382,88</t>
  </si>
  <si>
    <t>97737</t>
  </si>
  <si>
    <t>PEÇA RETANGULAR PRÉ-MOLDADA, VOLUME DE CONCRETO DE 30 A 70 LITROS , TAXA DE AÇO APROXIMADA DE 70KG/M³. AF_01/2018</t>
  </si>
  <si>
    <t>3.191,17</t>
  </si>
  <si>
    <t>97738</t>
  </si>
  <si>
    <t>PEÇA CIRCULAR PRÉ-MOLDADA, VOLUME DE CONCRETO DE 10 A 30 LITROS, TAXA DE FIBRA DE POLIPROPILENO APROXIMADA DE 6 KG/M³. AF_01/2018_P</t>
  </si>
  <si>
    <t>4.839,44</t>
  </si>
  <si>
    <t>97739</t>
  </si>
  <si>
    <t>PEÇA CIRCULAR PRÉ-MOLDADA, VOLUME DE CONCRETO DE 30 A 100 LITROS, TAXA DE AÇO APROXIMADA DE 30KG/M³. AF_01/2018</t>
  </si>
  <si>
    <t>2.673,68</t>
  </si>
  <si>
    <t>97740</t>
  </si>
  <si>
    <t>PEÇA CIRCULAR PRÉ-MOLDADA, VOLUME DE CONCRETO ACIMA DE 100 LITROS, TAXA DE AÇO APROXIMADA DE 30KG/M³. AF_01/2018</t>
  </si>
  <si>
    <t>1.948,02</t>
  </si>
  <si>
    <t>98615</t>
  </si>
  <si>
    <t>CONTENÇÃO EM CORTINA COM ESTACAS ESPAÇADAS COM 30 CM DE DIÂMETRO E PROFUNDIDADE MENOR OU IGUAL A 10 M. AF_06/2018</t>
  </si>
  <si>
    <t>120,08</t>
  </si>
  <si>
    <t>98616</t>
  </si>
  <si>
    <t>CONTENÇÃO EM CORTINA COM ESTACAS ESPAÇADAS COM 30 CM DE DIÂMETRO E PROFUNDIDADE MAIOR QUE 10 M E MENOR OU IGUAL A 15 M. AF_06/2018</t>
  </si>
  <si>
    <t>91,76</t>
  </si>
  <si>
    <t>98617</t>
  </si>
  <si>
    <t>CONTENÇÃO EM CORTINA COM ESTACAS ESPAÇADAS COM 30 CM DE DIÂMETRO E PROFUNDIDADE MAIOR QUE 15 M. AF_06/2018</t>
  </si>
  <si>
    <t>83,89</t>
  </si>
  <si>
    <t>98618</t>
  </si>
  <si>
    <t>CONTENÇÃO EM CORTINA COM ESTACAS ESPAÇADAS COM 40 CM DE DIÂMETRO E PROFUNDIDADE MENOR OU IGUAL A 10 M. AF_06/2018</t>
  </si>
  <si>
    <t>115,63</t>
  </si>
  <si>
    <t>98619</t>
  </si>
  <si>
    <t>CONTENÇÃO EM CORTINA COM ESTACAS ESPAÇADAS COM 40 CM DE DIÂMETRO E PROFUNDIDADE MAIOR QUE 10 M E MENOR OU IGUAL A 15 M. AF_06/2018</t>
  </si>
  <si>
    <t>103,75</t>
  </si>
  <si>
    <t>98620</t>
  </si>
  <si>
    <t>CONTENÇÃO EM CORTINA COM ESTACAS ESPAÇADAS COM 40 CM DE DIÂMETRO E PROFUNDIDADE MAIOR QUE 15 M. AF_06/2018</t>
  </si>
  <si>
    <t>97,74</t>
  </si>
  <si>
    <t>98621</t>
  </si>
  <si>
    <t>CONTENÇÃO EM CORTINA COM ESTACAS ESPAÇADAS COM 50 CM DE DIÂMETRO E PROFUNDIDADE MENOR OU IGUAL A 10 M. AF_06/2018</t>
  </si>
  <si>
    <t>129,14</t>
  </si>
  <si>
    <t>98622</t>
  </si>
  <si>
    <t>CONTENÇÃO EM CORTINA COM ESTACAS ESPAÇADAS COM 50 CM DE DIÂMETRO E PROFUNDIDADE MAIOR QUE 10 M E MENOR OU IGUAL A 15 M. AF_06/2018</t>
  </si>
  <si>
    <t>119,58</t>
  </si>
  <si>
    <t>98623</t>
  </si>
  <si>
    <t>CONTENÇÃO EM CORTINA COM ESTACAS ESPAÇADAS COM 50 CM DE DIÂMETRO E PROFUNDIDADE MAIOR QUE 15 M. AF_06/2018</t>
  </si>
  <si>
    <t>114,72</t>
  </si>
  <si>
    <t>98624</t>
  </si>
  <si>
    <t>CONTENÇÃO EM CORTINA COM ESTACAS ESPAÇADAS COM 60 CM DE DIÂMETRO E PROFUNDIDADE MENOR OU IGUAL A 10 M. AF_06/2018</t>
  </si>
  <si>
    <t>144,26</t>
  </si>
  <si>
    <t>98625</t>
  </si>
  <si>
    <t>CONTENÇÃO EM CORTINA COM ESTACAS ESPAÇADAS COM 60 CM DE DIÂMETRO E PROFUNDIDADE MAIOR QUE 10 M E MENOR OU IGUAL A 15 M. AF_06/2018</t>
  </si>
  <si>
    <t>136,21</t>
  </si>
  <si>
    <t>98626</t>
  </si>
  <si>
    <t>CONTENÇÃO EM CORTINA COM ESTACAS ESPAÇADAS COM 60 CM DE DIÂMETRO E PROFUNDIDADE MAIOR QUE 15 M. AF_06/2018</t>
  </si>
  <si>
    <t>132,09</t>
  </si>
  <si>
    <t>98655</t>
  </si>
  <si>
    <t>EXECUÇÃO DE MURETA GUIA PARA CONTENÇÃO/ FUNDAÇÃO COM 30 CM DE ESPESSURA. AF_06/2018</t>
  </si>
  <si>
    <t>597,43</t>
  </si>
  <si>
    <t>98656</t>
  </si>
  <si>
    <t>EXECUÇÃO DE MURETA GUIA PARA CONTENÇÃO/ FUNDAÇÃO COM 40 CM DE ESPESSURA. AF_06/2018</t>
  </si>
  <si>
    <t>606,82</t>
  </si>
  <si>
    <t>98657</t>
  </si>
  <si>
    <t>EXECUÇÃO DE MURETA GUIA PARA CONTENÇÃO/ FUNDAÇÃO COM 50 CM DE ESPESSURA. AF_06/2018</t>
  </si>
  <si>
    <t>616,22</t>
  </si>
  <si>
    <t>98658</t>
  </si>
  <si>
    <t>EXECUÇÃO DE MURETA GUIA PARA CONTENÇÃO/ FUNDAÇÃO COM 60 CM DE ESPESSURA. AF_06/2018</t>
  </si>
  <si>
    <t>625,62</t>
  </si>
  <si>
    <t>98659</t>
  </si>
  <si>
    <t>EXECUÇÃO DE MURETA GUIA PARA CONTENÇÃO/ FUNDAÇÃO COM 80 CM DE ESPESSURA. AF_06/2018</t>
  </si>
  <si>
    <t>644,43</t>
  </si>
  <si>
    <t>98746</t>
  </si>
  <si>
    <t>SOLDA DE TOPO EM CHAPA/PERFIL/TUBO DE AÇO CHANFRADO, ESPESSURA=1/4''. AF_06/2018</t>
  </si>
  <si>
    <t>69,72</t>
  </si>
  <si>
    <t>98749</t>
  </si>
  <si>
    <t>SOLDA DE TOPO EM CHAPA/PERFIL/TUBO DE AÇO CHANFRADO, ESPESSURA=5/16''. AF_06/2018</t>
  </si>
  <si>
    <t>85,18</t>
  </si>
  <si>
    <t>98750</t>
  </si>
  <si>
    <t>SOLDA DE TOPO EM CHAPA/PERFIL/TUBO DE AÇO CHANFRADO, ESPESSURA=3/8''. AF_06/2018</t>
  </si>
  <si>
    <t>104,07</t>
  </si>
  <si>
    <t>98751</t>
  </si>
  <si>
    <t>SOLDA DE TOPO EM CHAPA/PERFIL/TUBO DE AÇO CHANFRADO, ESPESSURA=1/2''. AF_06/2018</t>
  </si>
  <si>
    <t>153,46</t>
  </si>
  <si>
    <t>98752</t>
  </si>
  <si>
    <t>SOLDA DE TOPO EM CHAPA/PERFIL/TUBO DE AÇO CHANFRADO, ESPESSURA=5/8''. AF_06/2018</t>
  </si>
  <si>
    <t>213,19</t>
  </si>
  <si>
    <t>98753</t>
  </si>
  <si>
    <t>SOLDA DE TOPO EM CHAPA/PERFIL/TUBO DE AÇO CHANFRADO, ESPESSURA=3/4''. AF_06/2018</t>
  </si>
  <si>
    <t>287,67</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</si>
  <si>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</si>
  <si>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</si>
  <si>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</si>
  <si>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</si>
  <si>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16,96</t>
  </si>
  <si>
    <t>100765</t>
  </si>
  <si>
    <t>PILAR METÁLICO PERFIL LAMINADO/SOLDADO EM AÇO ESTRUTURAL, COM CONEXÕES PARAFUSADAS, INCLUSOS MÃO DE OBRA, TRANSPORTE E IÇAMENTO UTILIZANDO GUINDASTE - FORNECIMENTO E INSTALAÇÃO. AF_01/2020_P</t>
  </si>
  <si>
    <t>16,63</t>
  </si>
  <si>
    <t>100766</t>
  </si>
  <si>
    <t>PILAR METÁLICO PERFIL LAMINADO OU SOLDADO EM AÇO ESTRUTURAL, COM CONEXÕES SOLDADAS, INCLUSOS MÃO DE OBRA, TRANSPORTE E IÇAMENTO UTILIZANDO GUINDASTE - FORNECIMENTO E INSTALAÇÃO. AF_01/2020_P</t>
  </si>
  <si>
    <t>17,02</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</si>
  <si>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</si>
  <si>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</si>
  <si>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</si>
  <si>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AF_01/2020_P</t>
  </si>
  <si>
    <t>24,23</t>
  </si>
  <si>
    <t>100769</t>
  </si>
  <si>
    <t>CONTRAVENTAMENTO COM CANTONEIRAS DE AÇO, ABAS IGUAIS, COM CONEXÕES PARAFUSADAS, INCLUSOS MÃO DE OBRA, TRANSPORTE E IÇAMENTO UTILIZANDO GUINDASTE, PARA EDIFÍCIOS DE 3 A 5 PAVIMENTOS - FORNECIMENTO E INSTALAÇÃO. AF_01/2020_P</t>
  </si>
  <si>
    <t>21,62</t>
  </si>
  <si>
    <t>100770</t>
  </si>
  <si>
    <t>CONTRAVENTAMENTO COM CANTONEIRAS DE AÇO, ABAS IGUAIS, COM CONEXÕES SOLDADAS, INCLUSOS MÃO DE OBRA, TRANSPORTE E IÇAMENTO UTILIZANDO GUINDASTE, PARA EDIFÍCIOS DE 3 A 5 PAVIMENTOS - FORNECIMENTO E INSTALAÇÃO. AF_01/2020_P</t>
  </si>
  <si>
    <t>21,28</t>
  </si>
  <si>
    <t>100771</t>
  </si>
  <si>
    <t>CONTRAVENTAMENTO COM CANTONEIRAS DE AÇO, ABAS IGUAIS, COM CONEXÕES PARAFUSADAS, INCLUSOS MÃO DE OBRA, TRANSPORTE E IÇAMENTO UTILIZANDO GRUA, PARA EDIFÍCIOS DE 6 A 10 PAVIMENTOS - FORNECIMENTO E INSTALAÇÃO. AF_01/2020_P</t>
  </si>
  <si>
    <t>27,64</t>
  </si>
  <si>
    <t>100772</t>
  </si>
  <si>
    <t>CONTRAVENTAMENTO COM CANTONEIRAS DE AÇO, ABAS IGUAIS, COM CONEXÕES SOLDADAS, INCLUSOS MÃO DE OBRA, TRANSPORTE E IÇAMENTO UTILIZANDO GRUA, PARA EDIFÍCIOS DE 6 A 10 PAVIMENTOS - FORNECIMENTO E INSTALAÇÃO. AF_01/2020_P</t>
  </si>
  <si>
    <t>17,17</t>
  </si>
  <si>
    <t>100773</t>
  </si>
  <si>
    <t>ESTRUTURA TRELIÇADA DE COBERTURA, TIPO ARCO, COM LIGAÇÕES SOLDADAS, INCLUSOS PERFIS METÁLICOS, CHAPAS METÁLICAS, MÃO DE OBRA E TRANSPORTE COM GUINDASTE - FORNECIMENTO E INSTALAÇÃO. AF_01/2020_P</t>
  </si>
  <si>
    <t>20,54</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</si>
  <si>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</si>
  <si>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</si>
  <si>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</si>
  <si>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</si>
  <si>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14,80</t>
  </si>
  <si>
    <t>100776</t>
  </si>
  <si>
    <t>ESTRUTURA TRELIÇADA DE COBERTURA, TIPO ARCO, COM LIGAÇÕES PARAFUSADAS, INCLUSOS PERFIS METÁLICOS, CHAPAS METÁLICAS, MÃO DE OBRA E TRANSPORTE COM GUINDASTE - FORNECIMENTO E INSTALAÇÃO. AF_01/2020_P</t>
  </si>
  <si>
    <t>20,63</t>
  </si>
  <si>
    <t>100777</t>
  </si>
  <si>
    <t>ESTRUTURA TRELIÇADA DE COBERTURA, TIPO SHED, COM LIGAÇÕES PARAFUSADAS, INCLUSOS PERFIS METÁLICOS, CHAPAS METÁLICAS, MÃO DE OBRA E TRANSPORTE COM GUINDASTE - FORNECIMENTO E INSTALAÇÃO. AF_01/2020_P</t>
  </si>
  <si>
    <t>14,96</t>
  </si>
  <si>
    <t>100778</t>
  </si>
  <si>
    <t>ESTRUTURA TRELIÇADA DE COBERTURA, TIPO FINK, COM LIGAÇÕES PARAFUSADAS, INCLUSOS PERFIS METÁLICOS, CHAPAS METÁLICAS, MÃO DE OBRA E TRANSPORTE COM GUINDASTE - FORNECIMENTO E INSTALAÇÃO. AF_01/2020_P</t>
  </si>
  <si>
    <t>98560</t>
  </si>
  <si>
    <t>IMPERMEABILIZAÇÃO DE PISO COM ARGAMASSA DE CIMENTO E AREIA, COM ADITIVO IMPERMEABILIZANTE, E = 2CM. AF_06/2018</t>
  </si>
  <si>
    <t>42,00</t>
  </si>
  <si>
    <t>98561</t>
  </si>
  <si>
    <t>IMPERMEABILIZAÇÃO DE PAREDES COM ARGAMASSA DE CIMENTO E AREIA, COM ADITIVO IMPERMEABILIZANTE, E = 2CM. AF_06/2018</t>
  </si>
  <si>
    <t>37,52</t>
  </si>
  <si>
    <t>98562</t>
  </si>
  <si>
    <t>IMPERMEABILIZAÇÃO DE FLOREIRA OU VIGA BALDRAME COM ARGAMASSA DE CIMENTO E AREIA, COM ADITIVO IMPERMEABILIZANTE, E = 2 CM. AF_06/2018</t>
  </si>
  <si>
    <t>37,11</t>
  </si>
  <si>
    <t>98555</t>
  </si>
  <si>
    <t>IMPERMEABILIZAÇÃO DE SUPERFÍCIE COM ARGAMASSA POLIMÉRICA / MEMBRANA ACRÍLICA, 3 DEMÃOS. AF_06/2018</t>
  </si>
  <si>
    <t>26,12</t>
  </si>
  <si>
    <t>98556</t>
  </si>
  <si>
    <t>IMPERMEABILIZAÇÃO DE SUPERFÍCIE COM ARGAMASSA POLIMÉRICA / MEMBRANA ACRÍLICA, 4 DEMÃOS, REFORÇADA COM VÉU DE POLIÉSTER (MAV). AF_06/2018</t>
  </si>
  <si>
    <t>47,66</t>
  </si>
  <si>
    <t>98558</t>
  </si>
  <si>
    <t>TRATAMENTO DE RALO OU PONTO EMERGENTE COM ARGAMASSA POLIMÉRICA / MEMBRANA ACRÍLICA REFORÇADO COM VÉU DE POLIÉSTER (MAV). AF_06/2018</t>
  </si>
  <si>
    <t>7,29</t>
  </si>
  <si>
    <t>98559</t>
  </si>
  <si>
    <t>TRATAMENTO DE RODAPÉ COM VÉU DE POLIÉSTER. AF_06/2018</t>
  </si>
  <si>
    <t>98546</t>
  </si>
  <si>
    <t>IMPERMEABILIZAÇÃO DE SUPERFÍCIE COM MANTA ASFÁLTICA, UMA CAMADA, INCLUSIVE APLICAÇÃO DE PRIMER ASFÁLTICO, E=3MM. AF_06/2018</t>
  </si>
  <si>
    <t>92,44</t>
  </si>
  <si>
    <t>98547</t>
  </si>
  <si>
    <t>IMPERMEABILIZAÇÃO DE SUPERFÍCIE COM MANTA ASFÁLTICA, DUAS CAMADAS, INCLUSIVE APLICAÇÃO DE PRIMER ASFÁLTICO, E=3MM E E=4MM. AF_06/2018</t>
  </si>
  <si>
    <t>170,36</t>
  </si>
  <si>
    <t>98553</t>
  </si>
  <si>
    <t>IMPERMEABILIZAÇÃO DE SUPERFÍCIE COM MEMBRANA À BASE DE POLIURETANO, 2 DEMÃOS. AF_06/2018</t>
  </si>
  <si>
    <t>136,60</t>
  </si>
  <si>
    <t>98554</t>
  </si>
  <si>
    <t>IMPERMEABILIZAÇÃO DE SUPERFÍCIE COM MEMBRANA À BASE DE RESINA ACRÍLICA, 3 DEMÃOS. AF_06/2018</t>
  </si>
  <si>
    <t>45,16</t>
  </si>
  <si>
    <t>98557</t>
  </si>
  <si>
    <t>IMPERMEABILIZAÇÃO DE SUPERFÍCIE COM EMULSÃO ASFÁLTICA, 2 DEMÃOS AF_06/2018</t>
  </si>
  <si>
    <t>40,72</t>
  </si>
  <si>
    <t>98563</t>
  </si>
  <si>
    <t>PROTEÇÃO MECÂNICA DE SUPERFÍCIE HORIZONTAL COM ARGAMASSA DE CIMENTO E AREIA, TRAÇO 1:3, E=2CM. AF_06/2018</t>
  </si>
  <si>
    <t>29,47</t>
  </si>
  <si>
    <t>98564</t>
  </si>
  <si>
    <t>PROTEÇÃO MECÂNICA DE SUPERFÍCIE VERTICAL COM ARGAMASSA DE CIMENTO E AREIA, TRAÇO 1:3, E=2CM. AF_06/2018</t>
  </si>
  <si>
    <t>42,98</t>
  </si>
  <si>
    <t>98565</t>
  </si>
  <si>
    <t>PROTEÇÃO MECÂNICA DE SUPERFICIE HORIZONTAL COM ARGAMASSA DE CIMENTO E AREIA, TRAÇO 1:3, E=3CM. AF_06/2018</t>
  </si>
  <si>
    <t>42,56</t>
  </si>
  <si>
    <t>98566</t>
  </si>
  <si>
    <t>PROTEÇÃO MECÂNICA DE SUPERFÍCIE VERTICAL COM ARGAMASSA DE CIMENTO E AREIA, TRAÇO 1:3, E=3CM. AF_06/2018</t>
  </si>
  <si>
    <t>56,07</t>
  </si>
  <si>
    <t>98567</t>
  </si>
  <si>
    <t>PROTEÇÃO MECÂNICA DE SUPERFICIE HORIZONTAL COM ARGAMASSA DE CIMENTO E AREIA, TRAÇO 1:3, E=4CM. AF_06/2018</t>
  </si>
  <si>
    <t>55,05</t>
  </si>
  <si>
    <t>98568</t>
  </si>
  <si>
    <t>PROTEÇÃO MECÂNICA DE SUPERFÍCIE VERTICAL COM ARGAMASSA DE CIMENTO E AREIA, TRAÇO 1:3, E=4CM. AF_06/2018</t>
  </si>
  <si>
    <t>68,54</t>
  </si>
  <si>
    <t>98569</t>
  </si>
  <si>
    <t>PROTEÇÃO MECÂNICA DE SUPERFICIE HORIZONTAL COM ARGAMASSA DE CIMENTO E AREIA, TRAÇO 1:3, E=5CM. AF_06/2018</t>
  </si>
  <si>
    <t>68,13</t>
  </si>
  <si>
    <t>98570</t>
  </si>
  <si>
    <t>PROTEÇÃO MECÂNICA DE SUPERFÍCIE VERTICAL COM ARGAMASSA DE CIMENTO E AREIA, TRAÇO 1:3, E=5CM. AF_06/2018</t>
  </si>
  <si>
    <t>81,66</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</si>
  <si>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</si>
  <si>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</si>
  <si>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</si>
  <si>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</si>
  <si>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</si>
  <si>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</si>
  <si>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56,52</t>
  </si>
  <si>
    <t>91831</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</si>
  <si>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</si>
  <si>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</si>
  <si>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</si>
  <si>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8,83</t>
  </si>
  <si>
    <t>91834</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</si>
  <si>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</si>
  <si>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</si>
  <si>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</si>
  <si>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91836</t>
  </si>
  <si>
    <t>ELETRODUTO FLEXÍVEL CORRUGADO, PVC, DN 32 MM (1"), PARA CIRCUITOS TERMINAIS, INSTALADO EM FORRO - FORNECIMENTO E INSTALAÇÃO. AF_12/2015</t>
  </si>
  <si>
    <t>12,19</t>
  </si>
  <si>
    <t>91837</t>
  </si>
  <si>
    <t>ELETRODUTO FLEXÍVEL CORRUGADO REFORÇADO, PVC, DN 32 MM (1"), PARA CIRCUITOS TERMINAIS, INSTALADO EM FORRO - FORNECIMENTO E INSTALAÇÃO. AF_12/2015</t>
  </si>
  <si>
    <t>15,92</t>
  </si>
  <si>
    <t>91839</t>
  </si>
  <si>
    <t>ELETRODUTO FLEXÍVEL LISO, PEAD, DN 32 MM (1"), PARA CIRCUITOS TERMINAIS, INSTALADO EM FORRO - FORNECIMENTO E INSTALAÇÃO. AF_12/2015</t>
  </si>
  <si>
    <t>9,59</t>
  </si>
  <si>
    <t>91840</t>
  </si>
  <si>
    <t>ELETRODUTO FLEXÍVEL CORRUGADO, PEAD, DN 40 MM (1 1/4"), PARA CIRCUITOS TERMINAIS, INSTALADO EM FORRO - FORNECIMENTO E INSTALAÇÃO. AF_12/2015</t>
  </si>
  <si>
    <t>11,99</t>
  </si>
  <si>
    <t>91841</t>
  </si>
  <si>
    <t>ELETRODUTO FLEXÍVEL LISO, PEAD, DN 40 MM (1 1/4"), PARA CIRCUITOS TERMINAIS, INSTALADO EM FORRO - FORNECIMENTO E INSTALAÇÃO. AF_12/2015</t>
  </si>
  <si>
    <t>11,38</t>
  </si>
  <si>
    <t>91842</t>
  </si>
  <si>
    <t>ELETRODUTO FLEXÍVEL CORRUGADO, PVC, DN 20 MM (1/2"), PARA CIRCUITOS TERMINAIS, INSTALADO EM LAJE - FORNECIMENTO E INSTALAÇÃO. AF_12/2015</t>
  </si>
  <si>
    <t>6,07</t>
  </si>
  <si>
    <t>91843</t>
  </si>
  <si>
    <t>ELETRODUTO FLEXÍVEL CORRUGADO REFORÇADO, PVC, DN 20 MM (1/2"), PARA CIRCUITOS TERMINAIS, INSTALADO EM LAJE - FORNECIMENTO E INSTALAÇÃO. AF_12/2015</t>
  </si>
  <si>
    <t>6,70</t>
  </si>
  <si>
    <t>91844</t>
  </si>
  <si>
    <t>ELETRODUTO FLEXÍVEL CORRUGADO, PVC, DN 25 MM (3/4"), PARA CIRCUITOS TERMINAIS, INSTALADO EM LAJE - FORNECIMENTO E INSTALAÇÃO. AF_12/2015</t>
  </si>
  <si>
    <t>6,97</t>
  </si>
  <si>
    <t>91845</t>
  </si>
  <si>
    <t>ELETRODUTO FLEXÍVEL CORRUGADO REFORÇADO, PVC, DN 25 MM (3/4"), PARA CIRCUITOS TERMINAIS, INSTALADO EM LAJE - FORNECIMENTO E INSTALAÇÃO. AF_12/2015</t>
  </si>
  <si>
    <t>91846</t>
  </si>
  <si>
    <t>ELETRODUTO FLEXÍVEL CORRUGADO, PVC, DN 32 MM (1"), PARA CIRCUITOS TERMINAIS, INSTALADO EM LAJE - FORNECIMENTO E INSTALAÇÃO. AF_12/2015</t>
  </si>
  <si>
    <t>10,07</t>
  </si>
  <si>
    <t>91847</t>
  </si>
  <si>
    <t>ELETRODUTO FLEXÍVEL CORRUGADO REFORÇADO, PVC, DN 32 MM (1"), PARA CIRCUITOS TERMINAIS, INSTALADO EM LAJE - FORNECIMENTO E INSTALAÇÃO. AF_12/2015</t>
  </si>
  <si>
    <t>13,80</t>
  </si>
  <si>
    <t>91849</t>
  </si>
  <si>
    <t>ELETRODUTO FLEXÍVEL LISO, PEAD, DN 32 MM (1"), PARA CIRCUITOS TERMINAIS, INSTALADO EM LAJE - FORNECIMENTO E INSTALAÇÃO. AF_12/2015</t>
  </si>
  <si>
    <t>7,47</t>
  </si>
  <si>
    <t>91850</t>
  </si>
  <si>
    <t>ELETRODUTO FLEXÍVEL CORRUGADO, PEAD, DN 40 MM (1 1/4"), PARA CIRCUITOS TERMINAIS, INSTALADO EM LAJE - FORNECIMENTO E INSTALAÇÃO. AF_12/2015</t>
  </si>
  <si>
    <t>9,90</t>
  </si>
  <si>
    <t>91851</t>
  </si>
  <si>
    <t>ELETRODUTO FLEXÍVEL LISO, PEAD, DN 40 MM (1 1/4"), PARA CIRCUITOS TERMINAIS, INSTALADO EM LAJE - FORNECIMENTO E INSTALAÇÃO. AF_12/2015</t>
  </si>
  <si>
    <t>9,29</t>
  </si>
  <si>
    <t>91852</t>
  </si>
  <si>
    <t>ELETRODUTO FLEXÍVEL CORRUGADO, PVC, DN 20 MM (1/2"), PARA CIRCUITOS TERMINAIS, INSTALADO EM PAREDE - FORNECIMENTO E INSTALAÇÃO. AF_12/2015</t>
  </si>
  <si>
    <t>8,39</t>
  </si>
  <si>
    <t>91853</t>
  </si>
  <si>
    <t>ELETRODUTO FLEXÍVEL CORRUGADO REFORÇADO, PVC, DN 20 MM (1/2"), PARA CIRCUITOS TERMINAIS, INSTALADO EM PAREDE - FORNECIMENTO E INSTALAÇÃO. AF_12/2015</t>
  </si>
  <si>
    <t>8,97</t>
  </si>
  <si>
    <t>91854</t>
  </si>
  <si>
    <t>ELETRODUTO FLEXÍVEL CORRUGADO, PVC, DN 25 MM (3/4"), PARA CIRCUITOS TERMINAIS, INSTALADO EM PAREDE - FORNECIMENTO E INSTALAÇÃO. AF_12/2015</t>
  </si>
  <si>
    <t>9,28</t>
  </si>
  <si>
    <t>91855</t>
  </si>
  <si>
    <t>ELETRODUTO FLEXÍVEL CORRUGADO REFORÇADO, PVC, DN 25 MM (3/4"), PARA CIRCUITOS TERMINAIS, INSTALADO EM PAREDE - FORNECIMENTO E INSTALAÇÃO. AF_12/2015</t>
  </si>
  <si>
    <t>91856</t>
  </si>
  <si>
    <t>ELETRODUTO FLEXÍVEL CORRUGADO, PVC, DN 32 MM (1"), PARA CIRCUITOS TERMINAIS, INSTALADO EM PAREDE - FORNECIMENTO E INSTALAÇÃO. AF_12/2015</t>
  </si>
  <si>
    <t>12,21</t>
  </si>
  <si>
    <t>91857</t>
  </si>
  <si>
    <t>ELETRODUTO FLEXÍVEL CORRUGADO REFORÇADO, PVC, DN 32 MM (1"), PARA CIRCUITOS TERMINAIS, INSTALADO EM PAREDE - FORNECIMENTO E INSTALAÇÃO. AF_12/2015</t>
  </si>
  <si>
    <t>15,65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</si>
  <si>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</si>
  <si>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</si>
  <si>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</si>
  <si>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</si>
  <si>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12,13</t>
  </si>
  <si>
    <t>91861</t>
  </si>
  <si>
    <t>ELETRODUTO FLEXÍVEL LISO, PEAD, DN 40 MM (1 1/4"), PARA CIRCUITOS TERMINAIS, INSTALADO EM PAREDE - FORNECIMENTO E INSTALAÇÃO. AF_12/2015</t>
  </si>
  <si>
    <t>91862</t>
  </si>
  <si>
    <t>ELETRODUTO RÍGIDO ROSCÁVEL, PVC, DN 20 MM (1/2"), PARA CIRCUITOS TERMINAIS, INSTALADO EM FORRO - FORNECIMENTO E INSTALAÇÃO. AF_12/2015</t>
  </si>
  <si>
    <t>10,16</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</si>
  <si>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</si>
  <si>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</si>
  <si>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</si>
  <si>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</si>
  <si>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</si>
  <si>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</si>
  <si>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20,11</t>
  </si>
  <si>
    <t>91866</t>
  </si>
  <si>
    <t>ELETRODUTO RÍGIDO ROSCÁVEL, PVC, DN 20 MM (1/2"), PARA CIRCUITOS TERMINAIS, INSTALADO EM LAJE - FORNECIMENTO E INSTALAÇÃO. AF_12/2015</t>
  </si>
  <si>
    <t>8,15</t>
  </si>
  <si>
    <t>91867</t>
  </si>
  <si>
    <t>ELETRODUTO RÍGIDO ROSCÁVEL, PVC, DN 25 MM (3/4"), PARA CIRCUITOS TERMINAIS, INSTALADO EM LAJE - FORNECIMENTO E INSTALAÇÃO. AF_12/2015</t>
  </si>
  <si>
    <t>9,97</t>
  </si>
  <si>
    <t>91868</t>
  </si>
  <si>
    <t>ELETRODUTO RÍGIDO ROSCÁVEL, PVC, DN 32 MM (1"), PARA CIRCUITOS TERMINAIS, INSTALADO EM LAJE - FORNECIMENTO E INSTALAÇÃO. AF_12/2015</t>
  </si>
  <si>
    <t>14,09</t>
  </si>
  <si>
    <t>91869</t>
  </si>
  <si>
    <t>ELETRODUTO RÍGIDO ROSCÁVEL, PVC, DN 40 MM (1 1/4"), PARA CIRCUITOS TERMINAIS, INSTALADO EM LAJE - FORNECIMENTO E INSTALAÇÃO. AF_12/2015</t>
  </si>
  <si>
    <t>18,13</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</si>
  <si>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</si>
  <si>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</si>
  <si>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</si>
  <si>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</si>
  <si>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13,00</t>
  </si>
  <si>
    <t>91872</t>
  </si>
  <si>
    <t>ELETRODUTO RÍGIDO ROSCÁVEL, PVC, DN 32 MM (1"), PARA CIRCUITOS TERMINAIS, INSTALADO EM PAREDE - FORNECIMENTO E INSTALAÇÃO. AF_12/2015</t>
  </si>
  <si>
    <t>17,12</t>
  </si>
  <si>
    <t>91873</t>
  </si>
  <si>
    <t>ELETRODUTO RÍGIDO ROSCÁVEL, PVC, DN 40 MM (1 1/4"), PARA CIRCUITOS TERMINAIS, INSTALADO EM PAREDE - FORNECIMENTO E INSTALAÇÃO. AF_12/2015</t>
  </si>
  <si>
    <t>21,10</t>
  </si>
  <si>
    <t>93008</t>
  </si>
  <si>
    <t>ELETRODUTO RÍGIDO ROSCÁVEL, PVC, DN 50 MM (1 1/2"), PARA REDE ENTERRADA DE DISTRIBUIÇÃO DE ENERGIA ELÉTRICA - FORNECIMENTO E INSTALAÇÃO. AF_12/2021</t>
  </si>
  <si>
    <t>18,31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</si>
  <si>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</si>
  <si>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</si>
  <si>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</si>
  <si>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</si>
  <si>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38,58</t>
  </si>
  <si>
    <t>93011</t>
  </si>
  <si>
    <t>ELETRODUTO RÍGIDO ROSCÁVEL, PVC, DN 85 MM (3"), PARA REDE ENTERRADA DE DISTRIBUIÇÃO DE ENERGIA ELÉTRICA - FORNECIMENTO E INSTALAÇÃO. AF_12/2021</t>
  </si>
  <si>
    <t>47,39</t>
  </si>
  <si>
    <t>93012</t>
  </si>
  <si>
    <t>ELETRODUTO RÍGIDO ROSCÁVEL, PVC, DN 110 MM (4"), PARA REDE ENTERRADA DE DISTRIBUIÇÃO DE ENERGIA ELÉTRICA - FORNECIMENTO E INSTALAÇÃO. AF_12/2021</t>
  </si>
  <si>
    <t>72,14</t>
  </si>
  <si>
    <t>95726</t>
  </si>
  <si>
    <t>ELETRODUTO RÍGIDO SOLDÁVEL, PVC, DN 20 MM (½), APARENTE, INSTALADO EM TETO - FORNECIMENTO E INSTALAÇÃO. AF_11/2016_P</t>
  </si>
  <si>
    <t>6,89</t>
  </si>
  <si>
    <t>95727</t>
  </si>
  <si>
    <t>ELETRODUTO RÍGIDO SOLDÁVEL, PVC, DN 25 MM (3/4), APARENTE, INSTALADO EM TETO - FORNECIMENTO E INSTALAÇÃO. AF_11/2016_P</t>
  </si>
  <si>
    <t>7,91</t>
  </si>
  <si>
    <t>95728</t>
  </si>
  <si>
    <t>ELETRODUTO RÍGIDO SOLDÁVEL, PVC, DN 32 MM (1), APARENTE, INSTALADO EM TETO - FORNECIMENTO E INSTALAÇÃO. AF_11/2016_P</t>
  </si>
  <si>
    <t>10,17</t>
  </si>
  <si>
    <t>95729</t>
  </si>
  <si>
    <t>ELETRODUTO RÍGIDO SOLDÁVEL, PVC, DN 20 MM (½), APARENTE, INSTALADO EM PAREDE - FORNECIMENTO E INSTALAÇÃO. AF_11/2016_P</t>
  </si>
  <si>
    <t>8,81</t>
  </si>
  <si>
    <t>95730</t>
  </si>
  <si>
    <t>ELETRODUTO RÍGIDO SOLDÁVEL, PVC, DN 25 MM (3/4), APARENTE, INSTALADO EM PAREDE - FORNECIMENTO E INSTALAÇÃO. AF_11/2016_P</t>
  </si>
  <si>
    <t>9,83</t>
  </si>
  <si>
    <t>95731</t>
  </si>
  <si>
    <t>ELETRODUTO RÍGIDO SOLDÁVEL, PVC, DN 32 MM (1), APARENTE, INSTALADO EM PAREDE - FORNECIMENTO E INSTALAÇÃO. AF_11/2016_P</t>
  </si>
  <si>
    <t>12,09</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</si>
  <si>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</si>
  <si>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</si>
  <si>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</si>
  <si>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</si>
  <si>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21,32</t>
  </si>
  <si>
    <t>95746</t>
  </si>
  <si>
    <t>ELETRODUTO DE AÇO GALVANIZADO, CLASSE LEVE, DN 25 MM (1), APARENTE, INSTALADO EM TETO - FORNECIMENTO E INSTALAÇÃO. AF_11/2016_P</t>
  </si>
  <si>
    <t>26,50</t>
  </si>
  <si>
    <t>95747</t>
  </si>
  <si>
    <t>ELETRODUTO DE AÇO GALVANIZADO, CLASSE SEMI PESADO, DN 32 MM (1 1/4), APARENTE, INSTALADO EM TETO - FORNECIMENTO E INSTALAÇÃO. AF_11/2016_P</t>
  </si>
  <si>
    <t>43,94</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</si>
  <si>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</si>
  <si>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</si>
  <si>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</si>
  <si>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</si>
  <si>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27,56</t>
  </si>
  <si>
    <t>95750</t>
  </si>
  <si>
    <t>ELETRODUTO DE AÇO GALVANIZADO, CLASSE LEVE, DN 25 MM (1), APARENTE, INSTALADO EM PAREDE - FORNECIMENTO E INSTALAÇÃO. AF_11/2016_P</t>
  </si>
  <si>
    <t>32,58</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</si>
  <si>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</si>
  <si>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</si>
  <si>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</si>
  <si>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</si>
  <si>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53,07</t>
  </si>
  <si>
    <t>97667</t>
  </si>
  <si>
    <t>ELETRODUTO FLEXÍVEL CORRUGADO, PEAD, DN 50 (1 1/2"), PARA REDE ENTERRADA DE DISTRIBUIÇÃO DE ENERGIA ELÉTRICA - FORNECIMENTO E INSTALAÇÃO. AF_12/2021</t>
  </si>
  <si>
    <t>7,58</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</si>
  <si>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</si>
  <si>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</si>
  <si>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</si>
  <si>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</si>
  <si>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15,98</t>
  </si>
  <si>
    <t>97670</t>
  </si>
  <si>
    <t>ELETRODUTO FLEXÍVEL CORRUGADO, PEAD, DN 100 (4"), PARA REDE ENTERRADA DE DISTRIBUIÇÃO DE ENERGIA ELÉTRICA - FORNECIMENTO E INSTALAÇÃO. AF_12/2021</t>
  </si>
  <si>
    <t>20,55</t>
  </si>
  <si>
    <t>91874</t>
  </si>
  <si>
    <t>LUVA PARA ELETRODUTO, PVC, ROSCÁVEL, DN 20 MM (1/2"), PARA CIRCUITOS TERMINAIS, INSTALADA EM FORRO - FORNECIMENTO E INSTALAÇÃO. AF_12/2015</t>
  </si>
  <si>
    <t>4,66</t>
  </si>
  <si>
    <t>91875</t>
  </si>
  <si>
    <t>LUVA PARA ELETRODUTO, PVC, ROSCÁVEL, DN 25 MM (3/4"), PARA CIRCUITOS TERMINAIS, INSTALADA EM FORRO - FORNECIMENTO E INSTALAÇÃO. AF_12/2015</t>
  </si>
  <si>
    <t>6,19</t>
  </si>
  <si>
    <t>91876</t>
  </si>
  <si>
    <t>LUVA PARA ELETRODUTO, PVC, ROSCÁVEL, DN 32 MM (1"), PARA CIRCUITOS TERMINAIS, INSTALADA EM FORRO - FORNECIMENTO E INSTALAÇÃO. AF_12/2015</t>
  </si>
  <si>
    <t>8,17</t>
  </si>
  <si>
    <t>91877</t>
  </si>
  <si>
    <t>LUVA PARA ELETRODUTO, PVC, ROSCÁVEL, DN 40 MM (1 1/4"), PARA CIRCUITOS TERMINAIS, INSTALADA EM FORRO - FORNECIMENTO E INSTALAÇÃO. AF_12/2015</t>
  </si>
  <si>
    <t>10,90</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</si>
  <si>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</si>
  <si>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</si>
  <si>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</si>
  <si>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</si>
  <si>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7,45</t>
  </si>
  <si>
    <t>91880</t>
  </si>
  <si>
    <t>LUVA PARA ELETRODUTO, PVC, ROSCÁVEL, DN 32 MM (1"), PARA CIRCUITOS TERMINAIS, INSTALADA EM LAJE - FORNECIMENTO E INSTALAÇÃO. AF_12/2015</t>
  </si>
  <si>
    <t>9,47</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</si>
  <si>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</si>
  <si>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</si>
  <si>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</si>
  <si>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</si>
  <si>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7,36</t>
  </si>
  <si>
    <t>91884</t>
  </si>
  <si>
    <t>LUVA PARA ELETRODUTO, PVC, ROSCÁVEL, DN 25 MM (3/4"), PARA CIRCUITOS TERMINAIS, INSTALADA EM PAREDE - FORNECIMENTO E INSTALAÇÃO. AF_12/2015</t>
  </si>
  <si>
    <t>8,53</t>
  </si>
  <si>
    <t>91885</t>
  </si>
  <si>
    <t>LUVA PARA ELETRODUTO, PVC, ROSCÁVEL, DN 32 MM (1"), PARA CIRCUITOS TERMINAIS, INSTALADA EM PAREDE - FORNECIMENTO E INSTALAÇÃO. AF_12/2015</t>
  </si>
  <si>
    <t>10,10</t>
  </si>
  <si>
    <t>91886</t>
  </si>
  <si>
    <t>LUVA PARA ELETRODUTO, PVC, ROSCÁVEL, DN 40 MM (1 1/4"), PARA CIRCUITOS TERMINAIS, INSTALADA EM PAREDE - FORNECIMENTO E INSTALAÇÃO. AF_12/2015</t>
  </si>
  <si>
    <t>12,35</t>
  </si>
  <si>
    <t>91887</t>
  </si>
  <si>
    <t>CURVA 90 GRAUS PARA ELETRODUTO, PVC, ROSCÁVEL, DN 20 MM (1/2"), PARA CIRCUITOS TERMINAIS, INSTALADA EM FORRO - FORNECIMENTO E INSTALAÇÃO. AF_12/2015</t>
  </si>
  <si>
    <t>8,76</t>
  </si>
  <si>
    <t>91889</t>
  </si>
  <si>
    <t>CURVA 180 GRAUS PARA ELETRODUTO, PVC, ROSCÁVEL, DN 20 MM (1/2"), PARA CIRCUITOS TERMINAIS, INSTALADA EM FORRO - FORNECIMENTO E INSTALAÇÃO. AF_12/2015</t>
  </si>
  <si>
    <t>8,42</t>
  </si>
  <si>
    <t>91890</t>
  </si>
  <si>
    <t>CURVA 90 GRAUS PARA ELETRODUTO, PVC, ROSCÁVEL, DN 25 MM (3/4"), PARA CIRCUITOS TERMINAIS, INSTALADA EM FORRO - FORNECIMENTO E INSTALAÇÃO. AF_12/2015</t>
  </si>
  <si>
    <t>10,38</t>
  </si>
  <si>
    <t>91892</t>
  </si>
  <si>
    <t>CURVA 180 GRAUS PARA ELETRODUTO, PVC, ROSCÁVEL, DN 25 MM (3/4"), PARA CIRCUITOS TERMINAIS, INSTALADA EM FORRO - FORNECIMENTO E INSTALAÇÃO. AF_12/2015</t>
  </si>
  <si>
    <t>12,66</t>
  </si>
  <si>
    <t>91893</t>
  </si>
  <si>
    <t>CURVA 90 GRAUS PARA ELETRODUTO, PVC, ROSCÁVEL, DN 32 MM (1"), PARA CIRCUITOS TERMINAIS, INSTALADA EM FORRO - FORNECIMENTO E INSTALAÇÃO. AF_12/2015</t>
  </si>
  <si>
    <t>14,21</t>
  </si>
  <si>
    <t>91895</t>
  </si>
  <si>
    <t>CURVA 180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</si>
  <si>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</si>
  <si>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</si>
  <si>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17,31</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</si>
  <si>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</si>
  <si>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</si>
  <si>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</si>
  <si>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</si>
  <si>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</si>
  <si>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</si>
  <si>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10,30</t>
  </si>
  <si>
    <t>91902</t>
  </si>
  <si>
    <t>CURVA 90 GRAUS PARA ELETRODUTO, PVC, ROSCÁVEL, DN 25 MM (3/4"), PARA CIRCUITOS TERMINAIS, INSTALADA EM LAJE - FORNECIMENTO E INSTALAÇÃO. AF_12/2015</t>
  </si>
  <si>
    <t>12,27</t>
  </si>
  <si>
    <t>91904</t>
  </si>
  <si>
    <t>CURVA 180 GRAUS PARA ELETRODUTO, PVC, ROSCÁVEL, DN 25 MM (3/4"), PARA CIRCUITOS TERMINAIS, INSTALADA EM LAJE - FORNECIMENTO E INSTALAÇÃO. AF_12/2015</t>
  </si>
  <si>
    <t>14,55</t>
  </si>
  <si>
    <t>91905</t>
  </si>
  <si>
    <t>CURVA 90 GRAUS PARA ELETRODUTO, PVC, ROSCÁVEL, DN 32 MM (1"), PARA CIRCUITOS TERMINAIS, INSTALADA EM LAJE - FORNECIMENTO E INSTALAÇÃO. AF_12/2015</t>
  </si>
  <si>
    <t>16,11</t>
  </si>
  <si>
    <t>91907</t>
  </si>
  <si>
    <t>CURVA 180 GRAUS PARA ELETRODUTO, PVC, ROSCÁVEL, DN 32 MM (1), PARA CIRCUITOS TERMINAIS, INSTALADA EM LAJE - FORNECIMENTO E INSTALAÇÃO. AF_12/2015</t>
  </si>
  <si>
    <t>18,42</t>
  </si>
  <si>
    <t>91908</t>
  </si>
  <si>
    <t>CURVA 90 GRAUS PARA ELETRODUTO, PVC, ROSCÁVEL, DN 40 MM (1 1/4"), PARA CIRCUITOS TERMINAIS, INSTALADA EM LAJE - FORNECIMENTO E INSTALAÇÃO. AF_12/2015</t>
  </si>
  <si>
    <t>19,25</t>
  </si>
  <si>
    <t>91910</t>
  </si>
  <si>
    <t>CURVA 180 GRAUS PARA ELETRODUTO, PVC, ROSCÁVEL, DN 40 MM (1 1/4"), PARA CIRCUITOS TERMINAIS, INSTALADA EM LAJE - FORNECIMENTO E INSTALAÇÃO. AF_12/2015</t>
  </si>
  <si>
    <t>21,72</t>
  </si>
  <si>
    <t>91911</t>
  </si>
  <si>
    <t>CURVA 90 GRAUS PARA ELETRODUTO, PVC, ROSCÁVEL, DN 20 MM (1/2"), PARA CIRCUITOS TERMINAIS, INSTALADA EM PAREDE - FORNECIMENTO E INSTALAÇÃO. AF_12/2015</t>
  </si>
  <si>
    <t>12,81</t>
  </si>
  <si>
    <t>91913</t>
  </si>
  <si>
    <t>CURVA 180 GRAUS PARA ELETRODUTO, PVC, ROSCÁVEL, DN 20 MM (1/2"), PARA CIRCUITOS TERMINAIS, INSTALADA EM PAREDE - FORNECIMENTO E INSTALAÇÃO. AF_12/2015</t>
  </si>
  <si>
    <t>12,47</t>
  </si>
  <si>
    <t>91914</t>
  </si>
  <si>
    <t>CURVA 90 GRAUS PARA ELETRODUTO, PVC, ROSCÁVEL, DN 25 MM (3/4"), PARA CIRCUITOS TERMINAIS, INSTALADA EM PAREDE - FORNECIMENTO E INSTALAÇÃO. AF_12/2015</t>
  </si>
  <si>
    <t>13,93</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</si>
  <si>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</si>
  <si>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</si>
  <si>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</si>
  <si>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</si>
  <si>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17,10</t>
  </si>
  <si>
    <t>91919</t>
  </si>
  <si>
    <t>CURVA 180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</si>
  <si>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</si>
  <si>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</si>
  <si>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19,48</t>
  </si>
  <si>
    <t>91922</t>
  </si>
  <si>
    <t>CURVA 180 GRAUS PARA ELETRODUTO, PVC, ROSCÁVEL, DN 40 MM (1 1/4"), PARA CIRCUITOS TERMINAIS, INSTALADA EM PAREDE - FORNECIMENTO E INSTALAÇÃO. AF_12/2015</t>
  </si>
  <si>
    <t>21,95</t>
  </si>
  <si>
    <t>93013</t>
  </si>
  <si>
    <t>LUVA PARA ELETRODUTO, PVC, ROSCÁVEL, DN 50 MM (1 1/2"), PARA REDE ENTERRADA DE DISTRIBUIÇÃO DE ENERGIA ELÉTRICA - FORNECIMENTO E INSTALAÇÃO. AF_12/2021</t>
  </si>
  <si>
    <t>14,20</t>
  </si>
  <si>
    <t>93014</t>
  </si>
  <si>
    <t>LUVA PARA ELETRODUTO, PVC, ROSCÁVEL, DN 60 MM (2"), PARA REDE ENTERRADA DE DISTRIBUIÇÃO DE ENERGIA ELÉTRICA - FORNECIMENTO E INSTALAÇÃO. AF_12/2021</t>
  </si>
  <si>
    <t>17,55</t>
  </si>
  <si>
    <t>93015</t>
  </si>
  <si>
    <t>LUVA PARA ELETRODUTO, PVC, ROSCÁVEL, DN 75 MM (2 1/2"), PARA REDE ENTERRADA DE DISTRIBUIÇÃO DE ENERGIA ELÉTRICA - FORNECIMENTO E INSTALAÇÃO. AF_12/2021</t>
  </si>
  <si>
    <t>27,11</t>
  </si>
  <si>
    <t>93016</t>
  </si>
  <si>
    <t>LUVA PARA ELETRODUTO, PVC, ROSCÁVEL, DN 85 MM (3"), PARA REDE ENTERRADA DE DISTRIBUIÇÃO DE ENERGIA ELÉTRICA - FORNECIMENTO E INSTALAÇÃO. AF_12/2021</t>
  </si>
  <si>
    <t>33,14</t>
  </si>
  <si>
    <t>93017</t>
  </si>
  <si>
    <t>LUVA PARA ELETRODUTO, PVC, ROSCÁVEL, DN 110 MM (4"), PARA REDE ENTERRADA DE DISTRIBUIÇÃO DE ENERGIA ELÉTRICA - FORNECIMENTO E INSTALAÇÃO. AF_12/2021</t>
  </si>
  <si>
    <t>50,38</t>
  </si>
  <si>
    <t>93018</t>
  </si>
  <si>
    <t>CURVA 90 GRAUS PARA ELETRODUTO, PVC, ROSCÁVEL, DN 50 MM (1 1/2"), PARA REDE ENTERRADA DE DISTRIBUIÇÃO DE ENERGIA ELÉTRICA - FORNECIMENTO E INSTALAÇÃO. AF_12/2021</t>
  </si>
  <si>
    <t>21,71</t>
  </si>
  <si>
    <t>93020</t>
  </si>
  <si>
    <t>CURVA 90 GRAUS PARA ELETRODUTO, PVC, ROSCÁVEL, DN 60 MM (2"), PARA REDE ENTERRADA DE DISTRIBUIÇÃO DE ENERGIA ELÉTRICA - FORNECIMENTO E INSTALAÇÃO. AF_12/2021</t>
  </si>
  <si>
    <t>28,11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</si>
  <si>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</si>
  <si>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</si>
  <si>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</si>
  <si>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</si>
  <si>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50,42</t>
  </si>
  <si>
    <t>93026</t>
  </si>
  <si>
    <t>CURVA 90 GRAUS PARA ELETRODUTO, PVC, ROSCÁVEL, DN 110 MM (4"), PARA REDE ENTERRADA DE DISTRIBUIÇÃO DE ENERGIA ELÉTRICA - FORNECIMENTO E INSTALAÇÃO. AF_12/2021</t>
  </si>
  <si>
    <t>83,68</t>
  </si>
  <si>
    <t>95733</t>
  </si>
  <si>
    <t>LUVA PARA ELETRODUTO, PVC, SOLDÁVEL, DN 25 MM (3/4), APARENTE, INSTALADA EM TETO - FORNECIMENTO E INSTALAÇÃO. AF_11/2016_P</t>
  </si>
  <si>
    <t>5,60</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</si>
  <si>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</si>
  <si>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</si>
  <si>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</si>
  <si>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</si>
  <si>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6,26</t>
  </si>
  <si>
    <t>95736</t>
  </si>
  <si>
    <t>LUVA PARA ELETRODUTO, PVC, SOLDÁVEL, DN 25 MM (3/4), APARENTE, INSTALADA EM PAREDE - FORNECIMENTO E INSTALAÇÃO. AF_11/2016_P</t>
  </si>
  <si>
    <t>7,37</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</si>
  <si>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</si>
  <si>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</si>
  <si>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</si>
  <si>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</si>
  <si>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6,91</t>
  </si>
  <si>
    <t>95754</t>
  </si>
  <si>
    <t>LUVA DE EMENDA PARA ELETRODUTO, AÇO GALVANIZADO, DN 25 MM (1''), APARENTE, INSTALADA EM TETO - FORNECIMENTO E INSTALAÇÃO. AF_11/2016_P</t>
  </si>
  <si>
    <t>8,62</t>
  </si>
  <si>
    <t>95755</t>
  </si>
  <si>
    <t>LUVA DE EMENDA PARA ELETRODUTO, AÇO GALVANIZADO, DN 32 MM (1 1/4''), APARENTE, INSTALADA EM TETO - FORNECIMENTO E INSTALAÇÃO. AF_11/2016_P</t>
  </si>
  <si>
    <t>12,44</t>
  </si>
  <si>
    <t>95756</t>
  </si>
  <si>
    <t>LUVA DE EMENDA PARA ELETRODUTO, AÇO GALVANIZADO, DN 40 MM (1 1/2''), APARENTE, INSTALADA EM TETO - FORNECIMENTO E INSTALAÇÃO. AF_11/2016_P</t>
  </si>
  <si>
    <t>16,59</t>
  </si>
  <si>
    <t>95757</t>
  </si>
  <si>
    <t>LUVA DE EMENDA PARA ELETRODUTO, AÇO GALVANIZADO, DN 20 MM (3/4''), APARENTE, INSTALADA EM PAREDE - FORNECIMENTO E INSTALAÇÃO. AF_11/2016_P</t>
  </si>
  <si>
    <t>10,39</t>
  </si>
  <si>
    <t>95758</t>
  </si>
  <si>
    <t>LUVA DE EMENDA PARA ELETRODUTO, AÇO GALVANIZADO, DN 25 MM (1''), APARENTE, INSTALADA EM PAREDE - FORNECIMENTO E INSTALAÇÃO. AF_11/2016_P</t>
  </si>
  <si>
    <t>11,67</t>
  </si>
  <si>
    <t>95759</t>
  </si>
  <si>
    <t>LUVA DE EMENDA PARA ELETRODUTO, AÇO GALVANIZADO, DN 32 MM (1 1/4''), APARENTE, INSTALADA EM PAREDE - FORNECIMENTO E INSTALAÇÃO. AF_11/2016_P</t>
  </si>
  <si>
    <t>14,92</t>
  </si>
  <si>
    <t>95760</t>
  </si>
  <si>
    <t>LUVA DE EMENDA PARA ELETRODUTO, AÇO GALVANIZADO, DN 40 MM (1 1/2''), APARENTE, INSTALADA EM PAREDE - FORNECIMENTO E INSTALAÇÃO. AF_11/2016_P</t>
  </si>
  <si>
    <t>18,41</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</si>
  <si>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</si>
  <si>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</si>
  <si>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</si>
  <si>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</si>
  <si>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</si>
  <si>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</si>
  <si>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</si>
  <si>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CABO DE COBRE FLEXÍVEL ISOLADO, 1,5 MM², ANTI-CHAMA 450/750 V, PARA CIRCUITOS TERMINAIS - FORNECIMENTO E INSTALAÇÃO. AF_12/2015</t>
  </si>
  <si>
    <t>2,61</t>
  </si>
  <si>
    <t>91925</t>
  </si>
  <si>
    <t>CABO DE COBRE FLEXÍVEL ISOLADO, 1,5 MM², ANTI-CHAMA 0,6/1,0 KV, PARA CIRCUITOS TERMINAIS - FORNECIMENTO E INSTALAÇÃO. AF_12/2015</t>
  </si>
  <si>
    <t>3,67</t>
  </si>
  <si>
    <t>91926</t>
  </si>
  <si>
    <t>CABO DE COBRE FLEXÍVEL ISOLADO, 2,5 MM², ANTI-CHAMA 450/750 V, PARA CIRCUITOS TERMINAIS - FORNECIMENTO E INSTALAÇÃO. AF_12/2015</t>
  </si>
  <si>
    <t>3,78</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</si>
  <si>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</si>
  <si>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</si>
  <si>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</si>
  <si>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</si>
  <si>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6,13</t>
  </si>
  <si>
    <t>91929</t>
  </si>
  <si>
    <t>CABO DE COBRE FLEXÍVEL ISOLADO, 4 MM², ANTI-CHAMA 0,6/1,0 KV, PARA CIRCUITOS TERMINAIS - FORNECIMENTO E INSTALAÇÃO. AF_12/2015</t>
  </si>
  <si>
    <t>6,95</t>
  </si>
  <si>
    <t>91930</t>
  </si>
  <si>
    <t>CABO DE COBRE FLEXÍVEL ISOLADO, 6 MM², ANTI-CHAMA 450/750 V, PARA CIRCUITOS TERMINAIS - FORNECIMENTO E INSTALAÇÃO. AF_12/2015</t>
  </si>
  <si>
    <t>8,36</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</si>
  <si>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</si>
  <si>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</si>
  <si>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</si>
  <si>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</si>
  <si>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13,75</t>
  </si>
  <si>
    <t>91933</t>
  </si>
  <si>
    <t>CABO DE COBRE FLEXÍVEL ISOLADO, 10 MM², ANTI-CHAMA 0,6/1,0 KV, PARA CIRCUITOS TERMINAIS - FORNECIMENTO E INSTALAÇÃO. AF_12/2015</t>
  </si>
  <si>
    <t>14,67</t>
  </si>
  <si>
    <t>91934</t>
  </si>
  <si>
    <t>CABO DE COBRE FLEXÍVEL ISOLADO, 16 MM², ANTI-CHAMA 450/750 V, PARA CIRCUITOS TERMINAIS - FORNECIMENTO E INSTALAÇÃO. AF_12/2015</t>
  </si>
  <si>
    <t>20,99</t>
  </si>
  <si>
    <t>91935</t>
  </si>
  <si>
    <t>CABO DE COBRE FLEXÍVEL ISOLADO, 16 MM², ANTI-CHAMA 0,6/1,0 KV, PARA CIRCUITOS TERMINAIS - FORNECIMENTO E INSTALAÇÃO. AF_12/2015</t>
  </si>
  <si>
    <t>22,34</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</si>
  <si>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</si>
  <si>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</si>
  <si>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</si>
  <si>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</si>
  <si>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</si>
  <si>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</si>
  <si>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14,24</t>
  </si>
  <si>
    <t>92982</t>
  </si>
  <si>
    <t>CABO DE COBRE FLEXÍVEL ISOLADO, 16 MM², ANTI-CHAMA 0,6/1,0 KV, PARA DISTRIBUIÇÃO - FORNECIMENTO E INSTALAÇÃO. AF_12/2015</t>
  </si>
  <si>
    <t>15,40</t>
  </si>
  <si>
    <t>92984</t>
  </si>
  <si>
    <t>CABO DE COBRE FLEXÍVEL ISOLADO, 25 MM², ANTI-CHAMA 0,6/1,0 KV, PARA REDE ENTERRADA DE DISTRIBUIÇÃO DE ENERGIA ELÉTRICA - FORNECIMENTO E INSTALAÇÃO. AF_12/2021</t>
  </si>
  <si>
    <t>25,01</t>
  </si>
  <si>
    <t>92986</t>
  </si>
  <si>
    <t>CABO DE COBRE FLEXÍVEL ISOLADO, 35 MM², ANTI-CHAMA 0,6/1,0 KV, PARA REDE ENTERRADA DE DISTRIBUIÇÃO DE ENERGIA ELÉTRICA - FORNECIMENTO E INSTALAÇÃO. AF_12/2021</t>
  </si>
  <si>
    <t>33,84</t>
  </si>
  <si>
    <t>92988</t>
  </si>
  <si>
    <t>CABO DE COBRE FLEXÍVEL ISOLADO, 50 MM², ANTI-CHAMA 0,6/1,0 KV, PARA REDE ENTERRADA DE DISTRIBUIÇÃO DE ENERGIA ELÉTRICA - FORNECIMENTO E INSTALAÇÃO. AF_12/2021</t>
  </si>
  <si>
    <t>47,47</t>
  </si>
  <si>
    <t>92990</t>
  </si>
  <si>
    <t>CABO DE COBRE FLEXÍVEL ISOLADO, 70 MM², ANTI-CHAMA 0,6/1,0 KV, PARA REDE ENTERRADA DE DISTRIBUIÇÃO DE ENERGIA ELÉTRICA - FORNECIMENTO E INSTALAÇÃO. AF_12/2021</t>
  </si>
  <si>
    <t>65,10</t>
  </si>
  <si>
    <t>92992</t>
  </si>
  <si>
    <t>CABO DE COBRE FLEXÍVEL ISOLADO, 95 MM², ANTI-CHAMA 0,6/1,0 KV, PARA REDE ENTERRADA DE DISTRIBUIÇÃO DE ENERGIA ELÉTRICA - FORNECIMENTO E INSTALAÇÃO. AF_12/2021</t>
  </si>
  <si>
    <t>85,97</t>
  </si>
  <si>
    <t>92994</t>
  </si>
  <si>
    <t>CABO DE COBRE FLEXÍVEL ISOLADO, 120 MM², ANTI-CHAMA 0,6/1,0 KV, PARA REDE ENTERRADA DE DISTRIBUIÇÃO DE ENERGIA ELÉTRICA - FORNECIMENTO E INSTALAÇÃO. AF_12/2021</t>
  </si>
  <si>
    <t>111,24</t>
  </si>
  <si>
    <t>92996</t>
  </si>
  <si>
    <t>CABO DE COBRE FLEXÍVEL ISOLADO, 150 MM², ANTI-CHAMA 0,6/1,0 KV, PARA REDE ENTERRADA DE DISTRIBUIÇÃO DE ENERGIA ELÉTRICA - FORNECIMENTO E INSTALAÇÃO. AF_12/2021</t>
  </si>
  <si>
    <t>137,45</t>
  </si>
  <si>
    <t>92998</t>
  </si>
  <si>
    <t>CABO DE COBRE FLEXÍVEL ISOLADO, 185 MM², ANTI-CHAMA 0,6/1,0 KV, PARA REDE ENTERRADA DE DISTRIBUIÇÃO DE ENERGIA ELÉTRICA - FORNECIMENTO E INSTALAÇÃO. AF_12/2021</t>
  </si>
  <si>
    <t>168,14</t>
  </si>
  <si>
    <t>93000</t>
  </si>
  <si>
    <t>CABO DE COBRE FLEXÍVEL ISOLADO, 240 MM², ANTI-CHAMA 0,6/1,0 KV, PARA REDE ENTERRADA DE DISTRIBUIÇÃO DE ENERGIA ELÉTRICA - FORNECIMENTO E INSTALAÇÃO. AF_12/2021</t>
  </si>
  <si>
    <t>220,70</t>
  </si>
  <si>
    <t>93002</t>
  </si>
  <si>
    <t>CABO DE COBRE FLEXÍVEL ISOLADO, 300 MM², ANTI-CHAMA 0,6/1,0 KV, PARA REDE ENTERRADA DE DISTRIBUIÇÃO DE ENERGIA ELÉTRICA - FORNECIMENTO E INSTALAÇÃO. AF_12/2021</t>
  </si>
  <si>
    <t>275,73</t>
  </si>
  <si>
    <t>101884</t>
  </si>
  <si>
    <t>CABO DE COBRE ISOLADO, 10 MM², ANTI-CHAMA 450/750 V, INSTALADO EM ELETROCALHA OU PERFILADO - FORNECIMENTO E INSTALAÇÃO. AF_10/2020</t>
  </si>
  <si>
    <t>9,06</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</si>
  <si>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</si>
  <si>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</si>
  <si>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</si>
  <si>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</si>
  <si>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13,98</t>
  </si>
  <si>
    <t>101887</t>
  </si>
  <si>
    <t>CABO DE COBRE ISOLADO, 16 MM², ANTI-CHAMA 0,6/1 KV, INSTALADO EM ELETROCALHA OU PERFILADO - FORNECIMENTO E INSTALAÇÃO. AF_10/2020</t>
  </si>
  <si>
    <t>15,14</t>
  </si>
  <si>
    <t>101888</t>
  </si>
  <si>
    <t>CABO DE COBRE ISOLADO, 25 MM², ANTI-CHAMA 450/750 V, INSTALADO EM ELETROCALHA OU PERFILADO - FORNECIMENTO E INSTALAÇÃO. AF_10/2020</t>
  </si>
  <si>
    <t>22,44</t>
  </si>
  <si>
    <t>101889</t>
  </si>
  <si>
    <t>CABO DE COBRE ISOLADO, 25 MM², ANTI-CHAMA 0,6/1 KV, INSTALADO EM ELETROCALHA OU PERFILADO - FORNECIMENTO E INSTALAÇÃO. AF_10/2020</t>
  </si>
  <si>
    <t>23,09</t>
  </si>
  <si>
    <t>91936</t>
  </si>
  <si>
    <t>CAIXA OCTOGONAL 4" X 4", PVC, INSTALADA EM LAJE - FORNECIMENTO E INSTALAÇÃO. AF_12/2015</t>
  </si>
  <si>
    <t>13,52</t>
  </si>
  <si>
    <t>91937</t>
  </si>
  <si>
    <t>CAIXA OCTOGONAL 3" X 3", PVC, INSTALADA EM LAJE - FORNECIMENTO E INSTALAÇÃO. AF_12/2015</t>
  </si>
  <si>
    <t>91939</t>
  </si>
  <si>
    <t>CAIXA RETANGULAR 4" X 2" ALTA (2,00 M DO PISO), PVC, INSTALADA EM PAREDE - FORNECIMENTO E INSTALAÇÃO. AF_12/2015</t>
  </si>
  <si>
    <t>26,54</t>
  </si>
  <si>
    <t>91940</t>
  </si>
  <si>
    <t>CAIXA RETANGULAR 4" X 2" MÉDIA (1,30 M DO PISO), PVC, INSTALADA EM PAREDE - FORNECIMENTO E INSTALAÇÃO. AF_12/2015</t>
  </si>
  <si>
    <t>14,30</t>
  </si>
  <si>
    <t>91941</t>
  </si>
  <si>
    <t>CAIXA RETANGULAR 4" X 2" BAIXA (0,30 M DO PISO), PVC, INSTALADA EM PAREDE - FORNECIMENTO E INSTALAÇÃO. AF_12/2015</t>
  </si>
  <si>
    <t>9,71</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</si>
  <si>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</si>
  <si>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</si>
  <si>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</si>
  <si>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</si>
  <si>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</si>
  <si>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</si>
  <si>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13,54</t>
  </si>
  <si>
    <t>92865</t>
  </si>
  <si>
    <t>CAIXA OCTOGONAL 4" X 4", METÁLICA, INSTALADA EM LAJE - FORNECIMENTO E INSTALAÇÃO. AF_12/2015</t>
  </si>
  <si>
    <t>10,74</t>
  </si>
  <si>
    <t>92866</t>
  </si>
  <si>
    <t>CAIXA SEXTAVADA 3" X 3", METÁLICA, INSTALADA EM LAJE - FORNECIMENTO E INSTALAÇÃO. AF_12/2015</t>
  </si>
  <si>
    <t>8,40</t>
  </si>
  <si>
    <t>92867</t>
  </si>
  <si>
    <t>CAIXA RETANGULAR 4" X 2" ALTA (2,00 M DO PISO), METÁLICA, INSTALADA EM PAREDE - FORNECIMENTO E INSTALAÇÃO. AF_12/2015</t>
  </si>
  <si>
    <t>92868</t>
  </si>
  <si>
    <t>CAIXA RETANGULAR 4" X 2" MÉDIA (1,30 M DO PISO), METÁLICA, INSTALADA EM PAREDE - FORNECIMENTO E INSTALAÇÃO. AF_12/2015</t>
  </si>
  <si>
    <t>13,60</t>
  </si>
  <si>
    <t>92869</t>
  </si>
  <si>
    <t>CAIXA RETANGULAR 4" X 2" BAIXA (0,30 M DO PISO), METÁLICA, INSTALADA EM PAREDE - FORNECIMENTO E INSTALAÇÃO. AF_12/2015</t>
  </si>
  <si>
    <t>9,01</t>
  </si>
  <si>
    <t>92870</t>
  </si>
  <si>
    <t>CAIXA RETANGULAR 4" X 4" ALTA (2,00 M DO PISO), METÁLICA, INSTALADA EM PAREDE - FORNECIMENTO E INSTALAÇÃO. AF_12/2015</t>
  </si>
  <si>
    <t>31,74</t>
  </si>
  <si>
    <t>92871</t>
  </si>
  <si>
    <t>CAIXA RETANGULAR 4" X 4" MÉDIA (1,30 M DO PISO), METÁLICA, INSTALADA EM PAREDE - FORNECIMENTO E INSTALAÇÃO. AF_12/2015</t>
  </si>
  <si>
    <t>17,65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</si>
  <si>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</si>
  <si>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</si>
  <si>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</si>
  <si>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</si>
  <si>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27,51</t>
  </si>
  <si>
    <t>95778</t>
  </si>
  <si>
    <t>CONDULETE DE ALUMÍNIO, TIPO C, PARA ELETRODUTO DE AÇO GALVANIZADO DN 20 MM (3/4''), APARENTE - FORNECIMENTO E INSTALAÇÃO. AF_11/2016_P</t>
  </si>
  <si>
    <t>28,21</t>
  </si>
  <si>
    <t>95779</t>
  </si>
  <si>
    <t>CONDULETE DE ALUMÍNIO, TIPO E, PARA ELETRODUTO DE AÇO GALVANIZADO DN 20 MM (3/4''), APARENTE - FORNECIMENTO E INSTALAÇÃO. AF_11/2016_P</t>
  </si>
  <si>
    <t>25,86</t>
  </si>
  <si>
    <t>95780</t>
  </si>
  <si>
    <t>CONDULETE DE ALUMÍNIO, TIPO B, PARA ELETRODUTO DE AÇO GALVANIZADO DN 25 MM (1''), APARENTE - FORNECIMENTO E INSTALAÇÃO. AF_11/2016_P</t>
  </si>
  <si>
    <t>31,39</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</si>
  <si>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</si>
  <si>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</si>
  <si>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</si>
  <si>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</si>
  <si>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33,28</t>
  </si>
  <si>
    <t>95785</t>
  </si>
  <si>
    <t>CONDULETE DE ALUMÍNIO, TIPO E, PARA ELETRODUTO DE AÇO GALVANIZADO DN 32 MM (1 1/4''), APARENTE - FORNECIMENTO E INSTALAÇÃO. AF_11/2016_P</t>
  </si>
  <si>
    <t>37,95</t>
  </si>
  <si>
    <t>95787</t>
  </si>
  <si>
    <t>CONDULETE DE ALUMÍNIO, TIPO LR, PARA ELETRODUTO DE AÇO GALVANIZADO DN 20 MM (3/4''), APARENTE - FORNECIMENTO E INSTALAÇÃO. AF_11/2016_P</t>
  </si>
  <si>
    <t>27,70</t>
  </si>
  <si>
    <t>95789</t>
  </si>
  <si>
    <t>CONDULETE DE ALUMÍNIO, TIPO LR, PARA ELETRODUTO DE AÇO GALVANIZADO DN 25 MM (1''), APARENTE - FORNECIMENTO E INSTALAÇÃO. AF_11/2016_P</t>
  </si>
  <si>
    <t>34,56</t>
  </si>
  <si>
    <t>95791</t>
  </si>
  <si>
    <t>CONDULETE DE ALUMÍNIO, TIPO LR, PARA ELETRODUTO DE AÇO GALVANIZADO DN 32 MM (1 1/4''), APARENTE - FORNECIMENTO E INSTALAÇÃO. AF_11/2016_P</t>
  </si>
  <si>
    <t>44,79</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</si>
  <si>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</si>
  <si>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</si>
  <si>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</si>
  <si>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</si>
  <si>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40,68</t>
  </si>
  <si>
    <t>95797</t>
  </si>
  <si>
    <t>CONDULETE DE ALUMÍNIO, TIPO T, PARA ELETRODUTO DE AÇO GALVANIZADO DN 32 MM (1 1/4''), APARENTE - FORNECIMENTO E INSTALAÇÃO. AF_11/2016_P</t>
  </si>
  <si>
    <t>51,98</t>
  </si>
  <si>
    <t>95801</t>
  </si>
  <si>
    <t>CONDULETE DE ALUMÍNIO, TIPO X, PARA ELETRODUTO DE AÇO GALVANIZADO DN 20 MM (3/4''), APARENTE - FORNECIMENTO E INSTALAÇÃO. AF_11/2016_P</t>
  </si>
  <si>
    <t>38,50</t>
  </si>
  <si>
    <t>95802</t>
  </si>
  <si>
    <t>CONDULETE DE ALUMÍNIO, TIPO X, PARA ELETRODUTO DE AÇO GALVANIZADO DN 25 MM (1''), APARENTE - FORNECIMENTO E INSTALAÇÃO. AF_11/2016_P</t>
  </si>
  <si>
    <t>43,03</t>
  </si>
  <si>
    <t>95803</t>
  </si>
  <si>
    <t>CONDULETE DE ALUMÍNIO, TIPO X, PARA ELETRODUTO DE AÇO GALVANIZADO DN 32 MM (1 1/4''), APARENTE - FORNECIMENTO E INSTALAÇÃO. AF_11/2016_P</t>
  </si>
  <si>
    <t>57,45</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</si>
  <si>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</si>
  <si>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</si>
  <si>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</si>
  <si>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</si>
  <si>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24,93</t>
  </si>
  <si>
    <t>95806</t>
  </si>
  <si>
    <t>CONDULETE DE PVC, TIPO B, PARA ELETRODUTO DE PVC SOLDÁVEL DN 32 MM (1''), APARENTE - FORNECIMENTO E INSTALAÇÃO. AF_11/2016</t>
  </si>
  <si>
    <t>25,75</t>
  </si>
  <si>
    <t>95807</t>
  </si>
  <si>
    <t>CONDULETE DE PVC, TIPO LL, PARA ELETRODUTO DE PVC SOLDÁVEL DN 20 MM (1/2''), APARENTE - FORNECIMENTO E INSTALAÇÃO. AF_11/2016</t>
  </si>
  <si>
    <t>28,33</t>
  </si>
  <si>
    <t>95808</t>
  </si>
  <si>
    <t>CONDULETE DE PVC, TIPO LL, PARA ELETRODUTO DE PVC SOLDÁVEL DN 25 MM (3/4''), APARENTE - FORNECIMENTO E INSTALAÇÃO. AF_11/2016</t>
  </si>
  <si>
    <t>28,96</t>
  </si>
  <si>
    <t>95809</t>
  </si>
  <si>
    <t>CONDULETE DE PVC, TIPO LL, PARA ELETRODUTO DE PVC SOLDÁVEL DN 32 MM (1''), APARENTE - FORNECIMENTO E INSTALAÇÃO. AF_11/2016</t>
  </si>
  <si>
    <t>31,94</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</si>
  <si>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</si>
  <si>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</si>
  <si>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</si>
  <si>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</si>
  <si>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16,99</t>
  </si>
  <si>
    <t>95812</t>
  </si>
  <si>
    <t>CONDULETE DE PVC, TIPO LB, PARA ELETRODUTO DE PVC SOLDÁVEL DN 32 MM (1''), APARENTE - FORNECIMENTO E INSTALAÇÃO. AF_11/2016</t>
  </si>
  <si>
    <t>19,96</t>
  </si>
  <si>
    <t>95813</t>
  </si>
  <si>
    <t>CONDULETE DE PVC, TIPO TB, PARA ELETRODUTO DE PVC SOLDÁVEL DN 20 MM (1/2''), APARENTE - FORNECIMENTO E INSTALAÇÃO. AF_11/2016</t>
  </si>
  <si>
    <t>19,49</t>
  </si>
  <si>
    <t>95814</t>
  </si>
  <si>
    <t>CONDULETE DE PVC, TIPO TB, PARA ELETRODUTO DE PVC SOLDÁVEL DN 25 MM (3/4''), APARENTE - FORNECIMENTO E INSTALAÇÃO. AF_11/2016</t>
  </si>
  <si>
    <t>20,44</t>
  </si>
  <si>
    <t>95815</t>
  </si>
  <si>
    <t>CONDULETE DE PVC, TIPO TB, PARA ELETRODUTO DE PVC SOLDÁVEL DN 32 MM (1''), APARENTE - FORNECIMENTO E INSTALAÇÃO. AF_11/2016</t>
  </si>
  <si>
    <t>26,24</t>
  </si>
  <si>
    <t>95816</t>
  </si>
  <si>
    <t>CONDULETE DE PVC, TIPO X, PARA ELETRODUTO DE PVC SOLDÁVEL DN 20 MM (1/2''), APARENTE - FORNECIMENTO E INSTALAÇÃO. AF_11/2016</t>
  </si>
  <si>
    <t>34,88</t>
  </si>
  <si>
    <t>95817</t>
  </si>
  <si>
    <t>CONDULETE DE PVC, TIPO X, PARA ELETRODUTO DE PVC SOLDÁVEL DN 25 MM (3/4''), APARENTE - FORNECIMENTO E INSTALAÇÃO. AF_11/2016</t>
  </si>
  <si>
    <t>35,63</t>
  </si>
  <si>
    <t>95818</t>
  </si>
  <si>
    <t>CONDULETE DE PVC, TIPO X, PARA ELETRODUTO DE PVC SOLDÁVEL DN 32 MM (1''), APARENTE - FORNECIMENTO E INSTALAÇÃO. AF_11/2016</t>
  </si>
  <si>
    <t>43,45</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</si>
  <si>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</si>
  <si>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</si>
  <si>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</si>
  <si>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</si>
  <si>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184,80</t>
  </si>
  <si>
    <t>97883</t>
  </si>
  <si>
    <t>CAIXA ENTERRADA ELÉTRICA RETANGULAR, EM CONCRETO PRÉ-MOLDADO, FUNDO COM BRITA, DIMENSÕES INTERNAS: 0,6X0,6X0,5 M. AF_12/2020</t>
  </si>
  <si>
    <t>353,05</t>
  </si>
  <si>
    <t>97884</t>
  </si>
  <si>
    <t>CAIXA ENTERRADA ELÉTRICA RETANGULAR, EM CONCRETO PRÉ-MOLDADO, FUNDO COM BRITA, DIMENSÕES INTERNAS: 0,8X0,8X0,5 M. AF_12/2020</t>
  </si>
  <si>
    <t>687,70</t>
  </si>
  <si>
    <t>97885</t>
  </si>
  <si>
    <t>CAIXA ENTERRADA ELÉTRICA RETANGULAR, EM CONCRETO PRÉ-MOLDADO, FUNDO COM BRITA, DIMENSÕES INTERNAS: 1X1X0,5 M. AF_12/2020</t>
  </si>
  <si>
    <t>1.064,34</t>
  </si>
  <si>
    <t>97886</t>
  </si>
  <si>
    <t>CAIXA ENTERRADA ELÉTRICA RETANGULAR, EM ALVENARIA COM TIJOLOS CERÂMICOS MACIÇOS, FUNDO COM BRITA, DIMENSÕES INTERNAS: 0,3X0,3X0,3 M. AF_12/2020</t>
  </si>
  <si>
    <t>167,72</t>
  </si>
  <si>
    <t>97887</t>
  </si>
  <si>
    <t>CAIXA ENTERRADA ELÉTRICA RETANGULAR, EM ALVENARIA COM TIJOLOS CERÂMICOS MACIÇOS, FUNDO COM BRITA, DIMENSÕES INTERNAS: 0,4X0,4X0,4 M. AF_12/2020</t>
  </si>
  <si>
    <t>265,45</t>
  </si>
  <si>
    <t>97888</t>
  </si>
  <si>
    <t>CAIXA ENTERRADA ELÉTRICA RETANGULAR, EM ALVENARIA COM TIJOLOS CERÂMICOS MACIÇOS, FUNDO COM BRITA, DIMENSÕES INTERNAS: 0,6X0,6X0,6 M. AF_12/2020</t>
  </si>
  <si>
    <t>514,19</t>
  </si>
  <si>
    <t>97889</t>
  </si>
  <si>
    <t>CAIXA ENTERRADA ELÉTRICA RETANGULAR, EM ALVENARIA COM TIJOLOS CERÂMICOS MACIÇOS, FUNDO COM BRITA, DIMENSÕES INTERNAS: 0,8X0,8X0,6 M. AF_12/2020</t>
  </si>
  <si>
    <t>687,09</t>
  </si>
  <si>
    <t>97890</t>
  </si>
  <si>
    <t>CAIXA ENTERRADA ELÉTRICA RETANGULAR, EM ALVENARIA COM TIJOLOS CERÂMICOS MACIÇOS, FUNDO COM BRITA, DIMENSÕES INTERNAS: 1X1X0,6 M. AF_12/2020</t>
  </si>
  <si>
    <t>789,81</t>
  </si>
  <si>
    <t>97891</t>
  </si>
  <si>
    <t>CAIXA ENTERRADA ELÉTRICA RETANGULAR, EM ALVENARIA COM BLOCOS DE CONCRETO, FUNDO COM BRITA, DIMENSÕES INTERNAS: 0,4X0,4X0,4 M. AF_12/2020</t>
  </si>
  <si>
    <t>190,93</t>
  </si>
  <si>
    <t>97892</t>
  </si>
  <si>
    <t>CAIXA ENTERRADA ELÉTRICA RETANGULAR, EM ALVENARIA COM BLOCOS DE CONCRETO, FUNDO COM BRITA, DIMENSÕES INTERNAS: 0,6X0,6X0,6 M. AF_12/2020</t>
  </si>
  <si>
    <t>356,60</t>
  </si>
  <si>
    <t>97893</t>
  </si>
  <si>
    <t>CAIXA ENTERRADA ELÉTRICA RETANGULAR, EM ALVENARIA COM BLOCOS DE CONCRETO, FUNDO COM BRITA, DIMENSÕES INTERNAS: 0,8X0,8X0,6 M. AF_12/2020</t>
  </si>
  <si>
    <t>486,14</t>
  </si>
  <si>
    <t>97894</t>
  </si>
  <si>
    <t>CAIXA ENTERRADA ELÉTRICA RETANGULAR, EM ALVENARIA COM BLOCOS DE CONCRETO, FUNDO COM BRITA, DIMENSÕES INTERNAS: 1X1X0,6 M. AF_12/2020</t>
  </si>
  <si>
    <t>546,29</t>
  </si>
  <si>
    <t>93653</t>
  </si>
  <si>
    <t>DISJUNTOR MONOPOLAR TIPO DIN, CORRENTE NOMINAL DE 10A - FORNECIMENTO E INSTALAÇÃO. AF_10/2020</t>
  </si>
  <si>
    <t>11,00</t>
  </si>
  <si>
    <t>93654</t>
  </si>
  <si>
    <t>DISJUNTOR MONOPOLAR TIPO DIN, CORRENTE NOMINAL DE 16A - FORNECIMENTO E INSTALAÇÃO. AF_10/2020</t>
  </si>
  <si>
    <t>93655</t>
  </si>
  <si>
    <t>DISJUNTOR MONOPOLAR TIPO DIN, CORRENTE NOMINAL DE 20A - FORNECIMENTO E INSTALAÇÃO. AF_10/2020</t>
  </si>
  <si>
    <t>12,71</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</si>
  <si>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</si>
  <si>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</si>
  <si>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</si>
  <si>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</si>
  <si>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</si>
  <si>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</si>
  <si>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20,27</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</si>
  <si>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</si>
  <si>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</si>
  <si>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</si>
  <si>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</si>
  <si>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</si>
  <si>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</si>
  <si>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93662</t>
  </si>
  <si>
    <t>DISJUNTOR BIPOLAR TIPO DIN, CORRENTE NOMINAL DE 20A - FORNECIMENTO E INSTALAÇÃO. AF_10/2020</t>
  </si>
  <si>
    <t>56,83</t>
  </si>
  <si>
    <t>93663</t>
  </si>
  <si>
    <t>DISJUNTOR BIPOLAR TIPO DIN, CORRENTE NOMINAL DE 25A - FORNECIMENTO E INSTALAÇÃO. AF_10/2020</t>
  </si>
  <si>
    <t>93664</t>
  </si>
  <si>
    <t>DISJUNTOR BIPOLAR TIPO DIN, CORRENTE NOMINAL DE 32A - FORNECIMENTO E INSTALAÇÃO. AF_10/2020</t>
  </si>
  <si>
    <t>59,60</t>
  </si>
  <si>
    <t>93665</t>
  </si>
  <si>
    <t>DISJUNTOR BIPOLAR TIPO DIN, CORRENTE NOMINAL DE 40A - FORNECIMENTO E INSTALAÇÃO. AF_10/2020</t>
  </si>
  <si>
    <t>63,09</t>
  </si>
  <si>
    <t>93666</t>
  </si>
  <si>
    <t>DISJUNTOR BIPOLAR TIPO DIN, CORRENTE NOMINAL DE 50A - FORNECIMENTO E INSTALAÇÃO. AF_10/2020</t>
  </si>
  <si>
    <t>68,58</t>
  </si>
  <si>
    <t>93667</t>
  </si>
  <si>
    <t>DISJUNTOR TRIPOLAR TIPO DIN, CORRENTE NOMINAL DE 10A - FORNECIMENTO E INSTALAÇÃO. AF_10/2020</t>
  </si>
  <si>
    <t>66,90</t>
  </si>
  <si>
    <t>93668</t>
  </si>
  <si>
    <t>DISJUNTOR TRIPOLAR TIPO DIN, CORRENTE NOMINAL DE 16A - FORNECIMENTO E INSTALAÇÃO. AF_10/2020</t>
  </si>
  <si>
    <t>93669</t>
  </si>
  <si>
    <t>DISJUNTOR TRIPOLAR TIPO DIN, CORRENTE NOMINAL DE 20A - FORNECIMENTO E INSTALAÇÃO. AF_10/2020</t>
  </si>
  <si>
    <t>72,00</t>
  </si>
  <si>
    <t>93670</t>
  </si>
  <si>
    <t>DISJUNTOR TRIPOLAR TIPO DIN, CORRENTE NOMINAL DE 25A - FORNECIMENTO E INSTALAÇÃO. AF_10/2020</t>
  </si>
  <si>
    <t>93671</t>
  </si>
  <si>
    <t>DISJUNTOR TRIPOLAR TIPO DIN, CORRENTE NOMINAL DE 32A - FORNECIMENTO E INSTALAÇÃO. AF_10/2020</t>
  </si>
  <si>
    <t>76,14</t>
  </si>
  <si>
    <t>93672</t>
  </si>
  <si>
    <t>DISJUNTOR TRIPOLAR TIPO DIN, CORRENTE NOMINAL DE 40A - FORNECIMENTO E INSTALAÇÃO. AF_10/2020</t>
  </si>
  <si>
    <t>82,48</t>
  </si>
  <si>
    <t>93673</t>
  </si>
  <si>
    <t>DISJUNTOR TRIPOLAR TIPO DIN, CORRENTE NOMINAL DE 50A - FORNECIMENTO E INSTALAÇÃO. AF_10/2020</t>
  </si>
  <si>
    <t>90,74</t>
  </si>
  <si>
    <t>97359</t>
  </si>
  <si>
    <t>QUADRO DE MEDIÇÃO GERAL DE ENERGIA COM 8 MEDIDORES - FORNECIMENTO E INSTALAÇÃO. AF_10/2020</t>
  </si>
  <si>
    <t>2.773,78</t>
  </si>
  <si>
    <t>97360</t>
  </si>
  <si>
    <t>QUADRO DE MEDIÇÃO GERAL DE ENERGIA COM 12 MEDIDORES - FORNECIMENTO E INSTALAÇÃO. AF_10/2020</t>
  </si>
  <si>
    <t>5.334,75</t>
  </si>
  <si>
    <t>97361</t>
  </si>
  <si>
    <t>QUADRO DE MEDIÇÃO GERAL DE ENERGIA COM 16 MEDIDORES - FORNECIMENTO E INSTALAÇÃO. AF_10/2020</t>
  </si>
  <si>
    <t>7.113,00</t>
  </si>
  <si>
    <t>97362</t>
  </si>
  <si>
    <t>QUADRO DE MEDIÇÃO GERAL DE ENERGIA PARA BARRAMENTO BLINDADO COM 4 MEDIDORES - FORNECIMENTO E INSTALAÇÃO. AF_10/2020</t>
  </si>
  <si>
    <t>2.318,19</t>
  </si>
  <si>
    <t>101875</t>
  </si>
  <si>
    <t>QUADRO DE DISTRIBUIÇÃO DE ENERGIA EM CHAPA DE AÇO GALVANIZADO, DE EMBUTIR, COM BARRAMENTO TRIFÁSICO, PARA 12 DISJUNTORES DIN 100A - FORNECIMENTO E INSTALAÇÃO. AF_10/2020</t>
  </si>
  <si>
    <t>489,66</t>
  </si>
  <si>
    <t>101876</t>
  </si>
  <si>
    <t>QUADRO DE DISTRIBUIÇÃO DE ENERGIA EM PVC, DE EMBUTIR, SEM BARRAMENTO, PARA 6 DISJUNTORES - FORNECIMENTO E INSTALAÇÃO. AF_10/2020</t>
  </si>
  <si>
    <t>64,14</t>
  </si>
  <si>
    <t>101877</t>
  </si>
  <si>
    <t>QUADRO DE DISTRIBUIÇÃO DE ENERGIA EM PVC, DE EMBUTIR, SEM BARRAMENTO, PARA 3 DISJUNTORES - FORNECIMENTO E INSTALAÇÃO. AF_10/2020</t>
  </si>
  <si>
    <t>44,75</t>
  </si>
  <si>
    <t>101878</t>
  </si>
  <si>
    <t>QUADRO DE DISTRIBUIÇÃO DE ENERGIA EM CHAPA DE AÇO GALVANIZADO, DE SOBREPOR, COM BARRAMENTO TRIFÁSICO, PARA 18 DISJUNTORES DIN 100A - FORNECIMENTO E INSTALAÇÃO. AF_10/2020</t>
  </si>
  <si>
    <t>667,71</t>
  </si>
  <si>
    <t>101879</t>
  </si>
  <si>
    <t>QUADRO DE DISTRIBUIÇÃO DE ENERGIA EM CHAPA DE AÇO GALVANIZADO, DE EMBUTIR, COM BARRAMENTO TRIFÁSICO, PARA 24 DISJUNTORES DIN 100A - FORNECIMENTO E INSTALAÇÃO. AF_10/2020</t>
  </si>
  <si>
    <t>711,83</t>
  </si>
  <si>
    <t>101880</t>
  </si>
  <si>
    <t>QUADRO DE DISTRIBUIÇÃO DE ENERGIA EM CHAPA DE AÇO GALVANIZADO, DE EMBUTIR, COM BARRAMENTO TRIFÁSICO, PARA 30 DISJUNTORES DIN 150A - FORNECIMENTO E INSTALAÇÃO. AF_10/2020</t>
  </si>
  <si>
    <t>818,65</t>
  </si>
  <si>
    <t>101881</t>
  </si>
  <si>
    <t>QUADRO DE DISTRIBUIÇÃO DE ENERGIA EM CHAPA DE AÇO GALVANIZADO, DE EMBUTIR, COM BARRAMENTO TRIFÁSICO, PARA 40 DISJUNTORES DIN 100A - FORNECIMENTO E INSTALAÇÃO. AF_10/2020</t>
  </si>
  <si>
    <t>1.183,31</t>
  </si>
  <si>
    <t>101882</t>
  </si>
  <si>
    <t>QUADRO DE DISTRIBUIÇÃO DE ENERGIA EM CHAPA DE AÇO GALVANIZADO, DE EMBUTIR, COM BARRAMENTO TRIFÁSICO, PARA 30 DISJUNTORES DIN 225A - FORNECIMENTO E INSTALAÇÃO. AF_10/2020</t>
  </si>
  <si>
    <t>1.685,81</t>
  </si>
  <si>
    <t>101883</t>
  </si>
  <si>
    <t>QUADRO DE DISTRIBUIÇÃO DE ENERGIA EM CHAPA DE AÇO GALVANIZADO, DE EMBUTIR, COM BARRAMENTO TRIFÁSICO, PARA 18 DISJUNTORES DIN 100A - FORNECIMENTO E INSTALAÇÃO. AF_10/2020</t>
  </si>
  <si>
    <t>678,31</t>
  </si>
  <si>
    <t>101890</t>
  </si>
  <si>
    <t>DISJUNTOR MONOPOLAR TIPO NEMA, CORRENTE NOMINAL DE 10 ATÉ 30A - FORNECIMENTO E INSTALAÇÃO. AF_10/2020</t>
  </si>
  <si>
    <t>15,20</t>
  </si>
  <si>
    <t>101891</t>
  </si>
  <si>
    <t>DISJUNTOR MONOPOLAR TIPO NEMA, CORRENTE NOMINAL DE 35 ATÉ 50A - FORNECIMENTO E INSTALAÇÃO. AF_10/2020</t>
  </si>
  <si>
    <t>26,07</t>
  </si>
  <si>
    <t>101892</t>
  </si>
  <si>
    <t>DISJUNTOR BIPOLAR TIPO NEMA, CORRENTE NOMINAL DE 10 ATÉ 50A - FORNECIMENTO E INSTALAÇÃO. AF_10/2020</t>
  </si>
  <si>
    <t>67,25</t>
  </si>
  <si>
    <t>101893</t>
  </si>
  <si>
    <t>DISJUNTOR TRIPOLAR TIPO NEMA, CORRENTE NOMINAL DE 10 ATÉ 50A - FORNECIMENTO E INSTALAÇÃO. AF_10/2020</t>
  </si>
  <si>
    <t>86,07</t>
  </si>
  <si>
    <t>101894</t>
  </si>
  <si>
    <t>DISJUNTOR TRIPOLAR TIPO NEMA, CORRENTE NOMINAL DE 60 ATÉ 100A - FORNECIMENTO E INSTALAÇÃO. AF_10/2020</t>
  </si>
  <si>
    <t>146,76</t>
  </si>
  <si>
    <t>101895</t>
  </si>
  <si>
    <t>DISJUNTOR TERMOMAGNÉTICO TRIPOLAR , CORRENTE NOMINAL DE 125A - FORNECIMENTO E INSTALAÇÃO. AF_10/2020</t>
  </si>
  <si>
    <t>398,42</t>
  </si>
  <si>
    <t>101896</t>
  </si>
  <si>
    <t>DISJUNTOR TERMOMAGNÉTICO TRIPOLAR , CORRENTE NOMINAL DE 200A - FORNECIMENTO E INSTALAÇÃO. AF_10/2020</t>
  </si>
  <si>
    <t>598,14</t>
  </si>
  <si>
    <t>101897</t>
  </si>
  <si>
    <t>DISJUNTOR TERMOMAGNÉTICO TRIPOLAR , CORRENTE NOMINAL DE 250A - FORNECIMENTO E INSTALAÇÃO. AF_10/2020</t>
  </si>
  <si>
    <t>954,71</t>
  </si>
  <si>
    <t>101898</t>
  </si>
  <si>
    <t>DISJUNTOR TERMOMAGNÉTICO TRIPOLAR , CORRENTE NOMINAL DE 400A - FORNECIMENTO E INSTALAÇÃO. AF_10/2020</t>
  </si>
  <si>
    <t>1.275,88</t>
  </si>
  <si>
    <t>101899</t>
  </si>
  <si>
    <t>DISJUNTOR TERMOMAGNÉTICO TRIPOLAR , CORRENTE NOMINAL DE 600A - FORNECIMENTO E INSTALAÇÃO. AF_10/2020</t>
  </si>
  <si>
    <t>2.039,81</t>
  </si>
  <si>
    <t>101900</t>
  </si>
  <si>
    <t>DISJUNTOR BAIXA TENSÃO TRIPOLAR A SECO  800A/600V - FORNECIMENTO E INSTALAÇÃO. AF_10/2020</t>
  </si>
  <si>
    <t>4.252,48</t>
  </si>
  <si>
    <t>101901</t>
  </si>
  <si>
    <t>CONTATOR TRIPOLAR I NOMINAL 12A - FORNECIMENTO E INSTALAÇÃO. AF_10/2020</t>
  </si>
  <si>
    <t>125,70</t>
  </si>
  <si>
    <t>101902</t>
  </si>
  <si>
    <t>CONTATOR TRIPOLAR I NOMINAL 22A - FORNECIMENTO E INSTALAÇÃO. AF_10/2020</t>
  </si>
  <si>
    <t>155,41</t>
  </si>
  <si>
    <t>101903</t>
  </si>
  <si>
    <t>CONTATOR TRIPOLAR I NOMINAL 38A - FORNECIMENTO E INSTALAÇÃO. AF_10/2020</t>
  </si>
  <si>
    <t>323,58</t>
  </si>
  <si>
    <t>101904</t>
  </si>
  <si>
    <t>CONTATOR TRIPOLAR I NOMIMAL 95A - FORNECIMENTO E INSTALAÇÃO. AF_10/2020</t>
  </si>
  <si>
    <t>1.185,58</t>
  </si>
  <si>
    <t>101938</t>
  </si>
  <si>
    <t>CAIXA DE PROTEÇÃO PARA MEDIDOR MONOFÁSICO DE EMBUTIR - FORNECIMENTO E INSTALAÇÃO. AF_10/2020</t>
  </si>
  <si>
    <t>85,81</t>
  </si>
  <si>
    <t>101946</t>
  </si>
  <si>
    <t>QUADRO DE MEDIÇÃO GERAL DE ENERGIA PARA 1 MEDIDOR DE SOBREPOR - FORNECIMENTO E INSTALAÇÃO. AF_10/2020</t>
  </si>
  <si>
    <t>132,96</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</si>
  <si>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</si>
  <si>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</si>
  <si>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</si>
  <si>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</si>
  <si>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</si>
  <si>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</si>
  <si>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6,46</t>
  </si>
  <si>
    <t>91949</t>
  </si>
  <si>
    <t>SUPORTE PARAFUSADO COM PLACA DE ENCAIXE 4" X 4" ALTO (2,00 M DO PISO) PARA PONTO ELÉTRICO - FORNECIMENTO E INSTALAÇÃO. AF_12/2015</t>
  </si>
  <si>
    <t>13,49</t>
  </si>
  <si>
    <t>91950</t>
  </si>
  <si>
    <t>SUPORTE PARAFUSADO COM PLACA DE ENCAIXE 4" X 4" MÉDIO (1,30 M DO PISO) PARA PONTO ELÉTRICO - FORNECIMENTO E INSTALAÇÃO. AF_12/2015</t>
  </si>
  <si>
    <t>11,72</t>
  </si>
  <si>
    <t>91951</t>
  </si>
  <si>
    <t>SUPORTE PARAFUSADO COM PLACA DE ENCAIXE 4" X 4" BAIXO (0,30 M DO PISO) PARA PONTO ELÉTRICO - FORNECIMENTO E INSTALAÇÃO. AF_12/2015</t>
  </si>
  <si>
    <t>10,66</t>
  </si>
  <si>
    <t>91952</t>
  </si>
  <si>
    <t>INTERRUPTOR SIMPLES (1 MÓDULO), 10A/250V, SEM SUPORTE E SEM PLACA - FORNECIMENTO E INSTALAÇÃO. AF_12/2015</t>
  </si>
  <si>
    <t>16,71</t>
  </si>
  <si>
    <t>91953</t>
  </si>
  <si>
    <t>INTERRUPTOR SIMPLES (1 MÓDULO), 10A/250V, INCLUINDO SUPORTE E PLACA - FORNECIMENTO E INSTALAÇÃO. AF_12/2015</t>
  </si>
  <si>
    <t>24,08</t>
  </si>
  <si>
    <t>91954</t>
  </si>
  <si>
    <t>INTERRUPTOR PARALELO (1 MÓDULO), 10A/250V, SEM SUPORTE E SEM PLACA - FORNECIMENTO E INSTALAÇÃO. AF_12/2015</t>
  </si>
  <si>
    <t>91955</t>
  </si>
  <si>
    <t>INTERRUPTOR PARALELO (1 MÓDULO), 10A/250V, INCLUINDO SUPORTE E PLACA - FORNECIMENTO E INSTALAÇÃO. AF_12/2015</t>
  </si>
  <si>
    <t>29,81</t>
  </si>
  <si>
    <t>91956</t>
  </si>
  <si>
    <t>INTERRUPTOR SIMPLES (1 MÓDULO) COM INTERRUPTOR PARALELO (1 MÓDULO), 10A/250V, SEM SUPORTE E SEM PLACA - FORNECIMENTO E INSTALAÇÃO. AF_12/2015</t>
  </si>
  <si>
    <t>36,41</t>
  </si>
  <si>
    <t>91957</t>
  </si>
  <si>
    <t>INTERRUPTOR SIMPLES (1 MÓDULO) COM INTERRUPTOR PARALELO (1 MÓDULO), 10A/250V, INCLUINDO SUPORTE E PLACA - FORNECIMENTO E INSTALAÇÃO. AF_12/2015</t>
  </si>
  <si>
    <t>43,78</t>
  </si>
  <si>
    <t>91958</t>
  </si>
  <si>
    <t>INTERRUPTOR SIMPLES (2 MÓDULOS), 10A/250V, SEM SUPORTE E SEM PLACA - FORNECIMENTO E INSTALAÇÃO. AF_12/2015</t>
  </si>
  <si>
    <t>30,73</t>
  </si>
  <si>
    <t>91959</t>
  </si>
  <si>
    <t>INTERRUPTOR SIMPLES (2 MÓDULOS), 10A/250V, INCLUINDO SUPORTE E PLACA - FORNECIMENTO E INSTALAÇÃO. AF_12/2015</t>
  </si>
  <si>
    <t>38,10</t>
  </si>
  <si>
    <t>91960</t>
  </si>
  <si>
    <t>INTERRUPTOR PARALELO (2 MÓDULOS), 10A/250V, SEM SUPORTE E SEM PLACA - FORNECIMENTO E INSTALAÇÃO. AF_12/2015</t>
  </si>
  <si>
    <t>42,13</t>
  </si>
  <si>
    <t>91961</t>
  </si>
  <si>
    <t>INTERRUPTOR PARALELO (2 MÓDULOS), 10A/250V, INCLUINDO SUPORTE E PLACA - FORNECIMENTO E INSTALAÇÃO. AF_12/2015</t>
  </si>
  <si>
    <t>49,50</t>
  </si>
  <si>
    <t>91962</t>
  </si>
  <si>
    <t>INTERRUPTOR SIMPLES (1 MÓDULO) COM INTERRUPTOR PARALELO (2 MÓDULOS), 10A/250V, SEM SUPORTE E SEM PLACA - FORNECIMENTO E INSTALAÇÃO. AF_12/2015</t>
  </si>
  <si>
    <t>56,15</t>
  </si>
  <si>
    <t>91963</t>
  </si>
  <si>
    <t>INTERRUPTOR SIMPLES (1 MÓDULO) COM INTERRUPTOR PARALELO (2 MÓDULOS), 10A/250V, INCLUINDO SUPORTE E PLACA - FORNECIMENTO E INSTALAÇÃO. AF_12/2015</t>
  </si>
  <si>
    <t>63,52</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</si>
  <si>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</si>
  <si>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</si>
  <si>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</si>
  <si>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</si>
  <si>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57,80</t>
  </si>
  <si>
    <t>91966</t>
  </si>
  <si>
    <t>INTERRUPTOR SIMPLES (3 MÓDULOS), 10A/250V, SEM SUPORTE E SEM PLACA - FORNECIMENTO E INSTALAÇÃO. AF_12/2015</t>
  </si>
  <si>
    <t>44,74</t>
  </si>
  <si>
    <t>91967</t>
  </si>
  <si>
    <t>INTERRUPTOR SIMPLES (3 MÓDULOS), 10A/250V, INCLUINDO SUPORTE E PLACA - FORNECIMENTO E INSTALAÇÃO. AF_12/2015</t>
  </si>
  <si>
    <t>52,11</t>
  </si>
  <si>
    <t>91968</t>
  </si>
  <si>
    <t>INTERRUPTOR PARALELO (3 MÓDULOS), 10A/250V, SEM SUPORTE E SEM PLACA - FORNECIMENTO E INSTALAÇÃO. AF_12/2015</t>
  </si>
  <si>
    <t>61,83</t>
  </si>
  <si>
    <t>91969</t>
  </si>
  <si>
    <t>INTERRUPTOR PARALELO (3 MÓDULOS), 10A/250V, INCLUINDO SUPORTE E PLACA - FORNECIMENTO E INSTALAÇÃO. AF_12/2015</t>
  </si>
  <si>
    <t>69,20</t>
  </si>
  <si>
    <t>91970</t>
  </si>
  <si>
    <t>INTERRUPTOR SIMPLES (3 MÓDULOS) COM INTERRUPTOR PARALELO (1 MÓDULO), 10A/250V, SEM SUPORTE E SEM PLACA - FORNECIMENTO E INSTALAÇÃO. AF_12/2015</t>
  </si>
  <si>
    <t>64,76</t>
  </si>
  <si>
    <t>91971</t>
  </si>
  <si>
    <t>INTERRUPTOR SIMPLES (3 MÓDULOS) COM INTERRUPTOR PARALELO (1 MÓDULO), 10A/250V, INCLUINDO SUPORTE E PLACA - FORNECIMENTO E INSTALAÇÃO. AF_12/2015</t>
  </si>
  <si>
    <t>76,48</t>
  </si>
  <si>
    <t>91972</t>
  </si>
  <si>
    <t>INTERRUPTOR SIMPLES (2 MÓDULOS) COM INTERRUPTOR PARALELO (2 MÓDULOS), 10A/250V, SEM SUPORTE E SEM PLACA - FORNECIMENTO E INSTALAÇÃO. AF_12/2015</t>
  </si>
  <si>
    <t>70,49</t>
  </si>
  <si>
    <t>91973</t>
  </si>
  <si>
    <t>INTERRUPTOR SIMPLES (2 MÓDULOS) COM INTERRUPTOR PARALELO (2 MÓDULOS), 10A/250V, INCLUINDO SUPORTE E PLACA - FORNECIMENTO E INSTALAÇÃO. AF_12/2015</t>
  </si>
  <si>
    <t>82,21</t>
  </si>
  <si>
    <t>91974</t>
  </si>
  <si>
    <t>INTERRUPTOR SIMPLES (4 MÓDULOS), 10A/250V, SEM SUPORTE E SEM PLACA - FORNECIMENTO E INSTALAÇÃO. AF_12/2015</t>
  </si>
  <si>
    <t>59,03</t>
  </si>
  <si>
    <t>91975</t>
  </si>
  <si>
    <t>INTERRUPTOR SIMPLES (4 MÓDULOS), 10A/250V, INCLUINDO SUPORTE E PLACA - FORNECIMENTO E INSTALAÇÃO. AF_12/2015</t>
  </si>
  <si>
    <t>70,75</t>
  </si>
  <si>
    <t>91976</t>
  </si>
  <si>
    <t>INTERRUPTOR SIMPLES (6 MÓDULOS), 10A/250V, SEM SUPORTE E SEM PLACA - FORNECIMENTO E INSTALAÇÃO. AF_12/2015</t>
  </si>
  <si>
    <t>87,16</t>
  </si>
  <si>
    <t>91977</t>
  </si>
  <si>
    <t>INTERRUPTOR SIMPLES (6 MÓDULOS), 10A/250V, INCLUINDO SUPORTE E PLACA - FORNECIMENTO E INSTALAÇÃO. AF_12/2015</t>
  </si>
  <si>
    <t>98,88</t>
  </si>
  <si>
    <t>91978</t>
  </si>
  <si>
    <t>INTERRUPTOR INTERMEDIÁRIO (1 MÓDULO), 10A/250V, SEM SUPORTE E SEM PLACA - FORNECIMENTO E INSTALAÇÃO. AF_09/2017</t>
  </si>
  <si>
    <t>35,77</t>
  </si>
  <si>
    <t>91979</t>
  </si>
  <si>
    <t>INTERRUPTOR INTERMEDIÁRIO (1 MÓDULO), 10A/250V, INCLUINDO SUPORTE E PLACA - FORNECIMENTO E INSTALAÇÃO. AF_09/2017</t>
  </si>
  <si>
    <t>43,14</t>
  </si>
  <si>
    <t>91980</t>
  </si>
  <si>
    <t>INTERRUPTOR BIPOLAR (1 MÓDULO), 10A/250V, SEM SUPORTE E SEM PLACA - FORNECIMENTO E INSTALAÇÃO. AF_09/2017</t>
  </si>
  <si>
    <t>34,62</t>
  </si>
  <si>
    <t>91981</t>
  </si>
  <si>
    <t>INTERRUPTOR BIPOLAR (1 MÓDULO), 10A/250V, INCLUINDO SUPORTE E PLACA - FORNECIMENTO E INSTALAÇÃO. AF_09/2017</t>
  </si>
  <si>
    <t>91982</t>
  </si>
  <si>
    <t>DIMMER ROTATIVO (1 MÓDULO), 220V/600W, SEM SUPORTE E SEM PLACA - FORNECIMENTO E INSTALAÇÃO. AF_09/2017</t>
  </si>
  <si>
    <t>83,45</t>
  </si>
  <si>
    <t>91983</t>
  </si>
  <si>
    <t>DIMMER ROTATIVO (1 MÓDULO), 220V/600W, INCLUINDO SUPORTE E PLACA - FORNECIMENTO E INSTALAÇÃO. AF_09/2017</t>
  </si>
  <si>
    <t>90,82</t>
  </si>
  <si>
    <t>91984</t>
  </si>
  <si>
    <t>INTERRUPTOR PULSADOR CAMPAINHA (1 MÓDULO), 10A/250V, SEM SUPORTE E SEM PLACA - FORNECIMENTO E INSTALAÇÃO. AF_09/2017</t>
  </si>
  <si>
    <t>15,64</t>
  </si>
  <si>
    <t>91985</t>
  </si>
  <si>
    <t>INTERRUPTOR PULSADOR CAMPAINHA (1 MÓDULO), 10A/250V, INCLUINDO SUPORTE E PLACA - FORNECIMENTO E INSTALAÇÃO. AF_09/2017</t>
  </si>
  <si>
    <t>91986</t>
  </si>
  <si>
    <t>CAMPAINHA CIGARRA (1 MÓDULO), 10A/250V, SEM SUPORTE E SEM PLACA - FORNECIMENTO E INSTALAÇÃO. AF_09/2017</t>
  </si>
  <si>
    <t>33,44</t>
  </si>
  <si>
    <t>91987</t>
  </si>
  <si>
    <t>CAMPAINHA CIGARRA (1 MÓDULO), 10A/250V, INCLUINDO SUPORTE E PLACA - FORNECIMENTO E INSTALAÇÃO. AF_09/2017</t>
  </si>
  <si>
    <t>40,81</t>
  </si>
  <si>
    <t>91988</t>
  </si>
  <si>
    <t>INTERRUPTOR PULSADOR MINUTERIA (1 MÓDULO), 10A/250V, SEM SUPORTE E SEM PLACA - FORNECIMENTO E INSTALAÇÃO. AF_09/2017</t>
  </si>
  <si>
    <t>19,52</t>
  </si>
  <si>
    <t>91989</t>
  </si>
  <si>
    <t>INTERRUPTOR PULSADOR MINUTERIA (1 MÓDULO), 10A/250V, INCLUINDO SUPORTE E PLACA - FORNECIMENTO E INSTALAÇÃO. AF_09/2017</t>
  </si>
  <si>
    <t>26,89</t>
  </si>
  <si>
    <t>91990</t>
  </si>
  <si>
    <t>TOMADA ALTA DE EMBUTIR (1 MÓDULO), 2P+T 10 A, SEM SUPORTE E SEM PLACA - FORNECIMENTO E INSTALAÇÃO. AF_12/2015</t>
  </si>
  <si>
    <t>29,82</t>
  </si>
  <si>
    <t>91991</t>
  </si>
  <si>
    <t>TOMADA ALTA DE EMBUTIR (1 MÓDULO), 2P+T 20 A, SEM SUPORTE E SEM PLACA - FORNECIMENTO E INSTALAÇÃO. AF_12/2015</t>
  </si>
  <si>
    <t>91992</t>
  </si>
  <si>
    <t>TOMADA ALTA DE EMBUTIR (1 MÓDULO), 2P+T 10 A, INCLUINDO SUPORTE E PLACA - FORNECIMENTO E INSTALAÇÃO. AF_12/2015</t>
  </si>
  <si>
    <t>37,19</t>
  </si>
  <si>
    <t>91993</t>
  </si>
  <si>
    <t>TOMADA ALTA DE EMBUTIR (1 MÓDULO), 2P+T 20 A, INCLUINDO SUPORTE E PLACA - FORNECIMENTO E INSTALAÇÃO. AF_12/2015</t>
  </si>
  <si>
    <t>39,28</t>
  </si>
  <si>
    <t>91994</t>
  </si>
  <si>
    <t>TOMADA MÉDIA DE EMBUTIR (1 MÓDULO), 2P+T 10 A, SEM SUPORTE E SEM PLACA - FORNECIMENTO E INSTALAÇÃO. AF_12/2015</t>
  </si>
  <si>
    <t>21,36</t>
  </si>
  <si>
    <t>91995</t>
  </si>
  <si>
    <t>TOMADA MÉDIA DE EMBUTIR (1 MÓDULO), 2P+T 20 A, SEM SUPORTE E SEM PLACA - FORNECIMENTO E INSTALAÇÃO. AF_12/2015</t>
  </si>
  <si>
    <t>23,45</t>
  </si>
  <si>
    <t>91996</t>
  </si>
  <si>
    <t>TOMADA MÉDIA DE EMBUTIR (1 MÓDULO), 2P+T 10 A, INCLUINDO SUPORTE E PLACA - FORNECIMENTO E INSTALAÇÃO. AF_12/2015</t>
  </si>
  <si>
    <t>91997</t>
  </si>
  <si>
    <t>TOMADA MÉDIA DE EMBUTIR (1 MÓDULO), 2P+T 20 A, INCLUINDO SUPORTE E PLACA - FORNECIMENTO E INSTALAÇÃO. AF_12/2015</t>
  </si>
  <si>
    <t>30,82</t>
  </si>
  <si>
    <t>91998</t>
  </si>
  <si>
    <t>TOMADA BAIXA DE EMBUTIR (1 MÓDULO), 2P+T 10 A, SEM SUPORTE E SEM PLACA - FORNECIMENTO E INSTALAÇÃO. AF_12/2015</t>
  </si>
  <si>
    <t>18,07</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</si>
  <si>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</si>
  <si>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</si>
  <si>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</si>
  <si>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</si>
  <si>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</si>
  <si>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</si>
  <si>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27,53</t>
  </si>
  <si>
    <t>92002</t>
  </si>
  <si>
    <t>TOMADA MÉDIA DE EMBUTIR (2 MÓDULOS), 2P+T 10 A, SEM SUPORTE E SEM PLACA - FORNECIMENTO E INSTALAÇÃO. AF_12/2015</t>
  </si>
  <si>
    <t>39,97</t>
  </si>
  <si>
    <t>92003</t>
  </si>
  <si>
    <t>TOMADA MÉDIA DE EMBUTIR (2 MÓDULOS), 2P+T 20 A, SEM SUPORTE E SEM PLACA - FORNECIMENTO E INSTALAÇÃO. AF_12/2015</t>
  </si>
  <si>
    <t>44,15</t>
  </si>
  <si>
    <t>92004</t>
  </si>
  <si>
    <t>TOMADA MÉDIA DE EMBUTIR (2 MÓDULOS), 2P+T 10 A, INCLUINDO SUPORTE E PLACA - FORNECIMENTO E INSTALAÇÃO. AF_12/2015</t>
  </si>
  <si>
    <t>47,34</t>
  </si>
  <si>
    <t>92005</t>
  </si>
  <si>
    <t>TOMADA MÉDIA DE EMBUTIR (2 MÓDULOS), 2P+T 20 A, INCLUINDO SUPORTE E PLACA - FORNECIMENTO E INSTALAÇÃO. AF_12/2015</t>
  </si>
  <si>
    <t>51,52</t>
  </si>
  <si>
    <t>92006</t>
  </si>
  <si>
    <t>TOMADA BAIXA DE EMBUTIR (2 MÓDULOS), 2P+T 10 A, SEM SUPORTE E SEM PLACA - FORNECIMENTO E INSTALAÇÃO. AF_12/2015</t>
  </si>
  <si>
    <t>33,41</t>
  </si>
  <si>
    <t>92007</t>
  </si>
  <si>
    <t>TOMADA BAIXA DE EMBUTIR (2 MÓDULOS), 2P+T 20 A, SEM SUPORTE E SEM PLACA - FORNECIMENTO E INSTALAÇÃO. AF_12/2015</t>
  </si>
  <si>
    <t>37,59</t>
  </si>
  <si>
    <t>92008</t>
  </si>
  <si>
    <t>TOMADA BAIXA DE EMBUTIR (2 MÓDULOS), 2P+T 10 A, INCLUINDO SUPORTE E PLACA - FORNECIMENTO E INSTALAÇÃO. AF_12/2015</t>
  </si>
  <si>
    <t>40,78</t>
  </si>
  <si>
    <t>92009</t>
  </si>
  <si>
    <t>TOMADA BAIXA DE EMBUTIR (2 MÓDULOS), 2P+T 20 A, INCLUINDO SUPORTE E PLACA - FORNECIMENTO E INSTALAÇÃO. AF_12/2015</t>
  </si>
  <si>
    <t>44,96</t>
  </si>
  <si>
    <t>92010</t>
  </si>
  <si>
    <t>TOMADA MÉDIA DE EMBUTIR (3 MÓDULOS), 2P+T 10 A, SEM SUPORTE E SEM PLACA - FORNECIMENTO E INSTALAÇÃO. AF_12/2015</t>
  </si>
  <si>
    <t>58,59</t>
  </si>
  <si>
    <t>92011</t>
  </si>
  <si>
    <t>TOMADA MÉDIA DE EMBUTIR (3 MÓDULOS), 2P+T 20 A, SEM SUPORTE E SEM PLACA - FORNECIMENTO E INSTALAÇÃO. AF_12/2015</t>
  </si>
  <si>
    <t>64,86</t>
  </si>
  <si>
    <t>92012</t>
  </si>
  <si>
    <t>TOMADA MÉDIA DE EMBUTIR (3 MÓDULOS), 2P+T 10 A, INCLUINDO SUPORTE E PLACA - FORNECIMENTO E INSTALAÇÃO. AF_12/2015</t>
  </si>
  <si>
    <t>65,96</t>
  </si>
  <si>
    <t>92013</t>
  </si>
  <si>
    <t>TOMADA MÉDIA DE EMBUTIR (3 MÓDULOS), 2P+T 20 A, INCLUINDO SUPORTE E PLACA - FORNECIMENTO E INSTALAÇÃO. AF_12/2015</t>
  </si>
  <si>
    <t>72,23</t>
  </si>
  <si>
    <t>92014</t>
  </si>
  <si>
    <t>TOMADA BAIXA DE EMBUTIR (3 MÓDULOS), 2P+T 10 A, SEM SUPORTE E SEM PLACA - FORNECIMENTO E INSTALAÇÃO. AF_12/2015</t>
  </si>
  <si>
    <t>48,74</t>
  </si>
  <si>
    <t>92015</t>
  </si>
  <si>
    <t>TOMADA BAIXA DE EMBUTIR (3 MÓDULOS), 2P+T 20 A, SEM SUPORTE E SEM PLACA - FORNECIMENTO E INSTALAÇÃO. AF_12/2015</t>
  </si>
  <si>
    <t>55,01</t>
  </si>
  <si>
    <t>92016</t>
  </si>
  <si>
    <t>TOMADA BAIXA DE EMBUTIR (3 MÓDULOS), 2P+T 10 A, INCLUINDO SUPORTE E PLACA - FORNECIMENTO E INSTALAÇÃO. AF_12/2015</t>
  </si>
  <si>
    <t>56,11</t>
  </si>
  <si>
    <t>92017</t>
  </si>
  <si>
    <t>TOMADA BAIXA DE EMBUTIR (3 MÓDULOS), 2P+T 20 A, INCLUINDO SUPORTE E PLACA - FORNECIMENTO E INSTALAÇÃO. AF_12/2015</t>
  </si>
  <si>
    <t>92018</t>
  </si>
  <si>
    <t>TOMADA BAIXA DE EMBUTIR (4 MÓDULOS), 2P+T 10 A, SEM SUPORTE E SEM PLACA - FORNECIMENTO E INSTALAÇÃO. AF_12/2015</t>
  </si>
  <si>
    <t>64,52</t>
  </si>
  <si>
    <t>92019</t>
  </si>
  <si>
    <t>TOMADA BAIXA DE EMBUTIR (4 MÓDULOS), 2P+T 10 A, INCLUINDO SUPORTE E PLACA - FORNECIMENTO E INSTALAÇÃO. AF_12/2015</t>
  </si>
  <si>
    <t>76,24</t>
  </si>
  <si>
    <t>92020</t>
  </si>
  <si>
    <t>TOMADA BAIXA DE EMBUTIR (6 MÓDULOS), 2P+T 10 A, SEM SUPORTE E SEM PLACA - FORNECIMENTO E INSTALAÇÃO. AF_12/2015</t>
  </si>
  <si>
    <t>95,42</t>
  </si>
  <si>
    <t>92021</t>
  </si>
  <si>
    <t>TOMADA BAIXA DE EMBUTIR (6 MÓDULOS), 2P+T 10 A, INCLUINDO SUPORTE E PLACA - FORNECIMENTO E INSTALAÇÃO. AF_12/2015</t>
  </si>
  <si>
    <t>107,14</t>
  </si>
  <si>
    <t>92022</t>
  </si>
  <si>
    <t>INTERRUPTOR SIMPLES (1 MÓDULO) COM 1 TOMADA DE EMBUTIR 2P+T 10 A,  SEM SUPORTE E SEM PLACA - FORNECIMENTO E INSTALAÇÃO. AF_12/2015</t>
  </si>
  <si>
    <t>35,33</t>
  </si>
  <si>
    <t>92023</t>
  </si>
  <si>
    <t>INTERRUPTOR SIMPLES (1 MÓDULO) COM 1 TOMADA DE EMBUTIR 2P+T 10 A,  INCLUINDO SUPORTE E PLACA - FORNECIMENTO E INSTALAÇÃO. AF_12/2015</t>
  </si>
  <si>
    <t>42,70</t>
  </si>
  <si>
    <t>92024</t>
  </si>
  <si>
    <t>INTERRUPTOR SIMPLES (1 MÓDULO) COM 2 TOMADAS DE EMBUTIR 2P+T 10 A,  SEM SUPORTE E SEM PLACA - FORNECIMENTO E INSTALAÇÃO. AF_12/2015</t>
  </si>
  <si>
    <t>53,99</t>
  </si>
  <si>
    <t>92025</t>
  </si>
  <si>
    <t>INTERRUPTOR SIMPLES (1 MÓDULO) COM 2 TOMADAS DE EMBUTIR 2P+T 10 A,  INCLUINDO SUPORTE E PLACA - FORNECIMENTO E INSTALAÇÃO. AF_12/2015</t>
  </si>
  <si>
    <t>61,36</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</si>
  <si>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</si>
  <si>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</si>
  <si>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</si>
  <si>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</si>
  <si>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56,72</t>
  </si>
  <si>
    <t>92028</t>
  </si>
  <si>
    <t>INTERRUPTOR PARALELO (1 MÓDULO) COM 1 TOMADA DE EMBUTIR 2P+T 10 A,  SEM SUPORTE E SEM PLACA - FORNECIMENTO E INSTALAÇÃO. AF_12/2015</t>
  </si>
  <si>
    <t>41,05</t>
  </si>
  <si>
    <t>92029</t>
  </si>
  <si>
    <t>INTERRUPTOR PARALELO (1 MÓDULO) COM 1 TOMADA DE EMBUTIR 2P+T 10 A,  INCLUINDO SUPORTE E PLACA - FORNECIMENTO E INSTALAÇÃO. AF_12/2015</t>
  </si>
  <si>
    <t>48,42</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</si>
  <si>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</si>
  <si>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</si>
  <si>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</si>
  <si>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</si>
  <si>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67,04</t>
  </si>
  <si>
    <t>92032</t>
  </si>
  <si>
    <t>INTERRUPTOR PARALELO (2 MÓDULOS) COM 1 TOMADA DE EMBUTIR 2P+T 10 A,  SEM SUPORTE E SEM PLACA - FORNECIMENTO E INSTALAÇÃO. AF_12/2015</t>
  </si>
  <si>
    <t>60,75</t>
  </si>
  <si>
    <t>92033</t>
  </si>
  <si>
    <t>INTERRUPTOR PARALELO (2 MÓDULOS) COM 1 TOMADA DE EMBUTIR 2P+T 10 A,  INCLUINDO SUPORTE E PLACA - FORNECIMENTO E INSTALAÇÃO. AF_12/2015</t>
  </si>
  <si>
    <t>68,12</t>
  </si>
  <si>
    <t>92034</t>
  </si>
  <si>
    <t>INTERRUPTOR SIMPLES (1 MÓDULO), INTERRUPTOR PARALELO (1 MÓDULO) E 1 TOMADA DE EMBUTIR 2P+T 10 A,  SEM SUPORTE E SEM PLACA - FORNECIMENTO E INSTALAÇÃO. AF_12/2015</t>
  </si>
  <si>
    <t>55,07</t>
  </si>
  <si>
    <t>92035</t>
  </si>
  <si>
    <t>INTERRUPTOR SIMPLES (1 MÓDULO), INTERRUPTOR PARALELO (1 MÓDULO) E 1 TOMADA DE EMBUTIR 2P+T 10 A,  INCLUINDO SUPORTE E PLACA - FORNECIMENTO E INSTALAÇÃO. AF_12/2015</t>
  </si>
  <si>
    <t>62,44</t>
  </si>
  <si>
    <t>97583</t>
  </si>
  <si>
    <t>LUMINÁRIA TIPO CALHA, DE SOBREPOR, COM 1 LÂMPADA TUBULAR FLUORESCENTE DE 18 W, COM REATOR DE PARTIDA RÁPIDA - FORNECIMENTO E INSTALAÇÃO. AF_02/2020</t>
  </si>
  <si>
    <t>117,22</t>
  </si>
  <si>
    <t>97584</t>
  </si>
  <si>
    <t>LUMINÁRIA TIPO CALHA, DE SOBREPOR, COM 1 LÂMPADA TUBULAR FLUORESCENTE DE 36 W, COM REATOR DE PARTIDA RÁPIDA - FORNECIMENTO E INSTALAÇÃO. AF_02/2020</t>
  </si>
  <si>
    <t>167,15</t>
  </si>
  <si>
    <t>97585</t>
  </si>
  <si>
    <t>LUMINÁRIA TIPO CALHA, DE SOBREPOR, COM 2 LÂMPADAS TUBULARES FLUORESCENTES DE 18 W, COM REATOR DE PARTIDA RÁPIDA - FORNECIMENTO E INSTALAÇÃO. AF_02/2020</t>
  </si>
  <si>
    <t>159,41</t>
  </si>
  <si>
    <t>97586</t>
  </si>
  <si>
    <t>LUMINÁRIA TIPO CALHA, DE SOBREPOR, COM 2 LÂMPADAS TUBULARES FLUORESCENTES DE 36 W, COM REATOR DE PARTIDA RÁPIDA - FORNECIMENTO E INSTALAÇÃO. AF_02/2020</t>
  </si>
  <si>
    <t>219,71</t>
  </si>
  <si>
    <t>97587</t>
  </si>
  <si>
    <t>LUMINÁRIA TIPO CALHA, DE EMBUTIR, COM 2 LÂMPADAS FLUORESCENTES DE 14 W, COM REATOR DE PARTIDA RÁPIDA - FORNECIMENTO E INSTALAÇÃO. AF_02/2020</t>
  </si>
  <si>
    <t>409,64</t>
  </si>
  <si>
    <t>97589</t>
  </si>
  <si>
    <t>LUMINÁRIA TIPO PLAFON EM PLÁSTICO, DE SOBREPOR, COM 1 LÂMPADA FLUORESCENTE DE 15 W, SEM REATOR - FORNECIMENTO E INSTALAÇÃO. AF_02/2020</t>
  </si>
  <si>
    <t>43,33</t>
  </si>
  <si>
    <t>97590</t>
  </si>
  <si>
    <t>LUMINÁRIA TIPO PLAFON REDONDO COM VIDRO FOSCO, DE SOBREPOR, COM 1 LÂMPADA FLUORESCENTE DE 15 W, SEM REATOR - FORNECIMENTO E INSTALAÇÃO. AF_02/2020</t>
  </si>
  <si>
    <t>126,64</t>
  </si>
  <si>
    <t>97591</t>
  </si>
  <si>
    <t>LUMINÁRIA TIPO PLAFON REDONDO COM VIDRO FOSCO, DE SOBREPOR, COM 2 LÂMPADAS FLUORESCENTES DE 15 W, SEM REATOR - FORNECIMENTO E INSTALAÇÃO. AF_02/2020</t>
  </si>
  <si>
    <t>162,13</t>
  </si>
  <si>
    <t>97592</t>
  </si>
  <si>
    <t>LUMINÁRIA TIPO PLAFON, DE SOBREPOR, COM 1 LÂMPADA LED DE 12/13 W, SEM REATOR - FORNECIMENTO E INSTALAÇÃO. AF_02/2020</t>
  </si>
  <si>
    <t>38,57</t>
  </si>
  <si>
    <t>97593</t>
  </si>
  <si>
    <t>LUMINÁRIA TIPO SPOT, DE SOBREPOR, COM 1 LÂMPADA FLUORESCENTE DE 15 W, SEM REATOR - FORNECIMENTO E INSTALAÇÃO. AF_02/2020</t>
  </si>
  <si>
    <t>192,41</t>
  </si>
  <si>
    <t>97594</t>
  </si>
  <si>
    <t>LUMINÁRIA TIPO SPOT, DE SOBREPOR, COM 2 LÂMPADAS FLUORESCENTES DE 15 W, SEM REATOR - FORNECIMENTO E INSTALAÇÃO. AF_02/2020</t>
  </si>
  <si>
    <t>165,35</t>
  </si>
  <si>
    <t>97595</t>
  </si>
  <si>
    <t>SENSOR DE PRESENÇA COM FOTOCÉLULA, FIXAÇÃO EM PAREDE - FORNECIMENTO E INSTALAÇÃO. AF_02/2020</t>
  </si>
  <si>
    <t>136,85</t>
  </si>
  <si>
    <t>97596</t>
  </si>
  <si>
    <t>SENSOR DE PRESENÇA SEM FOTOCÉLULA, FIXAÇÃO EM PAREDE - FORNECIMENTO E INSTALAÇÃO. AF_02/2020</t>
  </si>
  <si>
    <t>91,84</t>
  </si>
  <si>
    <t>97597</t>
  </si>
  <si>
    <t>SENSOR DE PRESENÇA COM FOTOCÉLULA, FIXAÇÃO EM TETO - FORNECIMENTO E INSTALAÇÃO. AF_02/2020</t>
  </si>
  <si>
    <t>94,69</t>
  </si>
  <si>
    <t>97598</t>
  </si>
  <si>
    <t>SENSOR DE PRESENÇA SEM FOTOCÉLULA, FIXAÇÃO EM TETO - FORNECIMENTO E INSTALAÇÃO. AF_02/2020</t>
  </si>
  <si>
    <t>88,93</t>
  </si>
  <si>
    <t>97599</t>
  </si>
  <si>
    <t>LUMINÁRIA DE EMERGÊNCIA, COM 30 LÂMPADAS LED DE 2 W, SEM REATOR - FORNECIMENTO E INSTALAÇÃO. AF_02/2020</t>
  </si>
  <si>
    <t>28,58</t>
  </si>
  <si>
    <t>97609</t>
  </si>
  <si>
    <t>LÂMPADA COMPACTA DE LED 6 W, BASE E27 - FORNECIMENTO E INSTALAÇÃO. AF_02/2020</t>
  </si>
  <si>
    <t>18,50</t>
  </si>
  <si>
    <t>97610</t>
  </si>
  <si>
    <t>LÂMPADA COMPACTA DE LED 10 W, BASE E27 - FORNECIMENTO E INSTALAÇÃO. AF_02/2020</t>
  </si>
  <si>
    <t>19,68</t>
  </si>
  <si>
    <t>97611</t>
  </si>
  <si>
    <t>LÂMPADA COMPACTA FLUORESCENTE DE 15 W, BASE E27 - FORNECIMENTO E INSTALAÇÃO. AF_02/2020</t>
  </si>
  <si>
    <t>26,22</t>
  </si>
  <si>
    <t>97612</t>
  </si>
  <si>
    <t>LÂMPADA COMPACTA FLUORESCENTE DE 20 W, BASE E27 - FORNECIMENTO E INSTALAÇÃO. AF_02/2020</t>
  </si>
  <si>
    <t>28,41</t>
  </si>
  <si>
    <t>97613</t>
  </si>
  <si>
    <t>LÂMPADA COMPACTA DE VAPOR MERCURIO 125 W, BASE E27 - FORNECIMENTO E INSTALAÇÃO. AF_02/2020</t>
  </si>
  <si>
    <t>35,68</t>
  </si>
  <si>
    <t>97614</t>
  </si>
  <si>
    <t>LÂMPADA COMPACTA DE VAPOR METÁLICO OVOIDE 150 W, BASE E27 - FORNECIMENTO E INSTALAÇÃO. AF_02/2020</t>
  </si>
  <si>
    <t>61,94</t>
  </si>
  <si>
    <t>97615</t>
  </si>
  <si>
    <t>LÂMPADA TUBULAR FLUORESCENTE T8 DE 16/18 W, BASE G13 - FORNECIMENTO E INSTALAÇÃO. AF_02/2020_P</t>
  </si>
  <si>
    <t>71,06</t>
  </si>
  <si>
    <t>97616</t>
  </si>
  <si>
    <t>LÂMPADA TUBULAR FLUORESCENTE T8 DE 32/36 W, BASE G13 - FORNECIMENTO E INSTALAÇÃO. AF_02/2020_P</t>
  </si>
  <si>
    <t>82,38</t>
  </si>
  <si>
    <t>97617</t>
  </si>
  <si>
    <t>LÂMPADA TUBULAR FLUORESCENTE T10 DE 20/40 W, BASE G13 - FORNECIMENTO E INSTALAÇÃO. AF_02/2020_P</t>
  </si>
  <si>
    <t>82,04</t>
  </si>
  <si>
    <t>97618</t>
  </si>
  <si>
    <t>LÂMPADA TUBULAR FLUORESCENTE T5 DE 14 W, BASE G13 - FORNECIMENTO E INSTALAÇÃO. AF_02/2020_P</t>
  </si>
  <si>
    <t>74,14</t>
  </si>
  <si>
    <t>100902</t>
  </si>
  <si>
    <t>LÂMPADA TUBULAR LED DE 9/10 W, BASE G13 - FORNECIMENTO E INSTALAÇÃO. AF_02/2020_P</t>
  </si>
  <si>
    <t>30,61</t>
  </si>
  <si>
    <t>100903</t>
  </si>
  <si>
    <t>LÂMPADA TUBULAR LED DE 18/20 W, BASE G13 - FORNECIMENTO E INSTALAÇÃO. AF_02/2020_P</t>
  </si>
  <si>
    <t>35,82</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</si>
  <si>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</si>
  <si>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</si>
  <si>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</si>
  <si>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</si>
  <si>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318,83</t>
  </si>
  <si>
    <t>100906</t>
  </si>
  <si>
    <t>LUMINÁRIA DUPLA TIPO CALHA, DE SOBREPOR, COM 4 LÂMPADAS TUBULARES FLUORESCENTES DE 36 W, COM REATORES DE PARTIDA RÁPIDA -FORNECIMENTO E INSTALAÇÃO. AF_02/2020</t>
  </si>
  <si>
    <t>439,43</t>
  </si>
  <si>
    <t>100919</t>
  </si>
  <si>
    <t>LÂMPADA FLUORESCENTE ESPIRAL BRANCA 45 W, BASE E27 - FORNECIMENTO E INSTALAÇÃO. AF_02/2020</t>
  </si>
  <si>
    <t>70,52</t>
  </si>
  <si>
    <t>100920</t>
  </si>
  <si>
    <t>LÂMPADA FLUORESCENTE ESPIRAL BRANCA 65 W, BASE E27 - FORNECIMENTO E INSTALAÇÃO. AF_02/2020</t>
  </si>
  <si>
    <t>118,95</t>
  </si>
  <si>
    <t>100921</t>
  </si>
  <si>
    <t>REATOR DE PARTIDA RÁPIDA PARA LÂMPADA FLUORESCENTE 2X40W - FORNECIMENTO E INSTALAÇÃO. AF_02/2020</t>
  </si>
  <si>
    <t>81,71</t>
  </si>
  <si>
    <t>100922</t>
  </si>
  <si>
    <t>REATOR DE PARTIDA RÁPIDA PARA LÂMPADA FLUORESCENTE 1X20W - FORNECIMENTO E INSTALAÇÃO. AF_02/2020</t>
  </si>
  <si>
    <t>59,09</t>
  </si>
  <si>
    <t>100923</t>
  </si>
  <si>
    <t>REATOR DE PARTIDA RÁPIDA PARA LÂMPADA FLUORESCENTE 1X40W - FORNECIMENTO E INSTALAÇÃO. AF_02/2020</t>
  </si>
  <si>
    <t>69,85</t>
  </si>
  <si>
    <t>101489</t>
  </si>
  <si>
    <t>ENTRADA DE ENERGIA ELÉTRICA, AÉREA, MONOFÁSICA, COM CAIXA DE SOBREPOR, CABO DE 10 MM2 E DISJUNTOR DIN 50A (NÃO INCLUSO O POSTE DE CONCRETO). AF_07/2020_P</t>
  </si>
  <si>
    <t>1.297,73</t>
  </si>
  <si>
    <t>101490</t>
  </si>
  <si>
    <t>ENTRADA DE ENERGIA ELÉTRICA, AÉREA, MONOFÁSICA, COM CAIXA DE SOBREPOR, CABO DE 16 MM2 E DISJUNTOR DIN 50A (NÃO INCLUSO O POSTE DE CONCRETO). AF_07/2020_P</t>
  </si>
  <si>
    <t>1.382,10</t>
  </si>
  <si>
    <t>101491</t>
  </si>
  <si>
    <t>ENTRADA DE ENERGIA ELÉTRICA, AÉREA, MONOFÁSICA, COM CAIXA DE SOBREPOR, CABO DE 25 MM2 E DISJUNTOR DIN 50A (NÃO INCLUSO O POSTE DE CONCRETO). AF_07/2020_P</t>
  </si>
  <si>
    <t>1.411,47</t>
  </si>
  <si>
    <t>101492</t>
  </si>
  <si>
    <t>ENTRADA DE ENERGIA ELÉTRICA, AÉREA, MONOFÁSICA, COM CAIXA DE SOBREPOR, CABO DE 35 MM2 E DISJUNTOR DIN 50A (NÃO INCLUSO O POSTE DE CONCRETO). AF_07/2020_P</t>
  </si>
  <si>
    <t>1.539,85</t>
  </si>
  <si>
    <t>101493</t>
  </si>
  <si>
    <t>ENTRADA DE ENERGIA ELÉTRICA, AÉREA, MONOFÁSICA, COM CAIXA DE EMBUTIR, CABO DE 10 MM2 E DISJUNTOR DIN 50A (NÃO INCLUSO O POSTE DE CONCRETO). AF_07/2020_P</t>
  </si>
  <si>
    <t>1.282,91</t>
  </si>
  <si>
    <t>101494</t>
  </si>
  <si>
    <t>ENTRADA DE ENERGIA ELÉTRICA, AÉREA, MONOFÁSICA, COM CAIXA DE EMBUTIR, CABO DE 16 MM2 E DISJUNTOR DIN 50A (NÃO INCLUSO O POSTE DE CONCRETO). AF_07/2020_P</t>
  </si>
  <si>
    <t>1.367,28</t>
  </si>
  <si>
    <t>101495</t>
  </si>
  <si>
    <t>ENTRADA DE ENERGIA ELÉTRICA, AÉREA, MONOFÁSICA, COM CAIXA DE EMBUTIR, CABO DE 25 MM2 E DISJUNTOR DIN 50A (NÃO INCLUSO O POSTE DE CONCRETO). AF_07/2020_P</t>
  </si>
  <si>
    <t>1.396,65</t>
  </si>
  <si>
    <t>101496</t>
  </si>
  <si>
    <t>ENTRADA DE ENERGIA ELÉTRICA, AÉREA, MONOFÁSICA, COM CAIXA DE EMBUTIR, CABO DE 35 MM2 E DISJUNTOR DIN 50A (NÃO INCLUSO O POSTE DE CONCRETO). AF_07/2020_P</t>
  </si>
  <si>
    <t>1.525,03</t>
  </si>
  <si>
    <t>101497</t>
  </si>
  <si>
    <t>ENTRADA DE ENERGIA ELÉTRICA, AÉREA, BIFÁSICA, COM CAIXA DE SOBREPOR, CABO DE 10 MM2 E DISJUNTOR DIN 50A (NÃO INCLUSO O POSTE DE CONCRETO). AF_07/2020_P</t>
  </si>
  <si>
    <t>1.513,42</t>
  </si>
  <si>
    <t>101498</t>
  </si>
  <si>
    <t>ENTRADA DE ENERGIA ELÉTRICA, AÉREA, BIFÁSICA, COM CAIXA DE SOBREPOR, CABO DE 16 MM2 E DISJUNTOR DIN 50A (NÃO INCLUSO O POSTE DE CONCRETO). AF_07/2020_P</t>
  </si>
  <si>
    <t>1.641,13</t>
  </si>
  <si>
    <t>101499</t>
  </si>
  <si>
    <t>ENTRADA DE ENERGIA ELÉTRICA, AÉREA, BIFÁSICA, COM CAIXA DE SOBREPOR, CABO DE 25 MM2 E DISJUNTOR DIN 50A (NÃO INCLUSO O POSTE DE CONCRETO). AF_07/2020_P</t>
  </si>
  <si>
    <t>1.685,58</t>
  </si>
  <si>
    <t>101500</t>
  </si>
  <si>
    <t>ENTRADA DE ENERGIA ELÉTRICA, AÉREA, BIFÁSICA, COM CAIXA DE SOBREPOR, CABO DE 35 MM2 E DISJUNTOR DIN 50A (NÃO INCLUSO O POSTE DE CONCRETO). AF_07/2020_P</t>
  </si>
  <si>
    <t>1.863,85</t>
  </si>
  <si>
    <t>101501</t>
  </si>
  <si>
    <t>ENTRADA DE ENERGIA ELÉTRICA, AÉREA, BIFÁSICA, COM CAIXA DE EMBUTIR, CABO DE 10 MM2 E DISJUNTOR DIN 50A (NÃO INCLUSO O POSTE DE CONCRETO). AF_07/2020_P</t>
  </si>
  <si>
    <t>1.504,82</t>
  </si>
  <si>
    <t>101502</t>
  </si>
  <si>
    <t>ENTRADA DE ENERGIA ELÉTRICA, AÉREA, BIFÁSICA, COM CAIXA DE EMBUTIR, CABO DE 16 MM2 E DISJUNTOR DIN 50A (NÃO INCLUSO O POSTE DE CONCRETO). AF_07/2020_P</t>
  </si>
  <si>
    <t>1.632,53</t>
  </si>
  <si>
    <t>101503</t>
  </si>
  <si>
    <t>ENTRADA DE ENERGIA ELÉTRICA, AÉREA, BIFÁSICA, COM CAIXA DE EMBUTIR, CABO DE 25 MM2 E DISJUNTOR DIN 50A (NÃO INCLUSO O POSTE DE CONCRETO). AF_07/2020_P</t>
  </si>
  <si>
    <t>1.676,98</t>
  </si>
  <si>
    <t>101504</t>
  </si>
  <si>
    <t>ENTRADA DE ENERGIA ELÉTRICA, AÉREA, BIFÁSICA, COM CAIXA DE EMBUTIR, CABO DE 35 MM2 E DISJUNTOR DIN 50A (NÃO INCLUSO O POSTE DE CONCRETO). AF_07/2020_P</t>
  </si>
  <si>
    <t>1.855,25</t>
  </si>
  <si>
    <t>101505</t>
  </si>
  <si>
    <t>ENTRADA DE ENERGIA ELÉTRICA, AÉREA, TRIFÁSICA, COM CAIXA DE SOBREPOR, CABO DE 10 MM2 E DISJUNTOR DIN 50A (NÃO INCLUSO O POSTE DE CONCRETO). AF_07/2020_P</t>
  </si>
  <si>
    <t>1.617,00</t>
  </si>
  <si>
    <t>101506</t>
  </si>
  <si>
    <t>ENTRADA DE ENERGIA ELÉTRICA, AÉREA, TRIFÁSICA, COM CAIXA DE SOBREPOR, CABO DE 16 MM2 E DISJUNTOR DIN 50A (NÃO INCLUSO O POSTE DE CONCRETO). AF_07/2020_P</t>
  </si>
  <si>
    <t>1.787,27</t>
  </si>
  <si>
    <t>101507</t>
  </si>
  <si>
    <t>ENTRADA DE ENERGIA ELÉTRICA, AÉREA, TRIFÁSICA, COM CAIXA DE SOBREPOR, CABO DE 25 MM2 E DISJUNTOR DIN 50A (NÃO INCLUSO O POSTE DE CONCRETO). AF_07/2020_P</t>
  </si>
  <si>
    <t>1.846,55</t>
  </si>
  <si>
    <t>101508</t>
  </si>
  <si>
    <t>ENTRADA DE ENERGIA ELÉTRICA, AÉREA, TRIFÁSICA, COM CAIXA DE SOBREPOR, CABO DE 35 MM2 E DISJUNTOR DIN 50A (NÃO INCLUSO O POSTE DE CONCRETO). AF_07/2020_P</t>
  </si>
  <si>
    <t>2.073,82</t>
  </si>
  <si>
    <t>101509</t>
  </si>
  <si>
    <t>ENTRADA DE ENERGIA ELÉTRICA, AÉREA, TRIFÁSICA, COM CAIXA DE EMBUTIR, CABO DE 10 MM2 E DISJUNTOR DIN 50A (NÃO INCLUSO O POSTE DE CONCRETO). AF_07/2020</t>
  </si>
  <si>
    <t>1.804,68</t>
  </si>
  <si>
    <t>101510</t>
  </si>
  <si>
    <t>ENTRADA DE ENERGIA ELÉTRICA, AÉREA, TRIFÁSICA, COM CAIXA DE EMBUTIR, CABO DE 16 MM2 E DISJUNTOR DIN 50A (NÃO INCLUSO O POSTE DE CONCRETO). AF_07/2020</t>
  </si>
  <si>
    <t>1.974,95</t>
  </si>
  <si>
    <t>101511</t>
  </si>
  <si>
    <t>ENTRADA DE ENERGIA ELÉTRICA, AÉREA, TRIFÁSICA, COM CAIXA DE EMBUTIR, CABO DE 25 MM2 E DISJUNTOR DIN 50A (NÃO INCLUSO O POSTE DE CONCRETO). AF_07/2020</t>
  </si>
  <si>
    <t>2.034,23</t>
  </si>
  <si>
    <t>101512</t>
  </si>
  <si>
    <t>ENTRADA DE ENERGIA ELÉTRICA, AÉREA, TRIFÁSICA, COM CAIXA DE EMBUTIR, CABO DE 35 MM2 E DISJUNTOR DIN 50A (NÃO INCLUSO O POSTE DE CONCRETO). AF_07/2020</t>
  </si>
  <si>
    <t>2.261,50</t>
  </si>
  <si>
    <t>101513</t>
  </si>
  <si>
    <t>ENTRADA DE ENERGIA ELÉTRICA, SUBTERRÂNEA, MONOFÁSICA, COM CAIXA DE SOBREPOR, CABO DE 10 MM2 E DISJUNTOR DIN 50A (NÃO INCLUSA MURETA DE ALVENARIA). AF_07/2020_P</t>
  </si>
  <si>
    <t>740,38</t>
  </si>
  <si>
    <t>101514</t>
  </si>
  <si>
    <t>ENTRADA DE ENERGIA ELÉTRICA, SUBTERRÂNEA, MONOFÁSICA, COM CAIXA DE SOBREPOR, CABO DE 16 MM2 E DISJUNTOR DIN 50A (NÃO INCLUSA MURETA DE ALVENARIA). AF_07/2020_P</t>
  </si>
  <si>
    <t>841,62</t>
  </si>
  <si>
    <t>101515</t>
  </si>
  <si>
    <t>ENTRADA DE ENERGIA ELÉTRICA, SUBTERRÂNEA, MONOFÁSICA, COM CAIXA DE SOBREPOR, CABO DE 25 MM2 E DISJUNTOR DIN 50A (NÃO INCLUSA MURETA DE ALVENARIA). AF_07/2020_P</t>
  </si>
  <si>
    <t>876,87</t>
  </si>
  <si>
    <t>101516</t>
  </si>
  <si>
    <t>ENTRADA DE ENERGIA ELÉTRICA, SUBTERRÂNEA, MONOFÁSICA, COM CAIXA DE SOBREPOR, CABO DE 35 MM2 E DISJUNTOR DIN 50A (NÃO INCLUSA MURETA DE ALVENARIA). AF_07/2020_P</t>
  </si>
  <si>
    <t>993,42</t>
  </si>
  <si>
    <t>101517</t>
  </si>
  <si>
    <t>ENTRADA DE ENERGIA ELÉTRICA, SUBTERRÂNEA, MONOFÁSICA, COM CAIXA DE EMBUTIR, CABO DE 10 MM2 E DISJUNTOR DIN 50A (NÃO INCLUSA MURETA DE ALVENARIA). AF_07/2020_P</t>
  </si>
  <si>
    <t>725,56</t>
  </si>
  <si>
    <t>101518</t>
  </si>
  <si>
    <t>ENTRADA DE ENERGIA ELÉTRICA, SUBTERRÂNEA, MONOFÁSICA, COM CAIXA DE EMBUTIR, CABO DE 16 MM2 E DISJUNTOR DIN 50A (NÃO INCLUSA MURETA DE ALVENARIA). AF_07/2020_P</t>
  </si>
  <si>
    <t>826,80</t>
  </si>
  <si>
    <t>101519</t>
  </si>
  <si>
    <t>ENTRADA DE ENERGIA ELÉTRICA, SUBTERRÂNEA, MONOFÁSICA, COM CAIXA DE EMBUTIR, CABO DE 25 MM2 E DISJUNTOR DIN 50A (NÃO INCLUSA MURETA DE ALVENARIA). AF_07/2020_P</t>
  </si>
  <si>
    <t>862,05</t>
  </si>
  <si>
    <t>101520</t>
  </si>
  <si>
    <t>ENTRADA DE ENERGIA ELÉTRICA, SUBTERRÂNEA, MONOFÁSICA, COM CAIXA DE EMBUTIR, CABO DE 35 MM2 E DISJUNTOR DIN 50A (NÃO INCLUSA MURETA DE ALVENARIA). AF_07/2020_P</t>
  </si>
  <si>
    <t>978,60</t>
  </si>
  <si>
    <t>101521</t>
  </si>
  <si>
    <t>ENTRADA DE ENERGIA ELÉTRICA, SUBTERRÂNEA, BIFÁSICA, COM CAIXA DE SOBREPOR, CABO DE 10 MM2 E DISJUNTOR DIN 50A (NÃO INCLUSA MURETA DE ALVENARIA). AF_07/2020_P</t>
  </si>
  <si>
    <t>970,01</t>
  </si>
  <si>
    <t>101522</t>
  </si>
  <si>
    <t>ENTRADA DE ENERGIA ELÉTRICA, SUBTERRÂNEA, BIFÁSICA, COM CAIXA DE SOBREPOR, CABO DE 16 MM2 E DISJUNTOR DIN 50A (NÃO INCLUSA MURETA DE ALVENARIA). AF_07/2020_P</t>
  </si>
  <si>
    <t>1.121,88</t>
  </si>
  <si>
    <t>101523</t>
  </si>
  <si>
    <t>ENTRADA DE ENERGIA ELÉTRICA, SUBTERRÂNEA, BIFÁSICA, COM CAIXA DE SOBREPOR, CABO DE 25 MM2 E DISJUNTOR DIN 50A (NÃO INCLUSA MURETA DE ALVENARIA). AF_07/2020_P</t>
  </si>
  <si>
    <t>1.174,74</t>
  </si>
  <si>
    <t>101524</t>
  </si>
  <si>
    <t>ENTRADA DE ENERGIA ELÉTRICA, SUBTERRÂNEA, BIFÁSICA, COM CAIXA DE SOBREPOR, CABO DE 35 MM2 E DISJUNTOR DIN 50A (NÃO INCLUSA MURETA DE ALVENARIA). AF_07/2020_P</t>
  </si>
  <si>
    <t>1.349,58</t>
  </si>
  <si>
    <t>101525</t>
  </si>
  <si>
    <t>ENTRADA DE ENERGIA ELÉTRICA, SUBTERRÂNEA, BIFÁSICA, COM CAIXA DE EMBUTIR, CABO DE 10 MM2 E DISJUNTOR DIN 50A (NÃO INCLUSA MURETA DE ALVENARIA). AF_07/2020_P</t>
  </si>
  <si>
    <t>961,41</t>
  </si>
  <si>
    <t>101526</t>
  </si>
  <si>
    <t>ENTRADA DE ENERGIA ELÉTRICA, SUBTERRÂNEA, BIFÁSICA, COM CAIXA DE EMBUTIR, CABO DE 16 MM2 E DISJUNTOR DIN 50A (NÃO INCLUSA MURETA DE ALVENARIA). AF_07/2020_P</t>
  </si>
  <si>
    <t>1.113,28</t>
  </si>
  <si>
    <t>101527</t>
  </si>
  <si>
    <t>ENTRADA DE ENERGIA ELÉTRICA, SUBTERRÂNEA, BIFÁSICA, COM CAIXA DE EMBUTIR, CABO DE 25 MM2 E DISJUNTOR DIN 50A (NÃO INCLUSA MURETA DE ALVENARIA). AF_07/2020_P</t>
  </si>
  <si>
    <t>1.166,14</t>
  </si>
  <si>
    <t>101528</t>
  </si>
  <si>
    <t>ENTRADA DE ENERGIA ELÉTRICA, SUBTERRÂNEA, BIFÁSICA, COM CAIXA DE EMBUTIR, CABO DE 35 MM2 E DISJUNTOR DIN 50A (NÃO INCLUSA MURETA DE ALVENARIA). AF_07/2020_P</t>
  </si>
  <si>
    <t>1.340,98</t>
  </si>
  <si>
    <t>101529</t>
  </si>
  <si>
    <t>ENTRADA DE ENERGIA ELÉTRICA, SUBTERRÂNEA, TRIFÁSICA, COM CAIXA DE SOBREPOR, CABO DE 10 MM2 E DISJUNTOR DIN 50A (NÃO INCLUSA MURETA DE ALVENARIA). AF_07/2020_P</t>
  </si>
  <si>
    <t>1.088,99</t>
  </si>
  <si>
    <t>101530</t>
  </si>
  <si>
    <t>ENTRADA DE ENERGIA ELÉTRICA, SUBTERRÂNEA, TRIFÁSICA, COM CAIXA DE SOBREPOR, CABO DE 16 MM2 E DISJUNTOR DIN 50A (NÃO INCLUSA MURETA DE ALVENARIA). AF_07/2020_P</t>
  </si>
  <si>
    <t>1.291,48</t>
  </si>
  <si>
    <t>101531</t>
  </si>
  <si>
    <t>ENTRADA DE ENERGIA ELÉTRICA, SUBTERRÂNEA, TRIFÁSICA, COM CAIXA DE SOBREPOR, CABO DE 25 MM2 E DISJUNTOR DIN 50A (NÃO INCLUSA MURETA DE ALVENARIA). AF_07/2020_P</t>
  </si>
  <si>
    <t>1.361,97</t>
  </si>
  <si>
    <t>101532</t>
  </si>
  <si>
    <t>ENTRADA DE ENERGIA ELÉTRICA, SUBTERRÂNEA, TRIFÁSICA, COM CAIXA DE SOBREPOR, CABO DE 35 MM2 E DISJUNTOR DIN 50A (NÃO INCLUSA MURETA DE ALVENARIA). AF_07/2020_P</t>
  </si>
  <si>
    <t>1.595,08</t>
  </si>
  <si>
    <t>101533</t>
  </si>
  <si>
    <t>ENTRADA DE ENERGIA ELÉTRICA, SUBTERRÂNEA, TRIFÁSICA, COM CAIXA DE EMBUTIR, CABO DE 10 MM2 E DISJUNTOR DIN 50A (NÃO INCLUSA MURETA DE ALVENARIA). AF_07/2020</t>
  </si>
  <si>
    <t>1.276,67</t>
  </si>
  <si>
    <t>101534</t>
  </si>
  <si>
    <t>ENTRADA DE ENERGIA ELÉTRICA, SUBTERRÂNEA, TRIFÁSICA, COM CAIXA DE EMBUTIR, CABO DE 16 MM2 E DISJUNTOR DIN 50A (NÃO INCLUSA MURETA DE ALVENARIA). AF_07/2020</t>
  </si>
  <si>
    <t>1.479,16</t>
  </si>
  <si>
    <t>101535</t>
  </si>
  <si>
    <t>ENTRADA DE ENERGIA ELÉTRICA, SUBTERRÂNEA, TRIFÁSICA, COM CAIXA DE EMBUTIR, CABO DE 25 MM2 E DISJUNTOR DIN 50A (NÃO INCLUSA MURETA DE ALVENARIA). AF_07/2020</t>
  </si>
  <si>
    <t>1.549,65</t>
  </si>
  <si>
    <t>101536</t>
  </si>
  <si>
    <t>ENTRADA DE ENERGIA ELÉTRICA, SUBTERRÂNEA, TRIFÁSICA, COM CAIXA DE EMBUTIR, CABO DE 35 MM2 E DISJUNTOR DIN 50A (NÃO INCLUSA MURETA DE ALVENARIA). AF_07/2020</t>
  </si>
  <si>
    <t>1.782,76</t>
  </si>
  <si>
    <t>101537</t>
  </si>
  <si>
    <t>APARELHO SINALIZADOR DE SAÍDA DE GARAGEM, COM CÉLULA FOTOELÉTRICA - FORNECIMENTO E INSTALAÇÃO. AF_07/2020</t>
  </si>
  <si>
    <t>135,94</t>
  </si>
  <si>
    <t>101538</t>
  </si>
  <si>
    <t>ARMAÇÃO SECUNDÁRIA, COM 1 ESTRIBO E 1 ISOLADOR - FORNECIMENTO E INSTALAÇÃO. AF_07/2020</t>
  </si>
  <si>
    <t>50,62</t>
  </si>
  <si>
    <t>101539</t>
  </si>
  <si>
    <t>ARMAÇÃO SECUNDÁRIA, COM 2 ESTRIBOS E 2 ISOLADORES - FORNECIMENTO E INSTALAÇÃO. AF_07/2020</t>
  </si>
  <si>
    <t>82,02</t>
  </si>
  <si>
    <t>101540</t>
  </si>
  <si>
    <t>ARMAÇÃO SECUNDÁRIA, COM 3 ESTRIBOS E 3 ISOLADORES - FORNECIMENTO E INSTALAÇÃO. AF_07/2020</t>
  </si>
  <si>
    <t>140,14</t>
  </si>
  <si>
    <t>101541</t>
  </si>
  <si>
    <t>ARMAÇÃO SECUNDÁRIA, COM 4 ESTRIBOS E 4 ISOLADORES - FORNECIMENTO E INSTALAÇÃO. AF_07/2020</t>
  </si>
  <si>
    <t>101542</t>
  </si>
  <si>
    <t>ARMAÇÃO SECUNDÁRIA, COM 1 ESTRIBO, SEM ISOLADOR - FORNECIMENTO E INSTALAÇÃO. AF_07/2020</t>
  </si>
  <si>
    <t>37,66</t>
  </si>
  <si>
    <t>101543</t>
  </si>
  <si>
    <t>ARMAÇÃO SECUNDÁRIA, COM 2 ESTRIBOS, SEM ISOLADOR - FORNECIMENTO E INSTALAÇÃO. AF_07/2020</t>
  </si>
  <si>
    <t>66,02</t>
  </si>
  <si>
    <t>101544</t>
  </si>
  <si>
    <t>ARMAÇÃO SECUNDÁRIA, COM 3 ESTRIBOS, SEM ISOLADOR - FORNECIMENTO E INSTALAÇÃO. AF_07/2020</t>
  </si>
  <si>
    <t>106,46</t>
  </si>
  <si>
    <t>101545</t>
  </si>
  <si>
    <t>ARMAÇÃO SECUNDÁRIA, COM 4 ESTRIBOS, SEM ISOLADOR - FORNECIMENTO E INSTALAÇÃO. AF_07/2020</t>
  </si>
  <si>
    <t>155,96</t>
  </si>
  <si>
    <t>101546</t>
  </si>
  <si>
    <t>ISOLADOR, TIPO PINO, PARA TENSÃO 15 KV - FORNECIMENTO E INSTALAÇÃO. AF_07/2020</t>
  </si>
  <si>
    <t>101547</t>
  </si>
  <si>
    <t>ISOLADOR, TIPO DISCO, PARA TENSÃO 15 KV - FORNECIMENTO E INSTALAÇÃO. AF_07/2020</t>
  </si>
  <si>
    <t>93,59</t>
  </si>
  <si>
    <t>101548</t>
  </si>
  <si>
    <t>ISOLADOR, TIPO ROLDANA, PARA BAIXA TENSÃO - FORNECIMENTO E INSTALAÇÃO. AF_07/2020</t>
  </si>
  <si>
    <t>7,33</t>
  </si>
  <si>
    <t>101549</t>
  </si>
  <si>
    <t>GRAMPO PARALELO METÁLICO, PARA REDES AÉREAS DE DISTRIBUIÇÃO DE ENERGIA ELÉTRICA DE BAIXA TENSÃO - FORNECIMENTO E INSTALAÇÃO. AF_07/2020</t>
  </si>
  <si>
    <t>21,44</t>
  </si>
  <si>
    <t>101553</t>
  </si>
  <si>
    <t>ALÇA PREFORMADA DE DISTRIBUIÇÃO, EM  AÇO GALVANIZADO, AWG 1 - FORNECIMENTO E INSTALAÇÃO. AF_07/2020</t>
  </si>
  <si>
    <t>18,06</t>
  </si>
  <si>
    <t>101554</t>
  </si>
  <si>
    <t>ALÇA PREFORMADA DE DISTRIBUIÇÃO, EM  AÇO GALVANIZADO, AWG 2 - FORNECIMENTO E INSTALAÇÃO. AF_07/2020</t>
  </si>
  <si>
    <t>12,60</t>
  </si>
  <si>
    <t>101555</t>
  </si>
  <si>
    <t>ALÇA PREFORMADA DE DISTRIBUIÇÃO, EM  AÇO GALVANIZADO, AWG 4 - FORNECIMENTO E INSTALAÇÃO. AF_07/2020</t>
  </si>
  <si>
    <t>7,63</t>
  </si>
  <si>
    <t>101556</t>
  </si>
  <si>
    <t>ALÇA PREFORMADA DE DISTRIBUIÇÃO, EM  AÇO GALVANIZADO, AWG 6 - FORNECIMENTO E INSTALAÇÃO. AF_07/2020</t>
  </si>
  <si>
    <t>6,84</t>
  </si>
  <si>
    <t>101560</t>
  </si>
  <si>
    <t>CABO DE COBRE FLEXÍVEL ISOLADO, 10 MM², 0,6/1,0 KV, PARA REDE AÉREA DE DISTRIBUIÇÃO DE ENERGIA ELÉTRICA DE BAIXA TENSÃO - FORNECIMENTO E INSTALAÇÃO. AF_07/2020</t>
  </si>
  <si>
    <t>9,82</t>
  </si>
  <si>
    <t>101561</t>
  </si>
  <si>
    <t>CABO DE COBRE FLEXÍVEL ISOLADO, 16 MM², 0,6/1,0 KV, PARA REDE AÉREA DE DISTRIBUIÇÃO DE ENERGIA ELÉTRICA DE BAIXA TENSÃO - FORNECIMENTO E INSTALAÇÃO. AF_07/2020</t>
  </si>
  <si>
    <t>15,03</t>
  </si>
  <si>
    <t>101562</t>
  </si>
  <si>
    <t>CABO DE COBRE FLEXÍVEL ISOLADO, 25 MM², 0,6/1,0 KV, PARA REDE AÉREA DE DISTRIBUIÇÃO DE ENERGIA ELÉTRICA DE BAIXA TENSÃO - FORNECIMENTO E INSTALAÇÃO. AF_07/2020</t>
  </si>
  <si>
    <t>22,85</t>
  </si>
  <si>
    <t>101563</t>
  </si>
  <si>
    <t>CABO DE COBRE FLEXÍVEL ISOLADO, 35 MM², 0,6/1,0 KV, PARA REDE AÉREA DE DISTRIBUIÇÃO DE ENERGIA ELÉTRICA DE BAIXA TENSÃO - FORNECIMENTO E INSTALAÇÃO. AF_07/2020</t>
  </si>
  <si>
    <t>31,49</t>
  </si>
  <si>
    <t>101564</t>
  </si>
  <si>
    <t>CABO DE COBRE FLEXÍVEL ISOLADO, 50 MM², 0,6/1,0 KV, PARA REDE AÉREA DE DISTRIBUIÇÃO DE ENERGIA ELÉTRICA DE BAIXA TENSÃO - FORNECIMENTO E INSTALAÇÃO. AF_07/2020</t>
  </si>
  <si>
    <t>44,84</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</si>
  <si>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</si>
  <si>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</si>
  <si>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</si>
  <si>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</si>
  <si>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82,47</t>
  </si>
  <si>
    <t>101568</t>
  </si>
  <si>
    <t>CABO DE COBRE FLEXÍVEL ISOLADO, 120 MM², 0,6/1,0 KV, PARA REDE AÉREA DE DISTRIBUIÇÃO DE ENERGIA ELÉTRICA DE BAIXA TENSÃO - FORNECIMENTO E INSTALAÇÃO. AF_07/2020</t>
  </si>
  <si>
    <t>107,34</t>
  </si>
  <si>
    <t>101626</t>
  </si>
  <si>
    <t>REATOR PARA LÂMPADA VAPOR DE MERCÚRIO 400 W, USO EXTERNO - FORNECIMENTO E INSTALAÇÃO. AF_08/2020</t>
  </si>
  <si>
    <t>241,02</t>
  </si>
  <si>
    <t>101627</t>
  </si>
  <si>
    <t>REATOR PARA LÂMPADA VAPOR DE SÓDIO 250 W, USO EXTERNO - FORNECIMENTO E INSTALAÇÃO. AF_08/2020</t>
  </si>
  <si>
    <t>377,54</t>
  </si>
  <si>
    <t>101628</t>
  </si>
  <si>
    <t>REATOR PARA LÂMPADA VAPOR DE MERCÚRIO 125 W, USO EXTERNO - FORNECIMENTO E INSTALAÇÃO. AF_08/2020</t>
  </si>
  <si>
    <t>177,87</t>
  </si>
  <si>
    <t>101629</t>
  </si>
  <si>
    <t>REATOR PARA LÂMPADA VAPOR DE MERCÚRIO 250 W, USO EXTERNO - FORNECIMENTO E INSTALAÇÃO. AF_08/2020</t>
  </si>
  <si>
    <t>210,39</t>
  </si>
  <si>
    <t>101630</t>
  </si>
  <si>
    <t>SUBSTITUIÇÃO DE REATOR PARA ILUMINAÇÃO PÚBLICA (NÃO INCLUI FORNECIMENTO). AF_08/2020</t>
  </si>
  <si>
    <t>66,48</t>
  </si>
  <si>
    <t>101631</t>
  </si>
  <si>
    <t>IGNITOR PARA PARTIDA LÂMPADA VAPOR SÓDIO / VAPOR METÁLICO ATÉ 400 W - FORNECIMENTO E INSTALAÇÃO. AF_08/2020</t>
  </si>
  <si>
    <t>22,87</t>
  </si>
  <si>
    <t>101632</t>
  </si>
  <si>
    <t>RELÉ FOTOELÉTRICO PARA COMANDO DE ILUMINAÇÃO EXTERNA 1000 W - FORNECIMENTO E INSTALAÇÃO. AF_08/2020</t>
  </si>
  <si>
    <t>54,27</t>
  </si>
  <si>
    <t>101633</t>
  </si>
  <si>
    <t>SUBSTITUIÇÃO DE RELÉ FOTOELÉTRICO PARA COMANDO DE ILUMINAÇÃO EXTERNA 1000 W - FORNECIMENTO E INSTALAÇÃO. AF_08/2020</t>
  </si>
  <si>
    <t>109,01</t>
  </si>
  <si>
    <t>101636</t>
  </si>
  <si>
    <t>BRAÇO PARA ILUMINAÇÃO PÚBLICA, EM TUBO DE AÇO GALVANIZADO, COMPRIMENTO DE 1,50 M, PARA FIXAÇÃO EM POSTE DE CONCRETO - FORNECIMENTO E INSTALAÇÃO. AF_08/2020</t>
  </si>
  <si>
    <t>157,94</t>
  </si>
  <si>
    <t>101637</t>
  </si>
  <si>
    <t>BRAÇO PARA ILUMINAÇÃO PÚBLICA, EM TUBO DE AÇO GALVANIZADO, COMPRIMENTO DE 1,50 M, PARA FIXAÇÃO EM POSTE METÁLICO - FORNECIMENTO E INSTALAÇÃO. AF_08/2020</t>
  </si>
  <si>
    <t>151,96</t>
  </si>
  <si>
    <t>101640</t>
  </si>
  <si>
    <t>LÂMPADA VAPOR METÁLICO 400 W - FORNECIMENTO E INSTALAÇÃO. AF_08/2020</t>
  </si>
  <si>
    <t>101641</t>
  </si>
  <si>
    <t>LÂMPADA VAPOR METÁLICO 150 W - FORNECIMENTO E INSTALAÇÃO. AF_08/2020</t>
  </si>
  <si>
    <t>52,48</t>
  </si>
  <si>
    <t>101642</t>
  </si>
  <si>
    <t>LÂMPADA VAPOR DE MERCÚRIO 125 W - FORNECIMENTO E INSTALAÇÃO. AF_08/2020</t>
  </si>
  <si>
    <t>101643</t>
  </si>
  <si>
    <t>LÂMPADA VAPOR DE MERCÚRIO 250 W - FORNECIMENTO E INSTALAÇÃO. AF_08/2020</t>
  </si>
  <si>
    <t>45,78</t>
  </si>
  <si>
    <t>101644</t>
  </si>
  <si>
    <t>LÂMPADA VAPOR DE MERCÚRIO 400 W - FORNECIMENTO E INSTALAÇÃO. AF_08/2020</t>
  </si>
  <si>
    <t>62,03</t>
  </si>
  <si>
    <t>101645</t>
  </si>
  <si>
    <t>LÂMPADA MISTA 160 W - FORNECIMENTO E INSTALAÇÃO. AF_08/2020</t>
  </si>
  <si>
    <t>29,26</t>
  </si>
  <si>
    <t>101646</t>
  </si>
  <si>
    <t>LÂMPADA MISTA 250 W - FORNECIMENTO E INSTALAÇÃO. AF_08/2020</t>
  </si>
  <si>
    <t>38,91</t>
  </si>
  <si>
    <t>101647</t>
  </si>
  <si>
    <t>LÂMPADA MISTA 500 W - FORNECIMENTO E INSTALAÇÃO. AF_08/2020</t>
  </si>
  <si>
    <t>71,65</t>
  </si>
  <si>
    <t>101648</t>
  </si>
  <si>
    <t>LÂMPADA VAPOR DE SÓDIO 150 W - FORNECIMENTO E INSTALAÇÃO. AF_08/2020</t>
  </si>
  <si>
    <t>55,37</t>
  </si>
  <si>
    <t>101649</t>
  </si>
  <si>
    <t>LÂMPADA VAPOR DE SÓDIO 250 W - FORNECIMENTO E INSTALAÇÃO. AF_08/2020</t>
  </si>
  <si>
    <t>101650</t>
  </si>
  <si>
    <t>LÂMPADA VAPOR DE SÓDIO 400 W - FORNECIMENTO E INSTALAÇÃO. AF_08/2020</t>
  </si>
  <si>
    <t>74,23</t>
  </si>
  <si>
    <t>101651</t>
  </si>
  <si>
    <t>SUBSTITUIÇÃO DE LÂMPADA PARA ILUMINAÇÃO PÚBLICA (NÃO INCLUI FORNECIMENTO). AF_08/2020</t>
  </si>
  <si>
    <t>56,61</t>
  </si>
  <si>
    <t>101652</t>
  </si>
  <si>
    <t>LUMINÁRIA FECHADA, PARA ILUMINAÇÃO PÚBLICA, PARA LÂMPADA DE VAPOR - FORNECIMENTO E INSTALAÇÃO (EXCLUSIVE LÂMPADA E REATOR). AF_08/2020</t>
  </si>
  <si>
    <t>677,82</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</si>
  <si>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</si>
  <si>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</si>
  <si>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320,37</t>
  </si>
  <si>
    <t>101654</t>
  </si>
  <si>
    <t>LUMINÁRIA DE LED PARA ILUMINAÇÃO PÚBLICA, DE 33 W ATÉ 50 W - FORNECIMENTO E INSTALAÇÃO. AF_08/2020</t>
  </si>
  <si>
    <t>296,45</t>
  </si>
  <si>
    <t>101655</t>
  </si>
  <si>
    <t>LUMINÁRIA DE LED PARA ILUMINAÇÃO PÚBLICA, DE 51 W ATÉ 67 W - FORNECIMENTO E INSTALAÇÃO. AF_08/2020</t>
  </si>
  <si>
    <t>492,27</t>
  </si>
  <si>
    <t>101656</t>
  </si>
  <si>
    <t>LUMINÁRIA DE LED PARA ILUMINAÇÃO PÚBLICA, DE 68 W ATÉ 97 W - FORNECIMENTO E INSTALAÇÃO. AF_08/2020</t>
  </si>
  <si>
    <t>538,00</t>
  </si>
  <si>
    <t>101657</t>
  </si>
  <si>
    <t>LUMINÁRIA DE LED PARA ILUMINAÇÃO PÚBLICA, DE 98 W ATÉ 137 W - FORNECIMENTO E INSTALAÇÃO. AF_08/2020</t>
  </si>
  <si>
    <t>635,39</t>
  </si>
  <si>
    <t>101658</t>
  </si>
  <si>
    <t>LUMINÁRIA DE LED PARA ILUMINAÇÃO PÚBLICA, DE 138 W ATÉ 180 W - FORNECIMENTO E INSTALAÇÃO. AF_08/2020</t>
  </si>
  <si>
    <t>835,66</t>
  </si>
  <si>
    <t>101659</t>
  </si>
  <si>
    <t>LUMINÁRIA DE LED PARA ILUMINAÇÃO PÚBLICA, DE 181 W ATÉ 239 W - FORNECIMENTO E INSTALAÇÃO. AF_08/2020</t>
  </si>
  <si>
    <t>960,22</t>
  </si>
  <si>
    <t>101660</t>
  </si>
  <si>
    <t>LUMINÁRIA DE LED PARA ILUMINAÇÃO PÚBLICA, DE 240 W ATÉ 350 W - FORNECIMENTO E INSTALAÇÃO. AF_08/2020</t>
  </si>
  <si>
    <t>1.548,20</t>
  </si>
  <si>
    <t>101661</t>
  </si>
  <si>
    <t>SUBSTITUIÇÃO DE LUMINÁRIA DE VAPOR DE MERCÚRIO/VAPOR DE SÓDIO POR LUMINÁRIA DE LED PARA ILUMINAÇÃO PÚBLICA (NÃO INCLUI FORNECIMENTO). AF_08/2020</t>
  </si>
  <si>
    <t>101,20</t>
  </si>
  <si>
    <t>101662</t>
  </si>
  <si>
    <t>LUMINÁRIA FECHADA PARA ILUMINAÇÃO PÚBLICA, COM REATOR DE PARTIDA RÁPIDA, COM LÂMPADA VAPOR DE MERCÚRIO 250 W - FORNECIMENTO E INSTALAÇÃO. AF_08/2020</t>
  </si>
  <si>
    <t>934,00</t>
  </si>
  <si>
    <t>101663</t>
  </si>
  <si>
    <t>ABRAÇADEIRA DE FIXAÇÃO DE BRAÇOS DE LUMINÁRIAS DE 2" - FORNECIMENTO E INSTALAÇÃO. AF_08/2020</t>
  </si>
  <si>
    <t>101664</t>
  </si>
  <si>
    <t>ABRAÇADEIRA DE FIXAÇÃO DE BRAÇOS DE LUMINÁRIAS DE 3" - FORNECIMENTO E INSTALAÇÃO. AF_08/2020</t>
  </si>
  <si>
    <t>26,67</t>
  </si>
  <si>
    <t>101665</t>
  </si>
  <si>
    <t>ABRAÇADEIRA DE FIXAÇÃO DE BRAÇOS DE LUMINÁRIAS DE 4" - FORNECIMENTO E INSTALAÇÃO. AF_08/2020</t>
  </si>
  <si>
    <t>32,21</t>
  </si>
  <si>
    <t>101666</t>
  </si>
  <si>
    <t>REFLETOR RETANGULAR FECHADO, COM LÂMPADA VAPOR METÁLICO 400 W - FORNECIMENTO E INSTALAÇÃO. AF_08/2020</t>
  </si>
  <si>
    <t>521,76</t>
  </si>
  <si>
    <t>102085</t>
  </si>
  <si>
    <t>LUMINÁRIA ESTANQUE COM PROTEÇÃO CONTRA ÁGUA, POEIRA OU IMPACTOS - FORNECIMENTO E INSTALAÇÃO. AF_08/2020</t>
  </si>
  <si>
    <t>269,24</t>
  </si>
  <si>
    <t>100578</t>
  </si>
  <si>
    <t>ASSENTAMENTO DE POSTE DE CONCRETO COM COMPRIMENTO NOMINAL DE 9 M, CARGA NOMINAL MENOR OU IGUAL A 1000 DAN, ENGASTAMENTO SIMPLES COM 1,5 M DE SOLO (NÃO INCLUI FORNECIMENTO). AF_11/2019</t>
  </si>
  <si>
    <t>413,72</t>
  </si>
  <si>
    <t>100579</t>
  </si>
  <si>
    <t>ASSENTAMENTO DE POSTE DE CONCRETO COM COMPRIMENTO NOMINAL DE 10 M, CARGA NOMINAL MENOR OU IGUAL A 1000 DAN, ENGASTAMENTO SIMPLES COM 1,6 M DE SOLO (NÃO INCLUI FORNECIMENTO). AF_11/2019</t>
  </si>
  <si>
    <t>453,57</t>
  </si>
  <si>
    <t>100580</t>
  </si>
  <si>
    <t>ASSENTAMENTO DE POSTE DE CONCRETO COM COMPRIMENTO NOMINAL DE 10 M, CARGA NOMINAL MAIOR QUE 1000 DAN, ENGASTAMENTO SIMPLES COM 1,6 M DE SOLO (NÃO INCLUI FORNECIMENTO). AF_11/2019</t>
  </si>
  <si>
    <t>497,16</t>
  </si>
  <si>
    <t>100581</t>
  </si>
  <si>
    <t>ASSENTAMENTO DE POSTE DE CONCRETO COM COMPRIMENTO NOMINAL DE 10,5 M, CARGA NOMINAL MENOR OU IGUAL A 1000 DAN, ENGASTAMENTO SIMPLES COM 1,65 M DE SOLO (NÃO INCLUI FORNECIMENTO). AF_11/2019</t>
  </si>
  <si>
    <t>473,31</t>
  </si>
  <si>
    <t>100582</t>
  </si>
  <si>
    <t>ASSENTAMENTO DE POSTE DE CONCRETO COM COMPRIMENTO NOMINAL DE 10,5 M, CARGA NOMINAL MAIOR QUE 1000 DAN, ENGASTAMENTO SIMPLES COM 1,65 M DE SOLO (NÃO INCLUI FORNECIMENTO). AF_11/2019</t>
  </si>
  <si>
    <t>551,89</t>
  </si>
  <si>
    <t>100583</t>
  </si>
  <si>
    <t>ASSENTAMENTO DE POSTE DE CONCRETO COM COMPRIMENTO NOMINAL DE 11 M, CARGA NOMINAL MENOR OU IGUAL A 1000 DAN, ENGASTAMENTO SIMPLES COM 1,7 M DE SOLO (NÃO INCLUI FORNECIMENTO). AF_11/2019</t>
  </si>
  <si>
    <t>494,46</t>
  </si>
  <si>
    <t>100584</t>
  </si>
  <si>
    <t>ASSENTAMENTO DE POSTE DE CONCRETO COM COMPRIMENTO NOMINAL DE 11 M, CARGA NOMINAL MAIOR QUE 1000 DAN, ENGASTAMENTO SIMPLES COM 1,7 M DE SOLO (NÃO INCLUI FORNECIMENTO). AF_11/2019</t>
  </si>
  <si>
    <t>541,72</t>
  </si>
  <si>
    <t>100585</t>
  </si>
  <si>
    <t>ASSENTAMENTO DE POSTE DE CONCRETO COM COMPRIMENTO NOMINAL DE 12 M, CARGA NOMINAL MENOR OU IGUAL A 1000 DAN, ENGASTAMENTO SIMPLES COM 1,8 M DE SOLO (NÃO INCLUI FORNECIMENTO). AF_11/2019</t>
  </si>
  <si>
    <t>535,58</t>
  </si>
  <si>
    <t>100586</t>
  </si>
  <si>
    <t>ASSENTAMENTO DE POSTE DE CONCRETO COM COMPRIMENTO NOMINAL DE 12 M, CARGA NOMINAL MAIOR QUE 1000 DAN, ENGASTAMENTO SIMPLES COM 1,8 M DE SOLO (NÃO INCLUI FORNECIMENTO). AF_11/2019</t>
  </si>
  <si>
    <t>610,89</t>
  </si>
  <si>
    <t>100587</t>
  </si>
  <si>
    <t>ASSENTAMENTO DE POSTE DE CONCRETO COM COMPRIMENTO NOMINAL DE 13 M, CARGA NOMINAL MENOR OU IGUAL A 1000 DAN, ENGASTAMENTO SIMPLES COM 1,9 M DE SOLO (NÃO INCLUI FORNECIMENTO). AF_11/2019</t>
  </si>
  <si>
    <t>578,18</t>
  </si>
  <si>
    <t>100588</t>
  </si>
  <si>
    <t>ASSENTAMENTO DE POSTE DE CONCRETO COM COMPRIMENTO NOMINAL DE 13 M, CARGA NOMINAL MAIOR QUE 1000 DAN, ENGASTAMENTO SIMPLES COM 1,9 M DE SOLO (NÃO INCLUI FORNECIMENTO). AF_11/2019</t>
  </si>
  <si>
    <t>636,72</t>
  </si>
  <si>
    <t>100589</t>
  </si>
  <si>
    <t>ASSENTAMENTO DE POSTE DE CONCRETO COM COMPRIMENTO NOMINAL DE 13,5 M, CARGA NOMINAL MENOR OU IGUAL A 1000 DAN, ENGASTAMENTO SIMPLES COM 1,95 M DE SOLO (NÃO INCLUI FORNECIMENTO). AF_11/2019</t>
  </si>
  <si>
    <t>640,07</t>
  </si>
  <si>
    <t>100590</t>
  </si>
  <si>
    <t>ASSENTAMENTO DE POSTE DE CONCRETO COM COMPRIMENTO NOMINAL DE 13,5 M, CARGA NOMINAL MAIOR QUE 1000 DAN, ENGASTAMENTO SIMPLES COM 1,95 M DE SOLO (NÃO INCLUI FORNECIMENTO). AF_11/2019</t>
  </si>
  <si>
    <t>697,91</t>
  </si>
  <si>
    <t>100591</t>
  </si>
  <si>
    <t>ASSENTAMENTO DE POSTE DE CONCRETO COM COMPRIMENTO NOMINAL DE 14 M, CARGA NOMINAL MENOR OU IGUAL A 1000 DAN, ENGASTAMENTO SIMPLES COM 2 M DE SOLO (NÃO INCLUI FORNECIMENTO). AF_11/2019</t>
  </si>
  <si>
    <t>636,13</t>
  </si>
  <si>
    <t>100592</t>
  </si>
  <si>
    <t>ASSENTAMENTO DE POSTE DE CONCRETO COM COMPRIMENTO NOMINAL DE 14 M, CARGA NOMINAL MAIOR QUE 1000 DAN, ENGASTAMENTO SIMPLES COM 2 M DE SOLO (NÃO INCLUI FORNECIMENTO). AF_11/2019</t>
  </si>
  <si>
    <t>684,07</t>
  </si>
  <si>
    <t>100593</t>
  </si>
  <si>
    <t>ASSENTAMENTO DE POSTE DE CONCRETO COM COMPRIMENTO NOMINAL DE 15 M, CARGA NOMINAL MENOR OU IGUAL A 1000 DAN, ENGASTAMENTO SIMPLES COM 2,1 M DE SOLO (NÃO INCLUI FORNECIMENTO). AF_11/2019</t>
  </si>
  <si>
    <t>681,35</t>
  </si>
  <si>
    <t>100594</t>
  </si>
  <si>
    <t>ASSENTAMENTO DE POSTE DE CONCRETO COM COMPRIMENTO NOMINAL DE 15 M, CARGA NOMINAL MAIOR QUE 1000 DAN, ENGASTAMENTO SIMPLES COM 2,1 M DE SOLO (NÃO INCLUI FORNECIMENTO). AF_11/2019</t>
  </si>
  <si>
    <t>762,64</t>
  </si>
  <si>
    <t>100595</t>
  </si>
  <si>
    <t>ASSENTAMENTO DE POSTE DE CONCRETO COM COMPRIMENTO NOMINAL DE 18 M, CARGA NOMINAL MENOR OU IGUAL A 1000 DAN, ENGASTAMENTO SIMPLES COM 2,4 M DE SOLO (NÃO INCLUI FORNECIMENTO). AF_11/2019</t>
  </si>
  <si>
    <t>817,04</t>
  </si>
  <si>
    <t>100596</t>
  </si>
  <si>
    <t>ASSENTAMENTO DE POSTE DE CONCRETO COM COMPRIMENTO NOMINAL DE 18 M, CARGA NOMINAL MAIOR QUE 1000 DAN, ENGASTAMENTO SIMPLES COM 2,4 M DE SOLO (NÃO INCLUI FORNECIMENTO). AF_11/2019</t>
  </si>
  <si>
    <t>926,69</t>
  </si>
  <si>
    <t>100597</t>
  </si>
  <si>
    <t>ASSENTAMENTO DE POSTE DE CONCRETO COM COMPRIMENTO NOMINAL DE 20 M, CARGA NOMINAL MENOR OU IGUAL A 1000 DAN, ENGASTAMENTO SIMPLES COM 2,6 M DE SOLO (NÃO INCLUI FORNECIMENTO). AF_11/2019</t>
  </si>
  <si>
    <t>944,77</t>
  </si>
  <si>
    <t>100598</t>
  </si>
  <si>
    <t>ASSENTAMENTO DE POSTE DE CONCRETO COM COMPRIMENTO NOMINAL DE 20 M, CARGA NOMINAL MAIOR QUE 1000, ENGASTAMENTO SIMPLES COM 2,6 M DE SOLO (NÃO INCLUI FORNECIMENTO). AF_11/2019</t>
  </si>
  <si>
    <t>1.035,19</t>
  </si>
  <si>
    <t>100599</t>
  </si>
  <si>
    <t>ASSENTAMENTO DE POSTE DE CONCRETO COM COMPRIMENTO NOMINAL DE 9 M, CARGA NOMINAL DE 150 DAN, ENGASTAMENTO BASE CONCRETADA COM 1 M DE CONCRETO E 0,5 M DE SOLO (NÃO INCLUI FORNECIMENTO). AF_11/2019</t>
  </si>
  <si>
    <t>422,58</t>
  </si>
  <si>
    <t>100600</t>
  </si>
  <si>
    <t>ASSENTAMENTO DE POSTE DE CONCRETO COM COMPRIMENTO NOMINAL DE 9 M, CARGA NOMINAL DE 300 DAN, ENGASTAMENTO BASE CONCRETADA COM 1 M DE CONCRETO E 0,5 M DE SOLO (NÃO INCLUI FORNECIMENTO). AF_11/2019</t>
  </si>
  <si>
    <t>498,46</t>
  </si>
  <si>
    <t>100601</t>
  </si>
  <si>
    <t>ASSENTAMENTO DE POSTE DE CONCRETO COM COMPRIMENTO NOMINAL DE 9 M, CARGA NOMINAL DE 400 DAN, ENGASTAMENTO BASE CONCRETADA COM 1 M DE CONCRETO E 0,5 M DE SOLO (NÃO INCLUI FORNECIMENTO). AF_11/2019</t>
  </si>
  <si>
    <t>624,99</t>
  </si>
  <si>
    <t>100602</t>
  </si>
  <si>
    <t>ASSENTAMENTO DE POSTE DE CONCRETO COM COMPRIMENTO NOMINAL DE 9 M, CARGA NOMINAL DE 600 DAN, ENGASTAMENTO BASE CONCRETADA COM 1 M DE CONCRETO E 0,5 M DE SOLO (NÃO INCLUI FORNECIMENTO). AF_11/2019</t>
  </si>
  <si>
    <t>782,86</t>
  </si>
  <si>
    <t>100603</t>
  </si>
  <si>
    <t>ASSENTAMENTO DE POSTE DE CONCRETO COM COMPRIMENTO NOMINAL DE 9 M, CARGA NOMINAL DE 1000 DAN, ENGASTAMENTO BASE CONCRETADA COM 1 M DE CONCRETO E 0,5 M DE SOLO (NÃO INCLUI FORNECIMENTO). AF_11/2019</t>
  </si>
  <si>
    <t>1.189,56</t>
  </si>
  <si>
    <t>100604</t>
  </si>
  <si>
    <t>ASSENTAMENTO DE POSTE DE CONCRETO COM COMPRIMENTO NOMINAL DE 10 M, CARGA NOMINAL DE 300 DAN, ENGASTAMENTO BASE CONCRETADA COM 1 M DE CONCRETO E 0,6 M DE SOLO (NÃO INCLUI FORNECIMENTO). AF_11/2019</t>
  </si>
  <si>
    <t>530,66</t>
  </si>
  <si>
    <t>100605</t>
  </si>
  <si>
    <t>ASSENTAMENTO DE POSTE DE CONCRETO COM COMPRIMENTO NOMINAL DE 10 M, CARGA NOMINAL DE 600 DAN, ENGASTAMENTO BASE CONCRETADA COM 1 M DE CONCRETO E 0,6 M DE SOLO (NÃO INCLUI FORNECIMENTO). AF_11/2019</t>
  </si>
  <si>
    <t>823,05</t>
  </si>
  <si>
    <t>100606</t>
  </si>
  <si>
    <t>ASSENTAMENTO DE POSTE DE CONCRETO COM COMPRIMENTO NOMINAL DE 10 M, CARGA NOMINAL DE 1000 DAN, ENGASTAMENTO BASE CONCRETADA COM 1 M DE CONCRETO E 0,6 M DE SOLO (NÃO INCLUI FORNECIMENTO). AF_11/2019</t>
  </si>
  <si>
    <t>1.240,11</t>
  </si>
  <si>
    <t>100607</t>
  </si>
  <si>
    <t>ASSENTAMENTO DE POSTE DE CONCRETO COM COMPRIMENTO NOMINAL DE 10,5 M, CARGA NOMINAL DE 300 DAN, ENGASTAMENTO BASE CONCRETADA COM 1 M DE CONCRETO E 0,65 M DE SOLO (NÃO INCLUI FORNECIMENTO). AF_11/2019</t>
  </si>
  <si>
    <t>546,06</t>
  </si>
  <si>
    <t>100608</t>
  </si>
  <si>
    <t>ASSENTAMENTO DE POSTE DE CONCRETO COM COMPRIMENTO NOMINAL DE 10,5 M, CARGA NOMINAL DE 600 DAN, ENGASTAMENTO BASE CONCRETADA COM 1 M DE CONCRETO E 0,65 M DE SOLO (NÃO INCLUI FORNECIMENTO). AF_11/2019</t>
  </si>
  <si>
    <t>842,89</t>
  </si>
  <si>
    <t>100609</t>
  </si>
  <si>
    <t>ASSENTAMENTO DE POSTE DE CONCRETO COM COMPRIMENTO NOMINAL DE 10,5 M, CARGA NOMINAL DE 1000 DAN, ENGASTAMENTO BASE CONCRETADA COM 1 M DE CONCRETO E 0,65 M DE SOLO (NÃO INCLUI FORNECIMENTO). AF_11/2019</t>
  </si>
  <si>
    <t>1.267,12</t>
  </si>
  <si>
    <t>100610</t>
  </si>
  <si>
    <t>ASSENTAMENTO DE POSTE DE CONCRETO COM COMPRIMENTO NOMINAL DE 11 M, CARGA NOMINAL DE 300 DAN, ENGASTAMENTO BASE CONCRETADA COM 1 M DE CONCRETO E 0,7 M DE SOLO (NÃO INCLUI FORNECIMENTO). AF_11/2019</t>
  </si>
  <si>
    <t>561,40</t>
  </si>
  <si>
    <t>100611</t>
  </si>
  <si>
    <t>ASSENTAMENTO DE POSTE DE CONCRETO COM COMPRIMENTO NOMINAL DE 11 M, CARGA NOMINAL DE 400 DAN, ENGASTAMENTO BASE CONCRETADA COM 1 M DE CONCRETO E 0,7 M DE SOLO (NÃO INCLUI FORNECIMENTO). AF_11/2019</t>
  </si>
  <si>
    <t>695,00</t>
  </si>
  <si>
    <t>100612</t>
  </si>
  <si>
    <t>ASSENTAMENTO DE POSTE DE CONCRETO COM COMPRIMENTO NOMINAL DE 11 M, CARGA NOMINAL DE 600 DAN, ENGASTAMENTO BASE CONCRETADA COM 1 M DE CONCRETO E 0,7 M DE SOLO (NÃO INCLUI FORNECIMENTO). AF_11/2019</t>
  </si>
  <si>
    <t>862,38</t>
  </si>
  <si>
    <t>100613</t>
  </si>
  <si>
    <t>ASSENTAMENTO DE POSTE DE CONCRETO COM COMPRIMENTO NOMINAL DE 11 M, CARGA NOMINAL DE 1000 DAN, ENGASTAMENTO BASE CONCRETADA COM 1 M DE CONCRETO E 0,7 M DE SOLO (NÃO INCLUI FORNECIMENTO). AF_11/2019</t>
  </si>
  <si>
    <t>1.293,56</t>
  </si>
  <si>
    <t>100614</t>
  </si>
  <si>
    <t>ASSENTAMENTO DE POSTE DE CONCRETO COM COMPRIMENTO NOMINAL DE 12 M, CARGA NOMINAL DE 400 DAN, ENGASTAMENTO BASE CONCRETADA COM 1 M DE CONCRETO E 0,8 M DE SOLO (NÃO INCLUI FORNECIMENTO). AF_11/2019</t>
  </si>
  <si>
    <t>729,44</t>
  </si>
  <si>
    <t>100615</t>
  </si>
  <si>
    <t>ASSENTAMENTO DE POSTE DE CONCRETO COM COMPRIMENTO NOMINAL DE 12 M, CARGA NOMINAL DE 600 DAN, ENGASTAMENTO BASE CONCRETADA COM 1 M DE CONCRETO E 0,8 M DE SOLO (NÃO INCLUI FORNECIMENTO). AF_11/2019</t>
  </si>
  <si>
    <t>901,14</t>
  </si>
  <si>
    <t>100616</t>
  </si>
  <si>
    <t>ASSENTAMENTO DE POSTE DE CONCRETO COM COMPRIMENTO NOMINAL DE 12 M, CARGA NOMINAL DE 1000 DAN, ENGASTAMENTO BASE CONCRETADA COM 1 M DE CONCRETO E 0,8 M DE SOLO (NÃO INCLUI FORNECIMENTO). AF_11/2019</t>
  </si>
  <si>
    <t>1.349,15</t>
  </si>
  <si>
    <t>100617</t>
  </si>
  <si>
    <t>ASSENTAMENTO DE POSTE DE CONCRETO COM COMPRIMENTO NOMINAL DE 13 M, CARGA NOMINAL DE 600 DAN, ENGASTAMENTO BASE CONCRETADA COM 1 M DE CONCRETO E 0,9 M DE SOLO (NÃO INCLUI FORNECIMENTO). AF_11/2019</t>
  </si>
  <si>
    <t>939,78</t>
  </si>
  <si>
    <t>100618</t>
  </si>
  <si>
    <t>ASSENTAMENTO DE POSTE DE CONCRETO COM COMPRIMENTO NOMINAL DE 13 M, CARGA NOMINAL DE 1000 DAN, ENGASTAMENTO BASE CONCRETADA COM 1 M DE CONCRETO E 0,9 M DE SOLO - SOMENTE INSTALAÇÃO, SEM FORNECIMENTO. AF_11/2019</t>
  </si>
  <si>
    <t>1.407,79</t>
  </si>
  <si>
    <t>100619</t>
  </si>
  <si>
    <t>POSTE DECORATIVO PARA JARDIM EM AÇO TUBULAR, H = *2,5* M, SEM LUMINÁRIA - FORNECIMENTO E INSTALAÇÃO. AF_11/2019</t>
  </si>
  <si>
    <t>629,21</t>
  </si>
  <si>
    <t>100620</t>
  </si>
  <si>
    <t>POSTE DE AÇO CONICO CONTÍNUO CURVO SIMPLES, FLANGEADO, H=9M, INCLUSIVE LUMINÁRIA, SEM LÂMPADA - FORNECIMENTO E INSTALACAO. AF_11/2019</t>
  </si>
  <si>
    <t>4.018,20</t>
  </si>
  <si>
    <t>100621</t>
  </si>
  <si>
    <t>POSTE DE AÇO CONICO CONTÍNUO CURVO DUPLO, FLANGEADO, H=9M, INCLUSIVE LUMINÁRIAS, SEM LÂMPADAS - FORNECIMENTO E INSTALACAO. AF_11/2019</t>
  </si>
  <si>
    <t>4.585,66</t>
  </si>
  <si>
    <t>100622</t>
  </si>
  <si>
    <t>POSTE DE AÇO CONICO CONTÍNUO CURVO SIMPLES, ENGASTADO, H=9M, INCLUSIVE LUMINÁRIA, SEM LÂMPADA - FORNECIMENTO E INSTALACAO. AF_11/2019</t>
  </si>
  <si>
    <t>2.861,20</t>
  </si>
  <si>
    <t>100623</t>
  </si>
  <si>
    <t>POSTE DE AÇO CONICO CONTÍNUO CURVO DUPLO, ENGASTADO, H=9M, INCLUSIVE LUMINÁRIAS, SEM LÂMPADAS - FORNECIMENTO E INSTALACAO. AF_11/2019</t>
  </si>
  <si>
    <t>3.096,75</t>
  </si>
  <si>
    <t>97600</t>
  </si>
  <si>
    <t>REFLETOR EM ALUMÍNIO, DE SUPORTE E ALÇA, COM 1 LÂMPADA VAPOR DE MERCÚRIO DE 125 W, COM REATOR ALTO FATOR DE POTÊNCIA - FORNECIMENTO E INSTALAÇÃO. AF_02/2020</t>
  </si>
  <si>
    <t>361,15</t>
  </si>
  <si>
    <t>97601</t>
  </si>
  <si>
    <t>REFLETOR EM ALUMÍNIO, DE SUPORTE E ALÇA, COM LÂMPADA VAPOR DE MERCÚRIO DE 250 W, COM REATOR ALTO FATOR DE POTÊNCIA - FORNECIMENTO E INSTALAÇÃO. AF_02/2020</t>
  </si>
  <si>
    <t>380,71</t>
  </si>
  <si>
    <t>97605</t>
  </si>
  <si>
    <t>LUMINÁRIA ARANDELA TIPO MEIA LUA, DE SOBREPOR, COM 1 LÂMPADA LED DE 6 W, SEM REATOR - FORNECIMENTO E INSTALAÇÃO. AF_02/2020</t>
  </si>
  <si>
    <t>121,93</t>
  </si>
  <si>
    <t>97606</t>
  </si>
  <si>
    <t>LUMINÁRIA ARANDELA TIPO MEIA LUA, DE SOBREPOR, COM 1 LÂMPADA FLUORESCENTE DE 15 W, SEM REATOR - FORNECIMENTO E INSTALAÇÃO. AF_02/2020</t>
  </si>
  <si>
    <t>129,65</t>
  </si>
  <si>
    <t>97607</t>
  </si>
  <si>
    <t>LUMINÁRIA ARANDELA TIPO TARTARUGA, DE SOBREPOR, COM 1 LÂMPADA LED DE 6 W, SEM REATOR - FORNECIMENTO E INSTALAÇÃO. AF_02/2020</t>
  </si>
  <si>
    <t>147,93</t>
  </si>
  <si>
    <t>97608</t>
  </si>
  <si>
    <t>LUMINÁRIA ARANDELA TIPO TARTARUGA, COM GRADE, DE SOBREPOR, COM 1 LÂMPADA FLUORESCENTE DE 15 W, SEM REATOR - FORNECIMENTO E INSTALAÇÃO. AF_02/2020</t>
  </si>
  <si>
    <t>155,65</t>
  </si>
  <si>
    <t>102102</t>
  </si>
  <si>
    <t>TRANSFORMADOR DE DISTRIBUIÇÃO, 30 KVA, TRIFÁSICO, 60 HZ, CLASSE 15 KV, IMERSO EM ÓLEO MINERAL, INSTALAÇÃO EM POSTE (NÃO INCLUSO SUPORTE) - FORNECIMENTO E INSTALAÇÃO. AF_12/2020</t>
  </si>
  <si>
    <t>9.797,71</t>
  </si>
  <si>
    <t>102103</t>
  </si>
  <si>
    <t>TRANSFORMADOR DE DISTRIBUIÇÃO, 45 KVA, TRIFÁSICO, 60 HZ, CLASSE 15 KV, IMERSO EM ÓLEO MINERAL, INSTALAÇÃO EM POSTE (NÃO INCLUSO SUPORTE) - FORNECIMENTO E INSTALAÇÃO. AF_12/2020</t>
  </si>
  <si>
    <t>10.904,98</t>
  </si>
  <si>
    <t>102104</t>
  </si>
  <si>
    <t>TRANSFORMADOR DE DISTRIBUIÇÃO, 75 KVA, TRIFÁSICO, 60 HZ, CLASSE 15 KV, IMERSO EM ÓLEO MINERAL, INSTALAÇÃO EM POSTE (NÃO INCLUSO SUPORTE) - FORNECIMENTO E INSTALAÇÃO. AF_12/2020</t>
  </si>
  <si>
    <t>13.993,05</t>
  </si>
  <si>
    <t>102105</t>
  </si>
  <si>
    <t>TRANSFORMADOR DE DISTRIBUIÇÃO, 112,5 KVA, TRIFÁSICO, 60 HZ, CLASSE 15 KV, IMERSO EM ÓLEO MINERAL, INSTALAÇÃO EM POSTE (NÃO INCLUSO SUPORTE) - FORNECIMENTO E INSTALAÇÃO. AF_12/2020</t>
  </si>
  <si>
    <t>17.201,66</t>
  </si>
  <si>
    <t>102106</t>
  </si>
  <si>
    <t>TRANSFORMADOR DE DISTRIBUIÇÃO, 150 KVA, TRIFÁSICO, 60 HZ, CLASSE 15 KV, IMERSO EM ÓLEO MINERAL, INSTALAÇÃO EM POSTE (NÃO INCLUSO SUPORTE) - FORNECIMENTO E INSTALAÇÃO. AF_12/2020</t>
  </si>
  <si>
    <t>21.582,00</t>
  </si>
  <si>
    <t>102107</t>
  </si>
  <si>
    <t>TRANSFORMADOR DE DISTRIBUIÇÃO, 225 KVA, TRIFÁSICO, 60 HZ, CLASSE 15 KV, IMERSO EM ÓLEO MINERAL, INSTALAÇÃO EM POSTE (NÃO INCLUSO SUPORTE) - FORNECIMENTO E INSTALAÇÃO. AF_12/2020</t>
  </si>
  <si>
    <t>30.121,50</t>
  </si>
  <si>
    <t>102108</t>
  </si>
  <si>
    <t>TRANSFORMADOR DE DISTRIBUIÇÃO, 300 KVA, TRIFÁSICO, 60 HZ, CLASSE 15 KV, IMERSO EM ÓLEO MINERAL, INSTALAÇÃO EM POSTE (NÃO INCLUSO SUPORTE) - FORNECIMENTO E INSTALAÇÃO. AF_12/2020</t>
  </si>
  <si>
    <t>35.079,13</t>
  </si>
  <si>
    <t>102109</t>
  </si>
  <si>
    <t>SUPORTE PARA TRANSFORMADOR EM POSTE DE CONCRETO CIRCULAR - FORNECIMENTO E INSTALAÇÃO. AF_12/2020</t>
  </si>
  <si>
    <t>66,52</t>
  </si>
  <si>
    <t>102110</t>
  </si>
  <si>
    <t>SUPORTE PARA TRANSFORMADOR EM POSTE DE CONCRETO DUPLO T - FORNECIMENTO E INSTALAÇÃO. AF_12/2020</t>
  </si>
  <si>
    <t>222,96</t>
  </si>
  <si>
    <t>103654</t>
  </si>
  <si>
    <t>TRANSFORMADOR DE DISTRIBUIÇÃO, 500KVA, TRIFÁSICO, 60 HZ, CLASSE 15 KV, IMERSO EM ÓLEO MINERAL, INSTALAÇÃO EM SOLO (NÃO INCLUSO ABRIGO) - FORNECIMENTO E INSTALAÇÃO. AF_02/2022</t>
  </si>
  <si>
    <t>56.852,80</t>
  </si>
  <si>
    <t>103655</t>
  </si>
  <si>
    <t>TRANSFORMADOR DE DISTRIBUIÇÃO, 750 KVA, TRIFÁSICO, 60 HZ, CLASSE 15 KV, IMERSO EM ÓLEO MINERAL, INSTALAÇÃO EM SOLO (NÃO INCLUSO ABRIGO) - FORNECIMENTO E INSTALAÇÃO. AF_02/2022</t>
  </si>
  <si>
    <t>77.881,58</t>
  </si>
  <si>
    <t>103656</t>
  </si>
  <si>
    <t>TRANSFORMADOR DE DISTRIBUIÇÃO, 1000 KVA, TRIFÁSICO, 60 HZ, CLASSE 15 KV, IMERSO EM ÓLEO MINERAL, INSTALAÇÃO EM SOLO (NÃO INCLUSO ABRIGO) - FORNECIMENTO E INSTALAÇÃO. AF_02/2022</t>
  </si>
  <si>
    <t>108.890,59</t>
  </si>
  <si>
    <t>93128</t>
  </si>
  <si>
    <t>PONTO DE ILUMINAÇÃO RESIDENCIAL INCLUINDO INTERRUPTOR SIMPLES, CAIXA ELÉTRICA, ELETRODUTO, CABO, RASGO, QUEBRA E CHUMBAMENTO (EXCLUINDO LUMINÁRIA E LÂMPADA). AF_01/2016</t>
  </si>
  <si>
    <t>140,45</t>
  </si>
  <si>
    <t>93137</t>
  </si>
  <si>
    <t>PONTO DE ILUMINAÇÃO RESIDENCIAL INCLUINDO INTERRUPTOR SIMPLES (2 MÓDULOS), CAIXA ELÉTRICA, ELETRODUTO, CABO, RASGO, QUEBRA E CHUMBAMENTO (EXCLUINDO LUMINÁRIA E LÂMPADA). AF_01/2016</t>
  </si>
  <si>
    <t>165,43</t>
  </si>
  <si>
    <t>93138</t>
  </si>
  <si>
    <t>PONTO DE ILUMINAÇÃO RESIDENCIAL INCLUINDO INTERRUPTOR PARALELO, CAIXA ELÉTRICA, ELETRODUTO, CABO, RASGO, QUEBRA E CHUMBAMENTO (EXCLUINDO LUMINÁRIA E LÂMPADA). AF_01/2016</t>
  </si>
  <si>
    <t>157,14</t>
  </si>
  <si>
    <t>93139</t>
  </si>
  <si>
    <t>PONTO DE ILUMINAÇÃO RESIDENCIAL INCLUINDO INTERRUPTOR PARALELO (2 MÓDULOS), CAIXA ELÉTRICA, ELETRODUTO, CABO, RASGO, QUEBRA E CHUMBAMENTO (EXCLUINDO LUMINÁRIA E LÂMPADA). AF_01/2016</t>
  </si>
  <si>
    <t>198,76</t>
  </si>
  <si>
    <t>93140</t>
  </si>
  <si>
    <t>PONTO DE ILUMINAÇÃO RESIDENCIAL INCLUINDO INTERRUPTOR SIMPLES CONJUGADO COM PARALELO, CAIXA ELÉTRICA, ELETRODUTO, CABO, RASGO, QUEBRA E CHUMBAMENTO (EXCLUINDO LUMINÁRIA E LÂMPADA). AF_01/2016</t>
  </si>
  <si>
    <t>187,55</t>
  </si>
  <si>
    <t>93141</t>
  </si>
  <si>
    <t>PONTO DE TOMADA RESIDENCIAL INCLUINDO TOMADA 10A/250V, CAIXA ELÉTRICA, ELETRODUTO, CABO, RASGO, QUEBRA E CHUMBAMENTO. AF_01/2016</t>
  </si>
  <si>
    <t>170,80</t>
  </si>
  <si>
    <t>93142</t>
  </si>
  <si>
    <t>PONTO DE TOMADA RESIDENCIAL INCLUINDO TOMADA (2 MÓDULOS) 10A/250V, CAIXA ELÉTRICA, ELETRODUTO, CABO, RASGO, QUEBRA E CHUMBAMENTO. AF_01/2016</t>
  </si>
  <si>
    <t>189,41</t>
  </si>
  <si>
    <t>93143</t>
  </si>
  <si>
    <t>PONTO DE TOMADA RESIDENCIAL INCLUINDO TOMADA 20A/250V, CAIXA ELÉTRICA, ELETRODUTO, CABO, RASGO, QUEBRA E CHUMBAMENTO. AF_01/2016</t>
  </si>
  <si>
    <t>172,89</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</si>
  <si>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</si>
  <si>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</si>
  <si>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</si>
  <si>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</si>
  <si>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206,69</t>
  </si>
  <si>
    <t>93146</t>
  </si>
  <si>
    <t>PONTO DE ILUMINAÇÃO E TOMADA, RESIDENCIAL, INCLUINDO INTERRUPTOR PARALELO E TOMADA 10A/250V, CAIXA ELÉTRICA, ELETRODUTO, CABO, RASGO, QUEBRA E CHUMBAMENTO (EXCLUINDO LUMINÁRIA E LÂMPADA). AF_01/2016</t>
  </si>
  <si>
    <t>223,37</t>
  </si>
  <si>
    <t>93147</t>
  </si>
  <si>
    <t>PONTO DE ILUMINAÇÃO E TOMADA, RESIDENCIAL, INCLUINDO INTERRUPTOR SIMPLES, INTERRUPTOR PARALELO E TOMADA 10A/250V, CAIXA ELÉTRICA, ELETRODUTO, CABO, RASGO, QUEBRA E CHUMBAMENTO (EXCLUINDO LUMINÁRIA E LÂMPADA). AF_01/2016</t>
  </si>
  <si>
    <t>253,83</t>
  </si>
  <si>
    <t>96971</t>
  </si>
  <si>
    <t>CORDOALHA DE COBRE NU 16 MM², NÃO ENTERRADA, COM ISOLADOR - FORNECIMENTO E INSTALAÇÃO. AF_12/2017</t>
  </si>
  <si>
    <t>30,39</t>
  </si>
  <si>
    <t>96972</t>
  </si>
  <si>
    <t>CORDOALHA DE COBRE NU 25 MM², NÃO ENTERRADA, COM ISOLADOR - FORNECIMENTO E INSTALAÇÃO. AF_12/2017</t>
  </si>
  <si>
    <t>42,48</t>
  </si>
  <si>
    <t>96973</t>
  </si>
  <si>
    <t>CORDOALHA DE COBRE NU 35 MM², NÃO ENTERRADA, COM ISOLADOR - FORNECIMENTO E INSTALAÇÃO. AF_12/2017</t>
  </si>
  <si>
    <t>54,26</t>
  </si>
  <si>
    <t>96974</t>
  </si>
  <si>
    <t>CORDOALHA DE COBRE NU 50 MM², NÃO ENTERRADA, COM ISOLADOR - FORNECIMENTO E INSTALAÇÃO. AF_12/2017</t>
  </si>
  <si>
    <t>69,91</t>
  </si>
  <si>
    <t>96975</t>
  </si>
  <si>
    <t>CORDOALHA DE COBRE NU 70 MM², NÃO ENTERRADA, COM ISOLADOR - FORNECIMENTO E INSTALAÇÃO. AF_12/2017</t>
  </si>
  <si>
    <t>90,95</t>
  </si>
  <si>
    <t>96976</t>
  </si>
  <si>
    <t>CORDOALHA DE COBRE NU 95 MM², NÃO ENTERRADA, COM ISOLADOR - FORNECIMENTO E INSTALAÇÃO. AF_12/2017</t>
  </si>
  <si>
    <t>119,02</t>
  </si>
  <si>
    <t>96977</t>
  </si>
  <si>
    <t>CORDOALHA DE COBRE NU 50 MM², ENTERRADA, SEM ISOLADOR - FORNECIMENTO E INSTALAÇÃO. AF_12/2017</t>
  </si>
  <si>
    <t>47,60</t>
  </si>
  <si>
    <t>96978</t>
  </si>
  <si>
    <t>CORDOALHA DE COBRE NU 70 MM², ENTERRADA, SEM ISOLADOR - FORNECIMENTO E INSTALAÇÃO. AF_12/2017</t>
  </si>
  <si>
    <t>96979</t>
  </si>
  <si>
    <t>CORDOALHA DE COBRE NU 95 MM², ENTERRADA, SEM ISOLADOR - FORNECIMENTO E INSTALAÇÃO. AF_12/2017</t>
  </si>
  <si>
    <t>93,56</t>
  </si>
  <si>
    <t>96984</t>
  </si>
  <si>
    <t>ELETRODUTO PVC 40MM (1 ¼ ) PARA SPDA - FORNECIMENTO E INSTALAÇÃO. AF_12/2017</t>
  </si>
  <si>
    <t>58,65</t>
  </si>
  <si>
    <t>96985</t>
  </si>
  <si>
    <t>HASTE DE ATERRAMENTO 5/8  PARA SPDA - FORNECIMENTO E INSTALAÇÃO. AF_12/2017</t>
  </si>
  <si>
    <t>93,31</t>
  </si>
  <si>
    <t>96986</t>
  </si>
  <si>
    <t>HASTE DE ATERRAMENTO 3/4  PARA SPDA - FORNECIMENTO E INSTALAÇÃO. AF_12/2017</t>
  </si>
  <si>
    <t>139,01</t>
  </si>
  <si>
    <t>96987</t>
  </si>
  <si>
    <t>BASE METÁLICA PARA MASTRO 1 ½  PARA SPDA - FORNECIMENTO E INSTALAÇÃO. AF_12/2017</t>
  </si>
  <si>
    <t>104,59</t>
  </si>
  <si>
    <t>96988</t>
  </si>
  <si>
    <t>MASTRO 1 ½  PARA SPDA - FORNECIMENTO E INSTALAÇÃO. AF_12/2017</t>
  </si>
  <si>
    <t>165,48</t>
  </si>
  <si>
    <t>96989</t>
  </si>
  <si>
    <t>CAPTOR TIPO FRANKLIN PARA SPDA - FORNECIMENTO E INSTALAÇÃO. AF_12/2017</t>
  </si>
  <si>
    <t>138,51</t>
  </si>
  <si>
    <t>98463</t>
  </si>
  <si>
    <t>SUPORTE ISOLADOR PARA CORDOALHA DE COBRE - FORNECIMENTO E INSTALAÇÃO. AF_12/2017</t>
  </si>
  <si>
    <t>22,58</t>
  </si>
  <si>
    <t>103490</t>
  </si>
  <si>
    <t>PLACA DE CONCRETO PRÉ-MOLDADO COMO PROTEÇÃO MECÂNICA ADICIONAL NO REATERRO PARA REDE ENTERRADA DE DISTRIBUIÇÃO DE ENERGIA ELÉTRICA - FORNECIMENTO E INSTALAÇÃO. AF_12/2021</t>
  </si>
  <si>
    <t>2.847,30</t>
  </si>
  <si>
    <t>103491</t>
  </si>
  <si>
    <t>CONCRETAGEM COMO PROTEÇÃO MECÂNICA ADICIONAL NO REATERRO PARA REDE ENTERRADA DE DISTRIBUIÇÃO DE ENERGIA ELÉTRICA - FORNECIMENTO E INSTALAÇÃO. AF_12/2021</t>
  </si>
  <si>
    <t>651,22</t>
  </si>
  <si>
    <t>96765</t>
  </si>
  <si>
    <t>ABRIGO PARA HIDRANTE, 90X60X17CM, COM REGISTRO GLOBO ANGULAR 45 GRAUS 2 1/2", ADAPTADOR STORZ 2 1/2", MANGUEIRA DE INCÊNDIO 20M, REDUÇÃO 2 1/2" X 1 1/2" E ESGUICHO EM LATÃO 1 1/2" - FORNECIMENTO E INSTALAÇÃO. AF_10/2020</t>
  </si>
  <si>
    <t>1.608,12</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</si>
  <si>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</si>
  <si>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</si>
  <si>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</si>
  <si>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</si>
  <si>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542,24</t>
  </si>
  <si>
    <t>101907</t>
  </si>
  <si>
    <t>EXTINTOR DE INCÊNDIO PORTÁTIL COM CARGA DE CO2 DE 6 KG, CLASSE BC - FORNECIMENTO E INSTALAÇÃO. AF_10/2020_P</t>
  </si>
  <si>
    <t>585,51</t>
  </si>
  <si>
    <t>101908</t>
  </si>
  <si>
    <t>EXTINTOR DE INCÊNDIO PORTÁTIL COM CARGA DE PQS DE 4 KG, CLASSE BC - FORNECIMENTO E INSTALAÇÃO. AF_10/2020_P</t>
  </si>
  <si>
    <t>181,66</t>
  </si>
  <si>
    <t>101909</t>
  </si>
  <si>
    <t>EXTINTOR DE INCÊNDIO PORTÁTIL COM CARGA DE PQS DE 6 KG, CLASSE BC - FORNECIMENTO E INSTALAÇÃO. AF_10/2020_P</t>
  </si>
  <si>
    <t>210,51</t>
  </si>
  <si>
    <t>101910</t>
  </si>
  <si>
    <t>EXTINTOR DE INCÊNDIO PORTÁTIL COM CARGA DE PQS DE 8 KG, CLASSE BC - FORNECIMENTO E INSTALAÇÃO. AF_10/2020_P</t>
  </si>
  <si>
    <t>246,56</t>
  </si>
  <si>
    <t>101911</t>
  </si>
  <si>
    <t>EXTINTOR DE INCÊNDIO PORTÁTIL COM CARGA DE PQS DE 12 KG, CLASSE BC - FORNECIMENTO E INSTALAÇÃO. AF_10/2020_P</t>
  </si>
  <si>
    <t>282,62</t>
  </si>
  <si>
    <t>101912</t>
  </si>
  <si>
    <t>ABRIGO PARA HIDRANTE, 75X45X17CM, COM REGISTRO GLOBO ANGULAR 45 GRAUS 2 1/2", ADAPTADOR STORZ 2 1/2", MANGUEIRA DE INCÊNDIO 15M 2 1/2" E ESGUICHO EM LATÃO 2 1/2" - FORNECIMENTO E INSTALAÇÃO. AF_10/2020</t>
  </si>
  <si>
    <t>1.948,88</t>
  </si>
  <si>
    <t>101913</t>
  </si>
  <si>
    <t>CAIXA DE INCÊNDIO 45X75X17CM - FORNECIMENTO E INSTALAÇÃO. AF_10/2020</t>
  </si>
  <si>
    <t>525,21</t>
  </si>
  <si>
    <t>101914</t>
  </si>
  <si>
    <t>CAIXA DE INCÊNDIO 60X90X17CM - FORNECIMENTO E INSTALAÇÃO. AF_10/2020</t>
  </si>
  <si>
    <t>492,32</t>
  </si>
  <si>
    <t>101915</t>
  </si>
  <si>
    <t>CONJUNTO DE MANGUEIRA PARA COMBATE A INCÊNDIO EM FIBRA DE POLIESTER PURA, COM 1.1/2", REVESTIDA INTERNAMENTE, COMPRIMENTO DE 15M - FORNECIMENTO E INSTALAÇÃO. AF_10/2020</t>
  </si>
  <si>
    <t>341,54</t>
  </si>
  <si>
    <t>101916</t>
  </si>
  <si>
    <t>HIDRANTE SUBTERRÂNEO PREDIAL (COM CURVA LONGA E CAIXA), DN 75 MM - FORNECIMENTO E INSTALAÇÃO. AF_10/2020</t>
  </si>
  <si>
    <t>3.191,90</t>
  </si>
  <si>
    <t>101917</t>
  </si>
  <si>
    <t>MANÔMETRO 0 A 200 PSI (0 A 14 KGF/CM2), D = 50MM - FORNECIMENTO E INSTALAÇÃO. AF_10/2020</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</si>
  <si>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</si>
  <si>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</si>
  <si>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</si>
  <si>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</si>
  <si>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</si>
  <si>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</si>
  <si>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5,76</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</si>
  <si>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</si>
  <si>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</si>
  <si>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</si>
  <si>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</si>
  <si>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</si>
  <si>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</si>
  <si>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8,65</t>
  </si>
  <si>
    <t>98267</t>
  </si>
  <si>
    <t>CABO TELEFÔNICO CI-50 10 PARES INSTALADO EM ENTRADA DE EDIFICAÇÃO - FORNECIMENTO E INSTALAÇÃO. AF_11/2019</t>
  </si>
  <si>
    <t>14,85</t>
  </si>
  <si>
    <t>98268</t>
  </si>
  <si>
    <t>CABO TELEFÔNICO CI-50 20 PARES INSTALADO EM ENTRADA DE EDIFICAÇÃO - FORNECIMENTO E INSTALAÇÃO. AF_11/2019</t>
  </si>
  <si>
    <t>25,43</t>
  </si>
  <si>
    <t>98269</t>
  </si>
  <si>
    <t>CABO TELEFÔNICO CI-50 30 PARES INSTALADO EM ENTRADA DE EDIFICAÇÃO - FORNECIMENTO E INSTALAÇÃO. AF_11/2019</t>
  </si>
  <si>
    <t>33,39</t>
  </si>
  <si>
    <t>98270</t>
  </si>
  <si>
    <t>CABO TELEFÔNICO CI-50 50 PARES INSTALADO EM ENTRADA DE EDIFICAÇÃO - FORNECIMENTO E INSTALAÇÃO. AF_11/2019</t>
  </si>
  <si>
    <t>55,88</t>
  </si>
  <si>
    <t>98271</t>
  </si>
  <si>
    <t>CABO TELEFÔNICO CI-50 75 PARES INSTALADO EM ENTRADA DE EDIFICAÇÃO - FORNECIMENTO E INSTALAÇÃO. AF_11/2019</t>
  </si>
  <si>
    <t>88,21</t>
  </si>
  <si>
    <t>98272</t>
  </si>
  <si>
    <t>CABO TELEFÔNICO CI-50 200 PARES INSTALADO EM ENTRADA DE EDIFICAÇÃO - FORNECIMENTO E INSTALAÇÃO. AF_11/2019</t>
  </si>
  <si>
    <t>210,47</t>
  </si>
  <si>
    <t>98273</t>
  </si>
  <si>
    <t>CABO TELEFÔNICO CCI-50 4 PARES, SEM BLINDAGEM, INSTALADO EM PRUMADA - FORNECIMENTO E INSTALAÇÃO. AF_11/2019</t>
  </si>
  <si>
    <t>98274</t>
  </si>
  <si>
    <t>CABO TELEFÔNICO CCI-50 5 PARES, SEM BLINDAGEM, INSTALADO EM PRUMADA - FORNECIMENTO E INSTALAÇÃO. AF_11/2019</t>
  </si>
  <si>
    <t>5,18</t>
  </si>
  <si>
    <t>98275</t>
  </si>
  <si>
    <t>CABO TELEFÔNICO CCI-50 6 PARES, SEM BLINDAGEM, INSTALADO EM PRUMADA - FORNECIMENTO E INSTALAÇÃO. AF_11/2019</t>
  </si>
  <si>
    <t>5,94</t>
  </si>
  <si>
    <t>98276</t>
  </si>
  <si>
    <t>CABO TELEFÔNICO CI-50 10 PARES INSTALADO EM PRUMADA - FORNECIMENTO E INSTALAÇÃO. AF_11/2019</t>
  </si>
  <si>
    <t>98277</t>
  </si>
  <si>
    <t>CABO TELEFÔNICO CI-50 20 PARES INSTALADO EM PRUMADA - FORNECIMENTO E INSTALAÇÃO. AF_11/2019</t>
  </si>
  <si>
    <t>22,72</t>
  </si>
  <si>
    <t>98278</t>
  </si>
  <si>
    <t>CABO TELEFÔNICO CI-50 30 PARES INSTALADO EM PRUMADA - FORNECIMENTO E INSTALAÇÃO. AF_11/2019</t>
  </si>
  <si>
    <t>30,68</t>
  </si>
  <si>
    <t>98279</t>
  </si>
  <si>
    <t>CABO TELEFÔNICO CI-50 50 PARES INSTALADO EM PRUMADA - FORNECIMENTO E INSTALAÇÃO. AF_11/2019</t>
  </si>
  <si>
    <t>53,17</t>
  </si>
  <si>
    <t>98280</t>
  </si>
  <si>
    <t>CABO TELEFÔNICO CCI-50 1 PAR, SEM BLINDAGEM, INSTALADO EM DISTRIBUIÇÃO DE EDIFICAÇÃO RESIDENCIAL - FORNECIMENTO E INSTALAÇÃO. AF_11/2019</t>
  </si>
  <si>
    <t>7,26</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</si>
  <si>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</si>
  <si>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</si>
  <si>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</si>
  <si>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</si>
  <si>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9,24</t>
  </si>
  <si>
    <t>98283</t>
  </si>
  <si>
    <t>CABO TELEFÔNICO CCI-50 4 PARES, SEM BLINDAGEM, INSTALADO EM DISTRIBUIÇÃO DE EDIFICAÇÃO RESIDENCIAL - FORNECIMENTO E INSTALAÇÃO. AF_11/2019</t>
  </si>
  <si>
    <t>10,09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</si>
  <si>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</si>
  <si>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</si>
  <si>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</si>
  <si>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</si>
  <si>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12,14</t>
  </si>
  <si>
    <t>98286</t>
  </si>
  <si>
    <t>CABO TELEFÔNICO CI-50 10 PARES INSTALADO EM DISTRIBUIÇÃO DE EDIFICAÇÃO RESIDENCIAL - FORNECIMENTO E INSTALAÇÃO. AF_11/2019</t>
  </si>
  <si>
    <t>18,33</t>
  </si>
  <si>
    <t>98287</t>
  </si>
  <si>
    <t>CABO TELEFÔNICO CCI-50 1 PAR, SEM BLINDAGEM, INSTALADO EM DISTRIBUIÇÃO DE EDIFICAÇÃO INSTITUCIONAL - FORNECIMENTO E INSTALAÇÃO. AF_11/2019</t>
  </si>
  <si>
    <t>1,68</t>
  </si>
  <si>
    <t>98288</t>
  </si>
  <si>
    <t>CABO TELEFÔNICO CCI-50 2 PARES, SEM BLINDAGEM, INSTALADO EM DISTRIBUIÇÃO DE EDIFICAÇÃO INSTITUCIONAL - FORNECIMENTO E INSTALAÇÃO. AF_11/2019</t>
  </si>
  <si>
    <t>2,57</t>
  </si>
  <si>
    <t>98289</t>
  </si>
  <si>
    <t>CABO TELEFÔNICO CCI-50 3 PARES, SEM BLINDAGEM, INSTALADO EM DISTRIBUIÇÃO DE EDIFICAÇÃO INSTITUCIONAL - FORNECIMENTO E INSTALAÇÃO. AF_11/2019</t>
  </si>
  <si>
    <t>3,66</t>
  </si>
  <si>
    <t>98290</t>
  </si>
  <si>
    <t>CABO TELEFÔNICO CCI-50 4 PARES, SEM BLINDAGEM, INSTALADO EM DISTRIBUIÇÃO DE EDIFICAÇÃO INSTITUCIONAL - FORNECIMENTO E INSTALAÇÃO. AF_11/2019</t>
  </si>
  <si>
    <t>4,50</t>
  </si>
  <si>
    <t>98291</t>
  </si>
  <si>
    <t>CABO TELEFÔNICO CCI-50 5 PARES, SEM BLINDAGEM, INSTALADO EM DISTRIBUIÇÃO DE EDIFICAÇÃO INSTITUCIONAL - FORNECIMENTO E INSTALAÇÃO. AF_11/2019</t>
  </si>
  <si>
    <t>5,81</t>
  </si>
  <si>
    <t>98292</t>
  </si>
  <si>
    <t>CABO TELEFÔNICO CCI-50 6 PARES, SEM BLINDAGEM, INSTALADO EM DISTRIBUIÇÃO DE EDIFICAÇÃO INSTITUCIONAL - FORNECIMENTO E INSTALAÇÃO. AF_11/2019</t>
  </si>
  <si>
    <t>6,56</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</si>
  <si>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</si>
  <si>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</si>
  <si>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</si>
  <si>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</si>
  <si>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18,04</t>
  </si>
  <si>
    <t>98401</t>
  </si>
  <si>
    <t>CABO TELEFÔNICO CTP-APL-50 20 PARES INSTALADO EM ENTRADA DE EDIFICAÇÃO - FORNECIMENTO E INSTALAÇÃO. AF_11/2019</t>
  </si>
  <si>
    <t>28,88</t>
  </si>
  <si>
    <t>98402</t>
  </si>
  <si>
    <t>CABO TELEFÔNICO CTP-APL-50 30 PARES INSTALADO EM ENTRADA DE EDIFICAÇÃO - FORNECIMENTO E INSTALAÇÃO. AF_11/2019</t>
  </si>
  <si>
    <t>37,97</t>
  </si>
  <si>
    <t>100556</t>
  </si>
  <si>
    <t>CAIXA DE PASSAGEM PARA TELEFONE 15X15X10CM (SOBREPOR), FORNECIMENTO E INSTALACAO. AF_11/2019</t>
  </si>
  <si>
    <t>44,61</t>
  </si>
  <si>
    <t>100557</t>
  </si>
  <si>
    <t>CAIXA DE PASSAGEM PARA TELEFONE 80X80X15CM (SOBREPOR) FORNECIMENTO E INSTALACAO. AF_11/2019</t>
  </si>
  <si>
    <t>589,28</t>
  </si>
  <si>
    <t>100560</t>
  </si>
  <si>
    <t>QUADRO DE DISTRIBUIÇÃO PARA TELEFONE N.2, 20X20X12CM EM CHAPA METALICA, DE EMBUTIR, SEM ACESSORIOS, PADRÃO TELEBRAS, FORNECIMENTO E INSTALAÇÃO. AF_11/2019</t>
  </si>
  <si>
    <t>120,79</t>
  </si>
  <si>
    <t>100561</t>
  </si>
  <si>
    <t>QUADRO DE DISTRIBUICAO PARA TELEFONE N.3, 40X40X12CM EM CHAPA METALICA, DE EMBUTIR, SEM ACESSORIOS, PADRAO TELEBRAS, FORNECIMENTO E INSTALAÇÃO. AF_11/2019</t>
  </si>
  <si>
    <t>225,59</t>
  </si>
  <si>
    <t>100562</t>
  </si>
  <si>
    <t>QUADRO DE DISTRIBUICAO PARA TELEFONE N.4, 60X60X12CM EM CHAPA METALICA, DE EMBUTIR, SEM ACESSORIOS, PADRAO TELEBRAS, FORNECIMENTO E INSTALAÇÃO. AF_11/2019</t>
  </si>
  <si>
    <t>351,87</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</si>
  <si>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</si>
  <si>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</si>
  <si>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</si>
  <si>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</si>
  <si>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491,18</t>
  </si>
  <si>
    <t>101798</t>
  </si>
  <si>
    <t>TAMPA PARA CAIXA TIPO R1, EM FERRO FUNDIDO, DIMENSÕES INTERNAS: 0,40 X 0,60 M - FORNECIMENTO E INSTALAÇÃO. AF_12/2020</t>
  </si>
  <si>
    <t>380,56</t>
  </si>
  <si>
    <t>101799</t>
  </si>
  <si>
    <t>TAMPA PARA CAIXA TIPO R2 E R3, EM FERRO FUNDIDO, DIMENSÕES INTERNAS: 0,55 X 1,10 M - FORNECIMENTO E INSTALAÇÃO. AF_12/2020</t>
  </si>
  <si>
    <t>927,49</t>
  </si>
  <si>
    <t>98397</t>
  </si>
  <si>
    <t>PINTURA ANTICORROSIVA DE DUTO METÁLICO. AF_04/2018</t>
  </si>
  <si>
    <t>103244</t>
  </si>
  <si>
    <t>AR CONDICIONADO SPLIT INVERTER, HI-WALL (PAREDE), 9000 BTU/H, CICLO FRIO - FORNECIMENTO E INSTALAÇÃO. AF_11/2021_P</t>
  </si>
  <si>
    <t>2.083,14</t>
  </si>
  <si>
    <t>103245</t>
  </si>
  <si>
    <t>AR CONDICIONADO SPLIT ON/OFF, HI-WALL (PAREDE), 9000 BTUS/H, CICLO FRIO - FORNECIMENTO E INSTALAÇÃO. AF_11/2021_P</t>
  </si>
  <si>
    <t>1.648,01</t>
  </si>
  <si>
    <t>103246</t>
  </si>
  <si>
    <t>AR CONDICIONADO SPLIT ON/OFF, HI-WALL (PAREDE), 9000 BTUS/H, CICLO QUENTE/FRIO - FORNECIMENTO E INSTALAÇÃO. AF_11/2021_P</t>
  </si>
  <si>
    <t>1.795,16</t>
  </si>
  <si>
    <t>103247</t>
  </si>
  <si>
    <t>AR CONDICIONADO SPLIT INVERTER, HI-WALL (PAREDE), 12000 BTU/H, CICLO FRIO - FORNECIMENTO E INSTALAÇÃO. AF_11/2021_P</t>
  </si>
  <si>
    <t>2.309,46</t>
  </si>
  <si>
    <t>103248</t>
  </si>
  <si>
    <t>AR CONDICIONADO SPLIT ON/OFF, HI-WALL (PAREDE), 12000 BTUS/H, CICLO FRIO - FORNECIMENTO E INSTALAÇÃO. AF_11/2021_P</t>
  </si>
  <si>
    <t>1.891,52</t>
  </si>
  <si>
    <t>103249</t>
  </si>
  <si>
    <t>AR CONDICIONADO SPLIT ON/OFF, HI-WALL (PAREDE), 12000 BTUS/H, CICLO QUENTE/FRIO - FORNECIMENTO E INSTALAÇÃO. AF_11/2021_P</t>
  </si>
  <si>
    <t>2.030,39</t>
  </si>
  <si>
    <t>103250</t>
  </si>
  <si>
    <t>AR CONDICIONADO SPLIT INVERTER, HI-WALL (PAREDE), 18000 BTU/H, CICLO FRIO - FORNECIMENTO E INSTALAÇÃO. AF_11/2021_P</t>
  </si>
  <si>
    <t>3.344,47</t>
  </si>
  <si>
    <t>103251</t>
  </si>
  <si>
    <t>AR CONDICIONADO SPLIT ON/OFF, HI-WALL (PAREDE), 18000 BTUS/H, CICLO FRIO - FORNECIMENTO E INSTALAÇÃO. AF_11/2021_P</t>
  </si>
  <si>
    <t>2.646,44</t>
  </si>
  <si>
    <t>103252</t>
  </si>
  <si>
    <t>AR CONDICIONADO SPLIT ON/OFF, HI-WALL (PAREDE), 18000 BTUS/H, CICLO QUENTE/FRIO - FORNECIMENTO E INSTALAÇÃO. AF_11/2021_P</t>
  </si>
  <si>
    <t>2.927,93</t>
  </si>
  <si>
    <t>103253</t>
  </si>
  <si>
    <t>AR CONDICIONADO SPLIT INVERTER, HI-WALL (PAREDE), 24000 BTU/H, CICLO FRIO - FORNECIMENTO E INSTALAÇÃO. AF_11/2021_P</t>
  </si>
  <si>
    <t>4.550,67</t>
  </si>
  <si>
    <t>103254</t>
  </si>
  <si>
    <t>AR CONDICIONADO SPLIT ON/OFF, HI-WALL (PAREDE), 24000 BTUS/H, CICLO FRIO - FORNECIMENTO E INSTALAÇÃO. AF_11/2021_P</t>
  </si>
  <si>
    <t>3.409,47</t>
  </si>
  <si>
    <t>103255</t>
  </si>
  <si>
    <t>AR CONDICIONADO SPLIT ON/OFF, HI-WALL (PAREDE), 24000 BTUS/H, CICLO QUENTE/FRIO - FORNECIMENTO E INSTALAÇÃO. AF_11/2021_P</t>
  </si>
  <si>
    <t>3.812,12</t>
  </si>
  <si>
    <t>103256</t>
  </si>
  <si>
    <t>AR CONDICIONADO SPLIT INVERTER, PISO TETO, 18000 BTU/H, CICLO FRIO - FORNECIMENTO E INSTALAÇÃO. AF_11/2021_P</t>
  </si>
  <si>
    <t>8.432,63</t>
  </si>
  <si>
    <t>103257</t>
  </si>
  <si>
    <t>AR CONDICIONADO SPLIT ON/OFF, PISO TETO, 18.000 BTU/H, CICLO FRIO - FORNECIMENTO E INSTALAÇÃO. AF_11/2021_P</t>
  </si>
  <si>
    <t>4.828,38</t>
  </si>
  <si>
    <t>103258</t>
  </si>
  <si>
    <t>AR CONDICIONADO SPLIT INVERTER, PISO TETO, 24000 BTU/H, CICLO FRIO - FORNECIMENTO E INSTALAÇÃO. AF_11/2021_P</t>
  </si>
  <si>
    <t>9.424,50</t>
  </si>
  <si>
    <t>103259</t>
  </si>
  <si>
    <t>AR CONDICIONADO SPLIT ON/OFF, PISO TETO, 24.000 BTU/H, CICLO FRIO - FORNECIMENTO E INSTALAÇÃO. AF_11/2021_P</t>
  </si>
  <si>
    <t>5.091,56</t>
  </si>
  <si>
    <t>103260</t>
  </si>
  <si>
    <t>AR CONDICIONADO SPLIT INVERTER, PISO TETO, 24000 BTU/H, QUENTE/FRIO - FORNECIMENTO E INSTALAÇÃO. AF_11/2021_P</t>
  </si>
  <si>
    <t>5.229,44</t>
  </si>
  <si>
    <t>103261</t>
  </si>
  <si>
    <t>AR CONDICIONADO SPLIT INVERTER, PISO TETO, 36000 BTU/H, CICLO FRIO - FORNECIMENTO E INSTALAÇÃO. AF_11/2021_P</t>
  </si>
  <si>
    <t>10.629,47</t>
  </si>
  <si>
    <t>103262</t>
  </si>
  <si>
    <t>AR CONDICIONADO SPLIT ON/OFF, PISO TETO, 36.000 BTU/H, CICLO FRIO - FORNECIMENTO E INSTALAÇÃO. AF_11/2021_P</t>
  </si>
  <si>
    <t>6.681,58</t>
  </si>
  <si>
    <t>103263</t>
  </si>
  <si>
    <t>AR CONDICIONADO SPLIT INVERTER, PISO TETO, 48000 BTU/H, CICLO FRIO - FORNECIMENTO E INSTALAÇÃO. AF_11/2021_P</t>
  </si>
  <si>
    <t>14.711,92</t>
  </si>
  <si>
    <t>103264</t>
  </si>
  <si>
    <t>AR CONDICIONADO SPLIT ON/OFF, PISO TETO, 48.000 BTU/H, CICLO FRIO - FORNECIMENTO E INSTALAÇÃO. AF_11/2021_P</t>
  </si>
  <si>
    <t>8.248,08</t>
  </si>
  <si>
    <t>103265</t>
  </si>
  <si>
    <t>AR CONDICIONADO SPLIT INVERTER, PISO TETO, APRESENTANDO ENTRE 54000 E 58000 BTU/H, CICLO FRIO - FORNECIMENTO E INSTALAÇÃO. AF_11/2021_P</t>
  </si>
  <si>
    <t>17.737,51</t>
  </si>
  <si>
    <t>103266</t>
  </si>
  <si>
    <t>AR CONDICIONADO SPLIT ON/OFF, PISO TETO, 60.000 BTU/H, CICLO FRIO - FORNECIMENTO E INSTALAÇÃO. AF_11/2021_P</t>
  </si>
  <si>
    <t>9.212,26</t>
  </si>
  <si>
    <t>103267</t>
  </si>
  <si>
    <t>AR CONDICIONADO SPLIT ON/OFF, CASSETE (TETO), FRIO 4 VIAS 18000 BTU/H - FORNECIMENTO E INSTALAÇÃO. AF_11/2021_P</t>
  </si>
  <si>
    <t>5.280,10</t>
  </si>
  <si>
    <t>103268</t>
  </si>
  <si>
    <t>AR CONDICIONADO SPLIT ON/OFF, CASSETE (TETO), 18000 BTU/H, CICLO QUENTE/FRIO - FORNECIMENTO E INSTALAÇÃO. AF_11/2021_P</t>
  </si>
  <si>
    <t>6.262,21</t>
  </si>
  <si>
    <t>103269</t>
  </si>
  <si>
    <t>AR CONDICIONADO SPLIT ON/OFF, CASSETE (TETO), FRIO 4 VIAS 24000 BTU/H - FORNECIMENTO E INSTALAÇÃO. AF_11/2021_P</t>
  </si>
  <si>
    <t>6.483,59</t>
  </si>
  <si>
    <t>103270</t>
  </si>
  <si>
    <t>AR CONDICIONADO SPLIT ON/OFF, CASSETE (TETO), 24000 BTU/H, CICLO QUENTE/FRIO - FORNECIMENTO E INSTALAÇÃO. AF_11/2021_P</t>
  </si>
  <si>
    <t>6.728,94</t>
  </si>
  <si>
    <t>103271</t>
  </si>
  <si>
    <t>AR CONDICIONADO SPLIT ON/OFF, CASSETE (TETO), FRIO 4 VIAS 36000 BTU/H - FORNECIMENTO E INSTALAÇÃO. AF_11/2021_P</t>
  </si>
  <si>
    <t>9.523,16</t>
  </si>
  <si>
    <t>103272</t>
  </si>
  <si>
    <t>AR CONDICIONADO SPLIT ON/OFF, CASSETE (TETO), 36000 BTU/H, CICLO QUENTE/FRIO - FORNECIMENTO E INSTALAÇÃO. AF_11/2021_P</t>
  </si>
  <si>
    <t>9.835,15</t>
  </si>
  <si>
    <t>103273</t>
  </si>
  <si>
    <t>AR CONDICIONADO SPLIT ON/OFF, CASSETE (TETO), FRIO 4 VIAS 48000 BTU/H - FORNECIMENTO E INSTALAÇÃO. AF_11/2021_P</t>
  </si>
  <si>
    <t>10.079,85</t>
  </si>
  <si>
    <t>103274</t>
  </si>
  <si>
    <t>AR CONDICIONADO SPLIT ON/OFF, CASSETE (TETO), 48000 BTU/H, CICLO QUENTE/FRIO - FORNECIMENTO E INSTALAÇÃO. AF_11/2021_P</t>
  </si>
  <si>
    <t>11.547,21</t>
  </si>
  <si>
    <t>103275</t>
  </si>
  <si>
    <t>AR CONDICIONADO SPLIT ON/OFF, CASSETE (TETO), FRIO 4 VIAS 60000 BTU/H - FORNECIMENTO E INSTALAÇÃO. AF_11/2021_P</t>
  </si>
  <si>
    <t>11.487,30</t>
  </si>
  <si>
    <t>103276</t>
  </si>
  <si>
    <t>AR CONDICIONADO SPLIT ON/OFF, CASSETE (TETO), 60000 BTU/H, CICLO QUENTE/FRIO - FORNECIMENTO E INSTALAÇÃO. AF_11/2021_P</t>
  </si>
  <si>
    <t>12.054,83</t>
  </si>
  <si>
    <t>103277</t>
  </si>
  <si>
    <t>AR CONDICIONADO SPLITÃO 10 TR - FORNECIMENTO E INSTALAÇÃO. AF_11/2021_P</t>
  </si>
  <si>
    <t>22.241,20</t>
  </si>
  <si>
    <t>103278</t>
  </si>
  <si>
    <t>AR CONDICIONADO SPLITÃO 15 TR - FORNECIMENTO E INSTALAÇÃO. AF_11/2021_P</t>
  </si>
  <si>
    <t>28.476,91</t>
  </si>
  <si>
    <t>103288</t>
  </si>
  <si>
    <t>RASGO E CHUMBAMENTO EM ALVENARIA PARA TUBOS DE SPLIT PAREDE DE 9000 A 24000 BTUS/H. AF_11/2021</t>
  </si>
  <si>
    <t>16,55</t>
  </si>
  <si>
    <t>103289</t>
  </si>
  <si>
    <t>TUBO EM COBRE FLEXÍVEL, DN 1/4", COM ISOLAMENTO, INSTALADO EM FORRO, PARA RAMAL DE ALIMENTAÇÃO DE AR CONDICIONADO, INCLUSO FIXADOR. AF_11/2021</t>
  </si>
  <si>
    <t>36,18</t>
  </si>
  <si>
    <t>103290</t>
  </si>
  <si>
    <t>TUBO EM COBRE FLEXÍVEL, DN 3/8", COM ISOLAMENTO, INSTALADO EM FORRO, PARA RAMAL DE ALIMENTAÇÃO DE AR CONDICIONADO, INCLUSO FIXADOR. AF_11/2021</t>
  </si>
  <si>
    <t>58,99</t>
  </si>
  <si>
    <t>103291</t>
  </si>
  <si>
    <t>TUBO EM COBRE FLEXÍVEL, DN 1/2", COM ISOLAMENTO, INSTALADO EM FORRO, PARA RAMAL DE ALIMENTAÇÃO DE AR CONDICIONADO, INCLUSO FIXADOR. AF_11/2021</t>
  </si>
  <si>
    <t>73,43</t>
  </si>
  <si>
    <t>103292</t>
  </si>
  <si>
    <t>TUBO EM COBRE FLEXÍVEL, DN 5/8", COM ISOLAMENTO, INSTALADO EM FORRO, PARA RAMAL DE ALIMENTAÇÃO DE AR CONDICIONADO, INCLUSO FIXADOR. AF_11/2021</t>
  </si>
  <si>
    <t>88,87</t>
  </si>
  <si>
    <t>101936</t>
  </si>
  <si>
    <t>INSTALAÇÃO DE TUBOS E CONEXÕES, EM AÇO/FERRO GALVANIZADO, PARA O CENTRO DE MEDIÇÃO DE GÁS DE EDIFÍCIO RESIDENCIAL, COM 4 PAVIMENTOS, 16 UNIDADES HABITACIONAIS, DN 32 (1 1/4) - FORNECIMENTO E INSTALAÇÃO. AF_10/2020</t>
  </si>
  <si>
    <t>7.289,80</t>
  </si>
  <si>
    <t>101937</t>
  </si>
  <si>
    <t>INSTALAÇÃO DE TUBOS E CONEXÕES, EM AÇO/FERRO GALVANIZADO, PARA O CENTRO DE MEDIÇÃO DE GÁS DE EDIFÍCIO RESIDENCIAL, COM 4 PAVIMENTOS, 16 UNIDADES HABITACIONAIS, DN 50 (2) - FORNECIMENTO E INSTALAÇÃO. AF_10/2020</t>
  </si>
  <si>
    <t>13.334,84</t>
  </si>
  <si>
    <t>98294</t>
  </si>
  <si>
    <t>CABO ELETRÔNICO CATEGORIA 5E, INSTALADO EM EDIFICAÇÃO RESIDENCIAL - FORNECIMENTO E INSTALAÇÃO. AF_11/2019</t>
  </si>
  <si>
    <t>98295</t>
  </si>
  <si>
    <t>CABO ELETRÔNICO CATEGORIA 5E, INSTALADO EM EDIFICAÇÃO INSTITUCIONAL - FORNECIMENTO E INSTALAÇÃO. AF_11/2019</t>
  </si>
  <si>
    <t>2,48</t>
  </si>
  <si>
    <t>98296</t>
  </si>
  <si>
    <t>CABO ELETRÔNICO CATEGORIA 6, INSTALADO EM EDIFICAÇÃO RESIDENCIAL - FORNECIMENTO E INSTALAÇÃO. AF_11/2019</t>
  </si>
  <si>
    <t>4,77</t>
  </si>
  <si>
    <t>98297</t>
  </si>
  <si>
    <t>CABO ELETRÔNICO CATEGORIA 6, INSTALADO EM EDIFICAÇÃO INSTITUCIONAL - FORNECIMENTO E INSTALAÇÃO. AF_11/2019</t>
  </si>
  <si>
    <t>3,76</t>
  </si>
  <si>
    <t>98301</t>
  </si>
  <si>
    <t>PATCH PANEL 24 PORTAS, CATEGORIA 5E - FORNECIMENTO E INSTALAÇÃO. AF_11/2019</t>
  </si>
  <si>
    <t>642,59</t>
  </si>
  <si>
    <t>98302</t>
  </si>
  <si>
    <t>PATCH PANEL 24 PORTAS, CATEGORIA 6 - FORNECIMENTO E INSTALAÇÃO. AF_11/2019</t>
  </si>
  <si>
    <t>912,62</t>
  </si>
  <si>
    <t>98304</t>
  </si>
  <si>
    <t>PATCH PANEL 48 PORTAS, CATEGORIA 6 - FORNECIMENTO E INSTALAÇÃO. AF_11/2019</t>
  </si>
  <si>
    <t>1.409,07</t>
  </si>
  <si>
    <t>98307</t>
  </si>
  <si>
    <t>TOMADA DE REDE RJ45 - FORNECIMENTO E INSTALAÇÃO. AF_11/2019</t>
  </si>
  <si>
    <t>43,54</t>
  </si>
  <si>
    <t>98308</t>
  </si>
  <si>
    <t>TOMADA PARA TELEFONE RJ11 - FORNECIMENTO E INSTALAÇÃO. AF_11/2019</t>
  </si>
  <si>
    <t>28,69</t>
  </si>
  <si>
    <t>98593</t>
  </si>
  <si>
    <t>PATCH PANEL 48 PORTAS, CATEGORIA 5E - FORNECIMENTO E INSTALAÇÃO. AF_11/2019</t>
  </si>
  <si>
    <t>1.086,55</t>
  </si>
  <si>
    <t>89355</t>
  </si>
  <si>
    <t>TUBO, PVC, SOLDÁVEL, DN 20MM, INSTALADO EM RAMAL OU SUB-RAMAL DE ÁGUA - FORNECIMENTO E INSTALAÇÃO. AF_12/2014</t>
  </si>
  <si>
    <t>19,44</t>
  </si>
  <si>
    <t>89356</t>
  </si>
  <si>
    <t>TUBO, PVC, SOLDÁVEL, DN 25MM, INSTALADO EM RAMAL OU SUB-RAMAL DE ÁGUA - FORNECIMENTO E INSTALAÇÃO. AF_12/2014</t>
  </si>
  <si>
    <t>23,03</t>
  </si>
  <si>
    <t>89357</t>
  </si>
  <si>
    <t>TUBO, PVC, SOLDÁVEL, DN 32MM, INSTALADO EM RAMAL OU SUB-RAMAL DE ÁGUA - FORNECIMENTO E INSTALAÇÃO. AF_12/2014</t>
  </si>
  <si>
    <t>33,07</t>
  </si>
  <si>
    <t>89401</t>
  </si>
  <si>
    <t>TUBO, PVC, SOLDÁVEL, DN 20MM, INSTALADO EM RAMAL DE DISTRIBUIÇÃO DE ÁGUA - FORNECIMENTO E INSTALAÇÃO. AF_12/2014</t>
  </si>
  <si>
    <t>8,80</t>
  </si>
  <si>
    <t>89402</t>
  </si>
  <si>
    <t>TUBO, PVC, SOLDÁVEL, DN 25MM, INSTALADO EM RAMAL DE DISTRIBUIÇÃO DE ÁGUA - FORNECIMENTO E INSTALAÇÃO. AF_12/2014</t>
  </si>
  <si>
    <t>89403</t>
  </si>
  <si>
    <t>TUBO, PVC, SOLDÁVEL, DN 32MM, INSTALADO EM RAMAL DE DISTRIBUIÇÃO DE ÁGUA - FORNECIMENTO E INSTALAÇÃO. AF_12/2014</t>
  </si>
  <si>
    <t>18,39</t>
  </si>
  <si>
    <t>89446</t>
  </si>
  <si>
    <t>TUBO, PVC, SOLDÁVEL, DN 25MM, INSTALADO EM PRUMADA DE ÁGUA - FORNECIMENTO E INSTALAÇÃO. AF_12/2014</t>
  </si>
  <si>
    <t>89447</t>
  </si>
  <si>
    <t>TUBO, PVC, SOLDÁVEL, DN 32MM, INSTALADO EM PRUMADA DE ÁGUA - FORNECIMENTO E INSTALAÇÃO. AF_12/2014</t>
  </si>
  <si>
    <t>12,90</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</si>
  <si>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</si>
  <si>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</si>
  <si>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</si>
  <si>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</si>
  <si>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</si>
  <si>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</si>
  <si>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35,32</t>
  </si>
  <si>
    <t>89451</t>
  </si>
  <si>
    <t>TUBO, PVC, SOLDÁVEL, DN 75MM, INSTALADO EM PRUMADA DE ÁGUA - FORNECIMENTO E INSTALAÇÃO. AF_12/2014</t>
  </si>
  <si>
    <t>58,48</t>
  </si>
  <si>
    <t>89452</t>
  </si>
  <si>
    <t>TUBO, PVC, SOLDÁVEL, DN 85MM, INSTALADO EM PRUMADA DE ÁGUA - FORNECIMENTO E INSTALAÇÃO. AF_12/2014</t>
  </si>
  <si>
    <t>72,81</t>
  </si>
  <si>
    <t>89508</t>
  </si>
  <si>
    <t>TUBO PVC, SÉRIE R, ÁGUA PLUVIAL, DN 40 MM, FORNECIDO E INSTALADO EM RAMAL DE ENCAMINHAMENTO. AF_12/2014</t>
  </si>
  <si>
    <t>89509</t>
  </si>
  <si>
    <t>TUBO PVC, SÉRIE R, ÁGUA PLUVIAL, DN 50 MM, FORNECIDO E INSTALADO EM RAMAL DE ENCAMINHAMENTO. AF_12/2014</t>
  </si>
  <si>
    <t>34,68</t>
  </si>
  <si>
    <t>89511</t>
  </si>
  <si>
    <t>TUBO PVC, SÉRIE R, ÁGUA PLUVIAL, DN 75 MM, FORNECIDO E INSTALADO EM RAMAL DE ENCAMINHAMENTO. AF_12/2014</t>
  </si>
  <si>
    <t>50,29</t>
  </si>
  <si>
    <t>89512</t>
  </si>
  <si>
    <t>TUBO PVC, SÉRIE R, ÁGUA PLUVIAL, DN 100 MM, FORNECIDO E INSTALADO EM RAMAL DE ENCAMINHAMENTO. AF_12/2014</t>
  </si>
  <si>
    <t>80,89</t>
  </si>
  <si>
    <t>89576</t>
  </si>
  <si>
    <t>TUBO PVC, SÉRIE R, ÁGUA PLUVIAL, DN 75 MM, FORNECIDO E INSTALADO EM CONDUTORES VERTICAIS DE ÁGUAS PLUVIAIS. AF_12/2014</t>
  </si>
  <si>
    <t>33,36</t>
  </si>
  <si>
    <t>89578</t>
  </si>
  <si>
    <t>TUBO PVC, SÉRIE R, ÁGUA PLUVIAL, DN 100 MM, FORNECIDO E INSTALADO EM CONDUTORES VERTICAIS DE ÁGUAS PLUVIAIS. AF_12/2014</t>
  </si>
  <si>
    <t>57,70</t>
  </si>
  <si>
    <t>89580</t>
  </si>
  <si>
    <t>TUBO PVC, SÉRIE R, ÁGUA PLUVIAL, DN 150 MM, FORNECIDO E INSTALADO EM CONDUTORES VERTICAIS DE ÁGUAS PLUVIAIS. AF_12/2014</t>
  </si>
  <si>
    <t>114,51</t>
  </si>
  <si>
    <t>89633</t>
  </si>
  <si>
    <t>TUBO, CPVC, SOLDÁVEL, DN 15MM, INSTALADO EM RAMAL OU SUB-RAMAL DE ÁGUA - FORNECIMENTO E INSTALAÇÃO. AF_12/2014</t>
  </si>
  <si>
    <t>23,96</t>
  </si>
  <si>
    <t>89634</t>
  </si>
  <si>
    <t>TUBO, CPVC, SOLDÁVEL, DN 22MM, INSTALADO EM RAMAL OU SUB-RAMAL DE ÁGUA - FORNECIMENTO E INSTALAÇÃO. AF_12/2014</t>
  </si>
  <si>
    <t>36,06</t>
  </si>
  <si>
    <t>89635</t>
  </si>
  <si>
    <t>TUBO, CPVC, SOLDÁVEL, DN 28MM, INSTALADO EM RAMAL OU SUB-RAMAL DE ÁGUA - FORNECIMENTO E INSTALAÇÃO. AF_12/2014</t>
  </si>
  <si>
    <t>51,08</t>
  </si>
  <si>
    <t>89636</t>
  </si>
  <si>
    <t>TUBO, CPVC, SOLDÁVEL, DN 35MM, INSTALADO EM RAMAL OU SUB-RAMAL DE ÁGUA  FORNECIMENTO E INSTALAÇÃO. AF_12/2014</t>
  </si>
  <si>
    <t>62,12</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</si>
  <si>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</si>
  <si>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</si>
  <si>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</si>
  <si>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</si>
  <si>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</si>
  <si>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</si>
  <si>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50,01</t>
  </si>
  <si>
    <t>89714</t>
  </si>
  <si>
    <t>TUBO PVC, SERIE NORMAL, ESGOTO PREDIAL, DN 100 MM, FORNECIDO E INSTALADO EM RAMAL DE DESCARGA OU RAMAL DE ESGOTO SANITÁRIO. AF_12/2014</t>
  </si>
  <si>
    <t>63,34</t>
  </si>
  <si>
    <t>89716</t>
  </si>
  <si>
    <t>TUBO, CPVC, SOLDÁVEL, DN 22MM, INSTALADO EM RAMAL DE DISTRIBUIÇÃO DE ÁGUA - FORNECIMENTO E INSTALAÇÃO. AF_12/2014</t>
  </si>
  <si>
    <t>24,94</t>
  </si>
  <si>
    <t>89717</t>
  </si>
  <si>
    <t>TUBO, CPVC, SOLDÁVEL, DN 28MM, INSTALADO EM RAMAL DE DISTRIBUIÇÃO DE ÁGUA - FORNECIMENTO E INSTALAÇÃO. AF_12/2014</t>
  </si>
  <si>
    <t>37,98</t>
  </si>
  <si>
    <t>89770</t>
  </si>
  <si>
    <t>TUBO, CPVC, SOLDÁVEL, DN 35MM, INSTALADO EM PRUMADA DE ÁGUA  FORNECIMENTO E INSTALAÇÃO. AF_12/2014</t>
  </si>
  <si>
    <t>40,90</t>
  </si>
  <si>
    <t>89771</t>
  </si>
  <si>
    <t>TUBO, CPVC, SOLDÁVEL, DN 42MM, INSTALADO EM PRUMADA DE ÁGUA  FORNECIMENTO E INSTALAÇÃO. AF_12/2014</t>
  </si>
  <si>
    <t>89773</t>
  </si>
  <si>
    <t>TUBO, CPVC, SOLDÁVEL, DN 73MM, INSTALADO EM PRUMADA DE ÁGUA  FORNECIMENTO E INSTALAÇÃO. AF_12/2014</t>
  </si>
  <si>
    <t>130,04</t>
  </si>
  <si>
    <t>89775</t>
  </si>
  <si>
    <t>TUBO, CPVC, SOLDÁVEL, DN 89MM, INSTALADO EM PRUMADA DE ÁGUA  FORNECIMENTO E INSTALAÇÃO. AF_12/2014</t>
  </si>
  <si>
    <t>205,33</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</si>
  <si>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</si>
  <si>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</si>
  <si>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</si>
  <si>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</si>
  <si>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</si>
  <si>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</si>
  <si>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30,92</t>
  </si>
  <si>
    <t>89848</t>
  </si>
  <si>
    <t>TUBO PVC, SERIE NORMAL, ESGOTO PREDIAL, DN 100 MM, FORNECIDO E INSTALADO EM SUBCOLETOR AÉREO DE ESGOTO SANITÁRIO. AF_12/2014</t>
  </si>
  <si>
    <t>36,59</t>
  </si>
  <si>
    <t>89849</t>
  </si>
  <si>
    <t>TUBO PVC, SERIE NORMAL, ESGOTO PREDIAL, DN 150 MM, FORNECIDO E INSTALADO EM SUBCOLETOR AÉREO DE ESGOTO SANITÁRIO. AF_12/2014</t>
  </si>
  <si>
    <t>74,89</t>
  </si>
  <si>
    <t>89865</t>
  </si>
  <si>
    <t>TUBO, PVC, SOLDÁVEL, DN 25MM, INSTALADO EM DRENO DE AR-CONDICIONADO - FORNECIMENTO E INSTALAÇÃO. AF_12/2014</t>
  </si>
  <si>
    <t>14,39</t>
  </si>
  <si>
    <t>91784</t>
  </si>
  <si>
    <t>(COMPOSIÇÃO REPRESENTATIVA) DO SERVIÇO DE INSTALAÇÃO DE TUBOS DE PVC, SOLDÁVEL, ÁGUA FRIA, DN 20 MM (INSTALADO EM RAMAL, SUB-RAMAL OU RAMAL DE DISTRIBUIÇÃO), INCLUSIVE CONEXÕES, CORTES E FIXAÇÕES, PARA PRÉDIOS. AF_10/2015</t>
  </si>
  <si>
    <t>45,71</t>
  </si>
  <si>
    <t>91785</t>
  </si>
  <si>
    <t>(COMPOSIÇÃO REPRESENTATIVA) DO SERVIÇO DE INSTALAÇÃO DE TUBOS DE PVC, SOLDÁVEL, ÁGUA FRIA, DN 25 MM (INSTALADO EM RAMAL, SUB-RAMAL, RAMAL DE DISTRIBUIÇÃO OU PRUMADA), INCLUSIVE CONEXÕES, CORTES E FIXAÇÕES, PARA PRÉDIOS. AF_10/2015</t>
  </si>
  <si>
    <t>45,49</t>
  </si>
  <si>
    <t>91786</t>
  </si>
  <si>
    <t>(COMPOSIÇÃO REPRESENTATIVA) DO SERVIÇO DE INSTALAÇÃO TUBOS DE PVC, SOLDÁVEL, ÁGUA FRIA, DN 32 MM (INSTALADO EM RAMAL, SUB-RAMAL, RAMAL DE DISTRIBUIÇÃO OU PRUMADA), INCLUSIVE CONEXÕES, CORTES E FIXAÇÕES, PARA PRÉDIOS. AF_10/2015</t>
  </si>
  <si>
    <t>33,04</t>
  </si>
  <si>
    <t>91787</t>
  </si>
  <si>
    <t>(COMPOSIÇÃO REPRESENTATIVA) DO SERVIÇO DE INSTALAÇÃO DE TUBOS DE PVC, SOLDÁVEL, ÁGUA FRIA, DN 40 MM (INSTALADO EM PRUMADA), INCLUSIVE CONEXÕES, CORTES E FIXAÇÕES, PARA PRÉDIOS. AF_10/2015</t>
  </si>
  <si>
    <t>38,54</t>
  </si>
  <si>
    <t>91788</t>
  </si>
  <si>
    <t>(COMPOSIÇÃO REPRESENTATIVA) DO SERVIÇO DE INSTALAÇÃO DE TUBOS DE PVC, SOLDÁVEL, ÁGUA FRIA, DN 50 MM (INSTALADO EM PRUMADA), INCLUSIVE CONEXÕES, CORTES E FIXAÇÕES, PARA PRÉDIOS. AF_10/2015</t>
  </si>
  <si>
    <t>48,66</t>
  </si>
  <si>
    <t>91789</t>
  </si>
  <si>
    <t>(COMPOSIÇÃO REPRESENTATIVA) DO SERVIÇO DE INSTALAÇÃO DE TUBOS DE PVC, SÉRIE R, ÁGUA PLUVIAL, DN 75 MM (INSTALADO EM RAMAL DE ENCAMINHAMENTO, OU CONDUTORES VERTICAIS), INCLUSIVE CONEXÕES, CORTE E FIXAÇÕES, PARA PRÉDIOS. AF_10/2015</t>
  </si>
  <si>
    <t>57,19</t>
  </si>
  <si>
    <t>91790</t>
  </si>
  <si>
    <t>(COMPOSIÇÃO REPRESENTATIVA) DO SERVIÇO DE INSTALAÇÃO DE TUBOS DE PVC, SÉRIE R, ÁGUA PLUVIAL, DN 100 MM (INSTALADO EM RAMAL DE ENCAMINHAMENTO, OU CONDUTORES VERTICAIS), INCLUSIVE CONEXÕES, CORTES E FIXAÇÕES, PARA PRÉDIOS. AF_10/2015</t>
  </si>
  <si>
    <t>86,38</t>
  </si>
  <si>
    <t>91791</t>
  </si>
  <si>
    <t>(COMPOSIÇÃO REPRESENTATIVA) DO SERVIÇO DE INSTALAÇÃO DE TUBOS DE PVC, SÉRIE R, ÁGUA PLUVIAL, DN 150 MM (INSTALADO EM CONDUTORES VERTICAIS), INCLUSIVE CONEXÕES, CORTES E FIXAÇÕES, PARA PRÉDIOS. AF_10/2015</t>
  </si>
  <si>
    <t>121,13</t>
  </si>
  <si>
    <t>91792</t>
  </si>
  <si>
    <t>(COMPOSIÇÃO REPRESENTATIVA) DO SERVIÇO DE INSTALAÇÃO DE TUBO DE PVC, SÉRIE NORMAL, ESGOTO PREDIAL, DN 40 MM (INSTALADO EM RAMAL DE DESCARGA OU RAMAL DE ESGOTO SANITÁRIO), INCLUSIVE CONEXÕES, CORTES E FIXAÇÕES, PARA PRÉDIOS. AF_10/2015</t>
  </si>
  <si>
    <t>62,25</t>
  </si>
  <si>
    <t>91793</t>
  </si>
  <si>
    <t>(COMPOSIÇÃO REPRESENTATIVA) DO SERVIÇO DE INSTALAÇÃO DE TUBO DE PVC, SÉRIE NORMAL, ESGOTO PREDIAL, DN 50 MM (INSTALADO EM RAMAL DE DESCARGA OU RAMAL DE ESGOTO SANITÁRIO), INCLUSIVE CONEXÕES, CORTES E FIXAÇÕES PARA, PRÉDIOS. AF_10/2015</t>
  </si>
  <si>
    <t>94,04</t>
  </si>
  <si>
    <t>91794</t>
  </si>
  <si>
    <t>(COMPOSIÇÃO REPRESENTATIVA) DO SERVIÇO DE INST. TUBO PVC, SÉRIE N, ESGOTO PREDIAL, DN 75 MM, (INST. EM RAMAL DE DESCARGA, RAMAL DE ESG. SANITÁRIO, PRUMADA DE ESG. SANITÁRIO OU VENTILAÇÃO), INCL. CONEXÕES, CORTES E FIXAÇÕES, P/ PRÉDIOS. AF_10/2015</t>
  </si>
  <si>
    <t>48,02</t>
  </si>
  <si>
    <t>91795</t>
  </si>
  <si>
    <t>(COMPOSIÇÃO REPRESENTATIVA) DO SERVIÇO DE INST. TUBO PVC, SÉRIE N, ESGOTO PREDIAL, 100 MM (INST. RAMAL DESCARGA, RAMAL DE ESG. SANIT., PRUMADA ESG. SANIT., VENTILAÇÃO OU SUB-COLETOR AÉREO), INCL. CONEXÕES E CORTES, FIXAÇÕES, P/ PRÉDIOS. AF_10/2015</t>
  </si>
  <si>
    <t>78,84</t>
  </si>
  <si>
    <t>91796</t>
  </si>
  <si>
    <t>(COMPOSIÇÃO REPRESENTATIVA) DO SERVIÇO DE INSTALAÇÃO DE TUBO DE PVC, SÉRIE NORMAL, ESGOTO PREDIAL, DN 150 MM (INSTALADO EM SUB-COLETOR AÉREO), INCLUSIVE CONEXÕES, CORTES E FIXAÇÕES, PARA PRÉDIOS. AF_10/2015</t>
  </si>
  <si>
    <t>89,29</t>
  </si>
  <si>
    <t>92275</t>
  </si>
  <si>
    <t>TUBO EM COBRE RÍGIDO, DN 22 MM, CLASSE E, SEM ISOLAMENTO, INSTALADO EM PRUMADA  FORNECIMENTO E INSTALAÇÃO. AF_12/2015</t>
  </si>
  <si>
    <t>64,24</t>
  </si>
  <si>
    <t>92276</t>
  </si>
  <si>
    <t>TUBO EM COBRE RÍGIDO, DN 28 MM, CLASSE E, SEM ISOLAMENTO, INSTALADO EM PRUMADA  FORNECIMENTO E INSTALAÇÃO. AF_12/2015</t>
  </si>
  <si>
    <t>81,36</t>
  </si>
  <si>
    <t>92277</t>
  </si>
  <si>
    <t>TUBO EM COBRE RÍGIDO, DN 35 MM, CLASSE E, SEM ISOLAMENTO, INSTALADO EM PRUMADA  FORNECIMENTO E INSTALAÇÃO. AF_12/2015</t>
  </si>
  <si>
    <t>117,44</t>
  </si>
  <si>
    <t>92278</t>
  </si>
  <si>
    <t>TUBO EM COBRE RÍGIDO, DN 42 MM, CLASSE E, SEM ISOLAMENTO, INSTALADO EM PRUMADA  FORNECIMENTO E INSTALAÇÃO. AF_12/2015</t>
  </si>
  <si>
    <t>157,99</t>
  </si>
  <si>
    <t>92279</t>
  </si>
  <si>
    <t>TUBO EM COBRE RÍGIDO, DN 54 MM, CLASSE E, SEM ISOLAMENTO, INSTALADO EM PRUMADA  FORNECIMENTO E INSTALAÇÃO. AF_12/2015</t>
  </si>
  <si>
    <t>228,34</t>
  </si>
  <si>
    <t>92280</t>
  </si>
  <si>
    <t>TUBO EM COBRE RÍGIDO, DN 66 MM, CLASSE E, SEM ISOLAMENTO, INSTALADO EM PRUMADA  FORNECIMENTO E INSTALAÇÃO. AF_12/2015</t>
  </si>
  <si>
    <t>320,68</t>
  </si>
  <si>
    <t>92281</t>
  </si>
  <si>
    <t>TUBO EM COBRE RÍGIDO, DN 22 MM, CLASSE E, COM ISOLAMENTO, INSTALADO EM PRUMADA  FORNECIMENTO E INSTALAÇÃO. AF_12/2015</t>
  </si>
  <si>
    <t>157,81</t>
  </si>
  <si>
    <t>92282</t>
  </si>
  <si>
    <t>TUBO EM COBRE RÍGIDO, DN 28 MM, CLASSE E, COM ISOLAMENTO, INSTALADO EM PRUMADA  FORNECIMENTO E INSTALAÇÃO. AF_12/2015</t>
  </si>
  <si>
    <t>178,71</t>
  </si>
  <si>
    <t>92283</t>
  </si>
  <si>
    <t>TUBO EM COBRE RÍGIDO, DN 35 MM, CLASSE E, COM ISOLAMENTO, INSTALADO EM PRUMADA  FORNECIMENTO E INSTALAÇÃO. AF_12/2015</t>
  </si>
  <si>
    <t>240,52</t>
  </si>
  <si>
    <t>92284</t>
  </si>
  <si>
    <t>TUBO EM COBRE RÍGIDO, DN 42 MM, CLASSE E, COM ISOLAMENTO, INSTALADO EM PRUMADA  FORNECIMENTO E INSTALAÇÃO. AF_12/2015</t>
  </si>
  <si>
    <t>298,35</t>
  </si>
  <si>
    <t>92285</t>
  </si>
  <si>
    <t>TUBO EM COBRE RÍGIDO, DN 54 MM, CLASSE E, COM ISOLAMENTO, INSTALADO EM PRUMADA  FORNECIMENTO E INSTALAÇÃO. AF_12/2015</t>
  </si>
  <si>
    <t>396,08</t>
  </si>
  <si>
    <t>92286</t>
  </si>
  <si>
    <t>TUBO EM COBRE RÍGIDO, DN 66 MM, CLASSE E, COM ISOLAMENTO, INSTALADO EM PRUMADA  FORNECIMENTO E INSTALAÇÃO. AF_12/2015</t>
  </si>
  <si>
    <t>490,78</t>
  </si>
  <si>
    <t>92305</t>
  </si>
  <si>
    <t>TUBO EM COBRE RÍGIDO, DN 15 MM, CLASSE E, SEM ISOLAMENTO, INSTALADO EM RAMAL DE DISTRIBUIÇÃO  FORNECIMENTO E INSTALAÇÃO. AF_12/2015</t>
  </si>
  <si>
    <t>41,94</t>
  </si>
  <si>
    <t>92306</t>
  </si>
  <si>
    <t>TUBO EM COBRE RÍGIDO, DN 22 MM, CLASSE E, SEM ISOLAMENTO, INSTALADO EM RAMAL DE DISTRIBUIÇÃO  FORNECIMENTO E INSTALAÇÃO. AF_12/2015</t>
  </si>
  <si>
    <t>68,81</t>
  </si>
  <si>
    <t>92307</t>
  </si>
  <si>
    <t>TUBO EM COBRE RÍGIDO, DN 28 MM, CLASSE E, SEM ISOLAMENTO, INSTALADO EM RAMAL DE DISTRIBUIÇÃO  FORNECIMENTO E INSTALAÇÃO. AF_12/2015</t>
  </si>
  <si>
    <t>86,26</t>
  </si>
  <si>
    <t>92308</t>
  </si>
  <si>
    <t>TUBO EM COBRE RÍGIDO, DN 15 MM, CLASSE E, COM ISOLAMENTO, INSTALADO EM RAMAL DE DISTRIBUIÇÃO  FORNECIMENTO E INSTALAÇÃO. AF_12/2015</t>
  </si>
  <si>
    <t>63,97</t>
  </si>
  <si>
    <t>92309</t>
  </si>
  <si>
    <t>TUBO EM COBRE RÍGIDO, DN 22 MM, CLASSE E, COM ISOLAMENTO, INSTALADO EM RAMAL DE DISTRIBUIÇÃO  FORNECIMENTO E INSTALAÇÃO. AF_12/2015</t>
  </si>
  <si>
    <t>164,70</t>
  </si>
  <si>
    <t>92310</t>
  </si>
  <si>
    <t>TUBO EM COBRE RÍGIDO, DN 28 MM, CLASSE E, COM ISOLAMENTO, INSTALADO EM RAMAL DE DISTRIBUIÇÃO  FORNECIMENTO E INSTALAÇÃO. AF_12/2015</t>
  </si>
  <si>
    <t>185,97</t>
  </si>
  <si>
    <t>92320</t>
  </si>
  <si>
    <t>TUBO EM COBRE RÍGIDO, DN 15 MM, CLASSE E, SEM ISOLAMENTO, INSTALADO EM RAMAL E SUB-RAMAL  FORNECIMENTO E INSTALAÇÃO. AF_12/2015</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</si>
  <si>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</si>
  <si>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</si>
  <si>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</si>
  <si>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</si>
  <si>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109,79</t>
  </si>
  <si>
    <t>92323</t>
  </si>
  <si>
    <t>TUBO EM COBRE RÍGIDO, DN 15 MM, CLASSE E, COM ISOLAMENTO, INSTALADO EM RAMAL E SUB-RAMAL  FORNECIMENTO E INSTALAÇÃO. AF_12/2015</t>
  </si>
  <si>
    <t>71,61</t>
  </si>
  <si>
    <t>92324</t>
  </si>
  <si>
    <t>TUBO EM COBRE RÍGIDO, DN 22 MM, CLASSE E, COM ISOLAMENTO, INSTALADO EM RAMAL E SUB-RAMAL  FORNECIMENTO E INSTALAÇÃO. AF_12/2015</t>
  </si>
  <si>
    <t>179,55</t>
  </si>
  <si>
    <t>92325</t>
  </si>
  <si>
    <t>TUBO EM COBRE RÍGIDO, DN 28 MM, CLASSE E, COM ISOLAMENTO, INSTALADO EM RAMAL E SUB-RAMAL  FORNECIMENTO E INSTALAÇÃO. AF_12/2015</t>
  </si>
  <si>
    <t>207,04</t>
  </si>
  <si>
    <t>92335</t>
  </si>
  <si>
    <t>TUBO DE AÇO GALVANIZADO COM COSTURA, CLASSE MÉDIA, CONEXÃO RANHURADA, DN 50 (2"), INSTALADO EM PRUMADAS - FORNECIMENTO E INSTALAÇÃO. AF_10/2020</t>
  </si>
  <si>
    <t>107,24</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</si>
  <si>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</si>
  <si>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</si>
  <si>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</si>
  <si>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</si>
  <si>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174,50</t>
  </si>
  <si>
    <t>92338</t>
  </si>
  <si>
    <t>TUBO DE AÇO PRETO SEM COSTURA, CONEXÃO SOLDADA, DN 50 (2"), INSTALADO EM PRUMADAS - FORNECIMENTO E INSTALAÇÃO. AF_10/2020</t>
  </si>
  <si>
    <t>122,83</t>
  </si>
  <si>
    <t>92339</t>
  </si>
  <si>
    <t>TUBO DE AÇO PRETO SEM COSTURA, CONEXÃO SOLDADA, DN 65 (2 1/2"), INSTALADO EM PRUMADAS - FORNECIMENTO E INSTALAÇÃO. AF_10/2020</t>
  </si>
  <si>
    <t>184,62</t>
  </si>
  <si>
    <t>92341</t>
  </si>
  <si>
    <t>TUBO DE AÇO GALVANIZADO COM COSTURA, CLASSE MÉDIA, DN 50 (2"), CONEXÃO ROSQUEADA, INSTALADO EM PRUMADAS - FORNECIMENTO E INSTALAÇÃO. AF_10/2020</t>
  </si>
  <si>
    <t>117,25</t>
  </si>
  <si>
    <t>92342</t>
  </si>
  <si>
    <t>TUBO DE AÇO GALVANIZADO COM COSTURA, CLASSE MÉDIA, DN 65 (2 1/2"), CONEXÃO ROSQUEADA, INSTALADO EM PRUMADAS - FORNECIMENTO E INSTALAÇÃO. AF_10/2020</t>
  </si>
  <si>
    <t>142,08</t>
  </si>
  <si>
    <t>92343</t>
  </si>
  <si>
    <t>TUBO DE AÇO GALVANIZADO COM COSTURA, CLASSE MÉDIA, DN 80 (3"), CONEXÃO ROSQUEADA, INSTALADO EM PRUMADAS - FORNECIMENTO E INSTALAÇÃO. AF_10/2020</t>
  </si>
  <si>
    <t>184,69</t>
  </si>
  <si>
    <t>92359</t>
  </si>
  <si>
    <t>TUBO DE AÇO PRETO SEM COSTURA, CONEXÃO SOLDADA, DN 25 (1"), INSTALADO EM REDE DE ALIMENTAÇÃO PARA HIDRANTE - FORNECIMENTO E INSTALAÇÃO. AF_10/2020</t>
  </si>
  <si>
    <t>56,57</t>
  </si>
  <si>
    <t>92360</t>
  </si>
  <si>
    <t>TUBO DE AÇO PRETO SEM COSTURA, CONEXÃO SOLDADA, DN 32 (1 1/4"), INSTALADO EM REDE DE ALIMENTAÇÃO PARA HIDRANTE - FORNECIMENTO E INSTALAÇÃO. AF_10/2020</t>
  </si>
  <si>
    <t>75,57</t>
  </si>
  <si>
    <t>92361</t>
  </si>
  <si>
    <t>TUBO DE AÇO PRETO SEM COSTURA, CONEXÃO SOLDADA, DN 50 (2"), INSTALADO EM REDE DE ALIMENTAÇÃO PARA HIDRANTE - FORNECIMENTO E INSTALAÇÃO. AF_10/2020</t>
  </si>
  <si>
    <t>102,14</t>
  </si>
  <si>
    <t>92362</t>
  </si>
  <si>
    <t>TUBO DE AÇO PRETO SEM COSTURA, CONEXÃO SOLDADA, DN 65 (2 1/2"), INSTALADO EM REDE DE ALIMENTAÇÃO PARA HIDRANTE - FORNECIMENTO E INSTALAÇÃO. AF_10/2020</t>
  </si>
  <si>
    <t>163,13</t>
  </si>
  <si>
    <t>92364</t>
  </si>
  <si>
    <t>TUBO DE AÇO GALVANIZADO COM COSTURA, CLASSE MÉDIA, DN 32 (1 1/4"), CONEXÃO ROSQUEADA, INSTALADO EM REDE DE ALIMENTAÇÃO PARA HIDRANTE - FORNECIMENTO E INSTALAÇÃO. AF_10/2020</t>
  </si>
  <si>
    <t>64,93</t>
  </si>
  <si>
    <t>92365</t>
  </si>
  <si>
    <t>TUBO DE AÇO GALVANIZADO COM COSTURA, CLASSE MÉDIA, DN 40 (1 1/2"), CONEXÃO ROSQUEADA, INSTALADO EM REDE DE ALIMENTAÇÃO PARA HIDRANTE - FORNECIMENTO E INSTALAÇÃO. AF_10/2020</t>
  </si>
  <si>
    <t>74,83</t>
  </si>
  <si>
    <t>92366</t>
  </si>
  <si>
    <t>TUBO DE AÇO GALVANIZADO COM COSTURA, CLASSE MÉDIA, DN 50 (2"), CONEXÃO ROSQUEADA, INSTALADO EM REDE DE ALIMENTAÇÃO PARA HIDRANTE - FORNECIMENTO E INSTALAÇÃO. AF_10/2020</t>
  </si>
  <si>
    <t>104,86</t>
  </si>
  <si>
    <t>92367</t>
  </si>
  <si>
    <t>TUBO DE AÇO GALVANIZADO COM COSTURA, CLASSE MÉDIA, DN 65 (2 1/2"), CONEXÃO ROSQUEADA, INSTALADO EM REDE DE ALIMENTAÇÃO PARA HIDRANTE - FORNECIMENTO E INSTALAÇÃO. AF_10/2020</t>
  </si>
  <si>
    <t>129,11</t>
  </si>
  <si>
    <t>92368</t>
  </si>
  <si>
    <t>TUBO DE AÇO GALVANIZADO COM COSTURA, CLASSE MÉDIA, DN 80 (3"), CONEXÃO ROSQUEADA, INSTALADO EM REDE DE ALIMENTAÇÃO PARA HIDRANTE - FORNECIMENTO E INSTALAÇÃO. AF_10/2020</t>
  </si>
  <si>
    <t>171,20</t>
  </si>
  <si>
    <t>92645</t>
  </si>
  <si>
    <t>TUBO DE AÇO PRETO SEM COSTURA, CONEXÃO SOLDADA, DN 25 (1"), INSTALADO EM REDE DE ALIMENTAÇÃO PARA SPRINKLER - FORNECIMENTO E INSTALAÇÃO. AF_10/2020</t>
  </si>
  <si>
    <t>60,28</t>
  </si>
  <si>
    <t>92646</t>
  </si>
  <si>
    <t>TUBO DE AÇO PRETO SEM COSTURA, CONEXÃO SOLDADA, DN 32 (1 1/4"), INSTALADO EM REDE DE ALIMENTAÇÃO PARA SPRINKLER - FORNECIMENTO E INSTALAÇÃO. AF_10/2020</t>
  </si>
  <si>
    <t>79,30</t>
  </si>
  <si>
    <t>92648</t>
  </si>
  <si>
    <t>TUBO DE AÇO PRETO SEM COSTURA, CONEXÃO SOLDADA, DN 40 (1 1/2"), INSTALADO EM REDE DE ALIMENTAÇÃO PARA SPRINKLER - FORNECIMENTO E INSTALAÇÃO. AF_10/2020</t>
  </si>
  <si>
    <t>86,84</t>
  </si>
  <si>
    <t>92649</t>
  </si>
  <si>
    <t>TUBO DE AÇO PRETO SEM COSTURA, CONEXÃO SOLDADA, DN 50 (2"), INSTALADO EM REDE DE ALIMENTAÇÃO PARA SPRINKLER - FORNECIMENTO E INSTALAÇÃO. AF_10/2020</t>
  </si>
  <si>
    <t>105,87</t>
  </si>
  <si>
    <t>92650</t>
  </si>
  <si>
    <t>TUBO DE AÇO PRETO SEM COSTURA, CONEXÃO SOLDADA, DN 65 (2 1/2"), INSTALADO EM REDE DE ALIMENTAÇÃO PARA SPRINKLER - FORNECIMENTO E INSTALAÇÃO. AF_10/2020</t>
  </si>
  <si>
    <t>166,84</t>
  </si>
  <si>
    <t>92652</t>
  </si>
  <si>
    <t>TUBO DE AÇO GALVANIZADO COM COSTURA, CLASSE MÉDIA, CONEXÃO ROSQUEADA, DN 32 (1 1/4"), INSTALADO EM REDE DE ALIMENTAÇÃO PARA SPRINKLER - FORNECIMENTO E INSTALAÇÃO. AF_10/2020</t>
  </si>
  <si>
    <t>69,50</t>
  </si>
  <si>
    <t>92653</t>
  </si>
  <si>
    <t>TUBO DE AÇO GALVANIZADO COM COSTURA, CLASSE MÉDIA, CONEXÃO ROSQUEADA, DN 40 (1 1/2"), INSTALADO EM REDE DE ALIMENTAÇÃO PARA SPRINKLER - FORNECIMENTO E INSTALAÇÃO. AF_10/2020</t>
  </si>
  <si>
    <t>79,44</t>
  </si>
  <si>
    <t>92654</t>
  </si>
  <si>
    <t>TUBO DE AÇO GALVANIZADO COM COSTURA, CLASSE MÉDIA, CONEXÃO ROSQUEADA, DN 50 (2"), INSTALADO EM REDE DE ALIMENTAÇÃO PARA SPRINKLER - FORNECIMENTO E INSTALAÇÃO. AF_10/2020</t>
  </si>
  <si>
    <t>109,47</t>
  </si>
  <si>
    <t>92655</t>
  </si>
  <si>
    <t>TUBO DE AÇO GALVANIZADO COM COSTURA, CLASSE MÉDIA, CONEXÃO ROSQUEADA, DN 65 (2 1/2"), INSTALADO EM REDE DE ALIMENTAÇÃO PARA SPRINKLER - FORNECIMENTO E INSTALAÇÃO. AF_10/2020</t>
  </si>
  <si>
    <t>133,82</t>
  </si>
  <si>
    <t>92656</t>
  </si>
  <si>
    <t>TUBO DE AÇO GALVANIZADO COM COSTURA, CLASSE MÉDIA, CONEXÃO ROSQUEADA, DN 80 (3"), INSTALADO EM REDE DE ALIMENTAÇÃO PARA SPRINKLER - FORNECIMENTO E INSTALAÇÃO. AF_10/2020</t>
  </si>
  <si>
    <t>175,92</t>
  </si>
  <si>
    <t>92687</t>
  </si>
  <si>
    <t>TUBO DE AÇO GALVANIZADO COM COSTURA, CLASSE MÉDIA, CONEXÃO ROSQUEADA, DN 15 (1/2"), INSTALADO EM RAMAIS E SUB-RAMAIS DE GÁS - FORNECIMENTO E INSTALAÇÃO. AF_10/2020</t>
  </si>
  <si>
    <t>32,04</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</si>
  <si>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</si>
  <si>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</si>
  <si>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</si>
  <si>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</si>
  <si>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42,90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</si>
  <si>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</si>
  <si>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</si>
  <si>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</si>
  <si>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</si>
  <si>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81,26</t>
  </si>
  <si>
    <t>94462</t>
  </si>
  <si>
    <t>TUBO DE AÇO GALVANIZADO COM COSTURA, CLASSE MÉDIA, DN 50 (2), CONEXÃO ROSQUEADA, INSTALADO EM RESERVAÇÃO DE ÁGUA DE EDIFICAÇÃO QUE POSSUA RESERVATÓRIO DE FIBRA/FIBROCIMENTO  FORNECIMENTO E INSTALAÇÃO. AF_06/2016</t>
  </si>
  <si>
    <t>114,68</t>
  </si>
  <si>
    <t>94463</t>
  </si>
  <si>
    <t>TUBO DE AÇO GALVANIZADO COM COSTURA, CLASSE MÉDIA, DN 65 (2 1/2), CONEXÃO ROSQUEADA, INSTALADO EM RESERVAÇÃO DE ÁGUA DE EDIFICAÇÃO QUE POSSUA RESERVATÓRIO DE FIBRA/FIBROCIMENTO  FORNECIMENTO E INSTALAÇÃO. AF_06/2016</t>
  </si>
  <si>
    <t>135,73</t>
  </si>
  <si>
    <t>94464</t>
  </si>
  <si>
    <t>TUBO DE AÇO GALVANIZADO COM COSTURA, CLASSE MÉDIA, DN 80 (3), CONEXÃO ROSQUEADA, INSTALADO EM RESERVAÇÃO DE ÁGUA DE EDIFICAÇÃO QUE POSSUA RESERVATÓRIO DE FIBRA/FIBROCIMENTO  FORNECIMENTO E INSTALAÇÃO. AF_06/2016</t>
  </si>
  <si>
    <t>192,37</t>
  </si>
  <si>
    <t>94602</t>
  </si>
  <si>
    <t>TUBO EM COBRE RÍGIDO, DN 54 MM, CLASSE E, SEM ISOLAMENTO, INSTALADO EM RESERVAÇÃO DE ÁGUA DE EDIFICAÇÃO QUE POSSUA RESERVATÓRIO DE FIBRA/FIBROCIMENTO  FORNECIMENTO E INSTALAÇÃO. AF_06/2016</t>
  </si>
  <si>
    <t>240,91</t>
  </si>
  <si>
    <t>94603</t>
  </si>
  <si>
    <t>TUBO EM COBRE RÍGIDO, DN 66 MM, CLASSE E, SEM ISOLAMENTO, INSTALADO EM RESERVAÇÃO DE ÁGUA DE EDIFICAÇÃO QUE POSSUA RESERVATÓRIO DE FIBRA/FIBROCIMENTO  FORNECIMENTO E INSTALAÇÃO. AF_06/2016</t>
  </si>
  <si>
    <t>326,26</t>
  </si>
  <si>
    <t>94604</t>
  </si>
  <si>
    <t>TUBO EM COBRE RÍGIDO, DN 79 MM, CLASSE E, SEM ISOLAMENTO, INSTALADO EM RESERVAÇÃO DE ÁGUA DE EDIFICAÇÃO QUE POSSUA RESERVATÓRIO DE FIBRA/FIBROCIMENTO  FORNECIMENTO E INSTALAÇÃO. AF_06/2016</t>
  </si>
  <si>
    <t>447,79</t>
  </si>
  <si>
    <t>94605</t>
  </si>
  <si>
    <t>TUBO EM COBRE RÍGIDO, DN 104 MM, CLASSE E, SEM ISOLAMENTO, INSTALADO EM RESERVAÇÃO DE ÁGUA DE EDIFICAÇÃO QUE POSSUA RESERVATÓRIO DE FIBRA/FIBROCIMENTO  FORNECIMENTO E INSTALAÇÃO. AF_06/2016</t>
  </si>
  <si>
    <t>643,69</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</si>
  <si>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</si>
  <si>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</si>
  <si>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</si>
  <si>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</si>
  <si>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18,03</t>
  </si>
  <si>
    <t>94650</t>
  </si>
  <si>
    <t>TUBO, PVC, SOLDÁVEL, DN 40 MM, INSTALADO EM RESERVAÇÃO DE ÁGUA DE EDIFICAÇÃO QUE POSSUA RESERVATÓRIO DE FIBRA/FIBROCIMENTO   FORNECIMENTO E INSTALAÇÃO. AF_06/2016</t>
  </si>
  <si>
    <t>25,80</t>
  </si>
  <si>
    <t>94651</t>
  </si>
  <si>
    <t>TUBO, PVC, SOLDÁVEL, DN 50 MM, INSTALADO EM RESERVAÇÃO DE ÁGUA DE EDIFICAÇÃO QUE POSSUA RESERVATÓRIO DE FIBRA/FIBROCIMENTO   FORNECIMENTO E INSTALAÇÃO. AF_06/2016</t>
  </si>
  <si>
    <t>28,26</t>
  </si>
  <si>
    <t>94652</t>
  </si>
  <si>
    <t>TUBO, PVC, SOLDÁVEL, DN 60 MM, INSTALADO EM RESERVAÇÃO DE ÁGUA DE EDIFICAÇÃO QUE POSSUA RESERVATÓRIO DE FIBRA/FIBROCIMENTO   FORNECIMENTO E INSTALAÇÃO. AF_06/2016</t>
  </si>
  <si>
    <t>45,99</t>
  </si>
  <si>
    <t>94653</t>
  </si>
  <si>
    <t>TUBO, PVC, SOLDÁVEL, DN 75 MM, INSTALADO EM RESERVAÇÃO DE ÁGUA DE EDIFICAÇÃO QUE POSSUA RESERVATÓRIO DE FIBRA/FIBROCIMENTO   FORNECIMENTO E INSTALAÇÃO. AF_06/2016</t>
  </si>
  <si>
    <t>67,26</t>
  </si>
  <si>
    <t>94654</t>
  </si>
  <si>
    <t>TUBO, PVC, SOLDÁVEL, DN 85 MM, INSTALADO EM RESERVAÇÃO DE ÁGUA DE EDIFICAÇÃO QUE POSSUA RESERVATÓRIO DE FIBRA/FIBROCIMENTO   FORNECIMENTO E INSTALAÇÃO. AF_06/2016</t>
  </si>
  <si>
    <t>88,08</t>
  </si>
  <si>
    <t>94655</t>
  </si>
  <si>
    <t>TUBO, PVC, SOLDÁVEL, DN 110 MM, INSTALADO EM RESERVAÇÃO DE ÁGUA DE EDIFICAÇÃO QUE POSSUA RESERVATÓRIO DE FIBRA/FIBROCIMENTO   FORNECIMENTO E INSTALAÇÃO. AF_06/2016</t>
  </si>
  <si>
    <t>125,94</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</si>
  <si>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</si>
  <si>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</si>
  <si>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</si>
  <si>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</si>
  <si>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37,05</t>
  </si>
  <si>
    <t>94718</t>
  </si>
  <si>
    <t>TUBO, CPVC, SOLDÁVEL, DN 35 MM, INSTALADO EM RESERVAÇÃO DE ÁGUA DE EDIFICAÇÃO QUE POSSUA RESERVATÓRIO DE FIBRA/FIBROCIMENTO  FORNECIMENTO E INSTALAÇÃO. AF_06/2016</t>
  </si>
  <si>
    <t>45,83</t>
  </si>
  <si>
    <t>94719</t>
  </si>
  <si>
    <t>TUBO, CPVC, SOLDÁVEL, DN 42 MM, INSTALADO EM RESERVAÇÃO DE ÁGUA DE EDIFICAÇÃO QUE POSSUA RESERVATÓRIO DE FIBRA/FIBROCIMENTO  FORNECIMENTO E INSTALAÇÃO. AF_06/2016</t>
  </si>
  <si>
    <t>59,96</t>
  </si>
  <si>
    <t>94720</t>
  </si>
  <si>
    <t>TUBO, CPVC, SOLDÁVEL, DN 54 MM, INSTALADO EM RESERVAÇÃO DE ÁGUA DE EDIFICAÇÃO QUE POSSUA RESERVATÓRIO DE FIBRA/FIBROCIMENTO  FORNECIMENTO E INSTALAÇÃO. AF_06/2016</t>
  </si>
  <si>
    <t>90,58</t>
  </si>
  <si>
    <t>94721</t>
  </si>
  <si>
    <t>TUBO, CPVC, SOLDÁVEL, DN 73 MM, INSTALADO EM RESERVAÇÃO DE ÁGUA DE EDIFICAÇÃO QUE POSSUA RESERVATÓRIO DE FIBRA/FIBROCIMENTO  FORNECIMENTO E INSTALAÇÃO. AF_06/2016</t>
  </si>
  <si>
    <t>131,96</t>
  </si>
  <si>
    <t>94722</t>
  </si>
  <si>
    <t>TUBO, CPVC, SOLDÁVEL, DN 89 MM, INSTALADO EM RESERVAÇÃO DE ÁGUA DE EDIFICAÇÃO QUE POSSUA RESERVATÓRIO DE FIBRA/FIBROCIMENTO  FORNECIMENTO E INSTALAÇÃO. AF_06/2016</t>
  </si>
  <si>
    <t>230,13</t>
  </si>
  <si>
    <t>95697</t>
  </si>
  <si>
    <t>TUBO DE AÇO PRETO SEM COSTURA, CONEXÃO SOLDADA, DN 40 (1 1/2"), INSTALADO EM REDE DE ALIMENTAÇÃO PARA HIDRANTE - FORNECIMENTO E INSTALAÇÃO. AF_10/2020</t>
  </si>
  <si>
    <t>83,12</t>
  </si>
  <si>
    <t>96635</t>
  </si>
  <si>
    <t>TUBO, PPR, DN 25, CLASSE PN 20,  INSTALADO EM RAMAL OU SUB-RAMAL DE ÁGUA  FORNECIMENTO E INSTALAÇÃO. AF_06/2015</t>
  </si>
  <si>
    <t>32,93</t>
  </si>
  <si>
    <t>96636</t>
  </si>
  <si>
    <t>TUBO, PPR, DN 25, CLASSE PN 25 INSTALADO EM RAMAL OU SUB-RAMAL DE ÁGUA  FORNECIMENTO E INSTALAÇÃO. AF_06/2015</t>
  </si>
  <si>
    <t>34,63</t>
  </si>
  <si>
    <t>96644</t>
  </si>
  <si>
    <t>TUBO, PPR, DN 25, CLASSE PN 20,  INSTALADO EM RAMAL DE DISTRIBUIÇÃO DE ÁGUA  FORNECIMENTO E INSTALAÇÃO. AF_06/2015</t>
  </si>
  <si>
    <t>22,52</t>
  </si>
  <si>
    <t>96645</t>
  </si>
  <si>
    <t>TUBO, PPR, DN 32, CLASSE PN 12,  INSTALADO EM RAMAL DE DISTRIBUIÇÃO DE ÁGUA  FORNECIMENTO E INSTALAÇÃO. AF_06/2015</t>
  </si>
  <si>
    <t>29,04</t>
  </si>
  <si>
    <t>96646</t>
  </si>
  <si>
    <t>TUBO, PPR, DN 40, CLASSE PN 12,  INSTALADO EM RAMAL DE DISTRIBUIÇÃO DE ÁGUA  FORNECIMENTO E INSTALAÇÃO. AF_06/2015</t>
  </si>
  <si>
    <t>44,92</t>
  </si>
  <si>
    <t>96647</t>
  </si>
  <si>
    <t>TUBO, PPR, DN 25, CLASSE PN 25,  INSTALADO EM RAMAL DE DISTRIBUIÇÃO DE ÁGUA  FORNECIMENTO E INSTALAÇÃO. AF_06/2015</t>
  </si>
  <si>
    <t>20,64</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</si>
  <si>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</si>
  <si>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</si>
  <si>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</si>
  <si>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</si>
  <si>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</si>
  <si>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</si>
  <si>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15,26</t>
  </si>
  <si>
    <t>96669</t>
  </si>
  <si>
    <t>TUBO, PPR, DN 32, CLASSE PN 12,  INSTALADO EM PRUMADA DE ÁGUA  FORNECIMENTO E INSTALAÇÃO. AF_06/2015</t>
  </si>
  <si>
    <t>96670</t>
  </si>
  <si>
    <t>TUBO, PPR, DN 40, CLASSE PN 12,  INSTALADO EM PRUMADA DE ÁGUA  FORNECIMENTO E INSTALAÇÃO. AF_06/2015</t>
  </si>
  <si>
    <t>28,84</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</si>
  <si>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</si>
  <si>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</si>
  <si>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</si>
  <si>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</si>
  <si>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</si>
  <si>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</si>
  <si>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92,64</t>
  </si>
  <si>
    <t>96674</t>
  </si>
  <si>
    <t>TUBO, PPR, DN 90, CLASSE PN 12,  INSTALADO EM PRUMADA DE ÁGUA  FORNECIMENTO E INSTALAÇÃO. AF_06/2015</t>
  </si>
  <si>
    <t>130,10</t>
  </si>
  <si>
    <t>96675</t>
  </si>
  <si>
    <t>TUBO, PPR, DN 110, CLASSE PN 12,  INSTALADO EM PRUMADA DE ÁGUA  FORNECIMENTO E INSTALAÇÃO. AF_06/2015</t>
  </si>
  <si>
    <t>226,75</t>
  </si>
  <si>
    <t>96676</t>
  </si>
  <si>
    <t>TUBO, PPR, DN 25, CLASSE PN 25,  INSTALADO EM PRUMADA DE ÁGUA  FORNECIMENTO E INSTALAÇÃO. AF_06/2015</t>
  </si>
  <si>
    <t>15,21</t>
  </si>
  <si>
    <t>96677</t>
  </si>
  <si>
    <t>TUBO, PPR, DN 32, CLASSE PN 25,  INSTALADO EM PRUMADA DE ÁGUA  FORNECIMENTO E INSTALAÇÃO. AF_06/2015</t>
  </si>
  <si>
    <t>25,15</t>
  </si>
  <si>
    <t>96678</t>
  </si>
  <si>
    <t>TUBO, PPR, DN 40, CLASSE PN 25,  INSTALADO EM PRUMADA DE ÁGUA  FORNECIMENTO E INSTALAÇÃO. AF_06/2015</t>
  </si>
  <si>
    <t>34,93</t>
  </si>
  <si>
    <t>96679</t>
  </si>
  <si>
    <t>TUBO, PPR, DN 50, CLASSE PN 25,  INSTALADO EM PRUMADA DE ÁGUA  FORNECIMENTO E INSTALAÇÃO. AF_06/2015</t>
  </si>
  <si>
    <t>50,94</t>
  </si>
  <si>
    <t>96680</t>
  </si>
  <si>
    <t>TUBO, PPR, DN 63, CLASSE PN 25,  INSTALADO EM PRUMADA DE ÁGUA  FORNECIMENTO E INSTALAÇÃO. AF_06/2015</t>
  </si>
  <si>
    <t>68,45</t>
  </si>
  <si>
    <t>96681</t>
  </si>
  <si>
    <t>TUBO, PPR, DN 75, CLASSE PN 25,  INSTALADO EM PRUMADA DE ÁGUA  FORNECIMENTO E INSTALAÇÃO. AF_06/2015</t>
  </si>
  <si>
    <t>128,43</t>
  </si>
  <si>
    <t>96682</t>
  </si>
  <si>
    <t>TUBO, PPR, DN 90, CLASSE PN 25,  INSTALADO EM PRUMADA DE ÁGUA  FORNECIMENTO E INSTALAÇÃO. AF_06/2015</t>
  </si>
  <si>
    <t>189,55</t>
  </si>
  <si>
    <t>96683</t>
  </si>
  <si>
    <t>TUBO, PPR, DN 110, CLASSE PN 25,  INSTALADO EM PRUMADA DE ÁGUA  FORNECIMENTO E INSTALAÇÃO. AF_06/2015</t>
  </si>
  <si>
    <t>259,15</t>
  </si>
  <si>
    <t>96718</t>
  </si>
  <si>
    <t>TUBO, PPR, DN 20, CLASSE PN 20,  INSTALADO EM RESERVAÇÃO DE ÁGUA DE EDIFICAÇÃO QUE POSSUA RESERVATÓRIO DE FIBRA/FIBROCIMENTO  FORNECIMENTO E INSTALAÇÃO. AF_06/2016</t>
  </si>
  <si>
    <t>10,14</t>
  </si>
  <si>
    <t>96719</t>
  </si>
  <si>
    <t>TUBO, PPR, DN 25, CLASSE PN 20,  INSTALADO EM RESERVAÇÃO DE ÁGUA DE EDIFICAÇÃO QUE POSSUA RESERVATÓRIO DE FIBRA/FIBROCIMENTO  FORNECIMENTO E INSTALAÇÃO. AF_06/2016</t>
  </si>
  <si>
    <t>19,50</t>
  </si>
  <si>
    <t>96720</t>
  </si>
  <si>
    <t>TUBO, PPR, DN 32, CLASSE PN 12,  INSTALADO EM RESERVAÇÃO DE ÁGUA DE EDIFICAÇÃO QUE POSSUA RESERVATÓRIO DE FIBRA/FIBROCIMENTO  FORNECIMENTO E INSTALAÇÃO. AF_06/2016</t>
  </si>
  <si>
    <t>23,75</t>
  </si>
  <si>
    <t>96721</t>
  </si>
  <si>
    <t>TUBO, PPR, DN 40, CLASSE PN 12,  INSTALADO EM RESERVAÇÃO DE ÁGUA DE EDIFICAÇÃO QUE POSSUA RESERVATÓRIO DE FIBRA/FIBROCIMENTO  FORNECIMENTO E INSTALAÇÃO. AF_06/2016</t>
  </si>
  <si>
    <t>32,40</t>
  </si>
  <si>
    <t>96722</t>
  </si>
  <si>
    <t>TUBO, PPR, DN 50, CLASSE PN 12,  INSTALADO EM RESERVAÇÃO DE ÁGUA DE EDIFICAÇÃO QUE POSSUA RESERVATÓRIO DE FIBRA/FIBROCIMENTO  FORNECIMENTO E INSTALAÇÃO. AF_06/2016</t>
  </si>
  <si>
    <t>44,01</t>
  </si>
  <si>
    <t>96723</t>
  </si>
  <si>
    <t>TUBO, PPR, DN 63, CLASSE PN 12,  INSTALADO EM RESERVAÇÃO DE ÁGUA DE EDIFICAÇÃO QUE POSSUA RESERVATÓRIO DE FIBRA/FIBROCIMENTO  FORNECIMENTO E INSTALAÇÃO. AF_06/2016</t>
  </si>
  <si>
    <t>59,16</t>
  </si>
  <si>
    <t>96724</t>
  </si>
  <si>
    <t>TUBO, PPR, DN 75, CLASSE PN 12,  INSTALADO EM RESERVAÇÃO DE ÁGUA DE EDIFICAÇÃO QUE POSSUA RESERVATÓRIO DE FIBRA/FIBROCIMENTO  FORNECIMENTO E INSTALAÇÃO. AF_06/2016</t>
  </si>
  <si>
    <t>96,57</t>
  </si>
  <si>
    <t>96725</t>
  </si>
  <si>
    <t>TUBO, PPR, DN 90, CLASSE PN 12,  INSTALADO EM RESERVAÇÃO DE ÁGUA DE EDIFICAÇÃO QUE POSSUA RESERVATÓRIO DE FIBRA/FIBROCIMENTO  FORNECIMENTO E INSTALAÇÃO. AF_06/2016</t>
  </si>
  <si>
    <t>128,16</t>
  </si>
  <si>
    <t>96726</t>
  </si>
  <si>
    <t>TUBO, PPR, DN 110, CLASSE PN 12,  INSTALADO EM RESERVAÇÃO DE ÁGUA DE EDIFICAÇÃO QUE POSSUA RESERVATÓRIO DE FIBRA/FIBROCIMENTO  FORNECIMENTO E INSTALAÇÃO. AF_06/2016</t>
  </si>
  <si>
    <t>209,18</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</si>
  <si>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</si>
  <si>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</si>
  <si>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</si>
  <si>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</si>
  <si>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20,06</t>
  </si>
  <si>
    <t>96729</t>
  </si>
  <si>
    <t>TUBO, PPR, DN 32, CLASSE PN 25,  INSTALADO EM RESERVAÇÃO DE ÁGUA DE EDIFICAÇÃO QUE POSSUA RESERVATÓRIO DE FIBRA/FIBROCIMENTO  FORNECIMENTO E INSTALAÇÃO. AF_06/2016</t>
  </si>
  <si>
    <t>30,69</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</si>
  <si>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</si>
  <si>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</si>
  <si>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</si>
  <si>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</si>
  <si>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57,23</t>
  </si>
  <si>
    <t>96732</t>
  </si>
  <si>
    <t>TUBO, PPR, DN 63, CLASSE PN 25,  INSTALADO EM RESERVAÇÃO DE ÁGUA DE EDIFICAÇÃO QUE POSSUA RESERVATÓRIO DE FIBRA/FIBROCIMENTO  FORNECIMENTO E INSTALAÇÃO. AF_06/2016</t>
  </si>
  <si>
    <t>71,59</t>
  </si>
  <si>
    <t>96733</t>
  </si>
  <si>
    <t>TUBO, PPR, DN 75, CLASSE PN 25,  INSTALADO EM RESERVAÇÃO DE ÁGUA DE EDIFICAÇÃO QUE POSSUA RESERVATÓRIO DE FIBRA/FIBROCIMENTO  FORNECIMENTO E INSTALAÇÃO. AF_06/2016</t>
  </si>
  <si>
    <t>131,86</t>
  </si>
  <si>
    <t>96734</t>
  </si>
  <si>
    <t>TUBO, PPR, DN 90, CLASSE PN 25,  INSTALADO EM RESERVAÇÃO DE ÁGUA DE EDIFICAÇÃO QUE POSSUA RESERVATÓRIO DE FIBRA/FIBROCIMENTO  FORNECIMENTO E INSTALAÇÃO. AF_06/2016</t>
  </si>
  <si>
    <t>184,78</t>
  </si>
  <si>
    <t>96735</t>
  </si>
  <si>
    <t>TUBO, PPR, DN 110, CLASSE PN 25,  INSTALADO EM RESERVAÇÃO DE ÁGUA DE EDIFICAÇÃO QUE POSSUA RESERVATÓRIO DE FIBRA/FIBROCIMENTO  FORNECIMENTO E INSTALAÇÃO. AF_06/2016</t>
  </si>
  <si>
    <t>239,87</t>
  </si>
  <si>
    <t>96794</t>
  </si>
  <si>
    <t>TUBO, PEX, MONOCAMADA, DN 16, INSTALADO EM RAMAL OU SUB-RAMAL DE ÁGUA  FORNECIMENTO E INSTALAÇÃO. AF_06/2015</t>
  </si>
  <si>
    <t>96795</t>
  </si>
  <si>
    <t>TUBO, PEX, MONOCAMADA, DN 20, INSTALADO EM RAMAL OU SUB-RAMAL DE ÁGUA  FORNECIMENTO E INSTALAÇÃO. AF_06/2015</t>
  </si>
  <si>
    <t>11,75</t>
  </si>
  <si>
    <t>96796</t>
  </si>
  <si>
    <t>TUBO, PEX, MONOCAMADA, DN 25, INSTALADO EM RAMAL OU SUB-RAMAL DE ÁGUA  FORNECIMENTO E INSTALAÇÃO. AF_06/2015</t>
  </si>
  <si>
    <t>16,47</t>
  </si>
  <si>
    <t>96797</t>
  </si>
  <si>
    <t>TUBO, PEX, MONOCAMADA, DN 32, INSTALADO EM RAMAL OU SUB-RAMAL DE ÁGUA  FORNECIMENTO E INSTALAÇÃO. AF_06/2015</t>
  </si>
  <si>
    <t>24,90</t>
  </si>
  <si>
    <t>96798</t>
  </si>
  <si>
    <t>TUBO, PEX, MONOCAMADA, DN 16, INSTALADO EM RAMAL DE DISTRIBUIÇÃO DE ÁGUA  FORNECIMENTO E INSTALAÇÃO. AF_06/2015</t>
  </si>
  <si>
    <t>9,38</t>
  </si>
  <si>
    <t>96799</t>
  </si>
  <si>
    <t>TUBO, PEX, MONOCAMADA, DN 20, INSTALADO EM RAMAL DE DISTRIBUIÇÃO DE ÁGUA  FORNECIMENTO E INSTALAÇÃO. AF_06/2015</t>
  </si>
  <si>
    <t>12,56</t>
  </si>
  <si>
    <t>96800</t>
  </si>
  <si>
    <t>TUBO, PEX, MONOCAMADA, DN 25, INSTALADO EM RAMAL DE DISTRIBUIÇÃO DE ÁGUA  FORNECIMENTO E INSTALAÇÃO. AF_06/2015</t>
  </si>
  <si>
    <t>18,14</t>
  </si>
  <si>
    <t>96801</t>
  </si>
  <si>
    <t>TUBO, PEX, MONOCAMADA, DN 32, INSTALADO EM RAMAL DE DISTRIBUIÇÃO DE ÁGUA  FORNECIMENTO E INSTALAÇÃO. AF_06/2015</t>
  </si>
  <si>
    <t>27,76</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</si>
  <si>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</si>
  <si>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</si>
  <si>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</si>
  <si>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</si>
  <si>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54,76</t>
  </si>
  <si>
    <t>97329</t>
  </si>
  <si>
    <t>TUBO EM COBRE FLEXÍVEL, DN 1/2", COM ISOLAMENTO, INSTALADO EM RAMAL DE ALIMENTAÇÃO DE AR CONDICIONADO COM CONDENSADORA INDIVIDUAL  FORNECIMENTO E INSTALAÇÃO. AF_12/2015</t>
  </si>
  <si>
    <t>69,11</t>
  </si>
  <si>
    <t>97330</t>
  </si>
  <si>
    <t>TUBO EM COBRE FLEXÍVEL, DN 5/8", COM ISOLAMENTO, INSTALADO EM RAMAL DE ALIMENTAÇÃO DE AR CONDICIONADO COM CONDENSADORA INDIVIDUAL  FORNECIMENTO E INSTALAÇÃO. AF_12/2015</t>
  </si>
  <si>
    <t>84,49</t>
  </si>
  <si>
    <t>97331</t>
  </si>
  <si>
    <t>TUBO EM COBRE FLEXÍVEL, DN 1/4", COM ISOLAMENTO, INSTALADO EM RAMAL DE ALIMENTAÇÃO DE AR CONDICIONADO COM CONDENSADORA CENTRAL  FORNECIMENTO E INSTALAÇÃO. AF_12/2015</t>
  </si>
  <si>
    <t>32,33</t>
  </si>
  <si>
    <t>97332</t>
  </si>
  <si>
    <t>TUBO EM COBRE FLEXÍVEL, DN 3/8", COM ISOLAMENTO, INSTALADO EM RAMAL DE ALIMENTAÇÃO DE AR CONDICIONADO COM CONDENSADORA CENTRAL  FORNECIMENTO E INSTALAÇÃO. AF_12/2015</t>
  </si>
  <si>
    <t>55,14</t>
  </si>
  <si>
    <t>97333</t>
  </si>
  <si>
    <t>TUBO EM COBRE FLEXÍVEL, DN 1/2", COM ISOLAMENTO, INSTALADO EM RAMAL DE ALIMENTAÇÃO DE AR CONDICIONADO COM CONDENSADORA CENTRAL  FORNECIMENTO E INSTALAÇÃO. AF_12/2015</t>
  </si>
  <si>
    <t>69,58</t>
  </si>
  <si>
    <t>97334</t>
  </si>
  <si>
    <t>TUBO EM COBRE FLEXÍVEL, DN 5/8, COM ISOLAMENTO, INSTALADO EM RAMAL DE ALIMENTAÇÃO DE AR CONDICIONADO COM CONDENSADORA CENTRAL   FORNECIMENTO E INSTALAÇÃO. AF_12/2015</t>
  </si>
  <si>
    <t>85,02</t>
  </si>
  <si>
    <t>97335</t>
  </si>
  <si>
    <t>TUBO EM COBRE RÍGIDO, DN 22 MM, CLASSE A, SEM ISOLAMENTO, INSTALADO EM PRUMADA  FORNECIMENTO E INSTALAÇÃO. AF_12/2015</t>
  </si>
  <si>
    <t>92,54</t>
  </si>
  <si>
    <t>97336</t>
  </si>
  <si>
    <t>TUBO EM COBRE RÍGIDO, DN 28 MM, CLASSE A, SEM ISOLAMENTO, INSTALADO EM PRUMADA  FORNECIMENTO E INSTALAÇÃO. AF_12/2015</t>
  </si>
  <si>
    <t>117,56</t>
  </si>
  <si>
    <t>97337</t>
  </si>
  <si>
    <t>TUBO EM COBRE RÍGIDO, DN 35 MM, CLASSE A, SEM ISOLAMENTO, INSTALADO EM PRUMADA  FORNECIMENTO E INSTALAÇÃO. AF_12/2015</t>
  </si>
  <si>
    <t>176,69</t>
  </si>
  <si>
    <t>97338</t>
  </si>
  <si>
    <t>TUBO EM COBRE RÍGIDO, DN 42 MM, CLASSE A, SEM ISOLAMENTO, INSTALADO EM PRUMADA  FORNECIMENTO E INSTALAÇÃO. AF_12/2015</t>
  </si>
  <si>
    <t>212,43</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</si>
  <si>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</si>
  <si>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</si>
  <si>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</si>
  <si>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</si>
  <si>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229,14</t>
  </si>
  <si>
    <t>97341</t>
  </si>
  <si>
    <t>TUBO EM COBRE RÍGIDO, DN 15 MM, CLASSE A, SEM ISOLAMENTO, INSTALADO EM RAMAL DE DISTRIBUIÇÃO  FORNECIMENTO E INSTALAÇÃO. AF_12/2015</t>
  </si>
  <si>
    <t>61,71</t>
  </si>
  <si>
    <t>97342</t>
  </si>
  <si>
    <t>TUBO EM COBRE RÍGIDO, DN 22 MM, CLASSE A, SEM ISOLAMENTO, INSTALADO EM RAMAL DE DISTRIBUIÇÃO FORNECIMENTO E INSTALAÇÃO. AF_12/2015</t>
  </si>
  <si>
    <t>97,11</t>
  </si>
  <si>
    <t>97343</t>
  </si>
  <si>
    <t>TUBO EM COBRE RÍGIDO, DN 28 MM, CLASSE A, SEM ISOLAMENTO, INSTALADO EM RAMAL DE DISTRIBUIÇÃO FORNECIMENTO E INSTALAÇÃO. AF_12/2015</t>
  </si>
  <si>
    <t>122,46</t>
  </si>
  <si>
    <t>97344</t>
  </si>
  <si>
    <t>TUBO EM COBRE RÍGIDO, DN 15 MM, CLASSE A, SEM ISOLAMENTO, INSTALADO EM RAMAL E SUB-RAMAL  FORNECIMENTO E INSTALAÇÃO. AF_12/2015</t>
  </si>
  <si>
    <t>71,76</t>
  </si>
  <si>
    <t>97345</t>
  </si>
  <si>
    <t>TUBO EM COBRE RÍGIDO, DN 22 MM, CLASSE A, SEM ISOLAMENTO, INSTALADO EM RAMAL E SUB-RAMAL  FORNECIMENTO E INSTALAÇÃO. AF_12/2015</t>
  </si>
  <si>
    <t>114,37</t>
  </si>
  <si>
    <t>97346</t>
  </si>
  <si>
    <t>TUBO EM COBRE RÍGIDO, DN 28 MM, CLASSE A, SEM ISOLAMENTO, INSTALADO EM RAMAL E SUB-RAMAL  FORNECIMENTO E INSTALAÇÃO. AF_12/2015</t>
  </si>
  <si>
    <t>145,99</t>
  </si>
  <si>
    <t>97347</t>
  </si>
  <si>
    <t>TUBO EM COBRE RÍGIDO, DN 22 MM, CLASSE I, SEM ISOLAMENTO, INSTALADO EM PRUMADA  FORNECIMENTO E INSTALAÇÃO. AF_12/2015</t>
  </si>
  <si>
    <t>111,52</t>
  </si>
  <si>
    <t>97348</t>
  </si>
  <si>
    <t>TUBO EM COBRE RÍGIDO, DN 28 MM, CLASSE I, SEM ISOLAMENTO, INSTALADO EM PRUMADA  FORNECIMENTO E INSTALAÇÃO. AF_12/2015</t>
  </si>
  <si>
    <t>154,09</t>
  </si>
  <si>
    <t>97349</t>
  </si>
  <si>
    <t>TUBO EM COBRE RÍGIDO, DN 35 MM, CLASSE I, SEM ISOLAMENTO, INSTALADO EM PRUMADA  FORNECIMENTO E INSTALAÇÃO. AF_12/2015</t>
  </si>
  <si>
    <t>222,17</t>
  </si>
  <si>
    <t>97350</t>
  </si>
  <si>
    <t>TUBO EM COBRE RÍGIDO, DN 42 MM, CLASSE I, SEM ISOLAMENTO, INSTALADO EM PRUMADA  FORNECIMENTO E INSTALAÇÃO. AF_12/2015</t>
  </si>
  <si>
    <t>269,80</t>
  </si>
  <si>
    <t>97351</t>
  </si>
  <si>
    <t>TUBO EM COBRE RÍGIDO, DN 54 MM, CLASSE I, SEM ISOLAMENTO, INSTALADO EM PRUMADA  FORNECIMENTO E INSTALAÇÃO. AF_12/2015</t>
  </si>
  <si>
    <t>373,07</t>
  </si>
  <si>
    <t>97352</t>
  </si>
  <si>
    <t>TUBO EM COBRE RÍGIDO, DN 66 MM, CLASSE I, SEM ISOLAMENTO, INSTALADO EM PRUMADA  FORNECIMENTO E INSTALAÇÃO. AF_12/2015</t>
  </si>
  <si>
    <t>483,54</t>
  </si>
  <si>
    <t>97353</t>
  </si>
  <si>
    <t>TUBO EM COBRE RÍGIDO, DN 15 MM, CLASSE I, SEM ISOLAMENTO, INSTALADO EM RAMAL DE DISTRIBUIÇÃO  FORNECIMENTO E INSTALAÇÃO. AF_12/2015</t>
  </si>
  <si>
    <t>72,95</t>
  </si>
  <si>
    <t>97354</t>
  </si>
  <si>
    <t>TUBO EM COBRE RÍGIDO, DN 22 MM, CLASSE I, SEM ISOLAMENTO, INSTALADO EM RAMAL DE DISTRIBUIÇÃO FORNECIMENTO E INSTALAÇÃO. AF_12/2015</t>
  </si>
  <si>
    <t>116,09</t>
  </si>
  <si>
    <t>97355</t>
  </si>
  <si>
    <t>TUBO EM COBRE RÍGIDO, DN 28 MM, CLASSE I, SEM ISOLAMENTO, INSTALADO EM RAMAL DE DISTRIBUIÇÃO FORNECIMENTO E INSTALAÇÃO. AF_12/2015</t>
  </si>
  <si>
    <t>158,99</t>
  </si>
  <si>
    <t>97356</t>
  </si>
  <si>
    <t>TUBO EM COBRE RÍGIDO, DN 15 MM, CLASSE I, SEM ISOLAMENTO, INSTALADO EM RAMAL E SUB-RAMAL  FORNECIMENTO E INSTALAÇÃO. AF_12/2015</t>
  </si>
  <si>
    <t>83,00</t>
  </si>
  <si>
    <t>97357</t>
  </si>
  <si>
    <t>TUBO EM COBRE RÍGIDO, DN 22 MM, CLASSE I, SEM ISOLAMENTO, INSTALADO EM RAMAL E SUB-RAMAL  FORNECIMENTO E INSTALAÇÃO. AF_12/2015</t>
  </si>
  <si>
    <t>133,35</t>
  </si>
  <si>
    <t>97358</t>
  </si>
  <si>
    <t>TUBO EM COBRE RÍGIDO, DN 28 MM, CLASSE I, SEM ISOLAMENTO, INSTALADO EM RAMAL E SUB-RAMAL  FORNECIMENTO E INSTALAÇÃO. AF_12/2015</t>
  </si>
  <si>
    <t>182,52</t>
  </si>
  <si>
    <t>97498</t>
  </si>
  <si>
    <t>TUBO DE AÇO GALVANIZADO COM COSTURA, CLASSE MÉDIA, DN 25 (1"), CONEXÃO ROSQUEADA, INSTALADO EM REDE DE ALIMENTAÇÃO PARA HIDRANTE - FORNECIMENTO E INSTALAÇÃO. AF_10/2020</t>
  </si>
  <si>
    <t>52,51</t>
  </si>
  <si>
    <t>97535</t>
  </si>
  <si>
    <t>TUBO DE AÇO GALVANIZADO COM COSTURA, CLASSE MÉDIA, CONEXÃO ROSQUEADA, DN 25 (1"), INSTALADO EM REDE DE ALIMENTAÇÃO PARA SPRINKLER - FORNECIMENTO E INSTALAÇÃO. AF_10/2020</t>
  </si>
  <si>
    <t>57,09</t>
  </si>
  <si>
    <t>97536</t>
  </si>
  <si>
    <t>TUBO DE AÇO GALVANIZADO COM COSTURA, CLASSE MÉDIA, CONEXÃO ROSQUEADA, DN 25 (1"), INSTALADO EM RAMAIS  E SUB-RAMAIS DE GÁS - FORNECIMENTO E INSTALAÇÃO. AF_10/2020</t>
  </si>
  <si>
    <t>67,60</t>
  </si>
  <si>
    <t>100788</t>
  </si>
  <si>
    <t>KIT CAVALETE PARA GÁS - SEM MEDIDOR OU REGULADOR - ENTRADA INDIVIDUAL PRINCIPAL, EM AÇO GALVANIZADO DN 15 E 25 MM (1/2" E 1") - FORNECIMENTO E INSTALAÇÃO. AF_01/2020</t>
  </si>
  <si>
    <t>593,31</t>
  </si>
  <si>
    <t>100791</t>
  </si>
  <si>
    <t>TUBO, PEX, MULTICAMADA, DN 16, INSTALADO EM IMPLANTAÇÃO DE INSTALAÇÕES DE GÁS - FORNECIMENTO E INSTALAÇÃO. AF_01/2020</t>
  </si>
  <si>
    <t>19,23</t>
  </si>
  <si>
    <t>100792</t>
  </si>
  <si>
    <t>TUBO, PEX, MULTICAMADA, DN 20, INSTALADO EM IMPLANTAÇÃO DE INSTALAÇÕES DE GÁS - FORNECIMENTO E INSTALAÇÃO. AF_01/2020</t>
  </si>
  <si>
    <t>28,22</t>
  </si>
  <si>
    <t>100793</t>
  </si>
  <si>
    <t>TUBO, PEX, MULTICAMADA, DN 26, INSTALADO EM IMPLANTAÇÃO DE INSTALAÇÕES DE GÁS - FORNECIMENTO E INSTALAÇÃO. AF_01/2020</t>
  </si>
  <si>
    <t>37,47</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</si>
  <si>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</si>
  <si>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</si>
  <si>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</si>
  <si>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</si>
  <si>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19,69</t>
  </si>
  <si>
    <t>100800</t>
  </si>
  <si>
    <t>TUBO, PEX, MULTICAMADA, COM TUBO LUVA, DN 20, INSTALADO EM IMPLANTAÇÃO DE INSTALAÇÕES DE GÁS - FORNECIMENTO E INSTALAÇÃO. AF_01/2020</t>
  </si>
  <si>
    <t>28,68</t>
  </si>
  <si>
    <t>100801</t>
  </si>
  <si>
    <t>TUBO, PEX, MULTICAMADA, COM TUBO LUVA, DN 26, INSTALADO EM IMPLANTAÇÃO DE INSTALAÇÕES DE GÁS - FORNECIMENTO E INSTALAÇÃO. AF_01/2020</t>
  </si>
  <si>
    <t>37,92</t>
  </si>
  <si>
    <t>100802</t>
  </si>
  <si>
    <t>TUBO, PEX, MULTICAMADA, COM TUBO LUVA, DN 32, INSTALADO EM IMPLANTAÇÃO DE INSTALAÇÕES DE GÁS - FORNECIMENTO E INSTALAÇÃO. AF_01/2020</t>
  </si>
  <si>
    <t>51,01</t>
  </si>
  <si>
    <t>100803</t>
  </si>
  <si>
    <t>TUBO, PEX, MULTICAMADA, DN 16, INSTALADO EM RAMAL INTERNO DE INSTALAÇÕES DE GÁS - FORNECIMENTO E INSTALAÇÃO. AF_01/2020</t>
  </si>
  <si>
    <t>18,29</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</si>
  <si>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</si>
  <si>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</si>
  <si>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</si>
  <si>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</si>
  <si>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36,13</t>
  </si>
  <si>
    <t>100806</t>
  </si>
  <si>
    <t>TUBO, PEX, MULTICAMADA, DN 32, INSTALADO EM RAMAL INTERNO DE INSTALAÇÕES DE GÁS - FORNECIMENTO E INSTALAÇÃO. AF_01/2020</t>
  </si>
  <si>
    <t>48,91</t>
  </si>
  <si>
    <t>100807</t>
  </si>
  <si>
    <t>TUBO, PEX, MULTICAMADA, COM TUBO LUVA, DN 16, INSTALADO EM RAMAL INTERNO DE INSTALAÇÕES DE GÁS - FORNECIMENTO E INSTALAÇÃO. AF_01/2020</t>
  </si>
  <si>
    <t>25,07</t>
  </si>
  <si>
    <t>100808</t>
  </si>
  <si>
    <t>TUBO, PEX, MULTICAMADA, COM TUBO LUVA, DN 20, INSTALADO EM RAMAL INTERNO DE INSTALAÇÕES DE GÁS - FORNECIMENTO E INSTALAÇÃO. AF_01/2020</t>
  </si>
  <si>
    <t>35,06</t>
  </si>
  <si>
    <t>100809</t>
  </si>
  <si>
    <t>TUBO, PEX, MULTICAMADA, COM TUBO LUVA, DN 26, INSTALADO EM RAMAL INTERNO DE INSTALAÇÕES DE GÁS - FORNECIMENTO E INSTALAÇÃO. AF_01/2020</t>
  </si>
  <si>
    <t>45,55</t>
  </si>
  <si>
    <t>100810</t>
  </si>
  <si>
    <t>TUBO, PEX, MULTICAMADA, COM TUBO LUVA, DN 32, INSTALADO EM RAMAL INTERNO DE INSTALAÇÕES DE GÁS - FORNECIMENTO E INSTALAÇÃO. AF_01/2020</t>
  </si>
  <si>
    <t>60,39</t>
  </si>
  <si>
    <t>101918</t>
  </si>
  <si>
    <t>TUBO DE AÇO GALVANIZADO COM COSTURA, CLASSE MÉDIA, DN 100 (4"), CONEXÃO ROSQUEADA, INSTALADO EM PRUMADAS - FORNECIMENTO E INSTALAÇÃO. AF_10/2020</t>
  </si>
  <si>
    <t>247,18</t>
  </si>
  <si>
    <t>101919</t>
  </si>
  <si>
    <t>UNIÃO, EM FERRO GALVANIZADO, 4", CONEXÃO ROSQUEADA, INSTALADO EM PRUMADAS - FORNECIMENTO E INSTALAÇÃO. AF_10/2020</t>
  </si>
  <si>
    <t>371,88</t>
  </si>
  <si>
    <t>101920</t>
  </si>
  <si>
    <t>LUVA, EM FERRO GALVANIZADO, 4", CONEXÃO ROSQUEADA, INSTALADO EM PRUMADAS - FORNECIMENTO E INSTALAÇÃO. AF_10/2020</t>
  </si>
  <si>
    <t>178,26</t>
  </si>
  <si>
    <t>101921</t>
  </si>
  <si>
    <t>LUVA DE REDUÇÃO, EM FERRO GALVANIZADO, 4" X 2 1/2", CONEXÃO ROSQUEADA, INSTALADO EM PRUMADAS - FORNECIMENTO E INSTALAÇÃO. AF_10/2020</t>
  </si>
  <si>
    <t>203,19</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</si>
  <si>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</si>
  <si>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</si>
  <si>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</si>
  <si>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</si>
  <si>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</si>
  <si>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</si>
  <si>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167,83</t>
  </si>
  <si>
    <t>101925</t>
  </si>
  <si>
    <t>JOELHO 90°, EM FERRO GALVANIZADO, 4", CONEXÃO ROSQUEADA, INSTALADO EM PRUMADAS - FORNECIMENTO E INSTALAÇÃO. AF_10/2020</t>
  </si>
  <si>
    <t>280,46</t>
  </si>
  <si>
    <t>101926</t>
  </si>
  <si>
    <t>TÊ, EM FERRO GALVANIZADO, 4", CONEXÃO ROSQUEADA, INSTALADO EM PRUMADAS - FORNECIMENTO E INSTALAÇÃO. AF_10/2020</t>
  </si>
  <si>
    <t>361,67</t>
  </si>
  <si>
    <t>101927</t>
  </si>
  <si>
    <t>TUBO DE AÇO GALVANIZADO COM COSTURA, CLASSE MÉDIA, DN 100 (4"), CONEXÃO ROSQUEADA, INSTALADO EM REDE DE ALIMENTAÇÃO PARA HIDRANTE - FORNECIMENTO E INSTALAÇÃO. AF_10/2020</t>
  </si>
  <si>
    <t>232,92</t>
  </si>
  <si>
    <t>101928</t>
  </si>
  <si>
    <t>UNIÃO, EM FERRO GALVANIZADO, 4", CONEXÃO ROSQUEADA, INSTALADO EM REDE DE ALIMENTAÇÃO PARA HIDRANTE - FORNECIMENTO E INSTALAÇÃO. AF_10/2020</t>
  </si>
  <si>
    <t>377,34</t>
  </si>
  <si>
    <t>101929</t>
  </si>
  <si>
    <t>LUVA, EM FERRO GALVANIZADO, 4", CONEXÃO ROSQUEADA, INSTALADO EM REDE DE ALIMENTAÇÃO PARA HIDRANTE - FORNECIMENTO E INSTALAÇÃO. AF_10/2020</t>
  </si>
  <si>
    <t>183,72</t>
  </si>
  <si>
    <t>101930</t>
  </si>
  <si>
    <t>LUVA DE REDUÇÃO, EM FERRO GALVANIZADO, 4" X 2 1/2", CONEXÃO ROSQUEADA, INSTALADO EM REDE DE ALIMENTAÇÃO PARA HIDRANTE - FORNECIMENTO E INSTALAÇÃO. AF_10/2020</t>
  </si>
  <si>
    <t>208,65</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</si>
  <si>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</si>
  <si>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</si>
  <si>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</si>
  <si>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</si>
  <si>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</si>
  <si>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</si>
  <si>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173,29</t>
  </si>
  <si>
    <t>101934</t>
  </si>
  <si>
    <t>JOELHO 90°, EM FERRO GALVANIZADO, 4", CONEXÃO ROSQUEADA, INSTALADO EM REDE DE ALIMENTAÇÃO PARA HIDRANTE - FORNECIMENTO E INSTALAÇÃO. AF_10/2020</t>
  </si>
  <si>
    <t>288,66</t>
  </si>
  <si>
    <t>101935</t>
  </si>
  <si>
    <t>TÊ, EM FERRO GALVANIZADO, 4", CONEXÃO ROSQUEADA, INSTALADO EM REDE DE ALIMENTAÇÃO PARA HIDRANTE - FORNECIMENTO E INSTALAÇÃO. AF_10/2020</t>
  </si>
  <si>
    <t>372,59</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</si>
  <si>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</si>
  <si>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</si>
  <si>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</si>
  <si>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</si>
  <si>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</si>
  <si>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</si>
  <si>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</si>
  <si>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</si>
  <si>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9,43</t>
  </si>
  <si>
    <t>89362</t>
  </si>
  <si>
    <t>JOELHO 90 GRAUS, PVC, SOLDÁVEL, DN 25MM, INSTALADO EM RAMAL OU SUB-RAMAL DE ÁGUA - FORNECIMENTO E INSTALAÇÃO. AF_12/2014</t>
  </si>
  <si>
    <t>9,22</t>
  </si>
  <si>
    <t>89363</t>
  </si>
  <si>
    <t>JOELHO 45 GRAUS, PVC, SOLDÁVEL, DN 25MM, INSTALADO EM RAMAL OU SUB-RAMAL DE ÁGUA - FORNECIMENTO E INSTALAÇÃO. AF_12/2014</t>
  </si>
  <si>
    <t>10,26</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</si>
  <si>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</si>
  <si>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</si>
  <si>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</si>
  <si>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</si>
  <si>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</si>
  <si>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</si>
  <si>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18,05</t>
  </si>
  <si>
    <t>89367</t>
  </si>
  <si>
    <t>JOELHO 90 GRAUS, PVC, SOLDÁVEL, DN 32MM, INSTALADO EM RAMAL OU SUB-RAMAL DE ÁGUA - FORNECIMENTO E INSTALAÇÃO. AF_12/2014</t>
  </si>
  <si>
    <t>12,93</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</si>
  <si>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</si>
  <si>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</si>
  <si>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</si>
  <si>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</si>
  <si>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19,43</t>
  </si>
  <si>
    <t>89370</t>
  </si>
  <si>
    <t>CURVA 45 GRAUS, PVC, SOLDÁVEL, DN 32MM, INSTALADO EM RAMAL OU SUB-RAMAL DE ÁGUA - FORNECIMENTO E INSTALAÇÃO. AF_12/2014</t>
  </si>
  <si>
    <t>15,23</t>
  </si>
  <si>
    <t>89371</t>
  </si>
  <si>
    <t>LUVA, PVC, SOLDÁVEL, DN 20MM, INSTALADO EM RAMAL OU SUB-RAMAL DE ÁGUA - FORNECIMENTO E INSTALAÇÃO. AF_12/2014</t>
  </si>
  <si>
    <t>5,85</t>
  </si>
  <si>
    <t>89372</t>
  </si>
  <si>
    <t>LUVA DE CORRER, PVC, SOLDÁVEL, DN 20MM, INSTALADO EM RAMAL OU SUB-RAMAL DE ÁGUA - FORNECIMENTO E INSTALAÇÃO. AF_12/2014</t>
  </si>
  <si>
    <t>15,43</t>
  </si>
  <si>
    <t>89373</t>
  </si>
  <si>
    <t>LUVA DE REDUÇÃO, PVC, SOLDÁVEL, DN 25MM X 20MM, INSTALADO EM RAMAL OU SUB-RAMAL DE ÁGUA - FORNECIMENTO E INSTALAÇÃO. AF_12/2014</t>
  </si>
  <si>
    <t>6,72</t>
  </si>
  <si>
    <t>89374</t>
  </si>
  <si>
    <t>LUVA COM BUCHA DE LATÃO, PVC, SOLDÁVEL, DN 20MM X 1/2, INSTALADO EM RAMAL OU SUB-RAMAL DE ÁGUA - FORNECIMENTO E INSTALAÇÃO. AF_12/2014</t>
  </si>
  <si>
    <t>11,91</t>
  </si>
  <si>
    <t>89375</t>
  </si>
  <si>
    <t>UNIÃO, PVC, SOLDÁVEL, DN 20MM, INSTALADO EM RAMAL OU SUB-RAMAL DE ÁGUA - FORNECIMENTO E INSTALAÇÃO. AF_12/2014</t>
  </si>
  <si>
    <t>15,05</t>
  </si>
  <si>
    <t>89376</t>
  </si>
  <si>
    <t>ADAPTADOR CURTO COM BOLSA E ROSCA PARA REGISTRO, PVC, SOLDÁVEL, DN 20MM X 1/2, INSTALADO EM RAMAL OU SUB-RAMAL DE ÁGUA - FORNECIMENTO E INSTALAÇÃO. AF_12/2014</t>
  </si>
  <si>
    <t>5,95</t>
  </si>
  <si>
    <t>89377</t>
  </si>
  <si>
    <t>CURVA DE TRANSPOSIÇÃO, PVC, SOLDÁVEL, DN 20MM, INSTALADO EM RAMAL OU SUB-RAMAL DE ÁGUA - FORNECIMENTO E INSTALAÇÃO. AF_12/2014</t>
  </si>
  <si>
    <t>10,58</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</si>
  <si>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</si>
  <si>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</si>
  <si>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</si>
  <si>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</si>
  <si>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</si>
  <si>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</si>
  <si>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</si>
  <si>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</si>
  <si>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15,00</t>
  </si>
  <si>
    <t>89382</t>
  </si>
  <si>
    <t>UNIÃO, PVC, SOLDÁVEL, DN 25MM, INSTALADO EM RAMAL OU SUB-RAMAL DE ÁGUA - FORNECIMENTO E INSTALAÇÃO. AF_12/2014</t>
  </si>
  <si>
    <t>17,92</t>
  </si>
  <si>
    <t>89383</t>
  </si>
  <si>
    <t>ADAPTADOR CURTO COM BOLSA E ROSCA PARA REGISTRO, PVC, SOLDÁVEL, DN 25MM X 3/4, INSTALADO EM RAMAL OU SUB-RAMAL DE ÁGUA - FORNECIMENTO E INSTALAÇÃO. AF_12/2014</t>
  </si>
  <si>
    <t>7,05</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</si>
  <si>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</si>
  <si>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</si>
  <si>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</si>
  <si>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</si>
  <si>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8,06</t>
  </si>
  <si>
    <t>89386</t>
  </si>
  <si>
    <t>LUVA, PVC, SOLDÁVEL, DN 32MM, INSTALADO EM RAMAL OU SUB-RAMAL DE ÁGUA - FORNECIMENTO E INSTALAÇÃO. AF_12/2014</t>
  </si>
  <si>
    <t>9,75</t>
  </si>
  <si>
    <t>89387</t>
  </si>
  <si>
    <t>LUVA DE CORRER, PVC, SOLDÁVEL, DN 32MM, INSTALADO EM RAMAL OU SUB-RAMAL DE ÁGUA   FORNECIMENTO E INSTALAÇÃO. AF_12/2014</t>
  </si>
  <si>
    <t>40,22</t>
  </si>
  <si>
    <t>89388</t>
  </si>
  <si>
    <t>LUVA DE REDUÇÃO, PVC, SOLDÁVEL, DN 40MM X 32MM, INSTALADO EM RAMAL OU SUB-RAMAL DE ÁGUA - FORNECIMENTO E INSTALAÇÃO. AF_12/2014</t>
  </si>
  <si>
    <t>13,19</t>
  </si>
  <si>
    <t>89389</t>
  </si>
  <si>
    <t>LUVA SOLDÁVEL E COM ROSCA, PVC, SOLDÁVEL, DN 32MM X 1, INSTALADO EM RAMAL OU SUB-RAMAL DE ÁGUA - FORNECIMENTO E INSTALAÇÃO. AF_12/2014</t>
  </si>
  <si>
    <t>14,37</t>
  </si>
  <si>
    <t>89390</t>
  </si>
  <si>
    <t>UNIÃO, PVC, SOLDÁVEL, DN 32MM, INSTALADO EM RAMAL OU SUB-RAMAL DE ÁGUA - FORNECIMENTO E INSTALAÇÃO. AF_12/2014</t>
  </si>
  <si>
    <t>26,93</t>
  </si>
  <si>
    <t>89391</t>
  </si>
  <si>
    <t>ADAPTADOR CURTO COM BOLSA E ROSCA PARA REGISTRO, PVC, SOLDÁVEL, DN 32MM X 1, INSTALADO EM RAMAL OU SUB-RAMAL DE ÁGUA - FORNECIMENTO E INSTALAÇÃO. AF_12/2014</t>
  </si>
  <si>
    <t>9,61</t>
  </si>
  <si>
    <t>89392</t>
  </si>
  <si>
    <t>CURVA DE TRANSPOSIÇÃO, PVC, SOLDÁVEL, DN 32MM, INSTALADO EM RAMAL OU SUB-RAMAL DE ÁGUA   FORNECIMENTO E INSTALAÇÃO. AF_12/2014</t>
  </si>
  <si>
    <t>32,18</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</si>
  <si>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</si>
  <si>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</si>
  <si>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</si>
  <si>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</si>
  <si>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</si>
  <si>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</si>
  <si>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12,88</t>
  </si>
  <si>
    <t>89396</t>
  </si>
  <si>
    <t>TÊ COM BUCHA DE LATÃO NA BOLSA CENTRAL, PVC, SOLDÁVEL, DN 25MM X 1/2, INSTALADO EM RAMAL OU SUB-RAMAL DE ÁGUA - FORNECIMENTO E INSTALAÇÃO. AF_12/2014</t>
  </si>
  <si>
    <t>23,12</t>
  </si>
  <si>
    <t>89397</t>
  </si>
  <si>
    <t>TÊ DE REDUÇÃO, PVC, SOLDÁVEL, DN 25MM X 20MM, INSTALADO EM RAMAL OU SUB-RAMAL DE ÁGUA - FORNECIMENTO E INSTALAÇÃO. AF_12/2014</t>
  </si>
  <si>
    <t>15,62</t>
  </si>
  <si>
    <t>89398</t>
  </si>
  <si>
    <t>TE, PVC, SOLDÁVEL, DN 32MM, INSTALADO EM RAMAL OU SUB-RAMAL DE ÁGUA - FORNECIMENTO E INSTALAÇÃO. AF_12/2014</t>
  </si>
  <si>
    <t>19,19</t>
  </si>
  <si>
    <t>89399</t>
  </si>
  <si>
    <t>TÊ COM BUCHA DE LATÃO NA BOLSA CENTRAL, PVC, SOLDÁVEL, DN 32MM X 3/4, INSTALADO EM RAMAL OU SUB-RAMAL DE ÁGUA - FORNECIMENTO E INSTALAÇÃO. AF_12/2014</t>
  </si>
  <si>
    <t>36,55</t>
  </si>
  <si>
    <t>89400</t>
  </si>
  <si>
    <t>TÊ DE REDUÇÃO, PVC, SOLDÁVEL, DN 32MM X 25MM, INSTALADO EM RAMAL OU SUB-RAMAL DE ÁGUA - FORNECIMENTO E INSTALAÇÃO. AF_12/2014</t>
  </si>
  <si>
    <t>21,90</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</si>
  <si>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</si>
  <si>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</si>
  <si>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</si>
  <si>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</si>
  <si>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</si>
  <si>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</si>
  <si>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</si>
  <si>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</si>
  <si>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</si>
  <si>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</si>
  <si>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</si>
  <si>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</si>
  <si>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</si>
  <si>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</si>
  <si>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</si>
  <si>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</si>
  <si>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8,55</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</si>
  <si>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</si>
  <si>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</si>
  <si>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</si>
  <si>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</si>
  <si>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9,48</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</si>
  <si>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</si>
  <si>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</si>
  <si>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</si>
  <si>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</si>
  <si>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</si>
  <si>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</si>
  <si>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11,78</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</si>
  <si>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</si>
  <si>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</si>
  <si>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</si>
  <si>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</si>
  <si>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13,78</t>
  </si>
  <si>
    <t>89419</t>
  </si>
  <si>
    <t>LUVA DE REDUÇÃO, PVC, SOLDÁVEL, DN 25MM X 20MM, INSTALADO EM RAMAL DE DISTRIBUIÇÃO DE ÁGUA - FORNECIMENTO E INSTALAÇÃO. AF_12/2014</t>
  </si>
  <si>
    <t>5,07</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</si>
  <si>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</si>
  <si>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</si>
  <si>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</si>
  <si>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</si>
  <si>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13,40</t>
  </si>
  <si>
    <t>89422</t>
  </si>
  <si>
    <t>ADAPTADOR CURTO COM BOLSA E ROSCA PARA REGISTRO, PVC, SOLDÁVEL, DN 20MM X 1/2, INSTALADO EM RAMAL DE DISTRIBUIÇÃO DE ÁGUA - FORNECIMENTO E INSTALAÇÃO. AF_12/2014</t>
  </si>
  <si>
    <t>4,30</t>
  </si>
  <si>
    <t>89423</t>
  </si>
  <si>
    <t>CURVA DE TRANSPOSIÇÃO, PVC, SOLDÁVEL, DN 20MM, INSTALADO EM RAMAL DE DISTRIBUIÇÃO DE ÁGUA   FORNECIMENTO E INSTALAÇÃO. AF_12/2014</t>
  </si>
  <si>
    <t>9,53</t>
  </si>
  <si>
    <t>89424</t>
  </si>
  <si>
    <t>LUVA, PVC, SOLDÁVEL, DN 25MM, INSTALADO EM RAMAL DE DISTRIBUIÇÃO DE ÁGUA - FORNECIMENTO E INSTALAÇÃO. AF_12/2014</t>
  </si>
  <si>
    <t>4,99</t>
  </si>
  <si>
    <t>89425</t>
  </si>
  <si>
    <t>LUVA DE CORRER, PVC, SOLDÁVEL, DN 25MM, INSTALADO EM RAMAL DE DISTRIBUIÇÃO DE ÁGUA - FORNECIMENTO E INSTALAÇÃO. AF_12/2014</t>
  </si>
  <si>
    <t>17,76</t>
  </si>
  <si>
    <t>89426</t>
  </si>
  <si>
    <t>LUVA DE REDUÇÃO, PVC, SOLDÁVEL, DN 32MM X 25MM, INSTALADO EM RAMAL DE DISTRIBUIÇÃO DE ÁGUA - FORNECIMENTO E INSTALAÇÃO. AF_12/2014</t>
  </si>
  <si>
    <t>8,91</t>
  </si>
  <si>
    <t>89427</t>
  </si>
  <si>
    <t>LUVA COM BUCHA DE LATÃO, PVC, SOLDÁVEL, DN 25MM X 3/4, INSTALADO EM RAMAL DE DISTRIBUIÇÃO DE ÁGUA - FORNECIMENTO E INSTALAÇÃO. AF_12/2014</t>
  </si>
  <si>
    <t>13,07</t>
  </si>
  <si>
    <t>89428</t>
  </si>
  <si>
    <t>UNIÃO, PVC, SOLDÁVEL, DN 25MM, INSTALADO EM RAMAL DE DISTRIBUIÇÃO DE ÁGUA - FORNECIMENTO E INSTALAÇÃO. AF_12/2014</t>
  </si>
  <si>
    <t>15,99</t>
  </si>
  <si>
    <t>89429</t>
  </si>
  <si>
    <t>ADAPTADOR CURTO COM BOLSA E ROSCA PARA REGISTRO, PVC, SOLDÁVEL, DN 25MM X 3/4, INSTALADO EM RAMAL DE DISTRIBUIÇÃO DE ÁGUA - FORNECIMENTO E INSTALAÇÃO. AF_12/2014</t>
  </si>
  <si>
    <t>5,12</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</si>
  <si>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</si>
  <si>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</si>
  <si>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</si>
  <si>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</si>
  <si>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7,43</t>
  </si>
  <si>
    <t>89432</t>
  </si>
  <si>
    <t>LUVA DE CORRER, PVC, SOLDÁVEL, DN 32MM, INSTALADO EM RAMAL DE DISTRIBUIÇÃO DE ÁGUA   FORNECIMENTO E INSTALAÇÃO. AF_12/2014</t>
  </si>
  <si>
    <t>37,90</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</si>
  <si>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</si>
  <si>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</si>
  <si>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</si>
  <si>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</si>
  <si>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</si>
  <si>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</si>
  <si>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24,61</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</si>
  <si>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</si>
  <si>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</si>
  <si>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</si>
  <si>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</si>
  <si>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</si>
  <si>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</si>
  <si>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</si>
  <si>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</si>
  <si>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10,20</t>
  </si>
  <si>
    <t>89440</t>
  </si>
  <si>
    <t>TE, PVC, SOLDÁVEL, DN 25MM, INSTALADO EM RAMAL DE DISTRIBUIÇÃO DE ÁGUA - FORNECIMENTO E INSTALAÇÃO. AF_12/2014</t>
  </si>
  <si>
    <t>9,03</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</si>
  <si>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</si>
  <si>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</si>
  <si>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</si>
  <si>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</si>
  <si>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</si>
  <si>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</si>
  <si>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14,62</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</si>
  <si>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</si>
  <si>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</si>
  <si>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</si>
  <si>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</si>
  <si>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17,33</t>
  </si>
  <si>
    <t>89481</t>
  </si>
  <si>
    <t>JOELHO 90 GRAUS, PVC, SOLDÁVEL, DN 25MM, INSTALADO EM PRUMADA DE ÁGUA - FORNECIMENTO E INSTALAÇÃO. AF_12/2014</t>
  </si>
  <si>
    <t>4,88</t>
  </si>
  <si>
    <t>89485</t>
  </si>
  <si>
    <t>JOELHO 45 GRAUS, PVC, SOLDÁVEL, DN 25MM, INSTALADO EM PRUMADA DE ÁGUA - FORNECIMENTO E INSTALAÇÃO. AF_12/2014</t>
  </si>
  <si>
    <t>89489</t>
  </si>
  <si>
    <t>CURVA 90 GRAUS, PVC, SOLDÁVEL, DN 25MM, INSTALADO EM PRUMADA DE ÁGUA - FORNECIMENTO E INSTALAÇÃO. AF_12/2014</t>
  </si>
  <si>
    <t>8,05</t>
  </si>
  <si>
    <t>89490</t>
  </si>
  <si>
    <t>CURVA 45 GRAUS, PVC, SOLDÁVEL, DN 25MM, INSTALADO EM PRUMADA DE ÁGUA - FORNECIMENTO E INSTALAÇÃO. AF_12/2014</t>
  </si>
  <si>
    <t>7,10</t>
  </si>
  <si>
    <t>89492</t>
  </si>
  <si>
    <t>JOELHO 90 GRAUS, PVC, SOLDÁVEL, DN 32MM, INSTALADO EM PRUMADA DE ÁGUA - FORNECIMENTO E INSTALAÇÃO. AF_12/2014</t>
  </si>
  <si>
    <t>7,82</t>
  </si>
  <si>
    <t>89493</t>
  </si>
  <si>
    <t>JOELHO 45 GRAUS, PVC, SOLDÁVEL, DN 32MM, INSTALADO EM PRUMADA DE ÁGUA - FORNECIMENTO E INSTALAÇÃO. AF_12/2014</t>
  </si>
  <si>
    <t>10,73</t>
  </si>
  <si>
    <t>89494</t>
  </si>
  <si>
    <t>CURVA 90 GRAUS, PVC, SOLDÁVEL, DN 32MM, INSTALADO EM PRUMADA DE ÁGUA - FORNECIMENTO E INSTALAÇÃO. AF_12/2014</t>
  </si>
  <si>
    <t>89496</t>
  </si>
  <si>
    <t>CURVA 45 GRAUS, PVC, SOLDÁVEL, DN 32MM, INSTALADO EM PRUMADA DE ÁGUA - FORNECIMENTO E INSTALAÇÃO. AF_12/2014</t>
  </si>
  <si>
    <t>10,12</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</si>
  <si>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</si>
  <si>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</si>
  <si>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</si>
  <si>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</si>
  <si>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</si>
  <si>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</si>
  <si>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</si>
  <si>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</si>
  <si>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14,65</t>
  </si>
  <si>
    <t>89501</t>
  </si>
  <si>
    <t>JOELHO 90 GRAUS, PVC, SOLDÁVEL, DN 50MM, INSTALADO EM PRUMADA DE ÁGUA - FORNECIMENTO E INSTALAÇÃO. AF_12/2014</t>
  </si>
  <si>
    <t>15,53</t>
  </si>
  <si>
    <t>89502</t>
  </si>
  <si>
    <t>JOELHO 45 GRAUS, PVC, SOLDÁVEL, DN 50MM, INSTALADO EM PRUMADA DE ÁGUA - FORNECIMENTO E INSTALAÇÃO. AF_12/2014</t>
  </si>
  <si>
    <t>17,93</t>
  </si>
  <si>
    <t>89503</t>
  </si>
  <si>
    <t>CURVA 90 GRAUS, PVC, SOLDÁVEL, DN 50MM, INSTALADO EM PRUMADA DE ÁGUA - FORNECIMENTO E INSTALAÇÃO. AF_12/2014</t>
  </si>
  <si>
    <t>28,42</t>
  </si>
  <si>
    <t>89504</t>
  </si>
  <si>
    <t>CURVA 45 GRAUS, PVC, SOLDÁVEL, DN 50MM, INSTALADO EM PRUMADA DE ÁGUA - FORNECIMENTO E INSTALAÇÃO. AF_12/2014</t>
  </si>
  <si>
    <t>24,62</t>
  </si>
  <si>
    <t>89505</t>
  </si>
  <si>
    <t>JOELHO 90 GRAUS, PVC, SOLDÁVEL, DN 60MM, INSTALADO EM PRUMADA DE ÁGUA - FORNECIMENTO E INSTALAÇÃO. AF_12/2014</t>
  </si>
  <si>
    <t>42,86</t>
  </si>
  <si>
    <t>89506</t>
  </si>
  <si>
    <t>JOELHO 45 GRAUS, PVC, SOLDÁVEL, DN 60MM, INSTALADO EM PRUMADA DE ÁGUA - FORNECIMENTO E INSTALAÇÃO. AF_12/2014</t>
  </si>
  <si>
    <t>48,59</t>
  </si>
  <si>
    <t>89507</t>
  </si>
  <si>
    <t>CURVA 90 GRAUS, PVC, SOLDÁVEL, DN 60MM, INSTALADO EM PRUMADA DE ÁGUA - FORNECIMENTO E INSTALAÇÃO. AF_12/2014</t>
  </si>
  <si>
    <t>60,51</t>
  </si>
  <si>
    <t>89510</t>
  </si>
  <si>
    <t>CURVA 45 GRAUS, PVC, SOLDÁVEL, DN 60MM, INSTALADO EM PRUMADA DE ÁGUA - FORNECIMENTO E INSTALAÇÃO. AF_12/2014</t>
  </si>
  <si>
    <t>38,63</t>
  </si>
  <si>
    <t>89513</t>
  </si>
  <si>
    <t>JOELHO 90 GRAUS, PVC, SOLDÁVEL, DN 75MM, INSTALADO EM PRUMADA DE ÁGUA - FORNECIMENTO E INSTALAÇÃO. AF_12/2014</t>
  </si>
  <si>
    <t>137,77</t>
  </si>
  <si>
    <t>89514</t>
  </si>
  <si>
    <t>JOELHO 90 GRAUS, PVC, SERIE R, ÁGUA PLUVIAL, DN 40 MM, JUNTA SOLDÁVEL, FORNECIDO E INSTALADO EM RAMAL DE ENCAMINHAMENTO. AF_12/2014</t>
  </si>
  <si>
    <t>12,26</t>
  </si>
  <si>
    <t>89515</t>
  </si>
  <si>
    <t>JOELHO 45 GRAUS, PVC, SOLDÁVEL, DN 75MM, INSTALADO EM PRUMADA DE ÁGUA - FORNECIMENTO E INSTALAÇÃO. AF_12/2014</t>
  </si>
  <si>
    <t>102,89</t>
  </si>
  <si>
    <t>89516</t>
  </si>
  <si>
    <t>JOELHO 45 GRAUS, PVC, SERIE R, ÁGUA PLUVIAL, DN 40 MM, JUNTA SOLDÁVEL, FORNECIDO E INSTALADO EM RAMAL DE ENCAMINHAMENTO. AF_12/2014</t>
  </si>
  <si>
    <t>10,46</t>
  </si>
  <si>
    <t>89517</t>
  </si>
  <si>
    <t>CURVA 90 GRAUS, PVC, SOLDÁVEL, DN 75MM, INSTALADO EM PRUMADA DE ÁGUA - FORNECIMENTO E INSTALAÇÃO. AF_12/2014</t>
  </si>
  <si>
    <t>85,93</t>
  </si>
  <si>
    <t>89518</t>
  </si>
  <si>
    <t>JOELHO 90 GRAUS, PVC, SERIE R, ÁGUA PLUVIAL, DN 50 MM, JUNTA ELÁSTICA, FORNECIDO E INSTALADO EM RAMAL DE ENCAMINHAMENTO. AF_12/2014</t>
  </si>
  <si>
    <t>17,88</t>
  </si>
  <si>
    <t>89519</t>
  </si>
  <si>
    <t>CURVA 45 GRAUS, PVC, SOLDÁVEL, DN 75MM, INSTALADO EM PRUMADA DE ÁGUA - FORNECIMENTO E INSTALAÇÃO. AF_12/2014</t>
  </si>
  <si>
    <t>56,65</t>
  </si>
  <si>
    <t>89520</t>
  </si>
  <si>
    <t>JOELHO 45 GRAUS, PVC, SERIE R, ÁGUA PLUVIAL, DN 50 MM, JUNTA ELÁSTICA, FORNECIDO E INSTALADO EM RAMAL DE ENCAMINHAMENTO. AF_12/2014</t>
  </si>
  <si>
    <t>15,51</t>
  </si>
  <si>
    <t>89521</t>
  </si>
  <si>
    <t>JOELHO 90 GRAUS, PVC, SOLDÁVEL, DN 85MM, INSTALADO EM PRUMADA DE ÁGUA - FORNECIMENTO E INSTALAÇÃO. AF_12/2014</t>
  </si>
  <si>
    <t>162,49</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</si>
  <si>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</si>
  <si>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</si>
  <si>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</si>
  <si>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</si>
  <si>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121,42</t>
  </si>
  <si>
    <t>89524</t>
  </si>
  <si>
    <t>JOELHO 45 GRAUS, PVC, SERIE R, ÁGUA PLUVIAL, DN 75 MM, JUNTA ELÁSTICA, FORNECIDO E INSTALADO EM RAMAL DE ENCAMINHAMENTO. AF_12/2014</t>
  </si>
  <si>
    <t>30,88</t>
  </si>
  <si>
    <t>89525</t>
  </si>
  <si>
    <t>CURVA 90 GRAUS, PVC, SOLDÁVEL, DN 85MM, INSTALADO EM PRUMADA DE ÁGUA - FORNECIMENTO E INSTALAÇÃO. AF_12/2014</t>
  </si>
  <si>
    <t>119,34</t>
  </si>
  <si>
    <t>89526</t>
  </si>
  <si>
    <t>CURVA 87 GRAUS E 30 MINUTOS, PVC, SERIE R, ÁGUA PLUVIAL, DN 75 MM, JUNTA ELÁSTICA, FORNECIDO E INSTALADO EM RAMAL DE ENCAMINHAMENTO. AF_12/2014</t>
  </si>
  <si>
    <t>47,46</t>
  </si>
  <si>
    <t>89527</t>
  </si>
  <si>
    <t>CURVA 45 GRAUS, PVC, SOLDÁVEL, DN 85MM, INSTALADO EM PRUMADA DE ÁGUA - FORNECIMENTO E INSTALAÇÃO. AF_12/2014</t>
  </si>
  <si>
    <t>90,53</t>
  </si>
  <si>
    <t>89528</t>
  </si>
  <si>
    <t>LUVA, PVC, SOLDÁVEL, DN 25MM, INSTALADO EM PRUMADA DE ÁGUA - FORNECIMENTO E INSTALAÇÃO. AF_12/2014</t>
  </si>
  <si>
    <t>4,01</t>
  </si>
  <si>
    <t>89529</t>
  </si>
  <si>
    <t>JOELHO 90 GRAUS, PVC, SERIE R, ÁGUA PLUVIAL, DN 100 MM, JUNTA ELÁSTICA, FORNECIDO E INSTALADO EM RAMAL DE ENCAMINHAMENTO. AF_12/2014</t>
  </si>
  <si>
    <t>53,50</t>
  </si>
  <si>
    <t>89530</t>
  </si>
  <si>
    <t>LUVA DE CORRER, PVC, SOLDÁVEL, DN 25MM, INSTALADO EM PRUMADA DE ÁGUA - FORNECIMENTO E INSTALAÇÃO. AF_12/2014</t>
  </si>
  <si>
    <t>16,78</t>
  </si>
  <si>
    <t>89531</t>
  </si>
  <si>
    <t>JOELHO 45 GRAUS, PVC, SERIE R, ÁGUA PLUVIAL, DN 100 MM, JUNTA ELÁSTICA, FORNECIDO E INSTALADO EM RAMAL DE ENCAMINHAMENTO. AF_12/2014</t>
  </si>
  <si>
    <t>42,44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</si>
  <si>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</si>
  <si>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</si>
  <si>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</si>
  <si>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</si>
  <si>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</si>
  <si>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</si>
  <si>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5,15</t>
  </si>
  <si>
    <t>89535</t>
  </si>
  <si>
    <t>CURVA 87 GRAUS E 30 MINUTOS, PVC, SERIE R, ÁGUA PLUVIAL, DN 100 MM, JUNTA ELÁSTICA, FORNECIDO E INSTALADO EM RAMAL DE ENCAMINHAMENTO. AF_12/2014</t>
  </si>
  <si>
    <t>70,86</t>
  </si>
  <si>
    <t>89536</t>
  </si>
  <si>
    <t>UNIÃO, PVC, SOLDÁVEL, DN 25MM, INSTALADO EM PRUMADA DE ÁGUA - FORNECIMENTO E INSTALAÇÃO. AF_12/2014</t>
  </si>
  <si>
    <t>15,01</t>
  </si>
  <si>
    <t>89538</t>
  </si>
  <si>
    <t>ADAPTADOR CURTO COM BOLSA E ROSCA PARA REGISTRO, PVC, SOLDÁVEL, DN 25MM X 3/4, INSTALADO EM PRUMADA DE ÁGUA - FORNECIMENTO E INSTALAÇÃO. AF_12/2014</t>
  </si>
  <si>
    <t>4,14</t>
  </si>
  <si>
    <t>89539</t>
  </si>
  <si>
    <t>CURVAR 45 GRAUS, PVC, SERIE R, ÁGUA PLUVIAL, DN 100 MM, JUNTA ELÁSTICA, FORNECIDO E INSTALADO EM RAMAL DE ENCAMINHAMENTO. AF_12/2014</t>
  </si>
  <si>
    <t>45,52</t>
  </si>
  <si>
    <t>89540</t>
  </si>
  <si>
    <t>CURVA DE TRANSPOSIÇÃO, PVC, SOLDÁVEL, DN 25MM, INSTALADO EM PRUMADA DE ÁGUA  - FORNECIMENTO E INSTALAÇÃO. AF_12/2014</t>
  </si>
  <si>
    <t>12,30</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</si>
  <si>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</si>
  <si>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</si>
  <si>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</si>
  <si>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</si>
  <si>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</si>
  <si>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</si>
  <si>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10,86</t>
  </si>
  <si>
    <t>89545</t>
  </si>
  <si>
    <t>LUVA SIMPLES, PVC, SERIE R, ÁGUA PLUVIAL, DN 50 MM, JUNTA ELÁSTICA, FORNECIDO E INSTALADO EM RAMAL DE ENCAMINHAMENTO. AF_12/2014</t>
  </si>
  <si>
    <t>16,42</t>
  </si>
  <si>
    <t>89546</t>
  </si>
  <si>
    <t>BUCHA DE REDUÇÃO LONGA, PVC, SERIE R, ÁGUA PLUVIAL, DN 50 X 40 MM, JUNTA ELÁSTICA, FORNECIDO E INSTALADO EM RAMAL DE ENCAMINHAMENTO. AF_12/2014</t>
  </si>
  <si>
    <t>14,02</t>
  </si>
  <si>
    <t>89547</t>
  </si>
  <si>
    <t>LUVA SIMPLES, PVC, SERIE R, ÁGUA PLUVIAL, DN 75 MM, JUNTA ELÁSTICA, FORNECIDO E INSTALADO EM RAMAL DE ENCAMINHAMENTO. AF_12/2014</t>
  </si>
  <si>
    <t>23,17</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</si>
  <si>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</si>
  <si>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</si>
  <si>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</si>
  <si>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</si>
  <si>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17,11</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</si>
  <si>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</si>
  <si>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</si>
  <si>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</si>
  <si>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</si>
  <si>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</si>
  <si>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</si>
  <si>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23,52</t>
  </si>
  <si>
    <t>89553</t>
  </si>
  <si>
    <t>ADAPTADOR CURTO COM BOLSA E ROSCA PARA REGISTRO, PVC, SOLDÁVEL, DN 32MM X 1, INSTALADO EM PRUMADA DE ÁGUA - FORNECIMENTO E INSTALAÇÃO. AF_12/2014</t>
  </si>
  <si>
    <t>6,20</t>
  </si>
  <si>
    <t>89554</t>
  </si>
  <si>
    <t>LUVA SIMPLES, PVC, SERIE R, ÁGUA PLUVIAL, DN 100 MM, JUNTA ELÁSTICA, FORNECIDO E INSTALADO EM RAMAL DE ENCAMINHAMENTO. AF_12/2014</t>
  </si>
  <si>
    <t>28,57</t>
  </si>
  <si>
    <t>89555</t>
  </si>
  <si>
    <t>CURVA DE TRANSPOSIÇÃO, PVC, SOLDÁVEL, DN 32MM, INSTALADO EM PRUMADA DE ÁGUA   FORNECIMENTO E INSTALAÇÃO. AF_12/2014</t>
  </si>
  <si>
    <t>28,77</t>
  </si>
  <si>
    <t>89556</t>
  </si>
  <si>
    <t>LUVA DE CORRER, PVC, SERIE R, ÁGUA PLUVIAL, DN 100 MM, JUNTA ELÁSTICA, FORNECIDO E INSTALADO EM RAMAL DE ENCAMINHAMENTO. AF_12/2014</t>
  </si>
  <si>
    <t>44,06</t>
  </si>
  <si>
    <t>89557</t>
  </si>
  <si>
    <t>REDUÇÃO EXCÊNTRICA, PVC, SERIE R, ÁGUA PLUVIAL, DN 100 X 75 MM, JUNTA ELÁSTICA, FORNECIDO E INSTALADO EM RAMAL DE ENCAMINHAMENTO. AF_12/2014</t>
  </si>
  <si>
    <t>33,88</t>
  </si>
  <si>
    <t>89558</t>
  </si>
  <si>
    <t>LUVA, PVC, SOLDÁVEL, DN 40MM, INSTALADO EM PRUMADA DE ÁGUA - FORNECIMENTO E INSTALAÇÃO. AF_12/2014</t>
  </si>
  <si>
    <t>9,95</t>
  </si>
  <si>
    <t>89559</t>
  </si>
  <si>
    <t>TÊ DE INSPEÇÃO, PVC, SERIE R, ÁGUA PLUVIAL, DN 100 MM, JUNTA ELÁSTICA, FORNECIDO E INSTALADO EM RAMAL DE ENCAMINHAMENTO. AF_12/2014</t>
  </si>
  <si>
    <t>80,95</t>
  </si>
  <si>
    <t>89561</t>
  </si>
  <si>
    <t>JUNÇÃO SIMPLES, PVC, SERIE R, ÁGUA PLUVIAL, DN 40 MM, JUNTA SOLDÁVEL, FORNECIDO E INSTALADO EM RAMAL DE ENCAMINHAMENTO. AF_12/2014</t>
  </si>
  <si>
    <t>15,59</t>
  </si>
  <si>
    <t>89562</t>
  </si>
  <si>
    <t>LUVA DE REDUÇÃO, PVC, SOLDÁVEL, DN 40MM X 32MM, INSTALADO EM PRUMADA DE ÁGUA - FORNECIMENTO E INSTALAÇÃO. AF_12/2014</t>
  </si>
  <si>
    <t>10,69</t>
  </si>
  <si>
    <t>89563</t>
  </si>
  <si>
    <t>JUNÇÃO SIMPLES, PVC, SERIE R, ÁGUA PLUVIAL, DN 50 MM, JUNTA ELÁSTICA, FORNECIDO E INSTALADO EM RAMAL DE ENCAMINHAMENTO. AF_12/2014</t>
  </si>
  <si>
    <t>26,45</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</si>
  <si>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</si>
  <si>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</si>
  <si>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</si>
  <si>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</si>
  <si>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64,72</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</si>
  <si>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</si>
  <si>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</si>
  <si>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</si>
  <si>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</si>
  <si>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97,59</t>
  </si>
  <si>
    <t>89568</t>
  </si>
  <si>
    <t>UNIÃO, PVC, SOLDÁVEL, DN 40MM, INSTALADO EM PRUMADA DE ÁGUA - FORNECIMENTO E INSTALAÇÃO. AF_12/2014</t>
  </si>
  <si>
    <t>43,20</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</si>
  <si>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</si>
  <si>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</si>
  <si>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</si>
  <si>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</si>
  <si>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14,18</t>
  </si>
  <si>
    <t>89571</t>
  </si>
  <si>
    <t>TÊ, PVC, SERIE R, ÁGUA PLUVIAL, DN 100 X 100 MM, JUNTA ELÁSTICA, FORNECIDO E INSTALADO EM RAMAL DE ENCAMINHAMENTO. AF_12/2014</t>
  </si>
  <si>
    <t>88,99</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</si>
  <si>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</si>
  <si>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</si>
  <si>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</si>
  <si>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</si>
  <si>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80,33</t>
  </si>
  <si>
    <t>89574</t>
  </si>
  <si>
    <t>JUNÇÃO DUPLA, PVC, SERIE R, ÁGUA PLUVIAL, DN 100 X 100 X 100 MM, JUNTA ELÁSTICA, FORNECIDO E INSTALADO EM RAMAL DE ENCAMINHAMENTO. AF_12/2014</t>
  </si>
  <si>
    <t>161,21</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</si>
  <si>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</si>
  <si>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</si>
  <si>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</si>
  <si>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</si>
  <si>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</si>
  <si>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</si>
  <si>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</si>
  <si>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</si>
  <si>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33,55</t>
  </si>
  <si>
    <t>89582</t>
  </si>
  <si>
    <t>JOELHO 45 GRAUS, PVC, SERIE R, ÁGUA PLUVIAL, DN 75 MM, JUNTA ELÁSTICA, FORNECIDO E INSTALADO EM CONDUTORES VERTICAIS DE ÁGUAS PLUVIAIS. AF_12/2014</t>
  </si>
  <si>
    <t>29,00</t>
  </si>
  <si>
    <t>89583</t>
  </si>
  <si>
    <t>CURVA 87 GRAUS E 30 MINUTOS, PVC, SERIE R, ÁGUA PLUVIAL, DN 75 MM, JUNTA ELÁSTICA, FORNECIDO E INSTALADO EM CONDUTORES VERTICAIS DE ÁGUAS PLUVIAIS. AF_12/2014</t>
  </si>
  <si>
    <t>45,58</t>
  </si>
  <si>
    <t>89584</t>
  </si>
  <si>
    <t>JOELHO 90 GRAUS, PVC, SERIE R, ÁGUA PLUVIAL, DN 100 MM, JUNTA ELÁSTICA, FORNECIDO E INSTALADO EM CONDUTORES VERTICAIS DE ÁGUAS PLUVIAIS. AF_12/2014</t>
  </si>
  <si>
    <t>51,61</t>
  </si>
  <si>
    <t>89585</t>
  </si>
  <si>
    <t>JOELHO 45 GRAUS, PVC, SERIE R, ÁGUA PLUVIAL, DN 100 MM, JUNTA ELÁSTICA, FORNECIDO E INSTALADO EM CONDUTORES VERTICAIS DE ÁGUAS PLUVIAIS. AF_12/2014</t>
  </si>
  <si>
    <t>40,55</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</si>
  <si>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</si>
  <si>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</si>
  <si>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</si>
  <si>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</si>
  <si>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68,97</t>
  </si>
  <si>
    <t>89589</t>
  </si>
  <si>
    <t>CURVAR 45 GRAUS, PVC, SERIE R, ÁGUA PLUVIAL, DN 100 MM, JUNTA ELÁSTICA, FORNECIDO E INSTALADO EM CONDUTORES VERTICAIS DE ÁGUAS PLUVIAIS. AF_12/2014</t>
  </si>
  <si>
    <t>43,63</t>
  </si>
  <si>
    <t>89590</t>
  </si>
  <si>
    <t>JOELHO 90 GRAUS, PVC, SERIE R, ÁGUA PLUVIAL, DN 150 MM, JUNTA ELÁSTICA, FORNECIDO E INSTALADO EM CONDUTORES VERTICAIS DE ÁGUAS PLUVIAIS. AF_12/2014</t>
  </si>
  <si>
    <t>163,78</t>
  </si>
  <si>
    <t>89591</t>
  </si>
  <si>
    <t>JOELHO 45 GRAUS, PVC, SERIE R, ÁGUA PLUVIAL, DN 150 MM, JUNTA ELÁSTICA, FORNECIDO E INSTALADO EM CONDUTORES VERTICAIS DE ÁGUAS PLUVIAIS. AF_12/2014</t>
  </si>
  <si>
    <t>132,00</t>
  </si>
  <si>
    <t>89592</t>
  </si>
  <si>
    <t>CURVA 87 GRAUS E 30 MINUTOS, PVC, SERIE R, ÁGUA PLUVIAL, DN 150 MM, JUNTA ELÁSTICA, FORNECIDO E INSTALADO EM CONDUTORES VERTICAIS DE ÁGUAS PLUVIAIS. AF_12/2014</t>
  </si>
  <si>
    <t>224,40</t>
  </si>
  <si>
    <t>89593</t>
  </si>
  <si>
    <t>LUVA COM ROSCA, PVC, SOLDÁVEL, DN 50MM X 1.1/2, INSTALADO EM PRUMADA DE ÁGUA - FORNECIMENTO E INSTALAÇÃO. AF_12/2014</t>
  </si>
  <si>
    <t>39,45</t>
  </si>
  <si>
    <t>89594</t>
  </si>
  <si>
    <t>UNIÃO, PVC, SOLDÁVEL, DN 50MM, INSTALADO EM PRUMADA DE ÁGUA - FORNECIMENTO E INSTALAÇÃO. AF_12/2014</t>
  </si>
  <si>
    <t>47,98</t>
  </si>
  <si>
    <t>89595</t>
  </si>
  <si>
    <t>ADAPTADOR CURTO COM BOLSA E ROSCA PARA REGISTRO, PVC, SOLDÁVEL, DN 50MM X 1.1/4, INSTALADO EM PRUMADA DE ÁGUA - FORNECIMENTO E INSTALAÇÃO. AF_12/2014</t>
  </si>
  <si>
    <t>17,23</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</si>
  <si>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</si>
  <si>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</si>
  <si>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</si>
  <si>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</si>
  <si>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24,06</t>
  </si>
  <si>
    <t>89598</t>
  </si>
  <si>
    <t>LUVA DE CORRER, PVC, SOLDÁVEL, DN 60MM, INSTALADO EM PRUMADA DE ÁGUA   FORNECIMENTO E INSTALAÇÃO. AF_12/2014</t>
  </si>
  <si>
    <t>66,50</t>
  </si>
  <si>
    <t>89599</t>
  </si>
  <si>
    <t>LUVA SIMPLES, PVC, SERIE R, ÁGUA PLUVIAL, DN 75 MM, JUNTA ELÁSTICA, FORNECIDO E INSTALADO EM CONDUTORES VERTICAIS DE ÁGUAS PLUVIAIS. AF_12/2014</t>
  </si>
  <si>
    <t>21,76</t>
  </si>
  <si>
    <t>89600</t>
  </si>
  <si>
    <t>LUVA DE CORRER, PVC, SERIE R, ÁGUA PLUVIAL, DN 75 MM, JUNTA ELÁSTICA, FORNECIDO E INSTALADO EM CONDUTORES VERTICAIS DE ÁGUAS PLUVIAIS. AF_12/2014</t>
  </si>
  <si>
    <t>24,02</t>
  </si>
  <si>
    <t>89605</t>
  </si>
  <si>
    <t>LUVA DE REDUÇÃO, PVC, SOLDÁVEL, DN 60MM X 50MM, INSTALADO EM PRUMADA DE ÁGUA - FORNECIMENTO E INSTALAÇÃO. AF_12/2014</t>
  </si>
  <si>
    <t>23,44</t>
  </si>
  <si>
    <t>89609</t>
  </si>
  <si>
    <t>UNIÃO, PVC, SOLDÁVEL, DN 60MM, INSTALADO EM PRUMADA DE ÁGUA - FORNECIMENTO E INSTALAÇÃO. AF_12/2014</t>
  </si>
  <si>
    <t>112,94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</si>
  <si>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</si>
  <si>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</si>
  <si>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</si>
  <si>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</si>
  <si>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39,65</t>
  </si>
  <si>
    <t>89612</t>
  </si>
  <si>
    <t>UNIÃO, PVC, SOLDÁVEL, DN 75MM, INSTALADO EM PRUMADA DE ÁGUA - FORNECIMENTO E INSTALAÇÃO. AF_12/2014</t>
  </si>
  <si>
    <t>223,50</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</si>
  <si>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</si>
  <si>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</si>
  <si>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</si>
  <si>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</si>
  <si>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77,69</t>
  </si>
  <si>
    <t>89615</t>
  </si>
  <si>
    <t>UNIÃO, PVC, SOLDÁVEL, DN 85MM, INSTALADO EM PRUMADA DE ÁGUA - FORNECIMENTO E INSTALAÇÃO. AF_12/2014</t>
  </si>
  <si>
    <t>339,18</t>
  </si>
  <si>
    <t>89616</t>
  </si>
  <si>
    <t>ADAPTADOR CURTO COM BOLSA E ROSCA PARA REGISTRO, PVC, SOLDÁVEL, DN 85MM X 3, INSTALADO EM PRUMADA DE ÁGUA - FORNECIMENTO E INSTALAÇÃO. AF_12/2014</t>
  </si>
  <si>
    <t>51,89</t>
  </si>
  <si>
    <t>89617</t>
  </si>
  <si>
    <t>TE, PVC, SOLDÁVEL, DN 25MM, INSTALADO EM PRUMADA DE ÁGUA - FORNECIMENTO E INSTALAÇÃO. AF_12/2014</t>
  </si>
  <si>
    <t>7,08</t>
  </si>
  <si>
    <t>89618</t>
  </si>
  <si>
    <t>TÊ COM BUCHA DE LATÃO NA BOLSA CENTRAL, PVC, SOLDÁVEL, DN 25MM X 1/2, INSTALADO EM PRUMADA DE ÁGUA - FORNECIMENTO E INSTALAÇÃO. AF_12/2014</t>
  </si>
  <si>
    <t>17,32</t>
  </si>
  <si>
    <t>89619</t>
  </si>
  <si>
    <t>TÊ DE REDUÇÃO, PVC, SOLDÁVEL, DN 25MM X 20MM, INSTALADO EM PRUMADA DE ÁGUA - FORNECIMENTO E INSTALAÇÃO. AF_12/2014</t>
  </si>
  <si>
    <t>89620</t>
  </si>
  <si>
    <t>TE, PVC, SOLDÁVEL, DN 32MM, INSTALADO EM PRUMADA DE ÁGUA - FORNECIMENTO E INSTALAÇÃO. AF_12/2014</t>
  </si>
  <si>
    <t>12,43</t>
  </si>
  <si>
    <t>89621</t>
  </si>
  <si>
    <t>TÊ COM BUCHA DE LATÃO NA BOLSA CENTRAL, PVC, SOLDÁVEL, DN 32MM X 3/4, INSTALADO EM PRUMADA DE ÁGUA - FORNECIMENTO E INSTALAÇÃO. AF_12/2014</t>
  </si>
  <si>
    <t>29,79</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</si>
  <si>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</si>
  <si>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</si>
  <si>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</si>
  <si>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</si>
  <si>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</si>
  <si>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</si>
  <si>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22,00</t>
  </si>
  <si>
    <t>89625</t>
  </si>
  <si>
    <t>TE, PVC, SOLDÁVEL, DN 50MM, INSTALADO EM PRUMADA DE ÁGUA - FORNECIMENTO E INSTALAÇÃO. AF_12/2014</t>
  </si>
  <si>
    <t>24,68</t>
  </si>
  <si>
    <t>89626</t>
  </si>
  <si>
    <t>TÊ DE REDUÇÃO, PVC, SOLDÁVEL, DN 50MM X 40MM, INSTALADO EM PRUMADA DE ÁGUA - FORNECIMENTO E INSTALAÇÃO. AF_12/2014</t>
  </si>
  <si>
    <t>35,22</t>
  </si>
  <si>
    <t>89627</t>
  </si>
  <si>
    <t>TÊ DE REDUÇÃO, PVC, SOLDÁVEL, DN 50MM X 25MM, INSTALADO EM PRUMADA DE ÁGUA - FORNECIMENTO E INSTALAÇÃO. AF_12/2014</t>
  </si>
  <si>
    <t>23,11</t>
  </si>
  <si>
    <t>89628</t>
  </si>
  <si>
    <t>TE, PVC, SOLDÁVEL, DN 60MM, INSTALADO EM PRUMADA DE ÁGUA - FORNECIMENTO E INSTALAÇÃO. AF_12/2014</t>
  </si>
  <si>
    <t>54,50</t>
  </si>
  <si>
    <t>89629</t>
  </si>
  <si>
    <t>TE, PVC, SOLDÁVEL, DN 75MM, INSTALADO EM PRUMADA DE ÁGUA - FORNECIMENTO E INSTALAÇÃO. AF_12/2014</t>
  </si>
  <si>
    <t>101,26</t>
  </si>
  <si>
    <t>89630</t>
  </si>
  <si>
    <t>TE DE REDUÇÃO, PVC, SOLDÁVEL, DN 75MM X 50MM, INSTALADO EM PRUMADA DE ÁGUA - FORNECIMENTO E INSTALAÇÃO. AF_12/2014</t>
  </si>
  <si>
    <t>86,91</t>
  </si>
  <si>
    <t>89631</t>
  </si>
  <si>
    <t>TE, PVC, SOLDÁVEL, DN 85MM, INSTALADO EM PRUMADA DE ÁGUA - FORNECIMENTO E INSTALAÇÃO. AF_12/2014</t>
  </si>
  <si>
    <t>156,30</t>
  </si>
  <si>
    <t>89632</t>
  </si>
  <si>
    <t>TE DE REDUÇÃO, PVC, SOLDÁVEL, DN 85MM X 60MM, INSTALADO EM PRUMADA DE ÁGUA - FORNECIMENTO E INSTALAÇÃO. AF_12/2014</t>
  </si>
  <si>
    <t>126,94</t>
  </si>
  <si>
    <t>89637</t>
  </si>
  <si>
    <t>JOELHO 90 GRAUS, CPVC, SOLDÁVEL, DN 15MM, INSTALADO EM RAMAL OU SUB-RAMAL DE ÁGUA - FORNECIMENTO E INSTALAÇÃO. AF_12/2014</t>
  </si>
  <si>
    <t>9,42</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</si>
  <si>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</si>
  <si>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</si>
  <si>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</si>
  <si>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</si>
  <si>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10,55</t>
  </si>
  <si>
    <t>89640</t>
  </si>
  <si>
    <t>JOELHO DE TRANSIÇÃO, 90 GRAUS, CPVC, SOLDÁVEL, DN 15MM X 1/2", INSTALADO EM RAMAL OU SUB-RAMAL DE ÁGUA - FORNECIMENTO E INSTALAÇÃO. AF_12/2014</t>
  </si>
  <si>
    <t>15,41</t>
  </si>
  <si>
    <t>89641</t>
  </si>
  <si>
    <t>JOELHO 90 GRAUS, CPVC, SOLDÁVEL, DN 22MM, INSTALADO EM RAMAL OU SUB-RAMAL DE ÁGUA - FORNECIMENTO E INSTALAÇÃO. AF_12/2014</t>
  </si>
  <si>
    <t>13,16</t>
  </si>
  <si>
    <t>89642</t>
  </si>
  <si>
    <t>JOELHO 45 GRAUS, CPVC, SOLDÁVEL, DN 22MM, INSTALADO EM RAMAL OU SUB-RAMAL DE ÁGUA - FORNECIMENTO E INSTALAÇÃO. AF_12/2014</t>
  </si>
  <si>
    <t>14,73</t>
  </si>
  <si>
    <t>89643</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</si>
  <si>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</si>
  <si>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</si>
  <si>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</si>
  <si>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</si>
  <si>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</si>
  <si>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24,13</t>
  </si>
  <si>
    <t>89646</t>
  </si>
  <si>
    <t>JOELHO 90 GRAUS, CPVC, SOLDÁVEL, DN 28MM, INSTALADO EM RAMAL OU SUB-RAMAL DE ÁGUA - FORNECIMENTO E INSTALAÇÃO. AF_12/2014</t>
  </si>
  <si>
    <t>19,63</t>
  </si>
  <si>
    <t>89647</t>
  </si>
  <si>
    <t>JOELHO 45 GRAUS, CPVC, SOLDÁVEL, DN 28MM, INSTALADO EM RAMAL OU SUB-RAMAL DE ÁGUA  FORNECIMENTO E INSTALAÇÃO. AF_12/2014</t>
  </si>
  <si>
    <t>19,26</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</si>
  <si>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</si>
  <si>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</si>
  <si>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</si>
  <si>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</si>
  <si>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28,03</t>
  </si>
  <si>
    <t>89650</t>
  </si>
  <si>
    <t>JOELHO 45 GRAUS, CPVC, SOLDÁVEL, DN 35MM, INSTALADO EM RAMAL OU SUB-RAMAL DE ÁGUA  FORNECIMENTO E INSTALAÇÃO. AF_12/2014</t>
  </si>
  <si>
    <t>89651</t>
  </si>
  <si>
    <t>LUVA, CPVC, SOLDÁVEL, DN 15MM, INSTALADO EM RAMAL OU SUB-RAMAL DE ÁGUA - FORNECIMENTO E INSTALAÇÃO. AF_12/2014</t>
  </si>
  <si>
    <t>6,69</t>
  </si>
  <si>
    <t>89652</t>
  </si>
  <si>
    <t>LUVA DE CORRER, CPVC, SOLDÁVEL, DN 15MM, INSTALADO EM RAMAL OU SUB-RAMAL DE ÁGUA  FORNECIMENTO E INSTALAÇÃO. AF_12/2014</t>
  </si>
  <si>
    <t>10,28</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</si>
  <si>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</si>
  <si>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</si>
  <si>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</si>
  <si>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</si>
  <si>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</si>
  <si>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</si>
  <si>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</si>
  <si>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</si>
  <si>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10,85</t>
  </si>
  <si>
    <t>89657</t>
  </si>
  <si>
    <t>CURVA DE TRANSPOSIÇÃO, CPVC, SOLDÁVEL, DN15MM, INSTALADO EM RAMAL OU SUB-RAMAL DE ÁGUA  FORNECIMENTO E INSTALAÇÃO. AF_12/2014</t>
  </si>
  <si>
    <t>11,03</t>
  </si>
  <si>
    <t>89658</t>
  </si>
  <si>
    <t>LUVA, CPVC, SOLDÁVEL, DN 22MM, INSTALADO EM RAMAL OU SUB-RAMAL DE ÁGUA  FORNECIMENTO E INSTALAÇÃO. AF_12/2014</t>
  </si>
  <si>
    <t>9,23</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</si>
  <si>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</si>
  <si>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</si>
  <si>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</si>
  <si>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</si>
  <si>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8,75</t>
  </si>
  <si>
    <t>89661</t>
  </si>
  <si>
    <t>UNIÃO, CPVC, SOLDÁVEL, DN22MM, INSTALADO EM RAMAL OU SUB-RAMAL DE ÁGUA  FORNECIMENTO E INSTALAÇÃO. AF_12/2014</t>
  </si>
  <si>
    <t>18,90</t>
  </si>
  <si>
    <t>89662</t>
  </si>
  <si>
    <t>CONECTOR, CPVC, SOLDÁVEL, DN 22MM X 1/2, INSTALADO EM RAMAL OU SUB-RAMAL DE ÁGUA  FORNECIMENTO E INSTALAÇÃO. AF_12/2014</t>
  </si>
  <si>
    <t>27,85</t>
  </si>
  <si>
    <t>89663</t>
  </si>
  <si>
    <t>ADAPTADOR, CPVC, SOLDÁVEL, DN22MM, INSTALADO EM RAMAL OU SUB-RAMAL DE ÁGUA  FORNECIMENTO E INSTALAÇÃO. AF_12/2014</t>
  </si>
  <si>
    <t>12,86</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</si>
  <si>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</si>
  <si>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</si>
  <si>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</si>
  <si>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</si>
  <si>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15,70</t>
  </si>
  <si>
    <t>89666</t>
  </si>
  <si>
    <t>BUCHA DE REDUÇÃO, CPVC, SOLDÁVEL, DN22MM X 15MM, INSTALADO EM RAMAL OU SUB-RAMAL DE ÁGUA  FORNECIMENTO E INSTALAÇÃO. AF_12/2014</t>
  </si>
  <si>
    <t>7,94</t>
  </si>
  <si>
    <t>89667</t>
  </si>
  <si>
    <t>TÊ DE INSPEÇÃO, PVC, SERIE R, ÁGUA PLUVIAL, DN 75 MM, JUNTA ELÁSTICA, FORNECIDO E INSTALADO EM CONDUTORES VERTICAIS DE ÁGUAS PLUVIAIS. AF_12/2014</t>
  </si>
  <si>
    <t>46,59</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</si>
  <si>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</si>
  <si>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</si>
  <si>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</si>
  <si>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</si>
  <si>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27,39</t>
  </si>
  <si>
    <t>89670</t>
  </si>
  <si>
    <t>LUVA, CPVC, SOLDÁVEL, DN 28MM, INSTALADO EM RAMAL OU SUB-RAMAL DE ÁGUA  FORNECIMENTO E INSTALAÇÃO. AF_12/2014</t>
  </si>
  <si>
    <t>13,17</t>
  </si>
  <si>
    <t>89671</t>
  </si>
  <si>
    <t>LUVA DE CORRER, PVC, SERIE R, ÁGUA PLUVIAL, DN 100 MM, JUNTA ELÁSTICA, FORNECIDO E INSTALADO EM CONDUTORES VERTICAIS DE ÁGUAS PLUVIAIS. AF_12/2014</t>
  </si>
  <si>
    <t>42,88</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</si>
  <si>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</si>
  <si>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</si>
  <si>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</si>
  <si>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</si>
  <si>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32,70</t>
  </si>
  <si>
    <t>89674</t>
  </si>
  <si>
    <t>UNIÃO, CPVC, SOLDÁVEL, DN28MM, INSTALADO EM RAMAL OU SUB-RAMAL DE ÁGUA  FORNECIMENTO E INSTALAÇÃO. AF_12/2014</t>
  </si>
  <si>
    <t>27,48</t>
  </si>
  <si>
    <t>89675</t>
  </si>
  <si>
    <t>TÊ DE INSPEÇÃO, PVC, SERIE R, ÁGUA PLUVIAL, DN 100 MM, JUNTA ELÁSTICA, FORNECIDO E INSTALADO EM CONDUTORES VERTICAIS DE ÁGUAS PLUVIAIS. AF_12/2014</t>
  </si>
  <si>
    <t>79,77</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</si>
  <si>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</si>
  <si>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</si>
  <si>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</si>
  <si>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</si>
  <si>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78,14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</si>
  <si>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</si>
  <si>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</si>
  <si>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</si>
  <si>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</si>
  <si>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133,38</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</si>
  <si>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</si>
  <si>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</si>
  <si>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</si>
  <si>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</si>
  <si>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87,91</t>
  </si>
  <si>
    <t>89682</t>
  </si>
  <si>
    <t>LUVA DE CORRER, CPVC, SOLDÁVEL, DN 35MM, INSTALADO EM RAMAL OU SUB-RAMAL DE ÁGUA  FORNECIMENTO E INSTALAÇÃO. AF_12/2014</t>
  </si>
  <si>
    <t>29,08</t>
  </si>
  <si>
    <t>89683</t>
  </si>
  <si>
    <t>TÊ DE INSPEÇÃO, PVC, SERIE R, ÁGUA PLUVIAL, DN 150 X 100 MM, JUNTA ELÁSTICA, FORNECIDO E INSTALADO EM CONDUTORES VERTICAIS DE ÁGUAS PLUVIAIS. AF_12/2014</t>
  </si>
  <si>
    <t>358,71</t>
  </si>
  <si>
    <t>89684</t>
  </si>
  <si>
    <t>UNIÃO, CPVC, SOLDÁVEL, DN35MM, INSTALADO EM RAMAL OU SUB-RAMAL DE ÁGUA  FORNECIMENTO E INSTALAÇÃO. AF_12/2014</t>
  </si>
  <si>
    <t>39,16</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</si>
  <si>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</si>
  <si>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</si>
  <si>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</si>
  <si>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</si>
  <si>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138,87</t>
  </si>
  <si>
    <t>89687</t>
  </si>
  <si>
    <t>TÊ, PVC, SERIE R, ÁGUA PLUVIAL, DN 75 X 75 MM, JUNTA ELÁSTICA, FORNECIDO E INSTALADO EM CONDUTORES VERTICAIS DE ÁGUAS PLUVIAIS. AF_12/2014</t>
  </si>
  <si>
    <t>52,31</t>
  </si>
  <si>
    <t>89689</t>
  </si>
  <si>
    <t>BUCHA DE REDUÇÃO, CPVC, SOLDÁVEL, DN35MM X 28MM, INSTALADO EM RAMAL OU SUB-RAMAL DE ÁGUA  FORNECIMENTO E INSTALAÇÃO. AF_12/2014</t>
  </si>
  <si>
    <t>31,10</t>
  </si>
  <si>
    <t>89690</t>
  </si>
  <si>
    <t>JUNÇÃO SIMPLES, PVC, SERIE R, ÁGUA PLUVIAL, DN 100 X 100 MM, JUNTA ELÁSTICA, FORNECIDO E INSTALADO EM CONDUTORES VERTICAIS DE ÁGUAS PLUVIAIS. AF_12/2014</t>
  </si>
  <si>
    <t>95,00</t>
  </si>
  <si>
    <t>89691</t>
  </si>
  <si>
    <t>TE, CPVC, SOLDÁVEL, DN 15MM, INSTALADO EM RAMAL OU SUB-RAMAL DE ÁGUA - FORNECIMENTO E INSTALAÇÃO. AF_12/2014</t>
  </si>
  <si>
    <t>12,37</t>
  </si>
  <si>
    <t>89692</t>
  </si>
  <si>
    <t>JUNÇÃO SIMPLES, PVC, SERIE R, ÁGUA PLUVIAL, DN 100 X 75 MM, JUNTA ELÁSTICA, FORNECIDO E INSTALADO EM CONDUTORES VERTICAIS DE ÁGUAS PLUVIAIS. AF_12/2014</t>
  </si>
  <si>
    <t>89,39</t>
  </si>
  <si>
    <t>89693</t>
  </si>
  <si>
    <t>TÊ, PVC, SERIE R, ÁGUA PLUVIAL, DN 100 X 100 MM, JUNTA ELÁSTICA, FORNECIDO E INSTALADO EM CONDUTORES VERTICAIS DE ÁGUAS PLUVIAIS. AF_12/2014</t>
  </si>
  <si>
    <t>86,40</t>
  </si>
  <si>
    <t>89694</t>
  </si>
  <si>
    <t>TE DE TRANSIÇÃO, CPVC, SOLDÁVEL, DN 15MM X 1/2, INSTALADO EM RAMAL OU SUB-RAMAL DE ÁGUA  FORNECIMENTO E INSTALAÇÃO. AF_12/2014</t>
  </si>
  <si>
    <t>18,52</t>
  </si>
  <si>
    <t>89695</t>
  </si>
  <si>
    <t>TÊ MISTURADOR, CPVC, SOLDÁVEL, DN15MM, INSTALADO EM RAMAL OU SUB-RAMAL DE ÁGUA  FORNECIMENTO E INSTALAÇÃO. AF_12/2014</t>
  </si>
  <si>
    <t>17,36</t>
  </si>
  <si>
    <t>89696</t>
  </si>
  <si>
    <t>TÊ, PVC, SERIE R, ÁGUA PLUVIAL, DN 100 X 75 MM, JUNTA ELÁSTICA, FORNECIDO E INSTALADO EM CONDUTORES VERTICAIS DE ÁGUAS PLUVIAIS. AF_12/2014</t>
  </si>
  <si>
    <t>77,74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</si>
  <si>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</si>
  <si>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</si>
  <si>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</si>
  <si>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</si>
  <si>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279,08</t>
  </si>
  <si>
    <t>89699</t>
  </si>
  <si>
    <t>JUNÇÃO SIMPLES, PVC, SERIE R, ÁGUA PLUVIAL, DN 150 X 100 MM, JUNTA ELÁSTICA, FORNECIDO E INSTALADO EM CONDUTORES VERTICAIS DE ÁGUAS PLUVIAIS. AF_12/2014</t>
  </si>
  <si>
    <t>242,90</t>
  </si>
  <si>
    <t>89700</t>
  </si>
  <si>
    <t>TE DE TRANSIÇÃO, CPVC, SOLDÁVEL, DN 22MM X 1/2, INSTALADO EM RAMAL OU SUB-RAMAL DE ÁGUA  FORNECIMENTO E INSTALAÇÃO. AF_12/2014</t>
  </si>
  <si>
    <t>18,96</t>
  </si>
  <si>
    <t>89701</t>
  </si>
  <si>
    <t>TÊ, PVC, SERIE R, ÁGUA PLUVIAL, DN 150 X 150 MM, JUNTA ELÁSTICA, FORNECIDO E INSTALADO EM CONDUTORES VERTICAIS DE ÁGUAS PLUVIAIS. AF_12/2014</t>
  </si>
  <si>
    <t>211,66</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</si>
  <si>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</si>
  <si>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</si>
  <si>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</si>
  <si>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</si>
  <si>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40,34</t>
  </si>
  <si>
    <t>89704</t>
  </si>
  <si>
    <t>TÊ, PVC, SERIE R, ÁGUA PLUVIAL, DN 150 X 100 MM, JUNTA ELÁSTICA, FORNECIDO E INSTALADO EM CONDUTORES VERTICAIS DE ÁGUAS PLUVIAIS. AF_12/2014</t>
  </si>
  <si>
    <t>146,24</t>
  </si>
  <si>
    <t>89705</t>
  </si>
  <si>
    <t>TÊ, CPVC, SOLDÁVEL, DN28MM, INSTALADO EM RAMAL OU SUB-RAMAL DE ÁGUA   FORNECIMENTO E INSTALAÇÃO. AF_12/2014</t>
  </si>
  <si>
    <t>89706</t>
  </si>
  <si>
    <t>TÊ, CPVC, SOLDÁVEL, DN35MM, INSTALADO EM RAMAL OU SUB-RAMAL DE ÁGUA  FORNECIMENTO E INSTALAÇÃO. AF_12/2014</t>
  </si>
  <si>
    <t>48,17</t>
  </si>
  <si>
    <t>89718</t>
  </si>
  <si>
    <t>TUBO, CPVC, SOLDÁVEL, DN 35MM, INSTALADO EM RAMAL DE DISTRIBUIÇÃO DE ÁGUA   FORNECIMENTO E INSTALAÇÃO. AF_12/2014</t>
  </si>
  <si>
    <t>46,69</t>
  </si>
  <si>
    <t>89719</t>
  </si>
  <si>
    <t>JOELHO 90 GRAUS, CPVC, SOLDÁVEL, DN 22MM, INSTALADO EM RAMAL DE DISTRIBUIÇÃO DE ÁGUA   FORNECIMENTO E INSTALAÇÃO. AF_12/2014</t>
  </si>
  <si>
    <t>10,53</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</si>
  <si>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</si>
  <si>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</si>
  <si>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</si>
  <si>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</si>
  <si>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</si>
  <si>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</si>
  <si>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20,02</t>
  </si>
  <si>
    <t>89723</t>
  </si>
  <si>
    <t>JOELHO 90 GRAUS, CPVC, SOLDÁVEL, DN 28MM, INSTALADO EM RAMAL DE DISTRIBUIÇÃO DE ÁGUA   FORNECIMENTO E INSTALAÇÃO. AF_12/2014</t>
  </si>
  <si>
    <t>16,57</t>
  </si>
  <si>
    <t>89724</t>
  </si>
  <si>
    <t>JOELHO 90 GRAUS, PVC, SERIE NORMAL, ESGOTO PREDIAL, DN 40 MM, JUNTA SOLDÁVEL, FORNECIDO E INSTALADO EM RAMAL DE DESCARGA OU RAMAL DE ESGOTO SANITÁRIO. AF_12/2014</t>
  </si>
  <si>
    <t>11,52</t>
  </si>
  <si>
    <t>89725</t>
  </si>
  <si>
    <t>JOELHO 45 GRAUS, CPVC, SOLDÁVEL, DN 28MM, INSTALADO EM RAMAL DE DISTRIBUIÇÃO DE ÁGUA   FORNECIMENTO E INSTALAÇÃO. AF_12/2014</t>
  </si>
  <si>
    <t>16,20</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</si>
  <si>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</si>
  <si>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</si>
  <si>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</si>
  <si>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</si>
  <si>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</si>
  <si>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</si>
  <si>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12,41</t>
  </si>
  <si>
    <t>89729</t>
  </si>
  <si>
    <t>JOELHO 90 GRAUS, CPVC, SOLDÁVEL, DN 35MM, INSTALADO EM RAMAL DE DISTRIBUIÇÃO DE ÁGUA   FORNECIMENTO E INSTALAÇÃO. AF_12/2014</t>
  </si>
  <si>
    <t>24,41</t>
  </si>
  <si>
    <t>89730</t>
  </si>
  <si>
    <t>CURVA LONGA 90 GRAUS, PVC, SERIE NORMAL, ESGOTO PREDIAL, DN 40 MM, JUNTA SOLDÁVEL, FORNECIDO E INSTALADO EM RAMAL DE DESCARGA OU RAMAL DE ESGOTO SANITÁRIO. AF_12/2014</t>
  </si>
  <si>
    <t>13,58</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</si>
  <si>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</si>
  <si>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</si>
  <si>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</si>
  <si>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</si>
  <si>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</si>
  <si>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</si>
  <si>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21,74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</si>
  <si>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</si>
  <si>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</si>
  <si>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</si>
  <si>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</si>
  <si>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23,13</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</si>
  <si>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</si>
  <si>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</si>
  <si>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</si>
  <si>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</si>
  <si>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21,15</t>
  </si>
  <si>
    <t>89738</t>
  </si>
  <si>
    <t>LUVA DE CORRER, CPVC, SOLDÁVEL, DN 22MM, INSTALADO EM RAMAL DE DISTRIBUIÇÃO DE ÁGUA   FORNECIMENTO E INSTALAÇÃO. AF_12/2014</t>
  </si>
  <si>
    <t>12,97</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</si>
  <si>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</si>
  <si>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</si>
  <si>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</si>
  <si>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</si>
  <si>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7,00</t>
  </si>
  <si>
    <t>89741</t>
  </si>
  <si>
    <t>UNIÃO, CPVC, SOLDÁVEL, DN 22MM, INSTALADO EM RAMAL DE DISTRIBUIÇÃO DE ÁGUA   FORNECIMENTO E INSTALAÇÃO. AF_12/2014</t>
  </si>
  <si>
    <t>17,15</t>
  </si>
  <si>
    <t>89742</t>
  </si>
  <si>
    <t>CURVA CURTA 90 GRAUS, PVC, SERIE NORMAL, ESGOTO PREDIAL, DN 75 MM, JUNTA ELÁSTICA, FORNECIDO E INSTALADO EM RAMAL DE DESCARGA OU RAMAL DE ESGOTO SANITÁRIO. AF_12/2014</t>
  </si>
  <si>
    <t>38,45</t>
  </si>
  <si>
    <t>89743</t>
  </si>
  <si>
    <t>CURVA LONGA 90 GRAUS, PVC, SERIE NORMAL, ESGOTO PREDIAL, DN 75 MM, JUNTA ELÁSTICA, FORNECIDO E INSTALADO EM RAMAL DE DESCARGA OU RAMAL DE ESGOTO SANITÁRIO. AF_12/2014</t>
  </si>
  <si>
    <t>55,81</t>
  </si>
  <si>
    <t>89744</t>
  </si>
  <si>
    <t>JOELHO 90 GRAUS, PVC, SERIE NORMAL, ESGOTO PREDIAL, DN 100 MM, JUNTA ELÁSTICA, FORNECIDO E INSTALADO EM RAMAL DE DESCARGA OU RAMAL DE ESGOTO SANITÁRIO. AF_12/2014</t>
  </si>
  <si>
    <t>27,35</t>
  </si>
  <si>
    <t>89745</t>
  </si>
  <si>
    <t>CONECTOR, CPVC, SOLDÁVEL, DN 22MM X 1/2 , INSTALADO EM RAMAL DE DISTRIBUIÇÃO DE ÁGUA   FORNECIMENTO E INSTALAÇÃO. AF_12/2014</t>
  </si>
  <si>
    <t>26,10</t>
  </si>
  <si>
    <t>89746</t>
  </si>
  <si>
    <t>JOELHO 45 GRAUS, PVC, SERIE NORMAL, ESGOTO PREDIAL, DN 100 MM, JUNTA ELÁSTICA, FORNECIDO E INSTALADO EM RAMAL DE DESCARGA OU RAMAL DE ESGOTO SANITÁRIO. AF_12/2014</t>
  </si>
  <si>
    <t>27,27</t>
  </si>
  <si>
    <t>89747</t>
  </si>
  <si>
    <t>ADAPTADOR, CPVC, SOLDÁVEL, DN 22MM, INSTALADO EM RAMAL DE DISTRIBUIÇÃO DE ÁGUA   FORNECIMENTO E INSTALAÇÃO. AF_12/2014</t>
  </si>
  <si>
    <t>11,11</t>
  </si>
  <si>
    <t>89748</t>
  </si>
  <si>
    <t>CURVA CURTA 90 GRAUS, PVC, SERIE NORMAL, ESGOTO PREDIAL, DN 100 MM, JUNTA ELÁSTICA, FORNECIDO E INSTALADO EM RAMAL DE DESCARGA OU RAMAL DE ESGOTO SANITÁRIO. AF_12/2014</t>
  </si>
  <si>
    <t>46,17</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</si>
  <si>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</si>
  <si>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</si>
  <si>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</si>
  <si>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</si>
  <si>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79,56</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</si>
  <si>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</si>
  <si>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</si>
  <si>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</si>
  <si>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</si>
  <si>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6,87</t>
  </si>
  <si>
    <t>89753</t>
  </si>
  <si>
    <t>LUVA SIMPLES, PVC, SERIE NORMAL, ESGOTO PREDIAL, DN 50 MM, JUNTA ELÁSTICA, FORNECIDO E INSTALADO EM RAMAL DE DESCARGA OU RAMAL DE ESGOTO SANITÁRIO. AF_12/2014</t>
  </si>
  <si>
    <t>9,91</t>
  </si>
  <si>
    <t>89754</t>
  </si>
  <si>
    <t>LUVA DE CORRER, PVC, SERIE NORMAL, ESGOTO PREDIAL, DN 50 MM, JUNTA ELÁSTICA, FORNECIDO E INSTALADO EM RAMAL DE DESCARGA OU RAMAL DE ESGOTO SANITÁRIO. AF_12/2014</t>
  </si>
  <si>
    <t>20,05</t>
  </si>
  <si>
    <t>89755</t>
  </si>
  <si>
    <t>LUVA, CPVC, SOLDÁVEL, DN 28MM, INSTALADO EM RAMAL DE DISTRIBUIÇÃO DE ÁGUA   FORNECIMENTO E INSTALAÇÃO. AF_12/2014</t>
  </si>
  <si>
    <t>11,15</t>
  </si>
  <si>
    <t>89756</t>
  </si>
  <si>
    <t>LUVA DE CORRER, CPVC, SOLDÁVEL, DN 28MM, INSTALADO EM RAMAL DE DISTRIBUIÇÃO DE ÁGUA   FORNECIMENTO E INSTALAÇÃO. AF_12/2014</t>
  </si>
  <si>
    <t>17,44</t>
  </si>
  <si>
    <t>89757</t>
  </si>
  <si>
    <t>UNIÃO, CPVC, SOLDÁVEL, DN 28MM, INSTALADO EM RAMAL DE DISTRIBUIÇÃO DE ÁGUA   FORNECIMENTO E INSTALAÇÃO. AF_12/2014</t>
  </si>
  <si>
    <t>25,46</t>
  </si>
  <si>
    <t>89758</t>
  </si>
  <si>
    <t>CONECTOR, CPVC, SOLDÁVEL, DN 28MM X 1 , INSTALADO EM RAMAL DE DISTRIBUIÇÃO DE ÁGUA   FORNECIMENTO E INSTALAÇÃO. AF_12/2014</t>
  </si>
  <si>
    <t>38,53</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</si>
  <si>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</si>
  <si>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</si>
  <si>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</si>
  <si>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</si>
  <si>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</si>
  <si>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</si>
  <si>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26,69</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</si>
  <si>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</si>
  <si>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</si>
  <si>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</si>
  <si>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</si>
  <si>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136,48</t>
  </si>
  <si>
    <t>89764</t>
  </si>
  <si>
    <t>BUCHA DE REDUÇÃO, CPVC, SOLDÁVEL, DN35MM X 28MM, INSTALADO EM RAMAL DE DISTRIBUIÇÃO DE ÁGUA - FORNECIMENTO E INSTALAÇÃO. AF_12/2014</t>
  </si>
  <si>
    <t>28,71</t>
  </si>
  <si>
    <t>89765</t>
  </si>
  <si>
    <t>TE, CPVC, SOLDÁVEL, DN 22MM, INSTALADO EM RAMAL DE DISTRIBUIÇÃO DE ÁGUA - FORNECIMENTO E INSTALAÇÃO. AF_12/2014</t>
  </si>
  <si>
    <t>13,86</t>
  </si>
  <si>
    <t>89766</t>
  </si>
  <si>
    <t>TE DE TRANSIÇÃO, CPVC, SOLDÁVEL, DN 22MM X 1/2 , INSTALADO EM RAMAL DE DISTRIBUIÇÃO DE ÁGUA   FORNECIMENTO E INSTALAÇÃO. AF_12/2014</t>
  </si>
  <si>
    <t>19,13</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</si>
  <si>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</si>
  <si>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</si>
  <si>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</si>
  <si>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</si>
  <si>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</si>
  <si>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</si>
  <si>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43,32</t>
  </si>
  <si>
    <t>89772</t>
  </si>
  <si>
    <t>TUBO, CPVC, SOLDÁVEL, DN 54MM, INSTALADO EM PRUMADA DE ÁGUA  FORNECIMENTO E INSTALAÇÃO. AF_12/2014</t>
  </si>
  <si>
    <t>84,86</t>
  </si>
  <si>
    <t>89774</t>
  </si>
  <si>
    <t>LUVA SIMPLES, PVC, SERIE NORMAL, ESGOTO PREDIAL, DN 75 MM, JUNTA ELÁSTICA, FORNECIDO E INSTALADO EM RAMAL DE DESCARGA OU RAMAL DE ESGOTO SANITÁRIO. AF_12/2014</t>
  </si>
  <si>
    <t>16,85</t>
  </si>
  <si>
    <t>89776</t>
  </si>
  <si>
    <t>LUVA DE CORRER, PVC, SERIE NORMAL, ESGOTO PREDIAL, DN 75 MM, JUNTA ELÁSTICA, FORNECIDO E INSTALADO EM RAMAL DE DESCARGA OU RAMAL DE ESGOTO SANITÁRIO. AF_12/2014</t>
  </si>
  <si>
    <t>24,69</t>
  </si>
  <si>
    <t>89777</t>
  </si>
  <si>
    <t>JOELHO 90 GRAUS, CPVC, SOLDÁVEL, DN 35MM, INSTALADO EM PRUMADA DE ÁGUA  FORNECIMENTO E INSTALAÇÃO. AF_12/2014</t>
  </si>
  <si>
    <t>22,75</t>
  </si>
  <si>
    <t>89778</t>
  </si>
  <si>
    <t>LUVA SIMPLES, PVC, SERIE NORMAL, ESGOTO PREDIAL, DN 100 MM, JUNTA ELÁSTICA, FORNECIDO E INSTALADO EM RAMAL DE DESCARGA OU RAMAL DE ESGOTO SANITÁRIO. AF_12/2014</t>
  </si>
  <si>
    <t>20,87</t>
  </si>
  <si>
    <t>89779</t>
  </si>
  <si>
    <t>LUVA DE CORRER, PVC, SERIE NORMAL, ESGOTO PREDIAL, DN 100 MM, JUNTA ELÁSTICA, FORNECIDO E INSTALADO EM RAMAL DE DESCARGA OU RAMAL DE ESGOTO SANITÁRIO. AF_12/2014</t>
  </si>
  <si>
    <t>35,38</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</si>
  <si>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</si>
  <si>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</si>
  <si>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</si>
  <si>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</si>
  <si>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</si>
  <si>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</si>
  <si>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13,44</t>
  </si>
  <si>
    <t>89783</t>
  </si>
  <si>
    <t>JUNÇÃO SIMPLES, PVC, SERIE NORMAL, ESGOTO PREDIAL, DN 40 MM, JUNTA SOLDÁVEL, FORNECIDO E INSTALADO EM RAMAL DE DESCARGA OU RAMAL DE ESGOTO SANITÁRIO. AF_12/2014</t>
  </si>
  <si>
    <t>13,81</t>
  </si>
  <si>
    <t>89784</t>
  </si>
  <si>
    <t>TE, PVC, SERIE NORMAL, ESGOTO PREDIAL, DN 50 X 50 MM, JUNTA ELÁSTICA, FORNECIDO E INSTALADO EM RAMAL DE DESCARGA OU RAMAL DE ESGOTO SANITÁRIO. AF_12/2014</t>
  </si>
  <si>
    <t>22,11</t>
  </si>
  <si>
    <t>89785</t>
  </si>
  <si>
    <t>JUNÇÃO SIMPLES, PVC, SERIE NORMAL, ESGOTO PREDIAL, DN 50 X 50 MM, JUNTA ELÁSTICA, FORNECIDO E INSTALADO EM RAMAL DE DESCARGA OU RAMAL DE ESGOTO SANITÁRIO. AF_12/2014</t>
  </si>
  <si>
    <t>24,53</t>
  </si>
  <si>
    <t>89786</t>
  </si>
  <si>
    <t>TE, PVC, SERIE NORMAL, ESGOTO PREDIAL, DN 75 X 75 MM, JUNTA ELÁSTICA, FORNECIDO E INSTALADO EM RAMAL DE DESCARGA OU RAMAL DE ESGOTO SANITÁRIO. AF_12/2014</t>
  </si>
  <si>
    <t>37,68</t>
  </si>
  <si>
    <t>89787</t>
  </si>
  <si>
    <t>JOELHO 45 GRAUS, CPVC, SOLDÁVEL, DN 42MM, INSTALADO EM PRUMADA DE ÁGUA  FORNECIMENTO E INSTALAÇÃO. AF_12/2014</t>
  </si>
  <si>
    <t>89788</t>
  </si>
  <si>
    <t>JOELHO 90 GRAUS, CPVC, SOLDÁVEL, DN 54MM, INSTALADO EM PRUMADA DE ÁGUA  FORNECIMENTO E INSTALAÇÃO. AF_12/2014</t>
  </si>
  <si>
    <t>62,56</t>
  </si>
  <si>
    <t>89789</t>
  </si>
  <si>
    <t>JOELHO 45 GRAUS, CPVC, SOLDÁVEL, DN 54MM, INSTALADO EM PRUMADA DE ÁGUA  FORNECIMENTO E INSTALAÇÃO. AF_12/2014</t>
  </si>
  <si>
    <t>63,49</t>
  </si>
  <si>
    <t>89790</t>
  </si>
  <si>
    <t>JOELHO 90 GRAUS, CPVC, SOLDÁVEL, DN 73MM, INSTALADO EM PRUMADA DE ÁGUA  FORNECIMENTO E INSTALAÇÃO. AF_12/2014</t>
  </si>
  <si>
    <t>150,73</t>
  </si>
  <si>
    <t>89791</t>
  </si>
  <si>
    <t>JOELHO 45 GRAUS, CPVC, SOLDÁVEL, DN 73MM, INSTALADO EM PRUMADA DE ÁGUA  FORNECIMENTO E INSTALAÇÃO. AF_12/2014</t>
  </si>
  <si>
    <t>154,14</t>
  </si>
  <si>
    <t>89792</t>
  </si>
  <si>
    <t>JOELHO 90 GRAUS, CPVC, SOLDÁVEL, DN 89MM, INSTALADO EM PRUMADA DE ÁGUA  FORNECIMENTO E INSTALAÇÃO. AF_12/2014</t>
  </si>
  <si>
    <t>178,34</t>
  </si>
  <si>
    <t>89793</t>
  </si>
  <si>
    <t>JOELHO 45 GRAUS, CPVC, SOLDÁVEL, DN 89MM, INSTALADO EM PRUMADA DE ÁGUA  FORNECIMENTO E INSTALAÇÃO. AF_12/2014</t>
  </si>
  <si>
    <t>182,93</t>
  </si>
  <si>
    <t>89794</t>
  </si>
  <si>
    <t>LUVA, CPVC, SOLDÁVEL, DN 35MM, INSTALADO EM PRUMADA DE ÁGUA  FORNECIMENTO E INSTALAÇÃO. AF_12/2014</t>
  </si>
  <si>
    <t>16,19</t>
  </si>
  <si>
    <t>89795</t>
  </si>
  <si>
    <t>JUNÇÃO SIMPLES, PVC, SERIE NORMAL, ESGOTO PREDIAL, DN 75 X 75 MM, JUNTA ELÁSTICA, FORNECIDO E INSTALADO EM RAMAL DE DESCARGA OU RAMAL DE ESGOTO SANITÁRIO. AF_12/2014</t>
  </si>
  <si>
    <t>40,99</t>
  </si>
  <si>
    <t>89796</t>
  </si>
  <si>
    <t>TE, PVC, SERIE NORMAL, ESGOTO PREDIAL, DN 100 X 100 MM, JUNTA ELÁSTICA, FORNECIDO E INSTALADO EM RAMAL DE DESCARGA OU RAMAL DE ESGOTO SANITÁRIO. AF_12/2014</t>
  </si>
  <si>
    <t>45,80</t>
  </si>
  <si>
    <t>89797</t>
  </si>
  <si>
    <t>JUNÇÃO SIMPLES, PVC, SERIE NORMAL, ESGOTO PREDIAL, DN 100 X 100 MM, JUNTA ELÁSTICA, FORNECIDO E INSTALADO EM RAMAL DE DESCARGA OU RAMAL DE ESGOTO SANITÁRIO. AF_12/2014</t>
  </si>
  <si>
    <t>53,58</t>
  </si>
  <si>
    <t>89801</t>
  </si>
  <si>
    <t>JOELHO 90 GRAUS, PVC, SERIE NORMAL, ESGOTO PREDIAL, DN 50 MM, JUNTA ELÁSTICA, FORNECIDO E INSTALADO EM PRUMADA DE ESGOTO SANITÁRIO OU VENTILAÇÃO. AF_12/2014</t>
  </si>
  <si>
    <t>7,52</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</si>
  <si>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</si>
  <si>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</si>
  <si>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</si>
  <si>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</si>
  <si>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</si>
  <si>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</si>
  <si>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18,89</t>
  </si>
  <si>
    <t>89805</t>
  </si>
  <si>
    <t>JOELHO 90 GRAUS, PVC, SERIE NORMAL, ESGOTO PREDIAL, DN 75 MM, JUNTA ELÁSTICA, FORNECIDO E INSTALADO EM PRUMADA DE ESGOTO SANITÁRIO OU VENTILAÇÃO. AF_12/2014</t>
  </si>
  <si>
    <t>15,96</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</si>
  <si>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</si>
  <si>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</si>
  <si>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</si>
  <si>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</si>
  <si>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</si>
  <si>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</si>
  <si>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</si>
  <si>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</si>
  <si>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21,23</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</si>
  <si>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</si>
  <si>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</si>
  <si>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</si>
  <si>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</si>
  <si>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40,05</t>
  </si>
  <si>
    <t>89812</t>
  </si>
  <si>
    <t>CURVA LONGA 90 GRAUS, PVC, SERIE NORMAL, ESGOTO PREDIAL, DN 100 MM, JUNTA ELÁSTICA, FORNECIDO E INSTALADO EM PRUMADA DE ESGOTO SANITÁRIO OU VENTILAÇÃO. AF_12/2014</t>
  </si>
  <si>
    <t>73,44</t>
  </si>
  <si>
    <t>89813</t>
  </si>
  <si>
    <t>LUVA SIMPLES, PVC, SERIE NORMAL, ESGOTO PREDIAL, DN 50 MM, JUNTA ELÁSTICA, FORNECIDO E INSTALADO EM PRUMADA DE ESGOTO SANITÁRIO OU VENTILAÇÃO. AF_12/2014</t>
  </si>
  <si>
    <t>7,55</t>
  </si>
  <si>
    <t>89814</t>
  </si>
  <si>
    <t>LUVA DE CORRER, PVC, SERIE NORMAL, ESGOTO PREDIAL, DN 50 MM, JUNTA ELÁSTICA, FORNECIDO E INSTALADO EM PRUMADA DE ESGOTO SANITÁRIO OU VENTILAÇÃO. AF_12/2014</t>
  </si>
  <si>
    <t>17,69</t>
  </si>
  <si>
    <t>89815</t>
  </si>
  <si>
    <t>LUVA DE CORRER, CPVC, SOLDÁVEL, DN 35MM, INSTALADO EM PRUMADA DE ÁGUA  FORNECIMENTO E INSTALAÇÃO. AF_12/2014</t>
  </si>
  <si>
    <t>25,59</t>
  </si>
  <si>
    <t>89816</t>
  </si>
  <si>
    <t>UNIÃO, CPVC, SOLDÁVEL, DN35MM, INSTALADO EM PRUMADA DE ÁGUA  FORNECIMENTO E INSTALAÇÃO. AF_12/2014</t>
  </si>
  <si>
    <t>35,67</t>
  </si>
  <si>
    <t>89817</t>
  </si>
  <si>
    <t>LUVA SIMPLES, PVC, SERIE NORMAL, ESGOTO PREDIAL, DN 75 MM, JUNTA ELÁSTICA, FORNECIDO E INSTALADO EM PRUMADA DE ESGOTO SANITÁRIO OU VENTILAÇÃO. AF_12/2014</t>
  </si>
  <si>
    <t>13,55</t>
  </si>
  <si>
    <t>89818</t>
  </si>
  <si>
    <t>CONECTOR, CPVC, SOLDÁVEL, DN 35MM X 1 1/4, INSTALADO EM PRUMADA DE ÁGUA  FORNECIMENTO E INSTALAÇÃO. AF_12/2014</t>
  </si>
  <si>
    <t>135,38</t>
  </si>
  <si>
    <t>89819</t>
  </si>
  <si>
    <t>LUVA DE CORRER, PVC, SERIE NORMAL, ESGOTO PREDIAL, DN 75 MM, JUNTA ELÁSTICA, FORNECIDO E INSTALADO EM PRUMADA DE ESGOTO SANITÁRIO OU VENTILAÇÃO. AF_12/2014</t>
  </si>
  <si>
    <t>21,39</t>
  </si>
  <si>
    <t>89820</t>
  </si>
  <si>
    <t>BUCHA DE REDUÇÃO, CPVC, SOLDÁVEL, DN35MM X 28MM, INSTALADO EM PRUMADA DE ÁGUA  FORNECIMENTO E INSTALAÇÃO. AF_12/2014</t>
  </si>
  <si>
    <t>27,61</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</si>
  <si>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</si>
  <si>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</si>
  <si>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</si>
  <si>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</si>
  <si>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21,00</t>
  </si>
  <si>
    <t>89823</t>
  </si>
  <si>
    <t>LUVA DE CORRER, PVC, SERIE NORMAL, ESGOTO PREDIAL, DN 100 MM, JUNTA ELÁSTICA, FORNECIDO E INSTALADO EM PRUMADA DE ESGOTO SANITÁRIO OU VENTILAÇÃO. AF_12/2014</t>
  </si>
  <si>
    <t>31,14</t>
  </si>
  <si>
    <t>89824</t>
  </si>
  <si>
    <t>LUVA DE CORRER, CPVC, SOLDÁVEL, DN 42MM, INSTALADO EM PRUMADA DE ÁGUA  FORNECIMENTO E INSTALAÇÃO. AF_12/2014</t>
  </si>
  <si>
    <t>34,40</t>
  </si>
  <si>
    <t>89825</t>
  </si>
  <si>
    <t>TE, PVC, SERIE NORMAL, ESGOTO PREDIAL, DN 50 X 50 MM, JUNTA ELÁSTICA, FORNECIDO E INSTALADO EM PRUMADA DE ESGOTO SANITÁRIO OU VENTILAÇÃO. AF_12/2014</t>
  </si>
  <si>
    <t>16,93</t>
  </si>
  <si>
    <t>89826</t>
  </si>
  <si>
    <t>LUVA DE TRANSIÇÃO, CPVC, SOLDÁVEL, DN42MM X 1.1/2, INSTALADO EM PRUMADA DE ÁGUA  FORNECIMENTO E INSTALAÇÃO. AF_12/2014</t>
  </si>
  <si>
    <t>138,67</t>
  </si>
  <si>
    <t>89827</t>
  </si>
  <si>
    <t>JUNÇÃO SIMPLES, PVC, SERIE NORMAL, ESGOTO PREDIAL, DN 50 X 50 MM, JUNTA ELÁSTICA, FORNECIDO E INSTALADO EM PRUMADA DE ESGOTO SANITÁRIO OU VENTILAÇÃO. AF_12/2014</t>
  </si>
  <si>
    <t>19,35</t>
  </si>
  <si>
    <t>89828</t>
  </si>
  <si>
    <t>UNIÃO, CPVC, SOLDÁVEL, DN42MM, INSTALADO EM PRUMADA DE ÁGUA  FORNECIMENTO E INSTALAÇÃO. AF_12/2014</t>
  </si>
  <si>
    <t>50,92</t>
  </si>
  <si>
    <t>89829</t>
  </si>
  <si>
    <t>TE, PVC, SERIE NORMAL, ESGOTO PREDIAL, DN 75 X 75 MM, JUNTA ELÁSTICA, FORNECIDO E INSTALADO EM PRUMADA DE ESGOTO SANITÁRIO OU VENTILAÇÃO. AF_12/2014</t>
  </si>
  <si>
    <t>31,08</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</si>
  <si>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</si>
  <si>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</si>
  <si>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</si>
  <si>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</si>
  <si>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165,25</t>
  </si>
  <si>
    <t>89832</t>
  </si>
  <si>
    <t>BUCHA DE REDUÇÃO, CPVC, SOLDÁVEL, DN 42MM X 22MM, INSTALADO EM RAMAL DE DISTRIBUIÇÃO DE ÁGUA - FORNECIMENTO E INSTALAÇÃO. AF_12/2014</t>
  </si>
  <si>
    <t>35,92</t>
  </si>
  <si>
    <t>89833</t>
  </si>
  <si>
    <t>TE, PVC, SERIE NORMAL, ESGOTO PREDIAL, DN 100 X 100 MM, JUNTA ELÁSTICA, FORNECIDO E INSTALADO EM PRUMADA DE ESGOTO SANITÁRIO OU VENTILAÇÃO. AF_12/2014</t>
  </si>
  <si>
    <t>37,79</t>
  </si>
  <si>
    <t>89834</t>
  </si>
  <si>
    <t>JUNÇÃO SIMPLES, PVC, SERIE NORMAL, ESGOTO PREDIAL, DN 100 X 100 MM, JUNTA ELÁSTICA, FORNECIDO E INSTALADO EM PRUMADA DE ESGOTO SANITÁRIO OU VENTILAÇÃO. AF_12/2014</t>
  </si>
  <si>
    <t>45,57</t>
  </si>
  <si>
    <t>89835</t>
  </si>
  <si>
    <t>LUVA, CPVC, SOLDÁVEL, DN 54MM, INSTALADO EM PRUMADA DE ÁGUA  FORNECIMENTO E INSTALAÇÃO. AF_12/2014</t>
  </si>
  <si>
    <t>89836</t>
  </si>
  <si>
    <t>LUVA DE TRANSIÇÃO, CPVC, SOLDÁVEL, DN 54MM X 2, INSTALADO EM PRUMADA DE ÁGUA  FORNECIMENTO E INSTALAÇÃO. AF_12/2014</t>
  </si>
  <si>
    <t>223,02</t>
  </si>
  <si>
    <t>89837</t>
  </si>
  <si>
    <t>UNIÃO, CPVC, SOLDÁVEL, DN 54MM, INSTALADO EM PRUMADA DE ÁGUA  FORNECIMENTO E INSTALAÇÃO. AF_12/2014</t>
  </si>
  <si>
    <t>112,82</t>
  </si>
  <si>
    <t>89838</t>
  </si>
  <si>
    <t>LUVA, CPVC, SOLDÁVEL, DN 73MM, INSTALADO EM PRUMADA DE ÁGUA  FORNECIMENTO E INSTALAÇÃO. AF_12/2014</t>
  </si>
  <si>
    <t>123,72</t>
  </si>
  <si>
    <t>89839</t>
  </si>
  <si>
    <t>UNIÃO, CPVC, SOLDÁVEL, DN 73MM, INSTALADO EM PRUMADA DE ÁGUA  FORNECIMENTO E INSTALAÇÃO. AF_12/2014</t>
  </si>
  <si>
    <t>163,39</t>
  </si>
  <si>
    <t>89840</t>
  </si>
  <si>
    <t>LUVA, CPVC, SOLDÁVEL, DN 89MM, INSTALADO EM PRUMADA DE ÁGUA  FORNECIMENTO E INSTALAÇÃO. AF_12/2014</t>
  </si>
  <si>
    <t>89841</t>
  </si>
  <si>
    <t>UNIÃO, CPVC, SOLDÁVEL, DN 89MM, INSTALADO EM PRUMADA DE ÁGUA  FORNECIMENTO E INSTALAÇÃO. AF_12/2014</t>
  </si>
  <si>
    <t>239,45</t>
  </si>
  <si>
    <t>89842</t>
  </si>
  <si>
    <t>TÊ, CPVC, SOLDÁVEL, DN 35MM, INSTALADO EM PRUMADA DE ÁGUA  FORNECIMENTO E INSTALAÇÃO. AF_12/2014</t>
  </si>
  <si>
    <t>41,14</t>
  </si>
  <si>
    <t>89844</t>
  </si>
  <si>
    <t>TE, CPVC, SOLDÁVEL, DN  42MM, INSTALADO EM PRUMADA DE ÁGUA  FORNECIMENTO E INSTALAÇÃO. AF_12/2014</t>
  </si>
  <si>
    <t>52,13</t>
  </si>
  <si>
    <t>89845</t>
  </si>
  <si>
    <t>TÊ, CPVC, SOLDÁVEL, DN 54 MM, INSTALADO EM PRUMADA DE ÁGUA  FORNECIMENTO E INSTALAÇÃO. AF_12/2014</t>
  </si>
  <si>
    <t>79,59</t>
  </si>
  <si>
    <t>89846</t>
  </si>
  <si>
    <t>TÊ, CPVC, SOLDÁVEL, DN 73MM, INSTALADO EM PRUMADA DE ÁGUA  FORNECIMENTO E INSTALAÇÃO. AF_12/2014</t>
  </si>
  <si>
    <t>174,67</t>
  </si>
  <si>
    <t>89847</t>
  </si>
  <si>
    <t>TÊ, CPVC, SOLDÁVEL, DN 89MM, INSTALADO EM PRUMADA DE ÁGUA  FORNECIMENTO E INSTALAÇÃO. AF_12/2014</t>
  </si>
  <si>
    <t>215,88</t>
  </si>
  <si>
    <t>89850</t>
  </si>
  <si>
    <t>JOELHO 90 GRAUS, PVC, SERIE NORMAL, ESGOTO PREDIAL, DN 100 MM, JUNTA ELÁSTICA, FORNECIDO E INSTALADO EM SUBCOLETOR AÉREO DE ESGOTO SANITÁRIO. AF_12/2014</t>
  </si>
  <si>
    <t>26,88</t>
  </si>
  <si>
    <t>89851</t>
  </si>
  <si>
    <t>JOELHO 45 GRAUS, PVC, SERIE NORMAL, ESGOTO PREDIAL, DN 100 MM, JUNTA ELÁSTICA, FORNECIDO E INSTALADO EM SUBCOLETOR AÉREO DE ESGOTO SANITÁRIO. AF_12/2014</t>
  </si>
  <si>
    <t>26,80</t>
  </si>
  <si>
    <t>89852</t>
  </si>
  <si>
    <t>CURVA CURTA 90 GRAUS, PVC, SERIE NORMAL, ESGOTO PREDIAL, DN 100 MM, JUNTA ELÁSTICA, FORNECIDO E INSTALADO EM SUBCOLETOR AÉREO DE ESGOTO SANITÁRIO. AF_12/2014</t>
  </si>
  <si>
    <t>45,70</t>
  </si>
  <si>
    <t>89853</t>
  </si>
  <si>
    <t>CURVA LONGA 90 GRAUS, PVC, SERIE NORMAL, ESGOTO PREDIAL, DN 100 MM, JUNTA ELÁSTICA, FORNECIDO E INSTALADO EM SUBCOLETOR AÉREO DE ESGOTO SANITÁRIO. AF_12/2014</t>
  </si>
  <si>
    <t>79,09</t>
  </si>
  <si>
    <t>89854</t>
  </si>
  <si>
    <t>JOELHO 90 GRAUS, PVC, SERIE NORMAL, ESGOTO PREDIAL, DN 150 MM, JUNTA ELÁSTICA, FORNECIDO E INSTALADO EM SUBCOLETOR AÉREO DE ESGOTO SANITÁRIO. AF_12/2014</t>
  </si>
  <si>
    <t>97,96</t>
  </si>
  <si>
    <t>89855</t>
  </si>
  <si>
    <t>JOELHO 45 GRAUS, PVC, SERIE NORMAL, ESGOTO PREDIAL, DN 150 MM, JUNTA ELÁSTICA, FORNECIDO E INSTALADO EM SUBCOLETOR AÉREO DE ESGOTO SANITÁRIO. AF_12/2014</t>
  </si>
  <si>
    <t>104,68</t>
  </si>
  <si>
    <t>89856</t>
  </si>
  <si>
    <t>LUVA SIMPLES, PVC, SERIE NORMAL, ESGOTO PREDIAL, DN 100 MM, JUNTA ELÁSTICA, FORNECIDO E INSTALADO EM SUBCOLETOR AÉREO DE ESGOTO SANITÁRIO. AF_12/2014</t>
  </si>
  <si>
    <t>20,40</t>
  </si>
  <si>
    <t>89857</t>
  </si>
  <si>
    <t>LUVA DE CORRER, PVC, SERIE NORMAL, ESGOTO PREDIAL, DN 100 MM, JUNTA ELÁSTICA, FORNECIDO E INSTALADO EM SUBCOLETOR AÉREO DE ESGOTO SANITÁRIO. AF_12/2014</t>
  </si>
  <si>
    <t>34,91</t>
  </si>
  <si>
    <t>89859</t>
  </si>
  <si>
    <t>LUVA DE CORRER, PVC, SERIE NORMAL, ESGOTO PREDIAL, DN 150 MM, JUNTA ELÁSTICA, FORNECIDO E INSTALADO EM SUBCOLETOR AÉREO DE ESGOTO SANITÁRIO. AF_12/2014</t>
  </si>
  <si>
    <t>110,15</t>
  </si>
  <si>
    <t>89860</t>
  </si>
  <si>
    <t>TE, PVC, SERIE NORMAL, ESGOTO PREDIAL, DN 100 X 100 MM, JUNTA ELÁSTICA, FORNECIDO E INSTALADO EM SUBCOLETOR AÉREO DE ESGOTO SANITÁRIO. AF_12/2014</t>
  </si>
  <si>
    <t>45,33</t>
  </si>
  <si>
    <t>89861</t>
  </si>
  <si>
    <t>JUNÇÃO SIMPLES, PVC, SERIE NORMAL, ESGOTO PREDIAL, DN 100 X 100 MM, JUNTA ELÁSTICA, FORNECIDO E INSTALADO EM SUBCOLETOR AÉREO DE ESGOTO SANITÁRIO. AF_12/2014</t>
  </si>
  <si>
    <t>53,11</t>
  </si>
  <si>
    <t>89862</t>
  </si>
  <si>
    <t>TE, PVC, SERIE NORMAL, ESGOTO PREDIAL, DN 150 X 150 MM, JUNTA ELÁSTICA, FORNECIDO E INSTALADO EM SUBCOLETOR AÉREO DE ESGOTO SANITÁRIO. AF_12/2014</t>
  </si>
  <si>
    <t>98,29</t>
  </si>
  <si>
    <t>89863</t>
  </si>
  <si>
    <t>JUNÇÃO SIMPLES, PVC, SERIE NORMAL, ESGOTO PREDIAL, DN 150 X 150 MM, JUNTA ELÁSTICA, FORNECIDO E INSTALADO EM SUBCOLETOR AÉREO DE ESGOTO SANITÁRIO. AF_12/2014</t>
  </si>
  <si>
    <t>228,25</t>
  </si>
  <si>
    <t>89866</t>
  </si>
  <si>
    <t>JOELHO 90 GRAUS, PVC, SOLDÁVEL, DN 25MM, INSTALADO EM DRENO DE AR-CONDICIONADO - FORNECIMENTO E INSTALAÇÃO. AF_12/2014</t>
  </si>
  <si>
    <t>5,38</t>
  </si>
  <si>
    <t>89867</t>
  </si>
  <si>
    <t>JOELHO 45 GRAUS, PVC, SOLDÁVEL, DN 25MM, INSTALADO EM DRENO DE AR-CONDICIONADO - FORNECIMENTO E INSTALAÇÃO. AF_12/2014</t>
  </si>
  <si>
    <t>6,42</t>
  </si>
  <si>
    <t>89868</t>
  </si>
  <si>
    <t>LUVA, PVC, SOLDÁVEL, DN 25MM, INSTALADO EM DRENO DE AR-CONDICIONADO - FORNECIMENTO E INSTALAÇÃO. AF_12/2014</t>
  </si>
  <si>
    <t>4,04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</si>
  <si>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</si>
  <si>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</si>
  <si>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</si>
  <si>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</si>
  <si>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</si>
  <si>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</si>
  <si>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</si>
  <si>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</si>
  <si>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28,60</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</si>
  <si>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</si>
  <si>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</si>
  <si>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</si>
  <si>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</si>
  <si>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26,09</t>
  </si>
  <si>
    <t>90375</t>
  </si>
  <si>
    <t>BUCHA DE REDUÇÃO, PVC, SOLDÁVEL, DN 40MM X 32MM, INSTALADO EM RAMAL OU SUB-RAMAL DE ÁGUA - FORNECIMENTO E INSTALAÇÃO. AF_03/2015</t>
  </si>
  <si>
    <t>9,79</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</si>
  <si>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</si>
  <si>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</si>
  <si>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</si>
  <si>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</si>
  <si>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31,12</t>
  </si>
  <si>
    <t>92289</t>
  </si>
  <si>
    <t>COTOVELO EM COBRE, DN 35 MM, 90 GRAUS, SEM ANEL DE SOLDA, INSTALADO EM PRUMADA  FORNECIMENTO E INSTALAÇÃO. AF_12/2015</t>
  </si>
  <si>
    <t>55,13</t>
  </si>
  <si>
    <t>92290</t>
  </si>
  <si>
    <t>COTOVELO EM COBRE, DN 42 MM, 90 GRAUS, SEM ANEL DE SOLDA, INSTALADO EM PRUMADA  FORNECIMENTO E INSTALAÇÃO. AF_12/2015</t>
  </si>
  <si>
    <t>84,11</t>
  </si>
  <si>
    <t>92291</t>
  </si>
  <si>
    <t>COTOVELO EM COBRE, DN 54 MM, 90 GRAUS, SEM ANEL DE SOLDA, INSTALADO EM PRUMADA  FORNECIMENTO E INSTALAÇÃO. AF_12/2015</t>
  </si>
  <si>
    <t>129,22</t>
  </si>
  <si>
    <t>92292</t>
  </si>
  <si>
    <t>COTOVELO EM COBRE, DN 66 MM, 90 GRAUS, SEM ANEL DE SOLDA, INSTALADO EM PRUMADA  FORNECIMENTO E INSTALAÇÃO. AF_12/2015</t>
  </si>
  <si>
    <t>406,53</t>
  </si>
  <si>
    <t>92293</t>
  </si>
  <si>
    <t>LUVA EM COBRE, DN 22 MM, SEM ANEL DE SOLDA, INSTALADO EM PRUMADA  FORNECIMENTO E INSTALAÇÃO. AF_12/2015</t>
  </si>
  <si>
    <t>11,42</t>
  </si>
  <si>
    <t>92294</t>
  </si>
  <si>
    <t>LUVA EM COBRE, DN 28 MM, SEM ANEL DE SOLDA, INSTALADO EM PRUMADA  FORNECIMENTO E INSTALAÇÃO. AF_12/2015</t>
  </si>
  <si>
    <t>19,05</t>
  </si>
  <si>
    <t>92295</t>
  </si>
  <si>
    <t>LUVA EM COBRE, DN 35 MM, SEM ANEL DE SOLDA, INSTALADO EM PRUMADA  FORNECIMENTO E INSTALAÇÃO. AF_12/2015</t>
  </si>
  <si>
    <t>35,87</t>
  </si>
  <si>
    <t>92296</t>
  </si>
  <si>
    <t>LUVA EM COBRE, DN 42 MM, SEM ANEL DE SOLDA, INSTALADO EM PRUMADA  FORNECIMENTO E INSTALAÇÃO. AF_12/2015</t>
  </si>
  <si>
    <t>47,91</t>
  </si>
  <si>
    <t>92297</t>
  </si>
  <si>
    <t>LUVA EM COBRE, DN 54 MM, SEM ANEL DE SOLDA, INSTALADO EM PRUMADA  FORNECIMENTO E INSTALAÇÃO. AF_12/2015</t>
  </si>
  <si>
    <t>74,28</t>
  </si>
  <si>
    <t>92298</t>
  </si>
  <si>
    <t>LUVA EM COBRE, DN 66 MM, SEM ANEL DE SOLDA, INSTALADO EM PRUMADA  FORNECIMENTO E INSTALAÇÃO. AF_12/2015</t>
  </si>
  <si>
    <t>210,17</t>
  </si>
  <si>
    <t>92299</t>
  </si>
  <si>
    <t>TE EM COBRE, DN 22 MM, SEM ANEL DE SOLDA, INSTALADO EM PRUMADA  FORNECIMENTO E INSTALAÇÃO. AF_12/2015</t>
  </si>
  <si>
    <t>26,34</t>
  </si>
  <si>
    <t>92300</t>
  </si>
  <si>
    <t>TE EM COBRE, DN 28 MM, SEM ANEL DE SOLDA, INSTALADO EM PRUMADA  FORNECIMENTO E INSTALAÇÃO. AF_12/2015</t>
  </si>
  <si>
    <t>39,60</t>
  </si>
  <si>
    <t>92301</t>
  </si>
  <si>
    <t>TE EM COBRE, DN 35 MM, SEM ANEL DE SOLDA, INSTALADO EM PRUMADA  FORNECIMENTO E INSTALAÇÃO. AF_12/2015</t>
  </si>
  <si>
    <t>78,51</t>
  </si>
  <si>
    <t>92302</t>
  </si>
  <si>
    <t>TE EM COBRE, DN 42 MM, SEM ANEL DE SOLDA, INSTALADO EM PRUMADA  FORNECIMENTO E INSTALAÇÃO. AF_12/2015</t>
  </si>
  <si>
    <t>104,18</t>
  </si>
  <si>
    <t>92303</t>
  </si>
  <si>
    <t>TE EM COBRE, DN 54 MM, SEM ANEL DE SOLDA, INSTALADO EM PRUMADA  FORNECIMENTO E INSTALAÇÃO. AF_12/2015</t>
  </si>
  <si>
    <t>191,80</t>
  </si>
  <si>
    <t>92304</t>
  </si>
  <si>
    <t>TE EM COBRE, DN 66 MM, SEM ANEL DE SOLDA, INSTALADO EM PRUMADA  FORNECIMENTO E INSTALAÇÃO. AF_12/2015</t>
  </si>
  <si>
    <t>501,53</t>
  </si>
  <si>
    <t>92311</t>
  </si>
  <si>
    <t>COTOVELO EM COBRE, DN 15 MM, 90 GRAUS, SEM ANEL DE SOLDA, INSTALADO EM RAMAL DE DISTRIBUIÇÃO  FORNECIMENTO E INSTALAÇÃO. AF_12/2015</t>
  </si>
  <si>
    <t>13,65</t>
  </si>
  <si>
    <t>92312</t>
  </si>
  <si>
    <t>COTOVELO EM COBRE, DN 22 MM, 90 GRAUS, SEM ANEL DE SOLDA, INSTALADO EM RAMAL DE DISTRIBUIÇÃO  FORNECIMENTO E INSTALAÇÃO. AF_12/2015</t>
  </si>
  <si>
    <t>22,94</t>
  </si>
  <si>
    <t>92313</t>
  </si>
  <si>
    <t>COTOVELO EM COBRE, DN 28 MM, 90 GRAUS, SEM ANEL DE SOLDA, INSTALADO EM RAMAL DE DISTRIBUIÇÃO  FORNECIMENTO E INSTALAÇÃO. AF_12/2015</t>
  </si>
  <si>
    <t>34,05</t>
  </si>
  <si>
    <t>92314</t>
  </si>
  <si>
    <t>LUVA EM COBRE, DN 15 MM, SEM ANEL DE SOLDA, INSTALADO EM RAMAL DE DISTRIBUIÇÃO  FORNECIMENTO E INSTALAÇÃO. AF_12/2015</t>
  </si>
  <si>
    <t>8,85</t>
  </si>
  <si>
    <t>92315</t>
  </si>
  <si>
    <t>LUVA EM COBRE, DN 22 MM, SEM ANEL DE SOLDA, INSTALADO EM RAMAL DE DISTRIBUIÇÃO  FORNECIMENTO E INSTALAÇÃO. AF_12/2015</t>
  </si>
  <si>
    <t>13,43</t>
  </si>
  <si>
    <t>92316</t>
  </si>
  <si>
    <t>LUVA EM COBRE, DN 28 MM, SEM ANEL DE SOLDA, INSTALADO EM RAMAL DE DISTRIBUIÇÃO  FORNECIMENTO E INSTALAÇÃO. AF_12/2015</t>
  </si>
  <si>
    <t>21,05</t>
  </si>
  <si>
    <t>92317</t>
  </si>
  <si>
    <t>TE EM COBRE, DN 15 MM, SEM ANEL DE SOLDA, INSTALADO EM RAMAL DE DISTRIBUIÇÃO  FORNECIMENTO E INSTALAÇÃO. AF_12/2015</t>
  </si>
  <si>
    <t>18,60</t>
  </si>
  <si>
    <t>92318</t>
  </si>
  <si>
    <t>TE EM COBRE, DN 22 MM, SEM ANEL DE SOLDA, INSTALADO EM RAMAL DE DISTRIBUIÇÃO  FORNECIMENTO E INSTALAÇÃO. AF_12/2015</t>
  </si>
  <si>
    <t>30,30</t>
  </si>
  <si>
    <t>92319</t>
  </si>
  <si>
    <t>TE EM COBRE, DN 28 MM, SEM ANEL DE SOLDA, INSTALADO EM RAMAL DE DISTRIBUIÇÃO  FORNECIMENTO E INSTALAÇÃO. AF_12/2015</t>
  </si>
  <si>
    <t>43,53</t>
  </si>
  <si>
    <t>92326</t>
  </si>
  <si>
    <t>COTOVELO EM COBRE, DN 15 MM, 90 GRAUS, SEM ANEL DE SOLDA, INSTALADO EM RAMAL E SUB-RAMAL  FORNECIMENTO E INSTALAÇÃO. AF_12/2015</t>
  </si>
  <si>
    <t>14,81</t>
  </si>
  <si>
    <t>92327</t>
  </si>
  <si>
    <t>COTOVELO EM COBRE, DN 22 MM, 90 GRAUS, SEM ANEL DE SOLDA, INSTALADO EM RAMAL E SUB-RAMAL  FORNECIMENTO E INSTALAÇÃO. AF_12/2015</t>
  </si>
  <si>
    <t>25,68</t>
  </si>
  <si>
    <t>92328</t>
  </si>
  <si>
    <t>COTOVELO EM COBRE, DN 28 MM, 90 GRAUS, SEM ANEL DE SOLDA, INSTALADO EM RAMAL E SUB-RAMAL  FORNECIMENTO E INSTALAÇÃO. AF_12/2015</t>
  </si>
  <si>
    <t>38,90</t>
  </si>
  <si>
    <t>92329</t>
  </si>
  <si>
    <t>LUVA EM COBRE, DN 15 MM, SEM ANEL DE SOLDA, INSTALADO EM RAMAL E SUB-RAMAL  FORNECIMENTO E INSTALAÇÃO. AF_12/2015</t>
  </si>
  <si>
    <t>9,05</t>
  </si>
  <si>
    <t>92330</t>
  </si>
  <si>
    <t>LUVA EM COBRE, DN 22 MM, SEM ANEL DE SOLDA, INSTALADO EM RAMAL E SUB-RAMAL  FORNECIMENTO E INSTALAÇÃO. AF_12/2015</t>
  </si>
  <si>
    <t>92331</t>
  </si>
  <si>
    <t>LUVA EM COBRE, DN 28 MM, SEM ANEL DE SOLDA, INSTALADO EM RAMAL E SUB-RAMAL  FORNECIMENTO E INSTALAÇÃO. AF_12/2015</t>
  </si>
  <si>
    <t>24,29</t>
  </si>
  <si>
    <t>92332</t>
  </si>
  <si>
    <t>TE EM COBRE, DN 15 MM, SEM ANEL DE SOLDA, INSTALADO EM RAMAL E SUB-RAMAL  FORNECIMENTO E INSTALAÇÃO. AF_12/2015</t>
  </si>
  <si>
    <t>92333</t>
  </si>
  <si>
    <t>TE EM COBRE, DN 22 MM, SEM ANEL DE SOLDA, INSTALADO EM RAMAL E SUB-RAMAL  FORNECIMENTO E INSTALAÇÃO. AF_12/2015</t>
  </si>
  <si>
    <t>33,90</t>
  </si>
  <si>
    <t>92334</t>
  </si>
  <si>
    <t>TE EM COBRE, DN 28 MM, SEM ANEL DE SOLDA, INSTALADO EM RAMAL E SUB-RAMAL  FORNECIMENTO E INSTALAÇÃO. AF_12/2015</t>
  </si>
  <si>
    <t>49,99</t>
  </si>
  <si>
    <t>92344</t>
  </si>
  <si>
    <t>NIPLE, EM FERRO GALVANIZADO, DN 50 (2"), CONEXÃO ROSQUEADA, INSTALADO EM PRUMADAS - FORNECIMENTO E INSTALAÇÃO. AF_10/2020</t>
  </si>
  <si>
    <t>62,65</t>
  </si>
  <si>
    <t>92345</t>
  </si>
  <si>
    <t>LUVA, EM FERRO GALVANIZADO, DN 50 (2"), CONEXÃO ROSQUEADA, INSTALADO EM PRUMADAS - FORNECIMENTO E INSTALAÇÃO. AF_10/2020</t>
  </si>
  <si>
    <t>62,63</t>
  </si>
  <si>
    <t>92346</t>
  </si>
  <si>
    <t>NIPLE, EM FERRO GALVANIZADO, DN 65 (2 1/2"), CONEXÃO ROSQUEADA, INSTALADO EM PRUMADAS - FORNECIMENTO E INSTALAÇÃO. AF_10/2020</t>
  </si>
  <si>
    <t>82,31</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</si>
  <si>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</si>
  <si>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</si>
  <si>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</si>
  <si>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</si>
  <si>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115,54</t>
  </si>
  <si>
    <t>92349</t>
  </si>
  <si>
    <t>LUVA, EM FERRO GALVANIZADO, DN 80 (3"), CONEXÃO ROSQUEADA, INSTALADO EM PRUMADAS - FORNECIMENTO E INSTALAÇÃO. AF_10/2020</t>
  </si>
  <si>
    <t>123,81</t>
  </si>
  <si>
    <t>92350</t>
  </si>
  <si>
    <t>JOELHO 45 GRAUS, EM FERRO GALVANIZADO, DN 50 (2"), CONEXÃO ROSQUEADA, INSTALADO EM PRUMADAS - FORNECIMENTO E INSTALAÇÃO. AF_10/2020</t>
  </si>
  <si>
    <t>93,24</t>
  </si>
  <si>
    <t>92351</t>
  </si>
  <si>
    <t>JOELHO 90 GRAUS, EM FERRO GALVANIZADO, DN 50 (2"), CONEXÃO ROSQUEADA, INSTALADO EM PRUMADAS - FORNECIMENTO E INSTALAÇÃO. AF_10/2020</t>
  </si>
  <si>
    <t>91,17</t>
  </si>
  <si>
    <t>92352</t>
  </si>
  <si>
    <t>JOELHO 45 GRAUS, EM FERRO GALVANIZADO, DN 65 (2 1/2"), CONEXÃO ROSQUEADA, INSTALADO EM PRUMADAS - FORNECIMENTO E INSTALAÇÃO. AF_10/2020</t>
  </si>
  <si>
    <t>141,38</t>
  </si>
  <si>
    <t>92353</t>
  </si>
  <si>
    <t>JOELHO 90 GRAUS, EM FERRO GALVANIZADO, DN 65 (2 1/2"), CONEXÃO ROSQUEADA, INSTALADO EM PRUMADAS - FORNECIMENTO E INSTALAÇÃO. AF_10/2020</t>
  </si>
  <si>
    <t>132,28</t>
  </si>
  <si>
    <t>92354</t>
  </si>
  <si>
    <t>JOELHO 45 GRAUS, EM FERRO GALVANIZADO, DN 80 (3"), CONEXÃO ROSQUEADA, INSTALADO EM PRUMADAS - FORNECIMENTO E INSTALAÇÃO. AF_10/2020</t>
  </si>
  <si>
    <t>187,63</t>
  </si>
  <si>
    <t>92355</t>
  </si>
  <si>
    <t>JOELHO 90 GRAUS, EM FERRO GALVANIZADO, DN 80 (3"), CONEXÃO ROSQUEADA, INSTALADO EM PRUMADAS - FORNECIMENTO E INSTALAÇÃO. AF_10/2020</t>
  </si>
  <si>
    <t>170,09</t>
  </si>
  <si>
    <t>92356</t>
  </si>
  <si>
    <t>TÊ, EM FERRO GALVANIZADO, DN 50 (2"), CONEXÃO ROSQUEADA, INSTALADO EM PRUMADAS - FORNECIMENTO E INSTALAÇÃO. AF_10/2020</t>
  </si>
  <si>
    <t>121,51</t>
  </si>
  <si>
    <t>92357</t>
  </si>
  <si>
    <t>TÊ, EM FERRO GALVANIZADO, DN 65 (2 1/2"), CONEXÃO ROSQUEADA, INSTALADO EM PRUMADAS - FORNECIMENTO E INSTALAÇÃO. AF_10/2020</t>
  </si>
  <si>
    <t>180,94</t>
  </si>
  <si>
    <t>92358</t>
  </si>
  <si>
    <t>TÊ, EM FERRO GALVANIZADO, DN 80 (3"), CONEXÃO ROSQUEADA, INSTALADO EM PRUMADAS - FORNECIMENTO E INSTALAÇÃO. AF_10/2020</t>
  </si>
  <si>
    <t>225,08</t>
  </si>
  <si>
    <t>92369</t>
  </si>
  <si>
    <t>NIPLE, EM FERRO GALVANIZADO, DN 25 (1"), CONEXÃO ROSQUEADA, INSTALADO EM REDE DE ALIMENTAÇÃO PARA HIDRANTE - FORNECIMENTO E INSTALAÇÃO. AF_10/2020</t>
  </si>
  <si>
    <t>33,78</t>
  </si>
  <si>
    <t>92370</t>
  </si>
  <si>
    <t>LUVA, EM FERRO GALVANIZADO, DN 25 (1"), CONEXÃO ROSQUEADA, INSTALADO EM REDE DE ALIMENTAÇÃO PARA HIDRANTE - FORNECIMENTO E INSTALAÇÃO. AF_10/2020</t>
  </si>
  <si>
    <t>35,45</t>
  </si>
  <si>
    <t>92371</t>
  </si>
  <si>
    <t>NIPLE, EM FERRO GALVANIZADO, DN 32 (1 1/4"), CONEXÃO ROSQUEADA, INSTALADO EM REDE DE ALIMENTAÇÃO PARA HIDRANTE - FORNECIMENTO E INSTALAÇÃO. AF_10/2020</t>
  </si>
  <si>
    <t>40,82</t>
  </si>
  <si>
    <t>92372</t>
  </si>
  <si>
    <t>LUVA, EM FERRO GALVANIZADO, DN 32 (1 1/4"), CONEXÃO ROSQUEADA, INSTALADO EM REDE DE ALIMENTAÇÃO PARA HIDRANTE - FORNECIMENTO E INSTALAÇÃO. AF_10/2020</t>
  </si>
  <si>
    <t>42,37</t>
  </si>
  <si>
    <t>92373</t>
  </si>
  <si>
    <t>NIPLE, EM FERRO GALVANIZADO, DN 40 (1 1/2"), CONEXÃO ROSQUEADA, INSTALADO EM REDE DE ALIMENTAÇÃO PARA HIDRANTE - FORNECIMENTO E INSTALAÇÃO. AF_10/2020</t>
  </si>
  <si>
    <t>48,24</t>
  </si>
  <si>
    <t>92374</t>
  </si>
  <si>
    <t>LUVA, EM FERRO GALVANIZADO, DN 40 (1 1/2"), CONEXÃO ROSQUEADA, INSTALADO EM REDE DE ALIMENTAÇÃO PARA HIDRANTE - FORNECIMENTO E INSTALAÇÃO. AF_10/2020</t>
  </si>
  <si>
    <t>48,54</t>
  </si>
  <si>
    <t>92375</t>
  </si>
  <si>
    <t>NIPLE, EM FERRO GALVANIZADO, DN 50 (2"), CONEXÃO ROSQUEADA, INSTALADO EM REDE DE ALIMENTAÇÃO PARA HIDRANTE - FORNECIMENTO E INSTALAÇÃO. AF_10/2020</t>
  </si>
  <si>
    <t>62,61</t>
  </si>
  <si>
    <t>92376</t>
  </si>
  <si>
    <t>LUVA, EM FERRO GALVANIZADO, DN 50 (2"), CONEXÃO ROSQUEADA, INSTALADO EM REDE DE ALIMENTAÇÃO PARA HIDRANTE - FORNECIMENTO E INSTALAÇÃO. AF_10/2020</t>
  </si>
  <si>
    <t>62,59</t>
  </si>
  <si>
    <t>92377</t>
  </si>
  <si>
    <t>NIPLE, EM FERRO GALVANIZADO, DN 65 (2 1/2"), CONEXÃO ROSQUEADA, INSTALADO EM REDE DE ALIMENTAÇÃO PARA HIDRANTE - FORNECIMENTO E INSTALAÇÃO. AF_10/2020</t>
  </si>
  <si>
    <t>83,91</t>
  </si>
  <si>
    <t>92378</t>
  </si>
  <si>
    <t>LUVA, EM FERRO GALVANIZADO, DN 65 (2 1/2"), CONEXÃO ROSQUEADA, INSTALADO EM REDE DE ALIMENTAÇÃO PARA HIDRANTE - FORNECIMENTO E INSTALAÇÃO. AF_10/2020</t>
  </si>
  <si>
    <t>93,20</t>
  </si>
  <si>
    <t>92379</t>
  </si>
  <si>
    <t>NIPLE, EM FERRO GALVANIZADO, DN 80 (3"), CONEXÃO ROSQUEADA, INSTALADO EM REDE DE ALIMENTAÇÃO PARA HIDRANTE - FORNECIMENTO E INSTALAÇÃO. AF_10/2020</t>
  </si>
  <si>
    <t>118,84</t>
  </si>
  <si>
    <t>92380</t>
  </si>
  <si>
    <t>LUVA, EM FERRO GALVANIZADO, DN 80 (3"), CONEXÃO ROSQUEADA, INSTALADO EM REDE DE ALIMENTAÇÃO PARA HIDRANTE - FORNECIMENTO E INSTALAÇÃO. AF_10/2020</t>
  </si>
  <si>
    <t>127,11</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</si>
  <si>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</si>
  <si>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</si>
  <si>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</si>
  <si>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</si>
  <si>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48,97</t>
  </si>
  <si>
    <t>92383</t>
  </si>
  <si>
    <t>JOELHO 45 GRAUS, EM FERRO GALVANIZADO, DN 32 (1 1/4"), CONEXÃO ROSQUEADA, INSTALADO EM REDE DE ALIMENTAÇÃO PARA HIDRANTE - FORNECIMENTO E INSTALAÇÃO. AF_10/2020</t>
  </si>
  <si>
    <t>64,47</t>
  </si>
  <si>
    <t>92384</t>
  </si>
  <si>
    <t>JOELHO 90 GRAUS, EM FERRO GALVANIZADO, DN 32 (1 1/4"), CONEXÃO ROSQUEADA, INSTALADO EM REDE DE ALIMENTAÇÃO PARA HIDRANTE - FORNECIMENTO E INSTALAÇÃO. AF_10/2020</t>
  </si>
  <si>
    <t>60,06</t>
  </si>
  <si>
    <t>92385</t>
  </si>
  <si>
    <t>JOELHO 45 GRAUS, EM FERRO GALVANIZADO, DN 40 (1 1/2"), CONEXÃO ROSQUEADA, INSTALADO EM REDE DE ALIMENTAÇÃO PARA HIDRANTE - FORNECIMENTO E INSTALAÇÃO. AF_10/2020</t>
  </si>
  <si>
    <t>73,92</t>
  </si>
  <si>
    <t>92386</t>
  </si>
  <si>
    <t>JOELHO 90 GRAUS, EM FERRO GALVANIZADO, DN 40 (1 1/2"), CONEXÃO ROSQUEADA, INSTALADO EM REDE DE ALIMENTAÇÃO PARA HIDRANTE - FORNECIMENTO E INSTALAÇÃO. AF_10/2020</t>
  </si>
  <si>
    <t>70,88</t>
  </si>
  <si>
    <t>92387</t>
  </si>
  <si>
    <t>JOELHO 45 GRAUS, EM FERRO GALVANIZADO, DN 50 (2"), CONEXÃO ROSQUEADA, INSTALADO EM REDE DE ALIMENTAÇÃO PARA HIDRANTE - FORNECIMENTO E INSTALAÇÃO. AF_10/2020</t>
  </si>
  <si>
    <t>93,15</t>
  </si>
  <si>
    <t>92388</t>
  </si>
  <si>
    <t>JOELHO 90 GRAUS, EM FERRO GALVANIZADO, DN 50 (2"), CONEXÃO ROSQUEADA, INSTALADO EM REDE DE ALIMENTAÇÃO PARA HIDRANTE - FORNECIMENTO E INSTALAÇÃO. AF_10/2020</t>
  </si>
  <si>
    <t>91,08</t>
  </si>
  <si>
    <t>92389</t>
  </si>
  <si>
    <t>JOELHO 45 GRAUS, EM FERRO GALVANIZADO, DN 65 (2 1/2"), CONEXÃO ROSQUEADA, INSTALADO EM REDE DE ALIMENTAÇÃO PARA HIDRANTE - FORNECIMENTO E INSTALAÇÃO. AF_10/2020</t>
  </si>
  <si>
    <t>143,83</t>
  </si>
  <si>
    <t>92390</t>
  </si>
  <si>
    <t>JOELHO 90 GRAUS, EM FERRO GALVANIZADO, DN 65 (2 1/2"), CONEXÃO ROSQUEADA, INSTALADO EM REDE DE ALIMENTAÇÃO PARA HIDRANTE - FORNECIMENTO E INSTALAÇÃO. AF_10/2020</t>
  </si>
  <si>
    <t>134,73</t>
  </si>
  <si>
    <t>92635</t>
  </si>
  <si>
    <t>JOELHO 45 GRAUS, EM FERRO GALVANIZADO, CONEXÃO ROSQUEADA, DN 80 (3"), INSTALADO EM REDE DE ALIMENTAÇÃO PARA HIDRANTE - FORNECIMENTO E INSTALAÇÃO. AF_10/2020</t>
  </si>
  <si>
    <t>192,58</t>
  </si>
  <si>
    <t>92636</t>
  </si>
  <si>
    <t>JOELHO 90 GRAUS, EM FERRO GALVANIZADO, CONEXÃO ROSQUEADA, DN 80 (3"), INSTALADO EM REDE DE ALIMENTAÇÃO PARA HIDRANTE - FORNECIMENTO E INSTALAÇÃO. AF_10/2020</t>
  </si>
  <si>
    <t>175,04</t>
  </si>
  <si>
    <t>92637</t>
  </si>
  <si>
    <t>TÊ, EM FERRO GALVANIZADO, CONEXÃO ROSQUEADA, DN 25 (1"), INSTALADO EM REDE DE ALIMENTAÇÃO PARA HIDRANTE - FORNECIMENTO E INSTALAÇÃO. AF_10/2020</t>
  </si>
  <si>
    <t>66,12</t>
  </si>
  <si>
    <t>92638</t>
  </si>
  <si>
    <t>TÊ, EM FERRO GALVANIZADO, CONEXÃO ROSQUEADA, DN 32 (1 1/4"), INSTALADO EM REDE DE ALIMENTAÇÃO PARA HIDRANTE - FORNECIMENTO E INSTALAÇÃO. AF_10/2020</t>
  </si>
  <si>
    <t>80,62</t>
  </si>
  <si>
    <t>92639</t>
  </si>
  <si>
    <t>TÊ, EM FERRO GALVANIZADO, CONEXÃO ROSQUEADA, DN 40 (1 1/2"), INSTALADO EM REDE DE ALIMENTAÇÃO PARA HIDRANTE - FORNECIMENTO E INSTALAÇÃO. AF_10/2020</t>
  </si>
  <si>
    <t>93,30</t>
  </si>
  <si>
    <t>92640</t>
  </si>
  <si>
    <t>TÊ, EM FERRO GALVANIZADO, CONEXÃO ROSQUEADA, DN 50 (2"), INSTALADO EM REDE DE ALIMENTAÇÃO PARA HIDRANTE - FORNECIMENTO E INSTALAÇÃO. AF_10/2020</t>
  </si>
  <si>
    <t>121,37</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</si>
  <si>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</si>
  <si>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</si>
  <si>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</si>
  <si>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</si>
  <si>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231,68</t>
  </si>
  <si>
    <t>92657</t>
  </si>
  <si>
    <t>NIPLE, EM FERRO GALVANIZADO, CONEXÃO ROSQUEADA, DN 25 (1"), INSTALADO EM REDE DE ALIMENTAÇÃO PARA SPRINKLER - FORNECIMENTO E INSTALAÇÃO. AF_10/2020</t>
  </si>
  <si>
    <t>24,87</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</si>
  <si>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</si>
  <si>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</si>
  <si>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</si>
  <si>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</si>
  <si>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</si>
  <si>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</si>
  <si>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32,24</t>
  </si>
  <si>
    <t>92661</t>
  </si>
  <si>
    <t>NIPLE, EM FERRO GALVANIZADO, CONEXÃO ROSQUEADA, DN 40 (1 1/2"), INSTALADO EM REDE DE ALIMENTAÇÃO PARA SPRINKLER - FORNECIMENTO E INSTALAÇÃO. AF_10/2020</t>
  </si>
  <si>
    <t>36,70</t>
  </si>
  <si>
    <t>92662</t>
  </si>
  <si>
    <t>LUVA, EM FERRO GALVANIZADO, CONEXÃO ROSQUEADA, DN 40 (1 1/2"), INSTALADO EM REDE DE ALIMENTAÇÃO PARA SPRINKLER - FORNECIMENTO E INSTALAÇÃO. AF_10/2020</t>
  </si>
  <si>
    <t>37,00</t>
  </si>
  <si>
    <t>92663</t>
  </si>
  <si>
    <t>NIPLE, EM FERRO GALVANIZADO, CONEXÃO ROSQUEADA, DN 50 (2"), INSTALADO EM REDE DE ALIMENTAÇÃO PARA SPRINKLER - FORNECIMENTO E INSTALAÇÃO. AF_10/2020</t>
  </si>
  <si>
    <t>49,31</t>
  </si>
  <si>
    <t>92664</t>
  </si>
  <si>
    <t>LUVA, EM FERRO GALVANIZADO, CONEXÃO ROSQUEADA, DN 50 (2"), INSTALADO EM REDE DE ALIMENTAÇÃO PARA SPRINKLER - FORNECIMENTO E INSTALAÇÃO. AF_10/2020</t>
  </si>
  <si>
    <t>49,29</t>
  </si>
  <si>
    <t>92665</t>
  </si>
  <si>
    <t>NIPLE, EM FERRO GALVANIZADO, CONEXÃO ROSQUEADA, DN 65 (2 1/2"), INSTALADO EM REDE DE ALIMENTAÇÃO PARA SPRINKLER - FORNECIMENTO E INSTALAÇÃO. AF_10/2020</t>
  </si>
  <si>
    <t>67,98</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</si>
  <si>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</si>
  <si>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</si>
  <si>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</si>
  <si>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</si>
  <si>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100,32</t>
  </si>
  <si>
    <t>92668</t>
  </si>
  <si>
    <t>LUVA, EM FERRO GALVANIZADO, CONEXÃO ROSQUEADA, DN 80 (3"), INSTALADO EM REDE DE ALIMENTAÇÃO PARA SPRINKLER - FORNECIMENTO E INSTALAÇÃO. AF_10/2020</t>
  </si>
  <si>
    <t>108,59</t>
  </si>
  <si>
    <t>92669</t>
  </si>
  <si>
    <t>JOELHO 45 GRAUS, EM FERRO GALVANIZADO, CONEXÃO ROSQUEADA, DN 25 (1"), INSTALADO EM REDE DE ALIMENTAÇÃO PARA SPRINKLER - FORNECIMENTO E INSTALAÇÃO. AF_10/2020</t>
  </si>
  <si>
    <t>37,80</t>
  </si>
  <si>
    <t>92670</t>
  </si>
  <si>
    <t>JOELHO 90 GRAUS, EM FERRO GALVANIZADO, CONEXÃO ROSQUEADA, DN 25 (1"), INSTALADO EM REDE DE ALIMENTAÇÃO PARA SPRINKLER - FORNECIMENTO E INSTALAÇÃO. AF_10/2020</t>
  </si>
  <si>
    <t>35,58</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</si>
  <si>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</si>
  <si>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</si>
  <si>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</si>
  <si>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</si>
  <si>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44,88</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</si>
  <si>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</si>
  <si>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</si>
  <si>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</si>
  <si>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</si>
  <si>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</si>
  <si>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</si>
  <si>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73,26</t>
  </si>
  <si>
    <t>92676</t>
  </si>
  <si>
    <t>JOELHO 90 GRAUS, EM FERRO GALVANIZADO, CONEXÃO ROSQUEADA, DN 50 (2"), INSTALADO EM REDE DE ALIMENTAÇÃO PARA SPRINKLER - FORNECIMENTO E INSTALAÇÃO. AF_10/2020</t>
  </si>
  <si>
    <t>71,19</t>
  </si>
  <si>
    <t>92677</t>
  </si>
  <si>
    <t>JOELHO 45 GRAUS, EM FERRO GALVANIZADO, CONEXÃO ROSQUEADA, DN 65 (2 1/2"), INSTALADO EM REDE DE ALIMENTAÇÃO PARA SPRINKLER - FORNECIMENTO E INSTALAÇÃO. AF_10/2020</t>
  </si>
  <si>
    <t>119,98</t>
  </si>
  <si>
    <t>92678</t>
  </si>
  <si>
    <t>JOELHO 90 GRAUS, EM FERRO GALVANIZADO, CONEXÃO ROSQUEADA, DN 65 (2 1/2"), INSTALADO EM REDE DE ALIMENTAÇÃO PARA SPRINKLER - FORNECIMENTO E INSTALAÇÃO. AF_10/2020</t>
  </si>
  <si>
    <t>110,88</t>
  </si>
  <si>
    <t>92679</t>
  </si>
  <si>
    <t>JOELHO 45 GRAUS, EM FERRO GALVANIZADO, CONEXÃO ROSQUEADA, DN 80 (3"), INSTALADO EM REDE DE ALIMENTAÇÃO PARA SPRINKLER - FORNECIMENTO E INSTALAÇÃO. AF_10/2020</t>
  </si>
  <si>
    <t>164,82</t>
  </si>
  <si>
    <t>92680</t>
  </si>
  <si>
    <t>JOELHO 90 GRAUS, EM FERRO GALVANIZADO, CONEXÃO ROSQUEADA, DN 80 (3"), INSTALADO EM REDE DE ALIMENTAÇÃO PARA SPRINKLER - FORNECIMENTO E INSTALAÇÃO. AF_10/2020</t>
  </si>
  <si>
    <t>147,28</t>
  </si>
  <si>
    <t>92681</t>
  </si>
  <si>
    <t>TÊ, EM FERRO GALVANIZADO, CONEXÃO ROSQUEADA, DN 25 (1"), INSTALADO EM REDE DE ALIMENTAÇÃO PARA SPRINKLER - FORNECIMENTO E INSTALAÇÃO. AF_10/2020</t>
  </si>
  <si>
    <t>48,25</t>
  </si>
  <si>
    <t>92682</t>
  </si>
  <si>
    <t>TÊ, EM FERRO GALVANIZADO, CONEXÃO ROSQUEADA, DN 32 (1 1/4"), INSTALADO EM REDE DE ALIMENTAÇÃO PARA SPRINKLER - FORNECIMENTO E INSTALAÇÃO. AF_10/2020</t>
  </si>
  <si>
    <t>60,30</t>
  </si>
  <si>
    <t>92683</t>
  </si>
  <si>
    <t>TÊ, EM FERRO GALVANIZADO, CONEXÃO ROSQUEADA, DN 40 (1 1/2"), INSTALADO EM REDE DE ALIMENTAÇÃO PARA SPRINKLER - FORNECIMENTO E INSTALAÇÃO. AF_10/2020</t>
  </si>
  <si>
    <t>70,25</t>
  </si>
  <si>
    <t>92684</t>
  </si>
  <si>
    <t>TÊ, EM FERRO GALVANIZADO, CONEXÃO ROSQUEADA, DN 50 (2"), INSTALADO EM REDE DE ALIMENTAÇÃO PARA SPRINKLER - FORNECIMENTO E INSTALAÇÃO. AF_10/2020</t>
  </si>
  <si>
    <t>94,83</t>
  </si>
  <si>
    <t>92685</t>
  </si>
  <si>
    <t>TÊ, EM FERRO GALVANIZADO, CONEXÃO ROSQUEADA, DN 65 (2 1/2"), INSTALADO EM REDE DE ALIMENTAÇÃO PARA SPRINKLER - FORNECIMENTO E INSTALAÇÃO. AF_10/2020</t>
  </si>
  <si>
    <t>152,38</t>
  </si>
  <si>
    <t>92686</t>
  </si>
  <si>
    <t>TÊ, EM FERRO GALVANIZADO, CONEXÃO ROSQUEADA, DN 80 (3"), INSTALADO EM REDE DE ALIMENTAÇÃO PARA SPRINKLER - FORNECIMENTO E INSTALAÇÃO. AF_10/2020</t>
  </si>
  <si>
    <t>194,63</t>
  </si>
  <si>
    <t>92692</t>
  </si>
  <si>
    <t>NIPLE, EM FERRO GALVANIZADO, CONEXÃO ROSQUEADA, DN 15 (1/2"), INSTALADO EM RAMAIS E SUB-RAMAIS DE GÁS - FORNECIMENTO E INSTALAÇÃO. AF_10/2020</t>
  </si>
  <si>
    <t>13,41</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</si>
  <si>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</si>
  <si>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</si>
  <si>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</si>
  <si>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</si>
  <si>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21,29</t>
  </si>
  <si>
    <t>92695</t>
  </si>
  <si>
    <t>LUVA, EM FERRO GALVANIZADO, CONEXÃO ROSQUEADA, DN 20 (3/4"), INSTALADO EM RAMAIS E SUB-RAMAIS DE GÁS - FORNECIMENTO E INSTALAÇÃO. AF_10/2020</t>
  </si>
  <si>
    <t>21,66</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</si>
  <si>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</si>
  <si>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</si>
  <si>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</si>
  <si>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</si>
  <si>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35,08</t>
  </si>
  <si>
    <t>92698</t>
  </si>
  <si>
    <t>JOELHO 45 GRAUS, EM FERRO GALVANIZADO, CONEXÃO ROSQUEADA, DN 15 (1/2"), INSTALADO EM RAMAIS E SUB-RAMAIS DE GÁS - FORNECIMENTO E INSTALAÇÃO. AF_10/2020</t>
  </si>
  <si>
    <t>19,83</t>
  </si>
  <si>
    <t>92699</t>
  </si>
  <si>
    <t>JOELHO 90 GRAUS, EM FERRO GALVANIZADO, CONEXÃO ROSQUEADA, DN 15 (1/2"), INSTALADO EM RAMAIS E SUB-RAMAIS DE GÁS - FORNECIMENTO E INSTALAÇÃO. AF_10/2020</t>
  </si>
  <si>
    <t>18,62</t>
  </si>
  <si>
    <t>92700</t>
  </si>
  <si>
    <t>JOELHO 45 GRAUS, EM FERRO GALVANIZADO, CONEXÃO ROSQUEADA, DN 20 (3/4"), INSTALADO EM RAMAIS E SUB-RAMAIS DE GÁS - FORNECIMENTO E INSTALAÇÃO. AF_10/2020</t>
  </si>
  <si>
    <t>32,37</t>
  </si>
  <si>
    <t>92701</t>
  </si>
  <si>
    <t>JOELHO 90 GRAUS, EM FERRO GALVANIZADO, CONEXÃO ROSQUEADA, DN 20 (3/4"), INSTALADO EM RAMAIS E SUB-RAMAIS DE GÁS - FORNECIMENTO E INSTALAÇÃO. AF_10/2020</t>
  </si>
  <si>
    <t>30,57</t>
  </si>
  <si>
    <t>92702</t>
  </si>
  <si>
    <t>JOELHO 45 GRAUS, EM FERRO GALVANIZADO, CONEXÃO ROSQUEADA, DN 25 (1"), INSTALADO EM RAMAIS E SUB-RAMAIS DE GÁS - FORNECIMENTO E INSTALAÇÃO. AF_10/2020</t>
  </si>
  <si>
    <t>50,67</t>
  </si>
  <si>
    <t>92703</t>
  </si>
  <si>
    <t>JOELHO 90 GRAUS, EM FERRO GALVANIZADO, CONEXÃO ROSQUEADA, DN 25 (1"), INSTALADO EM RAMAIS E SUB-RAMAIS DE GÁS - FORNECIMENTO E INSTALAÇÃO. AF_10/2020</t>
  </si>
  <si>
    <t>48,45</t>
  </si>
  <si>
    <t>92704</t>
  </si>
  <si>
    <t>TÊ, EM FERRO GALVANIZADO, CONEXÃO ROSQUEADA, DN 15 (1/2"), INSTALADO EM RAMAIS E SUB-RAMAIS DE GÁS - FORNECIMENTO E INSTALAÇÃO. AF_10/2020</t>
  </si>
  <si>
    <t>25,06</t>
  </si>
  <si>
    <t>92705</t>
  </si>
  <si>
    <t>TÊ, EM FERRO GALVANIZADO, CONEXÃO ROSQUEADA, DN 20 (3/4"), INSTALADO EM RAMAIS E SUB-RAMAIS DE GÁS - FORNECIMENTO E INSTALAÇÃO. AF_10/2020</t>
  </si>
  <si>
    <t>40,39</t>
  </si>
  <si>
    <t>92706</t>
  </si>
  <si>
    <t>TÊ, EM FERRO GALVANIZADO, CONEXÃO ROSQUEADA, DN 25 (1"), INSTALADO EM RAMAIS E SUB-RAMAIS DE GÁS - FORNECIMENTO E INSTALAÇÃO. AF_10/2020</t>
  </si>
  <si>
    <t>65,41</t>
  </si>
  <si>
    <t>92889</t>
  </si>
  <si>
    <t>UNIÃO, EM FERRO GALVANIZADO, DN 50 (2"), CONEXÃO ROSQUEADA, INSTALADO EM PRUMADAS - FORNECIMENTO E INSTALAÇÃO. AF_10/2020</t>
  </si>
  <si>
    <t>122,98</t>
  </si>
  <si>
    <t>92890</t>
  </si>
  <si>
    <t>UNIÃO, EM FERRO GALVANIZADO, DN 65 (2 1/2"), CONEXÃO ROSQUEADA, INSTALADO EM PRUMADAS - FORNECIMENTO E INSTALAÇÃO. AF_10/2020</t>
  </si>
  <si>
    <t>186,07</t>
  </si>
  <si>
    <t>92891</t>
  </si>
  <si>
    <t>UNIÃO, EM FERRO GALVANIZADO, DN 80 (3"), CONEXÃO ROSQUEADA, INSTALADO EM PRUMADAS - FORNECIMENTO E INSTALAÇÃO. AF_10/2020</t>
  </si>
  <si>
    <t>272,51</t>
  </si>
  <si>
    <t>92892</t>
  </si>
  <si>
    <t>UNIÃO, EM FERRO GALVANIZADO, DN 25 (1"), CONEXÃO ROSQUEADA, INSTALADO EM REDE DE ALIMENTAÇÃO PARA HIDRANTE - FORNECIMENTO E INSTALAÇÃO. AF_10/2020</t>
  </si>
  <si>
    <t>53,41</t>
  </si>
  <si>
    <t>92893</t>
  </si>
  <si>
    <t>UNIÃO, EM FERRO GALVANIZADO, DN 32 (1 1/4"), CONEXÃO ROSQUEADA, INSTALADO EM REDE DE ALIMENTAÇÃO PARA HIDRANTE - FORNECIMENTO E INSTALAÇÃO. AF_10/2020</t>
  </si>
  <si>
    <t>75,76</t>
  </si>
  <si>
    <t>92894</t>
  </si>
  <si>
    <t>UNIÃO, EM FERRO GALVANIZADO, DN 40 (1 1/2"), CONEXÃO ROSQUEADA, INSTALADO EM REDE DE ALIMENTAÇÃO PARA HIDRANTE - FORNECIMENTO E INSTALAÇÃO. AF_10/2020</t>
  </si>
  <si>
    <t>90,45</t>
  </si>
  <si>
    <t>92895</t>
  </si>
  <si>
    <t>UNIÃO, EM FERRO GALVANIZADO, DN 50 (2"), CONEXÃO ROSQUEADA, INSTALADO EM REDE DE ALIMENTAÇÃO PARA HIDRANTE - FORNECIMENTO E INSTALAÇÃO. AF_10/2020</t>
  </si>
  <si>
    <t>122,94</t>
  </si>
  <si>
    <t>92896</t>
  </si>
  <si>
    <t>UNIÃO, EM FERRO GALVANIZADO, DN 65 (2 1/2"), CONEXÃO ROSQUEADA, INSTALADO EM REDE DE ALIMENTAÇÃO PARA HIDRANTE - FORNECIMENTO E INSTALAÇÃO. AF_10/2020</t>
  </si>
  <si>
    <t>187,67</t>
  </si>
  <si>
    <t>92897</t>
  </si>
  <si>
    <t>UNIÃO, EM FERRO GALVANIZADO, DN 80 (3"), CONEXÃO ROSQUEADA, INSTALADO EM REDE DE ALIMENTAÇÃO PARA HIDRANTE - FORNECIMENTO E INSTALAÇÃO. AF_10/2020</t>
  </si>
  <si>
    <t>275,81</t>
  </si>
  <si>
    <t>92898</t>
  </si>
  <si>
    <t>UNIÃO, EM FERRO GALVANIZADO, CONEXÃO ROSQUEADA, DN 25 (1"), INSTALADO EM REDE DE ALIMENTAÇÃO PARA SPRINKLER - FORNECIMENTO E INSTALAÇÃO. AF_10/2020</t>
  </si>
  <si>
    <t>44,50</t>
  </si>
  <si>
    <t>92899</t>
  </si>
  <si>
    <t>UNIÃO, EM FERRO GALVANIZADO, CONEXÃO ROSQUEADA, DN 32 (1 1/4"), INSTALADO EM REDE DE ALIMENTAÇÃO PARA SPRINKLER - FORNECIMENTO E INSTALAÇÃO. AF_10/2020</t>
  </si>
  <si>
    <t>65,63</t>
  </si>
  <si>
    <t>92900</t>
  </si>
  <si>
    <t>UNIÃO, EM FERRO GALVANIZADO, CONEXÃO ROSQUEADA, DN 40 (1 1/2"), INSTALADO EM REDE DE ALIMENTAÇÃO PARA SPRINKLER - FORNECIMENTO E INSTALAÇÃO. AF_10/2020</t>
  </si>
  <si>
    <t>78,91</t>
  </si>
  <si>
    <t>92901</t>
  </si>
  <si>
    <t>UNIÃO, EM FERRO GALVANIZADO, CONEXÃO ROSQUEADA, DN 50 (2"), INSTALADO EM REDE DE ALIMENTAÇÃO PARA SPRINKLER - FORNECIMENTO E INSTALAÇÃO. AF_10/2020</t>
  </si>
  <si>
    <t>109,64</t>
  </si>
  <si>
    <t>92902</t>
  </si>
  <si>
    <t>UNIÃO, EM FERRO GALVANIZADO, CONEXÃO ROSQUEADA, DN 65 (2 1/2"), INSTALADO EM REDE DE ALIMENTAÇÃO PARA SPRINKLER - FORNECIMENTO E INSTALAÇÃO. AF_10/2020</t>
  </si>
  <si>
    <t>171,74</t>
  </si>
  <si>
    <t>92903</t>
  </si>
  <si>
    <t>UNIÃO, EM FERRO GALVANIZADO, CONEXÃO ROSQUEADA, DN 80 (3"), INSTALADO EM REDE DE ALIMENTAÇÃO PARA SPRINKLER - FORNECIMENTO E INSTALAÇÃO. AF_10/2020</t>
  </si>
  <si>
    <t>257,29</t>
  </si>
  <si>
    <t>92904</t>
  </si>
  <si>
    <t>UNIÃO, EM FERRO GALVANIZADO, CONEXÃO ROSQUEADA, DN 15 (1/2"), INSTALADO EM RAMAIS E SUB-RAMAIS DE GÁS - FORNECIMENTO E INSTALAÇÃO. AF_10/2020</t>
  </si>
  <si>
    <t>30,26</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</si>
  <si>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</si>
  <si>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</si>
  <si>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</si>
  <si>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</si>
  <si>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53,04</t>
  </si>
  <si>
    <t>92907</t>
  </si>
  <si>
    <t>LUVA DE REDUÇÃO, EM FERRO GALVANIZADO, 2" X 1 1/2", CONEXÃO ROSQUEADA, INSTALADO EM PRUMADAS - FORNECIMENTO E INSTALAÇÃO. AF_10/2020</t>
  </si>
  <si>
    <t>66,14</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</si>
  <si>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</si>
  <si>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</si>
  <si>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</si>
  <si>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</si>
  <si>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</si>
  <si>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</si>
  <si>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95,53</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</si>
  <si>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</si>
  <si>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</si>
  <si>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</si>
  <si>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</si>
  <si>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127,93</t>
  </si>
  <si>
    <t>92913</t>
  </si>
  <si>
    <t>LUVA DE REDUÇÃO, EM FERRO GALVANIZADO, 3" X 2 1/2", CONEXÃO ROSQUEADA, INSTALADO EM PRUMADAS - FORNECIMENTO E INSTALAÇÃO. AF_10/2020</t>
  </si>
  <si>
    <t>130,66</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</si>
  <si>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</si>
  <si>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</si>
  <si>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</si>
  <si>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</si>
  <si>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</si>
  <si>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</si>
  <si>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35,55</t>
  </si>
  <si>
    <t>92925</t>
  </si>
  <si>
    <t>LUVA DE REDUÇÃO, EM FERRO GALVANIZADO, 1 1/4" X 1", CONEXÃO ROSQUEADA, INSTALADO EM REDE DE ALIMENTAÇÃO PARA HIDRANTE - FORNECIMENTO E INSTALAÇÃO. AF_10/2020</t>
  </si>
  <si>
    <t>43,62</t>
  </si>
  <si>
    <t>92926</t>
  </si>
  <si>
    <t>LUVA DE REDUÇÃO, EM FERRO GALVANIZADO, 1 1/4" X 1/2", CONEXÃO ROSQUEADA, INSTALADO EM REDE DE ALIMENTAÇÃO PARA HIDRANTE - FORNECIMENTO E INSTALAÇÃO. AF_10/2020</t>
  </si>
  <si>
    <t>43,61</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</si>
  <si>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</si>
  <si>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</si>
  <si>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</si>
  <si>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</si>
  <si>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49,83</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</si>
  <si>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</si>
  <si>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</si>
  <si>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</si>
  <si>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</si>
  <si>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</si>
  <si>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</si>
  <si>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66,10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</si>
  <si>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</si>
  <si>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</si>
  <si>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</si>
  <si>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</si>
  <si>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</si>
  <si>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</si>
  <si>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97,13</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</si>
  <si>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</si>
  <si>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</si>
  <si>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</si>
  <si>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</si>
  <si>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133,96</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</si>
  <si>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</si>
  <si>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</si>
  <si>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</si>
  <si>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</si>
  <si>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26,40</t>
  </si>
  <si>
    <t>92939</t>
  </si>
  <si>
    <t>LUVA DE REDUÇÃO, EM FERRO GALVANIZADO, 1" X 3/4", CONEXÃO ROSQUEADA, INSTALADO EM REDE DE ALIMENTAÇÃO PARA SPRINKLER - FORNECIMENTO E INSTALAÇÃO. AF_10/2020</t>
  </si>
  <si>
    <t>26,64</t>
  </si>
  <si>
    <t>92940</t>
  </si>
  <si>
    <t>LUVA DE REDUÇÃO, EM FERRO GALVANIZADO, 1 1/4" X 1", CONEXÃO ROSQUEADA, INSTALADO EM REDE DE ALIMENTAÇÃO PARA SPRINKLER - FORNECIMENTO E INSTALAÇÃO. AF_10/2020</t>
  </si>
  <si>
    <t>33,49</t>
  </si>
  <si>
    <t>92941</t>
  </si>
  <si>
    <t>LUVA DE REDUÇÃO, EM FERRO GALVANIZADO, 1 1/4" X 1/2", CONEXÃO ROSQUEADA, INSTALADO EM REDE DE ALIMENTAÇÃO PARA SPRINKLER - FORNECIMENTO E INSTALAÇÃO. AF_10/2020</t>
  </si>
  <si>
    <t>33,48</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</si>
  <si>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</si>
  <si>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</si>
  <si>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</si>
  <si>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</si>
  <si>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38,29</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</si>
  <si>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</si>
  <si>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</si>
  <si>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</si>
  <si>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</si>
  <si>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</si>
  <si>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</si>
  <si>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52,80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</si>
  <si>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</si>
  <si>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</si>
  <si>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</si>
  <si>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</si>
  <si>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</si>
  <si>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</si>
  <si>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</si>
  <si>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</si>
  <si>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</si>
  <si>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</si>
  <si>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115,44</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</si>
  <si>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</si>
  <si>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</si>
  <si>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</si>
  <si>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</si>
  <si>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</si>
  <si>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 FORNECIMENTO E INSTALAÇÃO. AF_01/2016</t>
  </si>
  <si>
    <t>93051</t>
  </si>
  <si>
    <t>BUCHA DE REDUÇÃO EM COBRE, DN 22 MM X 15 MM, SEM ANEL DE SOLDA, BOLSA X BOLSA, INSTALADO EM PRUMADA  FORNECIMENTO E INSTALAÇÃO. AF_01/2016</t>
  </si>
  <si>
    <t>11,90</t>
  </si>
  <si>
    <t>93052</t>
  </si>
  <si>
    <t>JUNTA DE EXPANSÃO EM COBRE, DN 22 MM, PONTA X PONTA, INSTALADO EM PRUMADA  FORNECIMENTO E INSTALAÇÃO. AF_01/2016</t>
  </si>
  <si>
    <t>598,44</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</si>
  <si>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</si>
  <si>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</si>
  <si>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</si>
  <si>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</si>
  <si>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51,72</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</si>
  <si>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</si>
  <si>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</si>
  <si>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</si>
  <si>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</si>
  <si>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</si>
  <si>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</si>
  <si>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658,05</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</si>
  <si>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</si>
  <si>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</si>
  <si>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</si>
  <si>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</si>
  <si>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90,35</t>
  </si>
  <si>
    <t>93061</t>
  </si>
  <si>
    <t>LUVA PASSANTE EM COBRE, DN 35 MM, SEM ANEL DE SOLDA, INSTALADO EM PRUMADA  FORNECIMENTO E INSTALAÇÃO. AF_01/2016</t>
  </si>
  <si>
    <t>36,02</t>
  </si>
  <si>
    <t>93062</t>
  </si>
  <si>
    <t>BUCHA DE REDUÇÃO EM COBRE, DN 35 MM X 28 MM, SEM ANEL DE SOLDA, PONTA X BOLSA, INSTALADO EM PRUMADA  FORNECIMENTO E INSTALAÇÃO. AF_01/2016</t>
  </si>
  <si>
    <t>31,20</t>
  </si>
  <si>
    <t>93063</t>
  </si>
  <si>
    <t>JUNTA DE EXPANSÃO EM BRONZE/LATÃO, DN 35 MM, PONTA X PONTA, INSTALADO EM PRUMADA  FORNECIMENTO E INSTALAÇÃO. AF_01/2016</t>
  </si>
  <si>
    <t>753,72</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</si>
  <si>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</si>
  <si>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</si>
  <si>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</si>
  <si>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</si>
  <si>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52,25</t>
  </si>
  <si>
    <t>93066</t>
  </si>
  <si>
    <t>JUNTA DE EXPANSÃO EM BRONZE/LATÃO, DN 42 MM, PONTA X PONTA, INSTALADO EM PRUMADA  FORNECIMENTO E INSTALAÇÃO. AF_01/2016</t>
  </si>
  <si>
    <t>946,19</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</si>
  <si>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</si>
  <si>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</si>
  <si>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</si>
  <si>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</si>
  <si>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72,44</t>
  </si>
  <si>
    <t>93069</t>
  </si>
  <si>
    <t>JUNTA DE EXPANSÃO EM BRONZE/LATÃO, DN 54 MM, PONTA X PONTA, INSTALADO EM PRUMADA  FORNECIMENTO E INSTALAÇÃO. AF_01/2016</t>
  </si>
  <si>
    <t>1.311,38</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</si>
  <si>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</si>
  <si>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</si>
  <si>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</si>
  <si>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</si>
  <si>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</si>
  <si>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</si>
  <si>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1.730,35</t>
  </si>
  <si>
    <t>93073</t>
  </si>
  <si>
    <t>TE DUPLA CURVA EM BRONZE/LATÃO, DN 3/4" X 22 MM X 3/4", SEM ANEL DE SOLDA, ROSCA F X BOLSA X ROSCA F, INSTALADO EM PRUMADA  FORNECIMENTO E INSTALAÇÃO. AF_01/2016</t>
  </si>
  <si>
    <t>94,52</t>
  </si>
  <si>
    <t>93074</t>
  </si>
  <si>
    <t>CURVA EM COBRE, DN 15 MM, 45 GRAUS, SEM ANEL DE SOLDA, BOLSA X BOLSA, INSTALADO EM RAMAL DE DISTRIBUIÇÃO  FORNECIMENTO E INSTALAÇÃO. AF_01/2016</t>
  </si>
  <si>
    <t>13,61</t>
  </si>
  <si>
    <t>93075</t>
  </si>
  <si>
    <t>COTOVELO EM BRONZE/LATÃO, DN 15 MM X 1/2", 90 GRAUS, SEM ANEL DE SOLDA, BOLSA X ROSCA F, INSTALADO EM RAMAL DE DISTRIBUIÇÃO  FORNECIMENTO E INSTALAÇÃO. AF_01/2016</t>
  </si>
  <si>
    <t>23,56</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</si>
  <si>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</si>
  <si>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</si>
  <si>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</si>
  <si>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</si>
  <si>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33,77</t>
  </si>
  <si>
    <t>93078</t>
  </si>
  <si>
    <t>COTOVELO EM BRONZE/LATÃO, DN 22 MM X 3/4", 90 GRAUS, SEM ANEL DE SOLDA, BOLSA X ROSCA F, INSTALADO EM RAMAL DE DISTRIBUIÇÃO  FORNECIMENTO E INSTALAÇÃO. AF_01/2016</t>
  </si>
  <si>
    <t>36,71</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</si>
  <si>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</si>
  <si>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</si>
  <si>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</si>
  <si>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</si>
  <si>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8,88</t>
  </si>
  <si>
    <t>93081</t>
  </si>
  <si>
    <t>CONECTOR EM BRONZE/LATÃO, DN 15 MM X 1/2", SEM ANEL DE SOLDA, BOLSA X ROSCA F, INSTALADO EM RAMAL DE DISTRIBUIÇÃO  FORNECIMENTO E INSTALAÇÃO. AF_01/2016</t>
  </si>
  <si>
    <t>21,50</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</si>
  <si>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</si>
  <si>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</si>
  <si>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</si>
  <si>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</si>
  <si>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517,09</t>
  </si>
  <si>
    <t>93084</t>
  </si>
  <si>
    <t>LUVA PASSANTE EM COBRE, DN 22 MM, SEM ANEL DE SOLDA, INSTALADO EM RAMAL DE DISTRIBUIÇÃO  FORNECIMENTO E INSTALAÇÃO. AF_01/2016</t>
  </si>
  <si>
    <t>14,95</t>
  </si>
  <si>
    <t>93085</t>
  </si>
  <si>
    <t>BUCHA DE REDUÇÃO EM COBRE, DN 22 MM X 15 MM, SEM ANEL DE SOLDA, PONTA X BOLSA, INSTALADO EM RAMAL DE DISTRIBUIÇÃO  FORNECIMENTO E INSTALAÇÃO. AF_01/2016</t>
  </si>
  <si>
    <t>13,91</t>
  </si>
  <si>
    <t>93086</t>
  </si>
  <si>
    <t>JUNTA DE EXPANSÃO EM COBRE, DN 22 MM, PONTA X PONTA, INSTALADO EM RAMAL DE DISTRIBUIÇÃO  FORNECIMENTO E INSTALAÇÃO. AF_01/2016</t>
  </si>
  <si>
    <t>600,45</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</si>
  <si>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</si>
  <si>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</si>
  <si>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</si>
  <si>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</si>
  <si>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27,33</t>
  </si>
  <si>
    <t>93089</t>
  </si>
  <si>
    <t>CURVA DE TRANSPOSIÇÃO EM BRONZE/LATÃO, DN 22 MM, SEM ANEL DE SOLDA, BOLSA X BOLSA, INSTALADO EM RAMAL DE DISTRIBUIÇÃO  FORNECIMENTO E INSTALAÇÃO. AF_01/2016</t>
  </si>
  <si>
    <t>53,73</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</si>
  <si>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</si>
  <si>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</si>
  <si>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</si>
  <si>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</si>
  <si>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18,57</t>
  </si>
  <si>
    <t>93092</t>
  </si>
  <si>
    <t>JUNTA DE EXPANSÃO EM COBRE, DN 28 MM, PONTA X PONTA, INSTALADO EM RAMAL DE DISTRIBUIÇÃO  FORNECIMENTO E INSTALAÇÃO. AF_01/2016</t>
  </si>
  <si>
    <t>660,05</t>
  </si>
  <si>
    <t>93093</t>
  </si>
  <si>
    <t>CONECTOR EM BRONZE/LATÃO, DN 28 MM X 1/2", SEM ANEL DE SOLDA, BOLSA X ROSCA F, INSTALADO EM RAMAL DE DISTRIBUIÇÃO  FORNECIMENTO E INSTALAÇÃO. AF_01/2016</t>
  </si>
  <si>
    <t>36,62</t>
  </si>
  <si>
    <t>93094</t>
  </si>
  <si>
    <t>CURVA DE TRANSPOSIÇÃO EM BRONZE/LATÃO, DN 28 MM, SEM ANEL DE SOLDA, BOLSA X BOLSA, INSTALADO EM RAMAL DE DISTRIBUIÇÃO  FORNECIMENTO E INSTALAÇÃO. AF_01/2016</t>
  </si>
  <si>
    <t>92,35</t>
  </si>
  <si>
    <t>93095</t>
  </si>
  <si>
    <t>TE DUPLA CURVA EM BRONZE/LATÃO, DN 1/2" X 15 MM X 1/2", SEM ANEL DE SOLDA, ROSCA F X BOLSA X ROSCA F, INSTALADO EM RAMAL DE DISTRIBUIÇÃO  FORNECIMENTO E INSTALAÇÃO. AF_01/2016</t>
  </si>
  <si>
    <t>68,78</t>
  </si>
  <si>
    <t>93096</t>
  </si>
  <si>
    <t>TE DUPLA CURVA EM BRONZE/LATÃO, DN 3/4" X 22 MM X 3/4", SEM ANEL DE SOLDA, ROSCA F X BOLSA X ROSCA F, INSTALADO EM RAMAL DE DISTRIBUIÇÃO  FORNECIMENTO E INSTALAÇÃO. AF_01/2016</t>
  </si>
  <si>
    <t>98,48</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</si>
  <si>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</si>
  <si>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</si>
  <si>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</si>
  <si>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</si>
  <si>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23,80</t>
  </si>
  <si>
    <t>93099</t>
  </si>
  <si>
    <t>CURVA EM COBRE, DN 22 MM, 45 GRAUS, SEM ANEL DE SOLDA, BOLSA X BOLSA, INSTALADO EM RAMAL E SUB-RAMAL  FORNECIMENTO E INSTALAÇÃO. AF_01/2016</t>
  </si>
  <si>
    <t>25,35</t>
  </si>
  <si>
    <t>93100</t>
  </si>
  <si>
    <t>COTOVELO EM BRONZE/LATÃO, DN 22 MM X 1/2", 90 GRAUS, SEM ANEL DE SOLDA, BOLSA X ROSCA F, INSTALADO EM RAMAL E SUB-RAMAL  FORNECIMENTO E INSTALAÇÃO. AF_01/2016</t>
  </si>
  <si>
    <t>36,51</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</si>
  <si>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</si>
  <si>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</si>
  <si>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</si>
  <si>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</si>
  <si>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34,51</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</si>
  <si>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</si>
  <si>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</si>
  <si>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</si>
  <si>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</si>
  <si>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21,70</t>
  </si>
  <si>
    <t>93105</t>
  </si>
  <si>
    <t>CURVA DE TRANSPOSIÇÃO EM BRONZE/LATÃO, DN 15 MM, SEM ANEL DE SOLDA, BOLSA X BOLSA, INSTALADO EM RAMAL E SUB-RAMAL  FORNECIMENTO E INSTALAÇÃO. AF_01/2016</t>
  </si>
  <si>
    <t>26,73</t>
  </si>
  <si>
    <t>93106</t>
  </si>
  <si>
    <t>JUNTA DE EXPANSÃO EM COBRE, DN 15 MM, PONTA X PONTA, INSTALADO EM RAMAL E SUB-RAMAL  FORNECIMENTO E INSTALAÇÃO. AF_01/2016</t>
  </si>
  <si>
    <t>517,29</t>
  </si>
  <si>
    <t>93107</t>
  </si>
  <si>
    <t>LUVA PASSANTE EM COBRE, DN 22 MM, SEM ANEL DE SOLDA, INSTALADO EM RAMAL E SUB-RAMAL  FORNECIMENTO E INSTALAÇÃO. AF_01/2016</t>
  </si>
  <si>
    <t>16,75</t>
  </si>
  <si>
    <t>93108</t>
  </si>
  <si>
    <t>BUCHA DE REDUÇÃO EM COBRE, DN 22 MM X 15 MM, SEM ANEL DE SOLDA, PONTA X BOLSA, INSTALADO EM RAMAL E SUB-RAMAL  FORNECIMENTO E INSTALAÇÃO. AF_01/2016</t>
  </si>
  <si>
    <t>15,71</t>
  </si>
  <si>
    <t>93109</t>
  </si>
  <si>
    <t>JUNTA DE EXPANSÃO EM COBRE, DN 22 MM, PONTA X PONTA, INSTALADO EM RAMAL E SUB-RAMAL  FORNECIMENTO E INSTALAÇÃO. AF_01/2016</t>
  </si>
  <si>
    <t>602,25</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</si>
  <si>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</si>
  <si>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</si>
  <si>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</si>
  <si>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</si>
  <si>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</si>
  <si>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</si>
  <si>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55,53</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</si>
  <si>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</si>
  <si>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</si>
  <si>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</si>
  <si>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</si>
  <si>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39,86</t>
  </si>
  <si>
    <t>93115</t>
  </si>
  <si>
    <t>CURVA DE TRANSPOSIÇÃO EM BRONZE/LATÃO, DN 28 MM, SEM ANEL DE SOLDA, BOLSA X BOLSA, INSTALADO EM RAMAL E SUB-RAMAL  FORNECIMENTO E INSTALAÇÃO. AF_01/2016</t>
  </si>
  <si>
    <t>95,59</t>
  </si>
  <si>
    <t>93116</t>
  </si>
  <si>
    <t>JUNTA DE EXPANSÃO EM COBRE, DN 28 MM, PONTA X PONTA, INSTALADO EM RAMAL E SUB-RAMAL  FORNECIMENTO E INSTALAÇÃO. AF_01/2016</t>
  </si>
  <si>
    <t>663,29</t>
  </si>
  <si>
    <t>93117</t>
  </si>
  <si>
    <t>TE DUPLA CURVA EM BRONZE/LATÃO, DN 1/2" X 15 MM X 1/2", SEM ANEL DE SOLDA, ROSCA F X BOLSA X ROSCA F, INSTALADO EM RAMAL E SUB-RAMAL  FORNECIMENTO E INSTALAÇÃO. AF_01/2016</t>
  </si>
  <si>
    <t>69,07</t>
  </si>
  <si>
    <t>93118</t>
  </si>
  <si>
    <t>TE DUPLA CURVA EM BRONZE/LATÃO, DN 3/4" X 22 MM X 3/4", SEM ANEL DE SOLDA, ROSCA F X BOLSA X ROSCA F, INSTALADO EM RAMAL E SUB-RAMAL  FORNECIMENTO E INSTALAÇÃO. AF_01/2016</t>
  </si>
  <si>
    <t>102,08</t>
  </si>
  <si>
    <t>93119</t>
  </si>
  <si>
    <t>CURVA EM COBRE, DN 22 MM, 45 GRAUS, SEM ANEL DE SOLDA, BOLSA X BOLSA, INSTALADO EM PRUMADA  FORNECIMENTO E INSTALAÇÃO. AF_01/2016</t>
  </si>
  <si>
    <t>19,65</t>
  </si>
  <si>
    <t>93120</t>
  </si>
  <si>
    <t>COTOVELO EM BRONZE/LATÃO, DN 22 MM X 1/2", 90 GRAUS, SEM ANEL DE SOLDA, BOLSA X ROSCA F, INSTALADO EM PRUMADA  FORNECIMENTO E INSTALAÇÃO. AF_01/2016</t>
  </si>
  <si>
    <t>30,81</t>
  </si>
  <si>
    <t>93121</t>
  </si>
  <si>
    <t>COTOVELO EM BRONZE/LATÃO, DN 22 MM X 3/4", 90 GRAUS, SEM ANEL DE SOLDA, BOLSA X ROSCA F, INSTALADO EM PRUMADA  FORNECIMENTO E INSTALAÇÃO. AF_01/2016</t>
  </si>
  <si>
    <t>33,75</t>
  </si>
  <si>
    <t>93122</t>
  </si>
  <si>
    <t>CURVA EM COBRE, DN 28 MM, 45 GRAUS, SEM ANEL DE SOLDA, BOLSA X BOLSA, INSTALADO EM PRUMADA  FORNECIMENTO E INSTALAÇÃO. AF_01/2016</t>
  </si>
  <si>
    <t>93123</t>
  </si>
  <si>
    <t>CURVA EM COBRE, DN 35 MM, 45 GRAUS, SEM ANEL DE SOLDA, BOLSA X BOLSA, INSTALADO EM PRUMADA  FORNECIMENTO E INSTALAÇÃO. AF_01/2016</t>
  </si>
  <si>
    <t>65,13</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</si>
  <si>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</si>
  <si>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</si>
  <si>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</si>
  <si>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</si>
  <si>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150,02</t>
  </si>
  <si>
    <t>93126</t>
  </si>
  <si>
    <t>CURVA EM COBRE, DN 66 MM, 45 GRAUS, SEM ANEL DE SOLDA, BOLSA X BOLSA, INSTALADO EM PRUMADA  FORNECIMENTO E INSTALAÇÃO. AF_01/2016</t>
  </si>
  <si>
    <t>334,21</t>
  </si>
  <si>
    <t>93133</t>
  </si>
  <si>
    <t>BUCHA DE REDUÇÃO EM COBRE, DN 28 MM X 22 MM, SEM ANEL DE SOLDA, INSTALADO EM RAMAL E SUB-RAMAL  FORNECIMENTO E INSTALAÇÃO. AF_01/2016</t>
  </si>
  <si>
    <t>21,81</t>
  </si>
  <si>
    <t>94465</t>
  </si>
  <si>
    <t>LUVA, EM FERRO GALVANIZADO, CONEXÃO ROSQUEADA, DN 50 (2), INSTALADO EM RESERVAÇÃO DE ÁGUA DE EDIFICAÇÃO QUE POSSUA RESERVATÓRIO DE FIBRA/FIBROCIMENTO  FORNECIMENTO E INSTALAÇÃO. AF_06/2016</t>
  </si>
  <si>
    <t>48,55</t>
  </si>
  <si>
    <t>94466</t>
  </si>
  <si>
    <t>NIPLE, EM FERRO GALVANIZADO, CONEXÃO ROSQUEADA, DN 50 (2), INSTALADO EM RESERVAÇÃO DE ÁGUA DE EDIFICAÇÃO QUE POSSUA RESERVATÓRIO DE FIBRA/FIBROCIMENTO  FORNECIMENTO E INSTALAÇÃO. AF_06/2016</t>
  </si>
  <si>
    <t>48,57</t>
  </si>
  <si>
    <t>94467</t>
  </si>
  <si>
    <t>LUVA, EM FERRO GALVANIZADO, CONEXÃO ROSQUEADA, DN 65 (2 1/2), INSTALADO EM RESERVAÇÃO DE ÁGUA DE EDIFICAÇÃO QUE POSSUA RESERVATÓRIO DE FIBRA/FIBROCIMENTO  FORNECIMENTO E INSTALAÇÃO. AF_06/2016</t>
  </si>
  <si>
    <t>74,73</t>
  </si>
  <si>
    <t>94468</t>
  </si>
  <si>
    <t>NIPLE, EM FERRO GALVANIZADO, CONEXÃO ROSQUEADA, DN 65 (2 1/2), INSTALADO EM RESERVAÇÃO DE ÁGUA DE EDIFICAÇÃO QUE POSSUA RESERVATÓRIO DE FIBRA/FIBROCIMENTO  FORNECIMENTO E INSTALAÇÃO. AF_06/2016</t>
  </si>
  <si>
    <t>65,44</t>
  </si>
  <si>
    <t>94469</t>
  </si>
  <si>
    <t>LUVA, EM FERRO GALVANIZADO, CONEXÃO ROSQUEADA, DN 80 (3), INSTALADO EM RESERVAÇÃO DE ÁGUA DE EDIFICAÇÃO QUE POSSUA RESERVATÓRIO DE FIBRA/FIBROCIMENTO  FORNECIMENTO E INSTALAÇÃO. AF_06/2016</t>
  </si>
  <si>
    <t>108,43</t>
  </si>
  <si>
    <t>94470</t>
  </si>
  <si>
    <t>NIPLE, EM FERRO GALVANIZADO, CONEXÃO ROSQUEADA, DN 80 (3), INSTALADO EM RESERVAÇÃO DE ÁGUA DE EDIFICAÇÃO QUE POSSUA RESERVATÓRIO DE FIBRA/FIBROCIMENTO  FORNECIMENTO E INSTALAÇÃO. AF_06/2016</t>
  </si>
  <si>
    <t>100,16</t>
  </si>
  <si>
    <t>94471</t>
  </si>
  <si>
    <t>COTOVELO 90 GRAUS, EM FERRO GALVANIZADO, CONEXÃO ROSQUEADA, DN 50 (2), INSTALADO EM RESERVAÇÃO DE ÁGUA DE EDIFICAÇÃO QUE POSSUA RESERVATÓRIO DE FIBRA/FIBROCIMENTO  FORNECIMENTO E INSTALAÇÃO. AF_06/2016</t>
  </si>
  <si>
    <t>70,11</t>
  </si>
  <si>
    <t>94472</t>
  </si>
  <si>
    <t>COTOVELO 45 GRAUS, EM FERRO GALVANIZADO, CONEXÃO ROSQUEADA, DN 50 (2), INSTALADO EM RESERVAÇÃO DE ÁGUA DE EDIFICAÇÃO QUE POSSUA RESERVATÓRIO DE FIBRA/FIBROCIMENTO  FORNECIMENTO E INSTALAÇÃO. AF_06/2016</t>
  </si>
  <si>
    <t>72,18</t>
  </si>
  <si>
    <t>94473</t>
  </si>
  <si>
    <t>COTOVELO 90 GRAUS, EM FERRO GALVANIZADO, CONEXÃO ROSQUEADA, DN 65 (2 1/2), INSTALADO EM RESERVAÇÃO DE ÁGUA DE EDIFICAÇÃO QUE POSSUA RESERVATÓRIO DE FIBRA/FIBROCIMENTO  FORNECIMENTO E INSTALAÇÃO. AF_06/2016</t>
  </si>
  <si>
    <t>107,11</t>
  </si>
  <si>
    <t>94474</t>
  </si>
  <si>
    <t>COTOVELO 45 GRAUS, EM FERRO GALVANIZADO, CONEXÃO ROSQUEADA, DN 65 (2 1/2), INSTALADO EM RESERVAÇÃO DE ÁGUA DE EDIFICAÇÃO QUE POSSUA RESERVATÓRIO DE FIBRA/FIBROCIMENTO  FORNECIMENTO E INSTALAÇÃO. AF_06/2016</t>
  </si>
  <si>
    <t>116,21</t>
  </si>
  <si>
    <t>94475</t>
  </si>
  <si>
    <t>COTOVELO 90 GRAUS, EM FERRO GALVANIZADO, CONEXÃO ROSQUEADA, DN 80 (3), INSTALADO EM RESERVAÇÃO DE ÁGUA DE EDIFICAÇÃO QUE POSSUA RESERVATÓRIO DE FIBRA/FIBROCIMENTO  FORNECIMENTO E INSTALAÇÃO. AF_06/2016</t>
  </si>
  <si>
    <t>147,06</t>
  </si>
  <si>
    <t>94476</t>
  </si>
  <si>
    <t>COTOVELO 45 GRAUS, EM FERRO GALVANIZADO, CONEXÃO ROSQUEADA, DN 80 (3), INSTALADO EM RESERVAÇÃO DE ÁGUA DE EDIFICAÇÃO QUE POSSUA RESERVATÓRIO DE FIBRA/FIBROCIMENTO  FORNECIMENTO E INSTALAÇÃO. AF_06/2016</t>
  </si>
  <si>
    <t>164,60</t>
  </si>
  <si>
    <t>94477</t>
  </si>
  <si>
    <t>TÊ, EM FERRO GALVANIZADO, CONEXÃO ROSQUEADA, DN 50 (2), INSTALADO EM RESERVAÇÃO DE ÁGUA DE EDIFICAÇÃO QUE POSSUA RESERVATÓRIO DE FIBRA/FIBROCIMENTO  FORNECIMENTO E INSTALAÇÃO. AF_06/2016</t>
  </si>
  <si>
    <t>93,27</t>
  </si>
  <si>
    <t>94478</t>
  </si>
  <si>
    <t>TÊ, EM FERRO GALVANIZADO, CONEXÃO ROSQUEADA, DN 65 (2 1/2), INSTALADO EM RESERVAÇÃO DE ÁGUA DE EDIFICAÇÃO QUE POSSUA RESERVATÓRIO DE FIBRA/FIBROCIMENTO  FORNECIMENTO E INSTALAÇÃO. AF_06/2016</t>
  </si>
  <si>
    <t>147,20</t>
  </si>
  <si>
    <t>94479</t>
  </si>
  <si>
    <t>TÊ, EM FERRO GALVANIZADO, CONEXÃO ROSQUEADA, DN 80 (3), INSTALADO EM RESERVAÇÃO DE ÁGUA DE EDIFICAÇÃO QUE POSSUA RESERVATÓRIO DE FIBRA/FIBROCIMENTO  FORNECIMENTO E INSTALAÇÃO. AF_06/2016</t>
  </si>
  <si>
    <t>194,22</t>
  </si>
  <si>
    <t>94606</t>
  </si>
  <si>
    <t>LUVA EM COBRE, DN 54 MM, SEM ANEL DE SOLDA, INSTALADO EM RESERVAÇÃO DE ÁGUA DE EDIFICAÇÃO QUE POSSUA RESERVATÓRIO DE FIBRA/FIBROCIMENTO  FORNECIMENTO E INSTALAÇÃO. AF_06/2016</t>
  </si>
  <si>
    <t>88,58</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</si>
  <si>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</si>
  <si>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</si>
  <si>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</si>
  <si>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</si>
  <si>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329,33</t>
  </si>
  <si>
    <t>94612</t>
  </si>
  <si>
    <t>LUVA DE COBRE, DN 104 MM, SEM ANEL DE SOLDA, INSTALADO EM RESERVAÇÃO DE ÁGUA DE EDIFICAÇÃO QUE POSSUA RESERVATÓRIO DE FIBRA/FIBROCIMENTO  FORNECIMENTO E INSTALAÇÃO. AF_06/2016</t>
  </si>
  <si>
    <t>463,09</t>
  </si>
  <si>
    <t>94614</t>
  </si>
  <si>
    <t>COTOVELO EM COBRE, DN 54 MM, 90 GRAUS, SEM ANEL DE SOLDA, INSTALADO EM RESERVAÇÃO DE ÁGUA DE EDIFICAÇÃO QUE POSSUA RESERVATÓRIO DE FIBRA/FIBROCIMENTO  FORNECIMENTO E INSTALAÇÃO. AF_06/2016</t>
  </si>
  <si>
    <t>150,25</t>
  </si>
  <si>
    <t>94615</t>
  </si>
  <si>
    <t>CURVA EM COBRE, DN 54 MM, 45 GRAUS, SEM ANEL DE SOLDA, BOLSA X BOLSA, INSTALADO EM RESERVAÇÃO DE ÁGUA DE EDIFICAÇÃO QUE POSSUA RESERVATÓRIO DE FIBRA/FIBROCIMENTO  FORNECIMENTO E INSTALAÇÃO. AF_06/2016</t>
  </si>
  <si>
    <t>171,05</t>
  </si>
  <si>
    <t>94616</t>
  </si>
  <si>
    <t>COTOVELO EM COBRE, DN 66 MM, 90 GRAUS, SEM ANEL DE SOLDA, INSTALADO EM RESERVAÇÃO DE ÁGUA DE EDIFICAÇÃO QUE POSSUA RESERVATÓRIO DE FIBRA/FIBROCIMENTO  FORNECIMENTO E INSTALAÇÃO. AF_06/2016</t>
  </si>
  <si>
    <t>423,62</t>
  </si>
  <si>
    <t>94617</t>
  </si>
  <si>
    <t>CURVA EM COBRE, DN 66 MM, 45 GRAUS, SEM ANEL DE SOLDA, BOLSA X BOLSA, INSTALADO EM RESERVAÇÃO DE ÁGUA DE EDIFICAÇÃO QUE POSSUA RESERVATÓRIO DE FIBRA/FIBROCIMENTO  FORNECIMENTO E INSTALAÇÃO. AF_06/2016</t>
  </si>
  <si>
    <t>351,30</t>
  </si>
  <si>
    <t>94618</t>
  </si>
  <si>
    <t>COTOVELO EM COBRE, DN 79 MM, 90 GRAUS, SEM ANEL DE SOLDA, INSTALADO EM RESERVAÇÃO DE ÁGUA DE EDIFICAÇÃO QUE POSSUA RESERVATÓRIO DE FIBRA/FIBROCIMENTO  FORNECIMENTO E INSTALAÇÃO. AF_06/2016</t>
  </si>
  <si>
    <t>415,67</t>
  </si>
  <si>
    <t>94620</t>
  </si>
  <si>
    <t>COTOVELO EM COBRE, DN 104 MM, 90 GRAUS, SEM ANEL DE SOLDA, INSTALADO EM RESERVAÇÃO DE ÁGUA DE EDIFICAÇÃO QUE POSSUA RESERVATÓRIO DE FIBRA/FIBROCIMENTO  FORNECIMENTO E INSTALAÇÃO. AF_06/2016</t>
  </si>
  <si>
    <t>956,64</t>
  </si>
  <si>
    <t>94622</t>
  </si>
  <si>
    <t>TE EM COBRE, DN 54 MM, SEM ANEL DE SOLDA, INSTALADO EM RESERVAÇÃO DE ÁGUA DE EDIFICAÇÃO QUE POSSUA RESERVATÓRIO DE FIBRA/FIBROCIMENTO  FORNECIMENTO E INSTALAÇÃO. AF_06/2016</t>
  </si>
  <si>
    <t>220,28</t>
  </si>
  <si>
    <t>94623</t>
  </si>
  <si>
    <t>TE EM COBRE, DN 66 MM, SEM ANEL DE SOLDA, INSTALADO EM RESERVAÇÃO DE ÁGUA DE EDIFICAÇÃO QUE POSSUA RESERVATÓRIO DE FIBRA/FIBROCIMENTO  FORNECIMENTO E INSTALAÇÃO. AF_06/2016</t>
  </si>
  <si>
    <t>524,35</t>
  </si>
  <si>
    <t>94624</t>
  </si>
  <si>
    <t>TE EM COBRE, DN 79 MM, SEM ANEL DE SOLDA, INSTALADO EM RESERVAÇÃO DE ÁGUA DE EDIFICAÇÃO QUE POSSUA RESERVATÓRIO DE FIBRA/FIBROCIMENTO  FORNECIMENTO E INSTALAÇÃO. AF_06/2016</t>
  </si>
  <si>
    <t>799,92</t>
  </si>
  <si>
    <t>94625</t>
  </si>
  <si>
    <t>TE EM COBRE, DN 104 MM, SEM ANEL DE SOLDA, INSTALADO EM RESERVAÇÃO DE ÁGUA DE EDIFICAÇÃO QUE POSSUA RESERVATÓRIO DE FIBRA/FIBROCIMENTO  FORNECIMENTO E INSTALAÇÃO. AF_06/2016</t>
  </si>
  <si>
    <t>1.670,03</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</si>
  <si>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</si>
  <si>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</si>
  <si>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</si>
  <si>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</si>
  <si>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6,43</t>
  </si>
  <si>
    <t>94658</t>
  </si>
  <si>
    <t>ADAPTADOR CURTO COM BOLSA E ROSCA PARA REGISTRO, PVC, SOLDÁVEL, DN 32 MM X 1 , INSTALADO EM RESERVAÇÃO DE ÁGUA DE EDIFICAÇÃO QUE POSSUA RESERVATÓRIO DE FIBRA/FIBROCIMENTO   FORNECIMENTO E INSTALAÇÃO. AF_06/2016</t>
  </si>
  <si>
    <t>7,84</t>
  </si>
  <si>
    <t>94659</t>
  </si>
  <si>
    <t>LUVA PVC, SOLDÁVEL, DN 32 MM, INSTALADA EM RESERVAÇÃO DE ÁGUA DE EDIFICAÇÃO QUE POSSUA RESERVATÓRIO DE FIBRA/FIBROCIMENTO   FORNECIMENTO E INSTALAÇÃO. AF_06/2016</t>
  </si>
  <si>
    <t>7,98</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</si>
  <si>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</si>
  <si>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</si>
  <si>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</si>
  <si>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</si>
  <si>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</si>
  <si>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</si>
  <si>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</si>
  <si>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</si>
  <si>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14,46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</si>
  <si>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</si>
  <si>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</si>
  <si>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</si>
  <si>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</si>
  <si>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</si>
  <si>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</si>
  <si>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38,64</t>
  </si>
  <si>
    <t>94667</t>
  </si>
  <si>
    <t>LUVA, PVC, SOLDÁVEL, DN 75 MM, INSTALADO EM RESERVAÇÃO DE ÁGUA DE EDIFICAÇÃO QUE POSSUA RESERVATÓRIO DE FIBRA/FIBROCIMENTO   FORNECIMENTO E INSTALAÇÃO. AF_06/2016</t>
  </si>
  <si>
    <t>43,23</t>
  </si>
  <si>
    <t>94668</t>
  </si>
  <si>
    <t>ADAPTADOR CURTO COM BOLSA E ROSCA PARA REGISTRO, PVC, SOLDÁVEL, DN 85 MM X 3 , INSTALADO EM RESERVAÇÃO DE ÁGUA DE EDIFICAÇÃO QUE POSSUA RESERVATÓRIO DE FIBRA/FIBROCIMENTO   FORNECIMENTO E INSTALAÇÃO. AF_06/2016</t>
  </si>
  <si>
    <t>65,88</t>
  </si>
  <si>
    <t>94669</t>
  </si>
  <si>
    <t>LUVA, PVC, SOLDÁVEL, DN 85 MM, INSTALADO EM RESERVAÇÃO DE ÁGUA DE EDIFICAÇÃO QUE POSSUA RESERVATÓRIO DE FIBRA/FIBROCIMENTO   FORNECIMENTO E INSTALAÇÃO. AF_06/2016</t>
  </si>
  <si>
    <t>91,68</t>
  </si>
  <si>
    <t>94670</t>
  </si>
  <si>
    <t>ADAPTADOR CURTO COM BOLSA E ROSCA PARA REGISTRO, PVC, SOLDÁVEL, DN 110 MM X 4 , INSTALADO EM RESERVAÇÃO DE ÁGUA DE EDIFICAÇÃO QUE POSSUA RESERVATÓRIO DE FIBRA/FIBROCIMENTO   FORNECIMENTO E INSTALAÇÃO. AF_06/2016</t>
  </si>
  <si>
    <t>88,85</t>
  </si>
  <si>
    <t>94671</t>
  </si>
  <si>
    <t>LUVA, PVC, SOLDÁVEL, DN 110 MM, INSTALADO EM RESERVAÇÃO DE ÁGUA DE EDIFICAÇÃO QUE POSSUA RESERVATÓRIO DE FIBRA/FIBROCIMENTO   FORNECIMENTO E INSTALAÇÃO. AF_06/2016</t>
  </si>
  <si>
    <t>131,87</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</si>
  <si>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</si>
  <si>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</si>
  <si>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</si>
  <si>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</si>
  <si>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11,43</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</si>
  <si>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</si>
  <si>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</si>
  <si>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</si>
  <si>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</si>
  <si>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16,73</t>
  </si>
  <si>
    <t>94676</t>
  </si>
  <si>
    <t>JOELHO 90 GRAUS, PVC, SOLDÁVEL, DN 40 MM INSTALADO EM RESERVAÇÃO DE ÁGUA DE EDIFICAÇÃO QUE POSSUA RESERVATÓRIO DE FIBRA/FIBROCIMENTO   FORNECIMENTO E INSTALAÇÃO. AF_06/2016</t>
  </si>
  <si>
    <t>17,95</t>
  </si>
  <si>
    <t>94677</t>
  </si>
  <si>
    <t>CURVA 90 GRAUS, PVC, SOLDÁVEL, DN 40 MM, INSTALADO EM RESERVAÇÃO DE ÁGUA DE EDIFICAÇÃO QUE POSSUA RESERVATÓRIO DE FIBRA/FIBROCIMENTO   FORNECIMENTO E INSTALAÇÃO. AF_06/2016</t>
  </si>
  <si>
    <t>27,74</t>
  </si>
  <si>
    <t>94678</t>
  </si>
  <si>
    <t>JOELHO 90 GRAUS, PVC, SOLDÁVEL, DN 50 MM INSTALADO EM RESERVAÇÃO DE ÁGUA DE EDIFICAÇÃO QUE POSSUA RESERVATÓRIO DE FIBRA/FIBROCIMENTO   FORNECIMENTO E INSTALAÇÃO. AF_06/2016</t>
  </si>
  <si>
    <t>18,53</t>
  </si>
  <si>
    <t>94679</t>
  </si>
  <si>
    <t>CURVA 90 GRAUS, PVC, SOLDÁVEL, DN 50 MM, INSTALADO EM RESERVAÇÃO DE ÁGUA DE EDIFICAÇÃO QUE POSSUA RESERVATÓRIO DE FIBRA/FIBROCIMENTO   FORNECIMENTO E INSTALAÇÃO. AF_06/2016</t>
  </si>
  <si>
    <t>31,42</t>
  </si>
  <si>
    <t>94680</t>
  </si>
  <si>
    <t>JOELHO 90 GRAUS, PVC, SOLDÁVEL, DN 60 MM INSTALADO EM RESERVAÇÃO DE ÁGUA DE EDIFICAÇÃO QUE POSSUA RESERVATÓRIO DE FIBRA/FIBROCIMENTO   FORNECIMENTO E INSTALAÇÃO. AF_06/2016</t>
  </si>
  <si>
    <t>52,37</t>
  </si>
  <si>
    <t>94681</t>
  </si>
  <si>
    <t>CURVA 90 GRAUS, PVC, SOLDÁVEL, DN 60 MM, INSTALADO EM RESERVAÇÃO DE ÁGUA DE EDIFICAÇÃO QUE POSSUA RESERVATÓRIO DE FIBRA/FIBROCIMENTO   FORNECIMENTO E INSTALAÇÃO. AF_06/2016</t>
  </si>
  <si>
    <t>70,02</t>
  </si>
  <si>
    <t>94682</t>
  </si>
  <si>
    <t>JOELHO 90 GRAUS, PVC, SOLDÁVEL, DN 75 MM INSTALADO EM RESERVAÇÃO DE ÁGUA DE EDIFICAÇÃO QUE POSSUA RESERVATÓRIO DE FIBRA/FIBROCIMENTO   FORNECIMENTO E INSTALAÇÃO. AF_06/2016</t>
  </si>
  <si>
    <t>143,22</t>
  </si>
  <si>
    <t>94683</t>
  </si>
  <si>
    <t>CURVA 90 GRAUS, PVC, SOLDÁVEL, DN 75 MM, INSTALADO EM RESERVAÇÃO DE ÁGUA DE EDIFICAÇÃO QUE POSSUA RESERVATÓRIO DE FIBRA/FIBROCIMENTO   FORNECIMENTO E INSTALAÇÃO. AF_06/2016</t>
  </si>
  <si>
    <t>91,38</t>
  </si>
  <si>
    <t>94684</t>
  </si>
  <si>
    <t>JOELHO 90 GRAUS, PVC, SOLDÁVEL, DN 85 MM INSTALADO EM RESERVAÇÃO DE ÁGUA DE EDIFICAÇÃO QUE POSSUA RESERVATÓRIO DE FIBRA/FIBROCIMENTO   FORNECIMENTO E INSTALAÇÃO. AF_06/2016</t>
  </si>
  <si>
    <t>181,37</t>
  </si>
  <si>
    <t>94685</t>
  </si>
  <si>
    <t>CURVA 90 GRAUS, PVC, SOLDÁVEL, DN 85 MM, INSTALADO EM RESERVAÇÃO DE ÁGUA DE EDIFICAÇÃO QUE POSSUA RESERVATÓRIO DE FIBRA/FIBROCIMENTO   FORNECIMENTO E INSTALAÇÃO. AF_06/2016</t>
  </si>
  <si>
    <t>138,22</t>
  </si>
  <si>
    <t>94686</t>
  </si>
  <si>
    <t>JOELHO 90 GRAUS, PVC, SOLDÁVEL, DN 110 MM INSTALADO EM RESERVAÇÃO DE ÁGUA DE EDIFICAÇÃO QUE POSSUA RESERVATÓRIO DE FIBRA/FIBROCIMENTO   FORNECIMENTO E INSTALAÇÃO. AF_06/2016</t>
  </si>
  <si>
    <t>344,05</t>
  </si>
  <si>
    <t>94687</t>
  </si>
  <si>
    <t>CURVA 90 GRAUS, PVC, SOLDÁVEL, DN 110 MM, INSTALADO EM RESERVAÇÃO DE ÁGUA DE EDIFICAÇÃO QUE POSSUA RESERVATÓRIO DE FIBRA/FIBROCIMENTO   FORNECIMENTO E INSTALAÇÃO. AF_06/2016</t>
  </si>
  <si>
    <t>279,00</t>
  </si>
  <si>
    <t>94688</t>
  </si>
  <si>
    <t>TÊ, PVC, SOLDÁVEL, DN  25 MM INSTALADO EM RESERVAÇÃO DE ÁGUA DE EDIFICAÇÃO QUE POSSUA RESERVATÓRIO DE FIBRA/FIBROCIMENTO   FORNECIMENTO E INSTALAÇÃO. AF_06/2016</t>
  </si>
  <si>
    <t>11,53</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</si>
  <si>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</si>
  <si>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</si>
  <si>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</si>
  <si>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</si>
  <si>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15,45</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</si>
  <si>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</si>
  <si>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</si>
  <si>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</si>
  <si>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</si>
  <si>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27,29</t>
  </si>
  <si>
    <t>94693</t>
  </si>
  <si>
    <t>TÊ DE REDUÇÃO, PVC, SOLDÁVEL, DN 40 MM X 32 MM, INSTALADO EM RESERVAÇÃO DE ÁGUA DE EDIFICAÇÃO QUE POSSUA RESERVATÓRIO DE FIBRA/FIBROCIMENTO   FORNECIMENTO E INSTALAÇÃO. AF_06/2016</t>
  </si>
  <si>
    <t>28,66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</si>
  <si>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</si>
  <si>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</si>
  <si>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</si>
  <si>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</si>
  <si>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39,27</t>
  </si>
  <si>
    <t>94696</t>
  </si>
  <si>
    <t>TÊ, PVC, SOLDÁVEL, DN 60 MM INSTALADO EM RESERVAÇÃO DE ÁGUA DE EDIFICAÇÃO QUE POSSUA RESERVATÓRIO DE FIBRA/FIBROCIMENTO   FORNECIMENTO E INSTALAÇÃO. AF_06/2016</t>
  </si>
  <si>
    <t>67,76</t>
  </si>
  <si>
    <t>94697</t>
  </si>
  <si>
    <t>TÊ, PVC, SOLDÁVEL, DN 75 MM INSTALADO EM RESERVAÇÃO DE ÁGUA DE EDIFICAÇÃO QUE POSSUA RESERVATÓRIO DE FIBRA/FIBROCIMENTO   FORNECIMENTO E INSTALAÇÃO. AF_06/2016</t>
  </si>
  <si>
    <t>108,56</t>
  </si>
  <si>
    <t>94698</t>
  </si>
  <si>
    <t>TÊ DE REDUÇÃO, PVC, SOLDÁVEL, DN 75 MM X 50 MM, INSTALADO EM RESERVAÇÃO DE ÁGUA DE EDIFICAÇÃO QUE POSSUA RESERVATÓRIO DE FIBRA/FIBROCIMENTO   FORNECIMENTO E INSTALAÇÃO. AF_06/2016</t>
  </si>
  <si>
    <t>94,21</t>
  </si>
  <si>
    <t>94699</t>
  </si>
  <si>
    <t>TÊ, PVC, SOLDÁVEL, DN 85 MM INSTALADO EM RESERVAÇÃO DE ÁGUA DE EDIFICAÇÃO QUE POSSUA RESERVATÓRIO DE FIBRA/FIBROCIMENTO   FORNECIMENTO E INSTALAÇÃO. AF_06/2016</t>
  </si>
  <si>
    <t>182,16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</si>
  <si>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</si>
  <si>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</si>
  <si>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</si>
  <si>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</si>
  <si>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275,27</t>
  </si>
  <si>
    <t>94702</t>
  </si>
  <si>
    <t>TÊ DE REDUÇÃO, PVC, SOLDÁVEL, DN 110 MM X 60 MM, INSTALADO EM RESERVAÇÃO DE ÁGUA DE EDIFICAÇÃO QUE POSSUA RESERVATÓRIO DE FIBRA/FIBROCIMENTO   FORNECIMENTO E INSTALAÇÃO. AF_06/2016</t>
  </si>
  <si>
    <t>260,26</t>
  </si>
  <si>
    <t>94703</t>
  </si>
  <si>
    <t>ADAPTADOR COM FLANGE E ANEL DE VEDAÇÃO, PVC, SOLDÁVEL, DN  25 MM X 3/4 , INSTALADO EM RESERVAÇÃO DE ÁGUA DE EDIFICAÇÃO QUE POSSUA RESERVATÓRIO DE FIBRA/FIBROCIMENTO   FORNECIMENTO E INSTALAÇÃO. AF_06/2016</t>
  </si>
  <si>
    <t>23,32</t>
  </si>
  <si>
    <t>94704</t>
  </si>
  <si>
    <t>ADAPTADOR COM FLANGE E ANEL DE VEDAÇÃO, PVC, SOLDÁVEL, DN 32 MM X 1 , INSTALADO EM RESERVAÇÃO DE ÁGUA DE EDIFICAÇÃO QUE POSSUA RESERVATÓRIO DE FIBRA/FIBROCIMENTO   FORNECIMENTO E INSTALAÇÃO. AF_06/2016</t>
  </si>
  <si>
    <t>27,83</t>
  </si>
  <si>
    <t>94705</t>
  </si>
  <si>
    <t>ADAPTADOR COM FLANGE E ANEL DE VEDAÇÃO, PVC, SOLDÁVEL, DN 40 MM X 1 1/4 , INSTALADO EM RESERVAÇÃO DE ÁGUA DE EDIFICAÇÃO QUE POSSUA RESERVATÓRIO DE FIBRA/FIBROCIMENTO   FORNECIMENTO E INSTALAÇÃO. AF_06/2016</t>
  </si>
  <si>
    <t>34,65</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</si>
  <si>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</si>
  <si>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</si>
  <si>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</si>
  <si>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</si>
  <si>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61,25</t>
  </si>
  <si>
    <t>94708</t>
  </si>
  <si>
    <t>ADAPTADOR COM FLANGES LIVRES, PVC, SOLDÁVEL, DN  25 MM X 3/4 , INSTALADO EM RESERVAÇÃO DE ÁGUA DE EDIFICAÇÃO QUE POSSUA RESERVATÓRIO DE FIBRA/FIBROCIMENTO   FORNECIMENTO E INSTALAÇÃO. AF_06/2016</t>
  </si>
  <si>
    <t>29,70</t>
  </si>
  <si>
    <t>94709</t>
  </si>
  <si>
    <t>ADAPTADOR COM FLANGES LIVRES, PVC, SOLDÁVEL, DN 32 MM X 1 , INSTALADO EM RESERVAÇÃO DE ÁGUA DE EDIFICAÇÃO QUE POSSUA RESERVATÓRIO DE FIBRA/FIBROCIMENTO   FORNECIMENTO E INSTALAÇÃO. AF_06/2016</t>
  </si>
  <si>
    <t>38,69</t>
  </si>
  <si>
    <t>94710</t>
  </si>
  <si>
    <t>ADAPTADOR COM FLANGES LIVRES, PVC, SOLDÁVEL, DN 40 MM X 1 1/4 , INSTALADO EM RESERVAÇÃO DE ÁGUA DE EDIFICAÇÃO QUE POSSUA RESERVATÓRIO DE FIBRA/FIBROCIMENTO   FORNECIMENTO E INSTALAÇÃO. AF_06/2016</t>
  </si>
  <si>
    <t>60,99</t>
  </si>
  <si>
    <t>94711</t>
  </si>
  <si>
    <t>ADAPTADOR COM FLANGES LIVRES, PVC, SOLDÁVEL, DN 50 MM X 1 1/2 , INSTALADO EM RESERVAÇÃO DE ÁGUA DE EDIFICAÇÃO QUE POSSUA RESERVATÓRIO DE FIBRA/FIBROCIMENTO   FORNECIMENTO E INSTALAÇÃO. AF_06/2016</t>
  </si>
  <si>
    <t>71,01</t>
  </si>
  <si>
    <t>94712</t>
  </si>
  <si>
    <t>ADAPTADOR COM FLANGES LIVRES, PVC, SOLDÁVEL, DN 60 MM X 2 , INSTALADO EM RESERVAÇÃO DE ÁGUA DE EDIFICAÇÃO QUE POSSUA RESERVATÓRIO DE FIBRA/FIBROCIMENTO   FORNECIMENTO E INSTALAÇÃO. AF_06/2016</t>
  </si>
  <si>
    <t>96,61</t>
  </si>
  <si>
    <t>94713</t>
  </si>
  <si>
    <t>ADAPTADOR COM FLANGES LIVRES, PVC, SOLDÁVEL, DN 75 MM X 2 1/2 , INSTALADO EM RESERVAÇÃO DE ÁGUA DE EDIFICAÇÃO QUE POSSUA RESERVATÓRIO DE FIBRA/FIBROCIMENTO   FORNECIMENTO E INSTALAÇÃO. AF_06/2016</t>
  </si>
  <si>
    <t>259,06</t>
  </si>
  <si>
    <t>94714</t>
  </si>
  <si>
    <t>ADAPTADOR COM FLANGES LIVRES, PVC, SOLDÁVEL, DN 85 MM X 3 , INSTALADO EM RESERVAÇÃO DE ÁGUA DE EDIFICAÇÃO QUE POSSUA RESERVATÓRIO DE FIBRA/FIBROCIMENTO   FORNECIMENTO E INSTALAÇÃO. AF_06/2016</t>
  </si>
  <si>
    <t>352,74</t>
  </si>
  <si>
    <t>94715</t>
  </si>
  <si>
    <t>ADAPTADOR COM FLANGES LIVRES, PVC, SOLDÁVEL, DN 110 MM X 4 , INSTALADO EM RESERVAÇÃO DE ÁGUA DE EDIFICAÇÃO QUE POSSUA RESERVATÓRIO DE FIBRA/FIBROCIMENTO   FORNECIMENTO E INSTALAÇÃO. AF_06/2016</t>
  </si>
  <si>
    <t>488,57</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</si>
  <si>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</si>
  <si>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</si>
  <si>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</si>
  <si>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</si>
  <si>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6,27</t>
  </si>
  <si>
    <t>94726</t>
  </si>
  <si>
    <t>CONECTOR, CPVC, SOLDÁVEL, DN 28 MM X 1, INSTALADO EM RESERVAÇÃO DE ÁGUA DE EDIFICAÇÃO QUE POSSUA RESERVATÓRIO DE FIBRA/FIBROCIMENTO  FORNECIMENTO E INSTALAÇÃO. AF_06/2016</t>
  </si>
  <si>
    <t>35,94</t>
  </si>
  <si>
    <t>94727</t>
  </si>
  <si>
    <t>LUVA, CPVC, SOLDÁVEL, DN 28 MM, INSTALADO EM RESERVAÇÃO DE ÁGUA DE EDIFICAÇÃO QUE POSSUA RESERVATÓRIO DE FIBRA/FIBROCIMENTO  FORNECIMENTO E INSTALAÇÃO. AF_06/2016</t>
  </si>
  <si>
    <t>8,56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</si>
  <si>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</si>
  <si>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</si>
  <si>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</si>
  <si>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</si>
  <si>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14,77</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</si>
  <si>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</si>
  <si>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</si>
  <si>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</si>
  <si>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</si>
  <si>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18,24</t>
  </si>
  <si>
    <t>94733</t>
  </si>
  <si>
    <t>LUVA, CPVC, SOLDÁVEL, DN 54 MM, INSTALADO EM RESERVAÇÃO DE ÁGUA DE EDIFICAÇÃO QUE POSSUA RESERVATÓRIO DE FIBRA/FIBROCIMENTO  FORNECIMENTO E INSTALAÇÃO. AF_06/2016</t>
  </si>
  <si>
    <t>35,10</t>
  </si>
  <si>
    <t>94737</t>
  </si>
  <si>
    <t>LUVA, CPVC, SOLDÁVEL, DN 89 MM, INSTALADO EM RESERVAÇÃO DE ÁGUA DE EDIFICAÇÃO QUE POSSUA RESERVATÓRIO DE FIBRA/FIBROCIMENTO  FORNECIMENTO E INSTALAÇÃO. AF_06/2016</t>
  </si>
  <si>
    <t>142,56</t>
  </si>
  <si>
    <t>94740</t>
  </si>
  <si>
    <t>JOELHO 90 GRAUS, CPVC, SOLDÁVEL, DN 22 MM, INSTALADO EM RESERVAÇÃO DE ÁGUA DE EDIFICAÇÃO QUE POSSUA RESERVATÓRIO DE FIBRA/FIBROCIMENTO  FORNECIMENTO E INSTALAÇÃO. AF_06/2016</t>
  </si>
  <si>
    <t>9,78</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</si>
  <si>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</si>
  <si>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</si>
  <si>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</si>
  <si>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</si>
  <si>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</si>
  <si>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</si>
  <si>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15,52</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</si>
  <si>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</si>
  <si>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</si>
  <si>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</si>
  <si>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</si>
  <si>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31,17</t>
  </si>
  <si>
    <t>94748</t>
  </si>
  <si>
    <t>JOELHO 90 GRAUS, CPVC, SOLDÁVEL, DN 54 MM, INSTALADO EM RESERVAÇÃO DE ÁGUA DE EDIFICAÇÃO QUE POSSUA RESERVATÓRIO DE FIBRA/FIBROCIMENTO  FORNECIMENTO E INSTALAÇÃO. AF_06/2016</t>
  </si>
  <si>
    <t>63,69</t>
  </si>
  <si>
    <t>94750</t>
  </si>
  <si>
    <t>JOELHO 90 GRAUS, CPVC, SOLDÁVEL, DN 73 MM, INSTALADO EM RESERVAÇÃO DE ÁGUA DE EDIFICAÇÃO QUE POSSUA RESERVATÓRIO DE FIBRA/FIBROCIMENTO  FORNECIMENTO E INSTALAÇÃO. AF_06/2016</t>
  </si>
  <si>
    <t>147,00</t>
  </si>
  <si>
    <t>94752</t>
  </si>
  <si>
    <t>JOELHO 90 GRAUS, CPVC, SOLDÁVEL, DN 89 MM, INSTALADO EM RESERVAÇÃO DE ÁGUA DE EDIFICAÇÃO QUE POSSUA RESERVATÓRIO DE FIBRA/FIBROCIMENTO  FORNECIMENTO E INSTALAÇÃO. AF_06/2016</t>
  </si>
  <si>
    <t>181,47</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</si>
  <si>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</si>
  <si>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</si>
  <si>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</si>
  <si>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</si>
  <si>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16,41</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</si>
  <si>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</si>
  <si>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</si>
  <si>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</si>
  <si>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</si>
  <si>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48,72</t>
  </si>
  <si>
    <t>94760</t>
  </si>
  <si>
    <t>TE, CPVC, SOLDÁVEL, DN 54 MM, INSTALADO EM RESERVAÇÃO DE ÁGUA DE EDIFICAÇÃO QUE POSSUA RESERVATÓRIO DE FIBRA/FIBROCIMENTO  FORNECIMENTO E INSTALAÇÃO. AF_06/2016</t>
  </si>
  <si>
    <t>80,20</t>
  </si>
  <si>
    <t>94761</t>
  </si>
  <si>
    <t>TE, CPVC, SOLDÁVEL, DN 73 MM, INSTALADO EM RESERVAÇÃO DE ÁGUA DE EDIFICAÇÃO QUE POSSUA RESERVATÓRIO DE FIBRA/FIBROCIMENTO  FORNECIMENTO E INSTALAÇÃO. AF_06/2016</t>
  </si>
  <si>
    <t>168,26</t>
  </si>
  <si>
    <t>94762</t>
  </si>
  <si>
    <t>TE, CPVC, SOLDÁVEL, DN 89 MM, INSTALADO EM RESERVAÇÃO DE ÁGUA DE EDIFICAÇÃO QUE POSSUA RESERVATÓRIO DE FIBRA/FIBROCIMENTO  FORNECIMENTO E INSTALAÇÃO. AF_06/2016</t>
  </si>
  <si>
    <t>218,02</t>
  </si>
  <si>
    <t>94783</t>
  </si>
  <si>
    <t>ADAPTADOR COM FLANGE E ANEL DE VEDAÇÃO, PVC, SOLDÁVEL, DN  20 MM X 1/2 , INSTALADO EM RESERVAÇÃO DE ÁGUA DE EDIFICAÇÃO QUE POSSUA RESERVATÓRIO DE FIBRA/FIBROCIMENTO   FORNECIMENTO E INSTALAÇÃO. AF_06/2016</t>
  </si>
  <si>
    <t>21,35</t>
  </si>
  <si>
    <t>94785</t>
  </si>
  <si>
    <t>ADAPTADOR COM FLANGES LIVRES, PVC, SOLDÁVEL LONGO, DN 32 MM X 1 , INSTALADO EM RESERVAÇÃO DE ÁGUA DE EDIFICAÇÃO QUE POSSUA RESERVATÓRIO DE FIBRA/FIBROCIMENTO   FORNECIMENTO E INSTALAÇÃO. AF_06/2016</t>
  </si>
  <si>
    <t>39,33</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</si>
  <si>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</si>
  <si>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</si>
  <si>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</si>
  <si>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</si>
  <si>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67,64</t>
  </si>
  <si>
    <t>94788</t>
  </si>
  <si>
    <t>ADAPTADOR COM FLANGES LIVRES, PVC, SOLDÁVEL LONGO, DN 60 MM X 2 , INSTALADO EM RESERVAÇÃO DE ÁGUA DE EDIFICAÇÃO QUE POSSUA RESERVATÓRIO DE FIBRA/FIBROCIMENTO   FORNECIMENTO E INSTALAÇÃO. AF_06/2016</t>
  </si>
  <si>
    <t>99,66</t>
  </si>
  <si>
    <t>94789</t>
  </si>
  <si>
    <t>ADAPTADOR COM FLANGES LIVRES, PVC, SOLDÁVEL LONGO, DN 75 MM X 2 1/2 , INSTALADO EM RESERVAÇÃO DE ÁGUA DE EDIFICAÇÃO QUE POSSUA RESERVATÓRIO DE FIBRA/FIBROCIMENTO   FORNECIMENTO E INSTALAÇÃO. AF_06/2016</t>
  </si>
  <si>
    <t>321,84</t>
  </si>
  <si>
    <t>94790</t>
  </si>
  <si>
    <t>ADAPTADOR COM FLANGES LIVRES, PVC, SOLDÁVEL LONGO, DN 85 MM X 3 , INSTALADO EM RESERVAÇÃO DE ÁGUA DE EDIFICAÇÃO QUE POSSUA RESERVATÓRIO DE FIBRA/FIBROCIMENTO   FORNECIMENTO E INSTALAÇÃO. AF_06/2016</t>
  </si>
  <si>
    <t>372,95</t>
  </si>
  <si>
    <t>94791</t>
  </si>
  <si>
    <t>ADAPTADOR COM FLANGES LIVRES, PVC, SOLDÁVEL LONGO, DN 110 MM X 4 , INSTALADO EM RESERVAÇÃO DE ÁGUA DE EDIFICAÇÃO QUE POSSUA RESERVATÓRIO DE FIBRA/FIBROCIMENTO   FORNECIMENTO E INSTALAÇÃO. AF_06/2016</t>
  </si>
  <si>
    <t>524,15</t>
  </si>
  <si>
    <t>94863</t>
  </si>
  <si>
    <t>LUVA, CPVC, SOLDÁVEL, DN 73 MM, INSTALADO EM RESERVAÇÃO DE ÁGUA DE EDIFICAÇÃO QUE POSSUA RESERVATÓRIO DE FIBRA/FIBROCIMENTO  FORNECIMENTO E INSTALAÇÃO. AF_06/2016</t>
  </si>
  <si>
    <t>120,17</t>
  </si>
  <si>
    <t>95141</t>
  </si>
  <si>
    <t>ADAPTADOR COM FLANGES LIVRES, PVC, SOLDÁVEL LONGO, DN  25 MM X 3/4 , INSTALADO EM RESERVAÇÃO DE ÁGUA DE EDIFICAÇÃO QUE POSSUA RESERVATÓRIO DE FIBRA/FIBROCIMENTO    FORNECIMENTO E INSTALAÇÃO. AF_06/2016</t>
  </si>
  <si>
    <t>36,56</t>
  </si>
  <si>
    <t>95237</t>
  </si>
  <si>
    <t>LUVA COM BUCHA DE LATÃO, PVC, SOLDÁVEL, DN 32MM X 1 , INSTALADO EM RAMAL DE DISTRIBUIÇÃO DE ÁGUA   FORNECIMENTO E INSTALAÇÃO. AF_12/2014</t>
  </si>
  <si>
    <t>29,69</t>
  </si>
  <si>
    <t>95693</t>
  </si>
  <si>
    <t>LUVA SIMPLES, PVC, SÉRIE NORMAL, ESGOTO PREDIAL, DN 150 MM, JUNTA ELÁSTICA, FORNECIDO E INSTALADO EM SUBCOLETOR AÉREO DE ESGOTO SANITÁRIO. AF_12/2014</t>
  </si>
  <si>
    <t>62,86</t>
  </si>
  <si>
    <t>95694</t>
  </si>
  <si>
    <t>CURVA 90 GRAUS, PVC, SERIE R, ÁGUA PLUVIAL, DN 100 MM, JUNTA ELÁSTICA, FORNECIDO E INSTALADO EM RAMAL DE ENCAMINHAMENTO. AF_12/2014</t>
  </si>
  <si>
    <t>89,62</t>
  </si>
  <si>
    <t>95695</t>
  </si>
  <si>
    <t>CURVA 90 GRAUS, PVC, SERIE R, ÁGUA PLUVIAL, DN 100 MM, JUNTA ELÁSTICA, FORNECIDO E INSTALADO EM CONDUTORES VERTICAIS DE ÁGUAS PLUVIAIS. AF_12/2014</t>
  </si>
  <si>
    <t>87,73</t>
  </si>
  <si>
    <t>95696</t>
  </si>
  <si>
    <t>SPRINKLER TIPO PENDENTE, 68 °C, UNIÃO POR ROSCA DN 15 (1/2") - FORNECIMENTO E INSTALAÇÃO. AF_10/2020</t>
  </si>
  <si>
    <t>37,07</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</si>
  <si>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</si>
  <si>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</si>
  <si>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</si>
  <si>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</si>
  <si>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14,03</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</si>
  <si>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</si>
  <si>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</si>
  <si>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</si>
  <si>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</si>
  <si>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28,65</t>
  </si>
  <si>
    <t>96641</t>
  </si>
  <si>
    <t>CONECTOR FÊMEA, PPR, 25 X 1/2'', CLASSE PN 25, INSTALADO EM RAMAL OU SUB-RAMAL DE ÁGUA   FORNECIMENTO E INSTALAÇÃO . AF_06/2015</t>
  </si>
  <si>
    <t>22,10</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</si>
  <si>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</si>
  <si>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</si>
  <si>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</si>
  <si>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</si>
  <si>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57,76</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</si>
  <si>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</si>
  <si>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</si>
  <si>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</si>
  <si>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</si>
  <si>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10,44</t>
  </si>
  <si>
    <t>96652</t>
  </si>
  <si>
    <t>JOELHO 90 GRAUS, PPR, DN 32 MM, CLASSE PN 25, INSTALADO EM RAMAL DE DISTRIBUIÇÃO  FORNECIMENTO E INSTALAÇÃO . AF_06/2015</t>
  </si>
  <si>
    <t>20,91</t>
  </si>
  <si>
    <t>96653</t>
  </si>
  <si>
    <t>JOELHO 45 GRAUS, PPR, DN 32 MM, CLASSE PN 25, INSTALADO EM RAMAL DE DISTRIBUIÇÃO DE ÁGUA  FORNECIMENTO E INSTALAÇÃO . AF_06/2015</t>
  </si>
  <si>
    <t>20,84</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</si>
  <si>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</si>
  <si>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</si>
  <si>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</si>
  <si>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</si>
  <si>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34,17</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</si>
  <si>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</si>
  <si>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</si>
  <si>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</si>
  <si>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</si>
  <si>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26,30</t>
  </si>
  <si>
    <t>96658</t>
  </si>
  <si>
    <t>CONECTOR FÊMEA, PPR, 25 X 1/2'', CLASSE PN 25, INSTALADO EM RAMAL DE DISTRIBUIÇÃO DE ÁGUA   FORNECIMENTO E INSTALAÇÃO . AF_06/2015</t>
  </si>
  <si>
    <t>19,75</t>
  </si>
  <si>
    <t>96659</t>
  </si>
  <si>
    <t>LUVA, PPR, DN 32 MM, CLASSE PN 25, INSTALADO EM RAMAL DE DISTRIBUIÇÃO DE ÁGUA  FORNECIMENTO E INSTALAÇÃO. AF_06/2015</t>
  </si>
  <si>
    <t>14,17</t>
  </si>
  <si>
    <t>96660</t>
  </si>
  <si>
    <t>CONECTOR MACHO, PPR, 32 X 3/4'', CLASSE PN 25, INSTALADO EM RAMAL DE DISTRIBUIÇÃO DE ÁGUA   FORNECIMENTO E INSTALAÇÃO. AF_06/2015</t>
  </si>
  <si>
    <t>44,72</t>
  </si>
  <si>
    <t>96661</t>
  </si>
  <si>
    <t>CONECTOR FÊMEA, PPR, 32 X 3/4'', CLASSE PN 25, INSTALADO EM RAMAL DE DISTRIBUIÇÃO DE ÁGUA   FORNECIMENTO E INSTALAÇÃO . AF_06/2015</t>
  </si>
  <si>
    <t>34,66</t>
  </si>
  <si>
    <t>96662</t>
  </si>
  <si>
    <t>BUCHA DE REDUÇÃO, PPR, 32 X 25, CLASSE PN 25, INSTALADO EM RAMAL DE DISTRIBUIÇÃO DE ÁGUA  FORNECIMENTO E INSTALAÇÃO . AF_06/2015</t>
  </si>
  <si>
    <t>14,51</t>
  </si>
  <si>
    <t>96663</t>
  </si>
  <si>
    <t>LUVA, PPR, DN 40 MM, CLASSE PN 25, INSTALADO EM RAMAL DE DISTRIBUIÇÃO DE ÁGUA  FORNECIMENTO E INSTALAÇÃO. AF_06/2015</t>
  </si>
  <si>
    <t>26,16</t>
  </si>
  <si>
    <t>96664</t>
  </si>
  <si>
    <t>BUCHA DE REDUÇÃO, PPR, 40 X 25, CLASSE PN 25, INSTALADO EM RAMAL DE DISTRIBUIÇÃO DE ÁGUA  FORNECIMENTO E INSTALAÇÃO . AF_06/2015</t>
  </si>
  <si>
    <t>28,31</t>
  </si>
  <si>
    <t>96665</t>
  </si>
  <si>
    <t>TÊ NORMAL, PPR, DN 25 MM, CLASSE PN 25, INSTALADO EM RAMAL DE DISTRIBUIÇÃO DE ÁGUA  FORNECIMENTO E INSTALAÇÃO . AF_06/2015</t>
  </si>
  <si>
    <t>14,60</t>
  </si>
  <si>
    <t>96666</t>
  </si>
  <si>
    <t>TÊ NORMAL, PPR, DN 32 MM, CLASSE PN 25, INSTALADO EM RAMAL DE DISTRIBUIÇÃO DE ÁGUA  FORNECIMENTO E INSTALAÇÃO . AF_06/2015</t>
  </si>
  <si>
    <t>28,04</t>
  </si>
  <si>
    <t>96667</t>
  </si>
  <si>
    <t>TÊ NORMAL, PPR, DN 40 MM, CLASSE PN 25, INSTALADO EM RAMAL DE DISTRIBUIÇÃO DE ÁGUA  FORNECIMENTO E INSTALAÇÃO . AF_06/2015</t>
  </si>
  <si>
    <t>49,48</t>
  </si>
  <si>
    <t>96684</t>
  </si>
  <si>
    <t>JOELHO 90 GRAUS, PPR, DN 25 MM, CLASSE PN 25, INSTALADO EM PRUMADA DE ÁGUA  FORNECIMENTO E INSTALAÇÃO . AF_06/2015</t>
  </si>
  <si>
    <t>5,73</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</si>
  <si>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</si>
  <si>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</si>
  <si>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</si>
  <si>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</si>
  <si>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</si>
  <si>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</si>
  <si>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8,54</t>
  </si>
  <si>
    <t>96688</t>
  </si>
  <si>
    <t>JOELHO 90 GRAUS, PPR, DN 40 MM, CLASSE PN 25, INSTALADO EM PRUMADA DE ÁGUA  FORNECIMENTO E INSTALAÇÃO . AF_06/2015</t>
  </si>
  <si>
    <t>14,98</t>
  </si>
  <si>
    <t>96689</t>
  </si>
  <si>
    <t>JOELHO 45 GRAUS, PPR, DN 40 MM, CLASSE PN 25, INSTALADO EM PRUMADA DE ÁGUA  FORNECIMENTO E INSTALAÇÃO . AF_06/2015</t>
  </si>
  <si>
    <t>96690</t>
  </si>
  <si>
    <t>JOELHO 90 GRAUS, PPR, DN 50 MM, CLASSE PN 25, INSTALADO EM PRUMADA DE ÁGUA  FORNECIMENTO E INSTALAÇÃO . AF_06/2015</t>
  </si>
  <si>
    <t>28,28</t>
  </si>
  <si>
    <t>96691</t>
  </si>
  <si>
    <t>JOELHO 45 GRAUS, PPR, DN 50 MM, CLASSE PN 25, INSTALADO EM PRUMADA DE ÁGUA  FORNECIMENTO E INSTALAÇÃO . AF_06/2015</t>
  </si>
  <si>
    <t>96692</t>
  </si>
  <si>
    <t>JOELHO 90 GRAUS, PPR, DN 63 MM, CLASSE PN 25, INSTALADO EM PRUMADA DE ÁGUA  FORNECIMENTO E INSTALAÇÃO . AF_06/2015</t>
  </si>
  <si>
    <t>42,71</t>
  </si>
  <si>
    <t>96693</t>
  </si>
  <si>
    <t>JOELHO 45 GRAUS, PPR, DN 63 MM, CLASSE PN 25, INSTALADO EM PRUMADA DE ÁGUA  FORNECIMENTO E INSTALAÇÃO . AF_06/2015</t>
  </si>
  <si>
    <t>40,30</t>
  </si>
  <si>
    <t>96694</t>
  </si>
  <si>
    <t>JOELHO 90 GRAUS, PPR, DN 75 MM, CLASSE PN 25, INSTALADO EM PRUMADA DE ÁGUA  FORNECIMENTO E INSTALAÇÃO . AF_06/2015</t>
  </si>
  <si>
    <t>95,99</t>
  </si>
  <si>
    <t>96695</t>
  </si>
  <si>
    <t>JOELHO 45 GRAUS, PPR, DN 75 MM, CLASSE PN 25, INSTALADO EM PRUMADA DE ÁGUA  FORNECIMENTO E INSTALAÇÃO . AF_06/2015</t>
  </si>
  <si>
    <t>93,16</t>
  </si>
  <si>
    <t>96696</t>
  </si>
  <si>
    <t>JOELHO 90 GRAUS, PPR, DN 90 MM, CLASSE PN 25, INSTALADO EM PRUMADA DE ÁGUA  FORNECIMENTO E INSTALAÇÃO . AF_06/2015</t>
  </si>
  <si>
    <t>144,83</t>
  </si>
  <si>
    <t>96697</t>
  </si>
  <si>
    <t>JOELHO 90 GRAUS, PPR, DN 110 MM, CLASSE PN 25, INSTALADO EM PRUMADA DE ÁGUA  FORNECIMENTO E INSTALAÇÃO . AF_06/2015</t>
  </si>
  <si>
    <t>216,76</t>
  </si>
  <si>
    <t>96698</t>
  </si>
  <si>
    <t>LUVA, PPR, DN 25 MM, CLASSE PN 25, INSTALADO EM PRUMADA DE ÁGUA  FORNECIMENTO E INSTALAÇÃO . AF_06/2015</t>
  </si>
  <si>
    <t>4,39</t>
  </si>
  <si>
    <t>96699</t>
  </si>
  <si>
    <t>CONECTOR MACHO, PPR, 25 X 1/2'', CLASSE PN 25, INSTALADO EM PRUMADA DE ÁGUA   FORNECIMENTO E INSTALAÇÃO . AF_06/2015</t>
  </si>
  <si>
    <t>22,71</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</si>
  <si>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</si>
  <si>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</si>
  <si>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</si>
  <si>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</si>
  <si>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</si>
  <si>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</si>
  <si>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</si>
  <si>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</si>
  <si>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</si>
  <si>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</si>
  <si>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</si>
  <si>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</si>
  <si>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19,40</t>
  </si>
  <si>
    <t>96706</t>
  </si>
  <si>
    <t>LUVA, PPR, DN 63 MM, CLASSE PN 25, INSTALADO EM PRUMADA DE ÁGUA  FORNECIMENTO E INSTALAÇÃO. AF_06/2015</t>
  </si>
  <si>
    <t>29,09</t>
  </si>
  <si>
    <t>96707</t>
  </si>
  <si>
    <t>LUVA, PPR, DN 75 MM, CLASSE PN 25, INSTALADO EM PRUMADA DE ÁGUA  FORNECIMENTO E INSTALAÇÃO. AF_06/2015</t>
  </si>
  <si>
    <t>61,60</t>
  </si>
  <si>
    <t>96708</t>
  </si>
  <si>
    <t>LUVA, PPR, DN 90 MM, CLASSE PN 25, INSTALADO EM PRUMADA DE ÁGUA  FORNECIMENTO E INSTALAÇÃO. AF_06/2015</t>
  </si>
  <si>
    <t>97,52</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</si>
  <si>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</si>
  <si>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</si>
  <si>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</si>
  <si>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</si>
  <si>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</si>
  <si>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</si>
  <si>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</si>
  <si>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</si>
  <si>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22,90</t>
  </si>
  <si>
    <t>96713</t>
  </si>
  <si>
    <t>TÊ NORMAL, PPR, DN 50 MM, CLASSE PN 25, INSTALADO EM PRUMADA DE ÁGUA  FORNECIMENTO E INSTALAÇÃO . AF_06/2015</t>
  </si>
  <si>
    <t>31,63</t>
  </si>
  <si>
    <t>96714</t>
  </si>
  <si>
    <t>TÊ NORMAL, PPR, DN 63 MM, CLASSE PN 25, INSTALADO EM PRUMADA DE ÁGUA  FORNECIMENTO E INSTALAÇÃO . AF_06/2015</t>
  </si>
  <si>
    <t>53,69</t>
  </si>
  <si>
    <t>96715</t>
  </si>
  <si>
    <t>TÊ NORMAL, PPR, DN 75 MM, CLASSE PN 25, INSTALADO EM PRUMADA DE ÁGUA  FORNECIMENTO E INSTALAÇÃO . AF_06/2015</t>
  </si>
  <si>
    <t>102,43</t>
  </si>
  <si>
    <t>96716</t>
  </si>
  <si>
    <t>TÊ NORMAL, PPR, DN 90 MM, CLASSE PN 25, INSTALADO EM PRUMADA DE ÁGUA  FORNECIMENTO E INSTALAÇÃO . AF_06/2015</t>
  </si>
  <si>
    <t>154,19</t>
  </si>
  <si>
    <t>96717</t>
  </si>
  <si>
    <t>TÊ NORMAL, PPR, DN 110 MM, CLASSE PN 25, INSTALADO EM PRUMADA DE ÁGUA  FORNECIMENTO E INSTALAÇÃO . AF_06/2015</t>
  </si>
  <si>
    <t>243,41</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</si>
  <si>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</si>
  <si>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</si>
  <si>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</si>
  <si>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</si>
  <si>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6,99</t>
  </si>
  <si>
    <t>96738</t>
  </si>
  <si>
    <t>CONECTOR MACHO, PPR, 25 X 1/2'', CLASSE PN 25,  INSTALADO EM RESERVAÇÃO DE ÁGUA DE EDIFICAÇÃO QUE POSSUA RESERVATÓRIO DE FIBRA/FIBROCIMENTO   FORNECIMENTO E INSTALAÇÃO. AF_06/2016</t>
  </si>
  <si>
    <t>25,31</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</si>
  <si>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</si>
  <si>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</si>
  <si>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</si>
  <si>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</si>
  <si>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39,58</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</si>
  <si>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</si>
  <si>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</si>
  <si>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</si>
  <si>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</si>
  <si>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</si>
  <si>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</si>
  <si>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29,99</t>
  </si>
  <si>
    <t>96744</t>
  </si>
  <si>
    <t>LUVA, PPR, DN 75 MM, CLASSE PN 25, INSTALADO EM RESERVAÇÃO DE ÁGUA DE EDIFICAÇÃO QUE POSSUA RESERVATÓRIO DE FIBRA/FIBROCIMENTO  FORNECIMENTO E INSTALAÇÃO. AF_06/2016</t>
  </si>
  <si>
    <t>64,89</t>
  </si>
  <si>
    <t>96745</t>
  </si>
  <si>
    <t>LUVA, PPR, DN 90 MM, CLASSE PN 25, INSTALADO EM RESERVAÇÃO DE ÁGUA DE EDIFICAÇÃO QUE POSSUA RESERVATÓRIO DE FIBRA/FIBROCIMENTO  FORNECIMENTO E INSTALAÇÃO. AF_06/2016</t>
  </si>
  <si>
    <t>96,72</t>
  </si>
  <si>
    <t>96746</t>
  </si>
  <si>
    <t>LUVA, PPR, DN 110 MM, CLASSE PN 25, INSTALADO EM RESERVAÇÃO DE ÁGUA DE EDIFICAÇÃO QUE POSSUA RESERVATÓRIO DE FIBRA/FIBROCIMENTO  FORNECIMENTO E INSTALAÇÃO. AF_06/2016</t>
  </si>
  <si>
    <t>154,35</t>
  </si>
  <si>
    <t>96747</t>
  </si>
  <si>
    <t>JOELHO 90 GRAUS, PPR, DN 20 MM, CLASSE PN 25,  INSTALADO EM RESERVAÇÃO DE ÁGUA DE EDIFICAÇÃO QUE POSSUA RESERVATÓRIO DE FIBRA/FIBROCIMENTO  FORNECIMENTO E INSTALAÇÃO. AF_06/2016</t>
  </si>
  <si>
    <t>8,38</t>
  </si>
  <si>
    <t>96748</t>
  </si>
  <si>
    <t>JOELHO 90 GRAUS, PPR, DN 25 MM, CLASSE PN 25,  INSTALADO EM RESERVAÇÃO DE ÁGUA DE EDIFICAÇÃO QUE POSSUA RESERVATÓRIO DE FIBRA/FIBROCIMENTO  FORNECIMENTO E INSTALAÇÃO. AF_06/2016</t>
  </si>
  <si>
    <t>9,64</t>
  </si>
  <si>
    <t>96749</t>
  </si>
  <si>
    <t>JOELHO 90 GRAUS, PPR, DN 32 MM, CLASSE PN 25,  INSTALADO EM RESERVAÇÃO DE ÁGUA DE EDIFICAÇÃO QUE POSSUA RESERVATÓRIO DE FIBRA/FIBROCIMENTO  FORNECIMENTO E INSTALAÇÃO. AF_06/2016</t>
  </si>
  <si>
    <t>13,22</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</si>
  <si>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</si>
  <si>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</si>
  <si>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</si>
  <si>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</si>
  <si>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33,27</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</si>
  <si>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</si>
  <si>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</si>
  <si>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</si>
  <si>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</si>
  <si>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100,94</t>
  </si>
  <si>
    <t>96754</t>
  </si>
  <si>
    <t>JOELHO 90 GRAUS, PPR, DN 90 MM, CLASSE PN 25,  INSTALADO EM RESERVAÇÃO DE ÁGUA DE EDIFICAÇÃO QUE POSSUA RESERVATÓRIO DE FIBRA/FIBROCIMENTO  FORNECIMENTO E INSTALAÇÃO. AF_06/2016</t>
  </si>
  <si>
    <t>143,60</t>
  </si>
  <si>
    <t>96755</t>
  </si>
  <si>
    <t>JOELHO 90 GRAUS, PPR, DN 110 MM, CLASSE PN 25,  INSTALADO EM RESERVAÇÃO DE ÁGUA DE EDIFICAÇÃO QUE POSSUA RESERVATÓRIO DE FIBRA/FIBROCIMENTO  FORNECIMENTO E INSTALAÇÃO. AF_06/2016</t>
  </si>
  <si>
    <t>216,72</t>
  </si>
  <si>
    <t>96756</t>
  </si>
  <si>
    <t>TÊ MISTURADOR, PPR, DN 20 MM, CLASSE PN 25,  INSTALADO EM RESERVAÇÃO DE ÁGUA DE EDIFICAÇÃO QUE POSSUA RESERVATÓRIO DE FIBRA/FIBROCIMENTO  FORNECIMENTO E INSTALAÇÃO. AF_06/2016</t>
  </si>
  <si>
    <t>15,93</t>
  </si>
  <si>
    <t>96757</t>
  </si>
  <si>
    <t>TÊ MISTURADOR, PPR, DN 25 MM, CLASSE PN 25,  INSTALADO EM RESERVAÇÃO DE ÁGUA DE EDIFICAÇÃO QUE POSSUA RESERVATÓRIO DE FIBRA/FIBROCIMENTO  FORNECIMENTO E INSTALAÇÃO. AF_06/2016</t>
  </si>
  <si>
    <t>15,27</t>
  </si>
  <si>
    <t>96758</t>
  </si>
  <si>
    <t>TÊ, PPR, DN 32 MM, CLASSE PN 25,  INSTALADO EM RESERVAÇÃO DE ÁGUA DE EDIFICAÇÃO QUE POSSUA RESERVATÓRIO DE FIBRA/FIBROCIMENTO  FORNECIMENTO E INSTALAÇÃO. AF_06/2016</t>
  </si>
  <si>
    <t>17,81</t>
  </si>
  <si>
    <t>96759</t>
  </si>
  <si>
    <t>TÊ, PPR, DN 40 MM, CLASSE PN 25,  INSTALADO EM RESERVAÇÃO DE ÁGUA DE EDIFICAÇÃO QUE POSSUA RESERVATÓRIO DE FIBRA/FIBROCIMENTO  FORNECIMENTO E INSTALAÇÃO. AF_06/2016</t>
  </si>
  <si>
    <t>27,14</t>
  </si>
  <si>
    <t>96760</t>
  </si>
  <si>
    <t>TÊ, PPR, DN 50 MM, CLASSE PN 25,  INSTALADO EM RESERVAÇÃO DE ÁGUA DE EDIFICAÇÃO QUE POSSUA RESERVATÓRIO DE FIBRA/FIBROCIMENTO  FORNECIMENTO E INSTALAÇÃO. AF_06/2016</t>
  </si>
  <si>
    <t>38,27</t>
  </si>
  <si>
    <t>96761</t>
  </si>
  <si>
    <t>TÊ, PPR, DN 63 MM, CLASSE PN 25,  INSTALADO EM RESERVAÇÃO DE ÁGUA DE EDIFICAÇÃO QUE POSSUA RESERVATÓRIO DE FIBRA/FIBROCIMENTO  FORNECIMENTO E INSTALAÇÃO. AF_06/2016</t>
  </si>
  <si>
    <t>55,48</t>
  </si>
  <si>
    <t>96762</t>
  </si>
  <si>
    <t>TÊ, PPR, DN 75 MM, CLASSE PN 25,  INSTALADO EM RESERVAÇÃO DE ÁGUA DE EDIFICAÇÃO QUE POSSUA RESERVATÓRIO DE FIBRA/FIBROCIMENTO  FORNECIMENTO E INSTALAÇÃO. AF_06/2016</t>
  </si>
  <si>
    <t>108,98</t>
  </si>
  <si>
    <t>96763</t>
  </si>
  <si>
    <t>TÊ, PPR, DN 90 MM, CLASSE PN 25,  INSTALADO EM RESERVAÇÃO DE ÁGUA DE EDIFICAÇÃO QUE POSSUA RESERVATÓRIO DE FIBRA/FIBROCIMENTO  FORNECIMENTO E INSTALAÇÃO. AF_06/2016</t>
  </si>
  <si>
    <t>152,55</t>
  </si>
  <si>
    <t>96764</t>
  </si>
  <si>
    <t>TÊ, PPR, DN 110 MM, CLASSE PN 25,  INSTALADO EM RESERVAÇÃO DE ÁGUA DE EDIFICAÇÃO QUE POSSUA RESERVATÓRIO DE FIBRA/FIBROCIMENTO  FORNECIMENTO E INSTALAÇÃO. AF_06/2016</t>
  </si>
  <si>
    <t>243,32</t>
  </si>
  <si>
    <t>96802</t>
  </si>
  <si>
    <t>KIT CHASSI PEX, PRÉ-FABRICADO, PARA CHUVEIRO COM REGISTROS DE PRESSÃO E CONEXÕES POR CRIMPAGEM  FORNECIMENTO E INSTALAÇÃO. AF_06/2015</t>
  </si>
  <si>
    <t>316,11</t>
  </si>
  <si>
    <t>96803</t>
  </si>
  <si>
    <t>KIT CHASSI PEX, PRÉ-FABRICADO, PARA COZINHA COM CUBA SIMPLES E CONEXÕES POR CRIMPAGEM  FORNECIMENTO E INSTALAÇÃO. AF_06/2015</t>
  </si>
  <si>
    <t>161,67</t>
  </si>
  <si>
    <t>96804</t>
  </si>
  <si>
    <t>KIT CHASSI PEX, PRÉ-FABRICADO, PARA ÁREA DE SERVIÇO COM TANQUE E MÁQUINA DE LAVAR ROUPA, E CONEXÕES POR CRIMPAGEM  FORNECIMENTO E INSTALAÇÃO. AF_06/2015</t>
  </si>
  <si>
    <t>287,54</t>
  </si>
  <si>
    <t>96805</t>
  </si>
  <si>
    <t>KIT CHASSI PEX, PRÉ-FABRICADO, PARA CHUVEIRO COM REGISTROS DE PRESSÃO E CONEXÕES POR ANEL DESLIZANTE  FORNECIMENTO E INSTALAÇÃO. AF_06/2015</t>
  </si>
  <si>
    <t>325,12</t>
  </si>
  <si>
    <t>96806</t>
  </si>
  <si>
    <t>KIT CHASSI PEX, PRÉ-FABRICADO, PARA COZINHA COM CUBA SIMPLES E CONEXÕES POR ANEL DESLIZANTE  FORNECIMENTO E INSTALAÇÃO. AF_06/2015</t>
  </si>
  <si>
    <t>156,37</t>
  </si>
  <si>
    <t>96807</t>
  </si>
  <si>
    <t>KIT CHASSI PEX, PRÉ-FABRICADO, PARA ÁREA DE SERVIÇO COM TANQUE E MÁQUINA DE LAVAR ROUPA, E CONEXÕES POR ANEL DESLIZANTE  FORNECIMENTO E INSTALAÇÃO. AF_06/2015</t>
  </si>
  <si>
    <t>259,62</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</si>
  <si>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</si>
  <si>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</si>
  <si>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</si>
  <si>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</si>
  <si>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16,33</t>
  </si>
  <si>
    <t>96810</t>
  </si>
  <si>
    <t>CONEXÃO MÓVEL, ROSCA FÊMEA, METÁLICA, PARA INSTALAÇÕES EM PEX, DN 16 MM X 3/4", COM ANEL DESLIZANTE. FORNECIMENTO E INSTALAÇÃO. AF_06/2015</t>
  </si>
  <si>
    <t>17,78</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</si>
  <si>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</si>
  <si>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</si>
  <si>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</si>
  <si>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</si>
  <si>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18,28</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</si>
  <si>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</si>
  <si>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</si>
  <si>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</si>
  <si>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</si>
  <si>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17,79</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</si>
  <si>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</si>
  <si>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</si>
  <si>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</si>
  <si>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</si>
  <si>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24,81</t>
  </si>
  <si>
    <t>96817</t>
  </si>
  <si>
    <t>CONEXÃO FIXA, ROSCA FÊMEA, METÁLICA, PARA INSTALAÇÕES EM PEX, DN 25 MM X 1", COM ANEL DESLIZANTE. FORNECIMENTO E INSTALAÇÃO. AF_06/2015</t>
  </si>
  <si>
    <t>28,32</t>
  </si>
  <si>
    <t>96818</t>
  </si>
  <si>
    <t>UNIÃO DE REDUÇÃO, METÁLICA, PEX, DN 25 X 16 MM, CONEXÃO POR ANEL DESLIZANTE  FORNECIMENTO E INSTALAÇÃO. AF_06/2015</t>
  </si>
  <si>
    <t>26,32</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</si>
  <si>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</si>
  <si>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</si>
  <si>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</si>
  <si>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</si>
  <si>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48,32</t>
  </si>
  <si>
    <t>96821</t>
  </si>
  <si>
    <t>CONEXÃO FIXA, ROSCA FÊMEA, METÁLICA, PARA INSTALAÇÕES EM PEX, DN 32 MM X 1", COM ANEL DESLIZANTE  FORNECIMENTO E INSTALAÇÃO. AF_06/2015</t>
  </si>
  <si>
    <t>41,03</t>
  </si>
  <si>
    <t>96822</t>
  </si>
  <si>
    <t>UNIÃO DE REDUÇÃO, METÁLICA, PEX, DN 32 X 25 MM, CONEXÃO POR ANEL DESLIZANTE  FORNECIMENTO E INSTALAÇÃO. AF_06/2015</t>
  </si>
  <si>
    <t>41,59</t>
  </si>
  <si>
    <t>96823</t>
  </si>
  <si>
    <t>LUVA PARA INSTALAÇÕES EM PEX, DN 16 MM, CONEXÃO POR CRIMPAGEM  FORNECIMENTO E INSTALAÇÃO . AF_06/2015</t>
  </si>
  <si>
    <t>17,13</t>
  </si>
  <si>
    <t>96824</t>
  </si>
  <si>
    <t>CONEXÃO FIXA, ROSCA FÊMEA, PARA INSTALAÇÕES EM PEX, DN 16MM X 1/2", CONEXÃO POR CRIMPAGEM  FORNECIMENTO E INSTALAÇÃO. AF_06/2015</t>
  </si>
  <si>
    <t>19,38</t>
  </si>
  <si>
    <t>96825</t>
  </si>
  <si>
    <t>CONEXÃO FIXA, ROSCA FÊMEA, PARA INSTALAÇÕES EM PEX, DN 16MM X 3/4", CONEXÃO POR CRIMPAGEM  FORNECIMENTO E INSTALAÇÃO. AF_06/2015</t>
  </si>
  <si>
    <t>26,39</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</si>
  <si>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</si>
  <si>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</si>
  <si>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</si>
  <si>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</si>
  <si>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</si>
  <si>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</si>
  <si>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31,16</t>
  </si>
  <si>
    <t>96829</t>
  </si>
  <si>
    <t>LUVA DE REDUÇÃO PARA INSTALAÇÕES EM PEX, DN 20 X 16 MM, CONEXÃO POR CRIMPAGEM  FORNECIMENTO E INSTALAÇÃO. AF_06/2015</t>
  </si>
  <si>
    <t>23,78</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</si>
  <si>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</si>
  <si>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</si>
  <si>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</si>
  <si>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</si>
  <si>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28,18</t>
  </si>
  <si>
    <t>96832</t>
  </si>
  <si>
    <t>CONEXÃO FIXA, ROSCA FÊMEA, PARA INSTALAÇÕES EM PEX, DN 25MM X 3/4", CONEXÃO POR CRIMPAGEM  FORNECIMENTO E INSTALAÇÃO. AF_06/2015</t>
  </si>
  <si>
    <t>32,66</t>
  </si>
  <si>
    <t>96833</t>
  </si>
  <si>
    <t>LUVA DE REDUÇÃO PARA INSTALAÇÕES EM PEX, DN 25 X 16 MM, CONEXÃO POR CRIMPAGEM  FORNECIMENTO E INSTALAÇÃO. AF_06/2015</t>
  </si>
  <si>
    <t>30,55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</si>
  <si>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</si>
  <si>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</si>
  <si>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</si>
  <si>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</si>
  <si>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43,72</t>
  </si>
  <si>
    <t>96836</t>
  </si>
  <si>
    <t>LUVA DE REDUÇÃO PARA INSTALAÇÕES EM PEX, DN 32 X 25 MM, CONEXÃO POR CRIMPAGEM  FORNECIMENTO E INSTALAÇÃO. AF_06/2015</t>
  </si>
  <si>
    <t>46,60</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</si>
  <si>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</si>
  <si>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</si>
  <si>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</si>
  <si>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</si>
  <si>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22,83</t>
  </si>
  <si>
    <t>96839</t>
  </si>
  <si>
    <t>JOELHO, ROSCA FÊMEA, COM BASE FIXA, METÁLICO, PARA INSTALAÇÕES EM PEX, DN 16MM X 1/2", CONEXÃO POR ANEL DESLIZANTE  FORNECIMENTO E INSTALAÇÃO. AF_06/2015</t>
  </si>
  <si>
    <t>22,46</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</si>
  <si>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</si>
  <si>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</si>
  <si>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</si>
  <si>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</si>
  <si>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</si>
  <si>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</si>
  <si>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32,49</t>
  </si>
  <si>
    <t>96843</t>
  </si>
  <si>
    <t>JOELHO ROSCA FÊMEA, COM BASE FIXA, METÁLICO, PARA INSTALAÇÕES EM PEX, DN 20MM X 1/2", CONEXÃO POR ANEL DESLIZANTE  FORNECIMENTO E INSTALAÇÃO. AF_06/2015</t>
  </si>
  <si>
    <t>31,22</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</si>
  <si>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</si>
  <si>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</si>
  <si>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</si>
  <si>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</si>
  <si>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45,79</t>
  </si>
  <si>
    <t>96846</t>
  </si>
  <si>
    <t>JOELHO 90 GRAUS, ROSCA FÊMEA TERMINAL, METÁLICO, PARA INSTALAÇÕES EM PEX, DN 25 MM X 3/4", CONEXÃO POR ANEL DESLIZANTE  FORNECIMENTO E INSTALAÇÃO. AF_06/2015</t>
  </si>
  <si>
    <t>35,83</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</si>
  <si>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</si>
  <si>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</si>
  <si>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</si>
  <si>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</si>
  <si>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59,46</t>
  </si>
  <si>
    <t>96849</t>
  </si>
  <si>
    <t>JOELHO 90 GRAUS, PARA INSTALAÇÕES EM PEX, DN 16 MM, CONEXÃO POR CRIMPAGEM   FORNECIMENTO E INSTALAÇÃO. AF_06/2015</t>
  </si>
  <si>
    <t>21,49</t>
  </si>
  <si>
    <t>96850</t>
  </si>
  <si>
    <t>JOELHO 90 GRAUS, ROSCA FÊMEA TERMINAL, PARA INSTALAÇÕES EM PEX, DN 16MM X 1/2", CONEXÃO POR CRIMPAGEM  FORNECIMENTO E INSTALAÇÃO. AF_06/2015</t>
  </si>
  <si>
    <t>25,22</t>
  </si>
  <si>
    <t>96851</t>
  </si>
  <si>
    <t>JOELHO 90 GRAUS, ROSCA FÊMEA TERMINAL, PARA INSTALAÇÕES EM PEX, DN 16MM X 3/4", CONEXÃO POR CRIMPAGEM  FORNECIMENTO E INSTALAÇÃO. AF_06/2015</t>
  </si>
  <si>
    <t>33,57</t>
  </si>
  <si>
    <t>96852</t>
  </si>
  <si>
    <t>JOELHO 90 GRAUS, PARA INSTALAÇÕES EM PEX, DN 20 MM, CONEXÃO POR CRIMPAGEM   FORNECIMENTO E INSTALAÇÃO. AF_06/2015</t>
  </si>
  <si>
    <t>28,67</t>
  </si>
  <si>
    <t>96853</t>
  </si>
  <si>
    <t>JOELHO 90 GRAUS, ROSCA FÊMEA TERMINAL, PARA INSTALAÇÕES EM PEX, DN 20MM X 1/2", CONEXÃO POR CRIMPAGEM  FORNECIMENTO E INSTALAÇÃO. AF_06/2015</t>
  </si>
  <si>
    <t>32,31</t>
  </si>
  <si>
    <t>96854</t>
  </si>
  <si>
    <t>JOELHO 90 GRAUS, ROSCA FÊMEA TERMINAL, PARA INSTALAÇÕES EM PEX, DN 20MM X 3/4", CONEXÃO POR CRIMPAGEM  FORNECIMENTO E INSTALAÇÃO. AF_06/2015</t>
  </si>
  <si>
    <t>38,77</t>
  </si>
  <si>
    <t>96855</t>
  </si>
  <si>
    <t>JOELHO 90 GRAUS, PARA INSTALAÇÕES EM PEX, DN 25 MM, CONEXÃO POR CRIMPAGEM   FORNECIMENTO E INSTALAÇÃO. AF_06/2015</t>
  </si>
  <si>
    <t>35,64</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</si>
  <si>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</si>
  <si>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</si>
  <si>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</si>
  <si>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</si>
  <si>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58,01</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</si>
  <si>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</si>
  <si>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</si>
  <si>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</si>
  <si>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</si>
  <si>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72,67</t>
  </si>
  <si>
    <t>96860</t>
  </si>
  <si>
    <t>TÊ, METÁLICO, PARA INSTALAÇÕES EM PEX, DN 16 MM, CONEXÃO POR ANEL DESLIZANTE  FORNECIMENTO E INSTALAÇÃO. AF_06/2015</t>
  </si>
  <si>
    <t>28,78</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</si>
  <si>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</si>
  <si>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</si>
  <si>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</si>
  <si>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</si>
  <si>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34,71</t>
  </si>
  <si>
    <t>96863</t>
  </si>
  <si>
    <t>TÊ, ROSCA FÊMEA, METÁLICO, PARA INSTALAÇÕES EM PEX, DN 20 MM X ½, CONEXÃO POR ANEL DESLIZANTE   FORNECIMENTO E INSTALAÇÃO. AF_06/2015</t>
  </si>
  <si>
    <t>34,33</t>
  </si>
  <si>
    <t>96864</t>
  </si>
  <si>
    <t>TÊ, METÁLICO, PARA INSTALAÇÕES EM PEX, DN 25 MM, CONEXÃO POR ANEL DESLIZANTE  FORNECIMENTO E INSTALAÇÃO. AF_06/2015</t>
  </si>
  <si>
    <t>54,73</t>
  </si>
  <si>
    <t>96865</t>
  </si>
  <si>
    <t>TÊ, ROSCA FÊMEA, METÁLICO, PARA INSTALAÇÕES EM PEX, DN 25 MM X 3/4", CONEXÃO POR ANEL DESLIZANTE  FORNECIMENTO E INSTALAÇÃO. AF_06/2015</t>
  </si>
  <si>
    <t>53,59</t>
  </si>
  <si>
    <t>96866</t>
  </si>
  <si>
    <t>TÊ, METÁLICO, PARA INSTALAÇÕES EM PEX, DN 32 MM, CONEXÃO POR ANEL DESLIZANTE  FORNECIMENTO E INSTALAÇÃO. AF_06/2015</t>
  </si>
  <si>
    <t>72,05</t>
  </si>
  <si>
    <t>96867</t>
  </si>
  <si>
    <t>TÊ, ROSCA MACHO, METÁLICO, PARA INSTALAÇÕES EM PEX, DN 32 MM X 1", CONEXÃO POR ANEL DESLIZANTE  FORNECIMENTO E INSTALAÇÃO. AF_06/2015</t>
  </si>
  <si>
    <t>83,96</t>
  </si>
  <si>
    <t>96868</t>
  </si>
  <si>
    <t>TÊ, PARA INSTALAÇÕES EM PEX, DN 16 MM, CONEXÃO POR CRIMPAGEM  FORNECIMENTO E INSTALAÇÃO. AF_06/2015</t>
  </si>
  <si>
    <t>96869</t>
  </si>
  <si>
    <t>TÊ, PARA INSTALAÇÕES EM PEX, DN 20 MM, CONEXÃO POR CRIMPAGEM  FORNECIMENTO E INSTALAÇÃO. AF_06/2015</t>
  </si>
  <si>
    <t>39,91</t>
  </si>
  <si>
    <t>96870</t>
  </si>
  <si>
    <t>TÊ, PEX, DN 25 MM, CONEXÃO POR CRIMPAGEM  FORNECIMENTO E INSTALAÇÃO. AF_06/2015</t>
  </si>
  <si>
    <t>96871</t>
  </si>
  <si>
    <t>TÊ, PARA INSTALAÇÕES EM PEX, DN 32 MM, CONEXÃO POR CRIMPAGEM  FORNECIMENTO E INSTALAÇÃO. AF_06/2015</t>
  </si>
  <si>
    <t>92,01</t>
  </si>
  <si>
    <t>96872</t>
  </si>
  <si>
    <t>DISTRIBUIDOR 2 SAÍDAS, METÁLICO, PARA INSTALAÇÕES EM PEX, ENTRADA DE 3/4" X 2 SAÍDAS DE 1/2", CONEXÃO POR ANEL DESLIZANTE  FORNECIMENTO E INSTALAÇÃO. AF_06/2015</t>
  </si>
  <si>
    <t>80,86</t>
  </si>
  <si>
    <t>96873</t>
  </si>
  <si>
    <t>DISTRIBUIDOR 2 SAÍDAS, METÁLICO, PARA INSTALAÇÕES EM PEX, ENTRADA DE 1" X 2 SAÍDAS DE 1/2", CONEXÃO POR ANEL DESLIZANTE  FORNECIMENTO E INSTALAÇÃO. AF_06/2015</t>
  </si>
  <si>
    <t>94,00</t>
  </si>
  <si>
    <t>96874</t>
  </si>
  <si>
    <t>DISTRIBUIDOR 3 SAÍDAS, METÁLICO, PARA INSTALAÇÕES EM PEX, ENTRADA DE 3/4" X 3 SAÍDAS DE 1/2", CONEXÃO POR ANEL DESLIZANTE  FORNECIMENTO E INSTALAÇÃO . AF_06/2015</t>
  </si>
  <si>
    <t>98,91</t>
  </si>
  <si>
    <t>96875</t>
  </si>
  <si>
    <t>DISTRIBUIDOR 3 SAÍDAS, METÁLICO, PARA INSTALAÇÕES EM PEX, ENTRADA DE 1 X 3 SAÍDAS DE 1/2, CONEXÃO POR ANEL DESLIZANTE   FORNECIMENTO E INSTALAÇÃO. AF_06/2015</t>
  </si>
  <si>
    <t>120,05</t>
  </si>
  <si>
    <t>96876</t>
  </si>
  <si>
    <t>DISTRIBUIDOR 2 SAÍDAS, PARA INSTALAÇÕES EM PEX, ENTRADA DE 32 MM X 2 SAÍDAS DE 16 MM, CONEXÃO POR CRIMPAGEM FORNECIMENTO E INSTALAÇÃO. AF_06/2015</t>
  </si>
  <si>
    <t>217,65</t>
  </si>
  <si>
    <t>96877</t>
  </si>
  <si>
    <t>DISTRIBUIDOR 2 SAÍDAS, PARA INSTALAÇÕES EM PEX, ENTRADA DE 32 MM X 2 SAÍDAS DE 20 MM, CONEXÃO POR CRIMPAGEM  FORNECIMENTO E INSTALAÇÃO. AF_06/2015</t>
  </si>
  <si>
    <t>233,00</t>
  </si>
  <si>
    <t>96878</t>
  </si>
  <si>
    <t>DISTRIBUIDOR 2 SAÍDAS, PARA INSTALAÇÕES EM PEX, ENTRADA DE 32 MM X 2 SAÍDAS DE 25 MM, CONEXÃO POR CRIMPAGEM  FORNECIMENTO E INSTALAÇÃO. AF_06/2015</t>
  </si>
  <si>
    <t>235,86</t>
  </si>
  <si>
    <t>96879</t>
  </si>
  <si>
    <t>DISTRIBUIDOR 3 SAÍDAS, PARA INSTALAÇÕES EM PEX, ENTRADA DE 32 MM X 3 SAÍDAS DE 16 MM, CONEXÃO POR CRIMPAGEM  FORNECIMENTO E INSTALAÇÃO. AF_06/2015</t>
  </si>
  <si>
    <t>236,41</t>
  </si>
  <si>
    <t>96880</t>
  </si>
  <si>
    <t>DISTRIBUIDOR 3 SAÍDAS, PARA INSTALAÇÕES EM PEX, ENTRADA DE 32 MM X 3 SAÍDAS DE 20 MM, CONEXÃO POR CRIMPAGEM  FORNECIMENTO E INSTALAÇÃO. AF_06/2015</t>
  </si>
  <si>
    <t>270,76</t>
  </si>
  <si>
    <t>96881</t>
  </si>
  <si>
    <t>DISTRIBUIDOR 3 SAÍDAS, PARA INSTALAÇÕES EM PEX, ENTRADA DE 32 MM X 3 SAÍDAS DE 25 MM, CONEXÃO POR CRIMPAGEM  FORNECIMENTO E INSTALAÇÃO. AF_06/2015</t>
  </si>
  <si>
    <t>286,32</t>
  </si>
  <si>
    <t>97425</t>
  </si>
  <si>
    <t>FLANGE EM AÇO, DN 15 MM X 1/2'', INSTALADO EM RESERVAÇÃO DE ÁGUA DE EDIFICAÇÃO QUE POSSUA RESERVATÓRIO DE FIBRA/FIBROCIMENTO - FORNECIMENTO E INSTALAÇÃO. AF_06/2016</t>
  </si>
  <si>
    <t>29,17</t>
  </si>
  <si>
    <t>97426</t>
  </si>
  <si>
    <t>FLANGE EM AÇO, DN 20 MM X 3/4'', INSTALADO EM RESERVAÇÃO DE ÁGUA DE EDIFICAÇÃO QUE POSSUA RESERVATÓRIO DE FIBRA/FIBROCIMENTO - FORNECIMENTO E INSTALAÇÃO. AF_06/2016</t>
  </si>
  <si>
    <t>35,26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</si>
  <si>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</si>
  <si>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</si>
  <si>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</si>
  <si>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</si>
  <si>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50,54</t>
  </si>
  <si>
    <t>97429</t>
  </si>
  <si>
    <t>FLANGE EM AÇO, DN 40 MM X 1 1/2'', INSTALADO EM RESERVAÇÃO DE ÁGUA DE EDIFICAÇÃO QUE POSSUA RESERVATÓRIO DE FIBRA/FIBROCIMENTO - FORNECIMENTO E INSTALAÇÃO. AF_06/2016</t>
  </si>
  <si>
    <t>60,36</t>
  </si>
  <si>
    <t>97430</t>
  </si>
  <si>
    <t>ACOPLAMENTO RÍGIDO EM AÇO, CONEXÃO RANHURADA, DN 50 (2"), INSTALADO EM PRUMADAS - FORNECIMENTO E INSTALAÇÃO. AF_10/2020</t>
  </si>
  <si>
    <t>48,31</t>
  </si>
  <si>
    <t>97431</t>
  </si>
  <si>
    <t>ACOPLAMENTO RÍGIDO EM AÇO, CONEXÃO RANHURADA, DN 65 (2 1/2"), INSTALADO EM PRUMADAS - FORNECIMENTO E INSTALAÇÃO. AF_10/2020</t>
  </si>
  <si>
    <t>53,63</t>
  </si>
  <si>
    <t>97432</t>
  </si>
  <si>
    <t>ACOPLAMENTO RÍGIDO EM AÇO, CONEXÃO RANHURADA, DN 80 (3"), INSTALADO EM PRUMADAS - FORNECIMENTO E INSTALAÇÃO. AF_10/2020</t>
  </si>
  <si>
    <t>60,46</t>
  </si>
  <si>
    <t>97433</t>
  </si>
  <si>
    <t>CURVA 45 GRAUS, EM AÇO, CONEXÃO RANHURADA, DN 50 (2"), INSTALADO EM PRUMADAS - FORNECIMENTO E INSTALAÇÃO. AF_10/2020</t>
  </si>
  <si>
    <t>115,57</t>
  </si>
  <si>
    <t>97434</t>
  </si>
  <si>
    <t>CURVA 90 GRAUS, EM AÇO, CONEXÃO RANHURADA, DN 50 (2"), INSTALADO EM PRUMADAS - FORNECIMENTO E INSTALAÇÃO. AF_10/2020</t>
  </si>
  <si>
    <t>117,94</t>
  </si>
  <si>
    <t>97435</t>
  </si>
  <si>
    <t>CURVA 45 GRAUS, EM AÇO, CONEXÃO RANHURADA, DN 65 (2 1/2"), INSTALADO EM PRUMADAS - FORNECIMENTO E INSTALAÇÃO. AF_10/2020</t>
  </si>
  <si>
    <t>135,35</t>
  </si>
  <si>
    <t>97436</t>
  </si>
  <si>
    <t>CURVA 90 GRAUS, EM AÇO, CONEXÃO RANHURADA, DN 65 (2 1/2"), INSTALADO EM PRUMADAS - FORNECIMENTO E INSTALAÇÃO. AF_10/2020</t>
  </si>
  <si>
    <t>139,89</t>
  </si>
  <si>
    <t>97437</t>
  </si>
  <si>
    <t>CURVA 45 GRAUS, EM AÇO, CONEXÃO RANHURADA, DN 80 (3), INSTALADO EM PRUMADAS - FORNECIMENTO E INSTALAÇÃO. AF_10/2020</t>
  </si>
  <si>
    <t>155,01</t>
  </si>
  <si>
    <t>97438</t>
  </si>
  <si>
    <t>CURVA 90 GRAUS, EM AÇO, CONEXÃO RANHURADA, DN 80 (3"), INSTALADO EM PRUMADAS - FORNECIMENTO E INSTALAÇÃO. AF_10/2020</t>
  </si>
  <si>
    <t>159,87</t>
  </si>
  <si>
    <t>97439</t>
  </si>
  <si>
    <t>TÊ, EM AÇO, CONEXÃO RANHURADA, DN 50 (2"), INSTALADO EM PRUMADAS - FORNECIMENTO E INSTALAÇÃO. AF_10/2020</t>
  </si>
  <si>
    <t>176,74</t>
  </si>
  <si>
    <t>97440</t>
  </si>
  <si>
    <t>TÊ, EM AÇO, CONEXÃO RANHURADA, DN 65 (2 1/2"), INSTALADO EM PRUMADAS - FORNECIMENTO E INSTALAÇÃO. AF_10/2020</t>
  </si>
  <si>
    <t>212,46</t>
  </si>
  <si>
    <t>97442</t>
  </si>
  <si>
    <t>TÊ, EM AÇO, CONEXÃO RANHURADA, DN 80 (3"), INSTALADO EM PRUMADAS - FORNECIMENTO E INSTALAÇÃO. AF_10/2020</t>
  </si>
  <si>
    <t>234,39</t>
  </si>
  <si>
    <t>97443</t>
  </si>
  <si>
    <t>LUVA, EM AÇO, CONEXÃO SOLDADA, DN 50 (2"), INSTALADO EM PRUMADAS - FORNECIMENTO E INSTALAÇÃO. AF_10/2020</t>
  </si>
  <si>
    <t>113,55</t>
  </si>
  <si>
    <t>97444</t>
  </si>
  <si>
    <t>LUVA COM REDUÇÃO, EM AÇO, CONEXÃO SOLDADA, DN 50 X 40 MM (2  X 1 1/2"), INSTALADO EM PRUMADAS - FORNECIMENTO E INSTALAÇÃO. AF_10/2020</t>
  </si>
  <si>
    <t>134,46</t>
  </si>
  <si>
    <t>97446</t>
  </si>
  <si>
    <t>LUVA, EM AÇO, CONEXÃO SOLDADA, DN 65 (2 1/2"), INSTALADO EM PRUMADAS - FORNECIMENTO E INSTALAÇÃO. AF_10/2020</t>
  </si>
  <si>
    <t>235,62</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</si>
  <si>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</si>
  <si>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</si>
  <si>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</si>
  <si>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</si>
  <si>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250,90</t>
  </si>
  <si>
    <t>97450</t>
  </si>
  <si>
    <t>LUVA COM REDUÇÃO, EM AÇO, CONEXÃO SOLDADA, DN 80 X 65 MM (3" X 2 1/2"), INSTALADO EM PRUMADAS - FORNECIMENTO E INSTALAÇÃO. AF_10/2020</t>
  </si>
  <si>
    <t>307,84</t>
  </si>
  <si>
    <t>97452</t>
  </si>
  <si>
    <t>CURVA 45 GRAUS, EM AÇO, CONEXÃO SOLDADA, DN 50 (2"), INSTALADO EM PRUMADAS - FORNECIMENTO E INSTALAÇÃO. AF_10/2020</t>
  </si>
  <si>
    <t>187,31</t>
  </si>
  <si>
    <t>97453</t>
  </si>
  <si>
    <t>CURVA 90 GRAUS, EM AÇO, CONEXÃO SOLDADA, DN 50 (2"), INSTALADO EM PRUMADAS - FORNECIMENTO E INSTALAÇÃO. AF_10/2020</t>
  </si>
  <si>
    <t>199,25</t>
  </si>
  <si>
    <t>97454</t>
  </si>
  <si>
    <t>CURVA 45 GRAUS, EM AÇO, CONEXÃO SOLDADA, DN 65 (2 1/2"), INSTALADO EM PRUMADAS - FORNECIMENTO E INSTALAÇÃO. AF_10/2020</t>
  </si>
  <si>
    <t>323,02</t>
  </si>
  <si>
    <t>97455</t>
  </si>
  <si>
    <t>CURVA 90 GRAUS, EM AÇO, CONEXÃO SOLDADA, DN 65 (2 1/2"), INSTALADO EM PRUMADAS - FORNECIMENTO E INSTALAÇÃO. AF_10/2020</t>
  </si>
  <si>
    <t>342,11</t>
  </si>
  <si>
    <t>97456</t>
  </si>
  <si>
    <t>CURVA 45 GRAUS, EM AÇO, CONEXÃO SOLDADA, DN 80 (3"), INSTALADO EM PRUMADAS - FORNECIMENTO E INSTALAÇÃO. AF_10/2020</t>
  </si>
  <si>
    <t>740,32</t>
  </si>
  <si>
    <t>97457</t>
  </si>
  <si>
    <t>CURVA 90 GRAUS, EM AÇO, CONEXÃO SOLDADA, DN 80 (3"), INSTALADO EM PRUMADAS - FORNECIMENTO E INSTALAÇÃO. AF_10/2020</t>
  </si>
  <si>
    <t>654,68</t>
  </si>
  <si>
    <t>97458</t>
  </si>
  <si>
    <t>TÊ, EM AÇO, CONEXÃO SOLDADA, DN 50 (2"), INSTALADO EM PRUMADAS - FORNECIMENTO E INSTALAÇÃO. AF_10/2020</t>
  </si>
  <si>
    <t>297,76</t>
  </si>
  <si>
    <t>97459</t>
  </si>
  <si>
    <t>TÊ, EM AÇO, CONEXÃO SOLDADA, DN 65 (2 1/2"), INSTALADO EM PRUMADAS - FORNECIMENTO E INSTALAÇÃO. AF_10/2020</t>
  </si>
  <si>
    <t>516,52</t>
  </si>
  <si>
    <t>97460</t>
  </si>
  <si>
    <t>TÊ, EM AÇO, CONEXÃO SOLDADA, DN 80 (3"), INSTALADO EM PRUMADAS - FORNECIMENTO E INSTALAÇÃO. AF_10/2020</t>
  </si>
  <si>
    <t>798,28</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</si>
  <si>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</si>
  <si>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</si>
  <si>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</si>
  <si>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</si>
  <si>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29,83</t>
  </si>
  <si>
    <t>97464</t>
  </si>
  <si>
    <t>LUVA, EM AÇO, CONEXÃO SOLDADA, DN 32 (1 1/4"), INSTALADO EM REDE DE ALIMENTAÇÃO PARA HIDRANTE - FORNECIMENTO E INSTALAÇÃO. AF_10/2020</t>
  </si>
  <si>
    <t>51,96</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</si>
  <si>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</si>
  <si>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</si>
  <si>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</si>
  <si>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</si>
  <si>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</si>
  <si>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</si>
  <si>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79,18</t>
  </si>
  <si>
    <t>97470</t>
  </si>
  <si>
    <t>LUVA, EM AÇO, CONEXÃO SOLDADA, DN 50 (2"), INSTALADO EM REDE DE ALIMENTAÇÃO PARA HIDRANTE - FORNECIMENTO E INSTALAÇÃO. AF_10/2020</t>
  </si>
  <si>
    <t>97,86</t>
  </si>
  <si>
    <t>97471</t>
  </si>
  <si>
    <t>LUVA COM REDUÇÃO, EM AÇO, CONEXÃO SOLDADA, DN 50 X 40 MM (2" X 1 1/2"), INSTALADO EM REDE DE ALIMENTAÇÃO PARA HIDRANTE - FORNECIMENTO E INSTALAÇÃO. AF_10/2020</t>
  </si>
  <si>
    <t>118,77</t>
  </si>
  <si>
    <t>97474</t>
  </si>
  <si>
    <t>LUVA, EM AÇO, CONEXÃO SOLDADA, DN 65 (2 1/2"), INSTALADO EM REDE DE ALIMENTAÇÃO PARA HIDRANTE - FORNECIMENTO E INSTALAÇÃO. AF_10/2020</t>
  </si>
  <si>
    <t>180,33</t>
  </si>
  <si>
    <t>97475</t>
  </si>
  <si>
    <t>LUVA COM REDUÇÃO, EM AÇO, CONEXÃO SOLDADA, DN 65 X 50 MM (2 1/2" X 2"), INSTALADO EM REDE DE ALIMENTAÇÃO PARA HIDRANTE - FORNECIMENTO E INSTALAÇÃO. AF_10/2020</t>
  </si>
  <si>
    <t>222,60</t>
  </si>
  <si>
    <t>97477</t>
  </si>
  <si>
    <t>LUVA, EM AÇO, CONEXÃO SOLDADA, DN 80 (3"), INSTALADO EM REDE DE ALIMENTAÇÃO PARA HIDRANTE - FORNECIMENTO E INSTALAÇÃO. AF_10/2020</t>
  </si>
  <si>
    <t>240,56</t>
  </si>
  <si>
    <t>97478</t>
  </si>
  <si>
    <t>LUVA COM REDUÇÃO, EM AÇO, CONEXÃO SOLDADA, DN 80 X 65 MM (3" X 2 1/2"), INSTALADO EM REDE DE ALIMENTAÇÃO PARA HIDRANTE - FORNECIMENTO E INSTALAÇÃO. AF_10/2020</t>
  </si>
  <si>
    <t>297,50</t>
  </si>
  <si>
    <t>97479</t>
  </si>
  <si>
    <t>CURVA 45 GRAUS, EM AÇO, CONEXÃO SOLDADA, DN 25 (1"), INSTALADO EM REDE DE ALIMENTAÇÃO PARA HIDRANTE - FORNECIMENTO E INSTALAÇÃO. AF_10/2020</t>
  </si>
  <si>
    <t>58,04</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</si>
  <si>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</si>
  <si>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</si>
  <si>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</si>
  <si>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</si>
  <si>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84,39</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</si>
  <si>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</si>
  <si>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</si>
  <si>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</si>
  <si>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</si>
  <si>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118,52</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</si>
  <si>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</si>
  <si>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</si>
  <si>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</si>
  <si>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</si>
  <si>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163,81</t>
  </si>
  <si>
    <t>97486</t>
  </si>
  <si>
    <t>CURVA 90 GRAUS, EM AÇO, CONEXÃO SOLDADA, DN 50 (2"), INSTALADO EM REDE DE ALIMENTAÇÃO PARA HIDRANTE - FORNECIMENTO E INSTALAÇÃO. AF_10/2020</t>
  </si>
  <si>
    <t>175,75</t>
  </si>
  <si>
    <t>97487</t>
  </si>
  <si>
    <t>CURVA 45 GRAUS, EM AÇO, CONEXÃO SOLDADA, DN 65 (2 1/2"), INSTALADO EM REDE DE ALIMENTAÇÃO PARA HIDRANTE - FORNECIMENTO E INSTALAÇÃO. AF_10/2020</t>
  </si>
  <si>
    <t>303,53</t>
  </si>
  <si>
    <t>97488</t>
  </si>
  <si>
    <t>CURVA 90 GRAUS, EM AÇO, CONEXÃO SOLDADA, DN 65 (2 1/2"), INSTALADO EM REDE DE ALIMENTAÇÃO PARA HIDRANTE - FORNECIMENTO E INSTALAÇÃO. AF_10/2020</t>
  </si>
  <si>
    <t>322,62</t>
  </si>
  <si>
    <t>97489</t>
  </si>
  <si>
    <t>CURVA 45 GRAUS, EM AÇO, CONEXÃO SOLDADA, DN 80 (3"), INSTALADO EM REDE DE ALIMENTAÇÃO PARA HIDRANTE - FORNECIMENTO E INSTALAÇÃO. AF_10/2020</t>
  </si>
  <si>
    <t>724,76</t>
  </si>
  <si>
    <t>97490</t>
  </si>
  <si>
    <t>CURVA 90 GRAUS, EM AÇO, CONEXÃO SOLDADA, DN 80 (3"), INSTALADO EM REDE DE ALIMENTAÇÃO PARA HIDRANTE - FORNECIMENTO E INSTALAÇÃO. AF_10/2020</t>
  </si>
  <si>
    <t>639,12</t>
  </si>
  <si>
    <t>97491</t>
  </si>
  <si>
    <t>TÊ, EM AÇO, CONEXÃO SOLDADA, DN 25 (1"), INSTALADO EM REDE DE ALIMENTAÇÃO PARA HIDRANTE - FORNECIMENTO E INSTALAÇÃO. AF_10/2020</t>
  </si>
  <si>
    <t>90,04</t>
  </si>
  <si>
    <t>97492</t>
  </si>
  <si>
    <t>TÊ, EM AÇO, CONEXÃO SOLDADA, DN 32 (1 1/4"), INSTALADO EM REDE DE ALIMENTAÇÃO PARA HIDRANTE - FORNECIMENTO E INSTALAÇÃO. AF_10/2020</t>
  </si>
  <si>
    <t>132,53</t>
  </si>
  <si>
    <t>97493</t>
  </si>
  <si>
    <t>TÊ, EM AÇO, CONEXÃO SOLDADA, DN 40 (1 1/2"), INSTALADO EM REDE DE ALIMENTAÇÃO PARA HIDRANTE - FORNECIMENTO E INSTALAÇÃO. AF_10/2020</t>
  </si>
  <si>
    <t>170,99</t>
  </si>
  <si>
    <t>97494</t>
  </si>
  <si>
    <t>TÊ, EM AÇO, CONEXÃO SOLDADA, DN 50 (2"), INSTALADO EM REDE DE ALIMENTAÇÃO PARA HIDRANTE - FORNECIMENTO E INSTALAÇÃO. AF_10/2020</t>
  </si>
  <si>
    <t>266,38</t>
  </si>
  <si>
    <t>97495</t>
  </si>
  <si>
    <t>TÊ, EM AÇO, CONEXÃO SOLDADA, DN 65 (2 1/2"), INSTALADO EM REDE DE ALIMENTAÇÃO PARA HIDRANTE - FORNECIMENTO E INSTALAÇÃO. AF_10/2020</t>
  </si>
  <si>
    <t>490,49</t>
  </si>
  <si>
    <t>97496</t>
  </si>
  <si>
    <t>TÊ, EM AÇO, CONEXÃO SOLDADA, DN 80 (3"), INSTALADO EM REDE DE ALIMENTAÇÃO PARA HIDRANTE - FORNECIMENTO E INSTALAÇÃO. AF_10/2020</t>
  </si>
  <si>
    <t>777,59</t>
  </si>
  <si>
    <t>97499</t>
  </si>
  <si>
    <t>LUVA, EM AÇO, CONEXÃO SOLDADA, DN 25 (1"), INSTALADO EM REDE DE ALIMENTAÇÃO PARA SPRINKLER - FORNECIMENTO E INSTALAÇÃO. AF_10/2020</t>
  </si>
  <si>
    <t>33,43</t>
  </si>
  <si>
    <t>97500</t>
  </si>
  <si>
    <t>LUVA COM REDUÇÃO, EM AÇO, CONEXÃO SOLDADA, DN 25 X 20 MM (1" X 3/4"), INSTALADO EM REDE DE ALIMENTAÇÃO PARA SPRINKLER - FORNECIMENTO E INSTALAÇÃO. AF_10/2020</t>
  </si>
  <si>
    <t>27,30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</si>
  <si>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</si>
  <si>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</si>
  <si>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</si>
  <si>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</si>
  <si>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57,82</t>
  </si>
  <si>
    <t>97505</t>
  </si>
  <si>
    <t>LUVA, EM AÇO, CONEXÃO SOLDADA, DN 40 (1 1/2"), INSTALADO EM REDE DE ALIMENTAÇÃO PARA SPRINKLER - FORNECIMENTO E INSTALAÇÃO. AF_10/2020</t>
  </si>
  <si>
    <t>59,34</t>
  </si>
  <si>
    <t>97506</t>
  </si>
  <si>
    <t>LUVA COM REDUÇÃO, EM AÇO, CONEXÃO SOLDADA, DN 40  X 32 MM (1 1/2" X 1 1/4"), INSTALADO EM REDE DE ALIMENTAÇÃO PARA SPRINKLER - FORNECIMENTO E INSTALAÇÃO. AF_10/2020</t>
  </si>
  <si>
    <t>72,56</t>
  </si>
  <si>
    <t>97508</t>
  </si>
  <si>
    <t>LUVA, EM AÇO, CONEXÃO SOLDADA, DN 50 (2"), INSTALADO EM REDE DE ALIMENTAÇÃO PARA SPRINKLER - FORNECIMENTO E INSTALAÇÃO. AF_10/2020</t>
  </si>
  <si>
    <t>88,48</t>
  </si>
  <si>
    <t>97509</t>
  </si>
  <si>
    <t>LUVA COM REDUÇÃO, EM AÇO, CONEXÃO SOLDADA, DN 50 X 40 MM (2" X 1 1/2"), INSTALADO EM REDE DE ALIMENTAÇÃO PARA SPRINKLER - FORNECIMENTO E INSTALAÇÃO. AF_10/2020</t>
  </si>
  <si>
    <t>109,39</t>
  </si>
  <si>
    <t>97511</t>
  </si>
  <si>
    <t>LUVA, EM AÇO, CONEXÃO SOLDADA, DN 65 (2 1/2"), INSTALADO EM REDE DE ALIMENTAÇÃO PARA SPRINKLER - FORNECIMENTO E INSTALAÇÃO. AF_10/2020</t>
  </si>
  <si>
    <t>166,88</t>
  </si>
  <si>
    <t>97512</t>
  </si>
  <si>
    <t>LUVA COM REDUÇÃO, EM AÇO, CONEXÃO SOLDADA, DN 65 X 50 MM (2 1/2" X 2"), INSTALADO EM REDE DE ALIMENTAÇÃO PARA SPRINKLER - FORNECIMENTO E INSTALAÇÃO. AF_10/2020</t>
  </si>
  <si>
    <t>209,15</t>
  </si>
  <si>
    <t>97514</t>
  </si>
  <si>
    <t>LUVA, EM AÇO, CONEXÃO SOLDADA, DN 80 (3"), INSTALADO EM REDE DE ALIMENTAÇÃO PARA SPRINKLER - FORNECIMENTO E INSTALAÇÃO. AF_10/2020</t>
  </si>
  <si>
    <t>222,87</t>
  </si>
  <si>
    <t>97515</t>
  </si>
  <si>
    <t>LUVA COM REDUÇÃO, EM AÇO, CONEXÃO SOLDADA, DN 80 X 65 MM (3" X 2 1/2"), INSTALADO EM REDE DE ALIMENTAÇÃO PARA SPRINKLER - FORNECIMENTO E INSTALAÇÃO. AF_10/2020</t>
  </si>
  <si>
    <t>279,81</t>
  </si>
  <si>
    <t>97517</t>
  </si>
  <si>
    <t>CURVA 45 GRAUS, EM AÇO, CONEXÃO SOLDADA, DN 25 (1"), INSTALADO EM REDE DE ALIMENTAÇÃO PARA SPRINKLER - FORNECIMENTO E INSTALAÇÃO. AF_10/2020</t>
  </si>
  <si>
    <t>54,24</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</si>
  <si>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</si>
  <si>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</si>
  <si>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</si>
  <si>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</si>
  <si>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77,71</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</si>
  <si>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</si>
  <si>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</si>
  <si>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</si>
  <si>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</si>
  <si>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108,55</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</si>
  <si>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</si>
  <si>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</si>
  <si>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</si>
  <si>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</si>
  <si>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149,74</t>
  </si>
  <si>
    <t>97524</t>
  </si>
  <si>
    <t>CURVA 90 GRAUS, EM AÇO, CONEXÃO SOLDADA, DN 50 (2"), INSTALADO EM REDE DE ALIMENTAÇÃO PARA SPRINKLER - FORNECIMENTO E INSTALAÇÃO. AF_10/2020</t>
  </si>
  <si>
    <t>161,68</t>
  </si>
  <si>
    <t>97525</t>
  </si>
  <si>
    <t>CURVA 45 GRAUS, EM AÇO, CONEXÃO SOLDADA, DN 65 (2 1/2"), INSTALADO EM REDE DE ALIMENTAÇÃO PARA SPRINKLER - FORNECIMENTO E INSTALAÇÃO. AF_10/2020</t>
  </si>
  <si>
    <t>283,22</t>
  </si>
  <si>
    <t>97526</t>
  </si>
  <si>
    <t>CURVA 90 GRAUS, EM AÇO, CONEXÃO SOLDADA, DN 65 (2 1/2"), INSTALADO EM REDE DE ALIMENTAÇÃO PARA SPRINKLER - FORNECIMENTO E INSTALAÇÃO. AF_10/2020</t>
  </si>
  <si>
    <t>302,31</t>
  </si>
  <si>
    <t>97527</t>
  </si>
  <si>
    <t>CURVA 45 GRAUS, EM AÇO, CONEXÃO SOLDADA, DN 80 (3"), INSTALADO EM REDE DE ALIMENTAÇÃO PARA SPRINKLER - FORNECIMENTO E INSTALAÇÃO. AF_10/2020</t>
  </si>
  <si>
    <t>698,29</t>
  </si>
  <si>
    <t>97528</t>
  </si>
  <si>
    <t>CURVA 90 GRAUS, EM AÇO, CONEXÃO SOLDADA, DN 80 (3"), INSTALADO EM REDE DE ALIMENTAÇÃO PARA SPRINKLER - FORNECIMENTO E INSTALAÇÃO. AF_10/2020</t>
  </si>
  <si>
    <t>612,65</t>
  </si>
  <si>
    <t>97529</t>
  </si>
  <si>
    <t>TÊ, EM AÇO, CONEXÃO SOLDADA, DN 25 (1"), INSTALADO EM REDE DE ALIMENTAÇÃO PARA SPRINKLER - FORNECIMENTO E INSTALAÇÃO. AF_10/2020</t>
  </si>
  <si>
    <t>85,07</t>
  </si>
  <si>
    <t>97530</t>
  </si>
  <si>
    <t>TÊ, EM AÇO, CONEXÃO SOLDADA, DN 32 (1 1/4"), INSTALADO EM REDE DE ALIMENTAÇÃO PARA SPRINKLER - FORNECIMENTO E INSTALAÇÃO. AF_10/2020</t>
  </si>
  <si>
    <t>123,61</t>
  </si>
  <si>
    <t>97531</t>
  </si>
  <si>
    <t>TÊ, EM AÇO, CONEXÃO SOLDADA, DN 40 (1 1/2"), INSTALADO EM REDE DE ALIMENTAÇÃO PARA SPRINKLER - FORNECIMENTO E INSTALAÇÃO. AF_10/2020</t>
  </si>
  <si>
    <t>157,68</t>
  </si>
  <si>
    <t>97532</t>
  </si>
  <si>
    <t>TÊ, EM AÇO, CONEXÃO SOLDADA, DN 50 (2"), INSTALADO EM REDE DE ALIMENTAÇÃO PARA SPRINKLER - FORNECIMENTO E INSTALAÇÃO. AF_10/2020</t>
  </si>
  <si>
    <t>247,63</t>
  </si>
  <si>
    <t>97533</t>
  </si>
  <si>
    <t>TÊ, EM AÇO, CONEXÃO SOLDADA, DN 65 (2 1/2"), INSTALADO EM REDE DE ALIMENTAÇÃO PARA SPRINKLER - FORNECIMENTO E INSTALAÇÃO. AF_10/2020</t>
  </si>
  <si>
    <t>467,43</t>
  </si>
  <si>
    <t>97534</t>
  </si>
  <si>
    <t>TÊ, EM AÇO, CONEXÃO SOLDADA, DN 80 (3"), INSTALADO EM REDE DE ALIMENTAÇÃO PARA SPRINKLER - FORNECIMENTO E INSTALAÇÃO. AF_10/2020</t>
  </si>
  <si>
    <t>742,27</t>
  </si>
  <si>
    <t>97537</t>
  </si>
  <si>
    <t>LUVA, EM AÇO, CONEXÃO SOLDADA, DN 15 (1/2"), INSTALADO EM RAMAIS E SUB-RAMAIS DE GÁS - FORNECIMENTO E INSTALAÇÃO. AF_10/2020</t>
  </si>
  <si>
    <t>24,82</t>
  </si>
  <si>
    <t>97540</t>
  </si>
  <si>
    <t>LUVA, EM AÇO, CONEXÃO SOLDADA, DN 20 (3/4"), INSTALADO EM RAMAIS E SUB-RAMAIS DE GÁS - FORNECIMENTO E INSTALAÇÃO. AF_10/2020</t>
  </si>
  <si>
    <t>32,99</t>
  </si>
  <si>
    <t>97541</t>
  </si>
  <si>
    <t>LUVA COM REDUÇÃO, EM AÇO, CONEXÃO SOLDADA, DN 20 X 15 MM (3/4" X 1/2"), INSTALADO EM RAMAIS E SUB-RAMAIS DE GÁS - FORNECIMENTO E INSTALAÇÃO. AF_10/2020</t>
  </si>
  <si>
    <t>27,90</t>
  </si>
  <si>
    <t>97543</t>
  </si>
  <si>
    <t>LUVA, EM AÇO, CONEXÃO SOLDADA, DN 25 (1"), INSTALADO EM RAMAIS E SUB-RAMAIS DE GÁS - FORNECIMENTO E INSTALAÇÃO. AF_10/2020</t>
  </si>
  <si>
    <t>53,14</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</si>
  <si>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</si>
  <si>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</si>
  <si>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</si>
  <si>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</si>
  <si>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34,58</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</si>
  <si>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</si>
  <si>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</si>
  <si>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</si>
  <si>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</si>
  <si>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</si>
  <si>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</si>
  <si>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</si>
  <si>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</si>
  <si>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83,84</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</si>
  <si>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</si>
  <si>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</si>
  <si>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</si>
  <si>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</si>
  <si>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</si>
  <si>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</si>
  <si>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72,36</t>
  </si>
  <si>
    <t>97554</t>
  </si>
  <si>
    <t>TÊ, EM AÇO, CONEXÃO SOLDADA, DN 25 (1"), INSTALADO EM RAMAIS E SUB-RAMAIS DE GÁS - FORNECIMENTO E INSTALAÇÃO. AF_10/2020</t>
  </si>
  <si>
    <t>124,57</t>
  </si>
  <si>
    <t>98602</t>
  </si>
  <si>
    <t>CONECTOR EM BRONZE/LATÃO, DN 22 MM X 1/2", SEM ANEL DE SOLDA, BOLSA X ROSCA F, INSTALADO EM PRUMADA  FORNECIMENTO E INSTALAÇÃO. AF_01/2016</t>
  </si>
  <si>
    <t>21,25</t>
  </si>
  <si>
    <t>97895</t>
  </si>
  <si>
    <t>CAIXA ENTERRADA HIDRÁULICA RETANGULAR, EM CONCRETO PRÉ-MOLDADO, DIMENSÕES INTERNAS: 0,3X0,3X0,3 M. AF_12/2020</t>
  </si>
  <si>
    <t>157,50</t>
  </si>
  <si>
    <t>97896</t>
  </si>
  <si>
    <t>CAIXA ENTERRADA HIDRÁULICA RETANGULAR, EM CONCRETO PRÉ-MOLDADO, DIMENSÕES INTERNAS: 0,4X0,4X0,4 M. AF_12/2020</t>
  </si>
  <si>
    <t>290,81</t>
  </si>
  <si>
    <t>97897</t>
  </si>
  <si>
    <t>CAIXA ENTERRADA HIDRÁULICA RETANGULAR, EM CONCRETO PRÉ-MOLDADO, DIMENSÕES INTERNAS: 0,6X0,6X0,5 M. AF_12/2020</t>
  </si>
  <si>
    <t>377,16</t>
  </si>
  <si>
    <t>97898</t>
  </si>
  <si>
    <t>CAIXA ENTERRADA HIDRÁULICA RETANGULAR, EM CONCRETO PRÉ-MOLDADO, DIMENSÕES INTERNAS: 0,8X0,8X0,5 M. AF_12/2020</t>
  </si>
  <si>
    <t>734,56</t>
  </si>
  <si>
    <t>97900</t>
  </si>
  <si>
    <t>CAIXA ENTERRADA HIDRÁULICA RETANGULAR EM ALVENARIA COM TIJOLOS CERÂMICOS MACIÇOS, DIMENSÕES INTERNAS: 0,3X0,3X0,3 M PARA REDE DE ESGOTO. AF_12/2020</t>
  </si>
  <si>
    <t>183,98</t>
  </si>
  <si>
    <t>97901</t>
  </si>
  <si>
    <t>CAIXA ENTERRADA HIDRÁULICA RETANGULAR EM ALVENARIA COM TIJOLOS CERÂMICOS MACIÇOS, DIMENSÕES INTERNAS: 0,4X0,4X0,4 M PARA REDE DE ESGOTO. AF_12/2020</t>
  </si>
  <si>
    <t>292,72</t>
  </si>
  <si>
    <t>97902</t>
  </si>
  <si>
    <t>CAIXA ENTERRADA HIDRÁULICA RETANGULAR EM ALVENARIA COM TIJOLOS CERÂMICOS MACIÇOS, DIMENSÕES INTERNAS: 0,6X0,6X0,6 M PARA REDE DE ESGOTO. AF_12/2020</t>
  </si>
  <si>
    <t>579,42</t>
  </si>
  <si>
    <t>97903</t>
  </si>
  <si>
    <t>CAIXA ENTERRADA HIDRÁULICA RETANGULAR EM ALVENARIA COM TIJOLOS CERÂMICOS MACIÇOS, DIMENSÕES INTERNAS: 0,8X0,8X0,6 M PARA REDE DE ESGOTO. AF_12/2020</t>
  </si>
  <si>
    <t>795,88</t>
  </si>
  <si>
    <t>97904</t>
  </si>
  <si>
    <t>CAIXA ENTERRADA HIDRÁULICA RETANGULAR EM ALVENARIA COM TIJOLOS CERÂMICOS MACIÇOS, DIMENSÕES INTERNAS: 1X1X0,6 M PARA REDE DE ESGOTO. AF_12/2020</t>
  </si>
  <si>
    <t>938,45</t>
  </si>
  <si>
    <t>97905</t>
  </si>
  <si>
    <t>CAIXA ENTERRADA HIDRÁULICA RETANGULAR, EM ALVENARIA COM BLOCOS DE CONCRETO, DIMENSÕES INTERNAS: 0,4X0,4X0,4 M PARA REDE DE ESGOTO. AF_12/2020</t>
  </si>
  <si>
    <t>224,68</t>
  </si>
  <si>
    <t>97906</t>
  </si>
  <si>
    <t>CAIXA ENTERRADA HIDRÁULICA RETANGULAR, EM ALVENARIA COM BLOCOS DE CONCRETO, DIMENSÕES INTERNAS: 0,6X0,6X0,6 M PARA REDE DE ESGOTO. AF_12/2020</t>
  </si>
  <si>
    <t>418,69</t>
  </si>
  <si>
    <t>97907</t>
  </si>
  <si>
    <t>CAIXA ENTERRADA HIDRÁULICA RETANGULAR, EM ALVENARIA COM BLOCOS DE CONCRETO, DIMENSÕES INTERNAS: 0,8X0,8X0,6 M PARA REDE DE ESGOTO. AF_12/2020</t>
  </si>
  <si>
    <t>590,80</t>
  </si>
  <si>
    <t>97908</t>
  </si>
  <si>
    <t>CAIXA ENTERRADA HIDRÁULICA RETANGULAR, EM ALVENARIA COM BLOCOS DE CONCRETO, DIMENSÕES INTERNAS: 1X1X0,6 M PARA REDE DE ESGOTO. AF_12/2020</t>
  </si>
  <si>
    <t>695,80</t>
  </si>
  <si>
    <t>98102</t>
  </si>
  <si>
    <t>CAIXA DE GORDURA SIMPLES, CIRCULAR, EM CONCRETO PRÉ-MOLDADO, DIÂMETRO INTERNO = 0,4 M, ALTURA INTERNA = 0,4 M. AF_12/2020</t>
  </si>
  <si>
    <t>149,40</t>
  </si>
  <si>
    <t>98104</t>
  </si>
  <si>
    <t>CAIXA DE GORDURA SIMPLES (CAPACIDADE: 36L), RETANGULAR, EM ALVENARIA COM TIJOLOS CERÂMICOS MACIÇOS, DIMENSÕES INTERNAS = 0,2X0,4 M, ALTURA INTERNA = 0,8 M. AF_12/2020</t>
  </si>
  <si>
    <t>395,22</t>
  </si>
  <si>
    <t>98105</t>
  </si>
  <si>
    <t>CAIXA DE GORDURA DUPLA (CAPACIDADE: 126 L), RETANGULAR, EM ALVENARIA COM TIJOLOS CERÂMICOS MACIÇOS, DIMENSÕES INTERNAS = 0,4X0,7 M, ALTURA INTERNA = 0,8 M. AF_12/2020</t>
  </si>
  <si>
    <t>680,32</t>
  </si>
  <si>
    <t>98106</t>
  </si>
  <si>
    <t>CAIXA DE GORDURA ESPECIAL (CAPACIDADE: 312 L - PARA ATÉ 146 PESSOAS SERVIDAS NO PICO), RETANGULAR, EM ALVENARIA COM TIJOLOS CERÂMICOS MACIÇOS, DIMENSÕES INTERNAS = 0,4X1,2 M, ALTURA INTERNA = 1 M. AF_12/2020</t>
  </si>
  <si>
    <t>1.127,59</t>
  </si>
  <si>
    <t>98107</t>
  </si>
  <si>
    <t>CAIXA DE GORDURA SIMPLES (CAPACIDADE: 36 L), RETANGULAR, EM ALVENARIA COM BLOCOS DE CONCRETO, DIMENSÕES INTERNAS = 0,2X0,4 M, ALTURA INTERNA = 0,8 M. AF_12/2020</t>
  </si>
  <si>
    <t>270,16</t>
  </si>
  <si>
    <t>98108</t>
  </si>
  <si>
    <t>CAIXA DE GORDURA DUPLA (CAPACIDADE: 126 L), RETANGULAR, EM ALVENARIA COM BLOCOS DE CONCRETO, DIMENSÕES INTERNAS = 0,4X0,7 M, ALTURA INTERNA = 0,8 M. AF_12/2020</t>
  </si>
  <si>
    <t>478,71</t>
  </si>
  <si>
    <t>99250</t>
  </si>
  <si>
    <t>CAIXA ENTERRADA HIDRÁULICA RETANGULAR EM ALVENARIA COM TIJOLOS CERÂMICOS MACIÇOS, DIMENSÕES INTERNAS: 0,3X0,3X0,3 M PARA REDE DE DRENAGEM. AF_12/2020</t>
  </si>
  <si>
    <t>179,39</t>
  </si>
  <si>
    <t>99251</t>
  </si>
  <si>
    <t>CAIXA ENTERRADA HIDRÁULICA RETANGULAR EM ALVENARIA COM TIJOLOS CERÂMICOS MACIÇOS, DIMENSÕES INTERNAS: 0,4X0,4X0,4 M PARA REDE DE DRENAGEM. AF_12/2020</t>
  </si>
  <si>
    <t>284,84</t>
  </si>
  <si>
    <t>99253</t>
  </si>
  <si>
    <t>CAIXA ENTERRADA HIDRÁULICA RETANGULAR EM ALVENARIA COM TIJOLOS CERÂMICOS MACIÇOS, DIMENSÕES INTERNAS: 0,6X0,6X0,6 M PARA REDE DE DRENAGEM. AF_12/2020</t>
  </si>
  <si>
    <t>561,74</t>
  </si>
  <si>
    <t>99255</t>
  </si>
  <si>
    <t>CAIXA ENTERRADA HIDRÁULICA RETANGULAR EM ALVENARIA COM TIJOLOS CERÂMICOS MACIÇOS, DIMENSÕES INTERNAS: 0,8X0,8X0,6 M PARA REDE DE DRENAGEM. AF_12/2020</t>
  </si>
  <si>
    <t>771,64</t>
  </si>
  <si>
    <t>99257</t>
  </si>
  <si>
    <t>CAIXA ENTERRADA HIDRÁULICA RETANGULAR EM ALVENARIA COM TIJOLOS CERÂMICOS MACIÇOS, DIMENSÕES INTERNAS: 1X1X0,6 M PARA REDE DE DRENAGEM. AF_12/2020</t>
  </si>
  <si>
    <t>907,10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</si>
  <si>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</si>
  <si>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</si>
  <si>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</si>
  <si>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</si>
  <si>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407,56</t>
  </si>
  <si>
    <t>99262</t>
  </si>
  <si>
    <t>CAIXA ENTERRADA HIDRÁULICA RETANGULAR, EM ALVENARIA COM BLOCOS DE CONCRETO, DIMENSÕES INTERNAS: 0,8X0,8X0,6 M PARA REDE DE DRENAGEM. AF_12/2020</t>
  </si>
  <si>
    <t>574,91</t>
  </si>
  <si>
    <t>99264</t>
  </si>
  <si>
    <t>CAIXA ENTERRADA HIDRÁULICA RETANGULAR, EM ALVENARIA COM BLOCOS DE CONCRETO, DIMENSÕES INTERNAS: 1X1X0,6 M PARA REDE DE DRENAGEM. AF_12/2020</t>
  </si>
  <si>
    <t>674,32</t>
  </si>
  <si>
    <t>102587</t>
  </si>
  <si>
    <t>FURO EM CAIXA D'ÁGUA COM ESPESSURA DE 2 ATÉ 5 MM E DIÂMETRO DE 15 MM. AF_06/2021</t>
  </si>
  <si>
    <t>102588</t>
  </si>
  <si>
    <t>FURO EM CAIXA D'ÁGUA COM ESPESSURA DE 6 ATÉ 8 MM E DIÂMETRO DE 15 MM. AF_06/2021</t>
  </si>
  <si>
    <t>4,76</t>
  </si>
  <si>
    <t>102589</t>
  </si>
  <si>
    <t>FURO EM CAIXA D'ÁGUA COM ESPESSURA DE 2 ATÉ 5 MM E DIÂMETRO DE 20 MM. AF_06/2021</t>
  </si>
  <si>
    <t>102590</t>
  </si>
  <si>
    <t>FURO EM CAIXA D'ÁGUA COM ESPESSURA DE 6 ATÉ 8 MM E DIÂMETRO DE 20 MM. AF_06/2021</t>
  </si>
  <si>
    <t>5,13</t>
  </si>
  <si>
    <t>102591</t>
  </si>
  <si>
    <t>FURO EM CAIXA D'ÁGUA COM ESPESSURA DE 2 ATÉ 5 MM E DIÂMETRO DE 25 MM. AF_06/2021</t>
  </si>
  <si>
    <t>102592</t>
  </si>
  <si>
    <t>FURO EM CAIXA D'ÁGUA COM ESPESSURA DE 6 ATÉ 8 MM E DIÂMETRO DE 25 MM. AF_06/2021</t>
  </si>
  <si>
    <t>5,50</t>
  </si>
  <si>
    <t>102593</t>
  </si>
  <si>
    <t>FURO EM CAIXA D'ÁGUA COM ESPESSURA DE 2 ATÉ 5 MM E DIÂMETRO DE 32 MM. AF_06/2021</t>
  </si>
  <si>
    <t>4,55</t>
  </si>
  <si>
    <t>102594</t>
  </si>
  <si>
    <t>FURO EM CAIXA D'ÁGUA COM ESPESSURA DE 6 ATÉ 8 MM E DIÂMETRO DE 32 MM. AF_06/2021</t>
  </si>
  <si>
    <t>6,02</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</si>
  <si>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</si>
  <si>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</si>
  <si>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</si>
  <si>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</si>
  <si>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</si>
  <si>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</si>
  <si>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5,89</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</si>
  <si>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</si>
  <si>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</si>
  <si>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</si>
  <si>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</si>
  <si>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</si>
  <si>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</si>
  <si>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8,10</t>
  </si>
  <si>
    <t>102601</t>
  </si>
  <si>
    <t>FURO EM CAIXA D'ÁGUA COM ESPESSURA DE 2 ATÉ 5 MM E DIÂMETRO DE 75 MM. AF_06/2021</t>
  </si>
  <si>
    <t>102602</t>
  </si>
  <si>
    <t>FURO EM CAIXA D'ÁGUA COM ESPESSURA DE 6 ATÉ 8 MM E DIÂMETRO DE 75 MM. AF_06/2021</t>
  </si>
  <si>
    <t>9,21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</si>
  <si>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</si>
  <si>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</si>
  <si>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</si>
  <si>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</si>
  <si>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</si>
  <si>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</si>
  <si>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256,37</t>
  </si>
  <si>
    <t>102606</t>
  </si>
  <si>
    <t>CAIXA D´ÁGUA EM POLIETILENO, 750 LITROS - FORNECIMENTO E INSTALAÇÃO. AF_06/2021</t>
  </si>
  <si>
    <t>437,25</t>
  </si>
  <si>
    <t>102607</t>
  </si>
  <si>
    <t>CAIXA D´ÁGUA EM POLIETILENO, 1000 LITROS - FORNECIMENTO E INSTALAÇÃO. AF_06/2021</t>
  </si>
  <si>
    <t>445,01</t>
  </si>
  <si>
    <t>102608</t>
  </si>
  <si>
    <t>CAIXA D´ÁGUA EM POLIETILENO, 1500 LITROS - FORNECIMENTO E INSTALAÇÃO. AF_06/2021</t>
  </si>
  <si>
    <t>898,83</t>
  </si>
  <si>
    <t>102609</t>
  </si>
  <si>
    <t>CAIXA D´ÁGUA EM POLIETILENO, 2000 LITROS - FORNECIMENTO E INSTALAÇÃO. AF_06/2021</t>
  </si>
  <si>
    <t>1.011,64</t>
  </si>
  <si>
    <t>102611</t>
  </si>
  <si>
    <t>CAIXA D´ÁGUA EM POLIÉSTER REFORÇADO COM FIBRA DE VIDRO, 500 LITROS - FORNECIMENTO E INSTALAÇÃO. AF_06/2021</t>
  </si>
  <si>
    <t>398,41</t>
  </si>
  <si>
    <t>102613</t>
  </si>
  <si>
    <t>CAIXA D´ÁGUA EM POLIÉSTER REFORÇADO COM FIBRA DE VIDRO, 1000 LITROS - FORNECIMENTO E INSTALAÇÃO. AF_06/2021</t>
  </si>
  <si>
    <t>547,37</t>
  </si>
  <si>
    <t>102614</t>
  </si>
  <si>
    <t>CAIXA D´ÁGUA EM POLIÉSTER REFORÇADO COM FIBRA DE VIDRO, 1500 LITROS - FORNECIMENTO E INSTALAÇÃO. AF_06/2021</t>
  </si>
  <si>
    <t>885,64</t>
  </si>
  <si>
    <t>102615</t>
  </si>
  <si>
    <t>CAIXA D´ÁGUA EM POLIÉSTER REFORÇADO COM FIBRA DE VIDRO, 2000 LITROS - FORNECIMENTO E INSTALAÇÃO. AF_06/2021</t>
  </si>
  <si>
    <t>1.141,30</t>
  </si>
  <si>
    <t>102617</t>
  </si>
  <si>
    <t>CAIXA D´ÁGUA EM POLIÉSTER REFORÇADO COM FIBRA DE VIDRO, 5000 LITROS - FORNECIMENTO E INSTALAÇÃO. AF_06/2021</t>
  </si>
  <si>
    <t>2.988,25</t>
  </si>
  <si>
    <t>102619</t>
  </si>
  <si>
    <t>CAIXA D´ÁGUA EM POLIÉSTER REFORÇADO COM FIBRA DE VIDRO, 10000 LITROS - FORNECIMENTO E INSTALAÇÃO. AF_06/2021</t>
  </si>
  <si>
    <t>5.689,31</t>
  </si>
  <si>
    <t>102622</t>
  </si>
  <si>
    <t>CAIXA D´ÁGUA EM POLIETILENO, 500 LITROS (INCLUSOS TUBOS, CONEXÕES E TORNEIRA DE BÓIA) - FORNECIMENTO E INSTALAÇÃO. AF_06/2021</t>
  </si>
  <si>
    <t>670,68</t>
  </si>
  <si>
    <t>102623</t>
  </si>
  <si>
    <t>CAIXA D´ÁGUA EM POLIETILENO, 1000 LITROS (INCLUSOS TUBOS, CONEXÕES E TORNEIRA DE BÓIA) - FORNECIMENTO E INSTALAÇÃO. AF_06/2021</t>
  </si>
  <si>
    <t>920,13</t>
  </si>
  <si>
    <t>89482</t>
  </si>
  <si>
    <t>CAIXA SIFONADA, PVC, DN 100 X 100 X 50 MM, FORNECIDA E INSTALADA EM RAMAIS DE ENCAMINHAMENTO DE ÁGUA PLUVIAL. AF_12/2014</t>
  </si>
  <si>
    <t>39,92</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</si>
  <si>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</si>
  <si>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</si>
  <si>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</si>
  <si>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</si>
  <si>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16,66</t>
  </si>
  <si>
    <t>89707</t>
  </si>
  <si>
    <t>CAIXA SIFONADA, PVC, DN 100 X 100 X 50 MM, JUNTA ELÁSTICA, FORNECIDA E INSTALADA EM RAMAL DE DESCARGA OU EM RAMAL DE ESGOTO SANITÁRIO. AF_12/2014</t>
  </si>
  <si>
    <t>44,89</t>
  </si>
  <si>
    <t>89708</t>
  </si>
  <si>
    <t>CAIXA SIFONADA, PVC, DN 150 X 185 X 75 MM, JUNTA ELÁSTICA, FORNECIDA E INSTALADA EM RAMAL DE DESCARGA OU EM RAMAL DE ESGOTO SANITÁRIO. AF_12/2014</t>
  </si>
  <si>
    <t>104,58</t>
  </si>
  <si>
    <t>89709</t>
  </si>
  <si>
    <t>RALO SIFONADO, PVC, DN 100 X 40 MM, JUNTA SOLDÁVEL, FORNECIDO E INSTALADO EM RAMAL DE DESCARGA OU EM RAMAL DE ESGOTO SANITÁRIO. AF_12/2014</t>
  </si>
  <si>
    <t>18,32</t>
  </si>
  <si>
    <t>89710</t>
  </si>
  <si>
    <t>RALO SECO, PVC, DN 100 X 40 MM, JUNTA SOLDÁVEL, FORNECIDO E INSTALADO EM RAMAL DE DESCARGA OU EM RAMAL DE ESGOTO SANITÁRIO. AF_12/2014</t>
  </si>
  <si>
    <t>15,29</t>
  </si>
  <si>
    <t>86872</t>
  </si>
  <si>
    <t>TANQUE DE LOUÇA BRANCA COM COLUNA, 30L OU EQUIVALENTE - FORNECIMENTO E INSTALAÇÃO. AF_01/2020</t>
  </si>
  <si>
    <t>566,67</t>
  </si>
  <si>
    <t>86874</t>
  </si>
  <si>
    <t>TANQUE DE LOUÇA BRANCA SUSPENSO, 18L OU EQUIVALENTE - FORNECIMENTO E INSTALAÇÃO. AF_01/2020</t>
  </si>
  <si>
    <t>391,58</t>
  </si>
  <si>
    <t>86875</t>
  </si>
  <si>
    <t>TANQUE DE MÁRMORE SINTÉTICO COM COLUNA, 22L OU EQUIVALENTE   FORNECIMENTO E INSTALAÇÃO. AF_01/2020</t>
  </si>
  <si>
    <t>520,18</t>
  </si>
  <si>
    <t>86876</t>
  </si>
  <si>
    <t>TANQUE DE MÁRMORE SINTÉTICO SUSPENSO, 22L OU EQUIVALENTE - FORNECIMENTO E INSTALAÇÃO. AF_01/2020</t>
  </si>
  <si>
    <t>298,84</t>
  </si>
  <si>
    <t>86877</t>
  </si>
  <si>
    <t>VÁLVULA EM METAL CROMADO 1.1/2 X 1.1/2 PARA TANQUE OU LAVATÓRIO, COM OU SEM LADRÃO - FORNECIMENTO E INSTALAÇÃO. AF_01/2020</t>
  </si>
  <si>
    <t>54,10</t>
  </si>
  <si>
    <t>86878</t>
  </si>
  <si>
    <t>VÁLVULA EM METAL CROMADO TIPO AMERICANA 3.1/2 X 1.1/2 PARA PIA - FORNECIMENTO E INSTALAÇÃO. AF_01/2020</t>
  </si>
  <si>
    <t>58,24</t>
  </si>
  <si>
    <t>86879</t>
  </si>
  <si>
    <t>VÁLVULA EM PLÁSTICO 1 PARA PIA, TANQUE OU LAVATÓRIO, COM OU SEM LADRÃO - FORNECIMENTO E INSTALAÇÃO. AF_01/2020</t>
  </si>
  <si>
    <t>7,90</t>
  </si>
  <si>
    <t>86880</t>
  </si>
  <si>
    <t>VÁLVULA EM PLÁSTICO CROMADO TIPO AMERICANA 3.1/2 X 1.1/2 SEM ADAPTADOR PARA PIA - FORNECIMENTO E INSTALAÇÃO. AF_01/2020</t>
  </si>
  <si>
    <t>23,27</t>
  </si>
  <si>
    <t>86881</t>
  </si>
  <si>
    <t>SIFÃO DO TIPO GARRAFA EM METAL CROMADO 1 X 1.1/2 - FORNECIMENTO E INSTALAÇÃO. AF_01/2020</t>
  </si>
  <si>
    <t>162,76</t>
  </si>
  <si>
    <t>86882</t>
  </si>
  <si>
    <t>SIFÃO DO TIPO GARRAFA/COPO EM PVC 1.1/4  X 1.1/2 - FORNECIMENTO E INSTALAÇÃO. AF_01/2020</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</si>
  <si>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</si>
  <si>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</si>
  <si>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</si>
  <si>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</si>
  <si>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</si>
  <si>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</si>
  <si>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13,96</t>
  </si>
  <si>
    <t>86886</t>
  </si>
  <si>
    <t>ENGATE FLEXÍVEL EM INOX, 1/2  X 30CM - FORNECIMENTO E INSTALAÇÃO. AF_01/2020</t>
  </si>
  <si>
    <t>40,21</t>
  </si>
  <si>
    <t>86887</t>
  </si>
  <si>
    <t>ENGATE FLEXÍVEL EM INOX, 1/2  X 40CM - FORNECIMENTO E INSTALAÇÃO. AF_01/2020</t>
  </si>
  <si>
    <t>43,55</t>
  </si>
  <si>
    <t>86888</t>
  </si>
  <si>
    <t>VASO SANITÁRIO SIFONADO COM CAIXA ACOPLADA LOUÇA BRANCA - FORNECIMENTO E INSTALAÇÃO. AF_01/2020</t>
  </si>
  <si>
    <t>378,23</t>
  </si>
  <si>
    <t>86889</t>
  </si>
  <si>
    <t>BANCADA DE GRANITO CINZA POLIDO, DE 1,50 X 0,60 M, PARA PIA DE COZINHA - FORNECIMENTO E INSTALAÇÃO. AF_01/2020</t>
  </si>
  <si>
    <t>700,72</t>
  </si>
  <si>
    <t>86893</t>
  </si>
  <si>
    <t>BANCADA DE MÁRMORE BRANCO POLIDO, DE 1,50 X 0,60 M, PARA PIA DE COZINHA - FORNECIMENTO E INSTALAÇÃO. AF_01/2020</t>
  </si>
  <si>
    <t>601,05</t>
  </si>
  <si>
    <t>86894</t>
  </si>
  <si>
    <t>BANCADA DE MÁRMORE SINTÉTICO, DE 120 X 60CM, COM CUBA INTEGRADA - FORNECIMENTO E INSTALAÇÃO. AF_01/2020</t>
  </si>
  <si>
    <t>297,12</t>
  </si>
  <si>
    <t>86895</t>
  </si>
  <si>
    <t>BANCADA DE GRANITO CINZA POLIDO, DE 0,50 X 0,60 M, PARA LAVATÓRIO - FORNECIMENTO E INSTALAÇÃO. AF_01/2020</t>
  </si>
  <si>
    <t>343,43</t>
  </si>
  <si>
    <t>86899</t>
  </si>
  <si>
    <t>BANCADA DE MÁRMORE BRANCO POLIDO, DE 0,50 X 0,60 M, PARA LAVATÓRIO - FORNECIMENTO E INSTALAÇÃO. AF_01/2020</t>
  </si>
  <si>
    <t>306,04</t>
  </si>
  <si>
    <t>86900</t>
  </si>
  <si>
    <t>CUBA DE EMBUTIR RETANGULAR DE AÇO INOXIDÁVEL, 46 X 30 X 12 CM - FORNECIMENTO E INSTALAÇÃO. AF_01/2020</t>
  </si>
  <si>
    <t>179,15</t>
  </si>
  <si>
    <t>86901</t>
  </si>
  <si>
    <t>CUBA DE EMBUTIR OVAL EM LOUÇA BRANCA, 35 X 50CM OU EQUIVALENTE - FORNECIMENTO E INSTALAÇÃO. AF_01/2020</t>
  </si>
  <si>
    <t>117,35</t>
  </si>
  <si>
    <t>86902</t>
  </si>
  <si>
    <t>LAVATÓRIO LOUÇA BRANCA COM COLUNA, *44 X 35,5* CM, PADRÃO POPULAR - FORNECIMENTO E INSTALAÇÃO. AF_01/2020</t>
  </si>
  <si>
    <t>270,01</t>
  </si>
  <si>
    <t>86903</t>
  </si>
  <si>
    <t>LAVATÓRIO LOUÇA BRANCA COM COLUNA, 45 X 55CM OU EQUIVALENTE, PADRÃO MÉDIO - FORNECIMENTO E INSTALAÇÃO. AF_01/2020</t>
  </si>
  <si>
    <t>304,20</t>
  </si>
  <si>
    <t>86904</t>
  </si>
  <si>
    <t>LAVATÓRIO LOUÇA BRANCA SUSPENSO, 29,5 X 39CM OU EQUIVALENTE, PADRÃO POPULAR - FORNECIMENTO E INSTALAÇÃO. AF_01/2020</t>
  </si>
  <si>
    <t>121,38</t>
  </si>
  <si>
    <t>86905</t>
  </si>
  <si>
    <t>APARELHO MISTURADOR DE MESA PARA LAVATÓRIO, PADRÃO MÉDIO - FORNECIMENTO E INSTALAÇÃO. AF_01/2020</t>
  </si>
  <si>
    <t>330,59</t>
  </si>
  <si>
    <t>86906</t>
  </si>
  <si>
    <t>TORNEIRA CROMADA DE MESA, 1/2 OU 3/4, PARA LAVATÓRIO, PADRÃO POPULAR - FORNECIMENTO E INSTALAÇÃO. AF_01/2020</t>
  </si>
  <si>
    <t>61,20</t>
  </si>
  <si>
    <t>86908</t>
  </si>
  <si>
    <t>APARELHO MISTURADOR DE MESA PARA PIA DE COZINHA, PADRÃO MÉDIO - FORNECIMENTO E INSTALAÇÃO. AF_01/2020</t>
  </si>
  <si>
    <t>394,02</t>
  </si>
  <si>
    <t>86909</t>
  </si>
  <si>
    <t>TORNEIRA CROMADA TUBO MÓVEL, DE MESA, 1/2 OU 3/4, PARA PIA DE COZINHA, PADRÃO ALTO - FORNECIMENTO E INSTALAÇÃO. AF_01/2020</t>
  </si>
  <si>
    <t>106,29</t>
  </si>
  <si>
    <t>86910</t>
  </si>
  <si>
    <t>TORNEIRA CROMADA TUBO MÓVEL, DE PAREDE, 1/2 OU 3/4, PARA PIA DE COZINHA, PADRÃO MÉDIO - FORNECIMENTO E INSTALAÇÃO. AF_01/2020</t>
  </si>
  <si>
    <t>104,38</t>
  </si>
  <si>
    <t>86911</t>
  </si>
  <si>
    <t>TORNEIRA CROMADA LONGA, DE PAREDE, 1/2 OU 3/4, PARA PIA DE COZINHA, PADRÃO POPULAR - FORNECIMENTO E INSTALAÇÃO. AF_01/2020</t>
  </si>
  <si>
    <t>86913</t>
  </si>
  <si>
    <t>TORNEIRA CROMADA 1/2 OU 3/4 PARA TANQUE, PADRÃO POPULAR - FORNECIMENTO E INSTALAÇÃO. AF_01/2020</t>
  </si>
  <si>
    <t>86914</t>
  </si>
  <si>
    <t>TORNEIRA CROMADA 1/2 OU 3/4 PARA TANQUE, PADRÃO MÉDIO - FORNECIMENTO E INSTALAÇÃO. AF_01/2020</t>
  </si>
  <si>
    <t>80,58</t>
  </si>
  <si>
    <t>86915</t>
  </si>
  <si>
    <t>TORNEIRA CROMADA DE MESA, 1/2 OU 3/4, PARA LAVATÓRIO, PADRÃO MÉDIO - FORNECIMENTO E INSTALAÇÃO. AF_01/2020</t>
  </si>
  <si>
    <t>116,67</t>
  </si>
  <si>
    <t>86916</t>
  </si>
  <si>
    <t>TORNEIRA PLÁSTICA 3/4 PARA TANQUE - FORNECIMENTO E INSTALAÇÃO. AF_01/2020</t>
  </si>
  <si>
    <t>45,06</t>
  </si>
  <si>
    <t>86919</t>
  </si>
  <si>
    <t>TANQUE DE LOUÇA BRANCA COM COLUNA, 30L OU EQUIVALENTE, INCLUSO SIFÃO FLEXÍVEL EM PVC, VÁLVULA METÁLICA E TORNEIRA DE METAL CROMADO PADRÃO MÉDIO - FORNECIMENTO E INSTALAÇÃO. AF_01/2020</t>
  </si>
  <si>
    <t>714,93</t>
  </si>
  <si>
    <t>86920</t>
  </si>
  <si>
    <t>TANQUE DE LOUÇA BRANCA COM COLUNA, 30L OU EQUIVALENTE, INCLUSO SIFÃO FLEXÍVEL EM PVC, VÁLVULA PLÁSTICA E TORNEIRA DE METAL CROMADO PADRÃO POPULAR - FORNECIMENTO E INSTALAÇÃO. AF_01/2020</t>
  </si>
  <si>
    <t>633,47</t>
  </si>
  <si>
    <t>86921</t>
  </si>
  <si>
    <t>TANQUE DE LOUÇA BRANCA COM COLUNA, 30L OU EQUIVALENTE, INCLUSO SIFÃO FLEXÍVEL EM PVC, VÁLVULA PLÁSTICA E TORNEIRA DE PLÁSTICO - FORNECIMENTO E INSTALAÇÃO. AF_01/2020</t>
  </si>
  <si>
    <t>633,21</t>
  </si>
  <si>
    <t>86922</t>
  </si>
  <si>
    <t>TANQUE DE LOUÇA BRANCA SUSPENSO, 18L OU EQUIVALENTE, INCLUSO SIFÃO TIPO GARRAFA EM METAL CROMADO, VÁLVULA METÁLICA E TORNEIRA DE METAL CROMADO PADRÃO MÉDIO - FORNECIMENTO E INSTALAÇÃO. AF_01/2020</t>
  </si>
  <si>
    <t>689,02</t>
  </si>
  <si>
    <t>86923</t>
  </si>
  <si>
    <t>TANQUE DE LOUÇA BRANCA SUSPENSO, 18L OU EQUIVALENTE, INCLUSO SIFÃO TIPO GARRAFA EM PVC, VÁLVULA PLÁSTICA E TORNEIRA DE METAL CROMADO PADRÃO POPULAR - FORNECIMENTO E INSTALAÇÃO. AF_01/2020</t>
  </si>
  <si>
    <t>468,64</t>
  </si>
  <si>
    <t>86924</t>
  </si>
  <si>
    <t>TANQUE DE LOUÇA BRANCA SUSPENSO, 18L OU EQUIVALENTE, INCLUSO SIFÃO TIPO GARRAFA EM PVC, VÁLVULA PLÁSTICA E TORNEIRA DE PLÁSTICO - FORNECIMENTO E INSTALAÇÃO. AF_01/2020</t>
  </si>
  <si>
    <t>468,38</t>
  </si>
  <si>
    <t>86925</t>
  </si>
  <si>
    <t>TANQUE DE MÁRMORE SINTÉTICO COM COLUNA, 22L OU EQUIVALENTE, INCLUSO SIFÃO FLEXÍVEL EM PVC, VÁLVULA PLÁSTICA E TORNEIRA DE METAL CROMADO PADRÃO POPULAR - FORNECIMENTO E INSTALAÇÃO. AF_01/2020</t>
  </si>
  <si>
    <t>586,98</t>
  </si>
  <si>
    <t>86926</t>
  </si>
  <si>
    <t>TANQUE DE MÁRMORE SINTÉTICO COM COLUNA, 22L OU EQUIVALENTE, INCLUSO SIFÃO FLEXÍVEL EM PVC, VÁLVULA PLÁSTICA E TORNEIRA DE PLÁSTICO - FORNECIMENTO E INSTALAÇÃO. AF_01/2020</t>
  </si>
  <si>
    <t>586,72</t>
  </si>
  <si>
    <t>86927</t>
  </si>
  <si>
    <t>TANQUE DE MÁRMORE SINTÉTICO SUSPENSO, 22L OU EQUIVALENTE, INCLUSO SIFÃO TIPO GARRAFA EM PVC, VÁLVULA PLÁSTICA E TORNEIRA DE METAL CROMADO PADRÃO POPULAR - FORNEC. E INSTALAÇÃO. AF_01/2020</t>
  </si>
  <si>
    <t>375,90</t>
  </si>
  <si>
    <t>86928</t>
  </si>
  <si>
    <t>TANQUE DE MÁRMORE SINTÉTICO SUSPENSO, 22L OU EQUIVALENTE, INCLUSO SIFÃO TIPO GARRAFA EM PVC, VÁLVULA PLÁSTICA E TORNEIRA DE PLÁSTICO - FORNECIMENTO E INSTALAÇÃO. AF_01/2020</t>
  </si>
  <si>
    <t>375,64</t>
  </si>
  <si>
    <t>86929</t>
  </si>
  <si>
    <t>TANQUE DE MÁRMORE SINTÉTICO SUSPENSO, 22L OU EQUIVALENTE, INCLUSO SIFÃO FLEXÍVEL EM PVC, VÁLVULA PLÁSTICA E TORNEIRA DE METAL CROMADO PADRÃO POPULAR - FORNECIMENTO E INSTALAÇÃO. AF_01/2020</t>
  </si>
  <si>
    <t>365,64</t>
  </si>
  <si>
    <t>86930</t>
  </si>
  <si>
    <t>TANQUE DE MÁRMORE SINTÉTICO SUSPENSO, 22L OU EQUIVALENTE, INCLUSO SIFÃO FLEXÍVEL EM PVC, VÁLVULA PLÁSTICA E TORNEIRA DE PLÁSTICO - FORNECIMENTO E INSTALAÇÃO. AF_01/2020</t>
  </si>
  <si>
    <t>365,38</t>
  </si>
  <si>
    <t>86931</t>
  </si>
  <si>
    <t>VASO SANITÁRIO SIFONADO COM CAIXA ACOPLADA LOUÇA BRANCA, INCLUSO ENGATE FLEXÍVEL EM PLÁSTICO BRANCO, 1/2  X 40CM - FORNECIMENTO E INSTALAÇÃO. AF_01/2020</t>
  </si>
  <si>
    <t>392,19</t>
  </si>
  <si>
    <t>86932</t>
  </si>
  <si>
    <t>VASO SANITÁRIO SIFONADO COM CAIXA ACOPLADA LOUÇA BRANCA - PADRÃO MÉDIO, INCLUSO ENGATE FLEXÍVEL EM METAL CROMADO, 1/2  X 40CM - FORNECIMENTO E INSTALAÇÃO. AF_01/2020</t>
  </si>
  <si>
    <t>421,78</t>
  </si>
  <si>
    <t>86933</t>
  </si>
  <si>
    <t>BANCADA DE MÁRMORE SINTÉTICO 120 X 60CM, COM CUBA INTEGRADA, INCLUSO SIFÃO TIPO GARRAFA EM PVC, VÁLVULA EM PLÁSTICO CROMADO TIPO AMERICANA E TORNEIRA CROMADA LONGA, DE PAREDE, PADRÃO POPULAR - FORNECIMENTO E INSTALAÇÃO. AF_01/2020</t>
  </si>
  <si>
    <t>415,88</t>
  </si>
  <si>
    <t>86934</t>
  </si>
  <si>
    <t>BANCADA DE MÁRMORE SINTÉTICO 120 X 60CM, COM CUBA INTEGRADA, INCLUSO SIFÃO TIPO FLEXÍVEL EM PVC, VÁLVULA EM PLÁSTICO CROMADO TIPO AMERICANA E TORNEIRA CROMADA LONGA, DE PAREDE, PADRÃO POPULAR - FORNECIMENTO E INSTALAÇÃO. AF_01/2020</t>
  </si>
  <si>
    <t>405,62</t>
  </si>
  <si>
    <t>86935</t>
  </si>
  <si>
    <t>CUBA DE EMBUTIR DE AÇO INOXIDÁVEL MÉDIA, INCLUSO VÁLVULA TIPO AMERICANA EM METAL CROMADO E SIFÃO FLEXÍVEL EM PVC - FORNECIMENTO E INSTALAÇÃO. AF_01/2020</t>
  </si>
  <si>
    <t>250,97</t>
  </si>
  <si>
    <t>86936</t>
  </si>
  <si>
    <t>CUBA DE EMBUTIR DE AÇO INOXIDÁVEL MÉDIA, INCLUSO VÁLVULA TIPO AMERICANA E SIFÃO TIPO GARRAFA EM METAL CROMADO - FORNECIMENTO E INSTALAÇÃO. AF_01/2020</t>
  </si>
  <si>
    <t>400,15</t>
  </si>
  <si>
    <t>86937</t>
  </si>
  <si>
    <t>CUBA DE EMBUTIR OVAL EM LOUÇA BRANCA, 35 X 50CM OU EQUIVALENTE, INCLUSO VÁLVULA EM METAL CROMADO E SIFÃO FLEXÍVEL EM PVC - FORNECIMENTO E INSTALAÇÃO. AF_01/2020</t>
  </si>
  <si>
    <t>185,03</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</si>
  <si>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</si>
  <si>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</si>
  <si>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</si>
  <si>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</si>
  <si>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362,47</t>
  </si>
  <si>
    <t>86940</t>
  </si>
  <si>
    <t>LAVATÓRIO LOUÇA BRANCA COM COLUNA, 45 X 55CM OU EQUIVALENTE, PADRÃO MÉDIO, INCLUSO SIFÃO TIPO GARRAFA, VÁLVULA E ENGATE FLEXÍVEL DE 40CM EM METAL CROMADO, COM APARELHO MISTURADOR PADRÃO MÉDIO - FORNECIMENTO E INSTALAÇÃO. AF_01/2020</t>
  </si>
  <si>
    <t>938,75</t>
  </si>
  <si>
    <t>86941</t>
  </si>
  <si>
    <t>LAVATÓRIO LOUÇA BRANCA COM COLUNA, 45 X 55CM OU EQUIVALENTE, PADRÃO MÉDIO, INCLUSO SIFÃO TIPO GARRAFA, VÁLVULA E ENGATE FLEXÍVEL DE 40CM EM METAL CROMADO, COM TORNEIRA CROMADA DE MESA, PADRÃO MÉDIO - FORNECIMENTO E INSTALAÇÃO. AF_01/2020</t>
  </si>
  <si>
    <t>681,28</t>
  </si>
  <si>
    <t>86942</t>
  </si>
  <si>
    <t>LAVATÓRIO LOUÇA BRANCA SUSPENSO, 29,5 X 39CM OU EQUIVALENTE, PADRÃO POPULAR, INCLUSO SIFÃO TIPO GARRAFA EM PVC, VÁLVULA E ENGATE FLEXÍVEL 30CM EM PLÁSTICO E TORNEIRA CROMADA DE MESA, PADRÃO POPULAR - FORNECIMENTO E INSTALAÇÃO. AF_01/2020</t>
  </si>
  <si>
    <t>224,10</t>
  </si>
  <si>
    <t>86943</t>
  </si>
  <si>
    <t>LAVATÓRIO LOUÇA BRANCA SUSPENSO, 29,5 X 39CM OU EQUIVALENTE, PADRÃO POPULAR, INCLUSO SIFÃO FLEXÍVEL EM PVC, VÁLVULA E ENGATE FLEXÍVEL 30CM EM PLÁSTICO E TORNEIRA CROMADA DE MESA, PADRÃO POPULAR - FORNECIMENTO E INSTALAÇÃO. AF_01/2020</t>
  </si>
  <si>
    <t>213,84</t>
  </si>
  <si>
    <t>86947</t>
  </si>
  <si>
    <t>BANCADA MÁRMORE BRANCO, 50 X 60 CM, INCLUSO CUBA DE EMBUTIR OVAL EM LOUÇA BRANCA 35 X 50 CM, VÁLVULA, SIFÃO TIPO GARRAFA E ENGATE FLEXÍVEL 40 CM EM METAL CROMADO E APARELHO MISTURADOR DE MESA, PADRÃO MÉDIO - FORNEC. E INSTALAÇÃO. AF_01/2020</t>
  </si>
  <si>
    <t>1.057,94</t>
  </si>
  <si>
    <t>93396</t>
  </si>
  <si>
    <t>BANCADA GRANITO CINZA,  50 X 60 CM, INCL. CUBA DE EMBUTIR OVAL LOUÇA BRANCA 35 X 50 CM, VÁLVULA METAL CROMADO, SIFÃO FLEXÍVEL PVC, ENGATE 30 CM FLEXÍVEL PLÁSTICO E TORNEIRA CROMADA DE MESA, PADRÃO POPULAR - FORNEC. E INSTALAÇÃO. AF_01/2020</t>
  </si>
  <si>
    <t>599,44</t>
  </si>
  <si>
    <t>93441</t>
  </si>
  <si>
    <t>BANCADA GRANITO CINZA  150 X 60 CM, COM CUBA DE EMBUTIR DE AÇO, VÁLVULA AMERICANA EM METAL, SIFÃO FLEXÍVEL EM PVC, ENGATE FLEXÍVEL 30 CM, TORNEIRA CROMADA LONGA, DE PAREDE, 1/2 OU 3/4, P/ COZINHA, PADRÃO POPULAR - FORNEC. E INSTALAÇÃO. AF_01/2020</t>
  </si>
  <si>
    <t>1.033,12</t>
  </si>
  <si>
    <t>93442</t>
  </si>
  <si>
    <t>BANCADA MÁRMORE BRANCO 150 X 60 CM, COM CUBA DE EMBUTIR DE AÇO, VÁLVULA AMERICANA E SIFÃO TIPO GARRAFA EM METAL , ENGATE FLEXÍVEL 30 CM, TORNEIRA CROMADA, DE MESA, 1/2 OU 3/4, PARA PIA COZINHA, PADRÃO ALTO - FORNEC. E INSTALAÇÃO. AF_01/2020</t>
  </si>
  <si>
    <t>1.117,27</t>
  </si>
  <si>
    <t>95469</t>
  </si>
  <si>
    <t>VASO SANITARIO SIFONADO CONVENCIONAL COM  LOUÇA BRANCA - FORNECIMENTO E INSTALAÇÃO. AF_01/2020</t>
  </si>
  <si>
    <t>240,16</t>
  </si>
  <si>
    <t>95470</t>
  </si>
  <si>
    <t>VASO SANITARIO SIFONADO CONVENCIONAL COM LOUÇA BRANCA, INCLUSO CONJUNTO DE LIGAÇÃO PARA BACIA SANITÁRIA AJUSTÁVEL - FORNECIMENTO E INSTALAÇÃO. AF_10/2016</t>
  </si>
  <si>
    <t>249,47</t>
  </si>
  <si>
    <t>95471</t>
  </si>
  <si>
    <t>VASO SANITARIO SIFONADO CONVENCIONAL PARA PCD SEM FURO FRONTAL COM  LOUÇA BRANCA SEM ASSENTO -  FORNECIMENTO E INSTALAÇÃO. AF_01/2020</t>
  </si>
  <si>
    <t>579,82</t>
  </si>
  <si>
    <t>95472</t>
  </si>
  <si>
    <t>VASO SANITARIO SIFONADO CONVENCIONAL PARA PCD SEM FURO FRONTAL COM LOUÇA BRANCA SEM ASSENTO, INCLUSO CONJUNTO DE LIGAÇÃO PARA BACIA SANITÁRIA AJUSTÁVEL - FORNECIMENTO E INSTALAÇÃO. AF_01/2020</t>
  </si>
  <si>
    <t>589,13</t>
  </si>
  <si>
    <t>95542</t>
  </si>
  <si>
    <t>PORTA TOALHA ROSTO EM METAL CROMADO, TIPO ARGOLA, INCLUSO FIXAÇÃO. AF_01/2020</t>
  </si>
  <si>
    <t>44,40</t>
  </si>
  <si>
    <t>95543</t>
  </si>
  <si>
    <t>PORTA TOALHA BANHO EM METAL CROMADO, TIPO BARRA, INCLUSO FIXAÇÃO. AF_01/2020</t>
  </si>
  <si>
    <t>73,61</t>
  </si>
  <si>
    <t>95544</t>
  </si>
  <si>
    <t>PAPELEIRA DE PAREDE EM METAL CROMADO SEM TAMPA, INCLUSO FIXAÇÃO. AF_01/2020</t>
  </si>
  <si>
    <t>95545</t>
  </si>
  <si>
    <t>SABONETEIRA DE PAREDE EM METAL CROMADO, INCLUSO FIXAÇÃO. AF_01/2020</t>
  </si>
  <si>
    <t>53,88</t>
  </si>
  <si>
    <t>95546</t>
  </si>
  <si>
    <t>KIT DE ACESSORIOS PARA BANHEIRO EM METAL CROMADO, 5 PECAS, INCLUSO FIXAÇÃO. AF_01/2020</t>
  </si>
  <si>
    <t>175,99</t>
  </si>
  <si>
    <t>95547</t>
  </si>
  <si>
    <t>SABONETEIRA PLASTICA TIPO DISPENSER PARA SABONETE LIQUIDO COM RESERVATORIO 800 A 1500 ML, INCLUSO FIXAÇÃO. AF_01/2020</t>
  </si>
  <si>
    <t>71,78</t>
  </si>
  <si>
    <t>100848</t>
  </si>
  <si>
    <t>VASO SANITÁRIO INFANTIL LOUÇA BRANCA - FORNECIMENTO E INSTALACAO. AF_01/2020</t>
  </si>
  <si>
    <t>420,70</t>
  </si>
  <si>
    <t>100849</t>
  </si>
  <si>
    <t>ASSENTO SANITÁRIO CONVENCIONAL - FORNECIMENTO E INSTALACAO. AF_01/2020</t>
  </si>
  <si>
    <t>42,80</t>
  </si>
  <si>
    <t>100851</t>
  </si>
  <si>
    <t>ASSENTO SANITÁRIO INFANTIL - FORNECIMENTO E INSTALACAO. AF_01/2020</t>
  </si>
  <si>
    <t>85,55</t>
  </si>
  <si>
    <t>100852</t>
  </si>
  <si>
    <t>CUBA DE EMBUTIR RETANGULAR DE AÇO INOXIDÁVEL, 56 X 33 X 12 CM - FORNECIMENTO E INSTALAÇÃO. AF_01/2020</t>
  </si>
  <si>
    <t>196,24</t>
  </si>
  <si>
    <t>100853</t>
  </si>
  <si>
    <t>TORNEIRA CROMADA DE MESA PARA LAVATORIO, TIPO MONOCOMANDO. AF_01/2020</t>
  </si>
  <si>
    <t>281,35</t>
  </si>
  <si>
    <t>100854</t>
  </si>
  <si>
    <t>TORNEIRA CROMADA DE MESA PARA LAVATÓRIO COM SENSOR DE PRESENCA. AF_01/2020</t>
  </si>
  <si>
    <t>1.456,57</t>
  </si>
  <si>
    <t>100855</t>
  </si>
  <si>
    <t>SABONETEIRA DE PAREDE EM PLASTICO ABS COM ACABAMENTO CROMADO E ACRILICO, INCLUSO FIXAÇÃO. AF_01/2020</t>
  </si>
  <si>
    <t>100856</t>
  </si>
  <si>
    <t>MANOPLA E CANOPLA CROMADA  FORNECIMENTO E INSTALAÇÃO. AF_01/2020</t>
  </si>
  <si>
    <t>31,32</t>
  </si>
  <si>
    <t>100857</t>
  </si>
  <si>
    <t>ACABAMENTO MONOCOMANDO PARA CHUVEIRO  FORNECIMENTO E INSTALAÇÃO. AF_01/2020</t>
  </si>
  <si>
    <t>427,75</t>
  </si>
  <si>
    <t>100858</t>
  </si>
  <si>
    <t>MICTÓRIO SIFONADO LOUÇA BRANCA  PADRÃO MÉDIO  FORNECIMENTO E INSTALAÇÃO. AF_01/2020</t>
  </si>
  <si>
    <t>596,43</t>
  </si>
  <si>
    <t>100859</t>
  </si>
  <si>
    <t>MICTÓRIO SIFONADO LOUÇA BRANCA PARA ENTRADA DE ÁGUA EMBUTIDA  PADRÃO ALTO  FORNECIMENTO E INSTALAÇÃO. AF_01/2020</t>
  </si>
  <si>
    <t>752,74</t>
  </si>
  <si>
    <t>100860</t>
  </si>
  <si>
    <t>CHUVEIRO ELÉTRICO COMUM CORPO PLÁSTICO, TIPO DUCHA  FORNECIMENTO E INSTALAÇÃO. AF_01/2020</t>
  </si>
  <si>
    <t>96,70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</si>
  <si>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</si>
  <si>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</si>
  <si>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</si>
  <si>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</si>
  <si>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</si>
  <si>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</si>
  <si>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575,06</t>
  </si>
  <si>
    <t>100864</t>
  </si>
  <si>
    <t>BARRA DE APOIO EM "L", EM ACO INOX POLIDO 80 X 80 CM, FIXADA NA PAREDE - FORNECIMENTO E INSTALACAO. AF_01/2020</t>
  </si>
  <si>
    <t>627,99</t>
  </si>
  <si>
    <t>100865</t>
  </si>
  <si>
    <t>BARRA DE APOIO LATERAL ARTICULADA, COM TRAVA, EM ACO INOX POLIDO, FIXADA NA PAREDE - FORNECIMENTO E INSTALAÇÃO. AF_01/2020</t>
  </si>
  <si>
    <t>541,37</t>
  </si>
  <si>
    <t>100866</t>
  </si>
  <si>
    <t>BARRA DE APOIO RETA, EM ACO INOX POLIDO, COMPRIMENTO 60CM, FIXADA NA PAREDE - FORNECIMENTO E INSTALAÇÃO. AF_01/2020</t>
  </si>
  <si>
    <t>302,21</t>
  </si>
  <si>
    <t>100867</t>
  </si>
  <si>
    <t>BARRA DE APOIO RETA, EM ACO INOX POLIDO, COMPRIMENTO 70 CM,  FIXADA NA PAREDE - FORNECIMENTO E INSTALAÇÃO. AF_01/2020</t>
  </si>
  <si>
    <t>319,67</t>
  </si>
  <si>
    <t>100868</t>
  </si>
  <si>
    <t>BARRA DE APOIO RETA, EM ACO INOX POLIDO, COMPRIMENTO 80 CM,  FIXADA NA PAREDE - FORNECIMENTO E INSTALAÇÃO. AF_01/2020</t>
  </si>
  <si>
    <t>331,28</t>
  </si>
  <si>
    <t>100869</t>
  </si>
  <si>
    <t>BARRA DE APOIO RETA, EM ACO INOX POLIDO, COMPRIMENTO 90 CM,  FIXADA NA PAREDE - FORNECIMENTO E INSTALAÇÃO. AF_01/2020</t>
  </si>
  <si>
    <t>340,19</t>
  </si>
  <si>
    <t>100870</t>
  </si>
  <si>
    <t>BARRA DE APOIO RETA, EM ALUMINIO, COMPRIMENTO 60 CM,  FIXADA NA PAREDE - FORNECIMENTO E INSTALAÇÃO. AF_01/2020</t>
  </si>
  <si>
    <t>280,65</t>
  </si>
  <si>
    <t>100871</t>
  </si>
  <si>
    <t>BARRA DE APOIO RETA, EM ALUMINIO, COMPRIMENTO 70 CM,  FIXADA NA PAREDE - FORNECIMENTO E INSTALAÇÃO. AF_01/2020</t>
  </si>
  <si>
    <t>300,63</t>
  </si>
  <si>
    <t>100872</t>
  </si>
  <si>
    <t>BARRA DE APOIO RETA, EM ALUMINIO, COMPRIMENTO 80 CM,  FIXADA NA PAREDE - FORNECIMENTO E INSTALAÇÃO. AF_01/2020</t>
  </si>
  <si>
    <t>313,39</t>
  </si>
  <si>
    <t>100873</t>
  </si>
  <si>
    <t>BARRA DE APOIO RETA, EM ALUMINIO, COMPRIMENTO 90 CM,  FIXADA NA PAREDE - FORNECIMENTO E INSTALAÇÃO. AF_01/2020</t>
  </si>
  <si>
    <t>321,36</t>
  </si>
  <si>
    <t>100874</t>
  </si>
  <si>
    <t>PUXADOR PARA PCD, FIXADO NA PORTA - FORNECIMENTO E INSTALAÇÃO. AF_01/2020</t>
  </si>
  <si>
    <t>100875</t>
  </si>
  <si>
    <t>BANCO ARTICULADO, EM ACO INOX, PARA PCD, FIXADO NA PAREDE - FORNECIMENTO E INSTALAÇÃO. AF_01/2020</t>
  </si>
  <si>
    <t>1.001,84</t>
  </si>
  <si>
    <t>100878</t>
  </si>
  <si>
    <t>VASO SANITÁRIO SIFONADO COM CAIXA ACOPLADA, LOUÇA BRANCA - PADRÃO ALTO - FORNECIMENTO E INSTALAÇÃO. AF_01/2020</t>
  </si>
  <si>
    <t>501,91</t>
  </si>
  <si>
    <t>98052</t>
  </si>
  <si>
    <t>TANQUE SÉPTICO CIRCULAR, EM CONCRETO PRÉ-MOLDADO, DIÂMETRO INTERNO = 1,10 M, ALTURA INTERNA = 2,50 M, VOLUME ÚTIL: 2138,2 L (PARA 5 CONTRIBUINTES). AF_12/2020</t>
  </si>
  <si>
    <t>1.919,99</t>
  </si>
  <si>
    <t>98053</t>
  </si>
  <si>
    <t>TANQUE SÉPTICO CIRCULAR, EM CONCRETO PRÉ-MOLDADO, DIÂMETRO INTERNO = 1,40 M, ALTURA INTERNA = 2,50 M, VOLUME ÚTIL: 3463,6 L (PARA 13 CONTRIBUINTES). AF_12/2020</t>
  </si>
  <si>
    <t>2.622,61</t>
  </si>
  <si>
    <t>98054</t>
  </si>
  <si>
    <t>TANQUE SÉPTICO CIRCULAR, EM CONCRETO PRÉ-MOLDADO, DIÂMETRO INTERNO = 1,88 M, ALTURA INTERNA = 2,50 M, VOLUME ÚTIL: 6245,8 L (PARA 32 CONTRIBUINTES). AF_12/2020</t>
  </si>
  <si>
    <t>4.192,86</t>
  </si>
  <si>
    <t>98055</t>
  </si>
  <si>
    <t>TANQUE SÉPTICO CIRCULAR, EM CONCRETO PRÉ-MOLDADO, DIÂMETRO INTERNO = 2,38 M, ALTURA INTERNA = 2,50 M, VOLUME ÚTIL: 10009,8 L (PARA 69 CONTRIBUINTES). AF_12/2020</t>
  </si>
  <si>
    <t>5.666,76</t>
  </si>
  <si>
    <t>98056</t>
  </si>
  <si>
    <t>TANQUE SÉPTICO CIRCULAR, EM CONCRETO PRÉ-MOLDADO, DIÂMETRO INTERNO = 2,38 M, ALTURA INTERNA = 3,0 M, VOLUME ÚTIL: 12234,2 L (PARA 86 CONTRIBUINTES). AF_12/2020</t>
  </si>
  <si>
    <t>6.611,83</t>
  </si>
  <si>
    <t>98057</t>
  </si>
  <si>
    <t>TANQUE SÉPTICO CIRCULAR, EM CONCRETO PRÉ-MOLDADO, DIÂMETRO INTERNO = 2,88 M, ALTURA INTERNA = 2,50 M, VOLUME ÚTIL: 14657,4 L (PARA 105 CONTRIBUINTES). AF_12/2020</t>
  </si>
  <si>
    <t>7.801,01</t>
  </si>
  <si>
    <t>98058</t>
  </si>
  <si>
    <t>FILTRO ANAERÓBIO CIRCULAR, EM CONCRETO PRÉ-MOLDADO, DIÂMETRO INTERNO = 1,10 M, ALTURA INTERNA = 1,50 M, VOLUME ÚTIL: 1140,4 L (PARA 5 CONTRIBUINTES). AF_12/2020</t>
  </si>
  <si>
    <t>1.630,21</t>
  </si>
  <si>
    <t>98059</t>
  </si>
  <si>
    <t>FILTRO ANAERÓBIO CIRCULAR, EM CONCRETO PRÉ-MOLDADO, DIÂMETRO INTERNO = 1,88 M, ALTURA INTERNA = 1,50 M, VOLUME ÚTIL: 3331,1 L (PARA 19 CONTRIBUINTES). AF_12/2020</t>
  </si>
  <si>
    <t>3.435,17</t>
  </si>
  <si>
    <t>98060</t>
  </si>
  <si>
    <t>FILTRO ANAERÓBIO CIRCULAR, EM CONCRETO PRÉ-MOLDADO, DIÂMETRO INTERNO = 2,38 M, ALTURA INTERNA = 1,50 M, VOLUME ÚTIL: 5338,6 L (PARA 34 CONTRIBUINTES). AF_12/2020</t>
  </si>
  <si>
    <t>4.760,85</t>
  </si>
  <si>
    <t>98061</t>
  </si>
  <si>
    <t>FILTRO ANAERÓBIO CIRCULAR, EM CONCRETO PRÉ-MOLDADO, DIÂMETRO INTERNO = 2,88 M, ALTURA INTERNA = 1,50 M, VOLUME ÚTIL: 7817,3 L (PARA 75 CONTRIBUINTES). AF_12/2020</t>
  </si>
  <si>
    <t>6.583,08</t>
  </si>
  <si>
    <t>98062</t>
  </si>
  <si>
    <t>SUMIDOURO CIRCULAR, EM CONCRETO PRÉ-MOLDADO, DIÂMETRO INTERNO = 1,88 M, ALTURA INTERNA = 2,00 M, ÁREA DE INFILTRAÇÃO: 13,1 M² (PARA 5 CONTRIBUINTES). AF_12/2020</t>
  </si>
  <si>
    <t>2.657,83</t>
  </si>
  <si>
    <t>98063</t>
  </si>
  <si>
    <t>SUMIDOURO CIRCULAR, EM CONCRETO PRÉ-MOLDADO, DIÂMETRO INTERNO = 2,38 M, ALTURA INTERNA = 2,50 M, ÁREA DE INFILTRAÇÃO: 21,3 M² (PARA 8 CONTRIBUINTES). AF_12/2020</t>
  </si>
  <si>
    <t>4.043,09</t>
  </si>
  <si>
    <t>98064</t>
  </si>
  <si>
    <t>SUMIDOURO CIRCULAR, EM CONCRETO PRÉ-MOLDADO, DIÂMETRO INTERNO = 2,38 M, ALTURA INTERNA = 3,0 M, ÁREA DE INFILTRAÇÃO: 25 M² (PARA 10 CONTRIBUINTES). AF_12/2020</t>
  </si>
  <si>
    <t>4.667,42</t>
  </si>
  <si>
    <t>98065</t>
  </si>
  <si>
    <t>SUMIDOURO CIRCULAR, EM CONCRETO PRÉ-MOLDADO, DIÂMETRO INTERNO = 2,88 M, ALTURA INTERNA = 3,0 M, ÁREA DE INFILTRAÇÃO: 31,4 M² (PARA 12 CONTRIBUINTES). AF_12/2020</t>
  </si>
  <si>
    <t>6.459,38</t>
  </si>
  <si>
    <t>98066</t>
  </si>
  <si>
    <t>TANQUE SÉPTICO RETANGULAR, EM ALVENARIA COM TIJOLOS CERÂMICOS MACIÇOS, DIMENSÕES INTERNAS: 1,0 X 2,0 X 1,4 M, VOLUME ÚTIL: 2000 L (PARA 5 CONTRIBUINTES). AF_12/2020</t>
  </si>
  <si>
    <t>5.084,23</t>
  </si>
  <si>
    <t>98067</t>
  </si>
  <si>
    <t>TANQUE SÉPTICO RETANGULAR, EM ALVENARIA COM TIJOLOS CERÂMICOS MACIÇOS, DIMENSÕES INTERNAS: 1,2 X 2,4 X 1,6 M, VOLUME ÚTIL: 3456 L (PARA 13 CONTRIBUINTES). AF_12/2020</t>
  </si>
  <si>
    <t>6.796,11</t>
  </si>
  <si>
    <t>98068</t>
  </si>
  <si>
    <t>TANQUE SÉPTICO RETANGULAR, EM ALVENARIA COM TIJOLOS CERÂMICOS MACIÇOS, DIMENSÕES INTERNAS: 1,4 X 3,2 X 1,8 M, VOLUME ÚTIL: 6272 L (PARA 32 CONTRIBUINTES). AF_12/2020</t>
  </si>
  <si>
    <t>9.604,91</t>
  </si>
  <si>
    <t>98069</t>
  </si>
  <si>
    <t>TANQUE SÉPTICO RETANGULAR, EM ALVENARIA COM TIJOLOS CERÂMICOS MACIÇOS, DIMENSÕES INTERNAS: 1,6 X 4,4 X 1,8 M, VOLUME ÚTIL: 9856 L (PARA 68 CONTRIBUINTES). AF_12/2020</t>
  </si>
  <si>
    <t>12.825,05</t>
  </si>
  <si>
    <t>98070</t>
  </si>
  <si>
    <t>TANQUE SÉPTICO RETANGULAR, EM ALVENARIA COM TIJOLOS CERÂMICOS MACIÇOS, DIMENSÕES INTERNAS: 1,6 X 4,8 X 2,0 M, VOLUME ÚTIL: 12288 L (PARA 86 CONTRIBUINTES). AF_12/2020</t>
  </si>
  <si>
    <t>14.734,48</t>
  </si>
  <si>
    <t>98071</t>
  </si>
  <si>
    <t>TANQUE SÉPTICO RETANGULAR, EM ALVENARIA COM TIJOLOS CERÂMICOS MACIÇOS, DIMENSÕES INTERNAS: 1,6 X 4,6 X 2,4 M, VOLUME ÚTIL: 14720 L (PARA 105 CONTRIBUINTES). AF_12/2020</t>
  </si>
  <si>
    <t>16.256,89</t>
  </si>
  <si>
    <t>98072</t>
  </si>
  <si>
    <t>FILTRO ANAERÓBIO RETANGULAR, EM ALVENARIA COM TIJOLOS CERÂMICOS MACIÇOS, DIMENSÕES INTERNAS: 0,8 X 1,2 X 1,67 M, VOLUME ÚTIL: 1152 L (PARA 5 CONTRIBUINTES). AF_12/2020</t>
  </si>
  <si>
    <t>4.219,36</t>
  </si>
  <si>
    <t>98073</t>
  </si>
  <si>
    <t>FILTRO ANAERÓBIO RETANGULAR, EM ALVENARIA COM TIJOLOS CERÂMICOS MACIÇOS, DIMENSÕES INTERNAS: 1,2 X 1,8 X 1,67 M, VOLUME ÚTIL: 2592 L (PARA 13 CONTRIBUINTES). AF_12/2020</t>
  </si>
  <si>
    <t>6.517,10</t>
  </si>
  <si>
    <t>98074</t>
  </si>
  <si>
    <t>FILTRO ANAERÓBIO RETANGULAR, EM ALVENARIA COM TIJOLOS CERÂMICOS MACIÇOS, DIMENSÕES INTERNAS: 1,4 X 3,0 X 1,67 M, VOLUME ÚTIL: 5040 L (PARA 32 CONTRIBUINTES). AF_12/2020</t>
  </si>
  <si>
    <t>10.009,04</t>
  </si>
  <si>
    <t>98075</t>
  </si>
  <si>
    <t>FILTRO ANAERÓBIO RETANGULAR, EM ALVENARIA COM TIJOLOS CERÂMICOS MACIÇOS, DIMENSÕES INTERNAS: 1,4 X 4,2 X 1,67 M, VOLUME ÚTIL: 7056 L (PARA 67 CONTRIBUINTES). AF_12/2020</t>
  </si>
  <si>
    <t>12.957,32</t>
  </si>
  <si>
    <t>98076</t>
  </si>
  <si>
    <t>FILTRO ANAERÓBIO RETANGULAR, EM ALVENARIA COM TIJOLOS CERÂMICOS MACIÇOS, DIMENSÕES INTERNAS: 1,6 X 4,6 X 1,67 M, VOLUME ÚTIL: 8832 L (PARA 84 CONTRIBUINTES). AF_12/2020</t>
  </si>
  <si>
    <t>14.862,52</t>
  </si>
  <si>
    <t>98077</t>
  </si>
  <si>
    <t>FILTRO ANAERÓBIO RETANGULAR, EM ALVENARIA COM TIJOLOS CERÂMICOS MACIÇOS, DIMENSÕES INTERNAS: 1,6 X 5,6 X 1,67 M, VOLUME ÚTIL: 10752 L (PARA 103 CONTRIBUINTES). AF_12/2020</t>
  </si>
  <si>
    <t>17.457,33</t>
  </si>
  <si>
    <t>98078</t>
  </si>
  <si>
    <t>SUMIDOURO RETANGULAR, EM ALVENARIA COM TIJOLOS CERÂMICOS MACIÇOS, DIMENSÕES INTERNAS: 0,8 X 1,4 X 3,0 M, ÁREA DE INFILTRAÇÃO: 13,2 M² (PARA 5 CONTRIBUINTES). AF_12/2020</t>
  </si>
  <si>
    <t>4.464,09</t>
  </si>
  <si>
    <t>98079</t>
  </si>
  <si>
    <t>SUMIDOURO RETANGULAR, EM ALVENARIA COM TIJOLOS CERÂMICOS MACIÇOS, DIMENSÕES INTERNAS: 1,0 X 3,0 X 3,0 M, ÁREA DE INFILTRAÇÃO: 25 M² (PARA 10 CONTRIBUINTES). AF_12/2020</t>
  </si>
  <si>
    <t>7.781,45</t>
  </si>
  <si>
    <t>98080</t>
  </si>
  <si>
    <t>SUMIDOURO RETANGULAR, EM ALVENARIA COM TIJOLOS CERÂMICOS MACIÇOS, DIMENSÕES INTERNAS: 1,6 X 3,4 X 3,0 M, ÁREA DE INFILTRAÇÃO: 32,9 M² (PARA 13 CONTRIBUINTES). AF_12/2020</t>
  </si>
  <si>
    <t>9.941,94</t>
  </si>
  <si>
    <t>98081</t>
  </si>
  <si>
    <t>SUMIDOURO RETANGULAR, EM ALVENARIA COM TIJOLOS CERÂMICOS MACIÇOS, DIMENSÕES INTERNAS: 1,6 X 5,8 X 3,0 M, ÁREA DE INFILTRAÇÃO: 50 M² (PARA 20 CONTRIBUINTES). AF_12/2020</t>
  </si>
  <si>
    <t>14.678,83</t>
  </si>
  <si>
    <t>98082</t>
  </si>
  <si>
    <t>TANQUE SÉPTICO RETANGULAR, EM ALVENARIA COM BLOCOS DE CONCRETO, DIMENSÕES INTERNAS: 1,0 X 2,0 X 1,4 M, VOLUME ÚTIL: 2000 L (PARA 5 CONTRIBUINTES). AF_12/2020</t>
  </si>
  <si>
    <t>3.671,75</t>
  </si>
  <si>
    <t>98083</t>
  </si>
  <si>
    <t>TANQUE SÉPTICO RETANGULAR, EM ALVENARIA COM BLOCOS DE CONCRETO, DIMENSÕES INTERNAS: 1,2 X 2,4 X 1,6 M, VOLUME ÚTIL: 3456 L (PARA 13 CONTRIBUINTES). AF_12/2020</t>
  </si>
  <si>
    <t>4.853,64</t>
  </si>
  <si>
    <t>98084</t>
  </si>
  <si>
    <t>TANQUE SÉPTICO RETANGULAR, EM ALVENARIA COM BLOCOS DE CONCRETO, DIMENSÕES INTERNAS: 1,4 X 3,2 X 1,8 M, VOLUME ÚTIL: 6272 L (PARA 32 CONTRIBUINTES). AF_12/2020</t>
  </si>
  <si>
    <t>6.814,62</t>
  </si>
  <si>
    <t>98085</t>
  </si>
  <si>
    <t>TANQUE SÉPTICO RETANGULAR, EM ALVENARIA COM BLOCOS DE CONCRETO, DIMENSÕES INTERNAS: 1,6 X 4,4 X 1,8 M, VOLUME ÚTIL: 9856 L (PARA 68 CONTRIBUINTES). AF_12/2020</t>
  </si>
  <si>
    <t>9.217,78</t>
  </si>
  <si>
    <t>98086</t>
  </si>
  <si>
    <t>TANQUE SÉPTICO RETANGULAR, EM ALVENARIA COM BLOCOS DE CONCRETO, DIMENSÕES INTERNAS: 1,6 X 4,8 X 2,0 M, VOLUME ÚTIL: 12288 L (PARA 86 CONTRIBUINTES). AF_12/2020</t>
  </si>
  <si>
    <t>10.434,43</t>
  </si>
  <si>
    <t>98087</t>
  </si>
  <si>
    <t>TANQUE SÉPTICO RETANGULAR, EM ALVENARIA COM BLOCOS DE CONCRETO, DIMENSÕES INTERNAS: 1,6 X 4,6 X 2,4 M, VOLUME ÚTIL: 14720 L (PARA 105 CONTRIBUINTES). AF_12/2020</t>
  </si>
  <si>
    <t>11.198,45</t>
  </si>
  <si>
    <t>98088</t>
  </si>
  <si>
    <t>FILTRO ANAERÓBIO RETANGULAR, EM ALVENARIA COM BLOCOS DE CONCRETO, DIMENSÕES INTERNAS: 0,8 X 1,2 X 1,67 M, VOLUME ÚTIL: 1152 L (PARA 5 CONTRIBUINTES). AF_12/2020</t>
  </si>
  <si>
    <t>3.129,75</t>
  </si>
  <si>
    <t>98089</t>
  </si>
  <si>
    <t>FILTRO ANAERÓBIO RETANGULAR, EM ALVENARIA COM BLOCOS DE CONCRETO, DIMENSÕES INTERNAS: 1,2 X 1,8 X 1,67 M, VOLUME ÚTIL: 2592 L (PARA 13 CONTRIBUINTES). AF_12/2020</t>
  </si>
  <si>
    <t>4.915,82</t>
  </si>
  <si>
    <t>98090</t>
  </si>
  <si>
    <t>FILTRO ANAERÓBIO RETANGULAR, EM ALVENARIA COM BLOCOS DE CONCRETO, DIMENSÕES INTERNAS: 1,4 X 3,0 X 1,67 M, VOLUME ÚTIL: 5040 L (PARA 32 CONTRIBUINTES). AF_12/2020</t>
  </si>
  <si>
    <t>7.675,97</t>
  </si>
  <si>
    <t>98091</t>
  </si>
  <si>
    <t>FILTRO ANAERÓBIO RETANGULAR, EM ALVENARIA COM BLOCOS DE CONCRETO, DIMENSÕES INTERNAS: 1,4 X 4,2 X 1,67 M, VOLUME ÚTIL: 7056 L (PARA 67 CONTRIBUINTES). AF_12/2020</t>
  </si>
  <si>
    <t>9.881,92</t>
  </si>
  <si>
    <t>98092</t>
  </si>
  <si>
    <t>FILTRO ANAERÓBIO RETANGULAR, EM ALVENARIA COM BLOCOS DE CONCRETO, DIMENSÕES INTERNAS: 1,6 X 4,6 X 1,67 M, VOLUME ÚTIL: 8832 L (PARA 84 CONTRIBUINTES). AF_12/2020</t>
  </si>
  <si>
    <t>11.587,65</t>
  </si>
  <si>
    <t>98093</t>
  </si>
  <si>
    <t>FILTRO ANAERÓBIO RETANGULAR, EM ALVENARIA COM BLOCOS DE CONCRETO, DIMENSÕES INTERNAS: 1,6 X 5,6 X 1,67 M, VOLUME ÚTIL: 10752 L (PARA 103 CONTRIBUINTES). AF_12/2020</t>
  </si>
  <si>
    <t>13.661,25</t>
  </si>
  <si>
    <t>98094</t>
  </si>
  <si>
    <t>SUMIDOURO RETANGULAR, EM ALVENARIA COM BLOCOS DE CONCRETO, DIMENSÕES INTERNAS: 0,8 X 1,4 X 3,0 M, ÁREA DE INFILTRAÇÃO: 13,2 M² (PARA 5 CONTRIBUINTES). AF_12/2020</t>
  </si>
  <si>
    <t>2.633,29</t>
  </si>
  <si>
    <t>98099</t>
  </si>
  <si>
    <t>SUMIDOURO RETANGULAR, EM ALVENARIA COM BLOCOS DE CONCRETO, DIMENSÕES INTERNAS: 1,0 X 3,0 X 3,0 M, ÁREA DE INFILTRAÇÃO: 25 M² (PARA 10 CONTRIBUINTES). AF_12/2020</t>
  </si>
  <si>
    <t>4.495,82</t>
  </si>
  <si>
    <t>98100</t>
  </si>
  <si>
    <t>SUMIDOURO RETANGULAR, EM ALVENARIA COM BLOCOS DE CONCRETO, DIMENSÕES INTERNAS: 1,6 X 3,4 X 3,0 M, ÁREA DE INFILTRAÇÃO: 32,9 M² (PARA 13 CONTRIBUINTES). . AF_12/2020</t>
  </si>
  <si>
    <t>5.848,03</t>
  </si>
  <si>
    <t>98101</t>
  </si>
  <si>
    <t>SUMIDOURO RETANGULAR, EM ALVENARIA COM BLOCOS DE CONCRETO, DIMENSÕES INTERNAS: 1,6 X 5,8 X 3,0 M, ÁREA DE INFILTRAÇÃO: 50 M² (PARA 20 CONTRIBUINTES). . AF_12/2020</t>
  </si>
  <si>
    <t>8.627,15</t>
  </si>
  <si>
    <t>98109</t>
  </si>
  <si>
    <t>CAIXA DE GORDURA ESPECIAL (CAPACIDADE: 312 L - PARA ATÉ 146 PESSOAS SERVIDAS NO PICO), RETANGULAR, EM ALVENARIA COM BLOCOS DE CONCRETO, DIMENSÕES INTERNAS = 0,4X1,2 M, ALTURA INTERNA = 1 M. AF_12/2020</t>
  </si>
  <si>
    <t>779,71</t>
  </si>
  <si>
    <t>98110</t>
  </si>
  <si>
    <t>CAIXA DE GORDURA PEQUENA (CAPACIDADE: 19 L), CIRCULAR, EM PVC, DIÂMETRO INTERNO= 0,3 M. AF_12/2020</t>
  </si>
  <si>
    <t>462,94</t>
  </si>
  <si>
    <t>98111</t>
  </si>
  <si>
    <t>CAIXA DE INSPEÇÃO PARA ATERRAMENTO, CIRCULAR, EM POLIETILENO, DIÂMETRO INTERNO = 0,3 M. AF_12/2020</t>
  </si>
  <si>
    <t>61,29</t>
  </si>
  <si>
    <t>98112</t>
  </si>
  <si>
    <t>TIL (TUBO DE INSPEÇÃO E LIMPEZA) CONDOMINIAL PARA ESGOTO, EM PVC, DN 100 X 100 MM. AF_12/2020</t>
  </si>
  <si>
    <t>125,18</t>
  </si>
  <si>
    <t>98114</t>
  </si>
  <si>
    <t>TAMPA CIRCULAR PARA ESGOTO E DRENAGEM, EM FERRO FUNDIDO, DIÂMETRO INTERNO = 0,6 M. AF_12/2020</t>
  </si>
  <si>
    <t>733,48</t>
  </si>
  <si>
    <t>98115</t>
  </si>
  <si>
    <t>TAMPA CIRCULAR PARA ESGOTO E DRENAGEM, EM CONCRETO PRÉ-MOLDADO, DIÂMETRO INTERNO = 0,6 M. AF_12/2020</t>
  </si>
  <si>
    <t>89957</t>
  </si>
  <si>
    <t>PONTO DE CONSUMO TERMINAL DE ÁGUA FRIA (SUBRAMAL) COM TUBULAÇÃO DE PVC, DN 25 MM, INSTALADO EM RAMAL DE ÁGUA, INCLUSOS RASGO E CHUMBAMENTO EM ALVENARIA. AF_12/2014</t>
  </si>
  <si>
    <t>144,16</t>
  </si>
  <si>
    <t>89959</t>
  </si>
  <si>
    <t>PONTO DE CONSUMO TERMINAL DE ÁGUA QUENTE (SUBRAMAL) COM TUBULAÇÃO DE CPVC, DN 22 MM, INSTALADO EM RAMAL DE ÁGUA, INCLUSOS RASGO E CHUMBAMENTO EM ALVENARIA. AF_12/2014</t>
  </si>
  <si>
    <t>226,71</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</si>
  <si>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</si>
  <si>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</si>
  <si>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</si>
  <si>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</si>
  <si>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</si>
  <si>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</si>
  <si>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26,77</t>
  </si>
  <si>
    <t>89353</t>
  </si>
  <si>
    <t>REGISTRO DE GAVETA BRUTO, LATÃO, ROSCÁVEL, 3/4" - FORNECIMENTO E INSTALAÇÃO. AF_08/2021</t>
  </si>
  <si>
    <t>29,88</t>
  </si>
  <si>
    <t>89354</t>
  </si>
  <si>
    <t>MISTURADOR MONOCOMANDO PARA CHUVEIRO, BASE BRUTA E ACABAMENTO CROMADO - FORNECIMENTO E INSTALAÇÃO. AF_08/2021</t>
  </si>
  <si>
    <t>446,13</t>
  </si>
  <si>
    <t>89969</t>
  </si>
  <si>
    <t>KIT DE REGISTRO DE PRESSÃO BRUTO DE LATÃO ½", INCLUSIVE CONEXÕES,  ROSCÁVEL, INSTALADO EM RAMAL DE ÁGUA FRIA - FORNECIMENTO E INSTALAÇÃO. AF_12/2014</t>
  </si>
  <si>
    <t>36,19</t>
  </si>
  <si>
    <t>89970</t>
  </si>
  <si>
    <t>KIT DE REGISTRO DE PRESSÃO BRUTO DE LATÃO ¾", INCLUSIVE CONEXÕES, ROSCÁVEL, INSTALADO EM RAMAL DE ÁGUA FRIA - FORNECIMENTO E INSTALAÇÃO. AF_12/2014</t>
  </si>
  <si>
    <t>40,12</t>
  </si>
  <si>
    <t>89971</t>
  </si>
  <si>
    <t>KIT DE REGISTRO DE GAVETA BRUTO DE LATÃO ½", INCLUSIVE CONEXÕES, ROSCÁVEL, INSTALADO EM RAMAL DE ÁGUA FRIA - FORNECIMENTO E INSTALAÇÃO. AF_12/2014</t>
  </si>
  <si>
    <t>38,67</t>
  </si>
  <si>
    <t>89972</t>
  </si>
  <si>
    <t>KIT DE REGISTRO DE GAVETA BRUTO DE LATÃO ¾", INCLUSIVE CONEXÕES, ROSCÁVEL, INSTALADO EM RAMAL DE ÁGUA FRIA - FORNECIMENTO E INSTALAÇÃO. AF_12/2014</t>
  </si>
  <si>
    <t>43,98</t>
  </si>
  <si>
    <t>89973</t>
  </si>
  <si>
    <t>KIT DE MISTURADOR BASE BRUTA DE LATÃO ¾" MONOCOMANDO PARA CHUVEIRO, INCLUSIVE CONEXÕES, INSTALADO EM RAMAL DE ÁGUA - FORNECIMENTO E INSTALAÇÃO. AF_12/2014</t>
  </si>
  <si>
    <t>643,88</t>
  </si>
  <si>
    <t>89974</t>
  </si>
  <si>
    <t>KIT DE TÊ MISTURADOR EM CPVC ¾" COM DUPLO COMANDO PARA CHUVEIRO, INCLUSIVE CONEXÕES, INSTALADO EM RAMAL DE ÁGUA - FORNECIMENTO E INSTALAÇÃO. AF_12/2014</t>
  </si>
  <si>
    <t>261,58</t>
  </si>
  <si>
    <t>89984</t>
  </si>
  <si>
    <t>REGISTRO DE PRESSÃO BRUTO, LATÃO, ROSCÁVEL, 1/2", COM ACABAMENTO E CANOPLA CROMADOS - FORNECIMENTO E INSTALAÇÃO. AF_08/2021</t>
  </si>
  <si>
    <t>63,43</t>
  </si>
  <si>
    <t>89985</t>
  </si>
  <si>
    <t>REGISTRO DE PRESSÃO BRUTO, LATÃO, ROSCÁVEL, 3/4", COM ACABAMENTO E CANOPLA CROMADOS - FORNECIMENTO E INSTALAÇÃO. AF_08/2021</t>
  </si>
  <si>
    <t>67,09</t>
  </si>
  <si>
    <t>89986</t>
  </si>
  <si>
    <t>REGISTRO DE GAVETA BRUTO, LATÃO, ROSCÁVEL, 1/2", COM ACABAMENTO E CANOPLA CROMADOS - FORNECIMENTO E INSTALAÇÃO. AF_08/2021</t>
  </si>
  <si>
    <t>61,88</t>
  </si>
  <si>
    <t>89987</t>
  </si>
  <si>
    <t>REGISTRO DE GAVETA BRUTO, LATÃO, ROSCÁVEL, 3/4", COM ACABAMENTO E CANOPLA CROMADOS - FORNECIMENTO E INSTALAÇÃO. AF_08/2021</t>
  </si>
  <si>
    <t>70,50</t>
  </si>
  <si>
    <t>90371</t>
  </si>
  <si>
    <t>REGISTRO DE ESFERA, PVC, ROSCÁVEL, COM VOLANTE, 3/4" - FORNECIMENTO E INSTALAÇÃO. AF_08/2021</t>
  </si>
  <si>
    <t>36,84</t>
  </si>
  <si>
    <t>94489</t>
  </si>
  <si>
    <t>REGISTRO DE ESFERA, PVC, SOLDÁVEL, COM VOLANTE, DN  25 MM - FORNECIMENTO E INSTALAÇÃO. AF_08/2021</t>
  </si>
  <si>
    <t>37,29</t>
  </si>
  <si>
    <t>94490</t>
  </si>
  <si>
    <t>REGISTRO DE ESFERA, PVC, SOLDÁVEL, COM VOLANTE, DN  32 MM - FORNECIMENTO E INSTALAÇÃO. AF_08/2021</t>
  </si>
  <si>
    <t>56,09</t>
  </si>
  <si>
    <t>94491</t>
  </si>
  <si>
    <t>REGISTRO DE ESFERA, PVC, SOLDÁVEL, COM VOLANTE, DN  40 MM - FORNECIMENTO E INSTALAÇÃO. AF_08/2021</t>
  </si>
  <si>
    <t>76,13</t>
  </si>
  <si>
    <t>94492</t>
  </si>
  <si>
    <t>REGISTRO DE ESFERA, PVC, SOLDÁVEL, COM VOLANTE, DN  50 MM - FORNECIMENTO E INSTALAÇÃO. AF_08/2021</t>
  </si>
  <si>
    <t>78,36</t>
  </si>
  <si>
    <t>94493</t>
  </si>
  <si>
    <t>REGISTRO DE ESFERA, PVC, SOLDÁVEL, COM VOLANTE, DN  60 MM - FORNECIMENTO E INSTALAÇÃO. AF_08/2021</t>
  </si>
  <si>
    <t>143,50</t>
  </si>
  <si>
    <t>94495</t>
  </si>
  <si>
    <t>REGISTRO DE GAVETA BRUTO, LATÃO, ROSCÁVEL, 1" - FORNECIMENTO E INSTALAÇÃO. AF_08/2021</t>
  </si>
  <si>
    <t>94496</t>
  </si>
  <si>
    <t>REGISTRO DE GAVETA BRUTO, LATÃO, ROSCÁVEL, 1 1/4" - FORNECIMENTO E INSTALAÇÃO. AF_08/2021</t>
  </si>
  <si>
    <t>62,58</t>
  </si>
  <si>
    <t>94497</t>
  </si>
  <si>
    <t>REGISTRO DE GAVETA BRUTO, LATÃO, ROSCÁVEL, 1 1/2" - FORNECIMENTO E INSTALAÇÃO. AF_08/2021</t>
  </si>
  <si>
    <t>79,37</t>
  </si>
  <si>
    <t>94498</t>
  </si>
  <si>
    <t>REGISTRO DE GAVETA BRUTO, LATÃO, ROSCÁVEL, 2" - FORNECIMENTO E INSTALAÇÃO. AF_08/2021</t>
  </si>
  <si>
    <t>109,27</t>
  </si>
  <si>
    <t>94499</t>
  </si>
  <si>
    <t>REGISTRO DE GAVETA BRUTO, LATÃO, ROSCÁVEL, 2 1/2" - FORNECIMENTO E INSTALAÇÃO. AF_08/2021</t>
  </si>
  <si>
    <t>214,64</t>
  </si>
  <si>
    <t>94500</t>
  </si>
  <si>
    <t>REGISTRO DE GAVETA BRUTO, LATÃO, ROSCÁVEL, 3" - FORNECIMENTO E INSTALAÇÃO. AF_08/2021</t>
  </si>
  <si>
    <t>260,75</t>
  </si>
  <si>
    <t>94501</t>
  </si>
  <si>
    <t>REGISTRO DE GAVETA BRUTO, LATÃO, ROSCÁVEL, 4" - FORNECIMENTO E INSTALAÇÃO. AF_08/2021</t>
  </si>
  <si>
    <t>521,16</t>
  </si>
  <si>
    <t>94792</t>
  </si>
  <si>
    <t>REGISTRO DE GAVETA BRUTO, LATÃO, ROSCÁVEL, 1", COM ACABAMENTO E CANOPLA CROMADOS - FORNECIMENTO E INSTALAÇÃO. AF_08/2021</t>
  </si>
  <si>
    <t>85,78</t>
  </si>
  <si>
    <t>94793</t>
  </si>
  <si>
    <t>REGISTRO DE GAVETA BRUTO, LATÃO, ROSCÁVEL, 1 1/4", COM ACABAMENTO E CANOPLA CROMADOS - FORNECIMENTO E INSTALAÇÃO. AF_08/2021</t>
  </si>
  <si>
    <t>117,02</t>
  </si>
  <si>
    <t>94794</t>
  </si>
  <si>
    <t>REGISTRO DE GAVETA BRUTO, LATÃO, ROSCÁVEL, 1 1/2", COM ACABAMENTO E CANOPLA CROMADOS - FORNECIMENTO E INSTALAÇÃO. AF_08/2021</t>
  </si>
  <si>
    <t>124,61</t>
  </si>
  <si>
    <t>94795</t>
  </si>
  <si>
    <t>TORNEIRA DE BOIA PARA CAIXA D'ÁGUA, ROSCÁVEL, 1/2" - FORNECIMENTO E INSTALAÇÃO. AF_08/2021</t>
  </si>
  <si>
    <t>68,85</t>
  </si>
  <si>
    <t>94796</t>
  </si>
  <si>
    <t>TORNEIRA DE BOIA PARA CAIXA D'ÁGUA, ROSCÁVEL, 3/4" - FORNECIMENTO E INSTALAÇÃO. AF_08/2021</t>
  </si>
  <si>
    <t>77,02</t>
  </si>
  <si>
    <t>94797</t>
  </si>
  <si>
    <t>TORNEIRA DE BOIA PARA CAIXA D'ÁGUA, ROSCÁVEL, 1" - FORNECIMENTO E INSTALAÇÃO. AF_08/2021</t>
  </si>
  <si>
    <t>165,12</t>
  </si>
  <si>
    <t>94798</t>
  </si>
  <si>
    <t>TORNEIRA DE BOIA PARA CAIXA D'ÁGUA, ROSCÁVEL, 1 1/4" - FORNECIMENTO E INSTALAÇÃO. AF_08/2021</t>
  </si>
  <si>
    <t>277,06</t>
  </si>
  <si>
    <t>94799</t>
  </si>
  <si>
    <t>TORNEIRA DE BOIA PARA CAIXA D'ÁGUA, ROSCÁVEL, 1 1/2" - FORNECIMENTO E INSTALAÇÃO. AF_08/2021</t>
  </si>
  <si>
    <t>339,08</t>
  </si>
  <si>
    <t>94800</t>
  </si>
  <si>
    <t>TORNEIRA DE BOIA PARA CAIXA D'ÁGUA, ROSCÁVEL, 2" - FORNECIMENTO E INSTALAÇÃO. AF_08/2021</t>
  </si>
  <si>
    <t>435,22</t>
  </si>
  <si>
    <t>95248</t>
  </si>
  <si>
    <t>VÁLVULA DE ESFERA BRUTA, BRONZE, ROSCÁVEL, 1/2" - FORNECIMENTO E INSTALAÇÃO. AF_08/2021</t>
  </si>
  <si>
    <t>38,40</t>
  </si>
  <si>
    <t>95249</t>
  </si>
  <si>
    <t>VÁLVULA DE ESFERA BRUTA, BRONZE, ROSCÁVEL, 3/4'' - FORNECIMENTO E INSTALAÇÃO. AF_08/2021</t>
  </si>
  <si>
    <t>45,62</t>
  </si>
  <si>
    <t>95250</t>
  </si>
  <si>
    <t>VÁLVULA DE ESFERA BRUTA, BRONZE, ROSCÁVEL, 1'' - FORNECIMENTO E INSTALAÇÃO. AF_08/2021</t>
  </si>
  <si>
    <t>61,57</t>
  </si>
  <si>
    <t>95251</t>
  </si>
  <si>
    <t>VÁLVULA DE ESFERA BRUTA, BRONZE, ROSCÁVEL, 1 1/4'' - FORNECIMENTO E INSTALAÇÃO. AF_08/2021</t>
  </si>
  <si>
    <t>90,84</t>
  </si>
  <si>
    <t>95252</t>
  </si>
  <si>
    <t>VÁLVULA DE ESFERA BRUTA, BRONZE, ROSCÁVEL, 1 1/2'' - FORNECIMENTO E INSTALAÇÃO. AF_08/2021</t>
  </si>
  <si>
    <t>110,39</t>
  </si>
  <si>
    <t>95253</t>
  </si>
  <si>
    <t>VÁLVULA DE ESFERA BRUTA, BRONZE, ROSCÁVEL, 2'' - FORNECIMENTO E INSTALAÇÃO. AF_08/2021</t>
  </si>
  <si>
    <t>167,07</t>
  </si>
  <si>
    <t>99619</t>
  </si>
  <si>
    <t>VÁLVULA DE RETENÇÃO HORIZONTAL, DE BRONZE, ROSCÁVEL, 3/4" - FORNECIMENTO E INSTALAÇÃO. AF_08/2021</t>
  </si>
  <si>
    <t>94,84</t>
  </si>
  <si>
    <t>99620</t>
  </si>
  <si>
    <t>VÁLVULA DE RETENÇÃO HORIZONTAL, DE BRONZE, ROSCÁVEL, 1" - FORNECIMENTO E INSTALAÇÃO. AF_08/2021</t>
  </si>
  <si>
    <t>128,84</t>
  </si>
  <si>
    <t>99621</t>
  </si>
  <si>
    <t>VÁLVULA DE RETENÇÃO HORIZONTAL, DE BRONZE, ROSCÁVEL, 1 1/4" - FORNECIMENTO E INSTALAÇÃO. AF_08/2021</t>
  </si>
  <si>
    <t>191,89</t>
  </si>
  <si>
    <t>99622</t>
  </si>
  <si>
    <t>VÁLVULA DE RETENÇÃO HORIZONTAL, DE BRONZE, ROSCÁVEL, 1 1/2"  - FORNECIMENTO E INSTALAÇÃO. AF_08/2021</t>
  </si>
  <si>
    <t>216,23</t>
  </si>
  <si>
    <t>99623</t>
  </si>
  <si>
    <t>VÁLVULA DE RETENÇÃO HORIZONTAL, DE BRONZE, ROSCÁVEL, 2"  - FORNECIMENTO E INSTALAÇÃO. AF_08/2021</t>
  </si>
  <si>
    <t>301,55</t>
  </si>
  <si>
    <t>99624</t>
  </si>
  <si>
    <t>VÁLVULA DE RETENÇÃO HORIZONTAL, DE BRONZE, ROSCÁVEL, 2 1/2" - FORNECIMENTO E INSTALAÇÃO. AF_08/2021</t>
  </si>
  <si>
    <t>429,70</t>
  </si>
  <si>
    <t>99625</t>
  </si>
  <si>
    <t>VÁLVULA DE RETENÇÃO HORIZONTAL, DE BRONZE, ROSCÁVEL, 3" - FORNECIMENTO E INSTALAÇÃO. AF_08/2021</t>
  </si>
  <si>
    <t>590,70</t>
  </si>
  <si>
    <t>99626</t>
  </si>
  <si>
    <t>VÁLVULA DE RETENÇÃO HORIZONTAL, DE BRONZE, ROSCÁVEL, 4" - FORNECIMENTO E INSTALAÇÃO. AF_08/2021</t>
  </si>
  <si>
    <t>908,51</t>
  </si>
  <si>
    <t>99627</t>
  </si>
  <si>
    <t>VÁLVULA DE RETENÇÃO VERTICAL, DE BRONZE, ROSCÁVEL, 1/2" - FORNECIMENTO E INSTALAÇÃO. AF_08/2021</t>
  </si>
  <si>
    <t>57,26</t>
  </si>
  <si>
    <t>99628</t>
  </si>
  <si>
    <t>VÁLVULA DE RETENÇÃO VERTICAL, DE BRONZE, ROSCÁVEL, 3/4" - FORNECIMENTO E INSTALAÇÃO. AF_08/2021</t>
  </si>
  <si>
    <t>62,70</t>
  </si>
  <si>
    <t>99629</t>
  </si>
  <si>
    <t>VÁLVULA DE RETENÇÃO VERTICAL, DE BRONZE, ROSCÁVEL, 1" - FORNECIMENTO E INSTALAÇÃO. AF_08/2021</t>
  </si>
  <si>
    <t>69,84</t>
  </si>
  <si>
    <t>99630</t>
  </si>
  <si>
    <t>VÁLVULA DE RETENÇÃO VERTICAL, DE BRONZE, ROSCÁVEL, 1 1/4" - FORNECIMENTO E INSTALAÇÃO. AF_08/2021</t>
  </si>
  <si>
    <t>103,78</t>
  </si>
  <si>
    <t>99631</t>
  </si>
  <si>
    <t>VÁLVULA DE RETENÇÃO VERTICAL, DE BRONZE, ROSCÁVEL, 1 1/2" - FORNECIMENTO E INSTALAÇÃO. AF_08/2021</t>
  </si>
  <si>
    <t>121,00</t>
  </si>
  <si>
    <t>99632</t>
  </si>
  <si>
    <t>VÁLVULA DE RETENÇÃO VERTICAL, DE BRONZE, ROSCÁVEL, 2" - FORNECIMENTO E INSTALAÇÃO. AF_08/2021</t>
  </si>
  <si>
    <t>99633</t>
  </si>
  <si>
    <t>VÁLVULA DE RETENÇÃO VERTICAL, DE BRONZE, ROSCÁVEL, 3" - FORNECIMENTO E INSTALAÇÃO. AF_08/2021</t>
  </si>
  <si>
    <t>372,84</t>
  </si>
  <si>
    <t>99634</t>
  </si>
  <si>
    <t>VÁLVULA DE RETENÇÃO VERTICAL, DE BRONZE, ROSCÁVEL, 4" - FORNECIMENTO E INSTALAÇÃO. AF_08/2021</t>
  </si>
  <si>
    <t>634,39</t>
  </si>
  <si>
    <t>99635</t>
  </si>
  <si>
    <t>VÁLVULA DE DESCARGA METÁLICA, BASE 1 1/2", ACABAMENTO METALICO CROMADO - FORNECIMENTO E INSTALAÇÃO. AF_08/2021</t>
  </si>
  <si>
    <t>343,77</t>
  </si>
  <si>
    <t>103008</t>
  </si>
  <si>
    <t>VÁLVULA DE RETENÇÃO HORIZONTAL, DE BRONZE, ROSCÁVEL, 1/2" - FORNECIMENTO E INSTALAÇÃO. AF_08/2021</t>
  </si>
  <si>
    <t>77,36</t>
  </si>
  <si>
    <t>103009</t>
  </si>
  <si>
    <t>VÁLVULA DE RETENÇÃO VERTICAL, DE BRONZE, ROSCÁVEL, 2 1/2" - FORNECIMENTO E INSTALAÇÃO. AF_08/2021</t>
  </si>
  <si>
    <t>274,84</t>
  </si>
  <si>
    <t>103010</t>
  </si>
  <si>
    <t>VÁLVULA DE RETENÇÃO, DE BRONZE, PÉ COM CRIVOS, ROSCÁVEL, 3/4" - FORNECIMENTO E INSTALAÇÃO. AF_08/2021</t>
  </si>
  <si>
    <t>58,67</t>
  </si>
  <si>
    <t>103011</t>
  </si>
  <si>
    <t>VÁLVULA DE RETENÇÃO, DE BRONZE, PÉ COM CRIVOS, ROSCÁVEL, 1" - FORNECIMENTO E INSTALAÇÃO. AF_08/2021</t>
  </si>
  <si>
    <t>65,50</t>
  </si>
  <si>
    <t>103012</t>
  </si>
  <si>
    <t>VÁLVULA DE RETENÇÃO, DE BRONZE, PÉ COM CRIVOS, ROSCÁVEL, 1 1/4" - FORNECIMENTO E INSTALAÇÃO. AF_08/2021</t>
  </si>
  <si>
    <t>103,18</t>
  </si>
  <si>
    <t>103013</t>
  </si>
  <si>
    <t>VÁLVULA DE RETENÇÃO, DE BRONZE, PÉ COM CRIVOS, ROSCÁVEL, 1 1/2" - FORNECIMENTO E INSTALAÇÃO. AF_08/2021</t>
  </si>
  <si>
    <t>111,23</t>
  </si>
  <si>
    <t>103014</t>
  </si>
  <si>
    <t>VÁLVULA DE RETENÇÃO, DE BRONZE, PÉ COM CRIVOS, ROSCÁVEL, 2" - FORNECIMENTO E INSTALAÇÃO. AF_08/2021</t>
  </si>
  <si>
    <t>167,10</t>
  </si>
  <si>
    <t>103015</t>
  </si>
  <si>
    <t>VÁLVULA DE RETENÇÃO, DE BRONZE, PÉ COM CRIVOS, ROSCÁVEL, 2 1/2" - FORNECIMENTO E INSTALAÇÃO. AF_08/2021</t>
  </si>
  <si>
    <t>294,96</t>
  </si>
  <si>
    <t>103016</t>
  </si>
  <si>
    <t>VÁLVULA DE RETENÇÃO, DE BRONZE, PÉ COM CRIVOS, ROSCÁVEL, 3" - FORNECIMENTO E INSTALAÇÃO. AF_08/2021</t>
  </si>
  <si>
    <t>403,05</t>
  </si>
  <si>
    <t>103017</t>
  </si>
  <si>
    <t>VÁLVULA DE RETENÇÃO, DE BRONZE, PÉ COM CRIVOS, ROSCÁVEL, 4" - FORNECIMENTO E INSTALAÇÃO. AF_08/2021</t>
  </si>
  <si>
    <t>702,69</t>
  </si>
  <si>
    <t>103018</t>
  </si>
  <si>
    <t>VÁLVULA DE DESCARGA METÁLICA, BASE 1 1/4", ACABAMENTO METALICO CROMADO - FORNECIMENTO E INSTALAÇÃO. AF_08/2021</t>
  </si>
  <si>
    <t>281,01</t>
  </si>
  <si>
    <t>103019</t>
  </si>
  <si>
    <t>REGISTRO OU VÁLVULA GLOBO ANGULAR EM LATÃO, PARA HIDRANTES EM INSTALAÇÃO PREDIAL DE INCÊNDIO, 45 GRAUS, 2 1/2" - FORNECIMENTO E INSTALAÇÃO. AF_08/2021</t>
  </si>
  <si>
    <t>262,72</t>
  </si>
  <si>
    <t>103029</t>
  </si>
  <si>
    <t>REGISTRO OU REGULADOR DE GÁS DE COZINHA - FORNECIMENTO E INSTALAÇÃO. AF_08/2021</t>
  </si>
  <si>
    <t>33,94</t>
  </si>
  <si>
    <t>103036</t>
  </si>
  <si>
    <t>REGISTRO DE ESFERA, PVC, ROSCÁVEL, COM VOLANTE, 1/2" - FORNECIMENTO E INSTALAÇÃO. AF_08/2021</t>
  </si>
  <si>
    <t>103037</t>
  </si>
  <si>
    <t>REGISTRO DE ESFERA, PVC, ROSCÁVEL, COM VOLANTE, 1" - FORNECIMENTO E INSTALAÇÃO. AF_08/2021</t>
  </si>
  <si>
    <t>58,60</t>
  </si>
  <si>
    <t>103038</t>
  </si>
  <si>
    <t>REGISTRO DE ESFERA, PVC, ROSCÁVEL, COM VOLANTE, 1 1/4" - FORNECIMENTO E INSTALAÇÃO. AF_08/2021</t>
  </si>
  <si>
    <t>78,41</t>
  </si>
  <si>
    <t>103039</t>
  </si>
  <si>
    <t>REGISTRO DE ESFERA, PVC, ROSCÁVEL, COM VOLANTE, 1 1/2" - FORNECIMENTO E INSTALAÇÃO. AF_08/2021</t>
  </si>
  <si>
    <t>84,76</t>
  </si>
  <si>
    <t>103040</t>
  </si>
  <si>
    <t>REGISTRO DE ESFERA, PVC, ROSCÁVEL, COM VOLANTE, 2" - FORNECIMENTO E INSTALAÇÃO. AF_08/2021</t>
  </si>
  <si>
    <t>126,71</t>
  </si>
  <si>
    <t>103041</t>
  </si>
  <si>
    <t>REGISTRO DE ESFERA, PVC, ROSCÁVEL, COM BORBOLETA, 1/2" - FORNECIMENTO E INSTALAÇÃO. AF_08/2021</t>
  </si>
  <si>
    <t>24,66</t>
  </si>
  <si>
    <t>103042</t>
  </si>
  <si>
    <t>REGISTRO DE ESFERA, PVC, ROSCÁVEL, COM BORBOLETA, 3/4" - FORNECIMENTO E INSTALAÇÃO. AF_08/2021</t>
  </si>
  <si>
    <t>30,20</t>
  </si>
  <si>
    <t>103043</t>
  </si>
  <si>
    <t>REGISTRO DE ESFERA, PVC, ROSCÁVEL, COM CABEÇA QUADRADA, 1/2" - FORNECIMENTO E INSTALAÇÃO. AF_08/2021</t>
  </si>
  <si>
    <t>103044</t>
  </si>
  <si>
    <t>REGISTRO DE ESFERA, PVC, ROSCÁVEL, COM CABEÇA QUADRADA, 3/4" - FORNECIMENTO E INSTALAÇÃO. AF_08/2021</t>
  </si>
  <si>
    <t>38,47</t>
  </si>
  <si>
    <t>103045</t>
  </si>
  <si>
    <t>REGISTRO DE PRESSÃO, PVC, ROSCÁVEL, VOLANTE SIMPLES, 1/2" - FORNECIMENTO E INSTALAÇÃO. AF_08/2021</t>
  </si>
  <si>
    <t>103046</t>
  </si>
  <si>
    <t>REGISTRO DE PRESSÃO, PVC, ROSCÁVEL, VOLANTE SIMPLES, 3/4" - FORNECIMENTO E INSTALAÇÃO. AF_08/2021</t>
  </si>
  <si>
    <t>28,53</t>
  </si>
  <si>
    <t>103047</t>
  </si>
  <si>
    <t>REGISTRO DE ESFERA, PVC, SOLDÁVEL, COM VOLANTE, DN  20 MM - FORNECIMENTO E INSTALAÇÃO. AF_08/2021</t>
  </si>
  <si>
    <t>30,05</t>
  </si>
  <si>
    <t>103048</t>
  </si>
  <si>
    <t>REGISTRO DE PRESSÃO, PVC, SOLDÁVEL, VOLANTE SIMPLES, DN  20 MM - FORNECIMENTO E INSTALAÇÃO. AF_08/2021</t>
  </si>
  <si>
    <t>22,16</t>
  </si>
  <si>
    <t>103049</t>
  </si>
  <si>
    <t>REGISTRO DE PRESSÃO, PVC, SOLDÁVEL, VOLANTE SIMPLES, DN  25 MM - FORNECIMENTO E INSTALAÇÃO. AF_08/2021</t>
  </si>
  <si>
    <t>24,16</t>
  </si>
  <si>
    <t>103050</t>
  </si>
  <si>
    <t>SUBSTITUIÇÃO DE REGISTRO OU VÁLVULA, ROSCÁVEL, DN  20 MM. AF_08/2021</t>
  </si>
  <si>
    <t>103051</t>
  </si>
  <si>
    <t>SUBSTITUIÇÃO DE REGISTRO OU VÁLVULA, ROSCÁVEL, DN  25 MM. AF_08/2021</t>
  </si>
  <si>
    <t>30,44</t>
  </si>
  <si>
    <t>103052</t>
  </si>
  <si>
    <t>SUBSTITUIÇÃO DE REGISTRO OU VÁLVULA, ROSCÁVEL, DN  32 MM. AF_08/2021</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</si>
  <si>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</si>
  <si>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</si>
  <si>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</si>
  <si>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</si>
  <si>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198,13</t>
  </si>
  <si>
    <t>95636</t>
  </si>
  <si>
    <t>KIT CAVALETE PARA MEDIÇÃO DE ÁGUA - ENTRADA PRINCIPAL, EM AÇO GALVANIZADO DN 25 (1 )   FORNECIMENTO E INSTALAÇÃO (EXCLUSIVE HIDRÔMETRO). AF_11/2016</t>
  </si>
  <si>
    <t>341,91</t>
  </si>
  <si>
    <t>95637</t>
  </si>
  <si>
    <t>KIT CAVALETE PARA MEDIÇÃO DE ÁGUA - ENTRADA PRINCIPAL, EM AÇO GALVANIZADO DN 32 (1 ¼)  FORNECIMENTO E INSTALAÇÃO (EXCLUSIVE HIDRÔMETRO). AF_11/2016</t>
  </si>
  <si>
    <t>531,81</t>
  </si>
  <si>
    <t>95638</t>
  </si>
  <si>
    <t>KIT CAVALETE PARA MEDIÇÃO DE ÁGUA - ENTRADA PRINCIPAL, EM AÇO GALVANIZADO DN 40 (1 ½)  FORNECIMENTO E INSTALAÇÃO (EXCLUSIVE HIDRÔMETRO). AF_11/2016</t>
  </si>
  <si>
    <t>644,08</t>
  </si>
  <si>
    <t>95639</t>
  </si>
  <si>
    <t>KIT CAVALETE PARA MEDIÇÃO DE ÁGUA - ENTRADA PRINCIPAL, EM AÇO GALVANIZADO DN 50 (2)  FORNECIMENTO E INSTALAÇÃO (EXCLUSIVE HIDRÔMETRO). AF_11/2016</t>
  </si>
  <si>
    <t>819,79</t>
  </si>
  <si>
    <t>95641</t>
  </si>
  <si>
    <t>KIT CAVALETE PARA MEDIÇÃO DE ÁGUA - ENTRADA INDIVIDUALIZADA, EM PVC DN 25 (¾), PARA 2 MEDIDORES  FORNECIMENTO E INSTALAÇÃO (EXCLUSIVE HIDRÔMETRO). AF_11/2016</t>
  </si>
  <si>
    <t>301,43</t>
  </si>
  <si>
    <t>95642</t>
  </si>
  <si>
    <t>KIT CAVALETE PARA MEDIÇÃO DE ÁGUA - ENTRADA INDIVIDUALIZADA, EM PVC DN 25 (¾), PARA 3 MEDIDORES  FORNECIMENTO E INSTALAÇÃO (EXCLUSIVE HIDRÔMETRO). AF_11/2016</t>
  </si>
  <si>
    <t>444,93</t>
  </si>
  <si>
    <t>95643</t>
  </si>
  <si>
    <t>KIT CAVALETE PARA MEDIÇÃO DE ÁGUA - ENTRADA INDIVIDUALIZADA, EM PVC DN 25 (¾), PARA 4 MEDIDORES  FORNECIMENTO E INSTALAÇÃO (EXCLUSIVE HIDRÔMETRO). AF_11/2016</t>
  </si>
  <si>
    <t>581,45</t>
  </si>
  <si>
    <t>95644</t>
  </si>
  <si>
    <t>KIT CAVALETE PARA MEDIÇÃO DE ÁGUA - ENTRADA INDIVIDUALIZADA, EM PVC DN 32 (1), PARA 1 MEDIDOR  FORNECIMENTO E INSTALAÇÃO (EXCLUSIVE HIDRÔMETRO). AF_11/2016</t>
  </si>
  <si>
    <t>221,67</t>
  </si>
  <si>
    <t>95645</t>
  </si>
  <si>
    <t>KIT CAVALETE PARA MEDIÇÃO DE ÁGUA - ENTRADA INDIVIDUALIZADA, EM PVC DN 32 (1), PARA 2 MEDIDORES  FORNECIMENTO E INSTALAÇÃO (EXCLUSIVE HIDRÔMETRO). AF_11/2016</t>
  </si>
  <si>
    <t>403,26</t>
  </si>
  <si>
    <t>95646</t>
  </si>
  <si>
    <t>KIT CAVALETE PARA MEDIÇÃO DE ÁGUA - ENTRADA INDIVIDUALIZADA, EM PVC DN 32 (1), PARA 3 MEDIDORES  FORNECIMENTO E INSTALAÇÃO (EXCLUSIVE HIDRÔMETRO). AF_11/2016</t>
  </si>
  <si>
    <t>600,68</t>
  </si>
  <si>
    <t>95647</t>
  </si>
  <si>
    <t>KIT CAVALETE PARA MEDIÇÃO DE ÁGUA - ENTRADA INDIVIDUALIZADA, EM PVC DN 32 (1), PARA 4 MEDIDORES  FORNECIMENTO E INSTALAÇÃO (EXCLUSIVE HIDRÔMETRO). AF_11/2016</t>
  </si>
  <si>
    <t>786,68</t>
  </si>
  <si>
    <t>95673</t>
  </si>
  <si>
    <t>HIDRÔMETRO DN 20 (½), 1,5 M³/H  FORNECIMENTO E INSTALAÇÃO. AF_11/2016</t>
  </si>
  <si>
    <t>121,48</t>
  </si>
  <si>
    <t>95674</t>
  </si>
  <si>
    <t>HIDRÔMETRO DN 20 (½), 3,0 M³/H  FORNECIMENTO E INSTALAÇÃO. AF_11/2016</t>
  </si>
  <si>
    <t>128,82</t>
  </si>
  <si>
    <t>95675</t>
  </si>
  <si>
    <t>HIDRÔMETRO DN 25 (¾ ), 5,0 M³/H FORNECIMENTO E INSTALAÇÃO. AF_11/2016</t>
  </si>
  <si>
    <t>157,20</t>
  </si>
  <si>
    <t>95676</t>
  </si>
  <si>
    <t>CAIXA EM CONCRETO PRÉ-MOLDADO PARA ABRIGO DE HIDRÔMETRO COM DN 20 (½)  FORNECIMENTO E INSTALAÇÃO. AF_11/2016</t>
  </si>
  <si>
    <t>110,17</t>
  </si>
  <si>
    <t>97741</t>
  </si>
  <si>
    <t>KIT CAVALETE PARA MEDIÇÃO DE ÁGUA - ENTRADA INDIVIDUALIZADA, EM PVC DN 25 (¾), PARA 1 MEDIDOR  FORNECIMENTO E INSTALAÇÃO (EXCLUSIVE HIDRÔMETRO). AF_11/2016</t>
  </si>
  <si>
    <t>170,14</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</si>
  <si>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</si>
  <si>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</si>
  <si>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</si>
  <si>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</si>
  <si>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</si>
  <si>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</si>
  <si>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</si>
  <si>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</si>
  <si>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60,77</t>
  </si>
  <si>
    <t>90440</t>
  </si>
  <si>
    <t>FURO EM CONCRETO PARA DIÂMETROS MAIORES QUE 40 MM E MENORES OU IGUAIS A 75 MM. AF_05/2015</t>
  </si>
  <si>
    <t>97,33</t>
  </si>
  <si>
    <t>90441</t>
  </si>
  <si>
    <t>FURO EM CONCRETO PARA DIÂMETROS MAIORES QUE 75 MM. AF_05/2015</t>
  </si>
  <si>
    <t>124,33</t>
  </si>
  <si>
    <t>90443</t>
  </si>
  <si>
    <t>RASGO EM ALVENARIA PARA RAMAIS/ DISTRIBUIÇÃO COM DIAMETROS MENORES OU IGUAIS A 40 MM. AF_05/2015</t>
  </si>
  <si>
    <t>12,87</t>
  </si>
  <si>
    <t>90444</t>
  </si>
  <si>
    <t>RASGO EM CONTRAPISO PARA RAMAIS/ DISTRIBUIÇÃO COM DIÂMETROS MENORES OU IGUAIS A 40 MM. AF_05/2015</t>
  </si>
  <si>
    <t>26,08</t>
  </si>
  <si>
    <t>90445</t>
  </si>
  <si>
    <t>RASGO EM CONTRAPISO PARA RAMAIS/ DISTRIBUIÇÃO COM DIÂMETROS MAIORES QUE 40 MM E MENORES OU IGUAIS A 75 MM. AF_05/2015</t>
  </si>
  <si>
    <t>90446</t>
  </si>
  <si>
    <t>RASGO EM CONTRAPISO PARA RAMAIS/ DISTRIBUIÇÃO COM DIÂMETROS MAIORES QUE 75 MM. AF_05/2015</t>
  </si>
  <si>
    <t>30,24</t>
  </si>
  <si>
    <t>90447</t>
  </si>
  <si>
    <t>RASGO EM ALVENARIA PARA ELETRODUTOS COM DIAMETROS MENORES OU IGUAIS A 40 MM. AF_05/2015</t>
  </si>
  <si>
    <t>6,12</t>
  </si>
  <si>
    <t>90451</t>
  </si>
  <si>
    <t>PASSANTE TIPO PEÇA EM POLIESTIRENO PARA ABERTURA PARA PASSAGEM DE 1 TUBO, FIXADO EM LAJE. AF_05/2015</t>
  </si>
  <si>
    <t>4,28</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</si>
  <si>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</si>
  <si>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</si>
  <si>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</si>
  <si>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</si>
  <si>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</si>
  <si>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</si>
  <si>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5,66</t>
  </si>
  <si>
    <t>90455</t>
  </si>
  <si>
    <t>PASSANTE TIPO TUBO DE DIÂMETRO MAIOR QUE 75 MM, FIXADO EM LAJE. AF_05/2015</t>
  </si>
  <si>
    <t>7,32</t>
  </si>
  <si>
    <t>90456</t>
  </si>
  <si>
    <t>QUEBRA EM ALVENARIA PARA INSTALAÇÃO DE CAIXA DE TOMADA (4X4 OU 4X2). AF_05/2015</t>
  </si>
  <si>
    <t>4,13</t>
  </si>
  <si>
    <t>90457</t>
  </si>
  <si>
    <t>QUEBRA EM ALVENARIA PARA INSTALAÇÃO DE QUADRO DISTRIBUIÇÃO PEQUENO (19X25 CM). AF_05/2015</t>
  </si>
  <si>
    <t>90458</t>
  </si>
  <si>
    <t>QUEBRA EM ALVENARIA PARA INSTALAÇÃO DE QUADRO DISTRIBUIÇÃO GRANDE (76X40 CM). AF_05/2015</t>
  </si>
  <si>
    <t>26,74</t>
  </si>
  <si>
    <t>90459</t>
  </si>
  <si>
    <t>QUEBRA EM ALVENARIA PARA INSTALAÇÃO DE ABRIGO PARA MANGUEIRAS (90X60 CM). AF_05/2015</t>
  </si>
  <si>
    <t>37,71</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</si>
  <si>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</si>
  <si>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</si>
  <si>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</si>
  <si>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</si>
  <si>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</si>
  <si>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</si>
  <si>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</si>
  <si>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</si>
  <si>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</si>
  <si>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</si>
  <si>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</si>
  <si>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</si>
  <si>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19,91</t>
  </si>
  <si>
    <t>90468</t>
  </si>
  <si>
    <t>CHUMBAMENTO LINEAR EM CONTRAPISO PARA RAMAIS/DISTRIBUIÇÃO COM DIÂMETROS MENORES OU IGUAIS A 40 MM. AF_05/2015</t>
  </si>
  <si>
    <t>5,39</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</si>
  <si>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</si>
  <si>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</si>
  <si>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</si>
  <si>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</si>
  <si>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</si>
  <si>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</si>
  <si>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3,85</t>
  </si>
  <si>
    <t>91167</t>
  </si>
  <si>
    <t>FIXAÇÃO DE TUBOS HORIZONTAIS DE PPR DIÂMETROS MENORES OU IGUAIS A 40 MM COM ABRAÇADEIRA METÁLICA RÍGIDA TIPO D 1/2", FIXADA EM PERFILADO EM LAJE. AF_05/2015</t>
  </si>
  <si>
    <t>11,41</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</si>
  <si>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</si>
  <si>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</si>
  <si>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</si>
  <si>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</si>
  <si>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</si>
  <si>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</si>
  <si>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2,93</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</si>
  <si>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</si>
  <si>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</si>
  <si>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</si>
  <si>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</si>
  <si>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</si>
  <si>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</si>
  <si>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</si>
  <si>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</si>
  <si>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2,91</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</si>
  <si>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</si>
  <si>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</si>
  <si>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</si>
  <si>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</si>
  <si>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26,63</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</si>
  <si>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</si>
  <si>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</si>
  <si>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</si>
  <si>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</si>
  <si>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14,53</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</si>
  <si>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</si>
  <si>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</si>
  <si>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</si>
  <si>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</si>
  <si>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</si>
  <si>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</si>
  <si>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</si>
  <si>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</si>
  <si>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27,98</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</si>
  <si>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</si>
  <si>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</si>
  <si>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</si>
  <si>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</si>
  <si>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12,70</t>
  </si>
  <si>
    <t>91185</t>
  </si>
  <si>
    <t>FIXAÇÃO DE TUBOS HORIZONTAIS DE PVC, CPVC OU COBRE DIÂMETROS MENORES OU IGUAIS A 40 MM COM ABRAÇADEIRA METÁLICA FLEXÍVEL 18 MM, FIXADA DIRETAMENTE NA LAJE. AF_05/2015</t>
  </si>
  <si>
    <t>7,18</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</si>
  <si>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</si>
  <si>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</si>
  <si>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</si>
  <si>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</si>
  <si>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6,71</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</si>
  <si>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</si>
  <si>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</si>
  <si>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</si>
  <si>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</si>
  <si>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</si>
  <si>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</si>
  <si>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4,89</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</si>
  <si>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</si>
  <si>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</si>
  <si>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</si>
  <si>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</si>
  <si>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</si>
  <si>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</si>
  <si>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</si>
  <si>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</si>
  <si>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2.481,74</t>
  </si>
  <si>
    <t>94481</t>
  </si>
  <si>
    <t>CONJUNTO HIDRÁULICO PARA INSTALAÇÃO DE BOMBA EM AÇO ROSCÁVEL, DN SUCÇÃO 50 (2) E DN RECALQUE 40 (1 1/2), PARA EDIFICAÇÃO ENTRE 8 E 12 PAVIMENTOS  FORNECIMENTO E INSTALAÇÃO. AF_06/2016</t>
  </si>
  <si>
    <t>1.767,41</t>
  </si>
  <si>
    <t>94482</t>
  </si>
  <si>
    <t>CONJUNTO HIDRÁULICO PARA INSTALAÇÃO DE BOMBA EM AÇO ROSCÁVEL, DN SUCÇÃO 40 (1 1/2) E DN RECALQUE 32 (1 1/4), PARA EDIFICAÇÃO ENTRE 4 E 8 PAVIMENTOS  FORNECIMENTO E INSTALAÇÃO. AF_06/2016</t>
  </si>
  <si>
    <t>1.404,89</t>
  </si>
  <si>
    <t>94483</t>
  </si>
  <si>
    <t>CONJUNTO HIDRÁULICO PARA INSTALAÇÃO DE BOMBA EM AÇO ROSCÁVEL, DN SUCÇÃO 32 (1 1/4) E DN RECALQUE 25 (1), PARA EDIFICAÇÃO ATÉ 4 PAVIMENTOS  FORNECIMENTO E INSTALAÇÃO. AF_06/2016</t>
  </si>
  <si>
    <t>1.188,78</t>
  </si>
  <si>
    <t>95541</t>
  </si>
  <si>
    <t>FIXAÇÃO UTILIZANDO PARAFUSO E BUCHA DE NYLON, SOMENTE MÃO DE OBRA. AF_10/2016</t>
  </si>
  <si>
    <t>4,58</t>
  </si>
  <si>
    <t>96559</t>
  </si>
  <si>
    <t>SUPORTE PARA DUTO EM CHAPA GALVANIZADA BITOLA 26, ESPAÇADO A CADA 1 M, EM PERFILADO DE SEÇÃO 38X76 MM, POR ÁREA DE DUTO FIXADO. AF_07/2017</t>
  </si>
  <si>
    <t>28,08</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</si>
  <si>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</si>
  <si>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</si>
  <si>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</si>
  <si>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</si>
  <si>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</si>
  <si>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</si>
  <si>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</si>
  <si>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ELETROCALHA FIXADA. AF_07/2017</t>
  </si>
  <si>
    <t>101802</t>
  </si>
  <si>
    <t>CAIXA ENTERRADA RETENTORA DE AREIA RETANGULAR, EM ALVENARIA COM BLOCOS DE CONCRETO, DIMENSÕES INTERNAS: 1,00 X 1,00 X 1,20 M, EXCLUINDO TAMPÃO. AF_12/2020</t>
  </si>
  <si>
    <t>1.408,99</t>
  </si>
  <si>
    <t>101803</t>
  </si>
  <si>
    <t>CAIXA ENTERRADA SEPARADORA DE ÓLEO RETANGULAR, EM ALVENARIA COM BLOCOS DE CONCRETO, DIMENSÕES INTERNAS: 0,6 X 0,6 X 1,00 M, EXCLUINDO TAMPÃO. AF_12/2020</t>
  </si>
  <si>
    <t>878,88</t>
  </si>
  <si>
    <t>101804</t>
  </si>
  <si>
    <t>CAIXA ENTERRADA SEPARADORA DE ÓLEO RETANGULAR, EM ALVENARIA COM BLOCOS DE CONCRETO, DIMENSÕES INTERNAS: 0,8 X 0,8 X 1,00 M, EXCLUINDO TAMPÃO. AF_12/2020</t>
  </si>
  <si>
    <t>1.098,68</t>
  </si>
  <si>
    <t>101805</t>
  </si>
  <si>
    <t>CAIXA ENTERRADA SEPARADORA DE ÓLEO RETANGULAR, EM ALVENARIA COM BLOCOS DE CONCRETO, DIMENSÕES INTERNAS: 1,00 X 1,00 X 1,00 M, EXCLUINDO TAMPÃO. AF_12/2020</t>
  </si>
  <si>
    <t>1.399,54</t>
  </si>
  <si>
    <t>102111</t>
  </si>
  <si>
    <t>BOMBA CENTRÍFUGA, MONOFÁSICA, 0,5 CV OU 0,49 HP, HM 6 A 20 M, Q 1,2 A 8,3 M3/H - FORNECIMENTO E INSTALAÇÃO. AF_12/2020</t>
  </si>
  <si>
    <t>1.023,51</t>
  </si>
  <si>
    <t>102112</t>
  </si>
  <si>
    <t>BOMBA CENTRÍFUGA, MONOFÁSICA, 0,5 CV OU 0,49 HP, HM 6 A 20 M, Q 1,2 A 8,3 M3/H (NÃO INCLUI O FORNECIMENTO DA BOMBA). AF_12/2020</t>
  </si>
  <si>
    <t>130,07</t>
  </si>
  <si>
    <t>102113</t>
  </si>
  <si>
    <t>BOMBA CENTRÍFUGA, TRIFÁSICA, 1 CV OU 0,99 HP, HM 14 A 40 M, Q 0,6 A 8,4 M3/H - FORNECIMENTO E INSTALAÇÃO. AF_12/2020</t>
  </si>
  <si>
    <t>1.639,51</t>
  </si>
  <si>
    <t>102114</t>
  </si>
  <si>
    <t>BOMBA CENTRÍFUGA, TRIFÁSICA, 1 CV OU 0,99 HP, HM 14 A 40 M, Q 0,6 A 8,4 M3/H (NÃO INCLUI O FORNECIMENTO DA BOMBA). AF_12/2020</t>
  </si>
  <si>
    <t>133,47</t>
  </si>
  <si>
    <t>102115</t>
  </si>
  <si>
    <t>BOMBA CENTRÍFUGA, TRIFÁSICA, 1,5 CV OU 1,48 HP, HM 10 A 70 M, Q 1,8 A 5,3 M3/H - FORNECIMENTO E INSTALAÇÃO. AF_12/2020</t>
  </si>
  <si>
    <t>2.868,01</t>
  </si>
  <si>
    <t>102116</t>
  </si>
  <si>
    <t>BOMBA CENTRÍFUGA, TRIFÁSICA, 1,5 CV OU 1,48 HP, HM 10 A 24 M, Q 6,1 A 21,9 M3/H - FORNECIMENTO E INSTALAÇÃO. AF_12/2020</t>
  </si>
  <si>
    <t>1.752,06</t>
  </si>
  <si>
    <t>102117</t>
  </si>
  <si>
    <t>BOMBA CENTRÍFUGA, TRIFÁSICA, 1,5 CV OU 1,48 HP (NÃO INCLUI O FORNECIMENTO DA BOMBA). AF_12/2020</t>
  </si>
  <si>
    <t>137,59</t>
  </si>
  <si>
    <t>102118</t>
  </si>
  <si>
    <t>BOMBA CENTRÍFUGA, TRIFÁSICA, 3 CV OU 2,96 HP, HM 34 A 40 M, Q 8,6 A 14,8 M3/H - FORNECIMENTO E INSTALAÇÃO. AF_12/2020</t>
  </si>
  <si>
    <t>2.393,84</t>
  </si>
  <si>
    <t>102119</t>
  </si>
  <si>
    <t>BOMBA CENTRÍFUGA, TRIFÁSICA, 3 CV OU 2,96 HP, HM 34 A 40 M, Q 8,6 A 14,8 M3/H (NÃO INCLUI O FORNECIMENTO DA BOMBA). AF_12/2020</t>
  </si>
  <si>
    <t>141,14</t>
  </si>
  <si>
    <t>102121</t>
  </si>
  <si>
    <t>MOTO BOMBA HORIZONTAL ATÉ 10 CV, HM 75 A 80 M, Q 25,4 A 48 (NÃO INCLUI O FORNECIMENTO DA BOMBA). AF_12/2020</t>
  </si>
  <si>
    <t>102122</t>
  </si>
  <si>
    <t>BOMBA CENTRÍFUGA, TRIFÁSICA, 10 CV OU 9,86 HP, HM 85 A 140 M, Q 4,2 A 14,9 M3/H - FORNECIMENTO E INSTALAÇÃO. AF_12/2020</t>
  </si>
  <si>
    <t>8.133,78</t>
  </si>
  <si>
    <t>102123</t>
  </si>
  <si>
    <t>BOMBA CENTRÍFUGA, TRIFÁSICA, 10 CV OU 9,86 HP, HM 85 A 140 M, Q 4,2 A 14,9 M3/H (NÃO INCLUI O FORNECIMENTO DA BOMBA). AF_12/2020</t>
  </si>
  <si>
    <t>188,84</t>
  </si>
  <si>
    <t>102136</t>
  </si>
  <si>
    <t>INSTALAÇÃO DE QUADRO ELÉTRICO PARA BOMBAS TRIFÁSICAS ATÉ 25 CV (NÃO INCLUI O FORNECIMENTO DO QUADRO). AF_12/2020</t>
  </si>
  <si>
    <t>63,98</t>
  </si>
  <si>
    <t>102137</t>
  </si>
  <si>
    <t>CHAVE DE BOIA AUTOMÁTICA SUPERIOR/INFERIOR 15A/250V - FORNECIMENTO E INSTALAÇÃO. AF_12/2020</t>
  </si>
  <si>
    <t>66,42</t>
  </si>
  <si>
    <t>102138</t>
  </si>
  <si>
    <t>MOTO BOMBA HORIZONTAL DE 12,5 A 25 CV, HM 140 M (NÃO INCLUI O FORNECIMENTO DA BOMBA). AF_12/2020</t>
  </si>
  <si>
    <t>206,04</t>
  </si>
  <si>
    <t>103517</t>
  </si>
  <si>
    <t>AQUECEDOR SOLAR COMPACTO, KIT PARA 1 COLETOR SOLAR EM VIDRO TEMPERADO E SERPENTINA EM TUBO DE COBRE COM SUPORTE, RESERVATÓRIO, FIXAÇÕES E TUBOS - FORNECIMENTO E INSTALAÇÃO. AF_12/2021</t>
  </si>
  <si>
    <t>3.232,92</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</si>
  <si>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</si>
  <si>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</si>
  <si>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</si>
  <si>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</si>
  <si>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5.329,09</t>
  </si>
  <si>
    <t>103521</t>
  </si>
  <si>
    <t>RESERVATÓRIO TÉRMICO/BOILER SOLAR EM AÇO INOX 600 L COM 3 PLACAS COLETORAS EM VIDRO TEMPERADO COM SERPENTINA EM TUBO DE COBRE 2 X 1 M - FORNECIMENTO E INSTALAÇÃO. AF_12/2021</t>
  </si>
  <si>
    <t>7.075,97</t>
  </si>
  <si>
    <t>103522</t>
  </si>
  <si>
    <t>RESERVATÓRIO TÉRMICO/BOILER SOLAR EM AÇO INOX 800 L COM 4 PLACAS COLETORAS EM VIDRO TEMPERADO COM SERPENTINA EM TUBO DE COBRE 2 X 1 M - FORNECIMENTO E INSTALAÇÃO. AF_12/2021</t>
  </si>
  <si>
    <t>7.087,91</t>
  </si>
  <si>
    <t>103523</t>
  </si>
  <si>
    <t>RESERVATÓRIO TÉRMICO/BOILER SOLAR EM AÇO INOX 1000 L COM 5 PLACAS COLETORAS EM VIDRO TEMPERADO COM SERPENTINA EM TUBO DE COBRE 2 X 1 M - FORNECIMENTO E INSTALAÇÃO. AF_12/2021</t>
  </si>
  <si>
    <t>10.688,62</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</si>
  <si>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</si>
  <si>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</si>
  <si>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1.195,01</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</si>
  <si>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</si>
  <si>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</si>
  <si>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980,51</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</si>
  <si>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</si>
  <si>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</si>
  <si>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767,33</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</si>
  <si>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</si>
  <si>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</si>
  <si>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558,81</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</si>
  <si>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</si>
  <si>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</si>
  <si>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820,91</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</si>
  <si>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</si>
  <si>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</si>
  <si>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685,67</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</si>
  <si>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</si>
  <si>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</si>
  <si>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</si>
  <si>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</si>
  <si>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415,81</t>
  </si>
  <si>
    <t>96520</t>
  </si>
  <si>
    <t>ESCAVAÇÃO MECANIZADA PARA BLOCO DE COROAMENTO OU SAPATA COM RETROESCAVADEIRA (SEM ESCAVAÇÃO PARA COLOCAÇÃO DE FÔRMAS). AF_06/2017</t>
  </si>
  <si>
    <t>91,29</t>
  </si>
  <si>
    <t>96521</t>
  </si>
  <si>
    <t>ESCAVAÇÃO MECANIZADA PARA BLOCO DE COROAMENTO OU SAPATA COM RETROESCAVADEIRA (INCLUINDO ESCAVAÇÃO PARA COLOCAÇÃO DE FÔRMAS). AF_06/2017</t>
  </si>
  <si>
    <t>38,79</t>
  </si>
  <si>
    <t>96522</t>
  </si>
  <si>
    <t>ESCAVAÇÃO MANUAL PARA BLOCO DE COROAMENTO OU SAPATA (SEM ESCAVAÇÃO PARA COLOCAÇÃO DE FÔRMAS). AF_06/2017</t>
  </si>
  <si>
    <t>144,62</t>
  </si>
  <si>
    <t>96523</t>
  </si>
  <si>
    <t>ESCAVAÇÃO MANUAL PARA BLOCO DE COROAMENTO OU SAPATA (INCLUINDO ESCAVAÇÃO PARA COLOCAÇÃO DE FÔRMAS). AF_06/2017</t>
  </si>
  <si>
    <t>93,19</t>
  </si>
  <si>
    <t>96524</t>
  </si>
  <si>
    <t>ESCAVAÇÃO MECANIZADA PARA VIGA BALDRAME COM MINI-ESCAVADEIRA (SEM ESCAVAÇÃO PARA COLOCAÇÃO DE FÔRMAS). AF_06/2017</t>
  </si>
  <si>
    <t>167,21</t>
  </si>
  <si>
    <t>96525</t>
  </si>
  <si>
    <t>ESCAVAÇÃO MECANIZADA PARA VIGA BALDRAME COM MINI-ESCAVADEIRA (INCLUINDO ESCAVAÇÃO PARA COLOCAÇÃO DE FÔRMAS). AF_06/2017</t>
  </si>
  <si>
    <t>35,27</t>
  </si>
  <si>
    <t>96526</t>
  </si>
  <si>
    <t>ESCAVAÇÃO MANUAL DE VALA PARA VIGA BALDRAME (SEM ESCAVAÇÃO PARA COLOCAÇÃO DE FÔRMAS). AF_06/2017</t>
  </si>
  <si>
    <t>291,04</t>
  </si>
  <si>
    <t>96527</t>
  </si>
  <si>
    <t>ESCAVAÇÃO MANUAL DE VALA PARA VIGA BALDRAME (INCLUINDO ESCAVAÇÃO PARA COLOCAÇÃO DE FÔRMAS). AF_06/2017</t>
  </si>
  <si>
    <t>122,63</t>
  </si>
  <si>
    <t>96528</t>
  </si>
  <si>
    <t>FABRICAÇÃO, MONTAGEM E DESMONTAGEM DE FÔRMA PARA BLOCO DE COROAMENTO, EM MADEIRA SERRADA, E=25 MM, 1 UTILIZAÇÃO. AF_06/2017</t>
  </si>
  <si>
    <t>202,99</t>
  </si>
  <si>
    <t>101114</t>
  </si>
  <si>
    <t>ESCAVAÇÃO HORIZONTAL EM SOLO DE 1A CATEGORIA COM TRATOR DE ESTEIRAS (100HP/LÂMINA: 2,19M3). AF_07/2020</t>
  </si>
  <si>
    <t>101115</t>
  </si>
  <si>
    <t>ESCAVAÇÃO HORIZONTAL EM SOLO DE 1A CATEGORIA COM TRATOR DE ESTEIRAS (150HP/LÂMINA: 3,18M3). AF_07/2020</t>
  </si>
  <si>
    <t>3,06</t>
  </si>
  <si>
    <t>101116</t>
  </si>
  <si>
    <t>ESCAVAÇÃO HORIZONTAL EM SOLO DE 1A CATEGORIA COM TRATOR DE ESTEIRAS (170HP/LÂMINA: 5,20M3). AF_07/2020</t>
  </si>
  <si>
    <t>1,91</t>
  </si>
  <si>
    <t>101117</t>
  </si>
  <si>
    <t>ESCAVAÇÃO HORIZONTAL EM SOLO DE 1A CATEGORIA COM TRATOR DE ESTEIRAS (347HP/LÂMINA: 8,70M3). AF_07/2020</t>
  </si>
  <si>
    <t>2,60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</si>
  <si>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</si>
  <si>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</si>
  <si>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</si>
  <si>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</si>
  <si>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7,01</t>
  </si>
  <si>
    <t>101120</t>
  </si>
  <si>
    <t>ESCAVAÇÃO HORIZONTAL, INCLUINDO ESCARIFICAÇÃO EM SOLO DE 2A CATEGORIA COM TRATOR DE ESTEIRAS (150HP/LÂMINA: 3,18M3). AF_07/2020</t>
  </si>
  <si>
    <t>5,87</t>
  </si>
  <si>
    <t>101121</t>
  </si>
  <si>
    <t>ESCAVAÇÃO HORIZONTAL, INCLUINDO ESCARIFICAÇÃO EM SOLO DE 2A CATEGORIA COM TRATOR DE ESTEIRAS (170HP/LÂMINA: 5,20M3). AF_07/2020</t>
  </si>
  <si>
    <t>3,68</t>
  </si>
  <si>
    <t>101122</t>
  </si>
  <si>
    <t>ESCAVAÇÃO HORIZONTAL, INCLUINDO ESCARIFICAÇÃO EM SOLO DE 2A CATEGORIA COM TRATOR DE ESTEIRAS (347HP/LÂMINA: 8,70M3). AF_07/2020</t>
  </si>
  <si>
    <t>4,96</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</si>
  <si>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</si>
  <si>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</si>
  <si>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</si>
  <si>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</si>
  <si>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</si>
  <si>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</si>
  <si>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</si>
  <si>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</si>
  <si>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</si>
  <si>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</si>
  <si>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10,60</t>
  </si>
  <si>
    <t>101128</t>
  </si>
  <si>
    <t>ESCAVAÇÃO HORIZONTAL, INCLUINDO CARGA E DESCARGA EM SOLO DE 1A CATEGORIA COM TRATOR DE ESTEIRAS (125HP/LÂMINA: 2,70M3). AF_07/2020</t>
  </si>
  <si>
    <t>11,17</t>
  </si>
  <si>
    <t>101129</t>
  </si>
  <si>
    <t>ESCAVAÇÃO HORIZONTAL, INCLUINDO ESCARIFICAÇÃO, CARGA E DESCARGA EM SOLO DE 2A CATEGORIA COM TRATOR DE ESTEIRAS (100HP/LÂMINA: 2,19M3). AF_07/2020</t>
  </si>
  <si>
    <t>15,33</t>
  </si>
  <si>
    <t>101130</t>
  </si>
  <si>
    <t>ESCAVAÇÃO HORIZONTAL, INCLUINDO ESCARIFICAÇÃO, CARGA E DESCARGA EM SOLO DE 2A CATEGORIA COM TRATOR DE ESTEIRAS (150HP/LÂMINA: 3,18M3). AF_07/2020</t>
  </si>
  <si>
    <t>14,19</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</si>
  <si>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</si>
  <si>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</si>
  <si>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</si>
  <si>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</si>
  <si>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</si>
  <si>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</si>
  <si>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</si>
  <si>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</si>
  <si>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</si>
  <si>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</si>
  <si>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</si>
  <si>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</si>
  <si>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10,37</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</si>
  <si>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</si>
  <si>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</si>
  <si>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</si>
  <si>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</si>
  <si>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</si>
  <si>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</si>
  <si>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</si>
  <si>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</si>
  <si>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</si>
  <si>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</si>
  <si>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12,48</t>
  </si>
  <si>
    <t>101142</t>
  </si>
  <si>
    <t>ESCAVAÇÃO HORIZONTAL, INCLUINDO ESCARIFICAÇÃO, CARGA, DESCARGA E TRANSPORTE EM SOLO DE 2A CATEGORIA COM TRATOR DE ESTEIRAS (347HP/LÂMINA: 8,70M3) E CAMINHÃO BASCULANTE DE 10M3, DMT ATÉ 200M. AF_07/2020</t>
  </si>
  <si>
    <t>13,76</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</si>
  <si>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</si>
  <si>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</si>
  <si>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</si>
  <si>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</si>
  <si>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</si>
  <si>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</si>
  <si>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12,79</t>
  </si>
  <si>
    <t>101146</t>
  </si>
  <si>
    <t>ESCAVAÇÃO HORIZONTAL, INCLUINDO CARGA, DESCARGA E TRANSPORTE EM SOLO DE 1A CATEGORIA COM TRATOR DE ESTEIRAS (170HP/LÂMINA: 5,20M3) E CAMINHÃO BASCULANTE DE 14M3, DMT ATÉ 200M. AF_07/2020</t>
  </si>
  <si>
    <t>11,64</t>
  </si>
  <si>
    <t>101147</t>
  </si>
  <si>
    <t>ESCAVAÇÃO HORIZONTAL, INCLUINDO CARGA, DESCARGA E TRANSPORTE EM SOLO DE 1A CATEGORIA COM TRATOR DE ESTEIRAS (347HP/LÂMINA: 8,70M3) E CAMINHÃO BASCULANTE DE 14M3, DMT ATÉ 200M. AF_07/2020</t>
  </si>
  <si>
    <t>12,33</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</si>
  <si>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</si>
  <si>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</si>
  <si>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</si>
  <si>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</si>
  <si>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</si>
  <si>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</si>
  <si>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</si>
  <si>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</si>
  <si>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</si>
  <si>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</si>
  <si>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15,08</t>
  </si>
  <si>
    <t>101153</t>
  </si>
  <si>
    <t>ESCAVAÇÃO HORIZONTAL, INCLUINDO ESCARIFICAÇÃO, CARGA, DESCARGA E TRANSPORTE EM SOLO DE 2A CATEGORIA COM TRATOR DE ESTEIRAS (125HP/LÂMINA: 2,70M3) E CAMINHÃO BASCULANTE DE 14M3, DMT ATÉ 200M. AF_07/2020</t>
  </si>
  <si>
    <t>16,17</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</si>
  <si>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</si>
  <si>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</si>
  <si>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10,95</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</si>
  <si>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</si>
  <si>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</si>
  <si>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9,58</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</si>
  <si>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</si>
  <si>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</si>
  <si>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9,27</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</si>
  <si>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</si>
  <si>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</si>
  <si>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8,63</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</si>
  <si>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</si>
  <si>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</si>
  <si>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15,35</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</si>
  <si>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</si>
  <si>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</si>
  <si>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16,46</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</si>
  <si>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</si>
  <si>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</si>
  <si>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19,15</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</si>
  <si>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</si>
  <si>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</si>
  <si>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</si>
  <si>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</si>
  <si>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25,82</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</si>
  <si>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</si>
  <si>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</si>
  <si>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</si>
  <si>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</si>
  <si>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15,47</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</si>
  <si>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</si>
  <si>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</si>
  <si>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17,96</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</si>
  <si>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</si>
  <si>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</si>
  <si>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19,04</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</si>
  <si>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</si>
  <si>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</si>
  <si>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</si>
  <si>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</si>
  <si>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14,41</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</si>
  <si>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</si>
  <si>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</si>
  <si>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</si>
  <si>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</si>
  <si>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</si>
  <si>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</si>
  <si>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</si>
  <si>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</si>
  <si>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24,64</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</si>
  <si>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</si>
  <si>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</si>
  <si>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</si>
  <si>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</si>
  <si>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14,01</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</si>
  <si>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</si>
  <si>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</si>
  <si>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16,22</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</si>
  <si>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</si>
  <si>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</si>
  <si>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17,34</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</si>
  <si>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</si>
  <si>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</si>
  <si>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21,80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</si>
  <si>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</si>
  <si>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</si>
  <si>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</si>
  <si>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</si>
  <si>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9,20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</si>
  <si>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</si>
  <si>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</si>
  <si>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8,30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</si>
  <si>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</si>
  <si>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</si>
  <si>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7,67</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</si>
  <si>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</si>
  <si>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</si>
  <si>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</si>
  <si>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</si>
  <si>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</si>
  <si>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</si>
  <si>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18,35</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</si>
  <si>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</si>
  <si>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</si>
  <si>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19,60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</si>
  <si>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</si>
  <si>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</si>
  <si>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</si>
  <si>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</si>
  <si>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13,23</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</si>
  <si>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</si>
  <si>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</si>
  <si>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13,99</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</si>
  <si>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</si>
  <si>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</si>
  <si>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</si>
  <si>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</si>
  <si>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18,17</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</si>
  <si>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</si>
  <si>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</si>
  <si>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22,06</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</si>
  <si>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</si>
  <si>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</si>
  <si>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13,83</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</si>
  <si>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</si>
  <si>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</si>
  <si>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14,66</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</si>
  <si>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</si>
  <si>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</si>
  <si>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17,03</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</si>
  <si>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</si>
  <si>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</si>
  <si>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18,88</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</si>
  <si>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</si>
  <si>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</si>
  <si>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</si>
  <si>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</si>
  <si>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</si>
  <si>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</si>
  <si>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</si>
  <si>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</si>
  <si>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15,32</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</si>
  <si>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</si>
  <si>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</si>
  <si>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16,60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</si>
  <si>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</si>
  <si>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</si>
  <si>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20,88</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</si>
  <si>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</si>
  <si>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</si>
  <si>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9,72</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</si>
  <si>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</si>
  <si>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</si>
  <si>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8,60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</si>
  <si>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</si>
  <si>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</si>
  <si>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14,61</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</si>
  <si>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</si>
  <si>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</si>
  <si>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</si>
  <si>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</si>
  <si>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17,68</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</si>
  <si>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</si>
  <si>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</si>
  <si>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19,57</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</si>
  <si>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</si>
  <si>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</si>
  <si>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</si>
  <si>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</si>
  <si>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</si>
  <si>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</si>
  <si>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14,52</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</si>
  <si>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</si>
  <si>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</si>
  <si>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16,68</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</si>
  <si>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</si>
  <si>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</si>
  <si>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18,43</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</si>
  <si>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</si>
  <si>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</si>
  <si>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22,79</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</si>
  <si>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</si>
  <si>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</si>
  <si>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</si>
  <si>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</si>
  <si>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</si>
  <si>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</si>
  <si>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13,21</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</si>
  <si>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</si>
  <si>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</si>
  <si>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14,64</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</si>
  <si>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</si>
  <si>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</si>
  <si>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16,86</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</si>
  <si>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</si>
  <si>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</si>
  <si>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18,65</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</si>
  <si>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</si>
  <si>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</si>
  <si>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23,10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</si>
  <si>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</si>
  <si>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</si>
  <si>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12,59</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</si>
  <si>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</si>
  <si>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</si>
  <si>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13,87</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</si>
  <si>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</si>
  <si>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</si>
  <si>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15,97</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</si>
  <si>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</si>
  <si>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</si>
  <si>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</si>
  <si>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</si>
  <si>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22,33</t>
  </si>
  <si>
    <t>102354</t>
  </si>
  <si>
    <t>DESMONTE DE MATERIAL DE 3ª CATEGORIA (BLOCOS DE ROCHAS OU MATACOS), COM MARTELETE PNEUMÁTICO MANUAL  EXCLUSIVE CARGA E TRANSPORTE. AF_03/2021</t>
  </si>
  <si>
    <t>136,41</t>
  </si>
  <si>
    <t>102355</t>
  </si>
  <si>
    <t>DESMONTE DE MATERIAL DE 3ª CATEGORIA (BLOCOS DE ROCHAS OU MATACOS), EM VALA, COM MARTELETE PNEUMÁTICO MANUAL   EXCLUSIVE RETIRADA, CARGA E TRANSPORTE. AF_03/2021</t>
  </si>
  <si>
    <t>159,50</t>
  </si>
  <si>
    <t>102360</t>
  </si>
  <si>
    <t>RETIRADA DE MATERIAL DE 3ª CATEGORIA (APÓS ESCAVAÇÃO/DESMONTE) EM VALAS, COM ESCAVADEIRA HIDRÁULICA - EXCLUSIVE CARGA E TRANSPORTE. AF_03/2021</t>
  </si>
  <si>
    <t>21,94</t>
  </si>
  <si>
    <t>102361</t>
  </si>
  <si>
    <t>RETIRADA DE MATERIAL DE 3ª CATEGORIA (APÓS ESCAVAÇÃO/DESMONTE) EM VALAS, COM RETROESCAVADEIRA - EXCLUSIVE CARGA E TRANSPORTE. AF_03/2021</t>
  </si>
  <si>
    <t>29,93</t>
  </si>
  <si>
    <t>90082</t>
  </si>
  <si>
    <t>ESCAVAÇÃO MECANIZADA DE VALA COM PROF. ATÉ 1,5 M (MÉDIA MONTANTE E JUSANTE/UMA COMPOSIÇÃO POR TRECHO), ESCAVADEIRA (0,8 M3), LARG. DE 1,5 M A 2,5 M, EM SOLO DE 1A CATEGORIA, EM LOCAIS COM ALTO NÍVEL DE INTERFERÊNCIA. AF_02/2021</t>
  </si>
  <si>
    <t>10,47</t>
  </si>
  <si>
    <t>90084</t>
  </si>
  <si>
    <t>ESCAVAÇÃO MECANIZADA DE VALA COM PROF. MAIOR QUE 1,5 M ATÉ 3,0 M (MÉDIA MONTANTE E JUSANTE/UMA COMPOSIÇÃO POR TRECHO), ESCAVADEIRA (0,8 M3), LARGURA ATÉ 1,5 M, EM SOLO DE 1A CATEGORIA, EM LOCAIS COM ALTO NÍVEL DE INTERFERÊNCIA. AF_02/2021</t>
  </si>
  <si>
    <t>10,15</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</si>
  <si>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</si>
  <si>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</si>
  <si>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</si>
  <si>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</si>
  <si>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8,74</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</si>
  <si>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</si>
  <si>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</si>
  <si>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</si>
  <si>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</si>
  <si>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</si>
  <si>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</si>
  <si>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5,58</t>
  </si>
  <si>
    <t>90094</t>
  </si>
  <si>
    <t>ESCAVAÇÃO MECANIZADA DE VALA COM PROF. MAIOR QUE 3,0 M ATÉ 4,5 M (MÉDIA MONTANTE E JUSANTE/UMA COMPOSIÇÃO POR TRECHO), ESCAVADEIRA (0,8 M3), LARG. MENOR QUE 1,5 M, EM SOLO DE 1A CATEGORIA, LOCAIS COM BAIXO NÍVEL DE INTERFERÊNCIA. AF_02/2021</t>
  </si>
  <si>
    <t>5,29</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</si>
  <si>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</si>
  <si>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</si>
  <si>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</si>
  <si>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</si>
  <si>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</si>
  <si>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</si>
  <si>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</si>
  <si>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</si>
  <si>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</si>
  <si>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</si>
  <si>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</si>
  <si>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</si>
  <si>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</si>
  <si>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</si>
  <si>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</si>
  <si>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</si>
  <si>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6,37</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</si>
  <si>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</si>
  <si>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</si>
  <si>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</si>
  <si>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</si>
  <si>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</si>
  <si>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</si>
  <si>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83,55</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</si>
  <si>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</si>
  <si>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</si>
  <si>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</si>
  <si>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</si>
  <si>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</si>
  <si>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</si>
  <si>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</si>
  <si>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</si>
  <si>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6,50</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</si>
  <si>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</si>
  <si>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</si>
  <si>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</si>
  <si>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</si>
  <si>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5,03</t>
  </si>
  <si>
    <t>102282</t>
  </si>
  <si>
    <t>ESCAVAÇÃO MECANIZADA DE VALA COM PROF. ATÉ 1,5 M (MÉDIA MONTANTE E JUSANTE/UMA COMPOSIÇÃO POR TRECHO), ESCAVADEIRA (0,8 M3),LARG. MENOR QUE 1,5 M, EM SOLO DE MOLE, EM LOCAIS COM ALTO NÍVEL DE INTERFERÊNCIA. AF_02/2021</t>
  </si>
  <si>
    <t>13,08</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</si>
  <si>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</si>
  <si>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</si>
  <si>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</si>
  <si>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</si>
  <si>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11,26</t>
  </si>
  <si>
    <t>102285</t>
  </si>
  <si>
    <t>ESCAVAÇÃO MECANIZADA DE VALA COM PROF. MAIOR QUE 3,0 M ATÉ 4,5 M (MÉDIA MONTANTE E JUSANTE/UMA COMPOSIÇÃO POR TRECHO), ESCAVADEIRA (0,8 M3), LARG. MENOR QUE 1,5 M, EM SOLO  MOLE, EM LOCAIS COM ALTO NÍVEL DE INTERFERÊNCIA. AF_02/2021</t>
  </si>
  <si>
    <t>10,65</t>
  </si>
  <si>
    <t>102286</t>
  </si>
  <si>
    <t>ESCAVAÇÃO MECANIZADA DE VALA COM PROF. MAIOR QUE 4,5 M ATÉ 6,0 M (MÉDIA MONTANTE E JUSANTE/UMA COMPOSIÇÃO POR TRECHO), ESCAVADEIRA (0,8 M3),LARG. MENOR QUE 1,5 M, EM SOLO DE MOLE, EM LOCAIS COM ALTO NÍVEL DE INTERFERÊNCIA. AF_02/2021</t>
  </si>
  <si>
    <t>10,35</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</si>
  <si>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</si>
  <si>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</si>
  <si>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</si>
  <si>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</si>
  <si>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</si>
  <si>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</si>
  <si>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9,51</t>
  </si>
  <si>
    <t>102290</t>
  </si>
  <si>
    <t>ESCAVAÇÃO MECANIZADA DE VALA COM PROF. ATÉ 1,5 M (MÉDIA MONTANTE E JUSANTE/UMA COMPOSIÇÃO POR TRECHO), ESCAVADEIRA (0,8 M3),LARG. MENOR QUE 1,5 M, EM SOLO MOLE, LOCAIS COM BAIXO NÍVEL DE INTERFERÊNCIA. AF_02/2021</t>
  </si>
  <si>
    <t>7,21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</si>
  <si>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</si>
  <si>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</si>
  <si>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</si>
  <si>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</si>
  <si>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6,21</t>
  </si>
  <si>
    <t>102293</t>
  </si>
  <si>
    <t>ESCAVAÇÃO MECANIZADA DE VALA COM PROF.MAIOR QUE 3,0 M ATÉ 4,5 M (MÉDIA MONTANTE E JUSANTE/UMA COMPOSIÇÃO POR TRECHO), ESCAVADEIRA (0,8 M3), LARG. MENOR QUE 1,5 M, EM SOLO MOLE, LOCAIS COM BAIXO NÍVEL DE INTERFERÊNCIA. AF_02/2021</t>
  </si>
  <si>
    <t>5,88</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</si>
  <si>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</si>
  <si>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</si>
  <si>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</si>
  <si>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</si>
  <si>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</si>
  <si>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</si>
  <si>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5,36</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</si>
  <si>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</si>
  <si>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</si>
  <si>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</si>
  <si>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</si>
  <si>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</si>
  <si>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</si>
  <si>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12,83</t>
  </si>
  <si>
    <t>102300</t>
  </si>
  <si>
    <t>ESCAVAÇÃO MECANIZADA DE VALA COM PROF. MAIOR QUE 1,5 M ATÉ 3,0 M (MÉDIA MONTANTE E JUSANTE/UMA COMPOSIÇÃO POR TRECHO), RETROESCAV. (0,26 M3), LARG. MENOR QUE 0,8 M, EM SOLO MOLE, EM LOCAIS COM ALTO NÍVEL DE INTERFERÊNCIA. AF_02/2021</t>
  </si>
  <si>
    <t>12,67</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</si>
  <si>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</si>
  <si>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</si>
  <si>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</si>
  <si>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</si>
  <si>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8,34</t>
  </si>
  <si>
    <t>102303</t>
  </si>
  <si>
    <t>ESCAVAÇÃO MECANIZADA DE VALA COM PROF. ATÉ 1,5 M (MÉDIA MONTANTE E JUSANTE/UMA COMPOSIÇÃO POR TRECHO), RETROESCAV. (0,26 M3), LARG. DE 0,8 M A 1,5 M, EM SOLO MOLE, LOCAIS COM BAIXO NÍVEL DE INTERFERÊNCIA. AF_02/2021</t>
  </si>
  <si>
    <t>7,07</t>
  </si>
  <si>
    <t>102304</t>
  </si>
  <si>
    <t>ESCAVAÇÃO MECANIZADA DE VALA COM PROF. MAIOR QUE 1,5 M ATÉ 3,0 M (MÉDIA MONTANTE E JUSANTE/UMA COMPOSIÇÃO POR TRECHO), RETROESCAV. (0,26 M3 ),LARG. MENOR QUE 0,8 M, EM SOLO MOLE, LOCAIS COM BAIXO NÍVEL DE INTERFERÊNCIA. AF_02/2021</t>
  </si>
  <si>
    <t>6,98</t>
  </si>
  <si>
    <t>102305</t>
  </si>
  <si>
    <t>ESCAVAÇÃO MECANIZADA DE VALA COM PROF. MAIOR QUE 1,5 M ATÉ 3,0 M (MÉDIA MONTANTE E JUSANTE/UMA COMPOSIÇÃO POR TRECHO), RETROESCAV. (0,26 M3), LARG. DE 0,8 M A 1,5 M, EM SOLO MOLE, LOCAIS COM BAIXO NÍVEL DE INTERFERÊNCIA. AF_02/2021</t>
  </si>
  <si>
    <t>6,36</t>
  </si>
  <si>
    <t>102306</t>
  </si>
  <si>
    <t>ESCAVAÇÃO MECANIZADA DE VALA COM PROF. ATÉ 1,5 M (MÉDIA MONTANTE E JUSANTE/UMA COMPOSIÇÃO POR TRECHO), ESCAVADEIRA (0,8 M3),LARG. ATÉ 1,5 M, EM SOLO DE 2A CATEGORIA, EM LOCAIS COM ALTO NÍVEL DE INTERFERÊNCIA.  AF_02/2021</t>
  </si>
  <si>
    <t>14,74</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</si>
  <si>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</si>
  <si>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</si>
  <si>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</si>
  <si>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</si>
  <si>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12,68</t>
  </si>
  <si>
    <t>102309</t>
  </si>
  <si>
    <t>ESCAVAÇÃO MECANIZADA DE VALA COM PROF. MAIOR QUE 3,0 M ATÉ 4,5 M (MÉDIA MONTANTE E JUSANTE/UMA COMPOSIÇÃO POR TRECHO), ESCAVADEIRA (0,8 M3), LARG. MENOR QUE 1,5 M, EM SOLO DE 2A CATEGORIA, EM LOCAIS COM ALTO NÍVEL DE INTERFERÊNCIA. AF_02/2021</t>
  </si>
  <si>
    <t>12,01</t>
  </si>
  <si>
    <t>102310</t>
  </si>
  <si>
    <t>ESCAVAÇÃO MECANIZADA DE VALA COM PROF.MAIOR QUE 4,5 M ATÉ 6,0 M (MÉDIA MONTANTE E JUSANTE/UMA COMPOSIÇÃO POR TRECHO),COM ESCAVADEIRA (0,8 M3), LARG. MENOR QUE 1,5 M, EM SOLO DE 2A CATEGORIA, EM LOCAIS COM ALTO NÍVEL DE INTERFERÊNCIA. AF_02/2021</t>
  </si>
  <si>
    <t>11,65</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</si>
  <si>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</si>
  <si>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</si>
  <si>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</si>
  <si>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</si>
  <si>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</si>
  <si>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</si>
  <si>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</si>
  <si>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</si>
  <si>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8,14</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</si>
  <si>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</si>
  <si>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</si>
  <si>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</si>
  <si>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</si>
  <si>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</si>
  <si>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</si>
  <si>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</si>
  <si>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</si>
  <si>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6,44</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</si>
  <si>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</si>
  <si>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</si>
  <si>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</si>
  <si>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</si>
  <si>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</si>
  <si>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</si>
  <si>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</si>
  <si>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</si>
  <si>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17,01</t>
  </si>
  <si>
    <t>102323</t>
  </si>
  <si>
    <t>ESCAVAÇÃO MECANIZADA DE VALA COM PROF. ATÉ 1,5 M (MÉDIA MONTANTE E JUSANTE/UMA COMPOSIÇÃO POR TRECHO), RETROESCAV. (0,26 M3), LARG. DE 0,8 M A 1,5 M, EM SOLO DE 2A CATEGORIA, EM LOCAIS COM ALTO NÍVEL DE INTERFERÊNCIA. AF_02/2021</t>
  </si>
  <si>
    <t>14,44</t>
  </si>
  <si>
    <t>102324</t>
  </si>
  <si>
    <t>ESCAVAÇÃO MECANIZADA DE VALA COM PROF. MAIOR QUE 1,5 M ATÉ 3,0 M (MÉDIA MONTANTE E JUSANTE/UMA COMPOSIÇÃO POR TRECHO), RETROESCAV. (0,26 M3), LARG. MENOR QUE 0,8 M, EM SOLO DE 2A CATEGORIA, EM LOCAIS COM ALTO NÍVEL DE INTERFERÊNCIA. AF_02/2021</t>
  </si>
  <si>
    <t>14,26</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</si>
  <si>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</si>
  <si>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</si>
  <si>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</si>
  <si>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</si>
  <si>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9,39</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</si>
  <si>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</si>
  <si>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</si>
  <si>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</si>
  <si>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</si>
  <si>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</si>
  <si>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</si>
  <si>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7,16</t>
  </si>
  <si>
    <t>94304</t>
  </si>
  <si>
    <t>ATERRO MECANIZADO DE VALA COM ESCAVADEIRA HIDRÁULICA (CAPACIDADE DA CAÇAMBA: 0,8 M³ / POTÊNCIA: 111 HP), LARGURA DE 1,5 A 2,5 M, PROFUNDIDADE ATÉ 1,5 M, COM SOLO ARGILO-ARENOSO. AF_05/2016</t>
  </si>
  <si>
    <t>60,20</t>
  </si>
  <si>
    <t>94305</t>
  </si>
  <si>
    <t>ATERRO MECANIZADO DE VALA COM ESCAVADEIRA HIDRÁULICA (CAPACIDADE DA CAÇAMBA: 0,8 M³ / POTÊNCIA: 111 HP), LARGURA ATÉ 1,5 M, PROFUNDIDADE DE 1,5 A 3,0 M, COM SOLO ARGILO-ARENOSO. AF_05/2016</t>
  </si>
  <si>
    <t>56,46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</si>
  <si>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</si>
  <si>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</si>
  <si>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</si>
  <si>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</si>
  <si>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52,79</t>
  </si>
  <si>
    <t>94308</t>
  </si>
  <si>
    <t>ATERRO MECANIZADO DE VALA COM ESCAVADEIRA HIDRÁULICA (CAPACIDADE DA CAÇAMBA: 0,8 M³ / POTÊNCIA: 111 HP), LARGURA DE 1,5 A 2,5 M, PROFUNDIDADE DE 3,0 A 4,5 M, COM SOLO ARGILO-ARENOSO. AF_05/2016</t>
  </si>
  <si>
    <t>49,90</t>
  </si>
  <si>
    <t>94309</t>
  </si>
  <si>
    <t>ATERRO MECANIZADO DE VALA COM ESCAVADEIRA HIDRÁULICA (CAPACIDADE DA CAÇAMBA: 0,8 M³ / POTÊNCIA: 111 HP), LARGURA ATÉ 1,5 M, PROFUNDIDADE DE 4,5 A 6,0 M, COM SOLO ARGILO-ARENOSO. AF_05/2016</t>
  </si>
  <si>
    <t>51,22</t>
  </si>
  <si>
    <t>94310</t>
  </si>
  <si>
    <t>ATERRO MECANIZADO DE VALA COM ESCAVADEIRA HIDRÁULICA (CAPACIDADE DA CAÇAMBA: 0,8 M³ / POTÊNCIA: 111 HP), LARGURA DE 1,5 A 2,5 M, PROFUNDIDADE DE 4,5 A 6,0 M, COM SOLO ARGILO-ARENOSO. AF_05/2016</t>
  </si>
  <si>
    <t>48,96</t>
  </si>
  <si>
    <t>94315</t>
  </si>
  <si>
    <t>ATERRO MECANIZADO DE VALA COM RETROESCAVADEIRA (CAPACIDADE DA CAÇAMBA DA RETRO: 0,26 M³ / POTÊNCIA: 88 HP), LARGURA ATÉ 0,8 M, PROFUNDIDADE ATÉ 1,5 M, COM SOLO ARGILO-ARENOSO. AF_05/2016</t>
  </si>
  <si>
    <t>66,66</t>
  </si>
  <si>
    <t>94316</t>
  </si>
  <si>
    <t>ATERRO MECANIZADO DE VALA COM RETROESCAVADEIRA (CAPACIDADE DA CAÇAMBA DA RETRO: 0,26 M³ / POTÊNCIA: 88 HP), LARGURA DE 0,8 A 1,5 M, PROFUNDIDADE ATÉ 1,5 M, COM SOLO ARGILO-ARENOSO. AF_05/2016</t>
  </si>
  <si>
    <t>58,26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</si>
  <si>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</si>
  <si>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</si>
  <si>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</si>
  <si>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</si>
  <si>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49,73</t>
  </si>
  <si>
    <t>94319</t>
  </si>
  <si>
    <t>ATERRO MANUAL DE VALAS COM SOLO ARGILO-ARENOSO E COMPACTAÇÃO MECANIZADA. AF_05/2016</t>
  </si>
  <si>
    <t>71,68</t>
  </si>
  <si>
    <t>94327</t>
  </si>
  <si>
    <t>ATERRO MECANIZADO DE VALA COM ESCAVADEIRA HIDRÁULICA (CAPACIDADE DA CAÇAMBA: 0,8 M³ / POTÊNCIA: 111 HP), LARGURA DE 1,5 A 2,5 M, PROFUNDIDADE ATÉ 1,5 M, COM AREIA PARA ATERRO. AF_05/2016</t>
  </si>
  <si>
    <t>50,45</t>
  </si>
  <si>
    <t>94328</t>
  </si>
  <si>
    <t>ATERRO MECANIZADO DE VALA COM ESCAVADEIRA HIDRÁULICA (CAPACIDADE DA CAÇAMBA: 0,8 M³ / POTÊNCIA: 111 HP), LARGURA ATÉ 1,5 M, PROFUNDIDADE DE 1,5 A 3,0 M, COM AREIA PARA ATERRO. AF_05/2016</t>
  </si>
  <si>
    <t>46,71</t>
  </si>
  <si>
    <t>94329</t>
  </si>
  <si>
    <t>ATERRO MECANIZADO DE VALA COM ESCAVADEIRA HIDRÁULICA (CAPACIDADE DA CAÇAMBA: 0,8 M³ / POTÊNCIA: 111 HP), LARGURA DE 1,5 A 2,5 M, PROFUNDIDADE DE 1,5 A 3,0 M, COM AREIA PARA ATERRO. AF_05/2016</t>
  </si>
  <si>
    <t>41,97</t>
  </si>
  <si>
    <t>94330</t>
  </si>
  <si>
    <t>ATERRO MECANIZADO DE VALA COM ESCAVADEIRA HIDRÁULICA (CAPACIDADE DA CAÇAMBA: 0,8 M³ / POTÊNCIA: 111 HP), LARGURA ATÉ 1,5 M, PROFUNDIDADE DE 3,0 A 4,5 M, COM AREIA PARA ATERRO. AF_05/2016</t>
  </si>
  <si>
    <t>43,04</t>
  </si>
  <si>
    <t>94331</t>
  </si>
  <si>
    <t>ATERRO MECANIZADO DE VALA COM ESCAVADEIRA HIDRÁULICA (CAPACIDADE DA CAÇAMBA: 0,8 M³ / POTÊNCIA: 111 HP), LARGURA DE 1,5 A 2,5 M, PROFUNDIDADE DE 3,0 A 4,5 M, COM AREIA PARA ATERRO. AF_05/2016</t>
  </si>
  <si>
    <t>40,15</t>
  </si>
  <si>
    <t>94332</t>
  </si>
  <si>
    <t>ATERRO MECANIZADO DE VALA COM ESCAVADEIRA HIDRÁULICA (CAPACIDADE DA CAÇAMBA: 0,8 M³ / POTÊNCIA: 111 HP), LARGURA ATÉ 1,5 M, PROFUNDIDADE DE 4,5 A 6,0 M, COM AREIA PARA ATERRO. AF_05/2016</t>
  </si>
  <si>
    <t>41,47</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</si>
  <si>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</si>
  <si>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</si>
  <si>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</si>
  <si>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</si>
  <si>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56,91</t>
  </si>
  <si>
    <t>94339</t>
  </si>
  <si>
    <t>ATERRO MECANIZADO DE VALA COM RETROESCAVADEIRA (CAPACIDADE DA CAÇAMBA DA RETRO: 0,26 M³ / POTÊNCIA: 88 HP), LARGURA DE 0,8 A 1,5 M, PROFUNDIDADE ATÉ 1,5 M, COM AREIA PARA ATERRO. AF_05/2016</t>
  </si>
  <si>
    <t>48,51</t>
  </si>
  <si>
    <t>94340</t>
  </si>
  <si>
    <t>ATERRO MECANIZADO DE VALA COM RETROESCAVADEIRA (CAPACIDADE DA CAÇAMBA DA RETRO: 0,26 M³ / POTÊNCIA: 88 HP), LARGURA ATÉ 0,8 M, PROFUNDIDADE DE 1,5 A 3,0 M, COM AREIA PARA ATERRO. AF_05/2016</t>
  </si>
  <si>
    <t>44,77</t>
  </si>
  <si>
    <t>94341</t>
  </si>
  <si>
    <t>ATERRO MECANIZADO DE VALA COM RETROESCAVADEIRA (CAPACIDADE DA CAÇAMBA DA RETRO: 0,26 M³ / POTÊNCIA: 88 HP), LARGURA DE 0,8 A 1,5 M, PROFUNDIDADE DE 1,5 A 3,0 M, COM AREIA PARA ATERRO. AF_05/2016</t>
  </si>
  <si>
    <t>39,98</t>
  </si>
  <si>
    <t>94342</t>
  </si>
  <si>
    <t>ATERRO MANUAL DE VALAS COM AREIA PARA ATERRO E COMPACTAÇÃO MECANIZADA. AF_05/2016</t>
  </si>
  <si>
    <t>61,93</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</si>
  <si>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</si>
  <si>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</si>
  <si>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</si>
  <si>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</si>
  <si>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</si>
  <si>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</si>
  <si>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21,19</t>
  </si>
  <si>
    <t>93361</t>
  </si>
  <si>
    <t>REATERRO MECANIZADO DE VALA COM ESCAVADEIRA HIDRÁULICA (CAPACIDADE DA CAÇAMBA: 0,8 M³ / POTÊNCIA: 111 HP), LARGURA ATÉ 1,5 M, PROFUNDIDADE DE 1,5 A 3,0 M, COM SOLO DE 1ª CATEGORIA EM LOCAIS COM ALTO NÍVEL DE INTERFERÊNCIA. AF_04/2016</t>
  </si>
  <si>
    <t>17,58</t>
  </si>
  <si>
    <t>93362</t>
  </si>
  <si>
    <t>REATERRO MECANIZADO DE VALA COM ESCAVADEIRA HIDRÁULICA (CAPACIDADE DA CAÇAMBA: 0,8 M³ / POTÊNCIA: 111 HP), LARGURA DE 1,5 A 2,5 M, PROFUNDIDADE DE 1,5 A 3,0 M, COM SOLO DE 1ª CATEGORIA EM LOCAIS COM ALTO NÍVEL DE INTERFERÊNCIA. AF_04/2016</t>
  </si>
  <si>
    <t>12,74</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</si>
  <si>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</si>
  <si>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</si>
  <si>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</si>
  <si>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</si>
  <si>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10,89</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</si>
  <si>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</si>
  <si>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</si>
  <si>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</si>
  <si>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</si>
  <si>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9,98</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</si>
  <si>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</si>
  <si>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</si>
  <si>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</si>
  <si>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</si>
  <si>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16,09</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</si>
  <si>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</si>
  <si>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</si>
  <si>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11,35</t>
  </si>
  <si>
    <t>93370</t>
  </si>
  <si>
    <t>REATERRO MECANIZADO DE VALA COM ESCAVADEIRA HIDRÁULICA (CAPACIDADE DA CAÇAMBA: 0,8 M³ / POTÊNCIA: 111 HP), LARGURA ATÉ 1,5 M, PROFUNDIDADE DE 3,0 A 4,5 M, COM SOLO DE 1ª CATEGORIA EM LOCAIS COM BAIXO NÍVEL DE INTERFERÊNCIA. AF_04/2016</t>
  </si>
  <si>
    <t>12,42</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</si>
  <si>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</si>
  <si>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</si>
  <si>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</si>
  <si>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</si>
  <si>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</si>
  <si>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</si>
  <si>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</si>
  <si>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</si>
  <si>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</si>
  <si>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</si>
  <si>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18,37</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</si>
  <si>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</si>
  <si>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</si>
  <si>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</si>
  <si>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</si>
  <si>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</si>
  <si>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</si>
  <si>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</si>
  <si>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</si>
  <si>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17,27</t>
  </si>
  <si>
    <t>93380</t>
  </si>
  <si>
    <t>REATERRO MECANIZADO DE VALA COM RETROESCAVADEIRA (CAPACIDADE DA CAÇAMBA DA RETRO: 0,26 M³ / POTÊNCIA: 88 HP), LARGURA ATÉ 0,8 M, PROFUNDIDADE DE 1,5 A 3,0 M, COM SOLO DE 1ª CATEGORIA EM LOCAIS COM BAIXO NÍVEL DE INTERFERÊNCIA. AF_04/2016</t>
  </si>
  <si>
    <t>14,13</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</si>
  <si>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</si>
  <si>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</si>
  <si>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</si>
  <si>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</si>
  <si>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31,31</t>
  </si>
  <si>
    <t>96995</t>
  </si>
  <si>
    <t>REATERRO MANUAL APILOADO COM SOQUETE. AF_10/2017</t>
  </si>
  <si>
    <t>50,65</t>
  </si>
  <si>
    <t>97916</t>
  </si>
  <si>
    <t>TRANSPORTE COM CAMINHÃO BASCULANTE DE 6 M³, EM VIA URBANA EM LEITO NATURAL (UNIDADE: TXKM). AF_07/2020</t>
  </si>
  <si>
    <t>TXKM</t>
  </si>
  <si>
    <t>2,07</t>
  </si>
  <si>
    <t>97917</t>
  </si>
  <si>
    <t>TRANSPORTE COM CAMINHÃO BASCULANTE DE 6 M³, EM VIA URBANA EM REVESTIMENTO PRIMÁRIO (UNIDADE: TXKM). AF_07/2020</t>
  </si>
  <si>
    <t>1,78</t>
  </si>
  <si>
    <t>97918</t>
  </si>
  <si>
    <t>TRANSPORTE COM CAMINHÃO BASCULANTE DE 6 M³, EM VIA URBANA PAVIMENTADA, DMT ATÉ 30 KM (UNIDADE: TXKM). AF_07/2020</t>
  </si>
  <si>
    <t>1,65</t>
  </si>
  <si>
    <t>97919</t>
  </si>
  <si>
    <t>TRANSPORTE COM CAMINHÃO BASCULANTE DE 6 M³, EM VIA URBANA PAVIMENTADA, ADICIONAL PARA DMT EXCEDENTE A 30 KM (UNIDADE: TXKM). AF_07/2020</t>
  </si>
  <si>
    <t>0,65</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</si>
  <si>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</si>
  <si>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</si>
  <si>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</si>
  <si>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</si>
  <si>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</si>
  <si>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</si>
  <si>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170,88</t>
  </si>
  <si>
    <t>101619</t>
  </si>
  <si>
    <t>PREPARO DE FUNDO DE VALA COM LARGURA MENOR QUE 1,5 M, COM CAMADA DE BRITA, LANÇAMENTO MANUAL. AF_08/2020</t>
  </si>
  <si>
    <t>226,09</t>
  </si>
  <si>
    <t>101620</t>
  </si>
  <si>
    <t>PREPARO DE FUNDO DE VALA COM LARGURA MAIOR OU IGUAL A 1,5 M E MENOR QUE 2,5 M, COM CAMADA DE AREIA, LANÇAMENTO MANUAL. AF_08/2020</t>
  </si>
  <si>
    <t>147,16</t>
  </si>
  <si>
    <t>101621</t>
  </si>
  <si>
    <t>PREPARO DE FUNDO DE VALA COM LARGURA MAIOR OU IGUAL A 1,5 M E MENOR QUE 2,5 M, COM CAMADA DE BRITA, LANÇAMENTO MANUAL. AF_08/2020</t>
  </si>
  <si>
    <t>202,35</t>
  </si>
  <si>
    <t>101622</t>
  </si>
  <si>
    <t>PREPARO DE FUNDO DE VALA COM LARGURA MENOR QUE 1,5 M, COM CAMADA DE AREIA, LANÇAMENTO MECANIZADO. AF_08/2020</t>
  </si>
  <si>
    <t>101623</t>
  </si>
  <si>
    <t>PREPARO DE FUNDO DE VALA COM LARGURA MENOR QUE 1,5 M, COM CAMADA DE BRITA, LANÇAMENTO MECANIZADO. AF_08/2020</t>
  </si>
  <si>
    <t>186,78</t>
  </si>
  <si>
    <t>101624</t>
  </si>
  <si>
    <t>PREPARO DE FUNDO DE VALA COM LARGURA MAIOR OU IGUAL A 1,5 M E MENOR QUE 2,5 M, COM CAMADA DE BRITA, LANÇAMENTO MECANIZADO. AF_08/2020</t>
  </si>
  <si>
    <t>146,61</t>
  </si>
  <si>
    <t>101625</t>
  </si>
  <si>
    <t>PREPARO DE FUNDO DE VALA COM LARGURA MAIOR OU IGUAL A 1,5 M E MENOR QUE 2,5 M, COM CAMADA DE AREIA, LANÇAMENTO MECANIZADO. AF_08/2020</t>
  </si>
  <si>
    <t>103,89</t>
  </si>
  <si>
    <t>95606</t>
  </si>
  <si>
    <t>UMIDIFICAÇÃO DE MATERIAL PARA VALAS COM CAMINHÃO PIPA 10000L. AF_11/2016</t>
  </si>
  <si>
    <t>1,98</t>
  </si>
  <si>
    <t>101159</t>
  </si>
  <si>
    <t>ALVENARIA DE VEDAÇÃO DE BLOCOS CERÂMICOS MACIÇOS DE 5X10X20CM (ESPESSURA 10CM) E ARGAMASSA DE ASSENTAMENTO COM PREPARO EM BETONEIRA. AF_05/2020</t>
  </si>
  <si>
    <t>125,09</t>
  </si>
  <si>
    <t>103322</t>
  </si>
  <si>
    <t>ALVENARIA DE VEDAÇÃO DE BLOCOS CERÂMICOS FURADOS NA VERTICAL DE 9X19X39 CM (ESPESSURA 9 CM) E ARGAMASSA DE ASSENTAMENTO COM PREPARO EM BETONEIRA. AF_12/2021</t>
  </si>
  <si>
    <t>52,33</t>
  </si>
  <si>
    <t>103323</t>
  </si>
  <si>
    <t>ALVENARIA DE VEDAÇÃO DE BLOCOS CERÂMICOS FURADOS NA VERTICAL DE 9X19X39 CM (ESPESSURA 9 CM) E ARGAMASSA DE ASSENTAMENTO COM PREPARO MANUAL. AF_12/2021</t>
  </si>
  <si>
    <t>53,65</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</si>
  <si>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</si>
  <si>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</si>
  <si>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</si>
  <si>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</si>
  <si>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</si>
  <si>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</si>
  <si>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84,99</t>
  </si>
  <si>
    <t>103327</t>
  </si>
  <si>
    <t>ALVENARIA DE VEDAÇÃO DE BLOCOS CERÂMICOS FURADOS NA VERTICAL DE 19X19X39 CM (ESPESSURA 19 CM) E ARGAMASSA DE ASSENTAMENTO COM PREPARO MANUAL. AF_12/2021</t>
  </si>
  <si>
    <t>86,75</t>
  </si>
  <si>
    <t>103328</t>
  </si>
  <si>
    <t>ALVENARIA DE VEDAÇÃO DE BLOCOS CERÂMICOS FURADOS NA HORIZONTAL DE 9X19X19 CM (ESPESSURA 9 CM) E ARGAMASSA DE ASSENTAMENTO COM PREPARO EM BETONEIRA. AF_12/2021</t>
  </si>
  <si>
    <t>82,09</t>
  </si>
  <si>
    <t>103329</t>
  </si>
  <si>
    <t>ALVENARIA DE VEDAÇÃO DE BLOCOS CERÂMICOS FURADOS NA HORIZONTAL DE 9X19X19 CM (ESPESSURA 9 CM) E ARGAMASSA DE ASSENTAMENTO COM PREPARO MANUAL. AF_12/2021</t>
  </si>
  <si>
    <t>83,25</t>
  </si>
  <si>
    <t>103330</t>
  </si>
  <si>
    <t>ALVENARIA DE VEDAÇÃO DE BLOCOS CERÂMICOS FURADOS NA HORIZONTAL DE 11,5X19X19 CM (ESPESSURA 11,5 CM) E ARGAMASSA DE ASSENTAMENTO COM PREPARO EM BETONEIRA. AF_12/2021</t>
  </si>
  <si>
    <t>75,78</t>
  </si>
  <si>
    <t>103331</t>
  </si>
  <si>
    <t>ALVENARIA DE VEDAÇÃO DE BLOCOS CERÂMICOS FURADOS NA HORIZONTAL DE 11,5X19X19 CM (ESPESSURA 11,5 CM) E ARGAMASSA DE ASSENTAMENTO COM PREPARO MANUAL. AF_12/2021</t>
  </si>
  <si>
    <t>77,03</t>
  </si>
  <si>
    <t>103332</t>
  </si>
  <si>
    <t>ALVENARIA DE VEDAÇÃO DE BLOCOS CERÂMICOS FURADOS NA HORIZONTAL DE 9X14X19 CM (ESPESSURA 9 CM) E ARGAMASSA DE ASSENTAMENTO COM PREPARO EM BETONEIRA. AF_12/2021</t>
  </si>
  <si>
    <t>108,12</t>
  </si>
  <si>
    <t>103333</t>
  </si>
  <si>
    <t>ALVENARIA DE VEDAÇÃO DE BLOCOS CERÂMICOS FURADOS NA HORIZONTAL DE 9X14X19 CM (ESPESSURA 9 CM) E ARGAMASSA DE ASSENTAMENTO COM PREPARO MANUAL. AF_12/2021</t>
  </si>
  <si>
    <t>109,45</t>
  </si>
  <si>
    <t>103334</t>
  </si>
  <si>
    <t>ALVENARIA DE VEDAÇÃO DE BLOCOS CERÂMICOS FURADOS NA HORIZONTAL DE 14X9X19 CM (ESPESSURA 14 CM, BLOCO DEITADO) E ARGAMASSA DE ASSENTAMENTO COM PREPARO EM BETONEIRA. AF_12/2021</t>
  </si>
  <si>
    <t>130,73</t>
  </si>
  <si>
    <t>103335</t>
  </si>
  <si>
    <t>ALVENARIA DE VEDAÇÃO DE BLOCOS CERÂMICOS FURADOS NA HORIZONTAL DE 14X9X19 CM (ESPESSURA 14 CM, BLOCO DEITADO) E ARGAMASSA DE ASSENTAMENTO COM PREPARO MANUAL. AF_12/2021</t>
  </si>
  <si>
    <t>133,06</t>
  </si>
  <si>
    <t>103350</t>
  </si>
  <si>
    <t>ALVENARIA DE VEDAÇÃO DE BLOCOS CERÂMICOS FURADOS NA HORIZONTAL DE 9X9X19 CM (ESPESSURA 9 CM) E ARGAMASSA DE ASSENTAMENTO COM PREPARO EM BETONEIRA. AF_12/2021</t>
  </si>
  <si>
    <t>161,87</t>
  </si>
  <si>
    <t>103351</t>
  </si>
  <si>
    <t>ALVENARIA DE VEDAÇÃO DE BLOCOS CERÂMICOS FURADOS NA HORIZONTAL DE 9X9X19 CM (ESPESSURA 9 CM) E ARGAMASSA DE ASSENTAMENTO COM PREPARO MANUAL. AF_12/2021</t>
  </si>
  <si>
    <t>163,58</t>
  </si>
  <si>
    <t>103356</t>
  </si>
  <si>
    <t>ALVENARIA DE VEDAÇÃO DE BLOCOS CERÂMICOS FURADOS NA HORIZONTAL DE 9X19X29 CM (ESPESSURA 9 CM) E ARGAMASSA DE ASSENTAMENTO COM PREPARO EM BETONEIRA. AF_12/2021</t>
  </si>
  <si>
    <t>50,78</t>
  </si>
  <si>
    <t>103357</t>
  </si>
  <si>
    <t>ALVENARIA DE VEDAÇÃO DE BLOCOS CERÂMICOS FURADOS NA HORIZONTAL DE 9X19X29 CM (ESPESSURA 9 CM) E ARGAMASSA DE ASSENTAMENTO COM PREPARO MANUAL. AF_12/2021</t>
  </si>
  <si>
    <t>51,76</t>
  </si>
  <si>
    <t>89282</t>
  </si>
  <si>
    <t>ALVENARIA ESTRUTURAL DE BLOCOS CERÂMICOS 14X19X39, (ESPESSURA DE 14 CM), PARA PAREDES COM ÁREA LÍQUIDA MENOR QUE 6M², SEM VÃOS, UTILIZANDO PALHETA E ARGAMASSA DE ASSENTAMENTO COM PREPARO EM BETONEIRA. AF_12/2014</t>
  </si>
  <si>
    <t>68,90</t>
  </si>
  <si>
    <t>89283</t>
  </si>
  <si>
    <t>ALVENARIA ESTRUTURAL DE BLOCOS CERÂMICOS 14X19X39, (ESPESSURA DE 14 CM), PARA PAREDES COM ÁREA LÍQUIDA MENOR QUE 6M², SEM VÃOS, UTILIZANDO PALHETA E ARGAMASSA DE ASSENTAMENTO COM PREPARO MANUAL. AF_12/2014</t>
  </si>
  <si>
    <t>70,40</t>
  </si>
  <si>
    <t>89284</t>
  </si>
  <si>
    <t>ALVENARIA ESTRUTURAL DE BLOCOS CERÂMICOS 14X19X39, (ESPESSURA DE 14 CM), PARA PAREDES COM ÁREA LÍQUIDA MAIOR OU IGUAL QUE 6M², SEM VÃOS, UTILIZANDO PALHETA E ARGAMASSA DE ASSENTAMENTO COM PREPARO EM BETONEIRA. AF_12/2014</t>
  </si>
  <si>
    <t>62,53</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</si>
  <si>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</si>
  <si>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</si>
  <si>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</si>
  <si>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</si>
  <si>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73,80</t>
  </si>
  <si>
    <t>89287</t>
  </si>
  <si>
    <t>ALVENARIA ESTRUTURAL DE BLOCOS CERÂMICOS 14X19X39, (ESPESSURA DE 14 CM), PARA PAREDES COM ÁREA LÍQUIDA MENOR QUE 6M², COM VÃOS, UTILIZANDO PALHETA E ARGAMASSA DE ASSENTAMENTO COM PREPARO MANUAL. AF_12/2014</t>
  </si>
  <si>
    <t>75,30</t>
  </si>
  <si>
    <t>89288</t>
  </si>
  <si>
    <t>ALVENARIA ESTRUTURAL DE BLOCOS CERÂMICOS 14X19X39, (ESPESSURA DE 14 CM), PARA PAREDES COM ÁREA LÍQUIDA MAIOR OU IGUAL A 6M², COM VÃOS, UTILIZANDO PALHETA E ARGAMASSA DE ASSENTAMENTO COM PREPARO EM BETONEIRA. AF_12/2014</t>
  </si>
  <si>
    <t>65,20</t>
  </si>
  <si>
    <t>89289</t>
  </si>
  <si>
    <t>ALVENARIA ESTRUTURAL DE BLOCOS CERÂMICOS 14X19X39, (ESPESSURA DE 14 CM), PARA PAREDES COM ÁREA LÍQUIDA MAIOR OU IGUAL A 6M², COM VÃOS, UTILIZANDO PALHETA E ARGAMASSA DE ASSENTAMENTO COM PREPARO MANUAL. AF_12/2014</t>
  </si>
  <si>
    <t>66,70</t>
  </si>
  <si>
    <t>89290</t>
  </si>
  <si>
    <t>ALVENARIA ESTRUTURAL DE BLOCOS CERÂMICOS 14X19X29, (ESPESSURA DE 14 CM), PARA PAREDES COM ÁREA LÍQUIDA MENOR QUE 6M², SEM VÃOS, UTILIZANDO PALHETA E ARGAMASSA DE ASSENTAMENTO COM PREPARO EM BETONEIRA. AF_12/2014</t>
  </si>
  <si>
    <t>79,12</t>
  </si>
  <si>
    <t>89291</t>
  </si>
  <si>
    <t>ALVENARIA ESTRUTURAL DE BLOCOS CERÂMICOS 14X19X29, (ESPESSURA DE 14 CM), PARA PAREDES COM ÁREA LÍQUIDA MENOR QUE 6M², SEM VÃOS, UTILIZANDO PALHETA E ARGAMASSA DE ASSENTAMENTO COM PREPARO MANUAL. AF_12/2014</t>
  </si>
  <si>
    <t>80,78</t>
  </si>
  <si>
    <t>89292</t>
  </si>
  <si>
    <t>ALVENARIA ESTRUTURAL DE BLOCOS CERÂMICOS 14X19X29, (ESPESSURA DE 14 CM), PARA PAREDES COM ÁREA LÍQUIDA MAIOR OU IGUAL A 6M², SEM VÃOS, UTILIZANDO PALHETA E ARGAMASSA DE ASSENTAMENTO COM PREPARO EM BETONEIRA. AF_12/2014</t>
  </si>
  <si>
    <t>72,72</t>
  </si>
  <si>
    <t>89293</t>
  </si>
  <si>
    <t>ALVENARIA ESTRUTURAL DE BLOCOS CERÂMICOS 14X19X29, (ESPESSURA DE 14 CM), PARA PAREDES COM ÁREA LÍQUIDA MAIOR OU IGUAL A 6M2, SEM VÃOS, UTILIZANDO PALHETA E ARGAMASSA DE ASSENTAMENTO COM PREPARO MANUAL. AF_12/2014</t>
  </si>
  <si>
    <t>74,38</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</si>
  <si>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</si>
  <si>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</si>
  <si>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</si>
  <si>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</si>
  <si>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87,92</t>
  </si>
  <si>
    <t>89296</t>
  </si>
  <si>
    <t>ALVENARIA ESTRUTURAL DE BLOCOS CERÂMICOS 14X19X29, (ESPESSURA DE 14 CM), PARA PAREDES COM ÁREA LÍQUIDA MAIOR OU IGUAL A 6M², COM VÃOS, UTILIZANDO PALHETA E ARGAMASSA DE ASSENTAMENTO COM PREPARO EM BETONEIRA. AF_12/2014</t>
  </si>
  <si>
    <t>76,54</t>
  </si>
  <si>
    <t>89297</t>
  </si>
  <si>
    <t>ALVENARIA ESTRUTURAL DE BLOCOS CERÂMICOS 14X19X29, (ESPESSURA DE 14 CM), PARA PAREDES COM ÁREA LÍQUIDA MAIOR OU IGUAL A 6M², COM VÃOS, UTILIZANDO PALHETA E ARGAMASSA DE ASSENTAMENTO COM PREPARO MANUAL. AF_12/2014</t>
  </si>
  <si>
    <t>78,20</t>
  </si>
  <si>
    <t>89298</t>
  </si>
  <si>
    <t>ALVENARIA ESTRUTURAL DE BLOCOS CERÂMICOS 14X19X39, (ESPESSURA DE 14 CM), PARA PAREDES COM ÁREA LÍQUIDA MENOR QUE 6M², SEM VÃOS, UTILIZANDO COLHER DE PEDREIRO E ARGAMASSA DE ASSENTAMENTO COM PREPARO EM BETONEIRA. AF_12/2014</t>
  </si>
  <si>
    <t>80,99</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</si>
  <si>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</si>
  <si>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</si>
  <si>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</si>
  <si>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</si>
  <si>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74,62</t>
  </si>
  <si>
    <t>89301</t>
  </si>
  <si>
    <t>ALVENARIA ESTRUTURAL DE BLOCOS CERÂMICOS 14X19X39, (ESPESSURA DE 14 CM), PARA PAREDES COM ÁREA LÍQUIDA MAIOR OU IGUAL A 6M², SEM VÃOS, UTILIZANDO COLHER DE PEDREIRO E ARGAMASSA DE ASSENTAMENTO COM PREPARO MANUAL. AF_12/2014</t>
  </si>
  <si>
    <t>76,75</t>
  </si>
  <si>
    <t>89302</t>
  </si>
  <si>
    <t>ALVENARIA ESTRUTURAL DE BLOCOS CERÂMICOS 14X19X39, (ESPESSURA DE 14 CM), PARA PAREDES COM ÁREA LÍQUIDA MENOR QUE 6M², COM VÃOS, UTILIZANDO COLHER DE PEDREIRO E ARGAMASSA DE ASSENTAMENTO COM PREPARO EM BETONEIRA. AF_12/2014</t>
  </si>
  <si>
    <t>89,56</t>
  </si>
  <si>
    <t>89303</t>
  </si>
  <si>
    <t>ALVENARIA ESTRUTURAL DE BLOCOS CERÂMICOS 14X19X39, (ESPESSURA DE 14 CM), PARA PAREDES COM ÁREA LÍQUIDA MENOR QUE 6M², COM VÃOS, UTILIZANDO COLHER DE PEDREIRO E ARGAMASSA DE ASSENTAMENTO COM PREPARO MANUAL. AF_12/2014</t>
  </si>
  <si>
    <t>91,69</t>
  </si>
  <si>
    <t>89304</t>
  </si>
  <si>
    <t>ALVENARIA ESTRUTURAL DE BLOCOS CERÂMICOS 14X19X39, (ESPESSURA DE 14 CM), PARA PAREDES COM ÁREA LÍQUIDA MAIOR OU IGUAL A 6M², COM VÃOS, UTILIZANDO COLHER DE PEDREIRO E ARGAMASSA DE ASSENTAMENTO COM PREPARO EM BETONEIRA. AF_12/2014</t>
  </si>
  <si>
    <t>79,58</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</si>
  <si>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</si>
  <si>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</si>
  <si>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</si>
  <si>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</si>
  <si>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91,46</t>
  </si>
  <si>
    <t>89307</t>
  </si>
  <si>
    <t>ALVENARIA ESTRUTURAL DE BLOCOS CERÂMICOS 14X19X29, (ESPESSURA DE 14 CM), PARA PAREDES COM ÁREA LÍQUIDA MENOR QUE 6M², SEM VÃOS, UTILIZANDO COLHER DE PEDREIRO E ARGAMASSA DE ASSENTAMENTO COM PREPARO MANUAL. AF_12/2014</t>
  </si>
  <si>
    <t>93,81</t>
  </si>
  <si>
    <t>89308</t>
  </si>
  <si>
    <t>ALVENARIA ESTRUTURAL DE BLOCOS CERÂMICOS 14X19X29, (ESPESSURA DE 14 CM), PARA PAREDES COM ÁREA LÍQUIDA MAIOR OU IGUAL A 6M², SEM VÃOS, UTILIZANDO COLHER DE PEDREIRO E ARGAMASSA DE ASSENTAMENTO COM PREPARO EM BETONEIRA. AF_12/2014</t>
  </si>
  <si>
    <t>85,06</t>
  </si>
  <si>
    <t>89309</t>
  </si>
  <si>
    <t>ALVENARIA ESTRUTURAL DE BLOCOS CERÂMICOS 14X19X29, (ESPESSURA DE 14 CM), PARA PAREDES COM ÁREA LÍQUIDA MAIOR OU IGUAL A 6M², SEM VÃOS, UTILIZANDO COLHER DE PEDREIRO E ARGAMASSA DE ASSENTAMENTO COM PREPARO MANUAL. AF_12/2014</t>
  </si>
  <si>
    <t>87,41</t>
  </si>
  <si>
    <t>89310</t>
  </si>
  <si>
    <t>ALVENARIA ESTRUTURAL DE BLOCOS CERÂMICOS 14X19X29, (ESPESSURA DE 14 CM), PARA PAREDES COM ÁREA LÍQUIDA MENOR QUE 6M², COM VÃOS, UTILIZANDO COLHER DE PEDREIRO E ARGAMASSA DE ASSENTAMENTO COM PREPARO EM BETONEIRA. AF_12/2014</t>
  </si>
  <si>
    <t>104,96</t>
  </si>
  <si>
    <t>89311</t>
  </si>
  <si>
    <t>ALVENARIA ESTRUTURAL DE BLOCOS CERÂMICOS 14X19X29, (ESPESSURA DE 14 CM), PARA PAREDES COM ÁREA LÍQUIDA MENOR QUE 6M², COM VÃOS, UTILIZANDO COLHER DE PEDREIRO E ARGAMASSA DE ASSENTAMENTO COM PREPARO MANUAL. AF_12/2014</t>
  </si>
  <si>
    <t>107,31</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</si>
  <si>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</si>
  <si>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</si>
  <si>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</si>
  <si>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</si>
  <si>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93,52</t>
  </si>
  <si>
    <t>101157</t>
  </si>
  <si>
    <t>ALVENARIA DE VEDAÇÃO DE BLOCOS DE GESSO DE 7X50X66CM (ESPESSURA 7CM). AF_05/2020</t>
  </si>
  <si>
    <t>54,51</t>
  </si>
  <si>
    <t>101158</t>
  </si>
  <si>
    <t>ALVENARIA DE VEDAÇÃO DE BLOCOS DE GESSO DE 10X50X66CM (ESPESSURA 10CM). AF_05/2020</t>
  </si>
  <si>
    <t>71,10</t>
  </si>
  <si>
    <t>101162</t>
  </si>
  <si>
    <t>ALVENARIA DE VEDAÇÃO COM ELEMENTO VAZADO DE CERÂMICA (COBOGÓ) DE 7X20X20CM E ARGAMASSA DE ASSENTAMENTO COM PREPARO EM BETONEIRA. AF_05/2020</t>
  </si>
  <si>
    <t>141,06</t>
  </si>
  <si>
    <t>103316</t>
  </si>
  <si>
    <t>ALVENARIA DE VEDAÇÃO DE BLOCOS VAZADOS DE CONCRETO DE 9X19X39 CM (ESPESSURA 9 CM) E ARGAMASSA DE ASSENTAMENTO COM PREPARO EM BETONEIRA. AF_12/2021</t>
  </si>
  <si>
    <t>62,91</t>
  </si>
  <si>
    <t>103317</t>
  </si>
  <si>
    <t>ALVENARIA DE VEDAÇÃO DE BLOCOS VAZADOS DE CONCRETO DE 9X19X39 CM (ESPESSURA 9 CM) E ARGAMASSA DE ASSENTAMENTO COM PREPARO MANUAL. AF_12/2021</t>
  </si>
  <si>
    <t>64,02</t>
  </si>
  <si>
    <t>103318</t>
  </si>
  <si>
    <t>ALVENARIA DE VEDAÇÃO DE BLOCOS VAZADOS DE CONCRETO DE 14X19X39 CM (ESPESSURA 14 CM)  E ARGAMASSA DE ASSENTAMENTO COM PREPARO EM BETONEIRA. AF_12/2021</t>
  </si>
  <si>
    <t>81,99</t>
  </si>
  <si>
    <t>103319</t>
  </si>
  <si>
    <t>ALVENARIA DE VEDAÇÃO DE BLOCOS VAZADOS DE CONCRETO DE 14X19X39 CM (ESPESSURA 14 CM) E ARGAMASSA DE ASSENTAMENTO COM PREPARO MANUAL. AF_12/2021</t>
  </si>
  <si>
    <t>83,29</t>
  </si>
  <si>
    <t>103320</t>
  </si>
  <si>
    <t>ALVENARIA DE VEDAÇÃO DE BLOCOS VAZADOS DE CONCRETO DE 19X19X39 CM (ESPESSURA 19 CM) E ARGAMASSA DE ASSENTAMENTO COM PREPARO EM BETONEIRA. AF_12/2021</t>
  </si>
  <si>
    <t>98,59</t>
  </si>
  <si>
    <t>103321</t>
  </si>
  <si>
    <t>ALVENARIA DE VEDAÇÃO DE BLOCOS VAZADOS DE CONCRETO DE 19X19X39 CM (ESPESSURA 19 CM) E ARGAMASSA DE ASSENTAMENTO COM PREPARO MANUAL. AF_12/2021</t>
  </si>
  <si>
    <t>100,22</t>
  </si>
  <si>
    <t>103336</t>
  </si>
  <si>
    <t>ALVENARIA DE VEDAÇÃO DE BLOCOS  VAZADOS DE CONCRETO APARENTE DE 9X19X39 CM (ESPESSURA 9 CM) E ARGAMASSA DE ASSENTAMENTO COM PREPARO EM BETONEIRA. AF_12/2021</t>
  </si>
  <si>
    <t>71,11</t>
  </si>
  <si>
    <t>103337</t>
  </si>
  <si>
    <t>ALVENARIA DE VEDAÇÃO DE BLOCOS  VAZADOS DE CONCRETO APARENTE DE 9X19X39 CM (ESPESSURA 9 CM) E ARGAMASSA DE ASSENTAMENTO COM PREPARO MANUAL. AF_12/2021</t>
  </si>
  <si>
    <t>72,22</t>
  </si>
  <si>
    <t>103338</t>
  </si>
  <si>
    <t>ALVENARIA DE VEDAÇÃO DE BLOCOS  VAZADOS DE CONCRETO APARENTE DE 14X19X39 CM (ESPESSURA 14 CM) E ARGAMASSA DE ASSENTAMENTO COM PREPARO EM BETONEIRA. AF_12/2021</t>
  </si>
  <si>
    <t>94,02</t>
  </si>
  <si>
    <t>103339</t>
  </si>
  <si>
    <t>ALVENARIA DE VEDAÇÃO DE BLOCOS  VAZADOS DE CONCRETO APARENTE DE 14X19X39 CM (ESPESSURA 14 CM) E ARGAMASSA DE ASSENTAMENTO COM PREPARO MANUAL. AF_12/2021</t>
  </si>
  <si>
    <t>95,32</t>
  </si>
  <si>
    <t>103340</t>
  </si>
  <si>
    <t>ALVENARIA DE VEDAÇÃO DE BLOCOS  VAZADOS DE CONCRETO APARENTE DE 19X19X39 CM (ESPESSURA 19 CM) E ARGAMASSA DE ASSENTAMENTO COM PREPARO EM BETONEIRA. AF_12/2021</t>
  </si>
  <si>
    <t>113,66</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</si>
  <si>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</si>
  <si>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</si>
  <si>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</si>
  <si>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</si>
  <si>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95,51</t>
  </si>
  <si>
    <t>103343</t>
  </si>
  <si>
    <t>ALVENARIA DE VEDAÇÃO DE BLOCOS  VAZADOS DE CONCRETO DE 14X19X29 CM (ESPESSURA 14 CM) E ARGAMASSA DE ASSENTAMENTO COM PREPARO MANUAL. AF_12/2021</t>
  </si>
  <si>
    <t>96,95</t>
  </si>
  <si>
    <t>89453</t>
  </si>
  <si>
    <t>ALVENARIA DE BLOCOS DE CONCRETO ESTRUTURAL 14X19X39 CM, (ESPESSURA 14 CM), FBK = 4,5 MPA, PARA PAREDES COM ÁREA LÍQUIDA MENOR QUE 6M², SEM VÃOS, UTILIZANDO PALHETA. AF_12/2014</t>
  </si>
  <si>
    <t>73,93</t>
  </si>
  <si>
    <t>89454</t>
  </si>
  <si>
    <t>ALVENARIA DE BLOCOS DE CONCRETO ESTRUTURAL 14X19X39 CM, (ESPESSURA 14 CM), FBK = 4,5 MPA, PARA PAREDES COM ÁREA LÍQUIDA MAIOR OU IGUAL A 6M², SEM VÃOS, UTILIZANDO PALHETA. AF_12/2014</t>
  </si>
  <si>
    <t>70,13</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</si>
  <si>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</si>
  <si>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</si>
  <si>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</si>
  <si>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</si>
  <si>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</si>
  <si>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</si>
  <si>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78,43</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</si>
  <si>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</si>
  <si>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</si>
  <si>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</si>
  <si>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</si>
  <si>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96,71</t>
  </si>
  <si>
    <t>89460</t>
  </si>
  <si>
    <t>ALVENARIA DE BLOCOS DE CONCRETO ESTRUTURAL 14X19X39 CM, (ESPESSURA 14 CM) FBK = 14,0 MPA, PARA PAREDES COM ÁREA LÍQUIDA MAIOR OU IGUAL A 6M², COM VÃOS, UTILIZANDO PALHETA. AF_12/2014</t>
  </si>
  <si>
    <t>90,37</t>
  </si>
  <si>
    <t>89462</t>
  </si>
  <si>
    <t>ALVENARIA DE BLOCOS DE CONCRETO ESTRUTURAL 14X19X29 CM, (ESPESSURA 14 CM), FBK = 4,5 MPA, PARA PAREDES COM ÁREA LÍQUIDA MENOR QUE 6M², SEM VÃOS, UTILIZANDO PALHETA. AF_12/2014</t>
  </si>
  <si>
    <t>88,54</t>
  </si>
  <si>
    <t>89463</t>
  </si>
  <si>
    <t>ALVENARIA DE BLOCOS DE CONCRETO ESTRUTURAL 14X19X29 CM, (ESPESSURA 14 CM), FBK = 4,5 MPA, PARA PAREDES COM ÁREA LÍQUIDA MAIOR OU IGUAL A 6M², SEM VÃOS, UTILIZANDO PALHETA. AF_12/2014</t>
  </si>
  <si>
    <t>84,70</t>
  </si>
  <si>
    <t>89464</t>
  </si>
  <si>
    <t>ALVENARIA DE BLOCOS DE CONCRETO ESTRUTURAL 14X19X29 CM, (ESPESSURA 14 CM) FBK = 14,0 MPA, PARA PAREDES COM ÁREA LÍQUIDA MENOR QUE 6M², SEM VÃOS, UTILIZANDO PALHETA. AF_12/2014</t>
  </si>
  <si>
    <t>106,55</t>
  </si>
  <si>
    <t>89465</t>
  </si>
  <si>
    <t>ALVENARIA DE BLOCOS DE CONCRETO ESTRUTURAL 14X19X29 CM, (ESPESSURA 14 CM) FBK = 14,0 MPA, PARA PAREDES COM ÁREA LÍQUIDA MAIOR OU IGUAL A 6M², SEM VÃOS, UTILIZANDO PALHETA. AF_12/2014</t>
  </si>
  <si>
    <t>102,34</t>
  </si>
  <si>
    <t>89466</t>
  </si>
  <si>
    <t>ALVENARIA DE BLOCOS DE CONCRETO ESTRUTURAL 14X19X29 CM, (ESPESSURA 14 CM), FBK = 4,5 MPA, PARA PAREDES COM ÁREA LÍQUIDA MENOR QUE 6M², COM VÃOS, UTILIZANDO PALHETA. AF_12/2014</t>
  </si>
  <si>
    <t>94,80</t>
  </si>
  <si>
    <t>89467</t>
  </si>
  <si>
    <t>ALVENARIA DE BLOCOS DE CONCRETO ESTRUTURAL 14X19X29 CM, (ESPESSURA 14 CM), FBK = 4,5 MPA, PARA PAREDES COM ÁREA LÍQUIDA MAIOR OU IGUAL A 6M², COM VÃOS, UTILIZANDO PALHETA. AF_12/2014</t>
  </si>
  <si>
    <t>88,34</t>
  </si>
  <si>
    <t>89468</t>
  </si>
  <si>
    <t>ALVENARIA DE BLOCOS DE CONCRETO ESTRUTURAL 14X19X29 CM, (ESPESSURA 14 CM) FBK = 14,0 MPA, PARA PAREDES COM ÁREA LÍQUIDA MENOR QUE 6M², COM VÃOS, UTILIZANDO PALHETA. AF_12/2014</t>
  </si>
  <si>
    <t>113,11</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</si>
  <si>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</si>
  <si>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</si>
  <si>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</si>
  <si>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</si>
  <si>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87,99</t>
  </si>
  <si>
    <t>89471</t>
  </si>
  <si>
    <t>ALVENARIA DE BLOCOS DE CONCRETO ESTRUTURAL 14X19X39 CM, (ESPESSURA 14 CM), FBK = 4,5 MPA, PARA PAREDES COM ÁREA LÍQUIDA MAIOR OU IGUAL A 6M², SEM VÃOS, UTILIZANDO COLHER DE PEDREIRO. AF_12/2014</t>
  </si>
  <si>
    <t>84,18</t>
  </si>
  <si>
    <t>89472</t>
  </si>
  <si>
    <t>ALVENARIA DE BLOCOS DE CONCRETO ESTRUTURAL 14X19X39 CM, (ESPESSURA 14 CM) FBK = 14,0 MPA, PARA PAREDES COM ÁREA LÍQUIDA MENOR QUE 6M², SEM VÃOS, UTILIZANDO COLHER DE PEDREIRO. AF_12/2014</t>
  </si>
  <si>
    <t>105,73</t>
  </si>
  <si>
    <t>89473</t>
  </si>
  <si>
    <t>ALVENARIA DE BLOCOS DE CONCRETO ESTRUTURAL 14X19X39 CM, (ESPESSURA 14 CM) FBK = 14,0 MPA, PARA PAREDES COM ÁREA LÍQUIDA MAIOR OU IGUAL A 6M², SEM VÃOS, UTILIZANDO COLHER DE PEDREIRO. AF_12/2014</t>
  </si>
  <si>
    <t>101,62</t>
  </si>
  <si>
    <t>89474</t>
  </si>
  <si>
    <t>ALVENARIA DE BLOCOS DE CONCRETO ESTRUTURAL 14X19X39 CM, (ESPESSURA 14 CM), FBK = 4,5 MPA, PARA PAREDES COM ÁREA LÍQUIDA MENOR QUE 6M², COM VÃOS, UTILIZANDO COLHER DE PEDREIRO. AF_12/2014</t>
  </si>
  <si>
    <t>96,58</t>
  </si>
  <si>
    <t>89475</t>
  </si>
  <si>
    <t>ALVENARIA DE BLOCOS DE CONCRETO ESTRUTURAL 14X19X39 CM, (ESPESSURA 14 CM), FBK = 4,5 MPA, PARA PAREDES COM ÁREA LÍQUIDA MAIOR OU IGUAL A 6M², COM VÃOS, UTILIZANDO COLHER DE PEDREIRO. AF_12/2014</t>
  </si>
  <si>
    <t>89,03</t>
  </si>
  <si>
    <t>89476</t>
  </si>
  <si>
    <t>ALVENARIA DE BLOCOS DE CONCRETO ESTRUTURAL 14X19X39 CM, (ESPESSURA 14 CM) FBK = 14,0 MPA, PARA PAREDES COM ÁREA LÍQUIDA MENOR QUE 6M², COM VÃOS, UTILIZANDO COLHER DE PEDREIRO. AF_12/2014</t>
  </si>
  <si>
    <t>115,02</t>
  </si>
  <si>
    <t>89477</t>
  </si>
  <si>
    <t>ALVENARIA DE BLOCOS DE CONCRETO ESTRUTURAL 14X19X39 CM, (ESPESSURA 14 CM) FBK = 14,0 MPA, PARA PAREDES COM ÁREA LÍQUIDA MAIOR OU IGUAL A 6M², COM VÃOS, UTILIZANDO COLHER DE PEDREIRO. AF_12/2014</t>
  </si>
  <si>
    <t>107,09</t>
  </si>
  <si>
    <t>89478</t>
  </si>
  <si>
    <t>ALVENARIA DE BLOCOS DE CONCRETO ESTRUTURAL 14X19X29 CM, (ESPESSURA 14 CM), FBK = 4,5 MPA, PARA PAREDES COM ÁREA LÍQUIDA MENOR QUE 6M², SEM VÃOS, UTILIZANDO COLHER DE PEDREIRO. AF_12/2014</t>
  </si>
  <si>
    <t>102,82</t>
  </si>
  <si>
    <t>89479</t>
  </si>
  <si>
    <t>ALVENARIA DE BLOCOS DE CONCRETO ESTRUTURAL 14X19X29 CM, (ESPESSURA 14 CM), FBK = 4,5 MPA, PARA PAREDES COM ÁREA LÍQUIDA MAIOR OU IGUAL A 6M², SEM VÃOS, UTILIZANDO COLHER DE PEDREIRO. AF_12/2014</t>
  </si>
  <si>
    <t>98,96</t>
  </si>
  <si>
    <t>89480</t>
  </si>
  <si>
    <t>ALVENARIA DE BLOCOS DE CONCRETO ESTRUTURAL 14X19X29 CM, (ESPESSURA 14 CM) FBK = 14,0 MPA, PARA PAREDES COM ÁREA LÍQUIDA MENOR QUE 6M², SEM VÃOS, UTILIZANDO COLHER DE PEDREIRO. AF_12/2014</t>
  </si>
  <si>
    <t>120,76</t>
  </si>
  <si>
    <t>89483</t>
  </si>
  <si>
    <t>ALVENARIA DE BLOCOS DE CONCRETO ESTRUTURAL 14X19X29 CM, (ESPESSURA 14 CM) FBK = 14,0 MPA, PARA PAREDES COM ÁREA LÍQUIDA MAIOR OU IGUAL A 6M², SEM VÃOS, UTILIZANDO COLHER DE PEDREIRO. AF_12/2014</t>
  </si>
  <si>
    <t>116,78</t>
  </si>
  <si>
    <t>89484</t>
  </si>
  <si>
    <t>ALVENARIA DE BLOCOS DE CONCRETO ESTRUTURAL 14X19X29 CM, (ESPESSURA 14 CM), FBK = 4,5 MPA, PARA PAREDES COM ÁREA LÍQUIDA MENOR QUE 6M², COM VÃOS, UTILIZANDO COLHER DE PEDREIRO. AF_12/2014</t>
  </si>
  <si>
    <t>113,17</t>
  </si>
  <si>
    <t>89486</t>
  </si>
  <si>
    <t>ALVENARIA DE BLOCOS DE CONCRETO ESTRUTURAL 14X19X29 CM, (ESPESSURA 14 CM), FBK = 4,5 MPA, PARA PAREDES COM ÁREA LÍQUIDA MAIOR OU IGUAL A 6M², COM VÃOS, UTILIZANDO COLHER DE PEDREIRO. AF_12/2014</t>
  </si>
  <si>
    <t>105,11</t>
  </si>
  <si>
    <t>89487</t>
  </si>
  <si>
    <t>ALVENARIA DE BLOCOS DE CONCRETO ESTRUTURAL 14X19X29 CM, (ESPESSURA 14 CM) FBK = 14,0 MPA, PARA PAREDES COM ÁREA LÍQUIDA MENOR QUE 6M², COM VÃOS, UTILIZANDO COLHER DE PEDREIRO. AF_12/2014</t>
  </si>
  <si>
    <t>131,66</t>
  </si>
  <si>
    <t>89488</t>
  </si>
  <si>
    <t>ALVENARIA DE BLOCOS DE CONCRETO ESTRUTURAL 14X19X29 CM, (ESPESSURA 14 CM) FBK = 14,0 MPA, PARA PAREDES COM ÁREA LÍQUIDA MAIOR OU IGUAL A 6M², COM VÃOS, UTILIZANDO COLHER DE PEDREIRO. AF_12/2014</t>
  </si>
  <si>
    <t>123,22</t>
  </si>
  <si>
    <t>91815</t>
  </si>
  <si>
    <t>(COMPOSIÇÃO REPRESENTATIVA) DE ALVENARIA DE BLOCOS DE CONCRETO ESTRUTURAL 14X19X39 CM, (ESPESSURA 14 CM), FBK = 4,5 MPA, UTILIZANDO PALHETA, PARA EDIFICAÇÃO HABITACIONAL. AF_10/2015</t>
  </si>
  <si>
    <t>73,67</t>
  </si>
  <si>
    <t>91816</t>
  </si>
  <si>
    <t>COMPOSIÇÃO REPRESENTATIVA DE SERVIÇOS DE ALVENARIA DE BLOCOS DE CONCRETO ESTRUTURAL 14X19X29 CM, (ESPESSURA 14 CM), FBK = 4,5 MPA, UTILIZANDO PALHETA, PARA EDIFICAÇÃO HABITACIONAL. AF_10/2015</t>
  </si>
  <si>
    <t>88,86</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</si>
  <si>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</si>
  <si>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</si>
  <si>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</si>
  <si>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</si>
  <si>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610,82</t>
  </si>
  <si>
    <t>101164</t>
  </si>
  <si>
    <t>ALVENARIA DE VEDAÇÃO COM BLOCO DE VIDRO, TIPO CANELADO, DE 8X19X19CM E ARGAMASSA DE ASSENTAMENTO COM PREPARO EM BETONEIRA. AF_05/2020</t>
  </si>
  <si>
    <t>619,16</t>
  </si>
  <si>
    <t>96358</t>
  </si>
  <si>
    <t>PAREDE COM PLACAS DE GESSO ACARTONADO (DRYWALL), PARA USO INTERNO, COM DUAS FACES SIMPLES E ESTRUTURA METÁLICA COM GUIAS SIMPLES, SEM VÃOS. AF_06/2017_P</t>
  </si>
  <si>
    <t>85,35</t>
  </si>
  <si>
    <t>96359</t>
  </si>
  <si>
    <t>PAREDE COM PLACAS DE GESSO ACARTONADO (DRYWALL), PARA USO INTERNO, COM DUAS FACES SIMPLES E ESTRUTURA METÁLICA COM GUIAS SIMPLES, COM VÃOS AF_06/2017_P</t>
  </si>
  <si>
    <t>97,60</t>
  </si>
  <si>
    <t>96360</t>
  </si>
  <si>
    <t>PAREDE COM PLACAS DE GESSO ACARTONADO (DRYWALL), PARA USO INTERNO, COM DUAS FACES SIMPLES E ESTRUTURA METÁLICA COM GUIAS DUPLAS, SEM VÃOS. AF_06/2017_P</t>
  </si>
  <si>
    <t>116,92</t>
  </si>
  <si>
    <t>96361</t>
  </si>
  <si>
    <t>PAREDE COM PLACAS DE GESSO ACARTONADO (DRYWALL), PARA USO INTERNO, COM DUAS FACES SIMPLES E ESTRUTURA METÁLICA COM GUIAS DUPLAS, COM VÃOS. AF_06/2017_P</t>
  </si>
  <si>
    <t>140,88</t>
  </si>
  <si>
    <t>96362</t>
  </si>
  <si>
    <t>PAREDE COM PLACAS DE GESSO ACARTONADO (DRYWALL), PARA USO INTERNO, COM UMA FACE SIMPLES E OUTRA FACE DUPLA E ESTRUTURA METÁLICA COM GUIAS SIMPLES, SEM VÃOS. AF_06/2017_P</t>
  </si>
  <si>
    <t>108,93</t>
  </si>
  <si>
    <t>96363</t>
  </si>
  <si>
    <t>PAREDE COM PLACAS DE GESSO ACARTONADO (DRYWALL), PARA USO INTERNO, COM UMA FACE SIMPLES E OUTRA FACE DUPLA E ESTRUTURA METÁLICA COM GUIAS SIMPLES, COM VÃOS. AF_06/2017_P</t>
  </si>
  <si>
    <t>121,55</t>
  </si>
  <si>
    <t>96364</t>
  </si>
  <si>
    <t>PAREDE COM PLACAS DE GESSO ACARTONADO (DRYWALL), PARA USO INTERNO COM UMA FACE SIMPLES E OUTRA FACE DUPLA E ESTRUTURA METÁLICA COM GUIAS DUPLAS, SEM VÃOS. AF_06/2017_P</t>
  </si>
  <si>
    <t>140,50</t>
  </si>
  <si>
    <t>96365</t>
  </si>
  <si>
    <t>PAREDE COM PLACAS DE GESSO ACARTONADO (DRYWALL), PARA USO INTERNO, COM UMA FACE SIMPLES E OUTRA FACE DUPLA E   ESTRUTURA METÁLICA COM GUIAS DUPLAS, COM VÃOS. AF_06/2017_P</t>
  </si>
  <si>
    <t>164,81</t>
  </si>
  <si>
    <t>96366</t>
  </si>
  <si>
    <t>PAREDE COM PLACAS DE GESSO ACARTONADO (DRYWALL), PARA USO INTERNO, COM DUAS FACES DUPLAS E ESTRUTURA METÁLICA COM GUIAS SIMPLES, SEM VÃOS. AF_06/2017_P</t>
  </si>
  <si>
    <t>132,51</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</si>
  <si>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</si>
  <si>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</si>
  <si>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</si>
  <si>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</si>
  <si>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</si>
  <si>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</si>
  <si>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188,74</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</si>
  <si>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</si>
  <si>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</si>
  <si>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</si>
  <si>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</si>
  <si>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71,07</t>
  </si>
  <si>
    <t>96373</t>
  </si>
  <si>
    <t>INSTALAÇÃO DE REFORÇO METÁLICO EM PAREDE DRYWALL. AF_06/2017</t>
  </si>
  <si>
    <t>96374</t>
  </si>
  <si>
    <t>INSTALAÇÃO DE REFORÇO DE MADEIRA EM PAREDE DRYWALL. AF_06/2017</t>
  </si>
  <si>
    <t>30,74</t>
  </si>
  <si>
    <t>102235</t>
  </si>
  <si>
    <t>DIVISÓRIA FIXA EM VIDRO TEMPERADO 10 MM, SEM ABERTURA. AF_01/2021</t>
  </si>
  <si>
    <t>460,76</t>
  </si>
  <si>
    <t>102253</t>
  </si>
  <si>
    <t>DIVISORIA SANITÁRIA, TIPO CABINE, EM GRANITO CINZA POLIDO, ESP = 3CM, ASSENTADO COM ARGAMASSA COLANTE AC III-E, EXCLUSIVE FERRAGENS. AF_01/2021</t>
  </si>
  <si>
    <t>765,96</t>
  </si>
  <si>
    <t>102254</t>
  </si>
  <si>
    <t>DIVISORIA SANITÁRIA, TIPO CABINE, EM MÁRMORE BRANCO POLIDO, ESP = 3CM, ASSENTADO COM ARGAMASSA COLANTE AC III-E, EXCLUSIVE FERRAGENS. AF_01/2021</t>
  </si>
  <si>
    <t>727,83</t>
  </si>
  <si>
    <t>102255</t>
  </si>
  <si>
    <t>TAPA VISTA DE MICTÓRIO EM GRANITO CINZA POLIDO, ESP = 3CM, ASSENTADO COM ARGAMASSA COLANTE AC III-E . AF_01/2021</t>
  </si>
  <si>
    <t>788,90</t>
  </si>
  <si>
    <t>102256</t>
  </si>
  <si>
    <t>TAPA VISTA DE MICTÓRIO EM MÁRMORE BRANCO POLIDO, ESP = 3CM, ASSENTADO COM ARGAMASSA COLANTE AC III-E . AF_01/2021</t>
  </si>
  <si>
    <t>855,97</t>
  </si>
  <si>
    <t>102257</t>
  </si>
  <si>
    <t>DIVISORIA SANITÁRIA, TIPO CABINE, EM PAINEL DE GRANILITE, ESP = 3CM, ASSENTADO COM ARGAMASSA COLANTE AC III-E, EXCLUSIVE FERRAGENS. AF_01/2021</t>
  </si>
  <si>
    <t>279,94</t>
  </si>
  <si>
    <t>102258</t>
  </si>
  <si>
    <t>TAPA VISTA DE MICTÓRIO EM PAINEL DE GRANILITE, ESP = 3CM, ASSENTADO COM ARGAMASSA COLANTE AC III-E . AF_01/2021</t>
  </si>
  <si>
    <t>319,04</t>
  </si>
  <si>
    <t>101154</t>
  </si>
  <si>
    <t>ALVENARIA DE VEDAÇÃO DE BLOCOS DE CONCRETO CELULAR DE 10X30X60CM (ESPESSURA 10CM) E ARGAMASSA DE ASSENTAMENTO COM PREPARO EM BETONEIRA. AF_05/2020</t>
  </si>
  <si>
    <t>113,04</t>
  </si>
  <si>
    <t>101155</t>
  </si>
  <si>
    <t>ALVENARIA DE VEDAÇÃO DE BLOCOS DE CONCRETO CELULAR DE 15X30X60CM (ESPESSURA 15CM) E ARGAMASSA DE ASSENTAMENTO COM PREPARO EM BETONEIRA. AF_05/2020</t>
  </si>
  <si>
    <t>159,68</t>
  </si>
  <si>
    <t>101156</t>
  </si>
  <si>
    <t>ALVENARIA DE VEDAÇÃO DE BLOCOS DE CONCRETO CELULAR DE 20X30X60CM (ESPESSURA 20CM) E ARGAMASSA DE ASSENTAMENTO COM PREPARO EM BETONEIRA. AF_05/2020</t>
  </si>
  <si>
    <t>235,08</t>
  </si>
  <si>
    <t>101810</t>
  </si>
  <si>
    <t>EXECUÇÃO DE TAPA BURACO COM APLICAÇÃO DE CONCRETO ASFÁLTICO (USINAGEM PRÓPRIA) E PINTURA DE LIGAÇÃO. AF_12/2020</t>
  </si>
  <si>
    <t>1.412,69</t>
  </si>
  <si>
    <t>101811</t>
  </si>
  <si>
    <t>EXECUÇÃO DE TAPA BURACO COM APLICAÇÃO DE PRÉ MISTURADO A FRIO (USINAGEM PRÓPRIA) E PINTURA DE LIGAÇÃO. AF_12/2020</t>
  </si>
  <si>
    <t>1.244,30</t>
  </si>
  <si>
    <t>101812</t>
  </si>
  <si>
    <t>RECOMPOSIÇÃO DE REVESTIMENTO EM CONCRETO ASFÁLTICO (USINAGEM PRÓPRIA), PARA O FECHAMENTO DE VALAS - INCLUSO DEMOLIÇÃO DO PAVIMENTO. AF_12/2020</t>
  </si>
  <si>
    <t>1.536,10</t>
  </si>
  <si>
    <t>101813</t>
  </si>
  <si>
    <t>RECOMPOSIÇÃO DE REVESTIMENTO EM PRÉ MISTURADO A FRIO (USINAGEM PRÓPRIA), PARA FECHAMENTO DE VALAS - INCLUSO DEMOLIÇÃO DO PAVIMENTO. AF_12/2020</t>
  </si>
  <si>
    <t>1.367,71</t>
  </si>
  <si>
    <t>101814</t>
  </si>
  <si>
    <t>RECOMPOSIÇÃO DE PAVIMENTOS EM PEDRA POLIÉDRICA, REJUNTAMENTO COM PÓ DE PEDRA, COM REAPROVEITAMENTO DAS PEDRAS POLIÉDRICAS PARA O FECHAMENTO DE VALAS - INCLUSO RETIRADA E COLOCAÇÃO DO MATERIAL. AF_12/2020</t>
  </si>
  <si>
    <t>101815</t>
  </si>
  <si>
    <t>RECOMPOSIÇÃO DE PAVIMENTO EM PEDRAS POLIÉDRICAS, REJUNTAMENTO COM PEDRISCO E EMULSÃO ASFÁLTICA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</si>
  <si>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</si>
  <si>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</si>
  <si>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57,58</t>
  </si>
  <si>
    <t>101817</t>
  </si>
  <si>
    <t>RECOMPOSIÇÃO DE PAVIMENTO EM PARALELEPÍPEDOS, REJUNTAMENTO COM PÓ DE PEDRA, COM REAPROVEITAMENTO DOS PARALELEPÍPEDOS, PARA O FECHAMENTO DE VALAS - INCLUSO RETIRADA E COLOCAÇÃO DO MATERIAL. AF_12/2020</t>
  </si>
  <si>
    <t>43,09</t>
  </si>
  <si>
    <t>101818</t>
  </si>
  <si>
    <t>RECOMPOSIÇÃO DE PAVIMENTO EM PARALELEPÍPEDOS, REJUNTAMENTO COM PEDRISCO E EMULSÃO ASFÁLTICA, COM REAPROVEITAMENTO DOS PARALELEPÍPEDOS, PARA O FECHAMENTO DE VALAS - INCLUSO RETIRADA E COLOCAÇÃO DO MATERIAL. AF_12/2020</t>
  </si>
  <si>
    <t>61,97</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</si>
  <si>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</si>
  <si>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</si>
  <si>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</si>
  <si>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</si>
  <si>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36,86</t>
  </si>
  <si>
    <t>101822</t>
  </si>
  <si>
    <t>RECOMPOSIÇÃO DE BASE E OU SUB-BASE PARA REMENDO PROFUNDO DE SOLOS DE COMPORTAMENTO LATERÍTICO (ARENOSO) - INCLUSO RETIRADA E COLOCAÇÃO DO MATERIAL. AF_12/2020</t>
  </si>
  <si>
    <t>117,24</t>
  </si>
  <si>
    <t>101823</t>
  </si>
  <si>
    <t>RECOMPOSIÇÃO DE BASE E OU SUB-BASE PARA REMENDO PROFUNDO DE SOLO MELHORADO COM CIMENTO (TEOR DE 2%) - INCLUSO RETIRADA E COLOCAÇÃO DO MATERIAL. AF_12/2020</t>
  </si>
  <si>
    <t>144,69</t>
  </si>
  <si>
    <t>101824</t>
  </si>
  <si>
    <t>RECOMPOSIÇÃO DE BASE E OU SUB-BASE PARA REMENDO PROFUNDO DE SOLO MELHORADO COM CIMENTO (TEOR DE 4%) - INCLUSO RETIRADA E COLOCAÇÃO DO MATERIAL. AF_12/2020</t>
  </si>
  <si>
    <t>170,26</t>
  </si>
  <si>
    <t>101825</t>
  </si>
  <si>
    <t>RECOMPOSIÇÃO DE BASE E OU SUB-BASE PARA REMENDO PROFUNDO DE SOLO COM CIMENTO (TEOR DE 6%) - INCLUSO RETIRADA E COLOCAÇÃO DO MATERIAL. AF_12/2020</t>
  </si>
  <si>
    <t>195,13</t>
  </si>
  <si>
    <t>101826</t>
  </si>
  <si>
    <t>RECOMPOSIÇÃO DE BASE E OU SUB-BASE PARA REMENDO PROFUNDO DE SOLO COM CIMENTO (TEOR DE 8%) - INCLUSO RETIRADA E COLOCAÇÃO DO MATERIAL. AF_12/2020</t>
  </si>
  <si>
    <t>219,68</t>
  </si>
  <si>
    <t>101827</t>
  </si>
  <si>
    <t>RECOMPOSIÇÃO DE BASE E OU SUB-BASE PARA REMENDO PROFUNDO DE SOLO BRITA (40/60) - INCLUSO RETIRADA E COLOCAÇÃO DO MATERIAL. AF_12/2020</t>
  </si>
  <si>
    <t>171,01</t>
  </si>
  <si>
    <t>101828</t>
  </si>
  <si>
    <t>RECOMPOSIÇÃO DE BASE E OU SUB-BASE PARA REMENDO PROFUNDO DE SOLO BRITA (50/50) - INCLUSO RETIRADA E COLOCAÇÃO DO MATERIAL. AF_12/2020</t>
  </si>
  <si>
    <t>162,05</t>
  </si>
  <si>
    <t>101829</t>
  </si>
  <si>
    <t>RECOMPOSIÇÃO DE BASE E OU SUB-BASE PARA REMENDO PROFUNDO DE SOLO BRITA (40/60) COM CIMENTO (TEOR DE 4%) - INCLUSO RETIRADA E COLOCAÇÃO DO MATERIAL. AF_12/2020</t>
  </si>
  <si>
    <t>221,87</t>
  </si>
  <si>
    <t>101830</t>
  </si>
  <si>
    <t>RECOMPOSIÇÃO DE BASE E OU SUB-BASE PARA REMENDO PROFUNDO DE SOLO BRITA (40/60) COM CIMENTO (TEOR DE 6%) - INCLUSO RETIRADA E COLOCAÇÃO DO MATERIAL. AF_12/2020</t>
  </si>
  <si>
    <t>245,67</t>
  </si>
  <si>
    <t>101831</t>
  </si>
  <si>
    <t>RECOMPOSIÇÃO DE BASE E OU SUB-BASE PARA REMENDO PROFUNDO DE SOLO BRITA (40/60) COM CIMENTO (TEOR DE 8%) - INCLUSO RETIRADA E COLOCAÇÃO DO MATERIAL. AF_12/2020</t>
  </si>
  <si>
    <t>269,14</t>
  </si>
  <si>
    <t>101832</t>
  </si>
  <si>
    <t>RECOMPOSIÇÃO DE BASE E OU SUB-BASE PARA REMENDO PROFUNDO DE SOLO BRITA (50/50) COM CIMENTO (TEOR DE 4%) - INCLUSO RETIRADA E COLOCAÇÃO DO MATERIAL. AF_12/2020</t>
  </si>
  <si>
    <t>213,27</t>
  </si>
  <si>
    <t>101833</t>
  </si>
  <si>
    <t>RECOMPOSIÇÃO DE BASE E OU SUB-BASE PARA REMENDO PROFUNDO DE SOLO BRITA (50/50) COM CIMENTO (TEOR DE 6%) - INCLUSO RETIRADA E COLOCAÇÃO DO MATERIAL. AF_12/2020</t>
  </si>
  <si>
    <t>237,24</t>
  </si>
  <si>
    <t>101834</t>
  </si>
  <si>
    <t>RECOMPOSIÇÃO DE BASE E OU SUB-BASE PARA REMENDO PROFUNDO DE SOLO BRITA (50/50) COM CIMENTO (TEOR DE 8%) - INCLUSO RETIRADA E COLOCAÇÃO DO MATERIAL. AF_12/2020</t>
  </si>
  <si>
    <t>260,90</t>
  </si>
  <si>
    <t>101835</t>
  </si>
  <si>
    <t>RECOMPOSIÇÃO DE BASE E OU SUB-BASE PARA REMENDO PROFUNDO DE BRITA GRADUADA SIMPLES - INCLUSO RETIRADA E COLOCAÇÃO DO MATERIAL. AF_12/2020</t>
  </si>
  <si>
    <t>222,23</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</si>
  <si>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</si>
  <si>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</si>
  <si>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</si>
  <si>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</si>
  <si>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50,90</t>
  </si>
  <si>
    <t>101838</t>
  </si>
  <si>
    <t>RECOMPOSIÇÃO DE BASE E OU SUB-BASE PARA FECHAMENTO DE VALAS DE SOLO MELHORADO COM CIMENTO (TEOR DE 4%) - INCLUSO RETIRADA E COLOCAÇÃO DO MATERIAL. AF_12/2020</t>
  </si>
  <si>
    <t>76,47</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</si>
  <si>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</si>
  <si>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</si>
  <si>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</si>
  <si>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</si>
  <si>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165,19</t>
  </si>
  <si>
    <t>101841</t>
  </si>
  <si>
    <t>RECOMPOSIÇÃO DE BASE E OU SUB-BASE PARA FECHAMENTO DE VALAS DE SOLO BRITA (40/60) - INCLUSO RETIRADA E COLOCAÇÃO DO MATERIAL. AF_12/2020</t>
  </si>
  <si>
    <t>77,22</t>
  </si>
  <si>
    <t>101842</t>
  </si>
  <si>
    <t>RECOMPOSIÇÃO DE BASE E OU SUB-BASE PARA FECHAMENTO DE VALAS DE SOLO BRITA (50/50) - INCLUSO RETIRADA E COLOCAÇÃO DO MATERIAL. AF_12/2020</t>
  </si>
  <si>
    <t>68,26</t>
  </si>
  <si>
    <t>101843</t>
  </si>
  <si>
    <t>RECOMPOSIÇÃO DE BASE E OU SUB-BASE PARA FECHAMENTO DE VALAS DE SOLO BRITA (40/60) COM CIMENTO (TEOR DE 4%) - INCLUSO RETIRADA E COLOCAÇÃO DO MATERIAL. AF_12/2020</t>
  </si>
  <si>
    <t>128,08</t>
  </si>
  <si>
    <t>101844</t>
  </si>
  <si>
    <t>RECOMPOSIÇÃO DE BASE E OU SUB-BASE PARA FECHAMENTO DE VALAS DE SOLO BRITA (40/60) COM CIMENTO (TEOR DE 6%) - INCLUSO RETIRADA E COLOCAÇÃO DO MATERIAL. AF_12/2020</t>
  </si>
  <si>
    <t>151,88</t>
  </si>
  <si>
    <t>101845</t>
  </si>
  <si>
    <t>RECOMPOSIÇÃO DE BASE E OU SUB-BASE PARA FECHAMENTO DE VALAS DE SOLO BRITA (40/60) COM CIMENTO (TEOR DE 8%) - INCLUSO RETIRADA E COLOCAÇÃO DO MATERIAL. AF_12/2020</t>
  </si>
  <si>
    <t>175,35</t>
  </si>
  <si>
    <t>101846</t>
  </si>
  <si>
    <t>RECOMPOSIÇÃO DE BASE E OU SUB-BASE PARA FECHAMENTO DE VALAS DE SOLO BRITA (50/50) COM CIMENTO (TEOR DE 4%) - INCLUSO RETIRADA E COLOCAÇÃO DO MATERIAL. AF_12/2020</t>
  </si>
  <si>
    <t>119,48</t>
  </si>
  <si>
    <t>101847</t>
  </si>
  <si>
    <t>RECOMPOSIÇÃO DE BASE E OU SUB-BASE PARA FECHAMENTO DE VALAS DE SOLO BRITA (50/50) COM CIMENTO (TEOR DE 6%) - INCLUSO RETIRADA E COLOCAÇÃO DO MATERIAL. AF_12/2020</t>
  </si>
  <si>
    <t>143,45</t>
  </si>
  <si>
    <t>101848</t>
  </si>
  <si>
    <t>RECOMPOSIÇÃO DE BASE E OU SUB-BASE PARA FECHAMENTO DE VALAS DE SOLO BRITA (50/50) COM CIMENTO (TEOR DE 8%) - INCLUSO RETIRADA E COLOCAÇÃO DO MATERIAL. AF_12/2020</t>
  </si>
  <si>
    <t>167,11</t>
  </si>
  <si>
    <t>101849</t>
  </si>
  <si>
    <t>RECOMPOSIÇÃO DE BASE E OU SUB-BASE PARA FECHAMENTO DE VALAS DE BRITA GRADUADA SIMPLES - INCLUSO RETIRADA E COLOCAÇÃO DO MATERIAL. AF_12/2020</t>
  </si>
  <si>
    <t>128,44</t>
  </si>
  <si>
    <t>101850</t>
  </si>
  <si>
    <t>REASSENTAMENTO DE PARALELEPÍPEDOS, REJUNTAMENTO COM PÓ DE PEDRA, COM REAPROVEITAMENTO DOS PARALELEPÍPEDOS - INCLUSO RETIRADA E COLOCAÇÃO DO MATERIAL. AF_12/2020</t>
  </si>
  <si>
    <t>50,95</t>
  </si>
  <si>
    <t>101851</t>
  </si>
  <si>
    <t>REASSENTAMENTO DE PARALELEPÍPEDOS, REJUNTAMENTO COM PEDRISCO E EMULSÃO ASFÁLTICA, COM REAPROVEITAMENTO DOS PARALELEPÍPEDOS - INCLUSO RETIRADA E COLOCAÇÃO DO MATERIAL. AF_12/2020_P</t>
  </si>
  <si>
    <t>129,28</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</si>
  <si>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</si>
  <si>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</si>
  <si>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</si>
  <si>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</si>
  <si>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44,34</t>
  </si>
  <si>
    <t>101854</t>
  </si>
  <si>
    <t>REASSENTAMENTO DE PEDRAS POLIÉDRICAS, REJUNTAMENTO COM PEDRISCO E EMULSÃO ASFÁLTICA, COM REAPROVEITAMENTO DAS PEDRAS POLIÉDRICAS - INCLUSO RETIRADA E COLOCAÇÃO DO MATERIAL. AF_12/2020_P</t>
  </si>
  <si>
    <t>131,15</t>
  </si>
  <si>
    <t>101855</t>
  </si>
  <si>
    <t>REASSENTAMENTO DE PEDRAS POLIÉDRICAS, REJUNTAMENTO COM ARGAMASSA, COM REAPROVEITAMENTO DAS PEDRAS POLIÉDRICAS - INCLUSO RETIRADA E COLOCAÇÃO DO MATERIAL. AF_12/2020</t>
  </si>
  <si>
    <t>64,04</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</si>
  <si>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</si>
  <si>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</si>
  <si>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</si>
  <si>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</si>
  <si>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27,97</t>
  </si>
  <si>
    <t>101858</t>
  </si>
  <si>
    <t>REASSENTAMENTO DE BLOCOS SEXTAVADO PARA PISO INTERTRAVADO, ESPESSURA DE 6 CM, EM VIA/ESTACIONAMENTO, COM REAPROVEITAMENTO DOS BLOCOS SEXTAVADO - INCLUSO RETIRADA E COLOCAÇÃO DO MATERIAL. AF_12/2020</t>
  </si>
  <si>
    <t>22,19</t>
  </si>
  <si>
    <t>101859</t>
  </si>
  <si>
    <t>REASSENTAMENTO DE BLOCOS SEXTAVADO PARA PISO INTERTRAVADO, ESPESSURA DE 8 CM, EM VIA/ESTACIONAMENTO, COM REAPROVEITAMENTO DOS BLOCOS SEXTAVADO - INCLUSO RETIRADA E COLOCAÇÃO DO MATERIAL. AF_12/2020</t>
  </si>
  <si>
    <t>24,91</t>
  </si>
  <si>
    <t>101860</t>
  </si>
  <si>
    <t>REASSENTAMENTO DE BLOCOS SEXTAVADO PARA PISO INTERTRAVADO, ESPESSURA DE 10 CM, EM VIA/ESTACIONAMENTO, COM REAPROVEITAMENTO DOS BLOCOS SEXTAVADO - INCLUSO RETIRADA E COLOCAÇÃO DO MATERIAL. AF_12/2020</t>
  </si>
  <si>
    <t>29,16</t>
  </si>
  <si>
    <t>101861</t>
  </si>
  <si>
    <t>REASSENTAMENTO DE BLOCOS RETANGULAR PARA PISO INTERTRAVADO, ESPESSURA DE 4  CM, EM CALÇADA, COM REAPROVEITAMENTO DOS BLOCOS RETANGULAR - INCLUSO RETIRADA E COLOCAÇÃO DO MATERIAL. AF_12/2020</t>
  </si>
  <si>
    <t>27,04</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</si>
  <si>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</si>
  <si>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</si>
  <si>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</si>
  <si>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</si>
  <si>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22,57</t>
  </si>
  <si>
    <t>101864</t>
  </si>
  <si>
    <t>REASSENTAMENTO DE BLOCOS RETANGULAR PARA PISO INTERTRAVADO, ESPESSURA DE 8 CM, EM VIA/ESTACIONAMENTO, COM REAPROVEITAMENTO DOS BLOCOS RETANGULAR - INCLUSO RETIRADA E COLOCAÇÃO DO MATERIAL. AF_12/2020</t>
  </si>
  <si>
    <t>26,84</t>
  </si>
  <si>
    <t>101865</t>
  </si>
  <si>
    <t>REASSENTAMENTO DE BLOCOS RETANGULAR PARA PISO INTERTRAVADO, ESPESSURA DE 10 CM, EM VIA/ESTACIONAMENTO, COM REAPROVEITAMENTO DOS BLOCOS RETANGULAR - INCLUSO RETIRADA E COLOCAÇÃO DO MATERIAL. AF_12/2020</t>
  </si>
  <si>
    <t>31,09</t>
  </si>
  <si>
    <t>101866</t>
  </si>
  <si>
    <t>REASSENTAMENTO DE BLOCOS 16 FACES PARA PISO INTERTRAVADO, ESPESSURA DE 4  CM, EM CALÇADA, COM REAPROVEITAMENTO DOS BLOCOS 16 FACES - INCLUSO RETIRADA E COLOCAÇÃO DO MATERIAL. AF_12/2020</t>
  </si>
  <si>
    <t>27,24</t>
  </si>
  <si>
    <t>101867</t>
  </si>
  <si>
    <t>REASSENTAMENTO DE BLOCOS 16 FACES PARA PISO INTERTRAVADO, ESPESSURA DE 6 CM, EM CALÇADA, COM REAPROVEITAMENTO DOS BLOCOS 16 FACES - INCLUSO RETIRADA E COLOCAÇÃO DO MATERIAL. AF_12/2020</t>
  </si>
  <si>
    <t>31,52</t>
  </si>
  <si>
    <t>101868</t>
  </si>
  <si>
    <t>REASSENTAMENTO DE BLOCOS 16 FACES PARA PISO INTERTRAVADO, ESPESSURA DE 6 CM, EM VIA/ESTACIONAMENTO, COM REAPROVEITAMENTO DOS BLOCOS 16 FACES - INCLUSO RETIRADA E COLOCAÇÃO DO MATERIAL. AF_12/2020</t>
  </si>
  <si>
    <t>24,27</t>
  </si>
  <si>
    <t>101869</t>
  </si>
  <si>
    <t>REASSENTAMENTO DE BLOCOS 16 FACES PARA PISO INTERTRAVADO, ESPESSURA DE 8 CM, EM VIA/ESTACIONAMENTO, COM REAPROVEITAMENTO DOS BLOCOS 16 FACES - INCLUSO RETIRADA E COLOCAÇÃO DO MATERIAL. AF_12/2020</t>
  </si>
  <si>
    <t>28,54</t>
  </si>
  <si>
    <t>101870</t>
  </si>
  <si>
    <t>REASSENTAMENTO DE BLOCOS 16 FACES PARA PISO INTERTRAVADO, ESPESSURA DE 10 CM, EM VIA/ESTACIONAMENTO, COM REAPROVEITAMENTO DOS BLOCOS 16 FACES - INCLUSO RETIRADA E COLOCAÇÃO DO MATERIAL. AF_12/2020</t>
  </si>
  <si>
    <t>32,82</t>
  </si>
  <si>
    <t>102096</t>
  </si>
  <si>
    <t>EXECUÇÃO DE TAPA BURACO COM APLICAÇÃO DE CONCRETO ASFÁLTICO (AQUISIÇÃO EM USINA) E PINTURA DE LIGAÇÃO. AF_12/2020</t>
  </si>
  <si>
    <t>1.595,30</t>
  </si>
  <si>
    <t>102098</t>
  </si>
  <si>
    <t>RECOMPOSIÇÃO DE REVESTIMENTO EM CONCRETO ASFÁLTICO (AQUISIÇÃO EM USINA), PARA O FECHAMENTO DE VALAS - INCLUSO DEMOLIÇÃO DO PAVIMENTO. AF_12/2020</t>
  </si>
  <si>
    <t>1.718,71</t>
  </si>
  <si>
    <t>102101</t>
  </si>
  <si>
    <t>EXECUÇÃO DE PINTURA DE LIGAÇÃO COM EMULSÃO ASFÁLTICA RR-2C, PARA O FECHAMENTO DE VALAS. AF_12/2020</t>
  </si>
  <si>
    <t>102988</t>
  </si>
  <si>
    <t>RECOMPOSIÇÃO DE PAVIMENTO EM PISO INTERTRAVADO, COM REAPROVEITAMENTO DOS BLOCOS INTERTRAVADOS, PARA FECHAMENTO DE VALAS - INCLUSO RETIRADA E COLOCAÇÃO DO MATERIAL. AF_12/2020</t>
  </si>
  <si>
    <t>50,44</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</si>
  <si>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</si>
  <si>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</si>
  <si>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</si>
  <si>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</si>
  <si>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</si>
  <si>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</si>
  <si>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</si>
  <si>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</si>
  <si>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42,51</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</si>
  <si>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</si>
  <si>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</si>
  <si>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</si>
  <si>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</si>
  <si>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92,03</t>
  </si>
  <si>
    <t>96392</t>
  </si>
  <si>
    <t>EXECUÇÃO E COMPACTAÇÃO DE BASE E OU SUB BASE PARA PAVIMENTAÇÃO DE SOLO (PREDOMINANTEMENTE ARENOSO) COM CIMENTO (TEOR DE 8%) - EXCLUSIVE SOLO, ESCAVAÇÃO, CARGA E TRANSPORTE. AF_11/2019</t>
  </si>
  <si>
    <t>116,58</t>
  </si>
  <si>
    <t>96396</t>
  </si>
  <si>
    <t>EXECUÇÃO E COMPACTAÇÃO DE BASE E OU SUB BASE PARA PAVIMENTAÇÃO DE BRITA GRADUADA SIMPLES - EXCLUSIVE CARGA E TRANSPORTE. AF_11/2019</t>
  </si>
  <si>
    <t>116,66</t>
  </si>
  <si>
    <t>96397</t>
  </si>
  <si>
    <t>EXECUÇÃO E COMPACTAÇÃO DE BASE E OU SUB BASE PARA PAVIMENTAÇÃO DE BRITA GRADUADA SIMPLES TRATADA COM CIMENTO - EXCLUSIVE CARGA E TRANSPORTE. AF_11/2019</t>
  </si>
  <si>
    <t>166,23</t>
  </si>
  <si>
    <t>96398</t>
  </si>
  <si>
    <t>EXECUÇÃO E COMPACTAÇÃO DE BASE E OU SUB BASE PARA PAVIMENTAÇÃO DE CONCRETO COMPACTADO COM ROLO - EXCLUSIVE CARGA E TRANSPORTE. AF_11/2019</t>
  </si>
  <si>
    <t>231,49</t>
  </si>
  <si>
    <t>96399</t>
  </si>
  <si>
    <t>EXECUÇÃO E COMPACTAÇÃO DE BASE E OU SUB BASE PARA PAVIMENTAÇÃO DE PEDRA RACHÃO  - EXCLUSIVE CARGA E TRANSPORTE. AF_11/2019</t>
  </si>
  <si>
    <t>81,18</t>
  </si>
  <si>
    <t>96400</t>
  </si>
  <si>
    <t>EXECUÇÃO E COMPACTAÇÃO DE BASE E OU SUB BASE PARA PAVIMENTAÇÃO DE MACADAME SECO - EXCLUSIVE CARGA E TRANSPORTE. AF_11/2019</t>
  </si>
  <si>
    <t>105,45</t>
  </si>
  <si>
    <t>96402</t>
  </si>
  <si>
    <t>EXECUÇÃO DE PINTURA DE LIGAÇÃO COM EMULSÃO ASFÁLTICA RR-2C. AF_11/2019</t>
  </si>
  <si>
    <t>2,66</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</si>
  <si>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</si>
  <si>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</si>
  <si>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</si>
  <si>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</si>
  <si>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65,21</t>
  </si>
  <si>
    <t>100566</t>
  </si>
  <si>
    <t>EXECUÇÃO E COMPACTAÇÃO DE BASE E OU SUB-BASE PARA PAVIMENTAÇÃO DE SOLO (PREDOMINANTEMENTE ARENOSO) BRITA - 40/60 COM CIMENTO (TEOR DE 4%) - EXCLUSIVE SOLO, ESCAVAÇÃO, CARGA E TRANSPORTE. AF_11/2019</t>
  </si>
  <si>
    <t>125,00</t>
  </si>
  <si>
    <t>100567</t>
  </si>
  <si>
    <t>EXECUÇÃO E COMPACTAÇÃO DE BASE E OU SUB-BASE PARA PAVIMENTAÇÃO DE SOLO (PREDOMINANTEMENTE ARENOSO) BRITA - 40/60 COM CIMENTO (TEOR DE 6%) - EXCLUSIVE SOLO, ESCAVAÇÃO, CARGA E TRANSPORTE. AF_11/2019</t>
  </si>
  <si>
    <t>148,83</t>
  </si>
  <si>
    <t>100568</t>
  </si>
  <si>
    <t>EXECUÇÃO E COMPACTAÇÃO DE BASE E OU SUB-BASE PARA PAVIMENTAÇÃO DE SOLO (PREDOMINANTEMENTE ARENOSO) BRITA - 40/60 COM CIMENTO (TEOR DE 8%) - EXCLUSIVE SOLO, ESCAVAÇÃO, CARGA E TRANSPORTE. AF_11/2019</t>
  </si>
  <si>
    <t>172,27</t>
  </si>
  <si>
    <t>100569</t>
  </si>
  <si>
    <t>EXECUÇÃO E COMPACTAÇÃO DE BASE E OU SUB-BASE PARA PAVIMENTAÇÃO DE SOLO (PREDOMINANTEMENTE ARENOSO) BRITA - 50/50 COM CIMENTO (TEOR DE 4%)  - EXCLUSIVE SOLO, ESCAVAÇÃO, CARGA E TRANSPORTE. AF_11/2019</t>
  </si>
  <si>
    <t>116,40</t>
  </si>
  <si>
    <t>100570</t>
  </si>
  <si>
    <t>EXECUÇÃO E COMPACTAÇÃO DE BASE E OU SUB-BASE PARA PAVIMENTAÇÃO DE SOLO (PREDOMINANTEMENTE ARENOSO) BRITA - 50/50 COM CIMENTO (TEOR DE 6%) - EXCLUSIVE SOLO, ESCAVAÇÃO, CARGA E TRANSPORTE. AF_11/2019</t>
  </si>
  <si>
    <t>142,58</t>
  </si>
  <si>
    <t>100571</t>
  </si>
  <si>
    <t>EXECUÇÃO E COMPACTAÇÃO DE BASE E OU SUB-BASE PARA PAVIMENTAÇÃO DE SOLO (PREDOMINANTEMENTE ARENOSO) BRITA - 50/50 COM CIMENTO (TEOR DE 8%) - EXCLUSIVE SOLO, ESCAVAÇÃO, CARGA E TRANSPORTE. AF_11/2019</t>
  </si>
  <si>
    <t>164,06</t>
  </si>
  <si>
    <t>100572</t>
  </si>
  <si>
    <t>EXECUÇÃO E COMPACTAÇÃO DE BASE E OU SUB-BASE PARA PAVIMENTAÇÃO DE SOLO (PREDOMINANTEMENTE ARGILOSO) BRITA - 40/60 - EXCLUSIVE SOLO, ESCAVAÇÃO, CARGA E TRANSPORTE. AF_11/2019</t>
  </si>
  <si>
    <t>79,11</t>
  </si>
  <si>
    <t>100573</t>
  </si>
  <si>
    <t>EXECUÇÃO E COMPACTAÇÃO DE BASE E OU SUB-BASE PARA PAVIMENTAÇÃO DE SOLO (PREDOMINANTEMENTE ARGILOSO) BRITA - 50/50 - EXCLUSIVE SOLO, ESCAVAÇÃO, CARGA E TRANSPORTE. AF_11/2019</t>
  </si>
  <si>
    <t>70,19</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</si>
  <si>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</si>
  <si>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</si>
  <si>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</si>
  <si>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</si>
  <si>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</si>
  <si>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</si>
  <si>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</si>
  <si>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</si>
  <si>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38,82</t>
  </si>
  <si>
    <t>92391</t>
  </si>
  <si>
    <t>EXECUÇÃO DE PAVIMENTO EM PISO INTERTRAVADO, COM BLOCO PISOGRAMA DE 35 X 25 CM, ESPESSURA 6 CM. AF_12/2015</t>
  </si>
  <si>
    <t>92392</t>
  </si>
  <si>
    <t>EXECUÇÃO DE PAVIMENTO EM PISO INTERTRAVADO, COM BLOCO PISOGRAMA DE 35 X 25 CM, ESPESSURA 8 CM. AF_12/2015</t>
  </si>
  <si>
    <t>121,75</t>
  </si>
  <si>
    <t>92393</t>
  </si>
  <si>
    <t>EXECUÇÃO DE PAVIMENTO EM PISO INTERTRAVADO, COM BLOCO SEXTAVADO DE 25 X 25 CM, ESPESSURA 6 CM. AF_12/2015</t>
  </si>
  <si>
    <t>57,74</t>
  </si>
  <si>
    <t>92394</t>
  </si>
  <si>
    <t>EXECUÇÃO DE PAVIMENTO EM PISO INTERTRAVADO, COM BLOCO SEXTAVADO DE 25 X 25 CM, ESPESSURA 8 CM. AF_12/2015</t>
  </si>
  <si>
    <t>73,10</t>
  </si>
  <si>
    <t>92395</t>
  </si>
  <si>
    <t>EXECUÇÃO DE PAVIMENTO EM PISO INTERTRAVADO, COM BLOCO SEXTAVADO DE 25 X 25 CM, ESPESSURA 10 CM. AF_12/2015</t>
  </si>
  <si>
    <t>89,69</t>
  </si>
  <si>
    <t>92396</t>
  </si>
  <si>
    <t>EXECUÇÃO DE PASSEIO EM PISO INTERTRAVADO, COM BLOCO RETANGULAR COR NATURAL DE 20 X 10 CM, ESPESSURA 6 CM. AF_12/2015</t>
  </si>
  <si>
    <t>71,70</t>
  </si>
  <si>
    <t>92397</t>
  </si>
  <si>
    <t>EXECUÇÃO DE PÁTIO/ESTACIONAMENTO EM PISO INTERTRAVADO, COM BLOCO RETANGULAR COR NATURAL DE 20 X 10 CM, ESPESSURA 6 CM. AF_12/2015</t>
  </si>
  <si>
    <t>58,18</t>
  </si>
  <si>
    <t>92398</t>
  </si>
  <si>
    <t>EXECUÇÃO DE PÁTIO/ESTACIONAMENTO EM PISO INTERTRAVADO, COM BLOCO RETANGULAR COR NATURAL DE 20 X 10 CM, ESPESSURA 8 CM. AF_12/2015</t>
  </si>
  <si>
    <t>75,14</t>
  </si>
  <si>
    <t>92399</t>
  </si>
  <si>
    <t>EXECUÇÃO DE VIA EM PISO INTERTRAVADO, COM BLOCO RETANGULAR COR NATURAL DE 20 X 10 CM, ESPESSURA 8 CM. AF_12/2015</t>
  </si>
  <si>
    <t>76,62</t>
  </si>
  <si>
    <t>92400</t>
  </si>
  <si>
    <t>EXECUÇÃO DE PÁTIO/ESTACIONAMENTO EM PISO INTERTRAVADO, COM BLOCO RETANGULAR DE 20 X 10 CM, ESPESSURA 10 CM. AF_12/2015</t>
  </si>
  <si>
    <t>92401</t>
  </si>
  <si>
    <t>EXECUÇÃO DE VIA EM PISO INTERTRAVADO, COM BLOCO RETANGULAR DE 20 X 10 CM, ESPESSURA 10 CM. AF_12/2015</t>
  </si>
  <si>
    <t>91,95</t>
  </si>
  <si>
    <t>92402</t>
  </si>
  <si>
    <t>EXECUÇÃO DE PASSEIO EM PISO INTERTRAVADO, COM BLOCO 16 FACES DE 22 X 11 CM, ESPESSURA 6 CM. AF_12/2015</t>
  </si>
  <si>
    <t>73,63</t>
  </si>
  <si>
    <t>92403</t>
  </si>
  <si>
    <t>EXECUÇÃO DE PÁTIO/ESTACIONAMENTO EM PISO INTERTRAVADO, COM BLOCO 16 FACES DE 22 X 11 CM, ESPESSURA 6 CM. AF_12/2015</t>
  </si>
  <si>
    <t>59,99</t>
  </si>
  <si>
    <t>92404</t>
  </si>
  <si>
    <t>EXECUÇÃO DE PÁTIO/ESTACIONAMENTO EM PISO INTERTRAVADO, COM BLOCO 16 FACES DE 22 X 11 CM, ESPESSURA 8 CM. AF_12/2015</t>
  </si>
  <si>
    <t>76,98</t>
  </si>
  <si>
    <t>92405</t>
  </si>
  <si>
    <t>EXECUÇÃO DE VIA EM PISO INTERTRAVADO, COM BLOCO 16 FACES DE 22 X 11 CM, ESPESSURA 8 CM. AF_12/2015</t>
  </si>
  <si>
    <t>92406</t>
  </si>
  <si>
    <t>EXECUÇÃO DE PÁTIO/ESTACIONAMENTO EM PISO INTERTRAVADO, COM BLOCO 16 FACES DE 22 X 11 CM, ESPESSURA 10 CM. AF_12/2015</t>
  </si>
  <si>
    <t>92,20</t>
  </si>
  <si>
    <t>92407</t>
  </si>
  <si>
    <t>EXECUÇÃO DE VIA EM PISO INTERTRAVADO, COM BLOCO 16 FACES DE 22 X 11 CM, ESPESSURA 10 CM. AF_12/2015</t>
  </si>
  <si>
    <t>93,75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</si>
  <si>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</si>
  <si>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</si>
  <si>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</si>
  <si>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</si>
  <si>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65,73</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</si>
  <si>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</si>
  <si>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</si>
  <si>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</si>
  <si>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</si>
  <si>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82,72</t>
  </si>
  <si>
    <t>97104</t>
  </si>
  <si>
    <t>EXECUÇÃO DE PAVIMENTO DE CONCRETO SIMPLES (PCS), FCK = 40 MPA, CAMADA COM ESPESSURA DE 15,0 CM. AF_11/2017</t>
  </si>
  <si>
    <t>104,10</t>
  </si>
  <si>
    <t>97105</t>
  </si>
  <si>
    <t>EXECUÇÃO DE PAVIMENTO DE CONCRETO SIMPLES (PCS), FCK = 40 MPA, CAMADA COM ESPESSURA DE 17,5 CM. AF_11/2017</t>
  </si>
  <si>
    <t>121,95</t>
  </si>
  <si>
    <t>97106</t>
  </si>
  <si>
    <t>EXECUÇÃO DE PAVIMENTO DE CONCRETO SIMPLES (PCS), FCK = 40 MPA, CAMADA COM ESPESSURA DE 20,0 CM. AF_11/2017</t>
  </si>
  <si>
    <t>133,32</t>
  </si>
  <si>
    <t>97107</t>
  </si>
  <si>
    <t>EXECUÇÃO DE PAVIMENTO DE CONCRETO SIMPLES (PCS), FCK = 40 MPA, CAMADA COM ESPESSURA DE 22,5 CM. AF_11/2017</t>
  </si>
  <si>
    <t>97108</t>
  </si>
  <si>
    <t>EXECUÇÃO DE PAVIMENTO DE CONCRETO SIMPLES (PCS), FCK = 40 MPA, CAMADA COM ESPESSURA DE 25,0 CM. AF_11/2017</t>
  </si>
  <si>
    <t>168,86</t>
  </si>
  <si>
    <t>97109</t>
  </si>
  <si>
    <t>EXECUÇÃO DE PAVIMENTO DE CONCRETO SIMPLES (PCS), FCK = 40 MPA, CAMADA COM ESPESSURA DE 27,5 CM. AF_11/2017</t>
  </si>
  <si>
    <t>180,12</t>
  </si>
  <si>
    <t>97110</t>
  </si>
  <si>
    <t>EXECUÇÃO DE PAVIMENTO DE CONCRETO ARMADO (PCA), FCK = 40 MPA, CAMADA COM ESPESSURA DE 12,5 CM. AF_11/2017</t>
  </si>
  <si>
    <t>157,48</t>
  </si>
  <si>
    <t>97111</t>
  </si>
  <si>
    <t>EXECUÇÃO DE PAVIMENTO DE CONCRETO ARMADO (PCA), FCK = 40 MPA, CAMADA COM ESPESSURA DE 15,0 CM. AF_11/2017</t>
  </si>
  <si>
    <t>180,18</t>
  </si>
  <si>
    <t>97112</t>
  </si>
  <si>
    <t>EXECUÇÃO DE PAVIMENTO DE CONCRETO ARMADO (PCA), FCK = 40 MPA, CAMADA COM ESPESSURA DE 17,5 CM. AF_11/2017</t>
  </si>
  <si>
    <t>194,53</t>
  </si>
  <si>
    <t>97113</t>
  </si>
  <si>
    <t>APLICAÇÃO DE LONA PLÁSTICA PARA EXECUÇÃO DE PAVIMENTOS DE CONCRETO. AF_11/2017</t>
  </si>
  <si>
    <t>1,69</t>
  </si>
  <si>
    <t>97114</t>
  </si>
  <si>
    <t>EXECUÇÃO DE JUNTAS DE CONTRAÇÃO PARA PAVIMENTOS DE CONCRETO. AF_11/2017</t>
  </si>
  <si>
    <t>97115</t>
  </si>
  <si>
    <t>APLICAÇÃO DE GRAXA EM BARRAS DE TRANSFERÊNCIA PARA EXECUÇÃO DE PAVIMENTO DE CONCRETO. AF_11/2017</t>
  </si>
  <si>
    <t>46,57</t>
  </si>
  <si>
    <t>97116</t>
  </si>
  <si>
    <t>BARRAS DE TRANSFERÊNCIA, AÇO CA-25 DE 16,0 MM, PARA EXECUÇÃO DE PAVIMENTO DE CONCRETO  FORNECIMENTO E INSTALAÇÃO. AF_11/2017</t>
  </si>
  <si>
    <t>19,16</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</si>
  <si>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</si>
  <si>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</si>
  <si>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</si>
  <si>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</si>
  <si>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16,39</t>
  </si>
  <si>
    <t>97119</t>
  </si>
  <si>
    <t>BARRAS DE TRANSFERÊNCIA, AÇO CA-25 DE 32,0 MM, PARA EXECUÇÃO DE PAVIMENTO DE CONCRETO  FORNECIMENTO E INSTALAÇÃO. AF_11/2017</t>
  </si>
  <si>
    <t>97120</t>
  </si>
  <si>
    <t>BARRAS DE LIGAÇÃO, AÇO CA-50 DE 10 MM, PARA EXECUÇÃO DE PAVIMENTO DE CONCRETO  FORNECIMENTO E INSTALAÇÃO. AF_11/2017</t>
  </si>
  <si>
    <t>97802</t>
  </si>
  <si>
    <t>PAVIMENTO COM TRATAMENTO SUPERFICIAL SIMPLES, COM EMULSÃO ASFÁLTICA RR-2C. AF_01/2020</t>
  </si>
  <si>
    <t>97803</t>
  </si>
  <si>
    <t>PAVIMENTO COM TRATAMENTO SUPERFICIAL SIMPLES, COM EMULSÃO ASFÁLTICA RR-2C, COM BANHO DILUÍDO. AF_01/2020</t>
  </si>
  <si>
    <t>10,68</t>
  </si>
  <si>
    <t>97805</t>
  </si>
  <si>
    <t>PAVIMENTO COM TRATAMENTO SUPERFICIAL DUPLO, COM EMULSÃO ASFÁLTICA RR-2C. AF_01/2020</t>
  </si>
  <si>
    <t>17,45</t>
  </si>
  <si>
    <t>97806</t>
  </si>
  <si>
    <t>PAVIMENTO COM TRATAMENTO SUPERFICIAL DUPLO, COM EMULSÃO ASFÁLTICA RR-2C, COM BANHO DILUÍDO. AF_01/2020</t>
  </si>
  <si>
    <t>21,12</t>
  </si>
  <si>
    <t>97807</t>
  </si>
  <si>
    <t>PAVIMENTO COM TRATAMENTO SUPERFICIAL DUPLO, COM EMULSÃO ASFÁLTICA RR-2C, COM CAPA SELANTE. AF_01/2020</t>
  </si>
  <si>
    <t>23,87</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</si>
  <si>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</si>
  <si>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</si>
  <si>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</si>
  <si>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</si>
  <si>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</si>
  <si>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</si>
  <si>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101167</t>
  </si>
  <si>
    <t>EXECUÇÃO DE PAVIMENTO EM PARALELEPÍPEDOS, REJUNTAMENTO COM PÓ DE PEDRA. AF_05/2020</t>
  </si>
  <si>
    <t>108,89</t>
  </si>
  <si>
    <t>101168</t>
  </si>
  <si>
    <t>EXECUÇÃO DE PAVIMENTO EM PARALELEPÍPEDOS, REJUNTAMENTO COM PEDRISCO E EMULSÃO ASFÁLTICA. AF_05/2020_P</t>
  </si>
  <si>
    <t>158,80</t>
  </si>
  <si>
    <t>101169</t>
  </si>
  <si>
    <t>EXECUÇÃO DE PAVIMENTO EM PARALELEPÍPEDOS, REJUNTAMENTO COM ARGAMASSA TRAÇO 1:3 (CIMENTO E AREIA). AF_05/2020</t>
  </si>
  <si>
    <t>120,57</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</si>
  <si>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</si>
  <si>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</si>
  <si>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</si>
  <si>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</si>
  <si>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</si>
  <si>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</si>
  <si>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51,12</t>
  </si>
  <si>
    <t>95995</t>
  </si>
  <si>
    <t>EXECUÇÃO DE PAVIMENTO COM APLICAÇÃO DE CONCRETO ASFÁLTICO, CAMADA DE ROLAMENTO - EXCLUSIVE CARGA E TRANSPORTE. AF_11/2019</t>
  </si>
  <si>
    <t>1.348,67</t>
  </si>
  <si>
    <t>95996</t>
  </si>
  <si>
    <t>EXECUÇÃO DE PAVIMENTO COM APLICAÇÃO DE CONCRETO ASFÁLTICO, CAMADA DE BINDER - EXCLUSIVE CARGA E TRANSPORTE. AF_11/2019</t>
  </si>
  <si>
    <t>1.165,51</t>
  </si>
  <si>
    <t>96001</t>
  </si>
  <si>
    <t>FRESAGEM DE PAVIMENTO ASFÁLTICO (PROFUNDIDADE ATÉ 5,0 CM) - EXCLUSIVE TRANSPORTE. AF_11/2019</t>
  </si>
  <si>
    <t>96393</t>
  </si>
  <si>
    <t>USINAGEM DE BRITA GRADUADA SIMPLES. AF_03/2020</t>
  </si>
  <si>
    <t>104,99</t>
  </si>
  <si>
    <t>96394</t>
  </si>
  <si>
    <t>USINAGEM DE BRITA GRADUADA TRATADA COM CIMENTO. AF_03/2020</t>
  </si>
  <si>
    <t>153,01</t>
  </si>
  <si>
    <t>96395</t>
  </si>
  <si>
    <t>USINAGEM DE CONCRETO PARA COMPACTAÇÃO COM ROLO. AF_03/2020</t>
  </si>
  <si>
    <t>219,82</t>
  </si>
  <si>
    <t>100624</t>
  </si>
  <si>
    <t>EXECUÇÃO DE PAVIMENTO COM APLICAÇÃO DE PRÉ-MISTURADO A FRIO, CAMADA DE ROLAMENTO - EXCLUSIVE CARGA E TRANSPORTE. AF_11/2019</t>
  </si>
  <si>
    <t>955,25</t>
  </si>
  <si>
    <t>100625</t>
  </si>
  <si>
    <t>EXECUÇÃO DE PAVIMENTO COM APLICAÇÃO DE PRÉ-MISTURADO A FRIO, CAMADA DE BINDER - EXCLUSIVE CARGA E TRANSPORTE. AF_11/2019</t>
  </si>
  <si>
    <t>919,49</t>
  </si>
  <si>
    <t>101020</t>
  </si>
  <si>
    <t>USINAGEM DE CONCRETO ASFÁLTICO COM CAP 50/70, PARA CAMADA DE BINDER, PADRÃO DNIT FAIXA B, EM USINA DE ASFALTO CONTÍNUA DE 80 TON/H. AF_03/2020</t>
  </si>
  <si>
    <t>435,40</t>
  </si>
  <si>
    <t>101021</t>
  </si>
  <si>
    <t>USINAGEM DE CONCRETO ASFÁLTICO COM CAP 50/70, PARA CAMADA DE ROLAMENTO, PADRÃO DNIT FAIXA C, EM USINA DE ASFALTO CONTÍNUA DE 80 TON/H. AF_03/2020</t>
  </si>
  <si>
    <t>470,67</t>
  </si>
  <si>
    <t>101022</t>
  </si>
  <si>
    <t>USINAGEM DE CONCRETO ASFÁLTICO COM CAP 50/70, PARA CAMADA DE BINDER, PADRÃO DNIT FAIXA B, EM USINA DE ASFALTO CONTÍNUA DE 140 TON/H. AF_03/2020_P</t>
  </si>
  <si>
    <t>378,24</t>
  </si>
  <si>
    <t>101023</t>
  </si>
  <si>
    <t>USINAGEM DE CONCRETO ASFÁLTICO COM CAP 50/70, PARA CAMADA DE ROLAMENTO, PADRÃO DNIT FAIXA C, EM USINA DE ASFALTO CONTÍNUA DE 140 TON/H. AF_03/2020_P</t>
  </si>
  <si>
    <t>413,52</t>
  </si>
  <si>
    <t>101024</t>
  </si>
  <si>
    <t>USINAGEM DE CONCRETO ASFÁLTICO COM CAP 50/70, PARA CAMADA DE BINDER, PADRÃO DNIT FAIXA B, EM USINA DE ASFALTO GRAVIMÉTRICA DE 150 TON/H. AF_03/2020_P</t>
  </si>
  <si>
    <t>384,10</t>
  </si>
  <si>
    <t>101025</t>
  </si>
  <si>
    <t>USINAGEM DE CONCRETO ASFÁLTICO COM CAP 50/70 PARA CAMADA DE ROLAMENTO, PADRÃO DNIT FAIXA C, EM USINA DE ASFALTO GRAVIMÉTRICA DE 150 TON/H. AF_03/2020_P</t>
  </si>
  <si>
    <t>419,37</t>
  </si>
  <si>
    <t>101026</t>
  </si>
  <si>
    <t>USINAGEM DE PRÉ MISTURADO A FRIO, PARA CAMADA DE BINDER, PADRÃO DNIT FAIXA B. AF_03/2020_P</t>
  </si>
  <si>
    <t>355,71</t>
  </si>
  <si>
    <t>101027</t>
  </si>
  <si>
    <t>USINAGEM DE PRÉ MISTURADO A FRIO, PARA CAMADA DE ROLAMENTO, PADRÃO DNIT FAIXA C. AF_03/2020_P</t>
  </si>
  <si>
    <t>362,73</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</si>
  <si>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</si>
  <si>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</si>
  <si>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</si>
  <si>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</si>
  <si>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2,40</t>
  </si>
  <si>
    <t>88413</t>
  </si>
  <si>
    <t>APLICAÇÃO MANUAL DE FUNDO SELADOR ACRÍLICO EM SUPERFÍCIES EXTERNAS DE SACADA DE EDIFÍCIOS DE MÚLTIPLOS PAVIMENTOS. AF_06/2014</t>
  </si>
  <si>
    <t>4,67</t>
  </si>
  <si>
    <t>88414</t>
  </si>
  <si>
    <t>APLICAÇÃO MANUAL DE FUNDO SELADOR ACRÍLICO EM SUPERFÍCIES INTERNAS DA SACADA DE EDIFÍCIOS DE MÚLTIPLOS PAVIMENTOS. AF_06/2014</t>
  </si>
  <si>
    <t>88415</t>
  </si>
  <si>
    <t>APLICAÇÃO MANUAL DE FUNDO SELADOR ACRÍLICO EM PAREDES EXTERNAS DE CASAS. AF_06/2014</t>
  </si>
  <si>
    <t>3,40</t>
  </si>
  <si>
    <t>88416</t>
  </si>
  <si>
    <t>APLICAÇÃO MANUAL DE PINTURA COM TINTA TEXTURIZADA ACRÍLICA EM PANOS COM PRESENÇA DE VÃOS DE EDIFÍCIOS DE MÚLTIPLOS PAVIMENTOS, UMA COR. AF_06/2014</t>
  </si>
  <si>
    <t>16,06</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</si>
  <si>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</si>
  <si>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</si>
  <si>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</si>
  <si>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</si>
  <si>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</si>
  <si>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</si>
  <si>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</si>
  <si>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</si>
  <si>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16,89</t>
  </si>
  <si>
    <t>88424</t>
  </si>
  <si>
    <t>APLICAÇÃO MANUAL DE PINTURA COM TINTA TEXTURIZADA ACRÍLICA EM PANOS COM PRESENÇA DE VÃOS DE EDIFÍCIOS DE MÚLTIPLOS PAVIMENTOS, DUAS CORES. AF_06/2014</t>
  </si>
  <si>
    <t>19,72</t>
  </si>
  <si>
    <t>88426</t>
  </si>
  <si>
    <t>APLICAÇÃO MANUAL DE PINTURA COM TINTA TEXTURIZADA ACRÍLICA EM PANOS CEGOS DE FACHADA (SEM PRESENÇA DE VÃOS) DE EDIFÍCIOS DE MÚLTIPLOS PAVIMENTOS, DUAS CORES. AF_06/2014</t>
  </si>
  <si>
    <t>15,12</t>
  </si>
  <si>
    <t>88428</t>
  </si>
  <si>
    <t>APLICAÇÃO MANUAL DE PINTURA COM TINTA TEXTURIZADA ACRÍLICA EM SUPERFÍCIES EXTERNAS DE SACADA DE EDIFÍCIOS DE MÚLTIPLOS PAVIMENTOS, DUAS CORES. AF_06/2014</t>
  </si>
  <si>
    <t>28,99</t>
  </si>
  <si>
    <t>88429</t>
  </si>
  <si>
    <t>APLICAÇÃO MANUAL DE PINTURA COM TINTA TEXTURIZADA ACRÍLICA EM SUPERFÍCIES INTERNAS DA SACADA DE EDIFÍCIOS DE MÚLTIPLOS PAVIMENTOS, DUAS CORES. AF_06/2014</t>
  </si>
  <si>
    <t>31,95</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</si>
  <si>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</si>
  <si>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</si>
  <si>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</si>
  <si>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</si>
  <si>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17,00</t>
  </si>
  <si>
    <t>88484</t>
  </si>
  <si>
    <t>APLICAÇÃO DE FUNDO SELADOR ACRÍLICO EM TETO, UMA DEMÃO. AF_06/2014</t>
  </si>
  <si>
    <t>88485</t>
  </si>
  <si>
    <t>APLICAÇÃO DE FUNDO SELADOR ACRÍLICO EM PAREDES, UMA DEMÃO. AF_06/2014</t>
  </si>
  <si>
    <t>2,97</t>
  </si>
  <si>
    <t>88488</t>
  </si>
  <si>
    <t>APLICAÇÃO MANUAL DE PINTURA COM TINTA LÁTEX ACRÍLICA EM TETO, DUAS DEMÃOS. AF_06/2014</t>
  </si>
  <si>
    <t>88489</t>
  </si>
  <si>
    <t>APLICAÇÃO MANUAL DE PINTURA COM TINTA LÁTEX ACRÍLICA EM PAREDES, DUAS DEMÃOS. AF_06/2014</t>
  </si>
  <si>
    <t>14,59</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</si>
  <si>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</si>
  <si>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</si>
  <si>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</si>
  <si>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</si>
  <si>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</si>
  <si>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</si>
  <si>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</si>
  <si>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</si>
  <si>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</si>
  <si>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</si>
  <si>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13,24</t>
  </si>
  <si>
    <t>95306</t>
  </si>
  <si>
    <t>TEXTURA ACRÍLICA, APLICAÇÃO MANUAL EM TETO, UMA DEMÃO. AF_09/2016</t>
  </si>
  <si>
    <t>15,83</t>
  </si>
  <si>
    <t>95622</t>
  </si>
  <si>
    <t>APLICAÇÃO MANUAL DE TINTA LÁTEX ACRÍLICA EM PANOS COM PRESENÇA DE VÃOS DE EDIFÍCIOS DE MÚLTIPLOS PAVIMENTOS, DUAS DEMÃOS. AF_11/2016</t>
  </si>
  <si>
    <t>15,13</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</si>
  <si>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</si>
  <si>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</si>
  <si>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</si>
  <si>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</si>
  <si>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</si>
  <si>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</si>
  <si>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24,88</t>
  </si>
  <si>
    <t>95626</t>
  </si>
  <si>
    <t>APLICAÇÃO MANUAL DE TINTA LÁTEX ACRÍLICA EM PAREDE EXTERNAS DE CASAS, DUAS DEMÃOS. AF_11/2016</t>
  </si>
  <si>
    <t>16,32</t>
  </si>
  <si>
    <t>96126</t>
  </si>
  <si>
    <t>APLICAÇÃO MANUAL DE MASSA ACRÍLICA EM PANOS DE FACHADA COM PRESENÇA DE VÃOS, DE EDIFÍCIOS DE MÚLTIPLOS PAVIMENTOS, UMA DEMÃO. AF_05/2017</t>
  </si>
  <si>
    <t>19,80</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</si>
  <si>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</si>
  <si>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</si>
  <si>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</si>
  <si>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</si>
  <si>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</si>
  <si>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</si>
  <si>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</si>
  <si>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</si>
  <si>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</si>
  <si>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</si>
  <si>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27,44</t>
  </si>
  <si>
    <t>96132</t>
  </si>
  <si>
    <t>APLICAÇÃO MANUAL DE MASSA ACRÍLICA EM PANOS DE FACHADA SEM PRESENÇA DE VÃOS, DE EDIFÍCIOS DE MÚLTIPLOS PAVIMENTOS, DUAS DEMÃOS. AF_05/2017</t>
  </si>
  <si>
    <t>21,38</t>
  </si>
  <si>
    <t>96133</t>
  </si>
  <si>
    <t>APLICAÇÃO MANUAL DE MASSA ACRÍLICA EM SUPERFÍCIES EXTERNAS DE SACADA DE EDIFÍCIOS DE MÚLTIPLOS PAVIMENTOS, DUAS DEMÃOS. AF_05/2017</t>
  </si>
  <si>
    <t>39,69</t>
  </si>
  <si>
    <t>96134</t>
  </si>
  <si>
    <t>APLICAÇÃO MANUAL DE MASSA ACRÍLICA EM SUPERFÍCIES INTERNAS DE SACADA DE EDIFÍCIOS DE MÚLTIPLOS PAVIMENTOS, DUAS DEMÃOS. AF_05/2017</t>
  </si>
  <si>
    <t>43,59</t>
  </si>
  <si>
    <t>96135</t>
  </si>
  <si>
    <t>APLICAÇÃO MANUAL DE MASSA ACRÍLICA EM PAREDES EXTERNAS DE CASAS, DUAS DEMÃOS. AF_05/2017</t>
  </si>
  <si>
    <t>29,38</t>
  </si>
  <si>
    <t>102193</t>
  </si>
  <si>
    <t>LIXAMENTO DE MADEIRA PARA APLICAÇÃO DE FUNDO OU PINTURA. AF_01/2021</t>
  </si>
  <si>
    <t>2,01</t>
  </si>
  <si>
    <t>102194</t>
  </si>
  <si>
    <t>LIXAMENTO DE MASSA PARA MADEIRA. AF_01/2021</t>
  </si>
  <si>
    <t>7,99</t>
  </si>
  <si>
    <t>102197</t>
  </si>
  <si>
    <t>PINTURA FUNDO NIVELADOR ALQUÍDICO BRANCO EM MADEIRA. AF_01/2021</t>
  </si>
  <si>
    <t>26,51</t>
  </si>
  <si>
    <t>102200</t>
  </si>
  <si>
    <t>APLICAÇÃO MASSA ALQUÍDICA PARA MADEIRA, PARA PINTURA COM TINTA DE ACABAMENTO (PIGMENTADA). AF_01/2021</t>
  </si>
  <si>
    <t>20,65</t>
  </si>
  <si>
    <t>102201</t>
  </si>
  <si>
    <t>APLICAÇÃO MASSA ACRÍLICA PARA MADEIRA, PARA PINTURA COM TINTA DE ACABAMENTO (PIGMENTADA). AF_01/2021</t>
  </si>
  <si>
    <t>18,87</t>
  </si>
  <si>
    <t>102202</t>
  </si>
  <si>
    <t>APLICAÇÃO MASSA EPÓXI PARA MADEIRA, PARA PINTURA COM TINTA PU DE ACABAMENTO (PIGMENTADA). AF_01/2021</t>
  </si>
  <si>
    <t>50,84</t>
  </si>
  <si>
    <t>102203</t>
  </si>
  <si>
    <t>PINTURA VERNIZ (INCOLOR) ALQUÍDICO EM MADEIRA, USO INTERNO E EXTERNO, 1 DEMÃO. AF_01/2021</t>
  </si>
  <si>
    <t>102204</t>
  </si>
  <si>
    <t>PINTURA VERNIZ (INCOLOR) ALQUÍDICO EM MADEIRA, USO INTERNO, 1 DEMÃO. AF_01/2021</t>
  </si>
  <si>
    <t>9,77</t>
  </si>
  <si>
    <t>102205</t>
  </si>
  <si>
    <t>PINTURA VERNIZ (INCOLOR) POLIURETÂNICO (RESINA ALQUÍDICA MODIFICADA) EM MADEIRA, 1 DEMÃO. AF_01/2021</t>
  </si>
  <si>
    <t>8,93</t>
  </si>
  <si>
    <t>102207</t>
  </si>
  <si>
    <t>PINTURA TINTA DE ACABAMENTO (PIGMENTADA) A ÓLEO EM MADEIRA, 1 DEMÃO. AF_01/2021</t>
  </si>
  <si>
    <t>8,28</t>
  </si>
  <si>
    <t>102208</t>
  </si>
  <si>
    <t>PINTURA TINTA DE ACABAMENTO (PIGMENTADA) ESMALTE SINTÉTICO FOSCO EM MADEIRA, 1 DEMÃO. AF_01/2021</t>
  </si>
  <si>
    <t>7,92</t>
  </si>
  <si>
    <t>102209</t>
  </si>
  <si>
    <t>PINTURA TINTA DE ACABAMENTO (PIGMENTADA) ESMALTE SINTÉTICO ACETINADO EM MADEIRA, 1 DEMÃO. AF_01/2021</t>
  </si>
  <si>
    <t>8,16</t>
  </si>
  <si>
    <t>102210</t>
  </si>
  <si>
    <t>PINTURA TINTA DE ACABAMENTO (PIGMENTADA) ESMALTE SINTÉTICO BRILHANTE EM MADEIRA, 1 DEMÃO. AF_01/2021</t>
  </si>
  <si>
    <t>7,78</t>
  </si>
  <si>
    <t>102213</t>
  </si>
  <si>
    <t>PINTURA VERNIZ (INCOLOR) ALQUÍDICO EM MADEIRA, USO INTERNO E EXTERNO, 2 DEMÃOS. AF_01/2021</t>
  </si>
  <si>
    <t>102214</t>
  </si>
  <si>
    <t>PINTURA VERNIZ (INCOLOR) ALQUÍDICO EM MADEIRA, USO INTERNO, 2 DEMÃOS. AF_01/2021</t>
  </si>
  <si>
    <t>19,55</t>
  </si>
  <si>
    <t>102215</t>
  </si>
  <si>
    <t>PINTURA VERNIZ (INCOLOR) POLIURETÂNICO (RESINA ALQUÍDICA MODIFICADA) EM MADEIRA, 2 DEMÃOS. AF_01/2021</t>
  </si>
  <si>
    <t>102217</t>
  </si>
  <si>
    <t>PINTURA TINTA DE ACABAMENTO (PIGMENTADA) A ÓLEO EM MADEIRA, 2 DEMÃOS. AF_01/2021</t>
  </si>
  <si>
    <t>16,58</t>
  </si>
  <si>
    <t>102218</t>
  </si>
  <si>
    <t>PINTURA TINTA DE ACABAMENTO (PIGMENTADA) ESMALTE SINTÉTICO FOSCO EM MADEIRA, 2 DEMÃOS. AF_01/2021</t>
  </si>
  <si>
    <t>15,82</t>
  </si>
  <si>
    <t>102219</t>
  </si>
  <si>
    <t>PINTURA TINTA DE ACABAMENTO (PIGMENTADA) ESMALTE SINTÉTICO ACETINADO EM MADEIRA, 2 DEMÃOS. AF_01/2021</t>
  </si>
  <si>
    <t>102220</t>
  </si>
  <si>
    <t>PINTURA TINTA DE ACABAMENTO (PIGMENTADA) ESMALTE SINTÉTICO BRILHANTE EM MADEIRA, 2 DEMÃOS. AF_01/2021</t>
  </si>
  <si>
    <t>15,57</t>
  </si>
  <si>
    <t>102223</t>
  </si>
  <si>
    <t>PINTURA VERNIZ (INCOLOR) ALQUÍDICO EM MADEIRA, USO INTERNO E EXTERNO, 3 DEMÃOS. AF_01/2021</t>
  </si>
  <si>
    <t>28,55</t>
  </si>
  <si>
    <t>102224</t>
  </si>
  <si>
    <t>PINTURA VERNIZ (INCOLOR) ALQUÍDICO EM MADEIRA, USO INTERNO, 3 DEMÃOS. AF_01/2021</t>
  </si>
  <si>
    <t>29,33</t>
  </si>
  <si>
    <t>102225</t>
  </si>
  <si>
    <t>PINTURA VERNIZ (INCOLOR) POLIURETÂNICO (RESINA ALQUÍDICA MODIFICADA) EM MADEIRA, 3 DEMÃOS. AF_01/2021</t>
  </si>
  <si>
    <t>26,83</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</si>
  <si>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</si>
  <si>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</si>
  <si>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</si>
  <si>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</si>
  <si>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</si>
  <si>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</si>
  <si>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24,48</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</si>
  <si>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</si>
  <si>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</si>
  <si>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</si>
  <si>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</si>
  <si>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</si>
  <si>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</si>
  <si>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22,24</t>
  </si>
  <si>
    <t>100716</t>
  </si>
  <si>
    <t>JATEAMENTO ABRASIVO COM GRANALHA DE AÇO EM PERFIL METÁLICO EM FÁBRICA. AF_01/2020</t>
  </si>
  <si>
    <t>26,06</t>
  </si>
  <si>
    <t>100717</t>
  </si>
  <si>
    <t>LIXAMENTO MANUAL EM SUPERFÍCIES METÁLICAS EM OBRA. AF_01/2020</t>
  </si>
  <si>
    <t>9,55</t>
  </si>
  <si>
    <t>100718</t>
  </si>
  <si>
    <t>COLOCAÇÃO DE FITA PROTETORA PARA PINTURA. AF_01/2020</t>
  </si>
  <si>
    <t>1,36</t>
  </si>
  <si>
    <t>100719</t>
  </si>
  <si>
    <t>PINTURA COM TINTA ALQUÍDICA DE FUNDO (TIPO ZARCÃO) PULVERIZADA SOBRE PERFIL METÁLICO EXECUTADO EM FÁBRICA (POR DEMÃO). AF_01/2020_P</t>
  </si>
  <si>
    <t>10,36</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</si>
  <si>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</si>
  <si>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</si>
  <si>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</si>
  <si>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t>
  </si>
  <si>
    <t>100722</t>
  </si>
  <si>
    <t>PINTURA COM TINTA ALQUÍDICA DE FUNDO (TIPO ZARCÃO) APLICADA A ROLO OU PINCEL SOBRE SUPERFÍCIES METÁLICAS (EXCETO PERFIL) EXECUTADO EM OBRA (POR DEMÃO). AF_01/2020</t>
  </si>
  <si>
    <t>23,73</t>
  </si>
  <si>
    <t>100723</t>
  </si>
  <si>
    <t>PINTURA COM TINTA ALQUÍDICA DE FUNDO E ACABAMENTO (ESMALTE SINTÉTICO GRAFITE) PULVERIZADA SOBRE PERFIL METÁLICO EXECUTADO EM FÁBRICA (POR DEMÃO). AF_01/2020_P</t>
  </si>
  <si>
    <t>100724</t>
  </si>
  <si>
    <t>PINTURA COM TINTA ALQUÍDICA DE FUNDO E ACABAMENTO (ESMALTE SINTÉTICO GRAFITE) APLICADA A ROLO OU PINCEL SOBRE PERFIL METÁLICO EXECUTADO EM FÁBRICA (POR DEMÃO). AF_01/2020</t>
  </si>
  <si>
    <t>13,51</t>
  </si>
  <si>
    <t>100725</t>
  </si>
  <si>
    <t>PINTURA COM TINTA ALQUÍDICA DE FUNDO E ACABAMENTO (ESMALTE SINTÉTICO GRAFITE) PULVERIZADA SOBRE SUPERFÍCIES METÁLICAS (EXCETO PERFIL) EXECUTADO EM OBRA (POR DEMÃO). AF_01/2020_P</t>
  </si>
  <si>
    <t>24,47</t>
  </si>
  <si>
    <t>100726</t>
  </si>
  <si>
    <t>PINTURA COM TINTA ALQUÍDICA DE FUNDO E ACABAMENTO (ESMALTE SINTÉTICO GRAFITE) APLICADA A ROLO OU PINCEL SOBRE SUPERFÍCIES METÁLICAS (EXCETO PERFIL) EXECUTADO EM OBRA (POR DEMÃO). AF_01/2020</t>
  </si>
  <si>
    <t>26,70</t>
  </si>
  <si>
    <t>100727</t>
  </si>
  <si>
    <t>PINTURA COM TINTA EPOXÍDICA DE FUNDO PULVERIZADA SOBRE PERFIL METÁLICO EXECUTADO EM FÁBRICA (POR DEMÃO). AF_01/2020_P</t>
  </si>
  <si>
    <t>100728</t>
  </si>
  <si>
    <t>PINTURA COM TINTA EPOXÍDICA DE FUNDO APLICADA A ROLO OU PINCEL SOBRE PERFIL METÁLICO EXECUTADO EM FÁBRICA (POR DEMÃO). AF_01/2020</t>
  </si>
  <si>
    <t>22,93</t>
  </si>
  <si>
    <t>100729</t>
  </si>
  <si>
    <t>PINTURA COM TINTA EPOXÍDICA DE ACABAMENTO PULVERIZADA SOBRE PERFIL METÁLICO EXECUTADO EM FÁBRICA (POR DEMÃO). AF_01/2020_P</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</si>
  <si>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</si>
  <si>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</si>
  <si>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</si>
  <si>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t>
  </si>
  <si>
    <t>12,29</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</si>
  <si>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</si>
  <si>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</si>
  <si>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</si>
  <si>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</si>
  <si>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</si>
  <si>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</si>
  <si>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</si>
  <si>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t>
  </si>
  <si>
    <t>100740</t>
  </si>
  <si>
    <t>PINTURA COM TINTA ALQUÍDICA DE ACABAMENTO (ESMALTE SINTÉTICO ACETINADO) APLICADA A ROLO OU PINCEL SOBRE PERFIL METÁLICO EXECUTADO EM FÁBRICA (POR DEMÃO). AF_01/2020</t>
  </si>
  <si>
    <t>10,98</t>
  </si>
  <si>
    <t>100741</t>
  </si>
  <si>
    <t>PINTURA COM TINTA ALQUÍDICA DE ACABAMENTO (ESMALTE SINTÉTICO ACETINADO) PULVERIZADA SOBRE SUPERFÍCIES METÁLICAS (EXCETO PERFIL) EXECUTADO EM OBRA (POR DEMÃO). AF_01/2020_P</t>
  </si>
  <si>
    <t>23,86</t>
  </si>
  <si>
    <t>100742</t>
  </si>
  <si>
    <t>PINTURA COM TINTA ALQUÍDICA DE ACABAMENTO (ESMALTE SINTÉTICO ACETINADO) APLICADA A ROLO OU PINCEL SOBRE SUPERFÍCIES METÁLICAS (EXCETO PERFIL) EXECUTADO EM OBRA (POR DEMÃO). AF_01/2020</t>
  </si>
  <si>
    <t>24,24</t>
  </si>
  <si>
    <t>100743</t>
  </si>
  <si>
    <t>PINTURA COM TINTA ALQUÍDICA DE ACABAMENTO (ESMALTE SINTÉTICO BRILHANTE) PULVERIZADA SOBRE PERFIL METÁLICO EXECUTADO EM FÁBRICA  (POR DEMÃO). AF_01/2020_P</t>
  </si>
  <si>
    <t>9,96</t>
  </si>
  <si>
    <t>100744</t>
  </si>
  <si>
    <t>PINTURA COM TINTA ALQUÍDICA DE ACABAMENTO (ESMALTE SINTÉTICO BRILHANTE) APLICADA A ROLO OU PINCEL SOBRE PERFIL METÁLICO EXECUTADO EM FÁBRICA (POR DEMÃO). AF_01/2020</t>
  </si>
  <si>
    <t>10,83</t>
  </si>
  <si>
    <t>100745</t>
  </si>
  <si>
    <t>PINTURA COM TINTA ALQUÍDICA DE ACABAMENTO (ESMALTE SINTÉTICO BRILHANTE) PULVERIZADA SOBRE SUPERFÍCIES METÁLICAS (EXCETO PERFIL) EXECUTADO EM OBRA  (POR DEMÃO). AF_01/2020_P</t>
  </si>
  <si>
    <t>23,61</t>
  </si>
  <si>
    <t>100746</t>
  </si>
  <si>
    <t>PINTURA COM TINTA ALQUÍDICA DE ACABAMENTO (ESMALTE SINTÉTICO BRILHANTE) APLICADA A ROLO OU PINCEL SOBRE SUPERFÍCIES METÁLICAS (EXCETO PERFIL) EXECUTADO EM OBRA (POR DEMÃO). AF_01/2020</t>
  </si>
  <si>
    <t>24,09</t>
  </si>
  <si>
    <t>100747</t>
  </si>
  <si>
    <t>PINTURA COM TINTA ALQUÍDICA DE ACABAMENTO (ESMALTE SINTÉTICO FOSCO) PULVERIZADA SOBRE PERFIL METÁLICO EXECUTADO EM FÁBRICA (POR DEMÃO). AF_01/2020_P</t>
  </si>
  <si>
    <t>10,06</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</si>
  <si>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</si>
  <si>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</si>
  <si>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</si>
  <si>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t>
  </si>
  <si>
    <t>23,72</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</si>
  <si>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</si>
  <si>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</si>
  <si>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</si>
  <si>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t>
  </si>
  <si>
    <t>38,28</t>
  </si>
  <si>
    <t>100752</t>
  </si>
  <si>
    <t>PINTURA COM TINTA EPOXÍDICA DE ACABAMENTO APLICADA A ROLO OU PINCEL SOBRE PERFIL METÁLICO EXECUTADO EM FÁBRICA (02 DEMÃOS). AF_01/2020</t>
  </si>
  <si>
    <t>45,09</t>
  </si>
  <si>
    <t>100753</t>
  </si>
  <si>
    <t>PINTURA COM TINTA ACRÍLICA DE ACABAMENTO PULVERIZADA SOBRE SUPERFÍCIES METÁLICAS (EXCETO PERFIL) EXECUTADO EM OBRA (02 DEMÃOS). AF_01/2020_P</t>
  </si>
  <si>
    <t>21,68</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</si>
  <si>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</si>
  <si>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</si>
  <si>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</si>
  <si>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t>
  </si>
  <si>
    <t>47,74</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</si>
  <si>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</si>
  <si>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</si>
  <si>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</si>
  <si>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AF_01/2020_P</t>
  </si>
  <si>
    <t>47,24</t>
  </si>
  <si>
    <t>100760</t>
  </si>
  <si>
    <t>PINTURA COM TINTA ALQUÍDICA DE ACABAMENTO (ESMALTE SINTÉTICO BRILHANTE) APLICADA A ROLO OU PINCEL SOBRE SUPERFÍCIES METÁLICAS (EXCETO PERFIL) EXECUTADO EM OBRA (02 DEMÃOS). AF_01/2020</t>
  </si>
  <si>
    <t>48,22</t>
  </si>
  <si>
    <t>100761</t>
  </si>
  <si>
    <t>PINTURA COM TINTA ALQUÍDICA DE ACABAMENTO (ESMALTE SINTÉTICO FOSCO) PULVERIZADA SOBRE SUPERFÍCIES METÁLICAS (EXCETO PERFIL) EXECUTADO EM OBRA (02 DEMÃOS). AF_01/2020_P</t>
  </si>
  <si>
    <t>47,45</t>
  </si>
  <si>
    <t>100762</t>
  </si>
  <si>
    <t>PINTURA COM TINTA ALQUÍDICA DE ACABAMENTO (ESMALTE SINTÉTICO FOSCO) APLICADA A ROLO OU PINCEL SOBRE SUPERFÍCIES METÁLICAS (EXCETO PERFIL) EXECUTADO EM OBRA (02 DEMÃOS). AF_01/2020</t>
  </si>
  <si>
    <t>48,35</t>
  </si>
  <si>
    <t>102488</t>
  </si>
  <si>
    <t>PREPARO DO PISO CIMENTADO PARA PINTURA - LIXAMENTO E LIMPEZA. AF_05/2021</t>
  </si>
  <si>
    <t>3,22</t>
  </si>
  <si>
    <t>102489</t>
  </si>
  <si>
    <t>PINTURA HIDROFUGANTE COM SILICONE, APLICAÇÃO MANUAL, 2 DEMÃOS. AF_05/2021</t>
  </si>
  <si>
    <t>27,84</t>
  </si>
  <si>
    <t>102491</t>
  </si>
  <si>
    <t>PINTURA DE PISO COM TINTA ACRÍLICA, APLICAÇÃO MANUAL, 2 DEMÃOS, INCLUSO FUNDO PREPARADOR. AF_05/2021</t>
  </si>
  <si>
    <t>18,71</t>
  </si>
  <si>
    <t>102492</t>
  </si>
  <si>
    <t>PINTURA DE PISO COM TINTA ACRÍLICA, APLICAÇÃO MANUAL, 3 DEMÃOS, INCLUSO FUNDO PREPARADOR. AF_05/2021</t>
  </si>
  <si>
    <t>102494</t>
  </si>
  <si>
    <t>PINTURA DE PISO COM TINTA EPÓXI, APLICAÇÃO MANUAL, 2 DEMÃOS, INCLUSO PRIMER EPÓXI. AF_05/2021</t>
  </si>
  <si>
    <t>60,00</t>
  </si>
  <si>
    <t>102496</t>
  </si>
  <si>
    <t>PINTURA DE RODAPÉ COM TINTA EPÓXI, APLICAÇÃO MANUAL, 2 DEMÃOS, INCLUSÃO PRIMER EPÓXI. AF_05/2021</t>
  </si>
  <si>
    <t>102497</t>
  </si>
  <si>
    <t>PINTURA DE RODAPÉ EM PEDRA DECORATIVA COM VERNIZ DE POLIURETANO, APLICAÇÃO MANUAL, 3 DEMÃOS. AF_05/2021</t>
  </si>
  <si>
    <t>4,61</t>
  </si>
  <si>
    <t>102498</t>
  </si>
  <si>
    <t>PINTURA DE MEIO-FIO COM TINTA BRANCA A BASE DE CAL (CAIAÇÃO). AF_05/2021</t>
  </si>
  <si>
    <t>1,49</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</si>
  <si>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</si>
  <si>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</si>
  <si>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</si>
  <si>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</si>
  <si>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</si>
  <si>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</si>
  <si>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22,99</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</si>
  <si>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</si>
  <si>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</si>
  <si>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</si>
  <si>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</si>
  <si>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</si>
  <si>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</si>
  <si>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10,62</t>
  </si>
  <si>
    <t>102507</t>
  </si>
  <si>
    <t>PINTURA DE DEMARCAÇÃO DE VAGA COM TINTA EPÓXI, E = 10 CM, APLICAÇÃO MANUAL. AF_05/2021</t>
  </si>
  <si>
    <t>102508</t>
  </si>
  <si>
    <t>PINTURA DE FAIXA DE PEDESTRE OU ZEBRADA COM TINTA EPÓXI, E  = 30 CM, APLICAÇÃO MANUAL. AF_05/2021</t>
  </si>
  <si>
    <t>43,08</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</si>
  <si>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</si>
  <si>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</si>
  <si>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</si>
  <si>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</si>
  <si>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</si>
  <si>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</si>
  <si>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</si>
  <si>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</si>
  <si>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</si>
  <si>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</si>
  <si>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42,55</t>
  </si>
  <si>
    <t>101750</t>
  </si>
  <si>
    <t>PISO CIMENTADO, TRAÇO 1:3 (CIMENTO E AREIA), ACABAMENTO RÚSTICO, ESPESSURA 4,0 CM, PREPARO MECÂNICO DA ARGAMASSA. AF_09/2020</t>
  </si>
  <si>
    <t>40,33</t>
  </si>
  <si>
    <t>101729</t>
  </si>
  <si>
    <t>PISO EM TACO DE MADEIRA 7X42CM, FIXADO COM COLA BASE DE PVA. AF_09/2020</t>
  </si>
  <si>
    <t>211,30</t>
  </si>
  <si>
    <t>101746</t>
  </si>
  <si>
    <t>ASSOALHO DE MADEIRA. AF_09/2020</t>
  </si>
  <si>
    <t>325,45</t>
  </si>
  <si>
    <t>101751</t>
  </si>
  <si>
    <t>PISO EM TACO DE MADEIRA 7X21CM, FIXADO COM COLA BASE DE PVA. AF_09/2020</t>
  </si>
  <si>
    <t>217,15</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</si>
  <si>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</si>
  <si>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</si>
  <si>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</si>
  <si>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</si>
  <si>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58,47</t>
  </si>
  <si>
    <t>87248</t>
  </si>
  <si>
    <t>REVESTIMENTO CERÂMICO PARA PISO COM PLACAS TIPO ESMALTADA EXTRA DE DIMENSÕES 35X35 CM APLICADA EM AMBIENTES DE ÁREA MAIOR QUE 10 M2. AF_06/2014</t>
  </si>
  <si>
    <t>52,83</t>
  </si>
  <si>
    <t>87249</t>
  </si>
  <si>
    <t>REVESTIMENTO CERÂMICO PARA PISO COM PLACAS TIPO ESMALTADA EXTRA DE DIMENSÕES 45X45 CM APLICADA EM AMBIENTES DE ÁREA MENOR QUE 5 M2. AF_06/2014</t>
  </si>
  <si>
    <t>72,30</t>
  </si>
  <si>
    <t>87250</t>
  </si>
  <si>
    <t>REVESTIMENTO CERÂMICO PARA PISO COM PLACAS TIPO ESMALTADA EXTRA DE DIMENSÕES 45X45 CM APLICADA EM AMBIENTES DE ÁREA ENTRE 5 M2 E 10 M2. AF_06/2014</t>
  </si>
  <si>
    <t>61,11</t>
  </si>
  <si>
    <t>87251</t>
  </si>
  <si>
    <t>REVESTIMENTO CERÂMICO PARA PISO COM PLACAS TIPO ESMALTADA EXTRA DE DIMENSÕES 45X45 CM APLICADA EM AMBIENTES DE ÁREA MAIOR QUE 10 M2. AF_06/2014</t>
  </si>
  <si>
    <t>53,93</t>
  </si>
  <si>
    <t>87255</t>
  </si>
  <si>
    <t>REVESTIMENTO CERÂMICO PARA PISO COM PLACAS TIPO ESMALTADA EXTRA DE DIMENSÕES 60X60 CM APLICADA EM AMBIENTES DE ÁREA MENOR QUE 5 M2. AF_06/2014</t>
  </si>
  <si>
    <t>121,57</t>
  </si>
  <si>
    <t>87256</t>
  </si>
  <si>
    <t>REVESTIMENTO CERÂMICO PARA PISO COM PLACAS TIPO ESMALTADA EXTRA DE DIMENSÕES 60X60 CM APLICADA EM AMBIENTES DE ÁREA ENTRE 5 M2 E 10 M2. AF_06/2014</t>
  </si>
  <si>
    <t>107,70</t>
  </si>
  <si>
    <t>87257</t>
  </si>
  <si>
    <t>REVESTIMENTO CERÂMICO PARA PISO COM PLACAS TIPO ESMALTADA EXTRA DE DIMENSÕES 60X60 CM APLICADA EM AMBIENTES DE ÁREA MAIOR QUE 10 M2. AF_06/2014</t>
  </si>
  <si>
    <t>99,21</t>
  </si>
  <si>
    <t>87258</t>
  </si>
  <si>
    <t>REVESTIMENTO CERÂMICO PARA PISO COM PLACAS TIPO PORCELANATO DE DIMENSÕES 45X45 CM APLICADA EM AMBIENTES DE ÁREA MENOR QUE 5 M². AF_06/2014</t>
  </si>
  <si>
    <t>160,22</t>
  </si>
  <si>
    <t>87259</t>
  </si>
  <si>
    <t>REVESTIMENTO CERÂMICO PARA PISO COM PLACAS TIPO PORCELANATO DE DIMENSÕES 45X45 CM APLICADA EM AMBIENTES DE ÁREA ENTRE 5 M² E 10 M². AF_06/2014</t>
  </si>
  <si>
    <t>147,07</t>
  </si>
  <si>
    <t>87260</t>
  </si>
  <si>
    <t>REVESTIMENTO CERÂMICO PARA PISO COM PLACAS TIPO PORCELANATO DE DIMENSÕES 45X45 CM APLICADA EM AMBIENTES DE ÁREA MAIOR QUE 10 M². AF_06/2014</t>
  </si>
  <si>
    <t>139,47</t>
  </si>
  <si>
    <t>87261</t>
  </si>
  <si>
    <t>REVESTIMENTO CERÂMICO PARA PISO COM PLACAS TIPO PORCELANATO DE DIMENSÕES 60X60 CM APLICADA EM AMBIENTES DE ÁREA MENOR QUE 5 M². AF_06/2014</t>
  </si>
  <si>
    <t>185,94</t>
  </si>
  <si>
    <t>87262</t>
  </si>
  <si>
    <t>REVESTIMENTO CERÂMICO PARA PISO COM PLACAS TIPO PORCELANATO DE DIMENSÕES 60X60 CM APLICADA EM AMBIENTES DE ÁREA ENTRE 5 M² E 10 M². AF_06/2014</t>
  </si>
  <si>
    <t>170,32</t>
  </si>
  <si>
    <t>87263</t>
  </si>
  <si>
    <t>REVESTIMENTO CERÂMICO PARA PISO COM PLACAS TIPO PORCELANATO DE DIMENSÕES 60X60 CM APLICADA EM AMBIENTES DE ÁREA MAIOR QUE 10 M². AF_06/2014</t>
  </si>
  <si>
    <t>161,38</t>
  </si>
  <si>
    <t>89046</t>
  </si>
  <si>
    <t>(COMPOSIÇÃO REPRESENTATIVA) DO SERVIÇO DE REVESTIMENTO CERÂMICO PARA PISO COM PLACAS TIPO ESMALTADA EXTRA DE DIMENSÕES 35X35 CM, PARA EDIFICAÇÃO HABITACIONAL MULTIFAMILIAR (PRÉDIO). AF_11/2014</t>
  </si>
  <si>
    <t>58,20</t>
  </si>
  <si>
    <t>89171</t>
  </si>
  <si>
    <t>(COMPOSIÇÃO REPRESENTATIVA) DO SERVIÇO DE REVESTIMENTO CERÂMICO PARA PISO COM PLACAS TIPO ESMALTADA EXTRA DE DIMENSÕES 35X35 CM, PARA EDIFICAÇÃO HABITACIONAL UNIFAMILIAR (CASA) E EDIFICAÇÃO PÚBLICA PADRÃO. AF_11/2014</t>
  </si>
  <si>
    <t>55,41</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</si>
  <si>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</si>
  <si>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</si>
  <si>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</si>
  <si>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</si>
  <si>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51,65</t>
  </si>
  <si>
    <t>93391</t>
  </si>
  <si>
    <t>REVESTIMENTO CERÂMICO PARA PISO COM PLACAS TIPO ESMALTADA PADRÃO POPULAR DE DIMENSÕES 35X35 CM APLICADA EM AMBIENTES DE ÁREA MAIOR QUE 10 M2. AF_06/2014</t>
  </si>
  <si>
    <t>46,01</t>
  </si>
  <si>
    <t>98671</t>
  </si>
  <si>
    <t>PISO EM GRANITO APLICADO EM AMBIENTES INTERNOS. AF_09/2020</t>
  </si>
  <si>
    <t>385,12</t>
  </si>
  <si>
    <t>98672</t>
  </si>
  <si>
    <t>PISO EM MÁRMORE APLICADO EM AMBIENTES INTERNOS. AF_09/2020</t>
  </si>
  <si>
    <t>505,61</t>
  </si>
  <si>
    <t>98678</t>
  </si>
  <si>
    <t>PISO ELEVADO COM ESTRUTURA EM AÇO, COMPOSTO POR PEDESTAIS E LONGARINAS. AF_09/2020</t>
  </si>
  <si>
    <t>456,16</t>
  </si>
  <si>
    <t>98679</t>
  </si>
  <si>
    <t>PISO CIMENTADO, TRAÇO 1:3 (CIMENTO E AREIA), ACABAMENTO LISO, ESPESSURA 2,0 CM, PREPARO MECÂNICO DA ARGAMASSA. AF_09/2020</t>
  </si>
  <si>
    <t>29,56</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</si>
  <si>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</si>
  <si>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</si>
  <si>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</si>
  <si>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</si>
  <si>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</si>
  <si>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</si>
  <si>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34,49</t>
  </si>
  <si>
    <t>98685</t>
  </si>
  <si>
    <t>RODAPÉ EM GRANITO, ALTURA 10 CM. AF_09/2020</t>
  </si>
  <si>
    <t>70,29</t>
  </si>
  <si>
    <t>98686</t>
  </si>
  <si>
    <t>RODAPÉ EM LADRILHO HIDRÁULICO, ALTURA 7 CM. AF_09/2020</t>
  </si>
  <si>
    <t>37,91</t>
  </si>
  <si>
    <t>98688</t>
  </si>
  <si>
    <t>RODAPÉ EM POLIESTIRENO, ALTURA 5 CM. AF_09/2020</t>
  </si>
  <si>
    <t>64,48</t>
  </si>
  <si>
    <t>98689</t>
  </si>
  <si>
    <t>SOLEIRA EM GRANITO, LARGURA 15 CM, ESPESSURA 2,0 CM. AF_09/2020</t>
  </si>
  <si>
    <t>101090</t>
  </si>
  <si>
    <t>PISO EM PEDRA PORTUGUESA ASSENTADO SOBRE ARGAMASSA SECA DE CIMENTO E AREIA, TRAÇO 1:3, REJUNTADO COM CIMENTO COMUM. AF_05/2020</t>
  </si>
  <si>
    <t>176,14</t>
  </si>
  <si>
    <t>101091</t>
  </si>
  <si>
    <t>PISO EM LADRILHO HIDRÁULICO APLICADO EM AMBIENTES EXTERNOS. AF_05/2020</t>
  </si>
  <si>
    <t>124,97</t>
  </si>
  <si>
    <t>101725</t>
  </si>
  <si>
    <t>PISO EM LADRILHO HIDRÁULICO APLICADO EM AMBIENTES INTERNOS DE ÁREA MENOR QUE 5 M², INCLUSO APLICAÇÃO DE RESINA. AF_09/2020</t>
  </si>
  <si>
    <t>245,16</t>
  </si>
  <si>
    <t>101726</t>
  </si>
  <si>
    <t>PISO EM LADRILHO HIDRÁULICO APLICADO EM AMBIENTES INTERNOS DE ÁREA ENTRE 5 E 15 M², INCLUSO APLICAÇÃO DE RESINA. AF_09/2020</t>
  </si>
  <si>
    <t>162,23</t>
  </si>
  <si>
    <t>101731</t>
  </si>
  <si>
    <t>PISO EM PEDRA  ASSENTADO SOBRE ARGAMASSA 1:3 (CIMENTO E AREIA). AF_09/2020</t>
  </si>
  <si>
    <t>265,03</t>
  </si>
  <si>
    <t>101732</t>
  </si>
  <si>
    <t>PISO EM PEDRA ARDÓSIA ASSENTADO SOBRE ARGAMASSA 1:3 (CIMENTO E AREIA). AF_09/2020</t>
  </si>
  <si>
    <t>81,41</t>
  </si>
  <si>
    <t>101094</t>
  </si>
  <si>
    <t>PISO PODOTÁTIL, DIRECIONAL OU ALERTA, ASSENTADO SOBRE ARGAMASSA. AF_05/2020</t>
  </si>
  <si>
    <t>146,08</t>
  </si>
  <si>
    <t>101727</t>
  </si>
  <si>
    <t>PISO VINÍLICO SEMI-FLEXÍVEL EM PLACAS, PADRÃO LISO, ESPESSURA 3,2 MM, FIXADO COM COLA. AF_09/2020</t>
  </si>
  <si>
    <t>171,96</t>
  </si>
  <si>
    <t>101733</t>
  </si>
  <si>
    <t>PISO DE BORRACHA PASTILHADO/FRISADO, ESPESSURA 7MM, ASSENTADO COM ARGAMASSA. AF_09/2020</t>
  </si>
  <si>
    <t>235,18</t>
  </si>
  <si>
    <t>101734</t>
  </si>
  <si>
    <t>PISO DE BORRACHA PASTILHADO, ESPESSURA 15MM, ASSENTADO COM ARGAMASSA. AF_09/2020</t>
  </si>
  <si>
    <t>355,80</t>
  </si>
  <si>
    <t>101735</t>
  </si>
  <si>
    <t>PISO DE BORRACHA ESPORTIVO, ESPESSURA 15MM, ASSENTADO COM ARGAMASSA. AF_09/2020</t>
  </si>
  <si>
    <t>364,55</t>
  </si>
  <si>
    <t>101736</t>
  </si>
  <si>
    <t>PISO DE BORRACHA PASTILHADO, ESPESSURA 3,5MM, FIXADO COM ADESIVO ACRÍLICO. AF_09/2020</t>
  </si>
  <si>
    <t>95,05</t>
  </si>
  <si>
    <t>101737</t>
  </si>
  <si>
    <t>PISO DE BORRACHA CANELADO, ESPESSURA 3,5MM, FIXADO COM ADESIVO ACRÍLICO. AF_09/2020</t>
  </si>
  <si>
    <t>112,36</t>
  </si>
  <si>
    <t>101748</t>
  </si>
  <si>
    <t>PREPARO DE CONTRAPISO COM POLITRIZ. AF_09/2020</t>
  </si>
  <si>
    <t>3,23</t>
  </si>
  <si>
    <t>101092</t>
  </si>
  <si>
    <t>PISO EM GRANITO APLICADO EM CALÇADAS OU PISOS EXTERNOS. AF_05/2020</t>
  </si>
  <si>
    <t>395,24</t>
  </si>
  <si>
    <t>101093</t>
  </si>
  <si>
    <t>PISO EM MÁRMORE APLICADO EM CALÇADAS OU PISOS EXTERNOS. AF_05/2020</t>
  </si>
  <si>
    <t>515,73</t>
  </si>
  <si>
    <t>98695</t>
  </si>
  <si>
    <t>SOLEIRA EM MÁRMORE, LARGURA 15 CM, ESPESSURA 2,0 CM. AF_09/2020</t>
  </si>
  <si>
    <t>90,15</t>
  </si>
  <si>
    <t>98697</t>
  </si>
  <si>
    <t>RODAPÉ EM MÁRMORE, ALTURA 7 CM. AF_09/2020</t>
  </si>
  <si>
    <t>101738</t>
  </si>
  <si>
    <t>RODAPÉ EM MADEIRA, ALTURA 7CM, FIXADO COM COLA. AF_09/2020</t>
  </si>
  <si>
    <t>30,04</t>
  </si>
  <si>
    <t>101739</t>
  </si>
  <si>
    <t>RODAPÉ EM MADEIRA, ALTURA 7CM, FIXADO COM COLA E PARAFUSOS. AF_09/2020</t>
  </si>
  <si>
    <t>88648</t>
  </si>
  <si>
    <t>RODAPÉ CERÂMICO DE 7CM DE ALTURA COM PLACAS TIPO ESMALTADA EXTRA  DE DIMENSÕES 35X35CM. AF_06/2014</t>
  </si>
  <si>
    <t>7,64</t>
  </si>
  <si>
    <t>88649</t>
  </si>
  <si>
    <t>RODAPÉ CERÂMICO DE 7CM DE ALTURA COM PLACAS TIPO ESMALTADA EXTRA DE DIMENSÕES 45X45CM. AF_06/2014</t>
  </si>
  <si>
    <t>88650</t>
  </si>
  <si>
    <t>RODAPÉ CERÂMICO DE 7CM DE ALTURA COM PLACAS TIPO ESMALTADA EXTRA DE DIMENSÕES 60X60CM. AF_06/2014</t>
  </si>
  <si>
    <t>17,80</t>
  </si>
  <si>
    <t>96467</t>
  </si>
  <si>
    <t>RODAPÉ CERÂMICO DE 7CM DE ALTURA COM PLACAS TIPO ESMALTADA COMERCIAL DE DIMENSÕES 35X35CM (PADRAO POPULAR). AF_06/2017</t>
  </si>
  <si>
    <t>6,85</t>
  </si>
  <si>
    <t>101740</t>
  </si>
  <si>
    <t>RODAPÉ EM ARDÓSIA ALTURA 10CM. AF_09/2020</t>
  </si>
  <si>
    <t>42,85</t>
  </si>
  <si>
    <t>101741</t>
  </si>
  <si>
    <t>RODAPÉ EM MARMORITE, ALTURA 10CM. AF_09/2020</t>
  </si>
  <si>
    <t>21,30</t>
  </si>
  <si>
    <t>94990</t>
  </si>
  <si>
    <t>EXECUÇÃO DE PASSEIO (CALÇADA) OU PISO DE CONCRETO COM CONCRETO MOLDADO IN LOCO, FEITO EM OBRA, ACABAMENTO CONVENCIONAL, NÃO ARMADO. AF_07/2016</t>
  </si>
  <si>
    <t>645,65</t>
  </si>
  <si>
    <t>94991</t>
  </si>
  <si>
    <t>EXECUÇÃO DE PASSEIO (CALÇADA) OU PISO DE CONCRETO COM CONCRETO MOLDADO IN LOCO, USINADO, ACABAMENTO CONVENCIONAL, NÃO ARMADO. AF_07/2016</t>
  </si>
  <si>
    <t>579,97</t>
  </si>
  <si>
    <t>94992</t>
  </si>
  <si>
    <t>EXECUÇÃO DE PASSEIO (CALÇADA) OU PISO DE CONCRETO COM CONCRETO MOLDADO IN LOCO, FEITO EM OBRA, ACABAMENTO CONVENCIONAL, ESPESSURA 6 CM, ARMADO. AF_07/2016</t>
  </si>
  <si>
    <t>82,75</t>
  </si>
  <si>
    <t>94993</t>
  </si>
  <si>
    <t>EXECUÇÃO DE PASSEIO (CALÇADA) OU PISO DE CONCRETO COM CONCRETO MOLDADO IN LOCO, USINADO, ACABAMENTO CONVENCIONAL, ESPESSURA 6 CM, ARMADO. AF_07/2016</t>
  </si>
  <si>
    <t>78,81</t>
  </si>
  <si>
    <t>94994</t>
  </si>
  <si>
    <t>EXECUÇÃO DE PASSEIO (CALÇADA) OU PISO DE CONCRETO COM CONCRETO MOLDADO IN LOCO, FEITO EM OBRA, ACABAMENTO CONVENCIONAL, ESPESSURA 8 CM, ARMADO. AF_07/2016</t>
  </si>
  <si>
    <t>97,57</t>
  </si>
  <si>
    <t>94995</t>
  </si>
  <si>
    <t>EXECUÇÃO DE PASSEIO (CALÇADA) OU PISO DE CONCRETO COM CONCRETO MOLDADO IN LOCO, USINADO, ACABAMENTO CONVENCIONAL, ESPESSURA 8 CM, ARMADO. AF_07/2016</t>
  </si>
  <si>
    <t>92,32</t>
  </si>
  <si>
    <t>94996</t>
  </si>
  <si>
    <t>EXECUÇÃO DE PASSEIO (CALÇADA) OU PISO DE CONCRETO COM CONCRETO MOLDADO IN LOCO, FEITO EM OBRA, ACABAMENTO CONVENCIONAL, ESPESSURA 10 CM, ARMADO. AF_07/2016</t>
  </si>
  <si>
    <t>110,60</t>
  </si>
  <si>
    <t>94997</t>
  </si>
  <si>
    <t>EXECUÇÃO DE PASSEIO (CALÇADA) OU PISO DE CONCRETO COM CONCRETO MOLDADO IN LOCO, USINADO, ACABAMENTO CONVENCIONAL, ESPESSURA 10 CM, ARMADO. AF_07/2016</t>
  </si>
  <si>
    <t>104,03</t>
  </si>
  <si>
    <t>94998</t>
  </si>
  <si>
    <t>EXECUÇÃO DE PASSEIO (CALÇADA) OU PISO DE CONCRETO COM CONCRETO MOLDADO IN LOCO, FEITO EM OBRA, ACABAMENTO CONVENCIONAL, ESPESSURA 12 CM, ARMADO. AF_07/2016</t>
  </si>
  <si>
    <t>124,72</t>
  </si>
  <si>
    <t>94999</t>
  </si>
  <si>
    <t>EXECUÇÃO DE PASSEIO (CALÇADA) OU PISO DE CONCRETO COM CONCRETO MOLDADO IN LOCO, USINADO, ACABAMENTO CONVENCIONAL, ESPESSURA 12 CM, ARMADO. AF_07/2016</t>
  </si>
  <si>
    <t>116,83</t>
  </si>
  <si>
    <t>101747</t>
  </si>
  <si>
    <t>PISO EM CONCRETO 20 MPA PREPARO MECÂNICO, ESPESSURA 7CM. AF_09/2020</t>
  </si>
  <si>
    <t>101743</t>
  </si>
  <si>
    <t>PISO TÊXTIL (CARPETE) EM PLACA. AF_09/2020</t>
  </si>
  <si>
    <t>154,64</t>
  </si>
  <si>
    <t>101744</t>
  </si>
  <si>
    <t>PISO TÊXTIL (CARPETE) EM MANTA (ROLO) E = 6 A 7 MM. AF_09/2020</t>
  </si>
  <si>
    <t>123,27</t>
  </si>
  <si>
    <t>101745</t>
  </si>
  <si>
    <t>PISO TÊXTIL (CARPETE) EM MANTA (ROLO) E = 9 A 10 MM. AF_09/2020</t>
  </si>
  <si>
    <t>151,44</t>
  </si>
  <si>
    <t>87620</t>
  </si>
  <si>
    <t>CONTRAPISO EM ARGAMASSA TRAÇO 1:4 (CIMENTO E AREIA), PREPARO MECÂNICO COM BETONEIRA 400 L, APLICADO EM ÁREAS SECAS SOBRE LAJE, ADERIDO, ACABAMENTO NÃO REFORÇADO, ESPESSURA 2CM. AF_07/2021</t>
  </si>
  <si>
    <t>24,54</t>
  </si>
  <si>
    <t>87622</t>
  </si>
  <si>
    <t>CONTRAPISO EM ARGAMASSA TRAÇO 1:4 (CIMENTO E AREIA), PREPARO MANUAL, APLICADO EM ÁREAS SECAS SOBRE LAJE, ADERIDO, ACABAMENTO NÃO REFORÇADO, ESPESSURA 2CM. AF_07/2021</t>
  </si>
  <si>
    <t>28,23</t>
  </si>
  <si>
    <t>87623</t>
  </si>
  <si>
    <t>CONTRAPISO EM ARGAMASSA PRONTA, PREPARO MECÂNICO COM MISTURADOR 300 KG, APLICADO EM ÁREAS SECAS SOBRE LAJE, ADERIDO, ACABAMENTO NÃO REFORÇADO, ESPESSURA 2CM. AF_07/2021</t>
  </si>
  <si>
    <t>59,75</t>
  </si>
  <si>
    <t>87624</t>
  </si>
  <si>
    <t>66,34</t>
  </si>
  <si>
    <t>87630</t>
  </si>
  <si>
    <t>CONTRAPISO EM ARGAMASSA TRAÇO 1:4 (CIMENTO E AREIA), PREPARO MECÂNICO COM BETONEIRA 400 L, APLICADO EM ÁREAS SECAS SOBRE LAJE, ADERIDO, ACABAMENTO NÃO REFORÇADO, ESPESSURA 3CM. AF_07/2021</t>
  </si>
  <si>
    <t>30,93</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</si>
  <si>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</si>
  <si>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</si>
  <si>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</si>
  <si>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</si>
  <si>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79,88</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</si>
  <si>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</si>
  <si>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</si>
  <si>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</si>
  <si>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</si>
  <si>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</si>
  <si>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</si>
  <si>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42,50</t>
  </si>
  <si>
    <t>87643</t>
  </si>
  <si>
    <t>CONTRAPISO EM ARGAMASSA PRONTA, PREPARO MECÂNICO COM MISTURADOR 300 KG, APLICADO EM ÁREAS SECAS SOBRE LAJE, ADERIDO, ACABAMENTO NÃO REFORÇADO, ESPESSURA 4CM. AF_07/2021</t>
  </si>
  <si>
    <t>96,38</t>
  </si>
  <si>
    <t>87644</t>
  </si>
  <si>
    <t>CONTRAPISO EM ARGAMASSA PRONTA, PREPARO MANUAL, APLICADO EM ÁREAS SECAS SOBRE LAJE, ADERIDO, ACABAMENTO NÃO REFORÇADO, ESPESSURA 4CM. AF_07/2021</t>
  </si>
  <si>
    <t>107,65</t>
  </si>
  <si>
    <t>87680</t>
  </si>
  <si>
    <t>CONTRAPISO EM ARGAMASSA TRAÇO 1:4 (CIMENTO E AREIA), PREPARO MECÂNICO COM BETONEIRA 400 L, APLICADO EM ÁREAS SECAS SOBRE LAJE, NÃO ADERIDO, ACABAMENTO NÃO REFORÇADO, ESPESSURA 4CM. AF_07/2021</t>
  </si>
  <si>
    <t>31,86</t>
  </si>
  <si>
    <t>87682</t>
  </si>
  <si>
    <t>CONTRAPISO EM ARGAMASSA TRAÇO 1:4 (CIMENTO E AREIA), PREPARO MANUAL, APLICADO EM ÁREAS SECAS SOBRE LAJE, NÃO ADERIDO, ACABAMENTO NÃO REFORÇADO, ESPESSURA 4CM. AF_07/2021</t>
  </si>
  <si>
    <t>38,17</t>
  </si>
  <si>
    <t>87683</t>
  </si>
  <si>
    <t>CONTRAPISO EM ARGAMASSA PRONTA, PREPARO MECÂNICO COM MISTURADOR 300 KG, APLICADO EM ÁREAS SECAS SOBRE LAJE, NÃO ADERIDO, ACABAMENTO NÃO REFORÇADO, ESPESSURA 4CM. AF_07/2021</t>
  </si>
  <si>
    <t>92,05</t>
  </si>
  <si>
    <t>87684</t>
  </si>
  <si>
    <t>CONTRAPISO EM ARGAMASSA PRONTA, PREPARO MANUAL, APLICADO EM ÁREAS SECAS SOBRE LAJE, NÃO ADERIDO, ACABAMENTO NÃO REFORÇADO, ESPESSURA 4CM. AF_07/2021</t>
  </si>
  <si>
    <t>103,32</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</si>
  <si>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</si>
  <si>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</si>
  <si>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</si>
  <si>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</si>
  <si>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43,74</t>
  </si>
  <si>
    <t>87693</t>
  </si>
  <si>
    <t>CONTRAPISO EM ARGAMASSA PRONTA, PREPARO MECÂNICO COM MISTURADOR 300 KG, APLICADO EM ÁREAS SECAS SOBRE LAJE, NÃO ADERIDO, ESPESSURA 5CM. AF_07/2021</t>
  </si>
  <si>
    <t>105,44</t>
  </si>
  <si>
    <t>87694</t>
  </si>
  <si>
    <t>CONTRAPISO EM ARGAMASSA PRONTA, PREPARO MANUAL, APLICADO EM ÁREAS SECAS SOBRE LAJE, NÃO ADERIDO, ACABAMENTO NÃO REFORÇADO, ESPESSURA 5CM. AF_07/2021</t>
  </si>
  <si>
    <t>118,35</t>
  </si>
  <si>
    <t>87700</t>
  </si>
  <si>
    <t>CONTRAPISO EM ARGAMASSA TRAÇO 1:4 (CIMENTO E AREIA), PREPARO MECÂNICO COM BETONEIRA 400 L, APLICADO EM ÁREAS SECAS SOBRE LAJE, NÃO ADERIDO, ACABAMENTO NÃO REFORÇADO, ESPESSURA 6CM. AF_07/2021</t>
  </si>
  <si>
    <t>39,37</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</si>
  <si>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</si>
  <si>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</si>
  <si>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</si>
  <si>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</si>
  <si>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114,44</t>
  </si>
  <si>
    <t>87704</t>
  </si>
  <si>
    <t>CONTRAPISO EM ARGAMASSA PRONTA, PREPARO MANUAL, APLICADO EM ÁREAS SECAS SOBRE LAJE, NÃO ADERIDO, ACABAMENTO NÃO REFORÇADO, ESPESSURA 6CM. AF_07/2021</t>
  </si>
  <si>
    <t>128,49</t>
  </si>
  <si>
    <t>87735</t>
  </si>
  <si>
    <t>CONTRAPISO EM ARGAMASSA TRAÇO 1:4 (CIMENTO E AREIA), PREPARO MECÂNICO COM BETONEIRA 400 L, APLICADO EM ÁREAS MOLHADAS SOBRE LAJE, ADERIDO, ACABAMENTO NÃO REFORÇADO, ESPESSURA 2CM. AF_07/2021</t>
  </si>
  <si>
    <t>35,49</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</si>
  <si>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</si>
  <si>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</si>
  <si>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</si>
  <si>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</si>
  <si>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70,70</t>
  </si>
  <si>
    <t>87739</t>
  </si>
  <si>
    <t>CONTRAPISO EM ARGAMASSA PRONTA, PREPARO MANUAL, APLICADO EM ÁREAS MOLHADAS SOBRE LAJE, ADERIDO, ACABAMENTO NÃO REFORÇADO, ESPESSURA 2CM. AF_07/2021</t>
  </si>
  <si>
    <t>77,29</t>
  </si>
  <si>
    <t>87745</t>
  </si>
  <si>
    <t>CONTRAPISO EM ARGAMASSA TRAÇO 1:4 (CIMENTO E AREIA), PREPARO MECÂNICO COM BETONEIRA 400 L, APLICADO EM ÁREAS MOLHADAS SOBRE LAJE, ADERIDO, ACABAMENTO NÃO REFORÇADO, ESPESSURA 3CM. AF_07/2021</t>
  </si>
  <si>
    <t>41,89</t>
  </si>
  <si>
    <t>87747</t>
  </si>
  <si>
    <t>CONTRAPISO EM ARGAMASSA TRAÇO 1:4 (CIMENTO E AREIA), PREPARO MANUAL, APLICADO EM ÁREAS MOLHADAS SOBRE LAJE, ADERIDO, ACABAMENTO NÃO REFORÇADO, ESPESSURA 3CM. AF_07/2021</t>
  </si>
  <si>
    <t>47,02</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</si>
  <si>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</si>
  <si>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</si>
  <si>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</si>
  <si>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</si>
  <si>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100,01</t>
  </si>
  <si>
    <t>87755</t>
  </si>
  <si>
    <t>CONTRAPISO EM ARGAMASSA TRAÇO 1:4 (CIMENTO E AREIA), PREPARO MECÂNICO COM BETONEIRA 400 L, APLICADO EM ÁREAS MOLHADAS SOBRE IMPERMEABILIZAÇÃO, ACABAMENTO NÃO REFORÇADO, ESPESSURA 3CM. AF_07/2021</t>
  </si>
  <si>
    <t>39,62</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</si>
  <si>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</si>
  <si>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</si>
  <si>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</si>
  <si>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</si>
  <si>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88,57</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</si>
  <si>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</si>
  <si>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</si>
  <si>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</si>
  <si>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</si>
  <si>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</si>
  <si>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</si>
  <si>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51,23</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</si>
  <si>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</si>
  <si>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</si>
  <si>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</si>
  <si>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</si>
  <si>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116,38</t>
  </si>
  <si>
    <t>88470</t>
  </si>
  <si>
    <t>CONTRAPISO COM ARGAMASSA AUTONIVELANTE, APLICADO SOBRE LAJE, NÃO ADERIDO, ESPESSURA 3CM. AF_07/2021</t>
  </si>
  <si>
    <t>19,77</t>
  </si>
  <si>
    <t>88471</t>
  </si>
  <si>
    <t>CONTRAPISO COM ARGAMASSA AUTONIVELANTE, APLICADO SOBRE LAJE, NÃO ADERIDO, ESPESSURA 4CM. AF_07/2021</t>
  </si>
  <si>
    <t>24,80</t>
  </si>
  <si>
    <t>88472</t>
  </si>
  <si>
    <t>CONTRAPISO COM ARGAMASSA AUTONIVELANTE, APLICADO SOBRE LAJE, NÃO ADERIDO, ESPESSURA 5CM. AF_07/2021</t>
  </si>
  <si>
    <t>28,81</t>
  </si>
  <si>
    <t>88476</t>
  </si>
  <si>
    <t>CONTRAPISO COM ARGAMASSA AUTONIVELANTE, APLICADO SOBRE LAJE, ADERIDO, ESPESSURA 2CM. AF_07/2021</t>
  </si>
  <si>
    <t>88477</t>
  </si>
  <si>
    <t>CONTRAPISO COM ARGAMASSA AUTONIVELANTE, APLICADO SOBRE LAJE, ADERIDO, ESPESSURA 3CM. AF_07/2021</t>
  </si>
  <si>
    <t>23,59</t>
  </si>
  <si>
    <t>88478</t>
  </si>
  <si>
    <t>CONTRAPISO COM ARGAMASSA AUTONIVELANTE, APLICADO SOBRE LAJE, ADERIDO, ESPESSURA 4CM. AF_07/2021</t>
  </si>
  <si>
    <t>28,83</t>
  </si>
  <si>
    <t>90930</t>
  </si>
  <si>
    <t>CONTRAPISO ACÚSTICO EM ARGAMASSA TRAÇO 1:4 (CIMENTO E AREIA), PREPARO MECÂNICO COM BETONEIRA 400L, APLICADO EM ÁREAS SECAS, ACABAMENTO NÃO REFORÇADO, ESPESSURA 5CM. AF_07/2021</t>
  </si>
  <si>
    <t>65,33</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</si>
  <si>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</si>
  <si>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</si>
  <si>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</si>
  <si>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</si>
  <si>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134,26</t>
  </si>
  <si>
    <t>90934</t>
  </si>
  <si>
    <t>CONTRAPISO ACÚSTICO EM ARGAMASSA PRONTA, PREPARO MANUAL, APLICADO EM ÁREAS SECAS, ACABAMENTO NÃO REFORÇADO, ESPESSURA 5CM. AF_07/2021</t>
  </si>
  <si>
    <t>147,17</t>
  </si>
  <si>
    <t>90940</t>
  </si>
  <si>
    <t>CONTRAPISO ACÚSTICO EM ARGAMASSA TRAÇO 1:4 (CIMENTO E AREIA), PREPARO MECÂNICO COM BETONEIRA 400L, APLICADO EM ÁREAS SECAS, ACABAMENTO NÃO REFORÇADO, ESPESSURA 6CM. AF_07/2021</t>
  </si>
  <si>
    <t>69,37</t>
  </si>
  <si>
    <t>90942</t>
  </si>
  <si>
    <t>CONTRAPISO ACÚSTICO EM ARGAMASSA TRAÇO 1:4 (CIMENTO E AREIA), PREPARO MANUAL, APLICADO EM ÁREAS SECAS, ACABAMENTO NÃO REFORÇADO, ESPESSURA 6CM. AF_07/2021</t>
  </si>
  <si>
    <t>77,24</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</si>
  <si>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</si>
  <si>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</si>
  <si>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</si>
  <si>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</si>
  <si>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158,49</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</si>
  <si>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</si>
  <si>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</si>
  <si>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</si>
  <si>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</si>
  <si>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85,80</t>
  </si>
  <si>
    <t>90953</t>
  </si>
  <si>
    <t>CONTRAPISO ACÚSTICO EM ARGAMASSA PRONTA, PREPARO MECÂNICO COM MISTURADOR 300 KG, APLICADO EM ÁREAS SECAS, ACABAMENTO NÃO REFORÇADO, ESPESSURA 7CM. AF_07/2021</t>
  </si>
  <si>
    <t>163,06</t>
  </si>
  <si>
    <t>90954</t>
  </si>
  <si>
    <t>CONTRAPISO ACÚSTICO EM ARGAMASSA PRONTA, PREPARO MANUAL, APLICADO EM ÁREAS SECAS, ACABAMENTO NÃO REFORÇADO, ESPESSURA 7CM. AF_07/2021</t>
  </si>
  <si>
    <t>179,23</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</si>
  <si>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</si>
  <si>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</si>
  <si>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34,52</t>
  </si>
  <si>
    <t>94439</t>
  </si>
  <si>
    <t>(COMPOSIÇÃO REPRESENTATIVA) DO SERVIÇO DE CONTRAPISO EM ARGAMASSA TRAÇO 1:4 (CIM E AREIA), BETONEIRA 400 L, E = 4 CM ÁREAS SECAS E  MOLHADAS SOBRE LAJE , E = 3 CM ÁREAS MOLHADAS SOBRE IMPERMEABILIZAÇÃO, CASA E EDIFICAÇÃO PÚBLICA PADRÃO. AF_11/2014</t>
  </si>
  <si>
    <t>38,74</t>
  </si>
  <si>
    <t>94779</t>
  </si>
  <si>
    <t>(COMPOSIÇÃO REPRESENTATIVA) DO SERVIÇO DE CONTRAPISO EM ARGAMASSA TRAÇO 1:4 (CIM E AREIA), EM BETONEIRA 400 L, ESPESSURA 3 CM ÁREAS SECAS E 3 CM ÁREAS MOLHADAS, PARA EDIFICAÇÃO HABITACIONAL MULTIFAMILIAR (PRÉDIO). AF_11/2014</t>
  </si>
  <si>
    <t>33,13</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</si>
  <si>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</si>
  <si>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</si>
  <si>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</si>
  <si>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</si>
  <si>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101742</t>
  </si>
  <si>
    <t>RODAPÉ BORRACHA LISO, ALTURA = 7CM, ESPESSURA = 2 MM, PARA ARGAMASSA. AF_09/2020</t>
  </si>
  <si>
    <t>52,61</t>
  </si>
  <si>
    <t>87871</t>
  </si>
  <si>
    <t>CHAPISCO APLICADO SOMENTE EM ESTRUTURAS DE CONCRETO EM ALVENARIAS INTERNAS, COM DESEMPENADEIRA DENTADA. ARGAMASSA INDUSTRIALIZADA COM PREPARO MANUAL. AF_06/2014</t>
  </si>
  <si>
    <t>12,92</t>
  </si>
  <si>
    <t>87872</t>
  </si>
  <si>
    <t>CHAPISCO APLICADO SOMENTE EM ESTRUTURAS DE CONCRETO EM ALVENARIAS INTERNAS, COM DESEMPENADEIRA DENTADA.  ARGAMASSA INDUSTRIALIZADA COM PREPARO EM MISTURADOR 300 KG. AF_06/2014</t>
  </si>
  <si>
    <t>12,16</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</si>
  <si>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</si>
  <si>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</si>
  <si>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</si>
  <si>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</si>
  <si>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</si>
  <si>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</si>
  <si>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</si>
  <si>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</si>
  <si>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7,40</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</si>
  <si>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</si>
  <si>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</si>
  <si>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</si>
  <si>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</si>
  <si>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</si>
  <si>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</si>
  <si>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</si>
  <si>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</si>
  <si>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</si>
  <si>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</si>
  <si>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7,68</t>
  </si>
  <si>
    <t>87885</t>
  </si>
  <si>
    <t>CHAPISCO APLICADO NO TETO, COM ROLO PARA TEXTURA ACRÍLICA. ARGAMASSA INDUSTRIALIZADA COM PREPARO EM MISTURADOR 300 KG. AF_06/2014</t>
  </si>
  <si>
    <t>7,30</t>
  </si>
  <si>
    <t>87886</t>
  </si>
  <si>
    <t>CHAPISCO APLICADO NO TETO, COM DESEMPENADEIRA DENTADA. ARGAMASSA INDUSTRIALIZADA COM PREPARO MANUAL. AF_06/2014</t>
  </si>
  <si>
    <t>19,31</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</si>
  <si>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</si>
  <si>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</si>
  <si>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</si>
  <si>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</si>
  <si>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7,51</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</si>
  <si>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</si>
  <si>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</si>
  <si>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</si>
  <si>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</si>
  <si>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</si>
  <si>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</si>
  <si>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</si>
  <si>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</si>
  <si>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6,47</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</si>
  <si>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</si>
  <si>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</si>
  <si>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</si>
  <si>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</si>
  <si>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</si>
  <si>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</si>
  <si>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5,35</t>
  </si>
  <si>
    <t>87899</t>
  </si>
  <si>
    <t>CHAPISCO APLICADO EM ALVENARIA (COM PRESENÇA DE VÃOS) E ESTRUTURAS DE CONCRETO DE FACHADA, COM ROLO PARA TEXTURA ACRÍLICA.  ARGAMASSA TRAÇO 1:4 E EMULSÃO POLIMÉRICA (ADESIVO) COM PREPARO MANUAL. AF_06/2014</t>
  </si>
  <si>
    <t>8,73</t>
  </si>
  <si>
    <t>87900</t>
  </si>
  <si>
    <t>CHAPISCO APLICADO EM ALVENARIA (COM PRESENÇA DE VÃOS) E ESTRUTURAS DE CONCRETO DE FACHADA, COM ROLO PARA TEXTURA ACRÍLICA.  ARGAMASSA TRAÇO 1:4 E EMULSÃO POLIMÉRICA (ADESIVO) COM PREPARO EM BETONEIRA 400L. AF_06/2014</t>
  </si>
  <si>
    <t>8,57</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</si>
  <si>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</si>
  <si>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</si>
  <si>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</si>
  <si>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</si>
  <si>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10,05</t>
  </si>
  <si>
    <t>87904</t>
  </si>
  <si>
    <t>CHAPISCO APLICADO EM ALVENARIA (COM PRESENÇA DE VÃOS) E ESTRUTURAS DE CONCRETO DE FACHADA, COM COLHER DE PEDREIRO.  ARGAMASSA TRAÇO 1:3 COM PREPARO MANUAL. AF_06/2014</t>
  </si>
  <si>
    <t>8,52</t>
  </si>
  <si>
    <t>87905</t>
  </si>
  <si>
    <t>CHAPISCO APLICADO EM ALVENARIA (COM PRESENÇA DE VÃOS) E ESTRUTURAS DE CONCRETO DE FACHADA, COM COLHER DE PEDREIRO.  ARGAMASSA TRAÇO 1:3 COM PREPARO EM BETONEIRA 400L. AF_06/2014</t>
  </si>
  <si>
    <t>7,97</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</si>
  <si>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</si>
  <si>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</si>
  <si>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</si>
  <si>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</si>
  <si>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7,13</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</si>
  <si>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</si>
  <si>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</si>
  <si>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</si>
  <si>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</si>
  <si>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</si>
  <si>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</si>
  <si>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</si>
  <si>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</si>
  <si>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</si>
  <si>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</si>
  <si>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25,45</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</si>
  <si>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</si>
  <si>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</si>
  <si>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</si>
  <si>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</si>
  <si>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28,75</t>
  </si>
  <si>
    <t>87416</t>
  </si>
  <si>
    <t>APLICAÇÃO MANUAL DE GESSO DESEMPENADO (SEM TALISCAS) EM TETO DE AMBIENTES DE ÁREA MENOR QUE 5M², ESPESSURA DE 1,0CM. AF_06/2014</t>
  </si>
  <si>
    <t>32,75</t>
  </si>
  <si>
    <t>87417</t>
  </si>
  <si>
    <t>APLICAÇÃO MANUAL DE GESSO DESEMPENADO (SEM TALISCAS) EM PAREDES DE AMBIENTES DE ÁREA MAIOR QUE 10M², ESPESSURA DE 0,5CM. AF_06/2014</t>
  </si>
  <si>
    <t>16,04</t>
  </si>
  <si>
    <t>87418</t>
  </si>
  <si>
    <t>APLICAÇÃO MANUAL DE GESSO DESEMPENADO (SEM TALISCAS) EM PAREDES DE AMBIENTES DE ÁREA ENTRE 5M² E 10M², ESPESSURA DE 0,5CM. AF_06/2014</t>
  </si>
  <si>
    <t>16,53</t>
  </si>
  <si>
    <t>87419</t>
  </si>
  <si>
    <t>APLICAÇÃO MANUAL DE GESSO DESEMPENADO (SEM TALISCAS) EM PAREDES DE AMBIENTES DE ÁREA MENOR QUE 5M², ESPESSURA DE 0,5CM. AF_06/2014</t>
  </si>
  <si>
    <t>17,94</t>
  </si>
  <si>
    <t>87420</t>
  </si>
  <si>
    <t>APLICAÇÃO MANUAL DE GESSO DESEMPENADO (SEM TALISCAS) EM PAREDES DE AMBIENTES DE ÁREA MAIOR QUE 10M², ESPESSURA DE 1,0CM. AF_06/2014</t>
  </si>
  <si>
    <t>24,04</t>
  </si>
  <si>
    <t>87421</t>
  </si>
  <si>
    <t>APLICAÇÃO MANUAL DE GESSO DESEMPENADO (SEM TALISCAS) EM PAREDES DE AMBIENTES DE ÁREA ENTRE 5M² E 10M², ESPESSURA DE 1,0CM. AF_06/2014</t>
  </si>
  <si>
    <t>24,52</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</si>
  <si>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</si>
  <si>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</si>
  <si>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</si>
  <si>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</si>
  <si>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32,03</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</si>
  <si>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</si>
  <si>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</si>
  <si>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</si>
  <si>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</si>
  <si>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33,92</t>
  </si>
  <si>
    <t>87426</t>
  </si>
  <si>
    <t>APLICAÇÃO MANUAL DE GESSO SARRAFEADO (COM TALISCAS) EM PAREDES DE AMBIENTES DE ÁREA MAIOR QUE 10M², ESPESSURA DE 1,5CM. AF_06/2014</t>
  </si>
  <si>
    <t>37,58</t>
  </si>
  <si>
    <t>87427</t>
  </si>
  <si>
    <t>APLICAÇÃO MANUAL DE GESSO SARRAFEADO (COM TALISCAS) EM PAREDES DE AMBIENTES DE ÁREA ENTRE 5M² E 10M², ESPESSURA DE 1,5CM. AF_06/2014</t>
  </si>
  <si>
    <t>38,30</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</si>
  <si>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</si>
  <si>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</si>
  <si>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</si>
  <si>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</si>
  <si>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</si>
  <si>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</si>
  <si>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</si>
  <si>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</si>
  <si>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</si>
  <si>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</si>
  <si>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23,41</t>
  </si>
  <si>
    <t>87433</t>
  </si>
  <si>
    <t>APLICAÇÃO DE GESSO PROJETADO COM EQUIPAMENTO DE PROJEÇÃO EM PAREDES DE AMBIENTES DE ÁREA ENTRE 5M² E 10M², DESEMPENADO (SEM TALISCAS), ESPESSURA DE 1,0CM. AF_06/2014</t>
  </si>
  <si>
    <t>24,37</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</si>
  <si>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</si>
  <si>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</si>
  <si>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</si>
  <si>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</si>
  <si>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26,48</t>
  </si>
  <si>
    <t>87436</t>
  </si>
  <si>
    <t>APLICAÇÃO DE GESSO PROJETADO COM EQUIPAMENTO DE PROJEÇÃO EM PAREDES DE AMBIENTES DE ÁREA ENTRE 5M² E 10M², SARRAFEADO (COM TALISCAS), ESPESSURA DE 1,0CM. AF_06/2014</t>
  </si>
  <si>
    <t>28,13</t>
  </si>
  <si>
    <t>87437</t>
  </si>
  <si>
    <t>APLICAÇÃO DE GESSO PROJETADO COM EQUIPAMENTO DE PROJEÇÃO EM PAREDES DE AMBIENTES DE ÁREA MENOR QUE 5M², SARRAFEADO (COM TALISCAS), ESPESSURA DE 1,0CM. AF_06/2014</t>
  </si>
  <si>
    <t>29,30</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</si>
  <si>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</si>
  <si>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</si>
  <si>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</si>
  <si>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</si>
  <si>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34,50</t>
  </si>
  <si>
    <t>87440</t>
  </si>
  <si>
    <t>APLICAÇÃO DE GESSO PROJETADO COM EQUIPAMENTO DE PROJEÇÃO EM PAREDES DE AMBIENTES DE ÁREA MENOR QUE 5M², SARRAFEADO (COM TALISCAS), ESPESSURA DE 1,5CM. AF_06/2014</t>
  </si>
  <si>
    <t>35,46</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</si>
  <si>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</si>
  <si>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</si>
  <si>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</si>
  <si>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</si>
  <si>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</si>
  <si>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</si>
  <si>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29,39</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</si>
  <si>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</si>
  <si>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</si>
  <si>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</si>
  <si>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</si>
  <si>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28,14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</si>
  <si>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</si>
  <si>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</si>
  <si>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</si>
  <si>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</si>
  <si>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24,65</t>
  </si>
  <si>
    <t>87536</t>
  </si>
  <si>
    <t>EMBOÇO, PARA RECEBIMENTO DE CERÂMICA, EM ARGAMASSA TRAÇO 1:2:8, PREPARO MANUAL, APLICADO MANUALMENTE EM FACES INTERNAS DE PAREDES, PARA AMBIENTE COM ÁREA  MAIOR QUE 10M2, ESPESSURA DE 20MM, COM EXECUÇÃO DE TALISCAS. AF_06/2014</t>
  </si>
  <si>
    <t>29,44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</si>
  <si>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</si>
  <si>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</si>
  <si>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</si>
  <si>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</si>
  <si>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63,51</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</si>
  <si>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</si>
  <si>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</si>
  <si>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62,47</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</si>
  <si>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</si>
  <si>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</si>
  <si>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59,51</t>
  </si>
  <si>
    <t>87543</t>
  </si>
  <si>
    <t>MASSA ÚNICA, PARA RECEBIMENTO DE PINTURA OU CERÂMICA, ARGAMASSA INDUSTRIALIZADA, PREPARO MECÂNICO, APLICADO COM EQUIPAMENTO DE MISTURA E PROJEÇÃO DE 1,5 M3/H EM FACES INTERNAS DE PAREDES, ESPESSURA DE 5MM, SEM EXECUÇÃO DE TALISCAS. AF_06/2014</t>
  </si>
  <si>
    <t>20,98</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</si>
  <si>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</si>
  <si>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</si>
  <si>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</si>
  <si>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</si>
  <si>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25,51</t>
  </si>
  <si>
    <t>87547</t>
  </si>
  <si>
    <t>MASSA ÚNICA, PARA RECEBIMENTO DE PINTURA, EM ARGAMASSA TRAÇO 1:2:8, PREPARO MECÂNICO COM BETONEIRA 400L, APLICADA MANUALMENTE EM FACES INTERNAS DE PAREDES, ESPESSURA DE 10MM, COM EXECUÇÃO DE TALISCAS. AF_06/2014</t>
  </si>
  <si>
    <t>19,32</t>
  </si>
  <si>
    <t>87548</t>
  </si>
  <si>
    <t>MASSA ÚNICA, PARA RECEBIMENTO DE PINTURA, EM ARGAMASSA TRAÇO 1:2:8, PREPARO MANUAL, APLICADA MANUALMENTE EM FACES INTERNAS DE PAREDES, ESPESSURA DE 10MM, COM EXECUÇÃO DE TALISCAS. AF_06/2014</t>
  </si>
  <si>
    <t>22,03</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</si>
  <si>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</si>
  <si>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</si>
  <si>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</si>
  <si>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</si>
  <si>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20,76</t>
  </si>
  <si>
    <t>87553</t>
  </si>
  <si>
    <t>EMBOÇO, PARA RECEBIMENTO DE CERÂMICA, EM ARGAMASSA TRAÇO 1:2:8, PREPARO MECÂNICO COM BETONEIRA 400L, APLICADO MANUALMENTE EM FACES INTERNAS DE PAREDES, PARA AMBIENTE COM ÁREA MAIOR QUE 10M2, ESPESSURA DE 10MM, COM EXECUÇÃO DE TALISCAS. AF_06/2014</t>
  </si>
  <si>
    <t>14,56</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</si>
  <si>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</si>
  <si>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</si>
  <si>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</si>
  <si>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</si>
  <si>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40,69</t>
  </si>
  <si>
    <t>87556</t>
  </si>
  <si>
    <t>MASSA ÚNICA, PARA RECEBIMENTO DE PINTURA, EM ARGAMASSA INDUSTRIALIZADA, PREPARO MECÂNICO, APLICADO COM EQUIPAMENTO DE MISTURA E PROJEÇÃO DE 1,5 M3/H DE ARGAMASSA EM FACES INTERNAS DE PAREDES, ESPESSURA DE 10MM, COM EXECUÇÃO DE TALISCAS. AF_06/2014</t>
  </si>
  <si>
    <t>37,76</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</si>
  <si>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</si>
  <si>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</si>
  <si>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36,69</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</si>
  <si>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</si>
  <si>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</si>
  <si>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</si>
  <si>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</si>
  <si>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36,95</t>
  </si>
  <si>
    <t>87775</t>
  </si>
  <si>
    <t>EMBOÇO OU MASSA ÚNICA EM ARGAMASSA TRAÇO 1:2:8, PREPARO MECÂNICO COM BETONEIRA 400 L, APLICADA MANUALMENTE EM PANOS DE FACHADA COM PRESENÇA DE VÃOS, ESPESSURA DE 25 MM. AF_06/2014</t>
  </si>
  <si>
    <t>50,47</t>
  </si>
  <si>
    <t>87777</t>
  </si>
  <si>
    <t>EMBOÇO OU MASSA ÚNICA EM ARGAMASSA TRAÇO 1:2:8, PREPARO MANUAL, APLICADA MANUALMENTE EM PANOS DE FACHADA COM PRESENÇA DE VÃOS, ESPESSURA DE 25 MM. AF_06/2014</t>
  </si>
  <si>
    <t>54,47</t>
  </si>
  <si>
    <t>87778</t>
  </si>
  <si>
    <t>EMBOÇO OU MASSA ÚNICA EM ARGAMASSA INDUSTRIALIZADA, PREPARO MECÂNICO E APLICAÇÃO COM EQUIPAMENTO DE MISTURA E PROJEÇÃO DE 1,5 M3/H DE ARGAMASSA EM PANOS DE FACHADA COM PRESENÇA DE VÃOS, ESPESSURA DE 25 MM. AF_06/2014</t>
  </si>
  <si>
    <t>75,97</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</si>
  <si>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</si>
  <si>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</si>
  <si>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</si>
  <si>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</si>
  <si>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63,56</t>
  </si>
  <si>
    <t>87783</t>
  </si>
  <si>
    <t>EMBOÇO OU MASSA ÚNICA EM ARGAMASSA INDUSTRIALIZADA, PREPARO MECÂNICO E APLICAÇÃO COM EQUIPAMENTO DE MISTURA E PROJEÇÃO DE 1,5 M3/H DE ARGAMASSA EM PANOS DE FACHADA COM PRESENÇA DE VÃOS, ESPESSURA DE 35 MM. AF_06/2014</t>
  </si>
  <si>
    <t>94,39</t>
  </si>
  <si>
    <t>87784</t>
  </si>
  <si>
    <t>EMBOÇO OU MASSA ÚNICA EM ARGAMASSA TRAÇO 1:2:8, PREPARO MECÂNICO COM BETONEIRA 400 L, APLICADA MANUALMENTE EM PANOS DE FACHADA COM PRESENÇA DE VÃOS, ESPESSURA DE 45 MM. AF_06/2014</t>
  </si>
  <si>
    <t>65,93</t>
  </si>
  <si>
    <t>87786</t>
  </si>
  <si>
    <t>EMBOÇO OU MASSA ÚNICA EM ARGAMASSA TRAÇO 1:2:8, PREPARO MANUAL, APLICADA MANUALMENTE EM PANOS DE FACHADA COM PRESENÇA DE VÃOS, ESPESSURA DE 45 MM. AF_06/2014</t>
  </si>
  <si>
    <t>72,66</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</si>
  <si>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</si>
  <si>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</si>
  <si>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</si>
  <si>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</si>
  <si>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85,62</t>
  </si>
  <si>
    <t>87790</t>
  </si>
  <si>
    <t>EMBOÇO OU MASSA ÚNICA EM ARGAMASSA TRAÇO 1:2:8, PREPARO MANUAL, APLICADA MANUALMENTE EM PANOS DE FACHADA COM PRESENÇA DE VÃOS, ESPESSURA MAIOR OU IGUAL A 50 MM. AF_06/2014</t>
  </si>
  <si>
    <t>93,02</t>
  </si>
  <si>
    <t>87791</t>
  </si>
  <si>
    <t>EMBOÇO OU MASSA ÚNICA EM ARGAMASSA INDUSTRIALIZADA, PREPARO MECÂNICO E APLICAÇÃO COM EQUIPAMENTO DE MISTURA E PROJEÇÃO DE 1,5 M3/H DE ARGAMASSA EM PANOS DE FACHADA COM PRESENÇA DE VÃOS, ESPESSURA MAIOR OU IGUAL A 50 MM. AF_06/2014</t>
  </si>
  <si>
    <t>133,74</t>
  </si>
  <si>
    <t>87792</t>
  </si>
  <si>
    <t>EMBOÇO OU MASSA ÚNICA EM ARGAMASSA TRAÇO 1:2:8, PREPARO MECÂNICO COM BETONEIRA 400 L, APLICADA MANUALMENTE EM PANOS CEGOS DE FACHADA (SEM PRESENÇA DE VÃOS), ESPESSURA DE 25 MM. AF_06/2014</t>
  </si>
  <si>
    <t>32,88</t>
  </si>
  <si>
    <t>87794</t>
  </si>
  <si>
    <t>EMBOÇO OU MASSA ÚNICA EM ARGAMASSA TRAÇO 1:2:8, PREPARO MANUAL, APLICADA MANUALMENTE EM PANOS CEGOS DE FACHADA (SEM PRESENÇA DE VÃOS), ESPESSURA DE 25 MM. AF_06/2014</t>
  </si>
  <si>
    <t>36,61</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</si>
  <si>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</si>
  <si>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</si>
  <si>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</si>
  <si>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</si>
  <si>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</si>
  <si>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</si>
  <si>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45,35</t>
  </si>
  <si>
    <t>87800</t>
  </si>
  <si>
    <t>EMBOÇO OU MASSA ÚNICA EM ARGAMASSA INDUSTRIALIZADA, PREPARO MECÂNICO E APLICAÇÃO COM EQUIPAMENTO DE MISTURA E PROJEÇÃO DE 1,5 M3/H DE ARGAMASSA EM PANOS CEGOS DE FACHADA (SEM PRESENÇA DE VÃOS), ESPESSURA DE 35 MM. AF_06/2014</t>
  </si>
  <si>
    <t>73,75</t>
  </si>
  <si>
    <t>87801</t>
  </si>
  <si>
    <t>EMBOÇO OU MASSA ÚNICA EM ARGAMASSA TRAÇO 1:2:8, PREPARO MECÂNICO COM BETONEIRA 400 L, APLICADA MANUALMENTE EM PANOS CEGOS DE FACHADA (SEM PRESENÇA DE VÃOS), ESPESSURA DE 45 MM. AF_06/2014</t>
  </si>
  <si>
    <t>47,80</t>
  </si>
  <si>
    <t>87803</t>
  </si>
  <si>
    <t>EMBOÇO OU MASSA ÚNICA EM ARGAMASSA TRAÇO 1:2:8, PREPARO MANUAL, APLICADA MANUALMENTE EM PANOS CEGOS DE FACHADA (SEM PRESENÇA DE VÃOS), ESPESSURA DE 45 MM. AF_06/2014</t>
  </si>
  <si>
    <t>54,08</t>
  </si>
  <si>
    <t>87804</t>
  </si>
  <si>
    <t>EMBOÇO OU MASSA ÚNICA EM ARGAMASSA INDUSTRIALIZADA, PREPARO MECÂNICO E APLICAÇÃO COM EQUIPAMENTO DE MISTURA E PROJEÇÃO DE 1,5 M3/H DE ARGAMASSA EM PANOS CEGOS DE FACHADA (SEM PRESENÇA DE VÃOS), ESPESSURA DE 45 MM. AF_06/2014</t>
  </si>
  <si>
    <t>91,20</t>
  </si>
  <si>
    <t>87805</t>
  </si>
  <si>
    <t>EMBOÇO OU MASSA ÚNICA EM ARGAMASSA TRAÇO 1:2:8, PREPARO MECÂNICO COM BETONEIRA 400 L, APLICADA MANUALMENTE EM PANOS CEGOS DE FACHADA (SEM PRESENÇA DE VÃOS), ESPESSURA MAIOR OU IGUAL A 50 MM. AF_06/2014</t>
  </si>
  <si>
    <t>55,16</t>
  </si>
  <si>
    <t>87807</t>
  </si>
  <si>
    <t>EMBOÇO OU MASSA ÚNICA EM ARGAMASSA TRAÇO 1:2:8, PREPARO MANUAL, APLICADA MANUALMENTE EM PANOS CEGOS DE FACHADA (SEM PRESENÇA DE VÃOS), ESPESSURA MAIOR OU IGUAL A 50 MM. AF_06/2014</t>
  </si>
  <si>
    <t>62,08</t>
  </si>
  <si>
    <t>87808</t>
  </si>
  <si>
    <t>EMBOÇO OU MASSA ÚNICA EM ARGAMASSA INDUSTRIALIZADA, PREPARO MECÂNICO E APLICAÇÃO COM EQUIPAMENTO DE MISTURA E PROJEÇÃO DE 1,5 M3/H DE ARGAMASSA EM PANOS CEGOS DE FACHADA (SEM PRESENÇA DE VÃOS), ESPESSURA MAIOR OU IGUAL A 50 MM. AF_06/2014</t>
  </si>
  <si>
    <t>99,48</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</si>
  <si>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</si>
  <si>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</si>
  <si>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</si>
  <si>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</si>
  <si>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85,14</t>
  </si>
  <si>
    <t>87812</t>
  </si>
  <si>
    <t>EMBOÇO OU MASSA ÚNICA EM ARGAMASSA INDUSTRIALIZADA, PREPARO MECÂNICO E APLICAÇÃO COM EQUIPAMENTO DE MISTURA E PROJEÇÃO DE 1,5 M3/H EM SUPERFÍCIES EXTERNAS DA SACADA, ESPESSURA 25 MM, SEM USO DE TELA METÁLICA. AF_06/2014</t>
  </si>
  <si>
    <t>104,36</t>
  </si>
  <si>
    <t>87813</t>
  </si>
  <si>
    <t>EMBOÇO OU MASSA ÚNICA EM ARGAMASSA TRAÇO 1:2:8, PREPARO MECÂNICO COM BETONEIRA 400 L, APLICADA MANUALMENTE EM SUPERFÍCIES EXTERNAS DA SACADA, ESPESSURA DE 35 MM, SEM USO DE TELA METÁLICA DE REFORÇO CONTRA FISSURAÇÃO. AF_06/2014</t>
  </si>
  <si>
    <t>88,88</t>
  </si>
  <si>
    <t>87815</t>
  </si>
  <si>
    <t>EMBOÇO OU MASSA ÚNICA EM ARGAMASSA TRAÇO 1:2:8, PREPARO MANUAL, APLICADA MANUALMENTE EM SUPERFÍCIES EXTERNAS DA SACADA, ESPESSURA DE 35 MM, SEM USO DE TELA METÁLICA DE REFORÇO CONTRA FISSURAÇÃO. AF_06/2014</t>
  </si>
  <si>
    <t>93,89</t>
  </si>
  <si>
    <t>87816</t>
  </si>
  <si>
    <t>EMBOÇO OU MASSA ÚNICA EM ARGAMASSA INDUSTRIALIZADA, PREPARO MECÂNICO E APLICAÇÃO COM EQUIPAMENTO DE MISTURA E PROJEÇÃO DE 1,5 M3/H EM SUPERFÍCIES EXTERNAS DA SACADA, ESPESSURA 35 MM, SEM USO DE TELA METÁLICA. AF_06/2014</t>
  </si>
  <si>
    <t>121,82</t>
  </si>
  <si>
    <t>87817</t>
  </si>
  <si>
    <t>EMBOÇO OU MASSA ÚNICA EM ARGAMASSA TRAÇO 1:2:8, PREPARO MECÂNICO COM BETONEIRA 400 L, APLICADA MANUALMENTE EM SUPERFÍCIES EXTERNAS DA SACADA, ESPESSURA DE 45 MM, SEM USO DE TELA METÁLICA DE REFORÇO CONTRA FISSURAÇÃO. AF_06/2014</t>
  </si>
  <si>
    <t>95,89</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</si>
  <si>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</si>
  <si>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</si>
  <si>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</si>
  <si>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</si>
  <si>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139,28</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</si>
  <si>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</si>
  <si>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</si>
  <si>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</si>
  <si>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</si>
  <si>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146,84</t>
  </si>
  <si>
    <t>87824</t>
  </si>
  <si>
    <t>EMBOÇO OU MASSA ÚNICA EM ARGAMASSA INDUSTRIALIZADA, PREPARO MECÂNICO E APLICAÇÃO COM EQUIPAMENTO DE MISTURA E PROJEÇÃO DE 1,5 M3/H EM SUPERFÍCIES EXTERNAS DA SACADA, ESPESSURA MAIOR OU IGUAL A 50 MM, SEM USO DE TELA METÁLICA. AF_06/2014</t>
  </si>
  <si>
    <t>183,78</t>
  </si>
  <si>
    <t>87825</t>
  </si>
  <si>
    <t>EMBOÇO OU MASSA ÚNICA EM ARGAMASSA TRAÇO 1:2:8, PREPARO MECÂNICO COM BETONEIRA 400 L, APLICADA MANUALMENTE NAS PAREDES INTERNAS DA SACADA, ESPESSURA DE 25 MM, SEM USO DE TELA METÁLICA DE REFORÇO CONTRA FISSURAÇÃO. AF_06/2014</t>
  </si>
  <si>
    <t>63,13</t>
  </si>
  <si>
    <t>87827</t>
  </si>
  <si>
    <t>EMBOÇO OU MASSA ÚNICA EM ARGAMASSA TRAÇO 1:2:8, PREPARO MANUAL, APLICADA MANUALMENTE NAS PAREDES INTERNAS DA SACADA, ESPESSURA DE 25 MM, SEM USO DE TELA METÁLICA DE REFORÇO CONTRA FISSURAÇÃO. AF_06/2014</t>
  </si>
  <si>
    <t>67,70</t>
  </si>
  <si>
    <t>87828</t>
  </si>
  <si>
    <t>EMBOÇO OU MASSA ÚNICA EM ARGAMASSA INDUSTRIALIZADA, PREPARO MECÂNICO E APLICAÇÃO COM EQUIPAMENTO DE MISTURA E PROJEÇÃO DE 1,5 M3/H NAS PAREDES INTERNAS DA SACADA, ESPESSURA 25 MM, SEM USO DE TELA METÁLICA. AF_06/2014</t>
  </si>
  <si>
    <t>93,12</t>
  </si>
  <si>
    <t>87829</t>
  </si>
  <si>
    <t>EMBOÇO OU MASSA ÚNICA EM ARGAMASSA TRAÇO 1:2:8, PREPARO MECÂNICO COM BETONEIRA 400 L, APLICADA MANUALMENTE NAS PAREDES INTERNAS DA SACADA, ESPESSURA DE 35 MM, SEM USO DE TELA METÁLICA DE REFORÇO CONTRA FISSURAÇÃO. AF_06/2014</t>
  </si>
  <si>
    <t>71,43</t>
  </si>
  <si>
    <t>87831</t>
  </si>
  <si>
    <t>EMBOÇO OU MASSA ÚNICA EM ARGAMASSA TRAÇO 1:2:8, PREPARO MANUAL, APLICADA MANUALMENTE NAS PAREDES INTERNAS DA SACADA, ESPESSURA DE 35 MM, SEM USO DE TELA METÁLICA DE REFORÇO CONTRA FISSURAÇÃO. AF_06/2014</t>
  </si>
  <si>
    <t>77,56</t>
  </si>
  <si>
    <t>87832</t>
  </si>
  <si>
    <t>EMBOÇO OU MASSA ÚNICA EM ARGAMASSA INDUSTRIALIZADA, PREPARO MECÂNICO E APLICAÇÃO COM EQUIPAMENTO DE MISTURA E PROJEÇÃO DE 1,5 M3/H DE ARGAMASSA NAS PAREDES INTERNAS DA SACADA, ESPESSURA 35 MM, SEM USO DE TELA METÁLICA. AF_06/2014</t>
  </si>
  <si>
    <t>113,62</t>
  </si>
  <si>
    <t>87834</t>
  </si>
  <si>
    <t>REVESTIMENTO DECORATIVO MONOCAMADA APLICADO MANUALMENTE EM PANOS CEGOS DA FACHADA DE UM EDIFÍCIO DE ESTRUTURA CONVENCIONAL, COM ACABAMENTO RASPADO. AF_06/2014</t>
  </si>
  <si>
    <t>155,57</t>
  </si>
  <si>
    <t>87835</t>
  </si>
  <si>
    <t>REVESTIMENTO DECORATIVO MONOCAMADA APLICADO MANUALMENTE EM PANOS CEGOS DA FACHADA DE UM EDIFÍCIO DE ALVENARIA ESTRUTURAL, COM ACABAMENTO RASPADO. AF_06/2014</t>
  </si>
  <si>
    <t>108,54</t>
  </si>
  <si>
    <t>87836</t>
  </si>
  <si>
    <t>REVESTIMENTO DECORATIVO MONOCAMADA APLICADO COM EQUIPAMENTO DE PROJEÇÃO EM PANOS CEGOS DA FACHADA DE UM EDIFÍCIO DE ESTRUTURA CONVENCIONAL, COM ACABAMENTO RASPADO. AF_06/2014</t>
  </si>
  <si>
    <t>147,85</t>
  </si>
  <si>
    <t>87837</t>
  </si>
  <si>
    <t>REVESTIMENTO DECORATIVO MONOCAMADA APLICADO COM EQUIPAMENTO DE PROJEÇÃO EM PANOS CEGOS DA FACHADA DE UM EDIFÍCIO DE ALVENARIA ESTRUTURAL, COM ACABAMENTO RASPADO. AF_06/2014</t>
  </si>
  <si>
    <t>101,63</t>
  </si>
  <si>
    <t>87838</t>
  </si>
  <si>
    <t>REVESTIMENTO DECORATIVO MONOCAMADA APLICADO MANUALMENTE EM PANOS DA FACHADA COM PRESENÇA DE VÃOS, DE UM EDIFÍCIO DE ESTRUTURA CONVENCIONAL E ACABAMENTO RASPADO. AF_06/2014</t>
  </si>
  <si>
    <t>162,26</t>
  </si>
  <si>
    <t>87839</t>
  </si>
  <si>
    <t>REVESTIMENTO DECORATIVO MONOCAMADA APLICADO MANUALMENTE EM PANOS DA FACHADA COM PRESENÇA DE VÃOS, DE UM EDIFÍCIO DE ALVENARIA ESTRUTURAL E ACABAMENTO RASPADO. AF_06/2014</t>
  </si>
  <si>
    <t>113,87</t>
  </si>
  <si>
    <t>87840</t>
  </si>
  <si>
    <t>REVESTIMENTO DECORATIVO MONOCAMADA APLICADO COM EQUIPAMENTO DE PROJEÇÃO EM PANOS DA FACHADA COM PRESENÇA DE VÃOS, DE UM EDIFÍCIO DE ESTRUTURA CONVENCIONAL E ACABAMENTO RASPADO. AF_06/2014</t>
  </si>
  <si>
    <t>152,59</t>
  </si>
  <si>
    <t>87841</t>
  </si>
  <si>
    <t>REVESTIMENTO DECORATIVO MONOCAMADA APLICADO COM EQUIPAMENTO DE PROJEÇÃO EM PANOS DA FACHADA COM PRESENÇA DE VÃOS, DE UM EDIFÍCIO DE ALVENARIA ESTRUTURAL E ACABAMENTO RASPADO. AF_06/2014</t>
  </si>
  <si>
    <t>105,01</t>
  </si>
  <si>
    <t>87842</t>
  </si>
  <si>
    <t>REVESTIMENTO DECORATIVO MONOCAMADA APLICADO MANUALMENTE EM SUPERFÍCIES EXTERNAS DA SACADA DE UM EDIFÍCIO DE ESTRUTURA CONVENCIONAL E ACABAMENTO RASPADO. AF_06/2014</t>
  </si>
  <si>
    <t>167,36</t>
  </si>
  <si>
    <t>87843</t>
  </si>
  <si>
    <t>REVESTIMENTO DECORATIVO MONOCAMADA APLICADO MANUALMENTE EM SUPERFÍCIES EXTERNAS DA SACADA DE UM EDIFÍCIO DE ALVENARIA ESTRUTURAL E ACABAMENTO RASPADO. AF_06/2014</t>
  </si>
  <si>
    <t>124,66</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</si>
  <si>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</si>
  <si>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</si>
  <si>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</si>
  <si>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</si>
  <si>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110,71</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</si>
  <si>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</si>
  <si>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</si>
  <si>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</si>
  <si>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</si>
  <si>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122,24</t>
  </si>
  <si>
    <t>87848</t>
  </si>
  <si>
    <t>REVESTIMENTO DECORATIVO MONOCAMADA APLICADO COM EQUIPAMENTO DE PROJEÇÃO EM PANOS CEGOS DA FACHADA DE UM EDIFÍCIO DE ESTRUTURA CONVENCIONAL, COM ACABAMENTO TRAVERTINO. AF_06/2014</t>
  </si>
  <si>
    <t>160,09</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</si>
  <si>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</si>
  <si>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</si>
  <si>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</si>
  <si>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</si>
  <si>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176,00</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</si>
  <si>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</si>
  <si>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</si>
  <si>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</si>
  <si>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</si>
  <si>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164,80</t>
  </si>
  <si>
    <t>87853</t>
  </si>
  <si>
    <t>REVESTIMENTO DECORATIVO MONOCAMADA APLICADO COM EQUIPAMENTO DE PROJEÇÃO EM PANOS DA FACHADA COM PRESENÇA DE VÃOS, DE UM EDIFÍCIO DE ALVENARIA ESTRUTURAL E ACABAMENTO TRAVERTINO. AF_06/2014</t>
  </si>
  <si>
    <t>117,23</t>
  </si>
  <si>
    <t>87854</t>
  </si>
  <si>
    <t>REVESTIMENTO DECORATIVO MONOCAMADA APLICADO MANUALMENTE EM SUPERFÍCIES EXTERNAS DA SACADA DE UM EDIFÍCIO DE ESTRUTURA CONVENCIONAL E ACABAMENTO TRAVERTINO. AF_06/2014</t>
  </si>
  <si>
    <t>181,07</t>
  </si>
  <si>
    <t>87855</t>
  </si>
  <si>
    <t>REVESTIMENTO DECORATIVO MONOCAMADA APLICADO MANUALMENTE EM SUPERFÍCIES EXTERNAS DA SACADA DE UM EDIFÍCIO DE ALVENARIA ESTRUTURAL E ACABAMENTO TRAVERTINO. AF_06/2014</t>
  </si>
  <si>
    <t>138,39</t>
  </si>
  <si>
    <t>87856</t>
  </si>
  <si>
    <t>REVESTIMENTO DECORATIVO MONOCAMADA APLICADO COM EQUIPAMENTO DE PROJEÇÃO EM SUPERFÍCIES EXTERNAS DA SACADA DE UM EDIFÍCIO DE ESTRUTURA CONVENCIONAL E ACABAMENTO TRAVERTINO. AF_06/2014</t>
  </si>
  <si>
    <t>164,79</t>
  </si>
  <si>
    <t>87857</t>
  </si>
  <si>
    <t>REVESTIMENTO DECORATIVO MONOCAMADA APLICADO COM EQUIPAMENTO DE PROJEÇÃO EM SUPERFÍCIES EXTERNAS DA SACADA DE UM EDIFÍCIO DE ALVENARIA ESTRUTURAL E ACABAMENTO TRAVERTINO. AF_06/2014</t>
  </si>
  <si>
    <t>122,93</t>
  </si>
  <si>
    <t>87858</t>
  </si>
  <si>
    <t>REVESTIMENTO DECORATIVO MONOCAMADA APLICADO MANUALMENTE NAS PAREDES INTERNAS DA SACADA COM ACABAMENTO RASPADO. AF_06/2014</t>
  </si>
  <si>
    <t>118,97</t>
  </si>
  <si>
    <t>87859</t>
  </si>
  <si>
    <t>REVESTIMENTO DECORATIVO MONOCAMADA APLICADO MANUALMENTE NAS PAREDES INTERNAS DA SACADA COM ACABAMENTO TRAVERTINO. AF_06/2014</t>
  </si>
  <si>
    <t>138,54</t>
  </si>
  <si>
    <t>89048</t>
  </si>
  <si>
    <t>(COMPOSIÇÃO REPRESENTATIVA) DO SERVIÇO DE EMBOÇO/MASSA ÚNICA, TRAÇO 1:2:8, PREPARO MECÂNICO, COM BETONEIRA DE 400L, EM PAREDES DE AMBIENTES INTERNOS, COM EXECUÇÃO DE TALISCAS, PARA EDIFICAÇÃO HABITACIONAL MULTIFAMILIAR (PRÉDIO). AF_11/2014</t>
  </si>
  <si>
    <t>30,13</t>
  </si>
  <si>
    <t>89049</t>
  </si>
  <si>
    <t>(COMPOSIÇÃO REPRESENTATIVA) DO SERVIÇO DE APLICAÇÃO MANUAL DE GESSO DESEMPENADO (SEM TALISCAS) EM TETO, ESPESSURA 0,5 CM, PARA EDIFICAÇÃO HABITACIONAL MULTIFAMILIAR (PRÉDIO). AF_11/2014</t>
  </si>
  <si>
    <t>21,13</t>
  </si>
  <si>
    <t>89173</t>
  </si>
  <si>
    <t>(COMPOSIÇÃO REPRESENTATIVA) DO SERVIÇO DE EMBOÇO/MASSA ÚNICA, APLICADO MANUALMENTE, TRAÇO 1:2:8, EM BETONEIRA DE 400L, PAREDES INTERNAS, COM EXECUÇÃO DE TALISCAS, EDIFICAÇÃO HABITACIONAL UNIFAMILIAR (CASAS) E EDIFICAÇÃO PÚBLICA PADRÃO. AF_12/2014</t>
  </si>
  <si>
    <t>29,57</t>
  </si>
  <si>
    <t>90406</t>
  </si>
  <si>
    <t>MASSA ÚNICA, PARA RECEBIMENTO DE PINTURA, EM ARGAMASSA TRAÇO 1:2:8, PREPARO MECÂNICO COM BETONEIRA 400L, APLICADA MANUALMENTE EM TETO, ESPESSURA DE 20MM, COM EXECUÇÃO DE TALISCAS. AF_03/2015</t>
  </si>
  <si>
    <t>39,61</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</si>
  <si>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</si>
  <si>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</si>
  <si>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</si>
  <si>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</si>
  <si>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29,24</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</si>
  <si>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</si>
  <si>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</si>
  <si>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</si>
  <si>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</si>
  <si>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217,44</t>
  </si>
  <si>
    <t>87243</t>
  </si>
  <si>
    <t>REVESTIMENTO CERÂMICO PARA PAREDES EXTERNAS EM PASTILHAS DE PORCELANA 5 X 5 CM (PLACAS DE 30 X 30 CM), ALINHADAS A PRUMO, APLICADO EM PANOS SEM VÃOS. AF_06/2014</t>
  </si>
  <si>
    <t>198,84</t>
  </si>
  <si>
    <t>87244</t>
  </si>
  <si>
    <t>REVESTIMENTO CERÂMICO PARA PAREDES EXTERNAS EM PASTILHAS DE PORCELANA 5 X 5 CM (PLACAS DE 30 X 30 CM), ALINHADAS A PRUMO, APLICADO EM SUPERFÍCIES EXTERNAS DA SACADA. AF_06/2014</t>
  </si>
  <si>
    <t>211,06</t>
  </si>
  <si>
    <t>87245</t>
  </si>
  <si>
    <t>REVESTIMENTO CERÂMICO PARA PAREDES EXTERNAS EM PASTILHAS DE PORCELANA 5 X 5 CM (PLACAS DE 30 X 30 CM), ALINHADAS A PRUMO, APLICADO EM SUPERFÍCIES INTERNAS DA SACADA. AF_06/2014</t>
  </si>
  <si>
    <t>254,33</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</si>
  <si>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</si>
  <si>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</si>
  <si>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</si>
  <si>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</si>
  <si>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</si>
  <si>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</si>
  <si>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68,65</t>
  </si>
  <si>
    <t>87267</t>
  </si>
  <si>
    <t>REVESTIMENTO CERÂMICO PARA PAREDES INTERNAS COM PLACAS TIPO ESMALTADA EXTRA DE DIMENSÕES 20X20 CM APLICADAS EM AMBIENTES DE ÁREA MAIOR QUE 5 M² A MEIA ALTURA DAS PAREDES. AF_06/2014</t>
  </si>
  <si>
    <t>65,18</t>
  </si>
  <si>
    <t>87268</t>
  </si>
  <si>
    <t>REVESTIMENTO CERÂMICO PARA PAREDES INTERNAS COM PLACAS TIPO ESMALTADA EXTRA DE DIMENSÕES 25X35 CM APLICADAS EM AMBIENTES DE ÁREA MENOR QUE 5 M² NA ALTURA INTEIRA DAS PAREDES. AF_06/2014</t>
  </si>
  <si>
    <t>70,73</t>
  </si>
  <si>
    <t>87269</t>
  </si>
  <si>
    <t>REVESTIMENTO CERÂMICO PARA PAREDES INTERNAS COM PLACAS TIPO ESMALTADA EXTRA DE DIMENSÕES 25X35 CM APLICADAS EM AMBIENTES DE ÁREA MAIOR QUE 5 M² NA ALTURA INTEIRA DAS PAREDES. AF_06/2014</t>
  </si>
  <si>
    <t>62,26</t>
  </si>
  <si>
    <t>87270</t>
  </si>
  <si>
    <t>REVESTIMENTO CERÂMICO PARA PAREDES INTERNAS COM PLACAS TIPO ESMALTADA EXTRA DE DIMENSÕES 25X35 CM APLICADAS EM AMBIENTES DE ÁREA MENOR QUE 5 M² A MEIA ALTURA DAS PAREDES. AF_06/2014</t>
  </si>
  <si>
    <t>73,04</t>
  </si>
  <si>
    <t>87271</t>
  </si>
  <si>
    <t>REVESTIMENTO CERÂMICO PARA PAREDES INTERNAS COM PLACAS TIPO ESMALTADA EXTRA DE DIMENSÕES 25X35 CM APLICADAS EM AMBIENTES DE ÁREA MAIOR QUE 5 M² A MEIA ALTURA DAS PAREDES. AF_06/2014</t>
  </si>
  <si>
    <t>69,00</t>
  </si>
  <si>
    <t>87272</t>
  </si>
  <si>
    <t>REVESTIMENTO CERÂMICO PARA PAREDES INTERNAS COM PLACAS TIPO ESMALTADA EXTRA  DE DIMENSÕES 33X45 CM APLICADAS EM AMBIENTES DE ÁREA MENOR QUE 5 M² NA ALTURA INTEIRA DAS PAREDES. AF_06/2014</t>
  </si>
  <si>
    <t>75,09</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</si>
  <si>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</si>
  <si>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</si>
  <si>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</si>
  <si>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</si>
  <si>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76,73</t>
  </si>
  <si>
    <t>87275</t>
  </si>
  <si>
    <t>REVESTIMENTO CERÂMICO PARA PAREDES INTERNAS COM PLACAS TIPO ESMALTADA EXTRA  DE DIMENSÕES 33X45 CM APLICADAS EM AMBIENTES DE ÁREA MAIOR QUE 5 M² A MEIA ALTURA DAS PAREDES. AF_06/2014</t>
  </si>
  <si>
    <t>73,23</t>
  </si>
  <si>
    <t>88786</t>
  </si>
  <si>
    <t>REVESTIMENTO CERÂMICO PARA PAREDES EXTERNAS EM PASTILHAS DE PORCELANA 2,5 X 2,5 CM (PLACAS DE 30 X 30 CM), ALINHADAS A PRUMO, APLICADO EM PANOS COM VÃOS. AF_10/2014</t>
  </si>
  <si>
    <t>308,22</t>
  </si>
  <si>
    <t>88787</t>
  </si>
  <si>
    <t>REVESTIMENTO CERÂMICO PARA PAREDES EXTERNAS EM PASTILHAS DE PORCELANA 2,5 X 2,5 CM (PLACAS DE 30 X 30 CM), ALINHADAS A PRUMO, APLICADO EM PANOS SEM VÃOS. AF_10/2014</t>
  </si>
  <si>
    <t>284,43</t>
  </si>
  <si>
    <t>88788</t>
  </si>
  <si>
    <t>REVESTIMENTO CERÂMICO PARA PAREDES EXTERNAS EM PASTILHAS DE PORCELANA 2,5 X 2,5 CM (PLACAS DE 30 X 30 CM), ALINHADAS A PRUMO, APLICADO EM SUPERFÍCIES EXTERNAS DA SACADA. AF_10/2014</t>
  </si>
  <si>
    <t>296,65</t>
  </si>
  <si>
    <t>88789</t>
  </si>
  <si>
    <t>REVESTIMENTO CERÂMICO PARA PAREDES EXTERNAS EM PASTILHAS DE PORCELANA 2,5 X 2,5 CM (PLACAS DE 30 X 30 CM), ALINHADAS A PRUMO, APLICADO EM SUPERFÍCIES INTERNAS DA SACADA. AF_10/2014</t>
  </si>
  <si>
    <t>357,72</t>
  </si>
  <si>
    <t>89045</t>
  </si>
  <si>
    <t>(COMPOSIÇÃO REPRESENTATIVA) DO SERVIÇO DE REVESTIMENTO CERÂMICO PARA AMBIENTES DE ÁREAS MOLHADAS, MEIA PAREDE OU PAREDE INTEIRA, COM PLACAS TIPO ESMALTADA EXTRA, DIMENSÕES 20X20 CM, PARA EDIFICAÇÃO HABITACIONAL MULTIFAMILIAR (PRÉDIO). AF_11/2014</t>
  </si>
  <si>
    <t>65,69</t>
  </si>
  <si>
    <t>89170</t>
  </si>
  <si>
    <t>(COMPOSIÇÃO REPRESENTATIVA) DO SERVIÇO DE REVESTIMENTO CERÂMICO PARA PAREDES INTERNAS, MEIA OU PAREDE INTEIRA, PLACAS TIPO ESMALTADA EXTRA DE 20X20 CM, PARA EDIFICAÇÕES HABITACIONAIS UNIFAMILIAR (CASAS) E EDIFICAÇÕES PÚBLICAS PADRÃO. AF_11/2014</t>
  </si>
  <si>
    <t>63,72</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</si>
  <si>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</si>
  <si>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</si>
  <si>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</si>
  <si>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</si>
  <si>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</si>
  <si>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</si>
  <si>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59,05</t>
  </si>
  <si>
    <t>93395</t>
  </si>
  <si>
    <t>REVESTIMENTO CERÂMICO PARA PAREDES INTERNAS COM PLACAS TIPO ESMALTADA PADRÃO POPULAR DE DIMENSÕES 20X20 CM, ARGAMASSA TIPO AC I, APLICADAS EM AMBIENTES DE ÁREA MAIOR QUE 5 M2 A MEIA ALTURA DAS PAREDES. AF_06/2014</t>
  </si>
  <si>
    <t>55,58</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</si>
  <si>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</si>
  <si>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</si>
  <si>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</si>
  <si>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</si>
  <si>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</si>
  <si>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</si>
  <si>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65,36</t>
  </si>
  <si>
    <t>99198</t>
  </si>
  <si>
    <t>REVESTIMENTO CERÂMICO PARA PAREDES INTERNAS COM PLACAS TIPO ESMALTADA PADRÃO POPULAR DE DIMENSÕES 20X20 CM, ARGAMASSA TIPO AC III, APLICADAS EM AMBIENTES DE ÁREA MAIOR QUE 5 M2 A MEIA ALTURA DAS PAREDES. AF_06/2014</t>
  </si>
  <si>
    <t>61,89</t>
  </si>
  <si>
    <t>101965</t>
  </si>
  <si>
    <t>PEITORIL LINEAR EM GRANITO OU MÁRMORE, L = 15CM, COMPRIMENTO DE ATÉ 2M, ASSENTADO COM ARGAMASSA 1:6 COM ADITIVO. AF_11/2020</t>
  </si>
  <si>
    <t>121,72</t>
  </si>
  <si>
    <t>101966</t>
  </si>
  <si>
    <t>CHAPIM SOBRE MUROS LINEARES, EM GRANITO OU MÁRMORE, L = 25 CM, ASSENTADO COM ARGAMASSA 1:6 COM ADITIVO. AF_11/2020</t>
  </si>
  <si>
    <t>154,01</t>
  </si>
  <si>
    <t>101979</t>
  </si>
  <si>
    <t>CHAPIM (RUFO CAPA) EM AÇO GALVANIZADO, CORTE 33. AF_11/2020</t>
  </si>
  <si>
    <t>52,49</t>
  </si>
  <si>
    <t>96112</t>
  </si>
  <si>
    <t>FORRO EM MADEIRA PINUS, PARA AMBIENTES RESIDENCIAIS, INCLUSIVE ESTRUTURA DE FIXAÇÃO. AF_05/2017</t>
  </si>
  <si>
    <t>136,34</t>
  </si>
  <si>
    <t>96117</t>
  </si>
  <si>
    <t>FORRO EM MADEIRA PINUS, PARA AMBIENTES COMERCIAIS, INCLUSIVE ESTRUTURA DE FIXAÇÃO. AF_05/2017</t>
  </si>
  <si>
    <t>177,15</t>
  </si>
  <si>
    <t>96122</t>
  </si>
  <si>
    <t>ACABAMENTOS PARA FORRO (RODA-FORRO EM MADEIRA PINUS). AF_05/2017</t>
  </si>
  <si>
    <t>42,94</t>
  </si>
  <si>
    <t>96109</t>
  </si>
  <si>
    <t>FORRO EM PLACAS DE GESSO, PARA AMBIENTES RESIDENCIAIS. AF_05/2017_P</t>
  </si>
  <si>
    <t>96110</t>
  </si>
  <si>
    <t>FORRO EM DRYWALL, PARA AMBIENTES RESIDENCIAIS, INCLUSIVE ESTRUTURA DE FIXAÇÃO. AF_05/2017_P</t>
  </si>
  <si>
    <t>65,87</t>
  </si>
  <si>
    <t>96113</t>
  </si>
  <si>
    <t>FORRO EM PLACAS DE GESSO, PARA AMBIENTES COMERCIAIS. AF_05/2017_P</t>
  </si>
  <si>
    <t>34,80</t>
  </si>
  <si>
    <t>96114</t>
  </si>
  <si>
    <t>FORRO EM DRYWALL, PARA AMBIENTES COMERCIAIS, INCLUSIVE ESTRUTURA DE FIXAÇÃO. AF_05/2017_P</t>
  </si>
  <si>
    <t>68,82</t>
  </si>
  <si>
    <t>96120</t>
  </si>
  <si>
    <t>ACABAMENTOS PARA FORRO (MOLDURA DE GESSO). AF_05/2017</t>
  </si>
  <si>
    <t>96123</t>
  </si>
  <si>
    <t>ACABAMENTOS PARA FORRO (MOLDURA EM DRYWALL, COM LARGURA DE 15 CM). AF_05/2017_P</t>
  </si>
  <si>
    <t>32,95</t>
  </si>
  <si>
    <t>99054</t>
  </si>
  <si>
    <t>ACABAMENTOS PARA FORRO (SANCA DE GESSO MONTADA NA OBRA). AF_05/2017_P</t>
  </si>
  <si>
    <t>50,19</t>
  </si>
  <si>
    <t>96111</t>
  </si>
  <si>
    <t>FORRO EM RÉGUAS DE PVC, FRISADO, PARA AMBIENTES RESIDENCIAIS, INCLUSIVE ESTRUTURA DE FIXAÇÃO. AF_05/2017_P</t>
  </si>
  <si>
    <t>64,06</t>
  </si>
  <si>
    <t>96116</t>
  </si>
  <si>
    <t>FORRO EM RÉGUAS DE PVC, FRISADO, PARA AMBIENTES COMERCIAIS, INCLUSIVE ESTRUTURA DE FIXAÇÃO. AF_05/2017_P</t>
  </si>
  <si>
    <t>96121</t>
  </si>
  <si>
    <t>ACABAMENTOS PARA FORRO (RODA-FORRO EM PERFIL METÁLICO E PLÁSTICO). AF_05/2017</t>
  </si>
  <si>
    <t>12,53</t>
  </si>
  <si>
    <t>96485</t>
  </si>
  <si>
    <t>FORRO EM RÉGUAS DE PVC, LISO, PARA AMBIENTES RESIDENCIAIS, INCLUSIVE ESTRUTURA DE FIXAÇÃO. AF_05/2017_P</t>
  </si>
  <si>
    <t>75,21</t>
  </si>
  <si>
    <t>96486</t>
  </si>
  <si>
    <t>FORRO DE PVC, LISO, PARA AMBIENTES COMERCIAIS, INCLUSIVE ESTRUTURA DE FIXAÇÃO. AF_05/2017_P</t>
  </si>
  <si>
    <t>82,55</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</si>
  <si>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</si>
  <si>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</si>
  <si>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</si>
  <si>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</si>
  <si>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8,50</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</si>
  <si>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</si>
  <si>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</si>
  <si>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</si>
  <si>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</si>
  <si>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</si>
  <si>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</si>
  <si>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15,88</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</si>
  <si>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</si>
  <si>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</si>
  <si>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</si>
  <si>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</si>
  <si>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</si>
  <si>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</si>
  <si>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5,05</t>
  </si>
  <si>
    <t>87280</t>
  </si>
  <si>
    <t>ARGAMASSA TRAÇO 1:7 (EM VOLUME DE CIMENTO E AREIA MÉDIA ÚMIDA) COM ADIÇÃO DE PLASTIFICANTE PARA EMBOÇO/MASSA ÚNICA/ASSENTAMENTO DE ALVENARIA DE VEDAÇÃO, PREPARO MECÂNICO COM BETONEIRA 400 L. AF_08/2019</t>
  </si>
  <si>
    <t>314,58</t>
  </si>
  <si>
    <t>87281</t>
  </si>
  <si>
    <t>ARGAMASSA TRAÇO 1:7 (EM VOLUME DE CIMENTO E AREIA MÉDIA ÚMIDA) COM ADIÇÃO DE PLASTIFICANTE PARA EMBOÇO/MASSA ÚNICA/ASSENTAMENTO DE ALVENARIA DE VEDAÇÃO, PREPARO MECÂNICO COM BETONEIRA 600 L. AF_08/2019</t>
  </si>
  <si>
    <t>306,25</t>
  </si>
  <si>
    <t>87283</t>
  </si>
  <si>
    <t>ARGAMASSA TRAÇO 1:6 (EM VOLUME DE CIMENTO E AREIA MÉDIA ÚMIDA) COM ADIÇÃO DE PLASTIFICANTE PARA EMBOÇO/MASSA ÚNICA/ASSENTAMENTO DE ALVENARIA DE VEDAÇÃO, PREPARO MECÂNICO COM BETONEIRA 400 L. AF_08/2019</t>
  </si>
  <si>
    <t>324,28</t>
  </si>
  <si>
    <t>87284</t>
  </si>
  <si>
    <t>ARGAMASSA TRAÇO 1:6 (EM VOLUME DE CIMENTO E AREIA MÉDIA ÚMIDA) COM ADIÇÃO DE PLASTIFICANTE PARA EMBOÇO/MASSA ÚNICA/ASSENTAMENTO DE ALVENARIA DE VEDAÇÃO, PREPARO MECÂNICO COM BETONEIRA 600 L. AF_08/2019</t>
  </si>
  <si>
    <t>315,16</t>
  </si>
  <si>
    <t>87286</t>
  </si>
  <si>
    <t>ARGAMASSA TRAÇO 1:1:6 (EM VOLUME DE CIMENTO, CAL E AREIA MÉDIA ÚMIDA) PARA EMBOÇO/MASSA ÚNICA/ASSENTAMENTO DE ALVENARIA DE VEDAÇÃO, PREPARO MECÂNICO COM BETONEIRA 400 L. AF_08/2019</t>
  </si>
  <si>
    <t>401,07</t>
  </si>
  <si>
    <t>87287</t>
  </si>
  <si>
    <t>ARGAMASSA TRAÇO 1:1:6 (EM VOLUME DE CIMENTO, CAL E AREIA MÉDIA ÚMIDA) PARA EMBOÇO/MASSA ÚNICA/ASSENTAMENTO DE ALVENARIA DE VEDAÇÃO, PREPARO MECÂNICO COM BETONEIRA 600 L. AF_08/2019</t>
  </si>
  <si>
    <t>379,35</t>
  </si>
  <si>
    <t>87289</t>
  </si>
  <si>
    <t>ARGAMASSA TRAÇO 1:1,5:7,5 (EM VOLUME DE CIMENTO, CAL E AREIA MÉDIA ÚMIDA) PARA EMBOÇO/MASSA ÚNICA/ASSENTAMENTO DE ALVENARIA DE VEDAÇÃO, PREPARO MECÂNICO COM BETONEIRA 400 L. AF_08/2019</t>
  </si>
  <si>
    <t>380,75</t>
  </si>
  <si>
    <t>87290</t>
  </si>
  <si>
    <t>ARGAMASSA TRAÇO 1:1,5:7,5 (EM VOLUME DE CIMENTO, CAL E AREIA MÉDIA ÚMIDA) PARA EMBOÇO/MASSA ÚNICA/ASSENTAMENTO DE ALVENARIA DE VEDAÇÃO, PREPARO MECÂNICO COM BETONEIRA 600 L. AF_08/2019</t>
  </si>
  <si>
    <t>369,32</t>
  </si>
  <si>
    <t>87292</t>
  </si>
  <si>
    <t>ARGAMASSA TRAÇO 1:2:8 (EM VOLUME DE CIMENTO, CAL E AREIA MÉDIA ÚMIDA) PARA EMBOÇO/MASSA ÚNICA/ASSENTAMENTO DE ALVENARIA DE VEDAÇÃO, PREPARO MECÂNICO COM BETONEIRA 400 L. AF_08/2019</t>
  </si>
  <si>
    <t>383,87</t>
  </si>
  <si>
    <t>87294</t>
  </si>
  <si>
    <t>ARGAMASSA TRAÇO 1:2:9 (EM VOLUME DE CIMENTO, CAL E AREIA MÉDIA ÚMIDA) PARA EMBOÇO/MASSA ÚNICA/ASSENTAMENTO DE ALVENARIA DE VEDAÇÃO, PREPARO MECÂNICO COM BETONEIRA 600 L. AF_08/2019</t>
  </si>
  <si>
    <t>365,90</t>
  </si>
  <si>
    <t>87295</t>
  </si>
  <si>
    <t>ARGAMASSA TRAÇO 1:3:12 (EM VOLUME DE CIMENTO, CAL E AREIA MÉDIA ÚMIDA) PARA EMBOÇO/MASSA ÚNICA/ASSENTAMENTO DE ALVENARIA DE VEDAÇÃO, PREPARO MECÂNICO COM BETONEIRA 400 L. AF_08/2019</t>
  </si>
  <si>
    <t>378,02</t>
  </si>
  <si>
    <t>87296</t>
  </si>
  <si>
    <t>ARGAMASSA TRAÇO 1:3:12 (EM VOLUME DE CIMENTO, CAL E AREIA MÉDIA ÚMIDA) PARA EMBOÇO/MASSA ÚNICA/ASSENTAMENTO DE ALVENARIA DE VEDAÇÃO, PREPARO MECÂNICO COM BETONEIRA 600 L. AF_08/2019</t>
  </si>
  <si>
    <t>347,09</t>
  </si>
  <si>
    <t>87298</t>
  </si>
  <si>
    <t>ARGAMASSA TRAÇO 1:3 (EM VOLUME DE CIMENTO E AREIA MÉDIA ÚMIDA) PARA CONTRAPISO, PREPARO MECÂNICO COM BETONEIRA 400 L. AF_08/2019</t>
  </si>
  <si>
    <t>489,59</t>
  </si>
  <si>
    <t>87299</t>
  </si>
  <si>
    <t>ARGAMASSA TRAÇO 1:3 (EM VOLUME DE CIMENTO E AREIA MÉDIA ÚMIDA) PARA CONTRAPISO, PREPARO MECÂNICO COM BETONEIRA 600 L. AF_08/2019</t>
  </si>
  <si>
    <t>314,43</t>
  </si>
  <si>
    <t>87301</t>
  </si>
  <si>
    <t>ARGAMASSA TRAÇO 1:4 (EM VOLUME DE CIMENTO E AREIA MÉDIA ÚMIDA) PARA CONTRAPISO, PREPARO MECÂNICO COM BETONEIRA 400 L. AF_08/2019</t>
  </si>
  <si>
    <t>438,94</t>
  </si>
  <si>
    <t>87302</t>
  </si>
  <si>
    <t>ARGAMASSA TRAÇO 1:4 (EM VOLUME DE CIMENTO E AREIA MÉDIA ÚMIDA) PARA CONTRAPISO, PREPARO MECÂNICO COM BETONEIRA 600 L. AF_08/2019</t>
  </si>
  <si>
    <t>427,22</t>
  </si>
  <si>
    <t>87304</t>
  </si>
  <si>
    <t>ARGAMASSA TRAÇO 1:5 (EM VOLUME DE CIMENTO E AREIA MÉDIA ÚMIDA) PARA CONTRAPISO, PREPARO MECÂNICO COM BETONEIRA 400 L. AF_08/2019</t>
  </si>
  <si>
    <t>390,73</t>
  </si>
  <si>
    <t>87305</t>
  </si>
  <si>
    <t>ARGAMASSA TRAÇO 1:5 (EM VOLUME DE CIMENTO E AREIA MÉDIA ÚMIDA) PARA CONTRAPISO, PREPARO MECÂNICO COM BETONEIRA 600 L. AF_08/2019</t>
  </si>
  <si>
    <t>391,48</t>
  </si>
  <si>
    <t>87307</t>
  </si>
  <si>
    <t>ARGAMASSA TRAÇO 1:6 (EM VOLUME DE CIMENTO E AREIA MÉDIA ÚMIDA) PARA CONTRAPISO, PREPARO MECÂNICO COM BETONEIRA 400 L. AF_08/2019</t>
  </si>
  <si>
    <t>372,17</t>
  </si>
  <si>
    <t>87308</t>
  </si>
  <si>
    <t>ARGAMASSA TRAÇO 1:6 (EM VOLUME DE CIMENTO E AREIA MÉDIA ÚMIDA) PARA CONTRAPISO, PREPARO MECÂNICO COM BETONEIRA 600 L. AF_08/2019</t>
  </si>
  <si>
    <t>361,25</t>
  </si>
  <si>
    <t>87310</t>
  </si>
  <si>
    <t>ARGAMASSA TRAÇO 1:5 (EM VOLUME DE CIMENTO E AREIA GROSSA ÚMIDA) PARA CHAPISCO CONVENCIONAL, PREPARO MECÂNICO COM BETONEIRA 400 L. AF_08/2019</t>
  </si>
  <si>
    <t>315,70</t>
  </si>
  <si>
    <t>87311</t>
  </si>
  <si>
    <t>ARGAMASSA TRAÇO 1:5 (EM VOLUME DE CIMENTO E AREIA GROSSA ÚMIDA) PARA CHAPISCO CONVENCIONAL, PREPARO MECÂNICO COM BETONEIRA 600 L. AF_08/2019</t>
  </si>
  <si>
    <t>304,45</t>
  </si>
  <si>
    <t>87313</t>
  </si>
  <si>
    <t>ARGAMASSA TRAÇO 1:3 (EM VOLUME DE CIMENTO E AREIA GROSSA ÚMIDA) PARA CHAPISCO CONVENCIONAL, PREPARO MECÂNICO COM BETONEIRA 400 L. AF_08/2019</t>
  </si>
  <si>
    <t>388,38</t>
  </si>
  <si>
    <t>87314</t>
  </si>
  <si>
    <t>ARGAMASSA TRAÇO 1:3 (EM VOLUME DE CIMENTO E AREIA GROSSA ÚMIDA) PARA CHAPISCO CONVENCIONAL, PREPARO MECÂNICO COM BETONEIRA 600 L. AF_08/2019</t>
  </si>
  <si>
    <t>378,51</t>
  </si>
  <si>
    <t>87316</t>
  </si>
  <si>
    <t>ARGAMASSA TRAÇO 1:4 (EM VOLUME DE CIMENTO E AREIA GROSSA ÚMIDA) PARA CHAPISCO CONVENCIONAL, PREPARO MECÂNICO COM BETONEIRA 400 L. AF_08/2019</t>
  </si>
  <si>
    <t>351,83</t>
  </si>
  <si>
    <t>87317</t>
  </si>
  <si>
    <t>ARGAMASSA TRAÇO 1:4 (EM VOLUME DE CIMENTO E AREIA GROSSA ÚMIDA) PARA CHAPISCO CONVENCIONAL, PREPARO MECÂNICO COM BETONEIRA 600 L. AF_08/2019</t>
  </si>
  <si>
    <t>334,84</t>
  </si>
  <si>
    <t>87319</t>
  </si>
  <si>
    <t>ARGAMASSA TRAÇO 1:5 (EM VOLUME DE CIMENTO E AREIA GROSSA ÚMIDA) COM ADIÇÃO DE EMULSÃO POLIMÉRICA PARA CHAPISCO ROLADO, PREPARO MECÂNICO COM BETONEIRA 400 L. AF_08/2019</t>
  </si>
  <si>
    <t>3.199,58</t>
  </si>
  <si>
    <t>87320</t>
  </si>
  <si>
    <t>ARGAMASSA TRAÇO 1:5 (EM VOLUME DE CIMENTO E AREIA GROSSA ÚMIDA) COM ADIÇÃO DE EMULSÃO POLIMÉRICA PARA CHAPISCO ROLADO, PREPARO MECÂNICO COM BETONEIRA 600 L. AF_08/2019</t>
  </si>
  <si>
    <t>3.201,93</t>
  </si>
  <si>
    <t>87322</t>
  </si>
  <si>
    <t>ARGAMASSA TRAÇO 1:3 (EM VOLUME DE CIMENTO E AREIA GROSSA ÚMIDA) COM ADIÇÃO DE EMULSÃO POLIMÉRICA PARA CHAPISCO ROLADO, PREPARO MECÂNICO COM BETONEIRA 400 L. AF_08/2019</t>
  </si>
  <si>
    <t>3.290,50</t>
  </si>
  <si>
    <t>87323</t>
  </si>
  <si>
    <t>ARGAMASSA TRAÇO 1:3 (EM VOLUME DE CIMENTO E AREIA GROSSA ÚMIDA) COM ADIÇÃO DE EMULSÃO POLIMÉRICA PARA CHAPISCO ROLADO, PREPARO MECÂNICO COM BETONEIRA 600 L. AF_08/2019</t>
  </si>
  <si>
    <t>3.286,47</t>
  </si>
  <si>
    <t>87325</t>
  </si>
  <si>
    <t>ARGAMASSA TRAÇO 1:4 (EM VOLUME DE CIMENTO E AREIA GROSSA ÚMIDA) COM ADIÇÃO DE EMULSÃO POLIMÉRICA PARA CHAPISCO ROLADO, PREPARO MECÂNICO COM BETONEIRA 400 L. AF_08/2019</t>
  </si>
  <si>
    <t>3.222,19</t>
  </si>
  <si>
    <t>87326</t>
  </si>
  <si>
    <t>ARGAMASSA TRAÇO 1:4 (EM VOLUME DE CIMENTO E AREIA GROSSA ÚMIDA) COM ADIÇÃO DE EMULSÃO POLIMÉRICA PARA CHAPISCO ROLADO, PREPARO MECÂNICO COM BETONEIRA 600 L. AF_08/2019</t>
  </si>
  <si>
    <t>3.226,24</t>
  </si>
  <si>
    <t>87327</t>
  </si>
  <si>
    <t>ARGAMASSA TRAÇO 1:7 (EM VOLUME DE CIMENTO E AREIA MÉDIA ÚMIDA) COM ADIÇÃO DE PLASTIFICANTE PARA EMBOÇO/MASSA ÚNICA/ASSENTAMENTO DE ALVENARIA DE VEDAÇÃO, PREPARO MECÂNICO COM MISTURADOR DE EIXO HORIZONTAL DE 300 KG. AF_08/2019</t>
  </si>
  <si>
    <t>338,89</t>
  </si>
  <si>
    <t>87328</t>
  </si>
  <si>
    <t>ARGAMASSA TRAÇO 1:7 (EM VOLUME DE CIMENTO E AREIA MÉDIA ÚMIDA) COM ADIÇÃO DE PLASTIFICANTE PARA EMBOÇO/MASSA ÚNICA/ASSENTAMENTO DE ALVENARIA DE VEDAÇÃO, PREPARO MECÂNICO COM MISTURADOR DE EIXO HORIZONTAL DE 600 KG. AF_08/2019</t>
  </si>
  <si>
    <t>279,13</t>
  </si>
  <si>
    <t>87329</t>
  </si>
  <si>
    <t>ARGAMASSA TRAÇO 1:6 (EM VOLUME DE CIMENTO E AREIA MÉDIA ÚMIDA) COM ADIÇÃO DE PLASTIFICANTE PARA EMBOÇO/MASSA ÚNICA/ASSENTAMENTO DE ALVENARIA DE VEDAÇÃO, PREPARO MECÂNICO COM MISTURADOR DE EIXO HORIZONTAL DE 300 KG. AF_08/2019</t>
  </si>
  <si>
    <t>367,88</t>
  </si>
  <si>
    <t>87330</t>
  </si>
  <si>
    <t>ARGAMASSA TRAÇO 1:6 (EM VOLUME DE CIMENTO E AREIA MÉDIA ÚMIDA) COM ADIÇÃO DE PLASTIFICANTE PARA EMBOÇO/MASSA ÚNICA/ASSENTAMENTO DE ALVENARIA DE VEDAÇÃO, PREPARO MECÂNICO COM MISTURADOR DE EIXO HORIZONTAL DE 600 KG. AF_08/2019</t>
  </si>
  <si>
    <t>300,34</t>
  </si>
  <si>
    <t>87331</t>
  </si>
  <si>
    <t>ARGAMASSA TRAÇO 1:1:6 (EM VOLUME DE CIMENTO, CAL E AREIA MÉDIA ÚMIDA) PARA EMBOÇO/MASSA ÚNICA/ASSENTAMENTO DE ALVENARIA DE VEDAÇÃO, PREPARO MECÂNICO COM MISTURADOR DE EIXO HORIZONTAL DE 300 KG. AF_08/2019</t>
  </si>
  <si>
    <t>424,78</t>
  </si>
  <si>
    <t>87332</t>
  </si>
  <si>
    <t>ARGAMASSA TRAÇO 1:1:6 (EM VOLUME DE CIMENTO, CAL E AREIA MÉDIA ÚMIDA) PARA EMBOÇO/MASSA ÚNICA/ASSENTAMENTO DE ALVENARIA DE VEDAÇÃO, PREPARO MECÂNICO COM MISTURADOR DE EIXO HORIZONTAL DE 600 KG. AF_08/2019</t>
  </si>
  <si>
    <t>362,18</t>
  </si>
  <si>
    <t>87333</t>
  </si>
  <si>
    <t>ARGAMASSA TRAÇO 1:1,5:7,5 (EM VOLUME DE CIMENTO, CAL E AREIA MÉDIA ÚMIDA) PARA EMBOÇO/MASSA ÚNICA/ASSENTAMENTO DE ALVENARIA DE VEDAÇÃO, PREPARO MECÂNICO COM MISTURADOR DE EIXO HORIZONTAL DE 300 KG. AF_08/2019</t>
  </si>
  <si>
    <t>388,98</t>
  </si>
  <si>
    <t>87334</t>
  </si>
  <si>
    <t>ARGAMASSA TRAÇO 1:1,5:7,5 (EM VOLUME DE CIMENTO, CAL E AREIA MÉDIA ÚMIDA) PARA EMBOÇO/MASSA ÚNICA/ASSENTAMENTO DE ALVENARIA DE VEDAÇÃO, PREPARO MECÂNICO COM MISTURADOR DE EIXO HORIZONTAL DE 600 KG. AF_08/2019</t>
  </si>
  <si>
    <t>350,69</t>
  </si>
  <si>
    <t>87335</t>
  </si>
  <si>
    <t>ARGAMASSA TRAÇO 1:2:8 (EM VOLUME DE CIMENTO, CAL E AREIA MÉDIA ÚMIDA) PARA EMBOÇO/MASSA ÚNICA/ASSENTAMENTO DE ALVENARIA DE VEDAÇÃO, PREPARO MECÂNICO COM MISTURADOR DE EIXO HORIZONTAL DE 300 KG. AF_08/2019</t>
  </si>
  <si>
    <t>380,89</t>
  </si>
  <si>
    <t>87336</t>
  </si>
  <si>
    <t>ARGAMASSA TRAÇO 1:2:8 (EM VOLUME DE CIMENTO, CAL E AREIA MÉDIA ÚMIDA) PARA EMBOÇO/MASSA ÚNICA/ASSENTAMENTO DE ALVENARIA DE VEDAÇÃO, PREPARO MECÂNICO COM MISTURADOR DE EIXO HORIZONTAL DE 600 KG. AF_08/2019</t>
  </si>
  <si>
    <t>358,58</t>
  </si>
  <si>
    <t>87337</t>
  </si>
  <si>
    <t>ARGAMASSA TRAÇO 1:2:9 (EM VOLUME DE CIMENTO, CAL E AREIA MÉDIA ÚMIDA) PARA EMBOÇO/MASSA ÚNICA/ASSENTAMENTO DE ALVENARIA DE VEDAÇÃO, PREPARO MECÂNICO COM MISTURADOR DE EIXO HORIZONTAL DE 300 KG. AF_08/2019</t>
  </si>
  <si>
    <t>371,82</t>
  </si>
  <si>
    <t>87338</t>
  </si>
  <si>
    <t>ARGAMASSA TRAÇO 1:3:12 (EM VOLUME DE CIMENTO, CAL E AREIA MÉDIA ÚMIDA) PARA EMBOÇO/MASSA ÚNICA/ASSENTAMENTO DE ALVENARIA DE VEDAÇÃO, PREPARO MECÂNICO COM MISTURADOR DE EIXO HORIZONTAL DE 600 KG. AF_08/2019</t>
  </si>
  <si>
    <t>349,96</t>
  </si>
  <si>
    <t>87339</t>
  </si>
  <si>
    <t>ARGAMASSA TRAÇO 1:3 (EM VOLUME DE CIMENTO E AREIA MÉDIA ÚMIDA) PARA CONTRAPISO, PREPARO MECÂNICO COM MISTURADOR DE EIXO HORIZONTAL DE 160 KG. AF_08/2019</t>
  </si>
  <si>
    <t>616,19</t>
  </si>
  <si>
    <t>87340</t>
  </si>
  <si>
    <t>ARGAMASSA TRAÇO 1:3 (EM VOLUME DE CIMENTO E AREIA MÉDIA ÚMIDA) PARA CONTRAPISO, PREPARO MECÂNICO COM MISTURADOR DE EIXO HORIZONTAL DE 300 KG. AF_08/2019</t>
  </si>
  <si>
    <t>491,26</t>
  </si>
  <si>
    <t>87341</t>
  </si>
  <si>
    <t>ARGAMASSA TRAÇO 1:3 (EM VOLUME DE CIMENTO E AREIA MÉDIA ÚMIDA) PARA CONTRAPISO, PREPARO MECÂNICO COM MISTURADOR DE EIXO HORIZONTAL DE 600 KG. AF_08/2019</t>
  </si>
  <si>
    <t>459,45</t>
  </si>
  <si>
    <t>87342</t>
  </si>
  <si>
    <t>ARGAMASSA TRAÇO 1:4 (EM VOLUME DE CIMENTO E AREIA MÉDIA ÚMIDA) PARA CONTRAPISO, PREPARO MECÂNICO COM MISTURADOR DE EIXO HORIZONTAL DE 160 KG. AF_08/2019</t>
  </si>
  <si>
    <t>513,52</t>
  </si>
  <si>
    <t>87343</t>
  </si>
  <si>
    <t>ARGAMASSA TRAÇO 1:4 (EM VOLUME DE CIMENTO E AREIA MÉDIA ÚMIDA) PARA CONTRAPISO, PREPARO MECÂNICO COM MISTURADOR DE EIXO HORIZONTAL DE 300 KG. AF_08/2019</t>
  </si>
  <si>
    <t>442,80</t>
  </si>
  <si>
    <t>87344</t>
  </si>
  <si>
    <t>ARGAMASSA TRAÇO 1:4 (EM VOLUME DE CIMENTO E AREIA MÉDIA ÚMIDA) PARA CONTRAPISO, PREPARO MECÂNICO COM MISTURADOR DE EIXO HORIZONTAL DE 600 KG. AF_08/2019</t>
  </si>
  <si>
    <t>402,67</t>
  </si>
  <si>
    <t>87345</t>
  </si>
  <si>
    <t>ARGAMASSA TRAÇO 1:5 (EM VOLUME DE CIMENTO E AREIA MÉDIA ÚMIDA) PARA CONTRAPISO, PREPARO MECÂNICO COM MISTURADOR DE EIXO HORIZONTAL DE 160 KG. AF_08/2019</t>
  </si>
  <si>
    <t>454,45</t>
  </si>
  <si>
    <t>87346</t>
  </si>
  <si>
    <t>ARGAMASSA TRAÇO 1:5 (EM VOLUME DE CIMENTO E AREIA MÉDIA ÚMIDA) PARA CONTRAPISO, PREPARO MECÂNICO COM MISTURADOR DE EIXO HORIZONTAL DE 300 KG. AF_08/2019</t>
  </si>
  <si>
    <t>395,89</t>
  </si>
  <si>
    <t>87347</t>
  </si>
  <si>
    <t>ARGAMASSA TRAÇO 1:5 (EM VOLUME DE CIMENTO E AREIA MÉDIA ÚMIDA) PARA CONTRAPISO, PREPARO MECÂNICO COM MISTURADOR DE EIXO HORIZONTAL DE 600 KG. AF_08/2019</t>
  </si>
  <si>
    <t>363,99</t>
  </si>
  <si>
    <t>87348</t>
  </si>
  <si>
    <t>ARGAMASSA TRAÇO 1:6 (EM VOLUME DE CIMENTO E AREIA MÉDIA ÚMIDA) PARA CONTRAPISO, PREPARO MECÂNICO COM MISTURADOR DE EIXO HORIZONTAL DE 160 KG. AF_08/2019</t>
  </si>
  <si>
    <t>409,91</t>
  </si>
  <si>
    <t>87349</t>
  </si>
  <si>
    <t>ARGAMASSA TRAÇO 1:6 (EM VOLUME DE CIMENTO E AREIA MÉDIA ÚMIDA) PARA CONTRAPISO, PREPARO MECÂNICO COM MISTURADOR DE EIXO HORIZONTAL DE 600 KG. AF_08/2019</t>
  </si>
  <si>
    <t>332,15</t>
  </si>
  <si>
    <t>87350</t>
  </si>
  <si>
    <t>ARGAMASSA TRAÇO 1:5 (EM VOLUME DE CIMENTO E AREIA GROSSA ÚMIDA) PARA CHAPISCO CONVENCIONAL, PREPARO MECÂNICO COM MISTURADOR DE EIXO HORIZONTAL DE 300 KG. AF_08/2019</t>
  </si>
  <si>
    <t>363,19</t>
  </si>
  <si>
    <t>87351</t>
  </si>
  <si>
    <t>ARGAMASSA TRAÇO 1:5 (EM VOLUME DE CIMENTO E AREIA GROSSA ÚMIDA) PARA CHAPISCO CONVENCIONAL, PREPARO MECÂNICO COM MISTURADOR DE EIXO HORIZONTAL DE 600 KG. AF_08/2019</t>
  </si>
  <si>
    <t>290,83</t>
  </si>
  <si>
    <t>87352</t>
  </si>
  <si>
    <t>ARGAMASSA TRAÇO 1:3 (EM VOLUME DE CIMENTO E AREIA GROSSA ÚMIDA) PARA CHAPISCO CONVENCIONAL, PREPARO MECÂNICO COM MISTURADOR DE EIXO HORIZONTAL DE 160 KG. AF_08/2019</t>
  </si>
  <si>
    <t>471,84</t>
  </si>
  <si>
    <t>87353</t>
  </si>
  <si>
    <t>ARGAMASSA TRAÇO 1:3 (EM VOLUME DE CIMENTO E AREIA GROSSA ÚMIDA) PARA CHAPISCO CONVENCIONAL, PREPARO MECÂNICO COM MISTURADOR DE EIXO HORIZONTAL DE 300 KG. AF_08/2019</t>
  </si>
  <si>
    <t>395,31</t>
  </si>
  <si>
    <t>87354</t>
  </si>
  <si>
    <t>ARGAMASSA TRAÇO 1:3 (EM VOLUME DE CIMENTO E AREIA GROSSA ÚMIDA) PARA CHAPISCO CONVENCIONAL, PREPARO MECÂNICO COM MISTURADOR DE EIXO HORIZONTAL DE 600 KG. AF_08/2019</t>
  </si>
  <si>
    <t>359,59</t>
  </si>
  <si>
    <t>87355</t>
  </si>
  <si>
    <t>ARGAMASSA TRAÇO 1:4 (EM VOLUME DE CIMENTO E AREIA GROSSA ÚMIDA) PARA CHAPISCO CONVENCIONAL, PREPARO MECÂNICO COM MISTURADOR DE EIXO HORIZONTAL DE 160 KG. AF_08/2019</t>
  </si>
  <si>
    <t>392,45</t>
  </si>
  <si>
    <t>87356</t>
  </si>
  <si>
    <t>ARGAMASSA TRAÇO 1:4 (EM VOLUME DE CIMENTO E AREIA GROSSA ÚMIDA) PARA CHAPISCO CONVENCIONAL, PREPARO MECÂNICO COM MISTURADOR DE EIXO HORIZONTAL DE 300 KG. AF_08/2019</t>
  </si>
  <si>
    <t>340,04</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</si>
  <si>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</si>
  <si>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</si>
  <si>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</si>
  <si>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</si>
  <si>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3.165,54</t>
  </si>
  <si>
    <t>87359</t>
  </si>
  <si>
    <t>ARGAMASSA TRAÇO 1:5 (EM VOLUME DE CIMENTO E AREIA GROSSA ÚMIDA) COM ADIÇÃO DE EMULSÃO POLIMÉRICA PARA CHAPISCO ROLADO, PREPARO MECÂNICO COM MISTURADOR DE EIXO HORIZONTAL DE 600 KG. AF_08/2019</t>
  </si>
  <si>
    <t>3.136,33</t>
  </si>
  <si>
    <t>87360</t>
  </si>
  <si>
    <t>ARGAMASSA TRAÇO 1:3 (EM VOLUME DE CIMENTO E AREIA GROSSA ÚMIDA) COM ADIÇÃO DE EMULSÃO POLIMÉRICA PARA CHAPISCO ROLADO, PREPARO MECÂNICO COM MISTURADOR DE EIXO HORIZONTAL DE 160 KG. AF_08/2019</t>
  </si>
  <si>
    <t>3.256,98</t>
  </si>
  <si>
    <t>87361</t>
  </si>
  <si>
    <t>ARGAMASSA TRAÇO 1:3 (EM VOLUME DE CIMENTO E AREIA GROSSA ÚMIDA) COM ADIÇÃO DE EMULSÃO POLIMÉRICA PARA CHAPISCO ROLADO, PREPARO MECÂNICO COM MISTURADOR DE EIXO HORIZONTAL DE 300 KG. AF_08/2019</t>
  </si>
  <si>
    <t>3.211,64</t>
  </si>
  <si>
    <t>87362</t>
  </si>
  <si>
    <t>ARGAMASSA TRAÇO 1:3 (EM VOLUME DE CIMENTO E AREIA GROSSA ÚMIDA) COM ADIÇÃO DE EMULSÃO POLIMÉRICA PARA CHAPISCO ROLADO, PREPARO MECÂNICO COM MISTURADOR DE EIXO HORIZONTAL DE 600 KG. AF_08/2019</t>
  </si>
  <si>
    <t>3.208,57</t>
  </si>
  <si>
    <t>87363</t>
  </si>
  <si>
    <t>ARGAMASSA TRAÇO 1:4 (EM VOLUME DE CIMENTO E AREIA GROSSA ÚMIDA) COM ADIÇÃO DE EMULSÃO POLIMÉRICA PARA CHAPISCO ROLADO, PREPARO MECÂNICO COM MISTURADOR DE EIXO HORIZONTAL DE 300 KG. AF_08/2019</t>
  </si>
  <si>
    <t>3.197,07</t>
  </si>
  <si>
    <t>87364</t>
  </si>
  <si>
    <t>ARGAMASSA TRAÇO 1:4 (EM VOLUME DE CIMENTO E AREIA GROSSA ÚMIDA) COM ADIÇÃO DE EMULSÃO POLIMÉRICA PARA CHAPISCO ROLADO, PREPARO MECÂNICO COM MISTURADOR DE EIXO HORIZONTAL DE 600 KG. AF_08/2019</t>
  </si>
  <si>
    <t>3.166,45</t>
  </si>
  <si>
    <t>87365</t>
  </si>
  <si>
    <t>ARGAMASSA TRAÇO 1:7 (EM VOLUME DE CIMENTO E AREIA MÉDIA ÚMIDA) COM ADIÇÃO DE PLASTIFICANTE PARA EMBOÇO/MASSA ÚNICA/ASSENTAMENTO DE ALVENARIA DE VEDAÇÃO, PREPARO MANUAL. AF_08/2019</t>
  </si>
  <si>
    <t>431,75</t>
  </si>
  <si>
    <t>87366</t>
  </si>
  <si>
    <t>ARGAMASSA TRAÇO 1:6 (EM VOLUME DE CIMENTO E AREIA MÉDIA ÚMIDA) COM ADIÇÃO DE PLASTIFICANTE PARA EMBOÇO/MASSA ÚNICA/ASSENTAMENTO DE ALVENARIA DE VEDAÇÃO, PREPARO MANUAL. AF_08/2019</t>
  </si>
  <si>
    <t>457,12</t>
  </si>
  <si>
    <t>87367</t>
  </si>
  <si>
    <t>ARGAMASSA TRAÇO 1:1:6 (EM VOLUME DE CIMENTO, CAL E AREIA MÉDIA ÚMIDA) PARA EMBOÇO/MASSA ÚNICA/ASSENTAMENTO DE ALVENARIA DE VEDAÇÃO, PREPARO MANUAL. AF_08/2019</t>
  </si>
  <si>
    <t>518,94</t>
  </si>
  <si>
    <t>87368</t>
  </si>
  <si>
    <t>ARGAMASSA TRAÇO 1:1,5:7,5 (EM VOLUME DE CIMENTO, CAL E AREIA MÉDIA ÚMIDA) PARA EMBOÇO/MASSA ÚNICA/ASSENTAMENTO DE ALVENARIA DE VEDAÇÃO, PREPARO MANUAL. AF_08/2019</t>
  </si>
  <si>
    <t>504,60</t>
  </si>
  <si>
    <t>87369</t>
  </si>
  <si>
    <t>ARGAMASSA TRAÇO 1:2:8 (EM VOLUME DE CIMENTO, CAL E AREIA MÉDIA ÚMIDA) PARA EMBOÇO/MASSA ÚNICA/ASSENTAMENTO DE ALVENARIA DE VEDAÇÃO, PREPARO MANUAL. AF_08/2019</t>
  </si>
  <si>
    <t>511,25</t>
  </si>
  <si>
    <t>87370</t>
  </si>
  <si>
    <t>ARGAMASSA TRAÇO 1:2:9 (EM VOLUME DE CIMENTO, CAL E AREIA MÉDIA ÚMIDA) PARA EMBOÇO/MASSA ÚNICA/ASSENTAMENTO DE ALVENARIA DE VEDAÇÃO, PREPARO MANUAL. AF_08/2019</t>
  </si>
  <si>
    <t>494,48</t>
  </si>
  <si>
    <t>87371</t>
  </si>
  <si>
    <t>ARGAMASSA TRAÇO 1:3:12 (EM VOLUME DE CIMENTO, CAL E AREIA MÉDIA ÚMIDA) PARA EMBOÇO/MASSA ÚNICA/ASSENTAMENTO DE ALVENARIA DE VEDAÇÃO, PREPARO MANUAL. AF_08/2019</t>
  </si>
  <si>
    <t>479,79</t>
  </si>
  <si>
    <t>87372</t>
  </si>
  <si>
    <t>ARGAMASSA TRAÇO 1:3 (EM VOLUME DE CIMENTO E AREIA MÉDIA ÚMIDA) PARA CONTRAPISO, PREPARO MANUAL. AF_08/2019</t>
  </si>
  <si>
    <t>628,53</t>
  </si>
  <si>
    <t>87373</t>
  </si>
  <si>
    <t>ARGAMASSA TRAÇO 1:4 (EM VOLUME DE CIMENTO E AREIA MÉDIA ÚMIDA) PARA CONTRAPISO, PREPARO MANUAL. AF_08/2019</t>
  </si>
  <si>
    <t>558,00</t>
  </si>
  <si>
    <t>87374</t>
  </si>
  <si>
    <t>ARGAMASSA TRAÇO 1:5 (EM VOLUME DE CIMENTO E AREIA MÉDIA ÚMIDA) PARA CONTRAPISO, PREPARO MANUAL. AF_08/2019</t>
  </si>
  <si>
    <t>520,63</t>
  </si>
  <si>
    <t>87375</t>
  </si>
  <si>
    <t>ARGAMASSA TRAÇO 1:6 (EM VOLUME DE CIMENTO E AREIA MÉDIA ÚMIDA) PARA CONTRAPISO, PREPARO MANUAL. AF_08/2019</t>
  </si>
  <si>
    <t>497,23</t>
  </si>
  <si>
    <t>87376</t>
  </si>
  <si>
    <t>ARGAMASSA TRAÇO 1:5 (EM VOLUME DE CIMENTO E AREIA GROSSA ÚMIDA) PARA CHAPISCO CONVENCIONAL, PREPARO MANUAL. AF_08/2019</t>
  </si>
  <si>
    <t>443,13</t>
  </si>
  <si>
    <t>87377</t>
  </si>
  <si>
    <t>ARGAMASSA TRAÇO 1:3 (EM VOLUME DE CIMENTO E AREIA GROSSA ÚMIDA) PARA CHAPISCO CONVENCIONAL, PREPARO MANUAL. AF_08/2019</t>
  </si>
  <si>
    <t>520,29</t>
  </si>
  <si>
    <t>87378</t>
  </si>
  <si>
    <t>ARGAMASSA TRAÇO 1:4 (EM VOLUME DE CIMENTO E AREIA GROSSA ÚMIDA) PARA CHAPISCO CONVENCIONAL, PREPARO MANUAL. AF_08/2019</t>
  </si>
  <si>
    <t>469,29</t>
  </si>
  <si>
    <t>87379</t>
  </si>
  <si>
    <t>ARGAMASSA TRAÇO 1:5 (EM VOLUME DE CIMENTO E AREIA GROSSA ÚMIDA) COM ADIÇÃO DE EMULSÃO POLIMÉRICA PARA CHAPISCO ROLADO, PREPARO MANUAL. AF_08/2019</t>
  </si>
  <si>
    <t>3.306,05</t>
  </si>
  <si>
    <t>87380</t>
  </si>
  <si>
    <t>ARGAMASSA TRAÇO 1:3 (EM VOLUME DE CIMENTO E AREIA GROSSA ÚMIDA) COM ADIÇÃO DE EMULSÃO POLIMÉRICA PARA CHAPISCO ROLADO, PREPARO MANUAL. AF_08/2019</t>
  </si>
  <si>
    <t>3.383,61</t>
  </si>
  <si>
    <t>87381</t>
  </si>
  <si>
    <t>ARGAMASSA TRAÇO 1:4 (EM VOLUME DE CIMENTO E AREIA GROSSA ÚMIDA) COM ADIÇÃO DE EMULSÃO POLIMÉRICA PARA CHAPISCO ROLADO, PREPARO MANUAL. AF_08/2019</t>
  </si>
  <si>
    <t>3.332,27</t>
  </si>
  <si>
    <t>87382</t>
  </si>
  <si>
    <t>ARGAMASSA INDUSTRIALIZADA MULTIUSO PARA REVESTIMENTOS E ASSENTAMENTO DA ALVENARIA, PREPARO COM MISTURADOR DE EIXO HORIZONTAL DE 160 KG. AF_08/2019</t>
  </si>
  <si>
    <t>1.355,34</t>
  </si>
  <si>
    <t>87383</t>
  </si>
  <si>
    <t>ARGAMASSA INDUSTRIALIZADA MULTIUSO PARA REVESTIMENTOS E ASSENTAMENTO DA ALVENARIA, PREPARO COM MISTURADOR DE EIXO HORIZONTAL DE 300 KG. AF_08/2019</t>
  </si>
  <si>
    <t>1.346,52</t>
  </si>
  <si>
    <t>87384</t>
  </si>
  <si>
    <t>ARGAMASSA INDUSTRIALIZADA MULTIUSO PARA REVESTIMENTOS E ASSENTAMENTO DA ALVENARIA, PREPARO COM MISTURADOR DE EIXO HORIZONTAL DE 600 KG. AF_08/2019</t>
  </si>
  <si>
    <t>1.335,04</t>
  </si>
  <si>
    <t>87385</t>
  </si>
  <si>
    <t>ARGAMASSA PRONTA PARA CONTRAPISO, PREPARO COM MISTURADOR DE EIXO HORIZONTAL DE 160 KG. AF_08/2019</t>
  </si>
  <si>
    <t>1.589,11</t>
  </si>
  <si>
    <t>87386</t>
  </si>
  <si>
    <t>ARGAMASSA PRONTA PARA CONTRAPISO, PREPARO COM MISTURADOR DE EIXO HORIZONTAL DE 300 KG. AF_08/2019</t>
  </si>
  <si>
    <t>1.574,59</t>
  </si>
  <si>
    <t>87387</t>
  </si>
  <si>
    <t>ARGAMASSA PRONTA PARA CONTRAPISO, PREPARO COM MISTURADOR DE EIXO HORIZONTAL DE 600 KG. AF_08/2019</t>
  </si>
  <si>
    <t>1.564,37</t>
  </si>
  <si>
    <t>87388</t>
  </si>
  <si>
    <t>ARGAMASSA PARA REVESTIMENTO DECORATIVO MONOCAMADA (MONOCAPA), PREPARO COM MISTURADOR DE EIXO HORIZONTAL DE 160 KG. AF_08/2019</t>
  </si>
  <si>
    <t>3.753,73</t>
  </si>
  <si>
    <t>87389</t>
  </si>
  <si>
    <t>ARGAMASSA PARA REVESTIMENTO DECORATIVO MONOCAMADA (MONOCAPA), PREPARO COM MISTURADOR DE EIXO HORIZONTAL DE 300 KG. AF_08/2019</t>
  </si>
  <si>
    <t>3.761,61</t>
  </si>
  <si>
    <t>87390</t>
  </si>
  <si>
    <t>ARGAMASSA PARA REVESTIMENTO DECORATIVO MONOCAMADA (MONOCAPA), PREPARO COM MISTURADOR DE EIXO HORIZONTAL DE 600 KG. AF_08/2019</t>
  </si>
  <si>
    <t>3.775,05</t>
  </si>
  <si>
    <t>87391</t>
  </si>
  <si>
    <t>ARGAMASSA INDUSTRIALIZADA PARA CHAPISCO ROLADO, PREPARO COM MISTURADOR DE EIXO HORIZONTAL DE 160 KG. AF_08/2019</t>
  </si>
  <si>
    <t>4.183,01</t>
  </si>
  <si>
    <t>87393</t>
  </si>
  <si>
    <t>ARGAMASSA INDUSTRIALIZADA PARA CHAPISCO ROLADO, PREPARO COM MISTURADOR DE EIXO HORIZONTAL DE 300 KG. AF_08/2019</t>
  </si>
  <si>
    <t>4.212,90</t>
  </si>
  <si>
    <t>87394</t>
  </si>
  <si>
    <t>ARGAMASSA INDUSTRIALIZADA PARA CHAPISCO ROLADO, PREPARO COM MISTURADOR DE EIXO HORIZONTAL DE 600 KG. AF_08/2019</t>
  </si>
  <si>
    <t>4.243,32</t>
  </si>
  <si>
    <t>87395</t>
  </si>
  <si>
    <t>ARGAMASSA INDUSTRIALIZADA PARA CHAPISCO COLANTE, PREPARO COM MISTURADOR DE EIXO HORIZONTAL DE 160 KG. AF_08/2019</t>
  </si>
  <si>
    <t>2.638,59</t>
  </si>
  <si>
    <t>87396</t>
  </si>
  <si>
    <t>ARGAMASSA INDUSTRIALIZADA PARA CHAPISCO COLANTE, PREPARO COM MISTURADOR DE EIXO HORIZONTAL DE 300 KG. AF_08/2019</t>
  </si>
  <si>
    <t>2.647,73</t>
  </si>
  <si>
    <t>87397</t>
  </si>
  <si>
    <t>ARGAMASSA INDUSTRIALIZADA PARA CHAPISCO COLANTE, PREPARO COM MISTURADOR DE EIXO HORIZONTAL DE 600 KG. AF_08/2019</t>
  </si>
  <si>
    <t>2.658,33</t>
  </si>
  <si>
    <t>87398</t>
  </si>
  <si>
    <t>ARGAMASSA INDUSTRIALIZADA MULTIUSO PARA REVESTIMENTOS E ASSENTAMENTO DA ALVENARIA, PREPARO MANUAL. AF_08/2019</t>
  </si>
  <si>
    <t>1.551,10</t>
  </si>
  <si>
    <t>87399</t>
  </si>
  <si>
    <t>ARGAMASSA PRONTA PARA CONTRAPISO, PREPARO MANUAL. AF_08/2019</t>
  </si>
  <si>
    <t>1.787,25</t>
  </si>
  <si>
    <t>87401</t>
  </si>
  <si>
    <t>ARGAMASSA INDUSTRIALIZADA PARA CHAPISCO ROLADO, PREPARO MANUAL. AF_08/2019</t>
  </si>
  <si>
    <t>4.462,92</t>
  </si>
  <si>
    <t>87402</t>
  </si>
  <si>
    <t>ARGAMASSA INDUSTRIALIZADA PARA CHAPISCO COLANTE, PREPARO MANUAL. AF_08/2019</t>
  </si>
  <si>
    <t>2.886,87</t>
  </si>
  <si>
    <t>87404</t>
  </si>
  <si>
    <t>ARGAMASSA PARA REVESTIMENTO DECORATIVO MONOCAMADA (MONOCAPA), MISTURA E PROJEÇÃO DE 1,5 M3/H DE ARGAMASSA. AF_08/2019</t>
  </si>
  <si>
    <t>3.914,61</t>
  </si>
  <si>
    <t>87405</t>
  </si>
  <si>
    <t>ARGAMASSA PARA REVESTIMENTO DECORATIVO MONOCAMADA (MONOCAPA), MISTURA E PROJEÇÃO DE 2 M3/H DE ARGAMASSA. AF_06/2014</t>
  </si>
  <si>
    <t>3.913,80</t>
  </si>
  <si>
    <t>87407</t>
  </si>
  <si>
    <t>ARGAMASSA INDUSTRIALIZADA PARA REVESTIMENTOS, MISTURA E PROJEÇÃO DE 1,5 M³/H DE ARGAMASSA. AF_08/2019</t>
  </si>
  <si>
    <t>1.383,55</t>
  </si>
  <si>
    <t>87408</t>
  </si>
  <si>
    <t>ARGAMASSA INDUSTRIALIZADA PARA REVESTIMENTOS, MISTURA E PROJEÇÃO DE 2 M³/H DE ARGAMASSA. AF_06/2014</t>
  </si>
  <si>
    <t>1.367,73</t>
  </si>
  <si>
    <t>87410</t>
  </si>
  <si>
    <t>ARGAMASSA À BASE DE GESSO, MISTURA E PROJEÇÃO DE 1,5 M³/H DE ARGAMASSA. AF_08/2019</t>
  </si>
  <si>
    <t>746,66</t>
  </si>
  <si>
    <t>88626</t>
  </si>
  <si>
    <t>ARGAMASSA TRAÇO 1:0,5:4,5 (EM VOLUME DE CIMENTO, CAL E AREIA MÉDIA ÚMIDA), PREPARO MECÂNICO COM BETONEIRA 400 L. AF_08/2019</t>
  </si>
  <si>
    <t>386,13</t>
  </si>
  <si>
    <t>88627</t>
  </si>
  <si>
    <t>ARGAMASSA TRAÇO 1:0,5:4,5 (EM VOLUME DE CIMENTO, CAL E AREIA MÉDIA ÚMIDA) PARA ASSENTAMENTO DE ALVENARIA, PREPARO MANUAL. AF_08/2019</t>
  </si>
  <si>
    <t>483,43</t>
  </si>
  <si>
    <t>88628</t>
  </si>
  <si>
    <t>ARGAMASSA TRAÇO 1:3 (EM VOLUME DE CIMENTO E AREIA MÉDIA ÚMIDA), PREPARO MECÂNICO COM BETONEIRA 400 L. AF_08/2019</t>
  </si>
  <si>
    <t>405,82</t>
  </si>
  <si>
    <t>88629</t>
  </si>
  <si>
    <t>ARGAMASSA TRAÇO 1:3 (EM VOLUME DE CIMENTO E AREIA MÉDIA ÚMIDA), PREPARO MANUAL. AF_08/2019</t>
  </si>
  <si>
    <t>508,70</t>
  </si>
  <si>
    <t>88630</t>
  </si>
  <si>
    <t>ARGAMASSA TRAÇO 1:4 (CIMENTO E AREIA MÉDIA), PREPARO MECÂNICO COM BETONEIRA 400 L. AF_08/2014</t>
  </si>
  <si>
    <t>338,96</t>
  </si>
  <si>
    <t>88631</t>
  </si>
  <si>
    <t>ARGAMASSA TRAÇO 1:4 (EM VOLUME DE CIMENTO E AREIA MÉDIA ÚMIDA), PREPARO MANUAL. AF_08/2019</t>
  </si>
  <si>
    <t>453,46</t>
  </si>
  <si>
    <t>88715</t>
  </si>
  <si>
    <t>ARGAMASSA TRAÇO 1:2:9 (EM VOLUME DE CIMENTO, CAL E AREIA MÉDIA ÚMIDA) PARA EMBOÇO/MASSA ÚNICA/ASSENTAMENTO DE ALVENARIA DE VEDAÇÃO, PREPARO MECÂNICO COM BETONEIRA 400 L. AF_08/2019</t>
  </si>
  <si>
    <t>360,31</t>
  </si>
  <si>
    <t>95563</t>
  </si>
  <si>
    <t>ARGAMASSA TRAÇO 1:1,93 (EM VOLUME DE CIMENTO E AREIA MÉDIA ÚMIDA), FCK 20 MPA, PREPARO MECÂNICO COM MISTURADOR DUPLO HORIZONTAL DE ALTA TURBULÊNCIA. AF_03/2020</t>
  </si>
  <si>
    <t>629,64</t>
  </si>
  <si>
    <t>100464</t>
  </si>
  <si>
    <t>ARGAMASSA TRAÇO 1:0,5:4,5  (EM VOLUME DE CIMENTO, CAL E AREIA MÉDIA ÚMIDA), PREPARO MECÂNICO COM MISTURADOR DE EIXO HORIZONTAL DE 160 KG. AF_08/2019</t>
  </si>
  <si>
    <t>414,78</t>
  </si>
  <si>
    <t>100465</t>
  </si>
  <si>
    <t>ARGAMASSA TRAÇO 1:0,5:4,5  (EM VOLUME DE CIMENTO, CAL E AREIA MÉDIA ÚMIDA), PREPARO MECÂNICO COM MISTURADOR DE EIXO HORIZONTAL DE 300 KG. AF_08/2019</t>
  </si>
  <si>
    <t>375,53</t>
  </si>
  <si>
    <t>100466</t>
  </si>
  <si>
    <t>ARGAMASSA TRAÇO 1:0,5:4,5  (EM VOLUME DE CIMENTO, CAL E AREIA MÉDIA ÚMIDA), PREPARO MECÂNICO COM MISTURADOR DE EIXO HORIZONTAL DE 600 KG. AF_08/2019</t>
  </si>
  <si>
    <t>355,48</t>
  </si>
  <si>
    <t>100468</t>
  </si>
  <si>
    <t>ARGAMASSA TRAÇO 1:3 (EM VOLUME DE CIMENTO E AREIA MÉDIA ÚMIDA), PREPARO MECÂNICO COM MISTURADOR DE EIXO HORIZONTAL DE 160 KG. AF_08/2019</t>
  </si>
  <si>
    <t>514,96</t>
  </si>
  <si>
    <t>100469</t>
  </si>
  <si>
    <t>ARGAMASSA TRAÇO 1:3 (EM VOLUME DE CIMENTO E AREIA MÉDIA ÚMIDA), PREPARO MECÂNICO COM MISTURADOR DE EIXO HORIZONTAL DE 300 KG. AF_08/2019</t>
  </si>
  <si>
    <t>398,30</t>
  </si>
  <si>
    <t>100470</t>
  </si>
  <si>
    <t>ARGAMASSA TRAÇO 1:3 (EM VOLUME DE CIMENTO E AREIA MÉDIA ÚMIDA), PREPARO MECÂNICO COM MISTURADOR DE EIXO HORIZONTAL DE 600 KG. AF_08/2019</t>
  </si>
  <si>
    <t>351,92</t>
  </si>
  <si>
    <t>100472</t>
  </si>
  <si>
    <t>ARGAMASSA TRAÇO 1:4 (EM VOLUME DE CIMENTO E AREIA MÉDIA ÚMIDA), PREPARO MECÂNICO COM MISTURADOR DE EIXO HORIZONTAL DE 160 KG. AF_08/2019</t>
  </si>
  <si>
    <t>405,26</t>
  </si>
  <si>
    <t>100473</t>
  </si>
  <si>
    <t>ARGAMASSA TRAÇO 1:4 (EM VOLUME DE CIMENTO E AREIA MÉDIA ÚMIDA), PREPARO MECÂNICO COM MISTURADOR DE EIXO HORIZONTAL DE 300 KG. AF_08/2019</t>
  </si>
  <si>
    <t>356,00</t>
  </si>
  <si>
    <t>100474</t>
  </si>
  <si>
    <t>ARGAMASSA TRAÇO 1:4 (EM VOLUME DE CIMENTO E AREIA MÉDIA ÚMIDA), PREPARO MECÂNICO COM MISTURADOR DE EIXO HORIZONTAL DE 600 KG. AF_08/2019</t>
  </si>
  <si>
    <t>333,53</t>
  </si>
  <si>
    <t>100475</t>
  </si>
  <si>
    <t>ARGAMASSA TRAÇO 1:3 (EM VOLUME DE CIMENTO E AREIA MÉDIA ÚMIDA) COM ADIÇÃO DE IMPERMEABILIZANTE, PREPARO MECÂNICO COM BETONEIRA 400 L. AF_08/2019</t>
  </si>
  <si>
    <t>558,78</t>
  </si>
  <si>
    <t>100477</t>
  </si>
  <si>
    <t>ARGAMASSA TRAÇO 1:3 (EM VOLUME DE CIMENTO E AREIA MÉDIA ÚMIDA) COM ADIÇÃO DE IMPERMEABILIZANTE, PREPARO MECÂNICO COM MISTURADOR DE EIXO HORIZONTAL DE 160 KG. AF_08/2019</t>
  </si>
  <si>
    <t>624,28</t>
  </si>
  <si>
    <t>100478</t>
  </si>
  <si>
    <t>ARGAMASSA TRAÇO 1:3 (EM VOLUME DE CIMENTO E AREIA MÉDIA ÚMIDA) COM ADIÇÃO DE IMPERMEABILIZANTE, PREPARO MECÂNICO COM MISTURADOR DE EIXO HORIZONTAL DE 300 KG. AF_08/2019</t>
  </si>
  <si>
    <t>547,69</t>
  </si>
  <si>
    <t>100479</t>
  </si>
  <si>
    <t>ARGAMASSA TRAÇO 1:3 (EM VOLUME DE CIMENTO E AREIA MÉDIA ÚMIDA) COM ADIÇÃO DE IMPERMEABILIZANTE, PREPARO MECÂNICO COM MISTURADOR DE EIXO HORIZONTAL DE 600 KG. AF_08/2019</t>
  </si>
  <si>
    <t>531,03</t>
  </si>
  <si>
    <t>100480</t>
  </si>
  <si>
    <t>ARGAMASSA TRAÇO 1:3 (EM VOLUME DE CIMENTO E AREIA MÉDIA ÚMIDA) COM ADIÇÃO DE IMPERMEABILIZANTE, PREPARO MANUAL. AF_08/2019</t>
  </si>
  <si>
    <t>660,43</t>
  </si>
  <si>
    <t>100481</t>
  </si>
  <si>
    <t>ARGAMASSA TRAÇO 1:4 (EM VOLUME DE CIMENTO E AREIA MÉDIA ÚMIDA) COM ADIÇÃO DE IMPERMEABILIZANTE, PREPARO MECÂNICO COM BETONEIRA 400 L. AF_08/2019</t>
  </si>
  <si>
    <t>474,60</t>
  </si>
  <si>
    <t>100483</t>
  </si>
  <si>
    <t>ARGAMASSA TRAÇO 1:4 (EM VOLUME DE CIMENTO E AREIA MÉDIA ÚMIDA) COM ADIÇÃO DE IMPERMEABILIZANTE, PREPARO MECÂNICO COM MISTURADOR DE EIXO HORIZONTAL DE 160 KG. AF_08/2019</t>
  </si>
  <si>
    <t>523,88</t>
  </si>
  <si>
    <t>100484</t>
  </si>
  <si>
    <t>ARGAMASSA TRAÇO 1:4 (EM VOLUME DE CIMENTO E AREIA MÉDIA ÚMIDA) COM ADIÇÃO DE IMPERMEABILIZANTE, PREPARO MECÂNICO COM MISTURADOR DE EIXO HORIZONTAL DE 300 KG. AF_08/2019</t>
  </si>
  <si>
    <t>475,60</t>
  </si>
  <si>
    <t>100485</t>
  </si>
  <si>
    <t>ARGAMASSA TRAÇO 1:4 (EM VOLUME DE CIMENTO E AREIA MÉDIA ÚMIDA) COM ADIÇÃO DE IMPERMEABILIZANTE, PREPARO MECÂNICO COM MISTURADOR DE EIXO HORIZONTAL DE 600 KG. AF_08/2019</t>
  </si>
  <si>
    <t>455,03</t>
  </si>
  <si>
    <t>100486</t>
  </si>
  <si>
    <t>ARGAMASSA TRAÇO 1:4 (EM VOLUME DE CIMENTO E AREIA MÉDIA ÚMIDA) COM ADIÇÃO DE IMPERMEABILIZANTE, PREPARO MANUAL. AF_08/2019</t>
  </si>
  <si>
    <t>579,58</t>
  </si>
  <si>
    <t>100487</t>
  </si>
  <si>
    <t>ARGAMASSA TRAÇO 1:2:9 (EM VOLUME DE CIMENTO, CAL E AREIA MÉDIA ÚMIDA) PARA EMBOÇO/MASSA ÚNICA/ASSENTAMENTO DE ALVENARIA DE VEDAÇÃO, PREPARO MECÂNICO COM MISTURADOR DE EIXO HORIZONTAL DE 600 KG. AF_08/2019</t>
  </si>
  <si>
    <t>337,74</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</si>
  <si>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</si>
  <si>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</si>
  <si>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</si>
  <si>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</si>
  <si>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402,89</t>
  </si>
  <si>
    <t>100490</t>
  </si>
  <si>
    <t>ARGAMASSA TRAÇO 1:4 (EM VOLUME DE CIMENTO E AREIA MÉDIA ÚMIDA), PREPARO MECÂNICO COM BETONEIRA 600 L. AF_08/2019</t>
  </si>
  <si>
    <t>349,75</t>
  </si>
  <si>
    <t>100491</t>
  </si>
  <si>
    <t>ARGAMASSA TRAÇO 1:3 (EM VOLUME DE CIMENTO E AREIA MÉDIA ÚMIDA) COM ADIÇÃO DE IMPERMEABILIZANTE, PREPARO MECÂNICO COM BETONEIRA 600 L. AF_08/2019</t>
  </si>
  <si>
    <t>556,86</t>
  </si>
  <si>
    <t>100492</t>
  </si>
  <si>
    <t>ARGAMASSA TRAÇO 1:4 (EM VOLUME DE CIMENTO E AREIA MÉDIA ÚMIDA) COM ADIÇÃO DE IMPERMEABILIZANTE, PREPARO MECÂNICO COM BETONEIRA 600 L. AF_08/2019</t>
  </si>
  <si>
    <t>473,05</t>
  </si>
  <si>
    <t>92121</t>
  </si>
  <si>
    <t>PENEIRAMENTO DE AREIA COM PENEIRA ELÉTRICA. AF_11/2015</t>
  </si>
  <si>
    <t>29,75</t>
  </si>
  <si>
    <t>92122</t>
  </si>
  <si>
    <t>PENEIRAMENTO DE AREIA COM PENEIRA MANUAL. AF_11/2015</t>
  </si>
  <si>
    <t>50,64</t>
  </si>
  <si>
    <t>92123</t>
  </si>
  <si>
    <t>ENSACAMENTO DE AREIA. AF_11/2015</t>
  </si>
  <si>
    <t>53,95</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</si>
  <si>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</si>
  <si>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</si>
  <si>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</si>
  <si>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</si>
  <si>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</si>
  <si>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</si>
  <si>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</si>
  <si>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</si>
  <si>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</si>
  <si>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0,27</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</si>
  <si>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</si>
  <si>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</si>
  <si>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</si>
  <si>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</si>
  <si>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</si>
  <si>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</si>
  <si>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0,78</t>
  </si>
  <si>
    <t>100202</t>
  </si>
  <si>
    <t>TRANSPORTE HORIZONTAL COM CARRINHO DE MÃO, DE SACOS DE 30 KG (UNIDADE: KGXKM). AF_07/2019</t>
  </si>
  <si>
    <t>100203</t>
  </si>
  <si>
    <t>TRANSPORTE HORIZONTAL COM CARRINHO DE MÃO, DE SACOS DE 20 KG (UNIDADE: KGXKM). AF_07/2019</t>
  </si>
  <si>
    <t>1,08</t>
  </si>
  <si>
    <t>100204</t>
  </si>
  <si>
    <t>TRANSPORTE HORIZONTAL COM MANIPULADOR TELESCÓPICO, DE PÁLETE DE SACOS (UNIDADE: KGXKM). AF_07/2019</t>
  </si>
  <si>
    <t>100205</t>
  </si>
  <si>
    <t>TRANSPORTE HORIZONTAL COM JERICA DE 60 L, DE MASSA/ GRANEL (UNIDADE: M3XKM). AF_07/2019</t>
  </si>
  <si>
    <t>1.442,63</t>
  </si>
  <si>
    <t>100206</t>
  </si>
  <si>
    <t>TRANSPORTE HORIZONTAL COM JERICA DE 90 L, DE MASSA/ GRANEL (UNIDADE: M3XKM). AF_07/2019</t>
  </si>
  <si>
    <t>1.042,77</t>
  </si>
  <si>
    <t>100207</t>
  </si>
  <si>
    <t>TRANSPORTE HORIZONTAL COM CARREGADEIRA, DE MASSA/ GRANEL (UNIDADE: M3XKM). AF_07/2019</t>
  </si>
  <si>
    <t>366,97</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</si>
  <si>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</si>
  <si>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</si>
  <si>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</si>
  <si>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</si>
  <si>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</si>
  <si>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9,54</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</si>
  <si>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</si>
  <si>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</si>
  <si>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</si>
  <si>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</si>
  <si>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6,78</t>
  </si>
  <si>
    <t>100212</t>
  </si>
  <si>
    <t>TRANSPORTE HORIZONTAL COM CARRINHO PLATAFORMA, DE BLOCOS VAZADOS DE CONCRETO OU CERÂMICO DE 19X19X39CM (UNIDADE: BLOCOXKM). AF_07/2019</t>
  </si>
  <si>
    <t>7,49</t>
  </si>
  <si>
    <t>100213</t>
  </si>
  <si>
    <t>TRANSPORTE HORIZONTAL COM CARRINHO PLATAFORMA, DE BLOCOS CERÂMICOS FURADOS NA HORIZONTAL DE 9X19X19CM (UNIDADE: BLOCOXKM). AF_07/2019</t>
  </si>
  <si>
    <t>2,69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</si>
  <si>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</si>
  <si>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</si>
  <si>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</si>
  <si>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</si>
  <si>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</si>
  <si>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</si>
  <si>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</si>
  <si>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</si>
  <si>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</si>
  <si>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</si>
  <si>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1,87</t>
  </si>
  <si>
    <t>100219</t>
  </si>
  <si>
    <t>TRANSPORTE HORIZONTAL COM MANIPULADOR TELESCÓPICO, DE BLOCOS CERÂMICOS FURADOS NA HORIZONTAL DE 9X19X19CM (UNIDADE: BLOCOXKM). AF_07/2019</t>
  </si>
  <si>
    <t>0,41</t>
  </si>
  <si>
    <t>100220</t>
  </si>
  <si>
    <t>TRANSPORTE HORIZONTAL MANUAL, DE CAIXA COM REVESTIMENTO CERÂMICO (UNIDADE: M2XKM). AF_07/2019</t>
  </si>
  <si>
    <t>M2XKM</t>
  </si>
  <si>
    <t>27,41</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</si>
  <si>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</si>
  <si>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</si>
  <si>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</si>
  <si>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</si>
  <si>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</si>
  <si>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</si>
  <si>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5,51</t>
  </si>
  <si>
    <t>100224</t>
  </si>
  <si>
    <t>TRANSPORTE HORIZONTAL COM MANIPULADOR TELESCÓPICO, DE CAIXA COM REVESTIMENTO CERÂMICO (UNIDADE: M2XKM). AF_07/2019</t>
  </si>
  <si>
    <t>100225</t>
  </si>
  <si>
    <t>TRANSPORTE HORIZONTAL MANUAL, DE LATA DE 18 LITROS (UNIDADE: LXKM). AF_07/2019</t>
  </si>
  <si>
    <t>LXKM</t>
  </si>
  <si>
    <t>2,15</t>
  </si>
  <si>
    <t>100226</t>
  </si>
  <si>
    <t>TRANSPORTE HORIZONTAL COM CARRINHO PLATAFORMA, DE LATA DE 18 LITROS (UNIDADE: LXKM). AF_07/2019</t>
  </si>
  <si>
    <t>0,67</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</si>
  <si>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</si>
  <si>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</si>
  <si>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</si>
  <si>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</si>
  <si>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</si>
  <si>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</si>
  <si>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</si>
  <si>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</si>
  <si>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</si>
  <si>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</si>
  <si>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</si>
  <si>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</si>
  <si>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</si>
  <si>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</si>
  <si>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0,18</t>
  </si>
  <si>
    <t>100234</t>
  </si>
  <si>
    <t>TRANSPORTE VERTICAL MANUAL, 1 PAVIMENTO, DE CAIXA COM REVESTIMENTO CERÂMICO (UNIDADE: M2). AF_07/2019</t>
  </si>
  <si>
    <t>0,54</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</si>
  <si>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</si>
  <si>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</si>
  <si>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</si>
  <si>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</si>
  <si>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</si>
  <si>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</si>
  <si>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</si>
  <si>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3,27</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</si>
  <si>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</si>
  <si>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</si>
  <si>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</si>
  <si>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</si>
  <si>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6,55</t>
  </si>
  <si>
    <t>100240</t>
  </si>
  <si>
    <t>TRANSPORTE HORIZONTAL MANUAL, DE TUBO DE PPR - PN12 OU PN25 - COM DIÂMETRO MENOR OU IGUAL A 50 MM (UNIDADE: MXKM). AF_07/2019</t>
  </si>
  <si>
    <t>3,93</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</si>
  <si>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</si>
  <si>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</si>
  <si>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</si>
  <si>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</si>
  <si>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</si>
  <si>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</si>
  <si>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3,14</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</si>
  <si>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</si>
  <si>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</si>
  <si>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</si>
  <si>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</si>
  <si>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7,87</t>
  </si>
  <si>
    <t>100246</t>
  </si>
  <si>
    <t>TRANSPORTE HORIZONTAL MANUAL, DE TUBO DE PVC SÉRIE NORMAL - ESGOTO PREDIAL, OU REFORÇADO PARA ESGOTO OU ÁGUAS PLUVIAIS PREDIAL, COM DIÂMETRO MENOR OU IGUAL A 75 MM (UNIDADE: MXKM). AF_07/2019</t>
  </si>
  <si>
    <t>2,62</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</si>
  <si>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</si>
  <si>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</si>
  <si>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</si>
  <si>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</si>
  <si>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</si>
  <si>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</si>
  <si>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</si>
  <si>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</si>
  <si>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4,37</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</si>
  <si>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</si>
  <si>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</si>
  <si>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</si>
  <si>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</si>
  <si>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</si>
  <si>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</si>
  <si>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</si>
  <si>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</si>
  <si>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38,76</t>
  </si>
  <si>
    <t>100255</t>
  </si>
  <si>
    <t>TRANSPORTE HORIZONTAL MANUAL, DE TÁBUAS DE MADEIRA COM SEÇÃO TRANSVERSAL DE 2,5 X 25 CM E 2,5 X 30 CM (UNIDADE: MXKM). AF_07/2019</t>
  </si>
  <si>
    <t>13,11</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</si>
  <si>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</si>
  <si>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</si>
  <si>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</si>
  <si>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</si>
  <si>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</si>
  <si>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</si>
  <si>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</si>
  <si>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</si>
  <si>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</si>
  <si>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</si>
  <si>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</si>
  <si>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</si>
  <si>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</si>
  <si>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</si>
  <si>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3,32</t>
  </si>
  <si>
    <t>100263</t>
  </si>
  <si>
    <t>TRANSPORTE HORIZONTAL MANUAL, DE VERGALHÕES DE AÇO COM DIÂMETRO DE 10 MM; 12,5 MM; 16 MM; 20 MM; 25 MM OU 32 MM (UNIDADE: KGXKM). AF_07/2019</t>
  </si>
  <si>
    <t>100264</t>
  </si>
  <si>
    <t>TRANSPORTE HORIZONTAL MANUAL, DE JANELA (UNIDADE: M2XKM). AF_07/2019</t>
  </si>
  <si>
    <t>38,70</t>
  </si>
  <si>
    <t>100265</t>
  </si>
  <si>
    <t>TRANSPORTE VERTICAL MANUAL, 1 PAVIMENTO, DE JANELA (UNIDADE: M2). AF_07/2019</t>
  </si>
  <si>
    <t>0,81</t>
  </si>
  <si>
    <t>100266</t>
  </si>
  <si>
    <t>TRANSPORTE HORIZONTAL MANUAL, DE PORTA (UNIDADE: UNIDXKM). AF_07/2019</t>
  </si>
  <si>
    <t>82,25</t>
  </si>
  <si>
    <t>100267</t>
  </si>
  <si>
    <t>TRANSPORTE VERTICAL MANUAL, 1 PAVIMENTO, DE PORTA (UNIDADE: UNID). AF_07/2019</t>
  </si>
  <si>
    <t>1,63</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</si>
  <si>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</si>
  <si>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</si>
  <si>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</si>
  <si>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</si>
  <si>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</si>
  <si>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</si>
  <si>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61,65</t>
  </si>
  <si>
    <t>100271</t>
  </si>
  <si>
    <t>TRANSPORTE HORIZONTAL MANUAL, DE VIDRO (UNIDADE: M2XKM). AF_07/2019</t>
  </si>
  <si>
    <t>61,69</t>
  </si>
  <si>
    <t>100272</t>
  </si>
  <si>
    <t>TRANSPORTE VERTICAL MANUAL, 1 PAVIMENTO, DE VIDRO (UNIDADE: M2). AF_07/2019</t>
  </si>
  <si>
    <t>1,22</t>
  </si>
  <si>
    <t>100273</t>
  </si>
  <si>
    <t>TRANSPORTE HORIZONTAL MANUAL, DE TELA DE AÇO (UNIDADE: KGXKM). AF_07/2019</t>
  </si>
  <si>
    <t>3,21</t>
  </si>
  <si>
    <t>100274</t>
  </si>
  <si>
    <t>TRANSPORTE HORIZONTAL MANUAL, DE COMPENSADO DE MADEIRA (UNIDADE: M2XKM). AF_07/2019</t>
  </si>
  <si>
    <t>27,43</t>
  </si>
  <si>
    <t>100275</t>
  </si>
  <si>
    <t>TRANSPORTE HORIZONTAL MANUAL, DE TELHA TERMOACÚSTICA OU TELHA DE AÇO ZINCADO (UNIDADE: M2XKM). AF_07/2019</t>
  </si>
  <si>
    <t>17,73</t>
  </si>
  <si>
    <t>100276</t>
  </si>
  <si>
    <t>TRANSPORTE HORIZONTAL MANUAL, DE TELHA DE FIBROCIMENTO OU TELHA ESTRUTURAL DE FIBROCIMENTO, CANALETE 90 OU KALHETÃO (UNIDADE: M2XKM). AF_07/2019</t>
  </si>
  <si>
    <t>32,36</t>
  </si>
  <si>
    <t>100277</t>
  </si>
  <si>
    <t>TRANSPORTE HORIZONTAL COM MANIPULADOR TELESCÓPICO, DE TELHAS TERMOACÚSTICAS, FIBROCIMENTO, AÇO ZINCADO, FIBROCIMENTO ESTRUTURAL, CANALETE 90 OU KALHETÃO (UNIDADE: M2XKM). AF_07/2019</t>
  </si>
  <si>
    <t>1,74</t>
  </si>
  <si>
    <t>100278</t>
  </si>
  <si>
    <t>TRANSPORTE HORIZONTAL MANUAL, DE BACIA SANITÁRIA, CAIXA ACOPLADA, TANQUE OU PIA (UNIDADE: UNIDXKM). AF_07/2019</t>
  </si>
  <si>
    <t>39,35</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</si>
  <si>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</si>
  <si>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</si>
  <si>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</si>
  <si>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</si>
  <si>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</si>
  <si>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</si>
  <si>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3,35</t>
  </si>
  <si>
    <t>100282</t>
  </si>
  <si>
    <t>TRANSPORTE HORIZONTAL MANUAL, DE TELHA DE CONCRETO OU CERÂMICA (UNIDADE: M2XKM). AF_07/2019</t>
  </si>
  <si>
    <t>154,10</t>
  </si>
  <si>
    <t>100283</t>
  </si>
  <si>
    <t>TRANSPORTE HORIZONTAL COM CARRINHO PLATAFORMA, DE TELHA DE CONCRETO OU CERÂMICA (UNIDADE: M2XKM). AF_07/2019</t>
  </si>
  <si>
    <t>24,89</t>
  </si>
  <si>
    <t>100284</t>
  </si>
  <si>
    <t>TRANSPORTE HORIZONTAL COM MANIPULADOR TELESCÓPICO, DE TELHA DE CONCRETO OU CERÂMICA (UNIDADE: M2XKM). AF_07/2019</t>
  </si>
  <si>
    <t>100285</t>
  </si>
  <si>
    <t>TRANSPORTE HORIZONTAL MANUAL, DE BARRAMENTO BLINDADO (UNIDADE: MXKM). AF_07/2019</t>
  </si>
  <si>
    <t>41,40</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</si>
  <si>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</si>
  <si>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</si>
  <si>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</si>
  <si>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</si>
  <si>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</si>
  <si>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</si>
  <si>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</si>
  <si>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</si>
  <si>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2,04</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</si>
  <si>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</si>
  <si>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</si>
  <si>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</si>
  <si>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</si>
  <si>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</si>
  <si>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</si>
  <si>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</si>
  <si>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</si>
  <si>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</si>
  <si>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</si>
  <si>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</si>
  <si>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</si>
  <si>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</si>
  <si>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</si>
  <si>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99811</t>
  </si>
  <si>
    <t>LIMPEZA DE CONTRAPISO COM VASSOURA A SECO. AF_04/2019</t>
  </si>
  <si>
    <t>3,48</t>
  </si>
  <si>
    <t>99812</t>
  </si>
  <si>
    <t>LIMPEZA DE LADRILHO HIDRÁULICO EM PAREDE COM PANO ÚMIDO. AF_04/2019</t>
  </si>
  <si>
    <t>1,11</t>
  </si>
  <si>
    <t>99813</t>
  </si>
  <si>
    <t>LIMPEZA DE MÁRMORE/GRANITO EM PAREDE UTILIZANDO DETERGENTE NEUTRO E ESCOVAÇÃO MANUAL. AF_04/2019</t>
  </si>
  <si>
    <t>99814</t>
  </si>
  <si>
    <t>LIMPEZA DE SUPERFÍCIE COM JATO DE ALTA PRESSÃO. AF_04/2019</t>
  </si>
  <si>
    <t>1,92</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</si>
  <si>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</si>
  <si>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</si>
  <si>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</si>
  <si>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</si>
  <si>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</si>
  <si>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</si>
  <si>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</si>
  <si>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</si>
  <si>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</si>
  <si>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</si>
  <si>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</si>
  <si>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</si>
  <si>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</si>
  <si>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</si>
  <si>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</si>
  <si>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LIMPEZA DE PORTA DE MADEIRA. AF_04/2019</t>
  </si>
  <si>
    <t>99823</t>
  </si>
  <si>
    <t>LIMPEZA DE PORTA INTEIRAMENTE DE VIDRO. AF_04/2019</t>
  </si>
  <si>
    <t>2,22</t>
  </si>
  <si>
    <t>99824</t>
  </si>
  <si>
    <t>LIMPEZA DE PORTA EM AÇO/ALUMÍNIO. AF_04/2019</t>
  </si>
  <si>
    <t>2,45</t>
  </si>
  <si>
    <t>99825</t>
  </si>
  <si>
    <t>LIMPEZA DE PORTA DE VIDRO COM CAIXILHO EM AÇO/ ALUMÍNIO/ PVC. AF_04/2019</t>
  </si>
  <si>
    <t>3,43</t>
  </si>
  <si>
    <t>99826</t>
  </si>
  <si>
    <t>LIMPEZA DE FORRO REMOVÍVEL COM PANO ÚMIDO. AF_04/2019</t>
  </si>
  <si>
    <t>1,52</t>
  </si>
  <si>
    <t>97010</t>
  </si>
  <si>
    <t>GUARDA-CORPO FIXADO EM FÔRMA DE MADEIRA COM TRAVESSÕES EM MADEIRA PREGADA E FECHAMENTO EM TELA DE POLIPROPILENO PARA EDIFICAÇÕES COM ATÉ 2 PAVIMENTOS. AF_11/2017</t>
  </si>
  <si>
    <t>66,71</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</si>
  <si>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</si>
  <si>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</si>
  <si>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</si>
  <si>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</si>
  <si>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42,61</t>
  </si>
  <si>
    <t>97013</t>
  </si>
  <si>
    <t>GUARDA-CORPO FIXADO EM FÔRMA DE MADEIRA COM TRAVESSÕES EM MADEIRA PREGADA E FECHAMENTO EM PAINEL COMPENSADO PARA EDIFICAÇÕES COM ATÉ 2 PAVIMENTOS. AF_11/2017</t>
  </si>
  <si>
    <t>100,96</t>
  </si>
  <si>
    <t>97014</t>
  </si>
  <si>
    <t>GUARDA-CORPO FIXADO EM FÔRMA DE MADEIRA COM TRAVESSÕES EM MADEIRA PREGADA E FECHAMENTO EM PAINEL COMPENSADO PARA EDIFICAÇÕES COM 3 PAVIMENTOS. AF_11/2017</t>
  </si>
  <si>
    <t>73,72</t>
  </si>
  <si>
    <t>97015</t>
  </si>
  <si>
    <t>GUARDA-CORPO FIXADO EM FÔRMA DE MADEIRA COM TRAVESSÕES EM MADEIRA PREGADA E FECHAMENTO EM PAINEL COMPENSADO PARA EDIFICAÇÕES COM ALTURA IGUAL OU SUPERIOR A 4 PAVIMENTOS. AF_11/2017</t>
  </si>
  <si>
    <t>59,98</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</si>
  <si>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</si>
  <si>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</si>
  <si>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</si>
  <si>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</si>
  <si>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44,42</t>
  </si>
  <si>
    <t>97018</t>
  </si>
  <si>
    <t>GUARDA-CORPO FIXADO EM FÔRMA DE MADEIRA COM TRAVESSÕES EM MADEIRA PREGADA PRÉ-MONTADA E ENCAIXE NA FÔRMA. PARA EDIFICAÇÕES COM ALTURA IGUAL OU SUPERIOR A 4 PAVIMENTOS. AF_11/2017</t>
  </si>
  <si>
    <t>36,47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</si>
  <si>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</si>
  <si>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</si>
  <si>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92,79</t>
  </si>
  <si>
    <t>97032</t>
  </si>
  <si>
    <t>GUARDA-CORPO EM LAJE PÓS-DESFÔRMA, PARA ESTRUTURAS EM CONCRETO, COM ESCORAS DE MADEIRA ESTRONCADAS NA ESTRUTURA, TRAVESSÕES DE MADEIRA PREGADOS E FECHAMENTO EM TELA DE POLIPROPILENO PARA EDIFICAÇÕES ACIMA DE 4 PAV. (2 MONTAGENS POR OBRA). AF_11/2017</t>
  </si>
  <si>
    <t>56,32</t>
  </si>
  <si>
    <t>97033</t>
  </si>
  <si>
    <t>GUARDA-CORPO EM LAJE PÓS-DESFORMA, PARA ESTRUTURAS EM CONCRETO, COM ESCORAS METÁLICAS ESTRONCADAS NA ESTRUTURA, TRAVESSÕES DE MADEIRA E FECHAMENTO EM TELA DE POLIPROPILENO PARA EDIFICAÇÕES COM ALTURA ATÉ 4 PAVIMENTOS (1 MONTAGEM POR OBRA). AF_11/2017</t>
  </si>
  <si>
    <t>100,07</t>
  </si>
  <si>
    <t>97034</t>
  </si>
  <si>
    <t>GUARDA-CORPO EM LAJE PÓS-DESFORMA, PARA ESTRUTURAS EM CONCRETO, COM ESCORAS METÁLICAS ESTRONCADAS NA ESTRUTURA, TRAVESSÕES DE MADEIRA E FECHAMENTO EM TELA DE POLIPROPILENO PARA EDIFICAÇÕES ACIMA DE 4 PAVIMENTOS (2 MONTAGENS POR OBRA). AF_11/2017</t>
  </si>
  <si>
    <t>58,92</t>
  </si>
  <si>
    <t>97039</t>
  </si>
  <si>
    <t>FECHAMENTO REMOVÍVEL DE VÃO DE PORTAS, EM MADEIRA (VÃO DO ELEVADOR)  1 MONTAGEM EM OBRA. AF_11/2017</t>
  </si>
  <si>
    <t>46,75</t>
  </si>
  <si>
    <t>97040</t>
  </si>
  <si>
    <t>FECHAMENTO REMOVÍVEL DE ABERTURA DE CAIXILHO, EM MADEIRA  4 MONTAGENS EM OBRA. AF_11/2017</t>
  </si>
  <si>
    <t>97041</t>
  </si>
  <si>
    <t>FECHAMENTO REMOVÍVEL DE ABERTURA NO PISO, EM MADEIRA  1 MONTAGEM EM OBRA. AF_11/2017</t>
  </si>
  <si>
    <t>270,44</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</si>
  <si>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</si>
  <si>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</si>
  <si>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</si>
  <si>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</si>
  <si>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</si>
  <si>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</si>
  <si>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</si>
  <si>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</si>
  <si>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26,60</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</si>
  <si>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</si>
  <si>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</si>
  <si>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</si>
  <si>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</si>
  <si>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</si>
  <si>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</si>
  <si>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17,82</t>
  </si>
  <si>
    <t>97065</t>
  </si>
  <si>
    <t>MONTAGEM E DESMONTAGEM DE ANDAIME MULTIDIRECIONAL (EXCLUSIVE ANDAIME E LIMPEZA). AF_11/2017</t>
  </si>
  <si>
    <t>97066</t>
  </si>
  <si>
    <t>COBERTURA PARA PROTEÇÃO DE PEDESTRES SOBRE ESTRUTURA DE ANDAIME, INCLUSIVE MONTAGEM E DESMONTAGEM. AF_11/2017</t>
  </si>
  <si>
    <t>106,44</t>
  </si>
  <si>
    <t>97067</t>
  </si>
  <si>
    <t>PLATAFORMA DE PROTEÇÃO PRINCIPAL PARA ALVENARIA ESTRUTURAL PARA SER APOIADA EM ANDAIME, INCLUSIVE MONTAGEM E DESMONTAGEM. AF_11/2017</t>
  </si>
  <si>
    <t>706,97</t>
  </si>
  <si>
    <t>97621</t>
  </si>
  <si>
    <t>DEMOLIÇÃO DE ALVENARIA DE BLOCO FURADO, DE FORMA MANUAL, COM REAPROVEITAMENTO. AF_12/2017</t>
  </si>
  <si>
    <t>111,88</t>
  </si>
  <si>
    <t>97622</t>
  </si>
  <si>
    <t>DEMOLIÇÃO DE ALVENARIA DE BLOCO FURADO, DE FORMA MANUAL, SEM REAPROVEITAMENTO. AF_12/2017</t>
  </si>
  <si>
    <t>97623</t>
  </si>
  <si>
    <t>DEMOLIÇÃO DE ALVENARIA DE TIJOLO MACIÇO, DE FORMA MANUAL, COM REAPROVEITAMENTO. AF_12/2017</t>
  </si>
  <si>
    <t>167,03</t>
  </si>
  <si>
    <t>97624</t>
  </si>
  <si>
    <t>DEMOLIÇÃO DE ALVENARIA DE TIJOLO MACIÇO, DE FORMA MANUAL, SEM REAPROVEITAMENTO. AF_12/2017</t>
  </si>
  <si>
    <t>102,51</t>
  </si>
  <si>
    <t>97625</t>
  </si>
  <si>
    <t>DEMOLIÇÃO DE ALVENARIA PARA QUALQUER TIPO DE BLOCO, DE FORMA MECANIZADA, SEM REAPROVEITAMENTO. AF_12/2017</t>
  </si>
  <si>
    <t>47,40</t>
  </si>
  <si>
    <t>97626</t>
  </si>
  <si>
    <t>DEMOLIÇÃO DE PILARES E VIGAS EM CONCRETO ARMADO, DE FORMA MANUAL, SEM REAPROVEITAMENTO. AF_12/2017</t>
  </si>
  <si>
    <t>581,44</t>
  </si>
  <si>
    <t>97627</t>
  </si>
  <si>
    <t>DEMOLIÇÃO DE PILARES E VIGAS EM CONCRETO ARMADO, DE FORMA MECANIZADA COM MARTELETE, SEM REAPROVEITAMENTO. AF_12/2017</t>
  </si>
  <si>
    <t>272,81</t>
  </si>
  <si>
    <t>97628</t>
  </si>
  <si>
    <t>DEMOLIÇÃO DE LAJES, DE FORMA MANUAL, SEM REAPROVEITAMENTO. AF_12/2017</t>
  </si>
  <si>
    <t>269,49</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</si>
  <si>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</si>
  <si>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</si>
  <si>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</si>
  <si>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</si>
  <si>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</si>
  <si>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</si>
  <si>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2,44</t>
  </si>
  <si>
    <t>97633</t>
  </si>
  <si>
    <t>DEMOLIÇÃO DE REVESTIMENTO CERÂMICO, DE FORMA MANUAL, SEM REAPROVEITAMENTO. AF_12/2017</t>
  </si>
  <si>
    <t>21,33</t>
  </si>
  <si>
    <t>97634</t>
  </si>
  <si>
    <t>DEMOLIÇÃO DE REVESTIMENTO CERÂMICO, DE FORMA MECANIZADA COM MARTELETE, SEM REAPROVEITAMENTO. AF_12/2017</t>
  </si>
  <si>
    <t>97635</t>
  </si>
  <si>
    <t>DEMOLIÇÃO DE PAVIMENTO INTERTRAVADO, DE FORMA MANUAL, COM REAPROVEITAMENTO. AF_12/2017</t>
  </si>
  <si>
    <t>14,36</t>
  </si>
  <si>
    <t>97636</t>
  </si>
  <si>
    <t>DEMOLIÇÃO PARCIAL DE PAVIMENTO ASFÁLTICO, DE FORMA MECANIZADA, SEM REAPROVEITAMENTO. AF_12/2017</t>
  </si>
  <si>
    <t>17,49</t>
  </si>
  <si>
    <t>97637</t>
  </si>
  <si>
    <t>REMOÇÃO DE TAPUME/ CHAPAS METÁLICAS E DE MADEIRA, DE FORMA MANUAL, SEM REAPROVEITAMENTO. AF_12/2017</t>
  </si>
  <si>
    <t>2,54</t>
  </si>
  <si>
    <t>97638</t>
  </si>
  <si>
    <t>REMOÇÃO DE CHAPAS E PERFIS DE DRYWALL, DE FORMA MANUAL, SEM REAPROVEITAMENTO. AF_12/2017</t>
  </si>
  <si>
    <t>97639</t>
  </si>
  <si>
    <t>REMOÇÃO DE PLACAS E PILARETES DE CONCRETO, DE FORMA MANUAL, SEM REAPROVEITAMENTO. AF_12/2017</t>
  </si>
  <si>
    <t>18,66</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</si>
  <si>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</si>
  <si>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</si>
  <si>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</si>
  <si>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</si>
  <si>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</si>
  <si>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</si>
  <si>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2,87</t>
  </si>
  <si>
    <t>97643</t>
  </si>
  <si>
    <t>REMOÇÃO DE PISO DE MADEIRA (ASSOALHO E BARROTE), DE FORMA MANUAL, SEM REAPROVEITAMENTO. AF_12/2017</t>
  </si>
  <si>
    <t>22,89</t>
  </si>
  <si>
    <t>97644</t>
  </si>
  <si>
    <t>REMOÇÃO DE PORTAS, DE FORMA MANUAL, SEM REAPROVEITAMENTO. AF_12/2017</t>
  </si>
  <si>
    <t>97645</t>
  </si>
  <si>
    <t>REMOÇÃO DE JANELAS, DE FORMA MANUAL, SEM REAPROVEITAMENTO. AF_12/2017</t>
  </si>
  <si>
    <t>30,56</t>
  </si>
  <si>
    <t>97647</t>
  </si>
  <si>
    <t>REMOÇÃO DE TELHAS, DE FIBROCIMENTO, METÁLICA E CERÂMICA, DE FORMA MANUAL, SEM REAPROVEITAMENTO. AF_12/2017</t>
  </si>
  <si>
    <t>97648</t>
  </si>
  <si>
    <t>REMOÇÃO DE PROTEÇÃO TÉRMICA PARA COBERTURA EM EPS, DE FORMA MANUAL, SEM REAPROVEITAMENTO. AF_12/2017</t>
  </si>
  <si>
    <t>1,86</t>
  </si>
  <si>
    <t>97649</t>
  </si>
  <si>
    <t>REMOÇÃO DE TELHAS DE FIBROCIMENTO, METÁLICA E CERÂMICA, DE FORMA MECANIZADA, COM USO DE GUINDASTE, SEM REAPROVEITAMENTO. AF_12/2017</t>
  </si>
  <si>
    <t>97650</t>
  </si>
  <si>
    <t>REMOÇÃO DE TRAMA DE MADEIRA PARA COBERTURA, DE FORMA MANUAL, SEM REAPROVEITAMENTO. AF_12/2017</t>
  </si>
  <si>
    <t>6,93</t>
  </si>
  <si>
    <t>97651</t>
  </si>
  <si>
    <t>REMOÇÃO DE TESOURAS DE MADEIRA, COM VÃO MENOR QUE 8M, DE FORMA MANUAL, SEM REAPROVEITAMENTO. AF_12/2017</t>
  </si>
  <si>
    <t>76,79</t>
  </si>
  <si>
    <t>97652</t>
  </si>
  <si>
    <t>REMOÇÃO DE TESOURAS DE MADEIRA, COM VÃO MAIOR OU IGUAL A 8M, DE FORMA MANUAL, SEM REAPROVEITAMENTO. AF_12/2017</t>
  </si>
  <si>
    <t>174,10</t>
  </si>
  <si>
    <t>97653</t>
  </si>
  <si>
    <t>REMOÇÃO DE TESOURAS DE MADEIRA, COM VÃO MENOR QUE 8M, DE FORMA MECANIZADA, COM REAPROVEITAMENTO. AF_12/2017</t>
  </si>
  <si>
    <t>112,14</t>
  </si>
  <si>
    <t>97654</t>
  </si>
  <si>
    <t>REMOÇÃO DE TESOURAS DE MADEIRA, COM VÃO MAIOR OU IGUAL A 8M, DE FORMA MECANIZADA, COM REAPROVEITAMENTO. AF_12/2017</t>
  </si>
  <si>
    <t>138,79</t>
  </si>
  <si>
    <t>97655</t>
  </si>
  <si>
    <t>REMOÇÃO DE TRAMA METÁLICA PARA COBERTURA, DE FORMA MANUAL, SEM REAPROVEITAMENTO. AF_12/2017</t>
  </si>
  <si>
    <t>97656</t>
  </si>
  <si>
    <t>REMOÇÃO DE TESOURAS METÁLICAS, COM VÃO MENOR QUE 8M, DE FORMA MANUAL, SEM REAPROVEITAMENTO. AF_12/2017</t>
  </si>
  <si>
    <t>197,63</t>
  </si>
  <si>
    <t>97657</t>
  </si>
  <si>
    <t>REMOÇÃO DE TESOURAS METÁLICAS, COM VÃO MAIOR OU IGUAL A 8M, DE FORMA MANUAL, SEM REAPROVEITAMENTO. AF_12/2017</t>
  </si>
  <si>
    <t>391,72</t>
  </si>
  <si>
    <t>97658</t>
  </si>
  <si>
    <t>REMOÇÃO DE TESOURAS METÁLICAS, COM VÃO MENOR QUE 8M, DE FORMA MECANIZADA, COM REAPROVEITAMENTO. AF_12/2017</t>
  </si>
  <si>
    <t>160,08</t>
  </si>
  <si>
    <t>97659</t>
  </si>
  <si>
    <t>REMOÇÃO DE TESOURAS METÁLICAS, COM VÃO MAIOR OU IGUAL A 8M, DE FORMA MECANIZADA, COM REAPROVEITAMENTO. AF_12/2017</t>
  </si>
  <si>
    <t>216,03</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</si>
  <si>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</si>
  <si>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</si>
  <si>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</si>
  <si>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</si>
  <si>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</si>
  <si>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</si>
  <si>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</si>
  <si>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</si>
  <si>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</si>
  <si>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</si>
  <si>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1,46</t>
  </si>
  <si>
    <t>97665</t>
  </si>
  <si>
    <t>REMOÇÃO DE LUMINÁRIAS, DE FORMA MANUAL, SEM REAPROVEITAMENTO. AF_12/2017</t>
  </si>
  <si>
    <t>1,21</t>
  </si>
  <si>
    <t>97666</t>
  </si>
  <si>
    <t>REMOÇÃO DE METAIS SANITÁRIOS, DE FORMA MANUAL, SEM REAPROVEITAMENTO. AF_12/2017</t>
  </si>
  <si>
    <t>95967</t>
  </si>
  <si>
    <t>SERVIÇOS TÉCNICOS ESPECIALIZADOS PARA ACOMPANHAMENTO DE EXECUÇÃO DE FUNDAÇÕES PROFUNDAS E ESTRUTURAS DE CONTENÇÃO</t>
  </si>
  <si>
    <t>126,77</t>
  </si>
  <si>
    <t>99058</t>
  </si>
  <si>
    <t>LOCAÇÃO DE PONTO PARA REFERÊNCIA TOPOGRÁFICA. AF_10/2018</t>
  </si>
  <si>
    <t>99059</t>
  </si>
  <si>
    <t>LOCACAO CONVENCIONAL DE OBRA, UTILIZANDO GABARITO DE TÁBUAS CORRIDAS PONTALETADAS A CADA 2,00M -  2 UTILIZAÇÕES. AF_10/2018</t>
  </si>
  <si>
    <t>99060</t>
  </si>
  <si>
    <t>LOCAÇÃO COM CAVALETE COM ALTURA DE 1,00 M - 2 UTILIZAÇÕES. AF_10/2018</t>
  </si>
  <si>
    <t>146,83</t>
  </si>
  <si>
    <t>99061</t>
  </si>
  <si>
    <t>LOCAÇÃO COM CAVALETE COM ALTURA DE 0,50 M - 2 UTILIZAÇÕES. AF_10/2018</t>
  </si>
  <si>
    <t>97,29</t>
  </si>
  <si>
    <t>99062</t>
  </si>
  <si>
    <t>MARCAÇÃO DE PONTOS EM GABARITO OU CAVALETE. AF_10/2018</t>
  </si>
  <si>
    <t>2,27</t>
  </si>
  <si>
    <t>99063</t>
  </si>
  <si>
    <t>LOCAÇÃO DE REDE DE ÁGUA OU ESGOTO. AF_10/2018</t>
  </si>
  <si>
    <t>99064</t>
  </si>
  <si>
    <t>LOCAÇÃO DE PAVIMENTAÇÃO. AF_10/2018</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</si>
  <si>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</si>
  <si>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</si>
  <si>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</si>
  <si>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</si>
  <si>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</si>
  <si>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</si>
  <si>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0,68</t>
  </si>
  <si>
    <t>93591</t>
  </si>
  <si>
    <t>TRANSPORTE COM CAMINHÃO BASCULANTE DE 14 M³, EM VIA URBANA EM LEITO NATURAL (UNIDADE: M3XKM). AF_07/2020</t>
  </si>
  <si>
    <t>2,34</t>
  </si>
  <si>
    <t>93592</t>
  </si>
  <si>
    <t>TRANSPORTE COM CAMINHÃO BASCULANTE DE 14 M³, EM VIA URBANA EM REVESTIMENTO PRIMÁRIO (UNIDADE: M3XKM). AF_07/2020</t>
  </si>
  <si>
    <t>2,03</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</si>
  <si>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</si>
  <si>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</si>
  <si>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</si>
  <si>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</si>
  <si>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</si>
  <si>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</si>
  <si>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1,26</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</si>
  <si>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</si>
  <si>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</si>
  <si>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</si>
  <si>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</si>
  <si>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1,55</t>
  </si>
  <si>
    <t>93598</t>
  </si>
  <si>
    <t>TRANSPORTE COM CAMINHÃO BASCULANTE DE 14 M³, EM VIA URBANA EM REVESTIMENTO PRIMÁRIO (UNIDADE: TXKM). AF_07/2020</t>
  </si>
  <si>
    <t>1,34</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</si>
  <si>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</si>
  <si>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</si>
  <si>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</si>
  <si>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</si>
  <si>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2,00</t>
  </si>
  <si>
    <t>95426</t>
  </si>
  <si>
    <t>TRANSPORTE COM CAMINHÃO BASCULANTE DE 18 M³, EM VIA URBANA EM REVESTIMENTO PRIMÁRIO (UNIDADE: M3XKM). AF_07/2020</t>
  </si>
  <si>
    <t>1,73</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</si>
  <si>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</si>
  <si>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</si>
  <si>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</si>
  <si>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</si>
  <si>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</si>
  <si>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</si>
  <si>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</si>
  <si>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</si>
  <si>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</si>
  <si>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</si>
  <si>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</si>
  <si>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</si>
  <si>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1,83</t>
  </si>
  <si>
    <t>95877</t>
  </si>
  <si>
    <t>TRANSPORTE COM CAMINHÃO BASCULANTE DE 18 M³, EM VIA URBANA PAVIMENTADA, DMT ATÉ 30 KM (UNIDADE: M3XKM). AF_07/2020</t>
  </si>
  <si>
    <t>1,58</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</si>
  <si>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</si>
  <si>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</si>
  <si>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</si>
  <si>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</si>
  <si>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</si>
  <si>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</si>
  <si>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1,07</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</si>
  <si>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</si>
  <si>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</si>
  <si>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</si>
  <si>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</si>
  <si>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</si>
  <si>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</si>
  <si>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2,47</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</si>
  <si>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</si>
  <si>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</si>
  <si>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</si>
  <si>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</si>
  <si>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7,41</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</si>
  <si>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</si>
  <si>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</si>
  <si>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</si>
  <si>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</si>
  <si>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</si>
  <si>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</si>
  <si>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</si>
  <si>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</si>
  <si>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</si>
  <si>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</si>
  <si>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</si>
  <si>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</si>
  <si>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3,71</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</si>
  <si>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</si>
  <si>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</si>
  <si>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</si>
  <si>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</si>
  <si>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</si>
  <si>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</si>
  <si>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</si>
  <si>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</si>
  <si>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</si>
  <si>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</si>
  <si>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0,71</t>
  </si>
  <si>
    <t>100949</t>
  </si>
  <si>
    <t>TRANSPORTE COM CAMINHÃO CARROCERIA 9T, EM VIA INTERNA (DENTRO DO CANTEIRO - UNIDADE: TXKM). AF_07/2020</t>
  </si>
  <si>
    <t>5,42</t>
  </si>
  <si>
    <t>100950</t>
  </si>
  <si>
    <t>TRANSPORTE COM CAMINHÃO CARROCERIA COM GUINDAUTO (MUNCK),  MOMENTO MÁXIMO DE CARGA 11,7 TM, EM VIA URBANA EM LEITO NATURAL (UNIDADE: TXKM). AF_07/2020</t>
  </si>
  <si>
    <t>2,88</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</si>
  <si>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</si>
  <si>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</si>
  <si>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</si>
  <si>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</si>
  <si>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2,29</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</si>
  <si>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</si>
  <si>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</si>
  <si>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</si>
  <si>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</si>
  <si>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</si>
  <si>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</si>
  <si>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4,29</t>
  </si>
  <si>
    <t>100956</t>
  </si>
  <si>
    <t>TRANSPORTE COM CAMINHÃO PIPA DE 6 M³, EM VIA URBANA EM REVESTIMENTO PRIMÁRIO (UNIDADE: M3XKM). AF_07/2020</t>
  </si>
  <si>
    <t>3,72</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</si>
  <si>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</si>
  <si>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</si>
  <si>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</si>
  <si>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</si>
  <si>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</si>
  <si>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</si>
  <si>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10,24</t>
  </si>
  <si>
    <t>100960</t>
  </si>
  <si>
    <t>TRANSPORTE COM CAMINHÃO PIPA DE 10 M³, EM VIA URBANA EM LEITO NATURAL (UNIDADE: M3XKM). AF_07/2020</t>
  </si>
  <si>
    <t>3,09</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</si>
  <si>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</si>
  <si>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</si>
  <si>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</si>
  <si>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</si>
  <si>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</si>
  <si>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</si>
  <si>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0,96</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</si>
  <si>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</si>
  <si>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</si>
  <si>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</si>
  <si>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</si>
  <si>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</si>
  <si>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</si>
  <si>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6,40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</si>
  <si>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</si>
  <si>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</si>
  <si>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</si>
  <si>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</si>
  <si>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1,54</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</si>
  <si>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</si>
  <si>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</si>
  <si>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</si>
  <si>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</si>
  <si>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2,05</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</si>
  <si>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</si>
  <si>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</si>
  <si>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</si>
  <si>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</si>
  <si>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1,23</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</si>
  <si>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</si>
  <si>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</si>
  <si>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</si>
  <si>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</si>
  <si>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1,62</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</si>
  <si>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</si>
  <si>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</si>
  <si>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</si>
  <si>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</si>
  <si>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490,69</t>
  </si>
  <si>
    <t>101479</t>
  </si>
  <si>
    <t>CARGA, MANOBRA E DESCARGA MANUAL DE TUBOS PLÁSTICOS, DN 200 MM, EM CAMINHÃO CARROCERIA 9T. AF_07/2020</t>
  </si>
  <si>
    <t>142,95</t>
  </si>
  <si>
    <t>102568</t>
  </si>
  <si>
    <t>CARGA, MANOBRA E DESCARGA MANUAL DE TUBOS PLÁSTICOS, DN 150 MM, EM CAMINHÃO CARROCERIA 9T. AF_06/2021</t>
  </si>
  <si>
    <t>243,55</t>
  </si>
  <si>
    <t>100976</t>
  </si>
  <si>
    <t>CARGA, MANOBRA E DESCARGA DE SOLOS E MATERIAIS GRANULARES EM CAMINHÃO BASCULANTE 18 M³ - CARGA COM PÁ CARREGADEIRA (CAÇAMBA DE 1,7 A 2,8 M³ / 128 HP) E DESCARGA LIVRE (UNIDADE: M3). AF_07/2020</t>
  </si>
  <si>
    <t>7,28</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</si>
  <si>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</si>
  <si>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</si>
  <si>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</si>
  <si>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</si>
  <si>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5,26</t>
  </si>
  <si>
    <t>100979</t>
  </si>
  <si>
    <t>CARGA, MANOBRA E DESCARGA DE SOLOS E MATERIAIS GRANULARES EM CAMINHÃO BASCULANTE 14 M³ - CARGA COM ESCAVADEIRA HIDRÁULICA (CAÇAMBA DE 1,20 M³ / 155 HP) E DESCARGA LIVRE (UNIDADE: M3). AF_07/2020</t>
  </si>
  <si>
    <t>5,75</t>
  </si>
  <si>
    <t>100980</t>
  </si>
  <si>
    <t>CARGA, MANOBRA E DESCARGA DE SOLOS E MATERIAIS GRANULARES EM CAMINHÃO BASCULANTE 18 M³ - CARGA COM ESCAVADEIRA HIDRÁULICA (CAÇAMBA DE 1,20 M³ / 155 HP) E DESCARGA LIVRE (UNIDADE: M3). AF_07/2020</t>
  </si>
  <si>
    <t>5,47</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</si>
  <si>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</si>
  <si>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</si>
  <si>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</si>
  <si>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</si>
  <si>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</si>
  <si>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</si>
  <si>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</si>
  <si>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</si>
  <si>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</si>
  <si>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</si>
  <si>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</si>
  <si>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</si>
  <si>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</si>
  <si>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</si>
  <si>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</si>
  <si>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</si>
  <si>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9,45</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</si>
  <si>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</si>
  <si>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</si>
  <si>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</si>
  <si>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</si>
  <si>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</si>
  <si>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</si>
  <si>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</si>
  <si>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</si>
  <si>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4,85</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</si>
  <si>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</si>
  <si>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</si>
  <si>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</si>
  <si>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</si>
  <si>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</si>
  <si>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</si>
  <si>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</si>
  <si>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</si>
  <si>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3,64</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</si>
  <si>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</si>
  <si>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</si>
  <si>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</si>
  <si>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</si>
  <si>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</si>
  <si>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</si>
  <si>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</si>
  <si>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</si>
  <si>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</si>
  <si>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</si>
  <si>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</si>
  <si>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</si>
  <si>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</si>
  <si>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</si>
  <si>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</si>
  <si>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</si>
  <si>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</si>
  <si>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</si>
  <si>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</si>
  <si>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</si>
  <si>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17,62</t>
  </si>
  <si>
    <t>101007</t>
  </si>
  <si>
    <t>CARGA DE ÁGUA EM CAMINHÃO PIPA 6 M³. AF_07/2020</t>
  </si>
  <si>
    <t>4,73</t>
  </si>
  <si>
    <t>101008</t>
  </si>
  <si>
    <t>CARGA DE ÁGUA EM CAMINHÃO PIPA 10 M³. AF_07/2020</t>
  </si>
  <si>
    <t>101009</t>
  </si>
  <si>
    <t>CARGA, MANOBRA E DESCARGA DE POSTE DE CONCRETO EM CAMINHÃO CARROCERIA COM GUINDAUTO (MUNCK) 11,7 TM. AF_07/2020</t>
  </si>
  <si>
    <t>34,73</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</si>
  <si>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</si>
  <si>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</si>
  <si>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</si>
  <si>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</si>
  <si>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37,74</t>
  </si>
  <si>
    <t>101014</t>
  </si>
  <si>
    <t>CARGA, MANOBRA E DESCARGA DE TUBOS DE CONCRETO, DN 400 MM, EM CAMINHÃO CARROCERIA COM GUINDAUTO (MUNCK) 11,7 TM. AF_07/2020</t>
  </si>
  <si>
    <t>34,57</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</si>
  <si>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</si>
  <si>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</si>
  <si>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</si>
  <si>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</si>
  <si>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</si>
  <si>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</si>
  <si>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</si>
  <si>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</si>
  <si>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20,48</t>
  </si>
  <si>
    <t>101463</t>
  </si>
  <si>
    <t>CARGA, MANOBRA E DESCARGA DE TUBOS DE CONCRETO, DN 600 MM, EM CAMINHÃO CARROCERIA COM GUINDAUTO (MUNCK) 11,7 TM. AF_07/2020</t>
  </si>
  <si>
    <t>37,85</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</si>
  <si>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</si>
  <si>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</si>
  <si>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</si>
  <si>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</si>
  <si>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</si>
  <si>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</si>
  <si>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18,08</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</si>
  <si>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</si>
  <si>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</si>
  <si>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</si>
  <si>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</si>
  <si>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13,84</t>
  </si>
  <si>
    <t>101469</t>
  </si>
  <si>
    <t>CARGA, MANOBRA E DESCARGA DE TUBOS METÁLICOS, DN 300 MM, EM CAMINHÃO CARROCERIA COM GUINDAUTO (MUNCK) 11,7 TM. AF_07/2020</t>
  </si>
  <si>
    <t>30,98</t>
  </si>
  <si>
    <t>101470</t>
  </si>
  <si>
    <t>CARGA, MANOBRA E DESCARGA DE TUBOS METÁLICOS, DN 350 MM, EM CAMINHÃO CARROCERIA COM GUINDAUTO (MUNCK) 11,7 TM. AF_07/2020</t>
  </si>
  <si>
    <t>24,60</t>
  </si>
  <si>
    <t>101471</t>
  </si>
  <si>
    <t>CARGA, MANOBRA E DESCARGA DE TUBOS METÁLICOS, DN 400 MM, EM CAMINHÃO CARROCERIA COM GUINDAUTO (MUNCK) 11,7 TM. AF_07/2020</t>
  </si>
  <si>
    <t>21,09</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</si>
  <si>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</si>
  <si>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</si>
  <si>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</si>
  <si>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</si>
  <si>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23,63</t>
  </si>
  <si>
    <t>101474</t>
  </si>
  <si>
    <t>CARGA, MANOBRA E DESCARGA DE TUBOS METÁLICOS, DN 700 MM, EM CAMINHÃO CARROCERIA COM GUINDAUTO (MUNCK) 11,7 TM. AF_07/2020</t>
  </si>
  <si>
    <t>16,91</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</si>
  <si>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</si>
  <si>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</si>
  <si>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</si>
  <si>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</si>
  <si>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</si>
  <si>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</si>
  <si>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</si>
  <si>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</si>
  <si>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9,32</t>
  </si>
  <si>
    <t>101480</t>
  </si>
  <si>
    <t>CARGA, MANOBRA E DESCARGA DE TUBOS PLÁSTICOS, DN 250 MM, EM CAMINHÃO CARROCERIA COM GUINDAUTO (MUNCK) 11,7 TM. AF_07/2020</t>
  </si>
  <si>
    <t>55,40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</si>
  <si>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</si>
  <si>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</si>
  <si>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</si>
  <si>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</si>
  <si>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29,91</t>
  </si>
  <si>
    <t>101483</t>
  </si>
  <si>
    <t>CARGA, MANOBRA E DESCARGA DE TUBOS PLÁSTICOS, DN 500 MM, EM CAMINHÃO CARROCERIA COM GUINDAUTO (MUNCK) 11,7 TM. AF_07/2020</t>
  </si>
  <si>
    <t>31,04</t>
  </si>
  <si>
    <t>101484</t>
  </si>
  <si>
    <t>CARGA, MANOBRA E DESCARGA DE TUBOS PLÁSTICOS, DN 600 MM, EM CAMINHÃO CARROCERIA COM GUINDAUTO (MUNCK) 11,7 TM. AF_07/2020</t>
  </si>
  <si>
    <t>160,90</t>
  </si>
  <si>
    <t>101485</t>
  </si>
  <si>
    <t>CARGA, MANOBRA E DESCARGA DE TUBOS PLÁSTICOS, DN 750 MM, EM CAMINHÃO CARROCERIA COM GUINDAUTO (MUNCK) 11,7 TM. AF_07/2020</t>
  </si>
  <si>
    <t>123,51</t>
  </si>
  <si>
    <t>101486</t>
  </si>
  <si>
    <t>CARGA, MANOBRA E DESCARGA DE TUBOS PLÁSTICOS, DN 900 MM, EM CAMINHÃO CARROCERIA COM GUINDAUTO (MUNCK) 11,7 TM. AF_07/2020</t>
  </si>
  <si>
    <t>111,25</t>
  </si>
  <si>
    <t>101487</t>
  </si>
  <si>
    <t>CARGA, MANOBRA E DESCARGA DE TUBOS PLÁSTICOS, DN 1000 MM, EM CAMINHÃO CARROCERIA COM GUINDAUTO (MUNCK) 11,7 TM. AF_07/2020</t>
  </si>
  <si>
    <t>81,46</t>
  </si>
  <si>
    <t>101488</t>
  </si>
  <si>
    <t>CARGA, MANOBRA E DESCARGA DE TUBOS PLÁSTICOS, DN 1200 MM, EM CAMINHÃO CARROCERIA COM GUINDAUTO (MUNCK) 11,7 TM. AF_07/2020</t>
  </si>
  <si>
    <t>70,48</t>
  </si>
  <si>
    <t>101188</t>
  </si>
  <si>
    <t>RECOMPOSIÇÃO PARCIAL DE ARAME FARPADO Nº 14 CLASSE 250, FIXADO EM CERCA COM MOURÕES DE CONCRETO - FORNECIMENTO E INSTALAÇÃO. AF_05/2020</t>
  </si>
  <si>
    <t>5,63</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</si>
  <si>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</si>
  <si>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</si>
  <si>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</si>
  <si>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</si>
  <si>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56,24</t>
  </si>
  <si>
    <t>101191</t>
  </si>
  <si>
    <t>CERCA COM MOURÕES DE CONCRETO, RETO, H=3,00 M, ESPAÇAMENTO DE 2,5 M, CRAVADOS 0,5 M, COM 4 FIOS DE ARAME MISTO - FORNECIMENTO E INSTALAÇÃO. AF_05/2020</t>
  </si>
  <si>
    <t>56,56</t>
  </si>
  <si>
    <t>101192</t>
  </si>
  <si>
    <t>CERCA COM MOURÕES DE CONCRETO, RETO, H=2,30 M, ESPAÇAMENTO DE 2,5 M, CRAVADOS 0,5 M, COM 4 FIOS DE ARAME FARPADO Nº 14 CLASSE 250 - FORNECIMENTO E INSTALAÇÃO. AF_05/2020</t>
  </si>
  <si>
    <t>57,95</t>
  </si>
  <si>
    <t>101193</t>
  </si>
  <si>
    <t>CERCA COM MOURÕES DE CONCRETO, RETO, H=2,30 M, ESPAÇAMENTO DE 2,5 M, CRAVADOS 0,5 M, COM 4 FIOS DE ARAME DE AÇO OVALADO 15X17 - FORNECIMENTO E INSTALAÇÃO. AF_05/2020</t>
  </si>
  <si>
    <t>51,78</t>
  </si>
  <si>
    <t>101194</t>
  </si>
  <si>
    <t>CERCA COM MOURÕES DE CONCRETO, RETO, H=2,30 M, ESPAÇAMENTO DE 2,5 M, CRAVADOS 0,5 M, COM 4 FIOS DE ARAME MISTO - FORNECIMENTO E INSTALAÇÃO. AF_05/2020</t>
  </si>
  <si>
    <t>52,10</t>
  </si>
  <si>
    <t>101197</t>
  </si>
  <si>
    <t>CERCA COM MOURÕES DE CONCRETO, SEÇÃO "T" PONTA INCLINADA, 10X10 CM, ESPAÇAMENTO DE 2,5 M, CRAVADOS 0,5 M, COM 11 FIOS DE ARAME FARPADO Nº 14 - FORNECIMENTO E INSTALAÇÃO. AF_05/2020</t>
  </si>
  <si>
    <t>104,02</t>
  </si>
  <si>
    <t>101198</t>
  </si>
  <si>
    <t>CERCA COM MOURÕES DE CONCRETO, SEÇÃO "T" PONTA INCLINADA, 10X10 CM, ESPAÇAMENTO DE 2,5 M, CRAVADOS 0,5 M, COM 11 FIOS DE ARAME DE AÇO OVALADO 15X17 - FORNECIMENTO E INSTALAÇÃO. AF_05/2020</t>
  </si>
  <si>
    <t>79,36</t>
  </si>
  <si>
    <t>101199</t>
  </si>
  <si>
    <t>CERCA COM MOURÕES DE CONCRETO, SEÇÃO "T" PONTA INCLINADA, 10X10CM, ESPAÇAMENTO DE 2,5M, CRAVADOS 0,5M, COM 11 FIOS DE ARAME MISTO - FORNECIMENTO E INSTALAÇÃO. AF_05/2020</t>
  </si>
  <si>
    <t>80,16</t>
  </si>
  <si>
    <t>101200</t>
  </si>
  <si>
    <t>CERCA COM MOURÕES DE MADEIRA, 7,5X7,5 CM, ESPAÇAMENTO DE 2,5 M, ALTURA LIVRE DE 2 M, CRAVADOS 0,5 M, COM 4 FIOS DE ARAME FARPADO Nº 14 CLASSE 250 - FORNECIMENTO E INSTALAÇÃO. AF_05/2020</t>
  </si>
  <si>
    <t>54,84</t>
  </si>
  <si>
    <t>101201</t>
  </si>
  <si>
    <t>CERCA COM MOURÕES DE MADEIRA, 7,5X7,5 CM, ESPAÇAMENTO DE 2,5 M, ALTURA LIVRE DE 2 M, CRAVADOS 0,5 M, COM 8 FIOS DE ARAME FARPADO Nº 14 CLASSE 250 - FORNECIMENTO E INSTALAÇÃO. AF_05/2020</t>
  </si>
  <si>
    <t>66,80</t>
  </si>
  <si>
    <t>101202</t>
  </si>
  <si>
    <t>CERCA COM MOURÕES DE MADEIRA ROLIÇA, DIÂMETRO 11 CM, ESPAÇAMENTO DE 2,5 M, ALTURA LIVRE DE 1,7 M, CRAVADOS 0,5 M, COM 5 FIOS DE ARAME FARPADO Nº 14 CLASSE 250 - FORNECIMENTO E INSTALAÇÃO. AF_05/2020</t>
  </si>
  <si>
    <t>37,36</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</si>
  <si>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</si>
  <si>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</si>
  <si>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</si>
  <si>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</si>
  <si>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36,87</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</si>
  <si>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</si>
  <si>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</si>
  <si>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</si>
  <si>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</si>
  <si>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178,20</t>
  </si>
  <si>
    <t>102363</t>
  </si>
  <si>
    <t>ALAMBRADO PARA QUADRA POLIESPORTIVA, ESTRUTURADO POR TUBOS DE ACO GALVANIZADO, (MONTANTES COM DIAMETRO 2", TRAVESSAS E ESCORAS COM DIÂMETRO 1 ¼), COM TELA DE ARAME GALVANIZADO, FIO 12 BWG E MALHA QUADRADA 5X5CM (EXCETO MURETA). AF_03/2021</t>
  </si>
  <si>
    <t>190,54</t>
  </si>
  <si>
    <t>102364</t>
  </si>
  <si>
    <t>ALAMBRADO PARA QUADRA POLIESPORTIVA, ESTRUTURADO POR TUBOS DE ACO GALVANIZADO, (MONTANTES COM DIAMETRO 2", TRAVESSAS E ESCORAS COM DIÂMETRO 1 ¼), COM TELA DE ARAME GALVANIZADO, FIO 10 BWG E MALHA QUADRADA 5X5CM (EXCETO MURETA). AF_03/2021</t>
  </si>
  <si>
    <t>213,09</t>
  </si>
  <si>
    <t>98509</t>
  </si>
  <si>
    <t>PLANTIO DE ARBUSTO OU  CERCA VIVA. AF_05/2018</t>
  </si>
  <si>
    <t>41,87</t>
  </si>
  <si>
    <t>98510</t>
  </si>
  <si>
    <t>PLANTIO DE ÁRVORE ORNAMENTAL COM ALTURA DE MUDA MENOR OU IGUAL A 2,00 M. AF_05/2018</t>
  </si>
  <si>
    <t>65,92</t>
  </si>
  <si>
    <t>98511</t>
  </si>
  <si>
    <t>PLANTIO DE ÁRVORE ORNAMENTAL COM ALTURA DE MUDA MAIOR QUE 2,00 M E MENOR OU IGUAL A 4,00 M. AF_05/2018</t>
  </si>
  <si>
    <t>123,47</t>
  </si>
  <si>
    <t>98516</t>
  </si>
  <si>
    <t>PLANTIO DE PALMEIRA COM ALTURA DE MUDA MENOR OU IGUAL A 2,00 M. AF_05/2018</t>
  </si>
  <si>
    <t>325,51</t>
  </si>
  <si>
    <t>98519</t>
  </si>
  <si>
    <t>REVOLVIMENTO E LIMPEZA MANUAL DE SOLO. AF_05/2018</t>
  </si>
  <si>
    <t>98520</t>
  </si>
  <si>
    <t>APLICAÇÃO DE ADUBO EM SOLO. AF_05/2018</t>
  </si>
  <si>
    <t>5,22</t>
  </si>
  <si>
    <t>98521</t>
  </si>
  <si>
    <t>APLICAÇÃO DE CALCÁRIO PARA CORREÇÃO DO PH DO SOLO. AF_05/2018</t>
  </si>
  <si>
    <t>98522</t>
  </si>
  <si>
    <t>ALAMBRADO EM MOURÕES DE CONCRETO, COM TELA DE ARAME GALVANIZADO (INCLUSIVE MURETA EM CONCRETO). AF_05/2018</t>
  </si>
  <si>
    <t>151,41</t>
  </si>
  <si>
    <t>98524</t>
  </si>
  <si>
    <t>LIMPEZA MANUAL DE VEGETAÇÃO EM TERRENO COM ENXADA.AF_05/2018</t>
  </si>
  <si>
    <t>98503</t>
  </si>
  <si>
    <t>PLANTIO DE GRAMA EM PAVIMENTO CONCREGRAMA. AF_05/2018</t>
  </si>
  <si>
    <t>21,01</t>
  </si>
  <si>
    <t>98504</t>
  </si>
  <si>
    <t>PLANTIO DE GRAMA EM PLACAS. AF_05/2018</t>
  </si>
  <si>
    <t>98505</t>
  </si>
  <si>
    <t>PLANTIO DE FORRAÇÃO. AF_05/2018</t>
  </si>
  <si>
    <t>60,55</t>
  </si>
  <si>
    <t>103185</t>
  </si>
  <si>
    <t>INSTALAÇÃO DE ESQUI TRIPLO, EM TUBO DE AÇO CARBONO - EQUIPAMENTO DE GINÁSTICA PARA ACADEMIA AO AR LIVRE / ACADEMIA DA TERCEIRA IDADE - ATI, INSTALADO SOBRE PISO DE CONCRETO EXISTENTE. AF_10/2021</t>
  </si>
  <si>
    <t>6.032,72</t>
  </si>
  <si>
    <t>103186</t>
  </si>
  <si>
    <t>INSTALAÇÃO DE MULTIEXERCITADOR COM SEIS FUNÇÕES, EM TUBO DE AÇO CARBONO - EQUIPAMENTO DE GINÁSTICA PARA ACADEMIA AO AR LIVRE / ACADEMIA DA TERCEIRA IDADE - ATI, INSTALADO SOBRE PISO DE CONCRETO EXISTENTE. AF_10/2021</t>
  </si>
  <si>
    <t>6.365,74</t>
  </si>
  <si>
    <t>103187</t>
  </si>
  <si>
    <t>INSTALAÇÃO DE SIMULADOR DE CAMINHADA TRIPLO, EM TUBO DE AÇO CARBONO - EQUIPAMENTO DE GINÁSTICA PARA ACADEMIA AO AR LIVRE / ACADEMIA DA TERCEIRA IDADE - ATI, INSTALADO SOBRE PISO DE CONCRETO EXISTENTE. AF_10/2021</t>
  </si>
  <si>
    <t>4.782,34</t>
  </si>
  <si>
    <t>103188</t>
  </si>
  <si>
    <t>INSTALAÇÃO DE SIMULADOR DE CAVALGADA TRIPLO, EM TUBO DE AÇO CARBONO - EQUIPAMENTO DE GINÁSTICA PARA ACADEMIA AO AR LIVRE / ACADEMIA DA TERCEIRA IDADE - ATI, INSTALADO SOBRE PISO DE CONCRETO EXISTENTE. AF_10/2021</t>
  </si>
  <si>
    <t>5.143,20</t>
  </si>
  <si>
    <t>103189</t>
  </si>
  <si>
    <t>INSTALAÇÃO DE SIMULADOR DE REMO INDIVIDUAL, EM TUBO DE AÇO CARBONO - EQUIPAMENTO DE GINÁSTICA PARA ACADEMIA AO AR LIVRE / ACADEMIA DA TERCEIRA IDADE - ATI, INSTALADO SOBRE PISO DE CONCRETO EXISTENTE. AF_10/2021</t>
  </si>
  <si>
    <t>2.577,03</t>
  </si>
  <si>
    <t>103190</t>
  </si>
  <si>
    <t>INSTALAÇÃO DE PRESSÃO DE PERNAS TRIPLO, EM TUBO DE AÇO CARBONO - EQUIPAMENTO DE GINÁSTICA PARA ACADEMIA AO AR LIVRE / ACADEMIA DA TERCEIRA IDADE - ATI, INSTALADO SOBRE SOLO. AF_10/2021</t>
  </si>
  <si>
    <t>3.992,92</t>
  </si>
  <si>
    <t>103191</t>
  </si>
  <si>
    <t>INSTALAÇÃO DE ALONGADOR COM TRÊS ALTURAS, EM TUBO DE AÇO CARBONO - EQUIPAMENTO DE GINASTICA PARA ACADEMIA AO AR LIVRE / ACADEMIA DA TERCEIRA IDADE - ATI, INSTALADO SOBRE SOLO. AF_10/2021</t>
  </si>
  <si>
    <t>2.322,00</t>
  </si>
  <si>
    <t>103192</t>
  </si>
  <si>
    <t>INSTALAÇÃO DE ROTAÇÃO DIAGONAL DUPLA, APARELHO TRIPLO, EM TUBO DE AÇO CARBONO - EQUIPAMENTO DE GINÁSTICA PARA ACADEMIA AO AR LIVRE / ACADEMIA DA TERCEIRA IDADE - ATI, INSTALADO SOBRE SOLO. AF_10/2021</t>
  </si>
  <si>
    <t>2.472,86</t>
  </si>
  <si>
    <t>103193</t>
  </si>
  <si>
    <t>INSTALAÇÃO DE ROTAÇÃO VERTICAL DUPLO, EM TUBO DE AÇO CARBONO - EQUIPAMENTO DE GINÁSTICA PARA ACADEMIA AO AR LIVRE / ACADEMIA DA TERCEIRA IDADE - ATI, INSTALADO SOBRE SOLO. AF_10/2021</t>
  </si>
  <si>
    <t>1.902,09</t>
  </si>
  <si>
    <t>103194</t>
  </si>
  <si>
    <t>INSTALAÇÃO DE SURF DUPLO, EM TUBO DE AÇO CARBONO - EQUIPAMENTO DE GINÁSTICA PARA ACADEMIA AO AR LIVRE / ACADEMIA DA TERCEIRA IDADE - ATI, INSTALADO SOBRE SOLO. AF_10/2021</t>
  </si>
  <si>
    <t>2.744,57</t>
  </si>
  <si>
    <t>103195</t>
  </si>
  <si>
    <t>INSTALAÇÃO DE PLACA ORIENTATIVA SOBRE EXERCÍCIOS, 2,00M X 1,00M, EM TUBO DE AÇO CARBONO - PARA ACADEMIA AO AR LIVRE / ACADEMIA DA TERCEIRA IDADE - ATI, INSTALADO SOBRE SOLO. AF_10/2021</t>
  </si>
  <si>
    <t>2.140,94</t>
  </si>
  <si>
    <t>103205</t>
  </si>
  <si>
    <t>INSTALAÇÃO DE PRESSÃO DE PERNAS TRIPLO, EM TUBO DE AÇO CARBONO - EQUIPAMENTO DE GINÁSTICA PARA ACADEMIA AO AR LIVRE / ACADEMIA DA TERCEIRA IDADE - ATI, INSTALADO SOBRE PISO DE CONCRETO EXISTENTE. AF_10/2021</t>
  </si>
  <si>
    <t>4.006,85</t>
  </si>
  <si>
    <t>103206</t>
  </si>
  <si>
    <t>INSTALAÇÃO DE ALONGADOR COM TRÊS ALTURAS, EM TUBO DE AÇO CARBONO - EQUIPAMENTO DE GINÁSTICA PARA ACADEMIA AO AR LIVRE / ACADEMIA DA TERCEIRA IDADE - ATI, INSTALADO SOBRE PISO DE CONCRETO EXISTENTE. AF_10/2021</t>
  </si>
  <si>
    <t>2.335,93</t>
  </si>
  <si>
    <t>103207</t>
  </si>
  <si>
    <t>INSTALAÇÃO DE ROTAÇÃO DIAGONAL DUPLA, APARELHO TRIPLO, EM TUBO DE AÇO CARBONO - EQUIPAMENTO DE GINÁSTICA PARA ACADEMIA AO AR LIVRE / ACADEMIA DA TERCEIRA IDADE - ATI, INSTALADO SOBRE PISO DE CONCRETO EXISTENTE. AF_10/2021</t>
  </si>
  <si>
    <t>2.486,79</t>
  </si>
  <si>
    <t>103208</t>
  </si>
  <si>
    <t>INSTALAÇÃO DE ROTAÇÃO VERTICAL DUPLO, EM TUBO DE ACO CARBONO - EQUIPAMENTO DE GINASTICA PARA ACADEMIA AO AR LIVRE / ACADEMIA DA TERCEIRA IDADE - ATI, INSTALADO SOBRE PISO DE CONCRETO EXISTENTE. AF_10/2021</t>
  </si>
  <si>
    <t>1.916,02</t>
  </si>
  <si>
    <t>103209</t>
  </si>
  <si>
    <t>INSTALAÇÃO DE SURF DUPLO, EM TUBO DE AÇO CARBONO - EQUIPAMENTO DE GINÁSTICA PARA ACADEMIA AO AR LIVRE / ACADEMIA DA TERCEIRA IDADE - ATI, INSTALADO SOBRE PISO DE CONCRETO EXISTENTE. AF_10/2021</t>
  </si>
  <si>
    <t>2.758,50</t>
  </si>
  <si>
    <t>103210</t>
  </si>
  <si>
    <t>INSTALAÇÃO DE PLACA ORIENTATIVA SOBRE EXERCÍCIOS, 2,00M X 1,00M, EM TUBO DE AÇO CARBONO - PARA ACADEMIA AO AR LIVRE / ACADEMIA DA TERCEIRA IDADE - ATI, INSTALADO SOBRE PISO DE CONCRETO EXISTENTE. AF_10/2021</t>
  </si>
  <si>
    <t>2.234,20</t>
  </si>
  <si>
    <t>103304</t>
  </si>
  <si>
    <t>INSTALAÇÃO DE BANCO METÁLICO COM ENCOSTO, 1,60 M DE COMPRIMENTO, EM TUBO DE AÇO CARBONO COM PINTURA ELETROSTÁTICA, SOBRE PISO DE CONCRETO EXISTENTE. AF_11/2021</t>
  </si>
  <si>
    <t>1.223,11</t>
  </si>
  <si>
    <t>103307</t>
  </si>
  <si>
    <t>INSTALAÇÃO DE LIXEIRA METÁLICA DUPLA, CAPACIDADE DE 60 L, EM TUBO DE AÇO CARBONO E CESTOS EM CHAPA DE AÇO COM PINTURA ELETROSTÁTICA, SOBRE PISO DE CONCRETO EXISTENTE. AF_11/2021</t>
  </si>
  <si>
    <t>1.303,00</t>
  </si>
  <si>
    <t>103310</t>
  </si>
  <si>
    <t>INSTALAÇÃO DE LIXEIRA METÁLICA DUPLA, CAPACIDADE DE 60 L, EM TUBO DE AÇO CARBONO E CESTOS EM CHAPA DE AÇO COM PINTURA ELETROSTÁTICA, SOBRE SOLO. AF_11/2021</t>
  </si>
  <si>
    <t>1.257,10</t>
  </si>
  <si>
    <t>103314</t>
  </si>
  <si>
    <t>INSTALAÇÃO DE PERGOLADO DE MADEIRA, EM MAÇARANDUBA, ANGELIM OU EQUIVALENTE DA REGIÃO, FIXADO COM CONCRETO SOBRE PISO DE CONCRETO EXISTENTE. AF_11/2021</t>
  </si>
  <si>
    <t>267,87</t>
  </si>
  <si>
    <t>103315</t>
  </si>
  <si>
    <t>INSTALAÇÃO DE PERGOLADO DE MADEIRA, EM MAÇARANDUBA, ANGELIM OU EQUIVALENTE DA REGIÃO, FIXADO COM CONCRETO SOBRE SOLO. AF_11/2021</t>
  </si>
  <si>
    <t>260,45</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</si>
  <si>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</si>
  <si>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</si>
  <si>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</si>
  <si>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</si>
  <si>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72,73</t>
  </si>
  <si>
    <t>98527</t>
  </si>
  <si>
    <t>REMOÇÃO DE RAÍZES REMANESCENTES DE TRONCO DE ÁRVORE COM DIÂMETRO MAIOR OU IGUAL A 0,40 M E MENOR QUE 0,60 M.AF_05/2018</t>
  </si>
  <si>
    <t>156,62</t>
  </si>
  <si>
    <t>98528</t>
  </si>
  <si>
    <t>REMOÇÃO DE RAÍZES REMANESCENTES DE TRONCO DE ÁRVORE COM DIÂMETRO MAIOR OU IGUAL A 0,60 M.AF_05/2018</t>
  </si>
  <si>
    <t>229,02</t>
  </si>
  <si>
    <t>98529</t>
  </si>
  <si>
    <t>CORTE RASO E RECORTE DE ÁRVORE COM DIÂMETRO DE TRONCO MAIOR OU IGUAL A 0,20 M E MENOR QUE 0,40 M.AF_05/2018</t>
  </si>
  <si>
    <t>64,84</t>
  </si>
  <si>
    <t>98530</t>
  </si>
  <si>
    <t>CORTE RASO E RECORTE DE ÁRVORE COM DIÂMETRO DE TRONCO MAIOR OU IGUAL A 0,40 M E MENOR QUE 0,60 M.AF_05/2018</t>
  </si>
  <si>
    <t>115,51</t>
  </si>
  <si>
    <t>98531</t>
  </si>
  <si>
    <t>CORTE RASO E RECORTE DE ÁRVORE COM DIÂMETRO DE TRONCO MAIOR OU IGUAL A 0,60 M.AF_05/2018</t>
  </si>
  <si>
    <t>254,79</t>
  </si>
  <si>
    <t>98532</t>
  </si>
  <si>
    <t>PODA EM ALTURA DE ÁRVORE COM DIÂMETRO DE TRONCO MENOR QUE 0,20 M.AF_05/2018</t>
  </si>
  <si>
    <t>98,94</t>
  </si>
  <si>
    <t>98533</t>
  </si>
  <si>
    <t>PODA EM ALTURA DE ÁRVORE COM DIÂMETRO DE TRONCO MAIOR OU IGUAL A 0,20 M E MENOR QUE 0,40 M.AF_05/2018</t>
  </si>
  <si>
    <t>268,05</t>
  </si>
  <si>
    <t>98534</t>
  </si>
  <si>
    <t>PODA EM ALTURA DE ÁRVORE COM DIÂMETRO DE TRONCO MAIOR OU IGUAL A 0,40 M E MENOR QUE 0,60 M.AF_05/2018</t>
  </si>
  <si>
    <t>690,21</t>
  </si>
  <si>
    <t>98535</t>
  </si>
  <si>
    <t>PODA EM ALTURA DE ÁRVORE COM DIÂMETRO DE TRONCO MAIOR OU IGUAL A 0,60 M.AF_05/2018</t>
  </si>
  <si>
    <t>1.086,46</t>
  </si>
  <si>
    <t>88238</t>
  </si>
  <si>
    <t>AJUDANTE DE ARMADOR COM ENCARGOS COMPLEMENTARES</t>
  </si>
  <si>
    <t>20,95</t>
  </si>
  <si>
    <t>88239</t>
  </si>
  <si>
    <t>AJUDANTE DE CARPINTEIRO COM ENCARGOS COMPLEMENTARES</t>
  </si>
  <si>
    <t>20,86</t>
  </si>
  <si>
    <t>88240</t>
  </si>
  <si>
    <t>AJUDANTE DE ESTRUTURA METÁLICA COM ENCARGOS COMPLEMENTARES</t>
  </si>
  <si>
    <t>18,20</t>
  </si>
  <si>
    <t>88241</t>
  </si>
  <si>
    <t>AJUDANTE DE OPERAÇÃO EM GERAL COM ENCARGOS COMPLEMENTARES</t>
  </si>
  <si>
    <t>88242</t>
  </si>
  <si>
    <t>AJUDANTE DE PEDREIRO COM ENCARGOS COMPLEMENTARES</t>
  </si>
  <si>
    <t>88243</t>
  </si>
  <si>
    <t>AJUDANTE ESPECIALIZADO COM ENCARGOS COMPLEMENTARES</t>
  </si>
  <si>
    <t>22,56</t>
  </si>
  <si>
    <t>88245</t>
  </si>
  <si>
    <t>ARMADOR COM ENCARGOS COMPLEMENTARES</t>
  </si>
  <si>
    <t>24,03</t>
  </si>
  <si>
    <t>88246</t>
  </si>
  <si>
    <t>ASSENTADOR DE TUBOS COM ENCARGOS COMPLEMENTARES</t>
  </si>
  <si>
    <t>22,62</t>
  </si>
  <si>
    <t>88247</t>
  </si>
  <si>
    <t>AUXILIAR DE ELETRICISTA COM ENCARGOS COMPLEMENTARES</t>
  </si>
  <si>
    <t>19,76</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</si>
  <si>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</si>
  <si>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</si>
  <si>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</si>
  <si>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</si>
  <si>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</si>
  <si>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</si>
  <si>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</si>
  <si>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</si>
  <si>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</si>
  <si>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</si>
  <si>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</si>
  <si>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</si>
  <si>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21,16</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</si>
  <si>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</si>
  <si>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</si>
  <si>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</si>
  <si>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</si>
  <si>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</si>
  <si>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</si>
  <si>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</si>
  <si>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</si>
  <si>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</si>
  <si>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</si>
  <si>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24,01</t>
  </si>
  <si>
    <t>88261</t>
  </si>
  <si>
    <t>CARPINTEIRO DE ESQUADRIA COM ENCARGOS COMPLEMENTARES</t>
  </si>
  <si>
    <t>23,95</t>
  </si>
  <si>
    <t>88262</t>
  </si>
  <si>
    <t>CARPINTEIRO DE FORMAS COM ENCARGOS COMPLEMENTARES</t>
  </si>
  <si>
    <t>23,91</t>
  </si>
  <si>
    <t>88263</t>
  </si>
  <si>
    <t>CAVOUQUEIRO OU OPERADOR PERFURATRIZ/ROMPEDOR COM ENCARGOS COMPLEMENTARES</t>
  </si>
  <si>
    <t>88264</t>
  </si>
  <si>
    <t>ELETRICISTA COM ENCARGOS COMPLEMENTARES</t>
  </si>
  <si>
    <t>25,26</t>
  </si>
  <si>
    <t>88265</t>
  </si>
  <si>
    <t>ELETRICISTA INDUSTRIAL COM ENCARGOS COMPLEMENTARES</t>
  </si>
  <si>
    <t>88266</t>
  </si>
  <si>
    <t>ELETROTÉCNICO COM ENCARGOS COMPLEMENTARES</t>
  </si>
  <si>
    <t>33,01</t>
  </si>
  <si>
    <t>88267</t>
  </si>
  <si>
    <t>ENCANADOR OU BOMBEIRO HIDRÁULICO COM ENCARGOS COMPLEMENTARES</t>
  </si>
  <si>
    <t>25,27</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</si>
  <si>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</si>
  <si>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</si>
  <si>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</si>
  <si>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</si>
  <si>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</si>
  <si>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</si>
  <si>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</si>
  <si>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</si>
  <si>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</si>
  <si>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</si>
  <si>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</si>
  <si>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</si>
  <si>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31,71</t>
  </si>
  <si>
    <t>88277</t>
  </si>
  <si>
    <t>MONTADOR (TUBO AÇO/EQUIPAMENTOS) COM ENCARGOS COMPLEMENTARES</t>
  </si>
  <si>
    <t>88278</t>
  </si>
  <si>
    <t>MONTADOR DE ESTRUTURA METÁLICA COM ENCARGOS COMPLEMENTARES</t>
  </si>
  <si>
    <t>21,04</t>
  </si>
  <si>
    <t>88279</t>
  </si>
  <si>
    <t>MONTADOR ELETROMECÃNICO COM ENCARGOS COMPLEMENTARES</t>
  </si>
  <si>
    <t>88281</t>
  </si>
  <si>
    <t>MOTORISTA DE BASCULANTE COM ENCARGOS COMPLEMENTARES</t>
  </si>
  <si>
    <t>23,47</t>
  </si>
  <si>
    <t>88282</t>
  </si>
  <si>
    <t>MOTORISTA DE CAMINHÃO COM ENCARGOS COMPLEMENTARES</t>
  </si>
  <si>
    <t>88283</t>
  </si>
  <si>
    <t>MOTORISTA DE CAMINHÃO E CARRETA COM ENCARGOS COMPLEMENTARES</t>
  </si>
  <si>
    <t>30,86</t>
  </si>
  <si>
    <t>88284</t>
  </si>
  <si>
    <t>MOTORISTA DE VEIÍCULO LEVE COM ENCARGOS COMPLEMENTARES</t>
  </si>
  <si>
    <t>88285</t>
  </si>
  <si>
    <t>MOTORISTA DE VEÍCULO PESADO COM ENCARGOS COMPLEMENTARES</t>
  </si>
  <si>
    <t>88286</t>
  </si>
  <si>
    <t>MOTORISTA OPERADOR DE MUNCK COM ENCARGOS COMPLEMENTARES</t>
  </si>
  <si>
    <t>23,28</t>
  </si>
  <si>
    <t>88288</t>
  </si>
  <si>
    <t>NIVELADOR COM ENCARGOS COMPLEMENTARES</t>
  </si>
  <si>
    <t>26,26</t>
  </si>
  <si>
    <t>88291</t>
  </si>
  <si>
    <t>OPERADOR DE BETONEIRA (CAMINHÃO) COM ENCARGOS COMPLEMENTARES</t>
  </si>
  <si>
    <t>22,73</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</si>
  <si>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</si>
  <si>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</si>
  <si>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</si>
  <si>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</si>
  <si>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</si>
  <si>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</si>
  <si>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</si>
  <si>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</si>
  <si>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21,08</t>
  </si>
  <si>
    <t>88296</t>
  </si>
  <si>
    <t>OPERADOR DE GUINDASTE COM ENCARGOS COMPLEMENTARES</t>
  </si>
  <si>
    <t>22,37</t>
  </si>
  <si>
    <t>88297</t>
  </si>
  <si>
    <t>OPERADOR DE MÁQUINAS E EQUIPAMENTOS COM ENCARGOS COMPLEMENTARES</t>
  </si>
  <si>
    <t>88298</t>
  </si>
  <si>
    <t>OPERADOR DE MARTELETE OU MARTELETEIRO COM ENCARGOS COMPLEMENTARES</t>
  </si>
  <si>
    <t>21,48</t>
  </si>
  <si>
    <t>88299</t>
  </si>
  <si>
    <t>OPERADOR DE MOTO-ESCREIPER COM ENCARGOS COMPLEMENTARES</t>
  </si>
  <si>
    <t>27,02</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</si>
  <si>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</si>
  <si>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</si>
  <si>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</si>
  <si>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</si>
  <si>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</si>
  <si>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</si>
  <si>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</si>
  <si>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</si>
  <si>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23,18</t>
  </si>
  <si>
    <t>88304</t>
  </si>
  <si>
    <t>OPERADOR DE USINA DE ASFALTO, DE SOLOS OU DE CONCRETO COM ENCARGOS COMPLEMENTARES</t>
  </si>
  <si>
    <t>88306</t>
  </si>
  <si>
    <t>OPERADOR JATO DE AREIA OU JATISTA COM ENCARGOS COMPLEMENTARES</t>
  </si>
  <si>
    <t>26,31</t>
  </si>
  <si>
    <t>88307</t>
  </si>
  <si>
    <t>OPERADOR PARA BATE ESTACAS COM ENCARGOS COMPLEMENTARES</t>
  </si>
  <si>
    <t>24,44</t>
  </si>
  <si>
    <t>88308</t>
  </si>
  <si>
    <t>PASTILHEIRO COM ENCARGOS COMPLEMENTARES</t>
  </si>
  <si>
    <t>88309</t>
  </si>
  <si>
    <t>PEDREIRO COM ENCARGOS COMPLEMENTARES</t>
  </si>
  <si>
    <t>88310</t>
  </si>
  <si>
    <t>PINTOR COM ENCARGOS COMPLEMENTARES</t>
  </si>
  <si>
    <t>28,38</t>
  </si>
  <si>
    <t>88311</t>
  </si>
  <si>
    <t>PINTOR DE LETREIROS COM ENCARGOS COMPLEMENTARES</t>
  </si>
  <si>
    <t>26,79</t>
  </si>
  <si>
    <t>88312</t>
  </si>
  <si>
    <t>PINTOR PARA TINTA EPÓXI COM ENCARGOS COMPLEMENTARES</t>
  </si>
  <si>
    <t>88313</t>
  </si>
  <si>
    <t>POCEIRO COM ENCARGOS COMPLEMENTARES</t>
  </si>
  <si>
    <t>21,14</t>
  </si>
  <si>
    <t>88314</t>
  </si>
  <si>
    <t>RASTELEIRO COM ENCARGOS COMPLEMENTARES</t>
  </si>
  <si>
    <t>20,56</t>
  </si>
  <si>
    <t>88315</t>
  </si>
  <si>
    <t>SERRALHEIRO COM ENCARGOS COMPLEMENTARES</t>
  </si>
  <si>
    <t>88316</t>
  </si>
  <si>
    <t>SERVENTE COM ENCARGOS COMPLEMENTARES</t>
  </si>
  <si>
    <t>88317</t>
  </si>
  <si>
    <t>SOLDADOR COM ENCARGOS COMPLEMENTARES</t>
  </si>
  <si>
    <t>27,25</t>
  </si>
  <si>
    <t>88318</t>
  </si>
  <si>
    <t>SOLDADOR A (PARA SOLDA A SER TESTADA COM RAIOS "X") COM ENCARGOS COMPLEMENTARES</t>
  </si>
  <si>
    <t>26,98</t>
  </si>
  <si>
    <t>88320</t>
  </si>
  <si>
    <t>TAQUEADOR OU TAQUEIRO COM ENCARGOS COMPLEMENTARES</t>
  </si>
  <si>
    <t>88321</t>
  </si>
  <si>
    <t>TÉCNICO DE LABORATÓRIO COM ENCARGOS COMPLEMENTARES</t>
  </si>
  <si>
    <t>88322</t>
  </si>
  <si>
    <t>TÉCNICO DE SONDAGEM COM ENCARGOS COMPLEMENTARES</t>
  </si>
  <si>
    <t>25,48</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</si>
  <si>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</si>
  <si>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</si>
  <si>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</si>
  <si>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</si>
  <si>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</si>
  <si>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</si>
  <si>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</si>
  <si>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</si>
  <si>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</si>
  <si>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</si>
  <si>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22,13</t>
  </si>
  <si>
    <t>88441</t>
  </si>
  <si>
    <t>JARDINEIRO COM ENCARGOS COMPLEMENTARES</t>
  </si>
  <si>
    <t>88597</t>
  </si>
  <si>
    <t>DESENHISTA DETALHISTA COM ENCARGOS COMPLEMENTARES</t>
  </si>
  <si>
    <t>81,49</t>
  </si>
  <si>
    <t>90766</t>
  </si>
  <si>
    <t>ALMOXARIFE COM ENCARGOS COMPLEMENTARES</t>
  </si>
  <si>
    <t>22,40</t>
  </si>
  <si>
    <t>90767</t>
  </si>
  <si>
    <t>APONTADOR OU APROPRIADOR COM ENCARGOS COMPLEMENTARES</t>
  </si>
  <si>
    <t>22,60</t>
  </si>
  <si>
    <t>90768</t>
  </si>
  <si>
    <t>ARQUITETO DE OBRA JUNIOR COM ENCARGOS COMPLEMENTARES</t>
  </si>
  <si>
    <t>63,28</t>
  </si>
  <si>
    <t>90769</t>
  </si>
  <si>
    <t>ARQUITETO DE OBRA PLENO COM ENCARGOS COMPLEMENTARES</t>
  </si>
  <si>
    <t>89,25</t>
  </si>
  <si>
    <t>90770</t>
  </si>
  <si>
    <t>ARQUITETO DE OBRA SENIOR COM ENCARGOS COMPLEMENTARES</t>
  </si>
  <si>
    <t>117,50</t>
  </si>
  <si>
    <t>90771</t>
  </si>
  <si>
    <t>AUXILIAR DE DESENHISTA COM ENCARGOS COMPLEMENTARES</t>
  </si>
  <si>
    <t>73,69</t>
  </si>
  <si>
    <t>90772</t>
  </si>
  <si>
    <t>AUXILIAR DE ESCRITORIO COM ENCARGOS COMPLEMENTARES</t>
  </si>
  <si>
    <t>20,73</t>
  </si>
  <si>
    <t>90773</t>
  </si>
  <si>
    <t>DESENHISTA COPISTA COM ENCARGOS COMPLEMENTARES</t>
  </si>
  <si>
    <t>54,74</t>
  </si>
  <si>
    <t>90775</t>
  </si>
  <si>
    <t>DESENHISTA PROJETISTA COM ENCARGOS COMPLEMENTARES</t>
  </si>
  <si>
    <t>87,22</t>
  </si>
  <si>
    <t>90776</t>
  </si>
  <si>
    <t>ENCARREGADO GERAL COM ENCARGOS COMPLEMENTARES</t>
  </si>
  <si>
    <t>90777</t>
  </si>
  <si>
    <t>ENGENHEIRO CIVIL DE OBRA JUNIOR COM ENCARGOS COMPLEMENTARES</t>
  </si>
  <si>
    <t>85,76</t>
  </si>
  <si>
    <t>90778</t>
  </si>
  <si>
    <t>ENGENHEIRO CIVIL DE OBRA PLENO COM ENCARGOS COMPLEMENTARES</t>
  </si>
  <si>
    <t>97,39</t>
  </si>
  <si>
    <t>90779</t>
  </si>
  <si>
    <t>ENGENHEIRO CIVIL DE OBRA SENIOR COM ENCARGOS COMPLEMENTARES</t>
  </si>
  <si>
    <t>132,58</t>
  </si>
  <si>
    <t>90780</t>
  </si>
  <si>
    <t>MESTRE DE OBRAS COM ENCARGOS COMPLEMENTARES</t>
  </si>
  <si>
    <t>90781</t>
  </si>
  <si>
    <t>TOPOGRAFO COM ENCARGOS COMPLEMENTARES</t>
  </si>
  <si>
    <t>49,59</t>
  </si>
  <si>
    <t>91677</t>
  </si>
  <si>
    <t>ENGENHEIRO ELETRICISTA COM ENCARGOS COMPLEMENTARES</t>
  </si>
  <si>
    <t>85,67</t>
  </si>
  <si>
    <t>91678</t>
  </si>
  <si>
    <t>ENGENHEIRO SANITARISTA COM ENCARGOS COMPLEMENTARES</t>
  </si>
  <si>
    <t>82,34</t>
  </si>
  <si>
    <t>93558</t>
  </si>
  <si>
    <t>MOTORISTA DE CAMINHAO COM ENCARGOS COMPLEMENTARES</t>
  </si>
  <si>
    <t>MES</t>
  </si>
  <si>
    <t>4.380,59</t>
  </si>
  <si>
    <t>93559</t>
  </si>
  <si>
    <t>14.316,14</t>
  </si>
  <si>
    <t>93560</t>
  </si>
  <si>
    <t>9.625,10</t>
  </si>
  <si>
    <t>93561</t>
  </si>
  <si>
    <t>15.321,59</t>
  </si>
  <si>
    <t>93562</t>
  </si>
  <si>
    <t>12.947,44</t>
  </si>
  <si>
    <t>93563</t>
  </si>
  <si>
    <t>3.951,92</t>
  </si>
  <si>
    <t>93564</t>
  </si>
  <si>
    <t>3.977,33</t>
  </si>
  <si>
    <t>93565</t>
  </si>
  <si>
    <t>15.034,96</t>
  </si>
  <si>
    <t>93566</t>
  </si>
  <si>
    <t>3.659,16</t>
  </si>
  <si>
    <t>93567</t>
  </si>
  <si>
    <t>17.072,86</t>
  </si>
  <si>
    <t>93568</t>
  </si>
  <si>
    <t>23.231,85</t>
  </si>
  <si>
    <t>93569</t>
  </si>
  <si>
    <t>ARQUITETO JUNIOR COM ENCARGOS COMPLEMENTARES</t>
  </si>
  <si>
    <t>11.115,32</t>
  </si>
  <si>
    <t>93570</t>
  </si>
  <si>
    <t>ARQUITETO PLENO COM ENCARGOS COMPLEMENTARES</t>
  </si>
  <si>
    <t>15.666,64</t>
  </si>
  <si>
    <t>93571</t>
  </si>
  <si>
    <t>ARQUITETO SENIOR COM ENCARGOS COMPLEMENTARES</t>
  </si>
  <si>
    <t>20.619,41</t>
  </si>
  <si>
    <t>93572</t>
  </si>
  <si>
    <t>ENCARREGADO GERAL DE OBRAS COM ENCARGOS COMPLEMENTARES</t>
  </si>
  <si>
    <t>5.165,65</t>
  </si>
  <si>
    <t>94295</t>
  </si>
  <si>
    <t>7.640,47</t>
  </si>
  <si>
    <t>94296</t>
  </si>
  <si>
    <t>8.714,97</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</si>
  <si>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</si>
  <si>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</si>
  <si>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</si>
  <si>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</si>
  <si>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</si>
  <si>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</si>
  <si>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</si>
  <si>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</si>
  <si>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</si>
  <si>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</si>
  <si>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</si>
  <si>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</si>
  <si>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</si>
  <si>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</si>
  <si>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</si>
  <si>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</si>
  <si>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</si>
  <si>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</si>
  <si>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0,37</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</si>
  <si>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</si>
  <si>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</si>
  <si>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</si>
  <si>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</si>
  <si>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</si>
  <si>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</si>
  <si>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</si>
  <si>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</si>
  <si>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</si>
  <si>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</si>
  <si>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</si>
  <si>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</si>
  <si>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</si>
  <si>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</si>
  <si>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0,21</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</si>
  <si>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</si>
  <si>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</si>
  <si>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</si>
  <si>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</si>
  <si>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</si>
  <si>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</si>
  <si>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</si>
  <si>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</si>
  <si>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</si>
  <si>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</si>
  <si>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</si>
  <si>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</si>
  <si>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</si>
  <si>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</si>
  <si>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</si>
  <si>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</si>
  <si>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</si>
  <si>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</si>
  <si>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</si>
  <si>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</si>
  <si>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</si>
  <si>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</si>
  <si>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</si>
  <si>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</si>
  <si>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</si>
  <si>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</si>
  <si>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</si>
  <si>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</si>
  <si>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</si>
  <si>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</si>
  <si>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</si>
  <si>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</si>
  <si>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</si>
  <si>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</si>
  <si>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</si>
  <si>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</si>
  <si>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</si>
  <si>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</si>
  <si>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</si>
  <si>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</si>
  <si>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</si>
  <si>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</si>
  <si>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</si>
  <si>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</si>
  <si>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</si>
  <si>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</si>
  <si>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</si>
  <si>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</si>
  <si>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</si>
  <si>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</si>
  <si>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</si>
  <si>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</si>
  <si>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</si>
  <si>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</si>
  <si>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</si>
  <si>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</si>
  <si>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</si>
  <si>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</si>
  <si>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</si>
  <si>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</si>
  <si>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</si>
  <si>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</si>
  <si>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</si>
  <si>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</si>
  <si>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</si>
  <si>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</si>
  <si>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</si>
  <si>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</si>
  <si>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</si>
  <si>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</si>
  <si>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</si>
  <si>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</si>
  <si>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</si>
  <si>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</si>
  <si>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</si>
  <si>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</si>
  <si>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</si>
  <si>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</si>
  <si>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</si>
  <si>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</si>
  <si>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</si>
  <si>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</si>
  <si>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</si>
  <si>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</si>
  <si>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</si>
  <si>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</si>
  <si>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</si>
  <si>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</si>
  <si>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</si>
  <si>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</si>
  <si>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</si>
  <si>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</si>
  <si>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</si>
  <si>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</si>
  <si>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</si>
  <si>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</si>
  <si>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</si>
  <si>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</si>
  <si>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</si>
  <si>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</si>
  <si>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</si>
  <si>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</si>
  <si>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</si>
  <si>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</si>
  <si>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</si>
  <si>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</si>
  <si>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</si>
  <si>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</si>
  <si>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</si>
  <si>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</si>
  <si>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</si>
  <si>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</si>
  <si>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</si>
  <si>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</si>
  <si>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</si>
  <si>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</si>
  <si>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</si>
  <si>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</si>
  <si>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</si>
  <si>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</si>
  <si>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</si>
  <si>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</si>
  <si>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</si>
  <si>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</si>
  <si>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</si>
  <si>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</si>
  <si>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</si>
  <si>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</si>
  <si>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</si>
  <si>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</si>
  <si>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</si>
  <si>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</si>
  <si>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</si>
  <si>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</si>
  <si>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</si>
  <si>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</si>
  <si>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0,58</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</si>
  <si>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</si>
  <si>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</si>
  <si>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</si>
  <si>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</si>
  <si>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</si>
  <si>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</si>
  <si>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</si>
  <si>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</si>
  <si>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</si>
  <si>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</si>
  <si>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</si>
  <si>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</si>
  <si>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</si>
  <si>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</si>
  <si>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</si>
  <si>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</si>
  <si>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</si>
  <si>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</si>
  <si>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</si>
  <si>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</si>
  <si>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</si>
  <si>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</si>
  <si>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</si>
  <si>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</si>
  <si>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2,25</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</si>
  <si>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</si>
  <si>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</si>
  <si>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</si>
  <si>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</si>
  <si>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</si>
  <si>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</si>
  <si>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</si>
  <si>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</si>
  <si>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46,44</t>
  </si>
  <si>
    <t>95412</t>
  </si>
  <si>
    <t>CURSO DE CAPACITAÇÃO PARA AUXILIAR DE DESENHISTA (ENCARGOS COMPLEMENTARES) - MENSALISTA</t>
  </si>
  <si>
    <t>95413</t>
  </si>
  <si>
    <t>CURSO DE CAPACITAÇÃO PARA ALMOXARIFE (ENCARGOS COMPLEMENTARES) - MENSALISTA</t>
  </si>
  <si>
    <t>11,27</t>
  </si>
  <si>
    <t>95414</t>
  </si>
  <si>
    <t>CURSO DE CAPACITAÇÃO PARA APONTADOR OU APROPRIADOR (ENCARGOS COMPLEMENTARES) - MENSALISTA</t>
  </si>
  <si>
    <t>47,50</t>
  </si>
  <si>
    <t>95415</t>
  </si>
  <si>
    <t>CURSO DE CAPACITAÇÃO PARA ENGENHEIRO CIVIL DE OBRA JÚNIOR (ENCARGOS COMPLEMENTARES) - MENSALISTA</t>
  </si>
  <si>
    <t>132,97</t>
  </si>
  <si>
    <t>95416</t>
  </si>
  <si>
    <t>CURSO DE CAPACITAÇÃO PARA AUXILIAR DE ESCRITÓRIO (ENCARGOS COMPLEMENTARES) - MENSALISTA</t>
  </si>
  <si>
    <t>95417</t>
  </si>
  <si>
    <t>CURSO DE CAPACITAÇÃO PARA ENGENHEIRO CIVIL DE OBRA PLENO (ENCARGOS COMPLEMENTARES) - MENSALISTA</t>
  </si>
  <si>
    <t>151,35</t>
  </si>
  <si>
    <t>95418</t>
  </si>
  <si>
    <t>CURSO DE CAPACITAÇÃO PARA ENGENHEIRO CIVIL DE OBRA SÊNIOR (ENCARGOS COMPLEMENTARES) - MENSALISTA</t>
  </si>
  <si>
    <t>206,89</t>
  </si>
  <si>
    <t>95419</t>
  </si>
  <si>
    <t>CURSO DE CAPACITAÇÃO PARA ARQUITETO JÚNIOR (ENCARGOS COMPLEMENTARES) - MENSALISTA</t>
  </si>
  <si>
    <t>54,93</t>
  </si>
  <si>
    <t>95420</t>
  </si>
  <si>
    <t>CURSO DE CAPACITAÇÃO PARA ARQUITETO PLENO (ENCARGOS COMPLEMENTARES) - MENSALISTA</t>
  </si>
  <si>
    <t>78,02</t>
  </si>
  <si>
    <t>95421</t>
  </si>
  <si>
    <t>CURSO DE CAPACITAÇÃO PARA ARQUITETO SÊNIOR (ENCARGOS COMPLEMENTARES) - MENSALISTA</t>
  </si>
  <si>
    <t>103,15</t>
  </si>
  <si>
    <t>95422</t>
  </si>
  <si>
    <t>CURSO DE CAPACITAÇÃO PARA ENCARREGADO GERAL DE OBRAS (ENCARGOS COMPLEMENTARES) - MENSALISTA</t>
  </si>
  <si>
    <t>61,80</t>
  </si>
  <si>
    <t>95423</t>
  </si>
  <si>
    <t>CURSO DE CAPACITAÇÃO PARA MESTRE DE OBRAS (ENCARGOS COMPLEMENTARES) - MENSALISTA</t>
  </si>
  <si>
    <t>93,80</t>
  </si>
  <si>
    <t>95424</t>
  </si>
  <si>
    <t>CURSO DE CAPACITAÇÃO PARA TOPÓGRAFO (ENCARGOS COMPLEMENTARES) - MENSALISTA</t>
  </si>
  <si>
    <t>42,72</t>
  </si>
  <si>
    <t>100288</t>
  </si>
  <si>
    <t>CURSO DE CAPACITAÇÃO PARA VIGIA DIURNO (ENCARGOS COMPLEMENTARES) - HORISTA</t>
  </si>
  <si>
    <t>100289</t>
  </si>
  <si>
    <t>VIGIA DIURNO COM ENCARGOS COMPLEMENTARES</t>
  </si>
  <si>
    <t>20,93</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</si>
  <si>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</si>
  <si>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</si>
  <si>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</si>
  <si>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</si>
  <si>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</si>
  <si>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</si>
  <si>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</si>
  <si>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</si>
  <si>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</si>
  <si>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</si>
  <si>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</si>
  <si>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</si>
  <si>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</si>
  <si>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</si>
  <si>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</si>
  <si>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</si>
  <si>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0,89</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</si>
  <si>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</si>
  <si>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</si>
  <si>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</si>
  <si>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</si>
  <si>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</si>
  <si>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</si>
  <si>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17,54</t>
  </si>
  <si>
    <t>100301</t>
  </si>
  <si>
    <t>AJUDANTE DE PINTOR COM ENCARGOS COMPLEMENTARES</t>
  </si>
  <si>
    <t>100302</t>
  </si>
  <si>
    <t>COORDENADOR/GERENTE DE OBRA COM ENCARGOS COMPLEMENTARES</t>
  </si>
  <si>
    <t>124,04</t>
  </si>
  <si>
    <t>100303</t>
  </si>
  <si>
    <t>AUXILIAR DE AZULEJISTA COM ENCARGOS COMPLEMENTARES</t>
  </si>
  <si>
    <t>100304</t>
  </si>
  <si>
    <t>ARQUITETO PAISAGISTA COM ENCARGOS COMPLEMENTARES</t>
  </si>
  <si>
    <t>60,03</t>
  </si>
  <si>
    <t>100305</t>
  </si>
  <si>
    <t>ENGENHEIRO CIVIL JUNIOR COM ENCARGOS COMPLEMENTARES</t>
  </si>
  <si>
    <t>86,76</t>
  </si>
  <si>
    <t>100306</t>
  </si>
  <si>
    <t>ENGENHEIRO CIVIL PLENO COM ENCARGOS COMPLEMENTARES</t>
  </si>
  <si>
    <t>97,68</t>
  </si>
  <si>
    <t>100307</t>
  </si>
  <si>
    <t>MONTADOR DE ELETROELETRÔNICOS COM ENCARGOS COMPLEMENTARES</t>
  </si>
  <si>
    <t>100308</t>
  </si>
  <si>
    <t>MECÂNICO DE REFRIGERAÇÃO COM ENCARGOS COMPLEMENTARES</t>
  </si>
  <si>
    <t>100309</t>
  </si>
  <si>
    <t>TÉCNICO EM SEGURANÇA DO TRABALHO COM ENCARGOS COMPLEMENTARES</t>
  </si>
  <si>
    <t>41,85</t>
  </si>
  <si>
    <t>100310</t>
  </si>
  <si>
    <t>CURSO DE CAPACITAÇÃO PARA AUXILIAR DE ALMOXARIFE (ENCARGOS COMPLEMENTARES) - MENSALISTA</t>
  </si>
  <si>
    <t>100311</t>
  </si>
  <si>
    <t>CURSO DE CAPACITAÇÃO PARA COORDENADOR/GERENTE DE OBRA (ENCARGOS COMPLEMENTARES) - MENSALISTA</t>
  </si>
  <si>
    <t>66,40</t>
  </si>
  <si>
    <t>100312</t>
  </si>
  <si>
    <t>CURSO DE CAPACITAÇÃO PARA ARQUITETO PAISAGISTA (ENCARGOS COMPLEMENTARES) - MENSALISTA</t>
  </si>
  <si>
    <t>82,85</t>
  </si>
  <si>
    <t>100313</t>
  </si>
  <si>
    <t>CURSO DE CAPACITAÇÃO PARA ENGENHEIRO CIVIL JUNIOR (ENCARGOS COMPLEMENTARES) - MENSALISTA</t>
  </si>
  <si>
    <t>105,26</t>
  </si>
  <si>
    <t>100314</t>
  </si>
  <si>
    <t>CURSO DE CAPACITAÇÃO PARA ENGENHEIRO CIVIL PLENO (ENCARGOS COMPLEMENTARES) - MENSALISTA</t>
  </si>
  <si>
    <t>118,75</t>
  </si>
  <si>
    <t>100315</t>
  </si>
  <si>
    <t>CURSO DE CAPACITAÇÃO PARA TÉCNICO EM SEGURANÇA DO TRABALHO (ENCARGOS COMPLEMENTARES) - MENSALISTA</t>
  </si>
  <si>
    <t>77,32</t>
  </si>
  <si>
    <t>100316</t>
  </si>
  <si>
    <t>3.099,16</t>
  </si>
  <si>
    <t>100317</t>
  </si>
  <si>
    <t>COORDENADOR / GERENTE DE OBRA COM ENCARGOS COMPLEMENTARES</t>
  </si>
  <si>
    <t>21.776,44</t>
  </si>
  <si>
    <t>100318</t>
  </si>
  <si>
    <t>10.602,03</t>
  </si>
  <si>
    <t>100319</t>
  </si>
  <si>
    <t>15.220,41</t>
  </si>
  <si>
    <t>100320</t>
  </si>
  <si>
    <t>17.134,50</t>
  </si>
  <si>
    <t>100321</t>
  </si>
  <si>
    <t>7.346,97</t>
  </si>
  <si>
    <t>100533</t>
  </si>
  <si>
    <t>TECNICO DE EDIFICACOES COM ENCARGOS COMPLEMENTARES</t>
  </si>
  <si>
    <t>100534</t>
  </si>
  <si>
    <t>8.384,14</t>
  </si>
  <si>
    <t>100535</t>
  </si>
  <si>
    <t>CURSO DE CAPACITAÇÃO PARA TECNICO DE EDIFICACOES (ENCARGOS COMPLEMENTARES) - HORISTA</t>
  </si>
  <si>
    <t>100536</t>
  </si>
  <si>
    <t>CURSO DE CAPACITAÇÃO PARA TECNICO DE EDIFICACOES (ENCARGOS COMPLEMENTARES) - MENSALISTA</t>
  </si>
  <si>
    <t>88,70</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</si>
  <si>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</si>
  <si>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</si>
  <si>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</si>
  <si>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</si>
  <si>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</si>
  <si>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</si>
  <si>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</si>
  <si>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</si>
  <si>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51,07</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</si>
  <si>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</si>
  <si>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</si>
  <si>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</si>
  <si>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</si>
  <si>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</si>
  <si>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</si>
  <si>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26,52</t>
  </si>
  <si>
    <t>101291</t>
  </si>
  <si>
    <t>CURSO DE CAPACITAÇÃO PARA AJUDANTE DE SERRALHEIRO (ENCARGOS COMPLEMENTARES) - MENSALISTA</t>
  </si>
  <si>
    <t>101292</t>
  </si>
  <si>
    <t>CURSO DE CAPACITAÇÃO PARA AJUDANTE ESPECIALIZADO (ENCARGOS COMPLEMENTARES) - MENSALISTA</t>
  </si>
  <si>
    <t>19,62</t>
  </si>
  <si>
    <t>101293</t>
  </si>
  <si>
    <t>CURSO DE CAPACITAÇÃO PARA ARMADOR (ENCARGOS COMPLEMENTARES) - MENSALISTA</t>
  </si>
  <si>
    <t>21,27</t>
  </si>
  <si>
    <t>101294</t>
  </si>
  <si>
    <t>CURSO DE CAPACITAÇÃO PARA ASSENTADOR DE MANILHA (ENCARGOS COMPLEMENTARES) - MENSALISTA</t>
  </si>
  <si>
    <t>26,65</t>
  </si>
  <si>
    <t>101295</t>
  </si>
  <si>
    <t>CURSO DE CAPACITAÇÃO PARA AUXILIAR DE AZULEJISTA (ENCARGOS COMPLEMENTARES) - MENSALISTA</t>
  </si>
  <si>
    <t>22,42</t>
  </si>
  <si>
    <t>101296</t>
  </si>
  <si>
    <t>CURSO DE CAPACITAÇÃO PARA AUXILIAR DE ENCANADOR OU BOMBEIRO HIDRÁULICO (ENCARGOS COMPLEMENTARES) - MENSALISTA</t>
  </si>
  <si>
    <t>30,07</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</si>
  <si>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</si>
  <si>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</si>
  <si>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</si>
  <si>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</si>
  <si>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</si>
  <si>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</si>
  <si>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</si>
  <si>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</si>
  <si>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17,70</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</si>
  <si>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</si>
  <si>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</si>
  <si>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</si>
  <si>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</si>
  <si>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</si>
  <si>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</si>
  <si>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47,76</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</si>
  <si>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</si>
  <si>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</si>
  <si>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</si>
  <si>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</si>
  <si>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</si>
  <si>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</si>
  <si>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</si>
  <si>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</si>
  <si>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18,91</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</si>
  <si>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</si>
  <si>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</si>
  <si>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</si>
  <si>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</si>
  <si>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</si>
  <si>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</si>
  <si>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</si>
  <si>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</si>
  <si>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13,82</t>
  </si>
  <si>
    <t>101313</t>
  </si>
  <si>
    <t>CURSO DE CAPACITAÇÃO PARA ELETRICISTA (ENCARGOS COMPLEMENTARES) - MENSALISTA</t>
  </si>
  <si>
    <t>101314</t>
  </si>
  <si>
    <t>CURSO DE CAPACITAÇÃO PARA ELETRICISTA DE MANUTENÇÃO INDUSTRIAL (ENCARGOS COMPLEMENTARES) - MENSALISTA</t>
  </si>
  <si>
    <t>76,31</t>
  </si>
  <si>
    <t>101315</t>
  </si>
  <si>
    <t>CURSO DE CAPACITAÇÃO PARA ELETROTÉCNICO (ENCARGOS COMPLEMENTARES) - MENSALISTA</t>
  </si>
  <si>
    <t>85,73</t>
  </si>
  <si>
    <t>101316</t>
  </si>
  <si>
    <t>CURSO DE CAPACITAÇÃO PARA ENCANADOR OU BOMBEIRO HIDRÁULICO (ENCARGOS COMPLEMENTARES) - MENSALISTA</t>
  </si>
  <si>
    <t>36,58</t>
  </si>
  <si>
    <t>101317</t>
  </si>
  <si>
    <t>CURSO DE CAPACITAÇÃO PARA ENGENHEIRO CIVIL SENIOR (ENCARGOS COMPLEMENTARES) - MENSALISTA</t>
  </si>
  <si>
    <t>162,74</t>
  </si>
  <si>
    <t>101318</t>
  </si>
  <si>
    <t>CURSO DE CAPACITAÇÃO PARA ENGENHEIRO ELETRICISTA (ENCARGOS COMPLEMENTARES) - MENSALISTA</t>
  </si>
  <si>
    <t>301,89</t>
  </si>
  <si>
    <t>101319</t>
  </si>
  <si>
    <t>CURSO DE CAPACITAÇÃO PARA ENGENHEIRO SANITARISTA (ENCARGOS COMPLEMENTARES) - MENSALISTA</t>
  </si>
  <si>
    <t>43,79</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</si>
  <si>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</si>
  <si>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</si>
  <si>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</si>
  <si>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</si>
  <si>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</si>
  <si>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</si>
  <si>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39,26</t>
  </si>
  <si>
    <t>101324</t>
  </si>
  <si>
    <t>CURSO DE CAPACITAÇÃO PARA MOTORISTA DE CAMINHAO-BASCULANTE (ENCARGOS COMPLEMENTARES) - MENSALISTA</t>
  </si>
  <si>
    <t>101325</t>
  </si>
  <si>
    <t>CURSO DE CAPACITAÇÃO PARA INSTALADOR DE TUBULAÇÕES (ENCARGOS COMPLEMENTARES) - MENSALISTA</t>
  </si>
  <si>
    <t>30,32</t>
  </si>
  <si>
    <t>101326</t>
  </si>
  <si>
    <t>CURSO DE CAPACITAÇÃO PARA JARDINEIRO (ENCARGOS COMPLEMENTARES) - MENSALISTA</t>
  </si>
  <si>
    <t>101327</t>
  </si>
  <si>
    <t>CURSO DE CAPACITAÇÃO PARA LEITURISTA OU CADASTRISTA DE REDES DE ÁGUA (ENCARGOS COMPLEMENTARES) - MENSALISTA</t>
  </si>
  <si>
    <t>7,19</t>
  </si>
  <si>
    <t>101328</t>
  </si>
  <si>
    <t>CURSO DE CAPACITAÇÃO PARA MOTORISTA DE CAMINHAO-CARRETA (ENCARGOS COMPLEMENTARES) - MENSALISTA</t>
  </si>
  <si>
    <t>13,62</t>
  </si>
  <si>
    <t>101329</t>
  </si>
  <si>
    <t>CURSO DE CAPACITAÇÃO PARA MAÇARIQUEIRO (ENCARGOS COMPLEMENTARES) - MENSALISTA</t>
  </si>
  <si>
    <t>32,67</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</si>
  <si>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</si>
  <si>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</si>
  <si>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</si>
  <si>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</si>
  <si>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</si>
  <si>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</si>
  <si>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</si>
  <si>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</si>
  <si>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</si>
  <si>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</si>
  <si>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58,19</t>
  </si>
  <si>
    <t>101335</t>
  </si>
  <si>
    <t>CURSO DE CAPACITAÇÃO PARA MOTORISTA DE ONIBUS / MICRO-ONIBUS (ENCARGOS COMPLEMENTARES) - MENSALISTA</t>
  </si>
  <si>
    <t>101336</t>
  </si>
  <si>
    <t>CURSO DE CAPACITAÇÃO PARA MOTORISTA OPERADOR DE CAMINHAO COM MUNCK (ENCARGOS COMPLEMENTARES) - MENSALISTA</t>
  </si>
  <si>
    <t>30,72</t>
  </si>
  <si>
    <t>101337</t>
  </si>
  <si>
    <t>CURSO DE CAPACITAÇÃO PARA NIVELADOR (ENCARGOS COMPLEMENTARES) - MENSALISTA</t>
  </si>
  <si>
    <t>21,98</t>
  </si>
  <si>
    <t>101338</t>
  </si>
  <si>
    <t>CURSO DE CAPACITAÇÃO PARA OPERADOR DE BATE-ESTACAS (ENCARGOS COMPLEMENTARES) - MENSALISTA</t>
  </si>
  <si>
    <t>16,65</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</si>
  <si>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</si>
  <si>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</si>
  <si>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</si>
  <si>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</si>
  <si>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</si>
  <si>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</si>
  <si>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</si>
  <si>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</si>
  <si>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</si>
  <si>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</si>
  <si>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28,40</t>
  </si>
  <si>
    <t>101344</t>
  </si>
  <si>
    <t>CURSO DE CAPACITAÇÃO PARA OPERADOR DE GUINCHO OU GUINCHEIRO (ENCARGOS COMPLEMENTARES) - MENSALISTA</t>
  </si>
  <si>
    <t>101345</t>
  </si>
  <si>
    <t>CURSO DE CAPACITAÇÃO PARA OPERADOR DE GUINDASTE (ENCARGOS COMPLEMENTARES) - MENSALISTA</t>
  </si>
  <si>
    <t>29,14</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</si>
  <si>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</si>
  <si>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</si>
  <si>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</si>
  <si>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</si>
  <si>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</si>
  <si>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</si>
  <si>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</si>
  <si>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</si>
  <si>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18,94</t>
  </si>
  <si>
    <t>101350</t>
  </si>
  <si>
    <t>CURSO DE CAPACITAÇÃO PARA OPERADOR DE MOTONIVELADORA (ENCARGOS COMPLEMENTARES) - MENSALISTA</t>
  </si>
  <si>
    <t>23,23</t>
  </si>
  <si>
    <t>101351</t>
  </si>
  <si>
    <t>CURSO DE CAPACITAÇÃO PARA OPERADOR DE PA CARREGADEIRA (ENCARGOS COMPLEMENTARES) - MENSALISTA</t>
  </si>
  <si>
    <t>16,80</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</si>
  <si>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</si>
  <si>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</si>
  <si>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</si>
  <si>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</si>
  <si>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</si>
  <si>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</si>
  <si>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25,41</t>
  </si>
  <si>
    <t>101355</t>
  </si>
  <si>
    <t>CURSO DE CAPACITAÇÃO PARA OPERADOR DE USINA DE ASFALTO, DE SOLOS OU DE CONCRETO (ENCARGOS COMPLEMENTARES) - MENSALISTA</t>
  </si>
  <si>
    <t>16,79</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</si>
  <si>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</si>
  <si>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</si>
  <si>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</si>
  <si>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</si>
  <si>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</si>
  <si>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</si>
  <si>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32,26</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</si>
  <si>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</si>
  <si>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</si>
  <si>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</si>
  <si>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</si>
  <si>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</si>
  <si>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</si>
  <si>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34,87</t>
  </si>
  <si>
    <t>101362</t>
  </si>
  <si>
    <t>CURSO DE CAPACITAÇÃO PARA RASTELEIRO (ENCARGOS COMPLEMENTARES) - MENSALISTA</t>
  </si>
  <si>
    <t>8,04</t>
  </si>
  <si>
    <t>101363</t>
  </si>
  <si>
    <t>CURSO DE CAPACITAÇÃO PARA SERRALHEIRO (ENCARGOS COMPLEMENTARES) - MENSALISTA</t>
  </si>
  <si>
    <t>21,85</t>
  </si>
  <si>
    <t>101364</t>
  </si>
  <si>
    <t>CURSO DE CAPACITAÇÃO PARA SERVENTE DE OBRAS (ENCARGOS COMPLEMENTARES) - MENSALISTA</t>
  </si>
  <si>
    <t>101365</t>
  </si>
  <si>
    <t>CURSO DE CAPACITAÇÃO PARA SOLDADOR (ENCARGOS COMPLEMENTARES) - MENSALISTA</t>
  </si>
  <si>
    <t>24,25</t>
  </si>
  <si>
    <t>101366</t>
  </si>
  <si>
    <t>CURSO DE CAPACITAÇÃO PARA SOLDADOR ELETRICO (ENCARGOS COMPLEMENTARES) - MENSALISTA</t>
  </si>
  <si>
    <t>23,92</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</si>
  <si>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</si>
  <si>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</si>
  <si>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</si>
  <si>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</si>
  <si>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</si>
  <si>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</si>
  <si>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</si>
  <si>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</si>
  <si>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</si>
  <si>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</si>
  <si>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</si>
  <si>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</si>
  <si>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7,73</t>
  </si>
  <si>
    <t>101373</t>
  </si>
  <si>
    <t>ENGENHEIRO CIVIL SENIOR COM ENCARGOS COMPLEMENTARES</t>
  </si>
  <si>
    <t>133,31</t>
  </si>
  <si>
    <t>101374</t>
  </si>
  <si>
    <t>3.761,53</t>
  </si>
  <si>
    <t>101375</t>
  </si>
  <si>
    <t>AJUDANTE DE ELETRICISTA COM ENCARGOS COMPLEMENTARES</t>
  </si>
  <si>
    <t>3.546,97</t>
  </si>
  <si>
    <t>101376</t>
  </si>
  <si>
    <t>AJUDANTE DE ESTRUTURAS METÁLICAS COM ENCARGOS COMPLEMENTARES</t>
  </si>
  <si>
    <t>3.264,31</t>
  </si>
  <si>
    <t>101377</t>
  </si>
  <si>
    <t>3.762,38</t>
  </si>
  <si>
    <t>101378</t>
  </si>
  <si>
    <t>4.439,54</t>
  </si>
  <si>
    <t>101379</t>
  </si>
  <si>
    <t>AJUDANTE DE SERRALHEIRO COM ENCARGOS COMPLEMENTARES</t>
  </si>
  <si>
    <t>101380</t>
  </si>
  <si>
    <t>4.042,23</t>
  </si>
  <si>
    <t>101381</t>
  </si>
  <si>
    <t>4.298,71</t>
  </si>
  <si>
    <t>101382</t>
  </si>
  <si>
    <t>ASSENTADOR DE MANILHAS COM ENCARGOS COMPLEMENTARES</t>
  </si>
  <si>
    <t>4.035,21</t>
  </si>
  <si>
    <t>101383</t>
  </si>
  <si>
    <t>3.766,46</t>
  </si>
  <si>
    <t>101384</t>
  </si>
  <si>
    <t>3.913,66</t>
  </si>
  <si>
    <t>101385</t>
  </si>
  <si>
    <t>AUXILIAR DE LABORATORISTA DE SOLOS E DE CONCRETO COM ENCARGOS COMPLEMENTARES</t>
  </si>
  <si>
    <t>4.666,62</t>
  </si>
  <si>
    <t>101386</t>
  </si>
  <si>
    <t>3.691,61</t>
  </si>
  <si>
    <t>101387</t>
  </si>
  <si>
    <t>AUXILIAR DE PEDREIRO COM ENCARGOS COMPLEMENTARES</t>
  </si>
  <si>
    <t>101388</t>
  </si>
  <si>
    <t>3.770,36</t>
  </si>
  <si>
    <t>101389</t>
  </si>
  <si>
    <t>3.734,13</t>
  </si>
  <si>
    <t>101390</t>
  </si>
  <si>
    <t>AUXILIAR TÉCNICO / ASSISTENTE DE ENGENHARIA COM ENCARGOS COMPLEMENTARES</t>
  </si>
  <si>
    <t>5.852,79</t>
  </si>
  <si>
    <t>101391</t>
  </si>
  <si>
    <t>AZULEJISTA OU LADRILHEIRO COM ENCARGOS COMPLEMENTARES</t>
  </si>
  <si>
    <t>4.304,71</t>
  </si>
  <si>
    <t>101392</t>
  </si>
  <si>
    <t>BLASTER, DINAMITADOR OU CABO DE FORÇA COM ENCARGOS COMPLEMENTARES</t>
  </si>
  <si>
    <t>3.771,06</t>
  </si>
  <si>
    <t>101394</t>
  </si>
  <si>
    <t>4.298,68</t>
  </si>
  <si>
    <t>101395</t>
  </si>
  <si>
    <t>CARPINTEIRO AUXILIAR COM ENCARGOS COMPLEMENTARES</t>
  </si>
  <si>
    <t>3.744,70</t>
  </si>
  <si>
    <t>101396</t>
  </si>
  <si>
    <t>CARPINTEIRO DE ESQUADRIAS COM ENCARGOS COMPLEMENTARES</t>
  </si>
  <si>
    <t>4.282,95</t>
  </si>
  <si>
    <t>101397</t>
  </si>
  <si>
    <t>4.276,95</t>
  </si>
  <si>
    <t>101398</t>
  </si>
  <si>
    <t>CAVOUQUEIRO OU OPERADOR DE PERFURATRIZ COM ENCARGOS COMPLEMENTARES</t>
  </si>
  <si>
    <t>3.039,81</t>
  </si>
  <si>
    <t>101399</t>
  </si>
  <si>
    <t>4.500,65</t>
  </si>
  <si>
    <t>101400</t>
  </si>
  <si>
    <t>ELETRICISTA DE MANUTENÇÃO INDUSTRIAL COM ENCARGOS COMPLEMENTARES</t>
  </si>
  <si>
    <t>4.664,79</t>
  </si>
  <si>
    <t>101401</t>
  </si>
  <si>
    <t>5.859,31</t>
  </si>
  <si>
    <t>101402</t>
  </si>
  <si>
    <t>4.506,73</t>
  </si>
  <si>
    <t>101403</t>
  </si>
  <si>
    <t>23.373,96</t>
  </si>
  <si>
    <t>101404</t>
  </si>
  <si>
    <t>14.967,52</t>
  </si>
  <si>
    <t>101405</t>
  </si>
  <si>
    <t>14.462,37</t>
  </si>
  <si>
    <t>101407</t>
  </si>
  <si>
    <t>101408</t>
  </si>
  <si>
    <t>4.316,70</t>
  </si>
  <si>
    <t>101409</t>
  </si>
  <si>
    <t>INSTALADOR DE TUBULAÇÕES COM ENCARGOS COMPLEMENTARES</t>
  </si>
  <si>
    <t>4.441,68</t>
  </si>
  <si>
    <t>101410</t>
  </si>
  <si>
    <t>3.752,53</t>
  </si>
  <si>
    <t>101411</t>
  </si>
  <si>
    <t>LEITURISTA OU CADASTRISTA DE REDES DE ÁGUA COM ENCARGOS COMPLEMENTARES</t>
  </si>
  <si>
    <t>2.631,13</t>
  </si>
  <si>
    <t>101412</t>
  </si>
  <si>
    <t>MAÇARIQUEIRO COM ENCARGOS COMPLEMENTARES</t>
  </si>
  <si>
    <t>4.411,73</t>
  </si>
  <si>
    <t>101413</t>
  </si>
  <si>
    <t>101414</t>
  </si>
  <si>
    <t>MARMORISTA / GRANITEIRO COM ENCARGOS COMPLEMENTARES</t>
  </si>
  <si>
    <t>4.414,33</t>
  </si>
  <si>
    <t>101415</t>
  </si>
  <si>
    <t>MECÂNICO DE EQUIPAMENTOS PESADOS COM ENCARGOS COMPLEMENTARES</t>
  </si>
  <si>
    <t>5.636,42</t>
  </si>
  <si>
    <t>101416</t>
  </si>
  <si>
    <t>4.746,14</t>
  </si>
  <si>
    <t>101417</t>
  </si>
  <si>
    <t>MONTADOR DE ELETROELETRÔNICO COM ENCARGOS COMPLEMENTARES</t>
  </si>
  <si>
    <t>3.833,11</t>
  </si>
  <si>
    <t>101418</t>
  </si>
  <si>
    <t>MONTADOR DE ESTRUTURAS METÁLICAS COM ENCARGOS COMPLEMENTARES</t>
  </si>
  <si>
    <t>3.762,47</t>
  </si>
  <si>
    <t>101419</t>
  </si>
  <si>
    <t>MONTADOR DE MÁQUINAS COM ENCARGOS COMPLEMENTARES</t>
  </si>
  <si>
    <t>4.418,49</t>
  </si>
  <si>
    <t>101420</t>
  </si>
  <si>
    <t>MOTORISTA DE CAMINHÃO BASCULANTE COM ENCARGOS COMPLEMENTARES</t>
  </si>
  <si>
    <t>4.193,27</t>
  </si>
  <si>
    <t>101421</t>
  </si>
  <si>
    <t>MOTORISTA DE CAMINHÃO CARRETA COM ENCARGOS COMPLEMENTARES</t>
  </si>
  <si>
    <t>5.487,90</t>
  </si>
  <si>
    <t>101422</t>
  </si>
  <si>
    <t>MOTORISTA DE CARRO DE PASSEIO COM ENCARGOS COMPLEMENTARES</t>
  </si>
  <si>
    <t>3.955,45</t>
  </si>
  <si>
    <t>101423</t>
  </si>
  <si>
    <t>MOTORISTA DE ÔNIBUS / MICRO-ÔNIBUS COM ENCARGOS COMPLEMENTARES</t>
  </si>
  <si>
    <t>4.035,36</t>
  </si>
  <si>
    <t>101424</t>
  </si>
  <si>
    <t>MOTORISTA OPERADOR DE CAMINHÃO COM MUNCK COM ENCARGOS COMPLEMENTARES</t>
  </si>
  <si>
    <t>4.151,83</t>
  </si>
  <si>
    <t>101425</t>
  </si>
  <si>
    <t>NIVELADOR  COM ENCARGOS COMPLEMENTARES</t>
  </si>
  <si>
    <t>4.627,56</t>
  </si>
  <si>
    <t>101426</t>
  </si>
  <si>
    <t>OPERADOR DE BATE-ESTACA COM ENCARGOS COMPLEMENTARES</t>
  </si>
  <si>
    <t>4.362,48</t>
  </si>
  <si>
    <t>101427</t>
  </si>
  <si>
    <t>4.061,82</t>
  </si>
  <si>
    <t>101428</t>
  </si>
  <si>
    <t>OPERADOR DE BETONEIRA ESTACIONÁRIA COM ENCARGOS COMPLEMENTARES</t>
  </si>
  <si>
    <t>3.957,54</t>
  </si>
  <si>
    <t>101429</t>
  </si>
  <si>
    <t>OPERADOR DE COMPRESSOR DE AR OU COMPRESSORISTA COM ENCARGOS COMPLEMENTARES</t>
  </si>
  <si>
    <t>3.886,57</t>
  </si>
  <si>
    <t>101430</t>
  </si>
  <si>
    <t>OPERADOR DE DEMARCADORA DE FAIXAS DE TRÁFEGO COM ENCARGOS COMPLEMENTARES</t>
  </si>
  <si>
    <t>4.750,05</t>
  </si>
  <si>
    <t>101431</t>
  </si>
  <si>
    <t>5.108,44</t>
  </si>
  <si>
    <t>101432</t>
  </si>
  <si>
    <t>OPERADOR DE GUINCHO OU GUINCHEIRO COM ENCARGOS COMPLEMENTARES</t>
  </si>
  <si>
    <t>3.768,40</t>
  </si>
  <si>
    <t>101433</t>
  </si>
  <si>
    <t>3.994,66</t>
  </si>
  <si>
    <t>101434</t>
  </si>
  <si>
    <t>OPERADOR DE JATO ABRASIVO OU JATISTA COM ENCARGOS COMPLEMENTARES</t>
  </si>
  <si>
    <t>4.686,30</t>
  </si>
  <si>
    <t>101435</t>
  </si>
  <si>
    <t>OPERADOR DE MÁQUINAS E TRATORES DIVERSOS COM ENCARGOS COMPLEMENTARES</t>
  </si>
  <si>
    <t>4.438,90</t>
  </si>
  <si>
    <t>101436</t>
  </si>
  <si>
    <t>3.841,88</t>
  </si>
  <si>
    <t>101437</t>
  </si>
  <si>
    <t>OPERADOR DE MOTO SCRAPER COM ENCARGOS COMPLEMENTARES</t>
  </si>
  <si>
    <t>4.812,62</t>
  </si>
  <si>
    <t>101438</t>
  </si>
  <si>
    <t>5.659,35</t>
  </si>
  <si>
    <t>101439</t>
  </si>
  <si>
    <t>4.391,85</t>
  </si>
  <si>
    <t>101440</t>
  </si>
  <si>
    <t>OPERADOR DE PAVIMENTADORA / MESA VIBROACABADORA COM ENCARGOS COMPLEMENTARES</t>
  </si>
  <si>
    <t>4.933,58</t>
  </si>
  <si>
    <t>101441</t>
  </si>
  <si>
    <t>4.140,70</t>
  </si>
  <si>
    <t>101442</t>
  </si>
  <si>
    <t>OPERADOR DE TRATOR - EXCLUSIVE AGROPECUÁRIA COM ENCARGOS COMPLEMENTARES</t>
  </si>
  <si>
    <t>4.684,09</t>
  </si>
  <si>
    <t>101443</t>
  </si>
  <si>
    <t>4.389,25</t>
  </si>
  <si>
    <t>101444</t>
  </si>
  <si>
    <t>101445</t>
  </si>
  <si>
    <t>101446</t>
  </si>
  <si>
    <t>5.076,33</t>
  </si>
  <si>
    <t>101447</t>
  </si>
  <si>
    <t>4.797,95</t>
  </si>
  <si>
    <t>101448</t>
  </si>
  <si>
    <t>101449</t>
  </si>
  <si>
    <t>POCEIRO / ESCAVADOR DE VALAS COM ENCARGOS COMPLEMENTARES</t>
  </si>
  <si>
    <t>3.776,39</t>
  </si>
  <si>
    <t>101450</t>
  </si>
  <si>
    <t>3.681,24</t>
  </si>
  <si>
    <t>101451</t>
  </si>
  <si>
    <t>4.379,98</t>
  </si>
  <si>
    <t>101452</t>
  </si>
  <si>
    <t>SERVENTE DE OBRAS COM ENCARGOS COMPLEMENTARES</t>
  </si>
  <si>
    <t>3.785,32</t>
  </si>
  <si>
    <t>101453</t>
  </si>
  <si>
    <t>4.875,45</t>
  </si>
  <si>
    <t>101454</t>
  </si>
  <si>
    <t>SOLDADOR ELÉTRICO COM ENCARGOS COMPLEMENTARES</t>
  </si>
  <si>
    <t>4.828,30</t>
  </si>
  <si>
    <t>101455</t>
  </si>
  <si>
    <t>101456</t>
  </si>
  <si>
    <t>TÉCNICO DE LABORATÓRIO E CAMPO DE CONSTRUÇÃO COM ENCARGOS COMPLEMENTARES</t>
  </si>
  <si>
    <t>6.675,37</t>
  </si>
  <si>
    <t>101457</t>
  </si>
  <si>
    <t>TÉCNICO EM SONDAGEM COM ENCARGOS COMPLEMENTARES</t>
  </si>
  <si>
    <t>5.256,79</t>
  </si>
  <si>
    <t>101458</t>
  </si>
  <si>
    <t>TELHADOR COM ENCARGOS COMPLEMENTARES</t>
  </si>
  <si>
    <t>101459</t>
  </si>
  <si>
    <t>3.766,69</t>
  </si>
  <si>
    <t>101460</t>
  </si>
  <si>
    <t>3.760,39</t>
  </si>
  <si>
    <t>m2</t>
  </si>
  <si>
    <t>m</t>
  </si>
  <si>
    <t>Quantidade</t>
  </si>
  <si>
    <t>Total</t>
  </si>
  <si>
    <t>Largura</t>
  </si>
  <si>
    <t>Profundidade</t>
  </si>
  <si>
    <t>m3</t>
  </si>
  <si>
    <t>Altura</t>
  </si>
  <si>
    <t>Comprimento</t>
  </si>
  <si>
    <t>A</t>
  </si>
  <si>
    <t>B</t>
  </si>
  <si>
    <t>Bloco de fundação</t>
  </si>
  <si>
    <t>Brocas</t>
  </si>
  <si>
    <t>unid</t>
  </si>
  <si>
    <t>Volume</t>
  </si>
  <si>
    <t>C</t>
  </si>
  <si>
    <t>kg</t>
  </si>
  <si>
    <t>ESTRUTURA</t>
  </si>
  <si>
    <t>VEDAÇÃO</t>
  </si>
  <si>
    <t>ESQUADRIAS</t>
  </si>
  <si>
    <t>Tesoura metálica</t>
  </si>
  <si>
    <t>Banzo superior</t>
  </si>
  <si>
    <t>Banzo inferior</t>
  </si>
  <si>
    <t>Montantes</t>
  </si>
  <si>
    <t>Diagonais</t>
  </si>
  <si>
    <t>U 127 x 50 x 17,00</t>
  </si>
  <si>
    <t>kg/m</t>
  </si>
  <si>
    <t>2 L  127 x 50 x 2,25mm</t>
  </si>
  <si>
    <t>Terças</t>
  </si>
  <si>
    <t>Mão Francesa</t>
  </si>
  <si>
    <t xml:space="preserve">Cobertura metálica </t>
  </si>
  <si>
    <t>total</t>
  </si>
  <si>
    <t xml:space="preserve">      Unitários</t>
  </si>
  <si>
    <t xml:space="preserve">  Comprimento</t>
  </si>
  <si>
    <t>Perfil</t>
  </si>
  <si>
    <t>Peso por metro</t>
  </si>
  <si>
    <t>Peso</t>
  </si>
  <si>
    <t>Ue 100x40x17x2,25mm</t>
  </si>
  <si>
    <t xml:space="preserve"> L  1  1/4 x 6,35mm</t>
  </si>
  <si>
    <t>2 L  1  1/4 x 6,35mm</t>
  </si>
  <si>
    <t>(x2)</t>
  </si>
  <si>
    <t>3.1</t>
  </si>
  <si>
    <t>3.2</t>
  </si>
  <si>
    <t>3.4</t>
  </si>
  <si>
    <t>4.2</t>
  </si>
  <si>
    <t>4.3</t>
  </si>
  <si>
    <t>4.4</t>
  </si>
  <si>
    <t>4.5</t>
  </si>
  <si>
    <t>5.3</t>
  </si>
  <si>
    <t>5.4</t>
  </si>
  <si>
    <t>10.1</t>
  </si>
  <si>
    <t>10.2</t>
  </si>
  <si>
    <t>13.1</t>
  </si>
  <si>
    <t>13.2</t>
  </si>
  <si>
    <t>13.3</t>
  </si>
  <si>
    <t>Área</t>
  </si>
  <si>
    <t>Caixa de areia em alvenaria 60x60x60</t>
  </si>
  <si>
    <t>Lado</t>
  </si>
  <si>
    <t>Sala 01</t>
  </si>
  <si>
    <t>Sala 02</t>
  </si>
  <si>
    <t>Lado menor</t>
  </si>
  <si>
    <t>Lado maior</t>
  </si>
  <si>
    <t>SINAPI</t>
  </si>
  <si>
    <t>Vigas baldrames</t>
  </si>
  <si>
    <t>Quant</t>
  </si>
  <si>
    <t>Conforme projeto estrutural</t>
  </si>
  <si>
    <t>Espessura</t>
  </si>
  <si>
    <t>Parede interna</t>
  </si>
  <si>
    <t>Porta</t>
  </si>
  <si>
    <t>Entrad</t>
  </si>
  <si>
    <t>2.4</t>
  </si>
  <si>
    <t>3.6</t>
  </si>
  <si>
    <t>3.7</t>
  </si>
  <si>
    <t>14.1</t>
  </si>
  <si>
    <t>REVESTIMENTOS E ACABAMENTOS</t>
  </si>
  <si>
    <t xml:space="preserve"> DRENAGEM</t>
  </si>
  <si>
    <t>b</t>
  </si>
  <si>
    <t>Conforme item anterior</t>
  </si>
  <si>
    <t>Pilar</t>
  </si>
  <si>
    <t>P1</t>
  </si>
  <si>
    <t>P2</t>
  </si>
  <si>
    <t>P3</t>
  </si>
  <si>
    <t>P4</t>
  </si>
  <si>
    <t>P5</t>
  </si>
  <si>
    <t>P6</t>
  </si>
  <si>
    <t>P7</t>
  </si>
  <si>
    <t>P8</t>
  </si>
  <si>
    <t>P9</t>
  </si>
  <si>
    <t>P10</t>
  </si>
  <si>
    <t>P11</t>
  </si>
  <si>
    <t>P12</t>
  </si>
  <si>
    <t>P13</t>
  </si>
  <si>
    <t>P14</t>
  </si>
  <si>
    <t>P15</t>
  </si>
  <si>
    <t>Alt</t>
  </si>
  <si>
    <t>Compr</t>
  </si>
  <si>
    <t>SINAPI  SP 05/2022</t>
  </si>
  <si>
    <t>Larg</t>
  </si>
  <si>
    <t>2.2</t>
  </si>
  <si>
    <t>2.3</t>
  </si>
  <si>
    <t>2.5</t>
  </si>
  <si>
    <t>IMPERMEABILIZAÇÃO  E ISOLAMENTO</t>
  </si>
  <si>
    <t>Com desoneração</t>
  </si>
  <si>
    <t>DO ESTADO DE SÃO PAULO</t>
  </si>
  <si>
    <t>BOLETIM REFERENCIAL DE CUSTOS - TABELA DE SERVIÇOS</t>
  </si>
  <si>
    <t>Versão 186</t>
  </si>
  <si>
    <t>Data Base:</t>
  </si>
  <si>
    <t>MAIO/22</t>
  </si>
  <si>
    <t>01.20.280</t>
  </si>
  <si>
    <t>Levantamento planimétrico de área pavimentada para veículo e pedestre</t>
  </si>
  <si>
    <t>Furação de 1 1/4´ em concreto armado</t>
  </si>
  <si>
    <t>Furação de 1 1/2´ em concreto armado</t>
  </si>
  <si>
    <t>Furação de 2 1/4´ em concreto armado</t>
  </si>
  <si>
    <t>Furação de 2 1/2´ em concreto armado</t>
  </si>
  <si>
    <t>Furação de 1´ em concreto armado</t>
  </si>
  <si>
    <t>Furação de 2´ em concreto armado</t>
  </si>
  <si>
    <t>Furação de 3´ em concreto armado</t>
  </si>
  <si>
    <t>Furação de 4´ em concreto armado</t>
  </si>
  <si>
    <t>Furação de 5´ em concreto armado</t>
  </si>
  <si>
    <t>Furação de 6´ em concreto armado</t>
  </si>
  <si>
    <t>14.28.012</t>
  </si>
  <si>
    <t>Elemento vazado em cerâmica, tipo quadriculado de 18 x 18 x 7 cm</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</si>
  <si>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</si>
  <si>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</si>
  <si>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</si>
  <si>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</si>
  <si>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</si>
  <si>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</si>
  <si>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</si>
  <si>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</si>
  <si>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</si>
  <si>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Rejuntamento em placa cerâmica extrudada antiácida, com argamassa industrializada anticorrosiva bicomponente à base de bauxita, para área de altas temperaturas, juntas acima de 3 até 6 mm</t>
  </si>
  <si>
    <t>Revestimento em placa cerâmica esmaltada, tipo monoporosa, assentado e rejuntado com argamassa industrializada</t>
  </si>
  <si>
    <t>Revestimento em pastilha de porcelana natural ou esmaltada de 5x5 cm, assentado e rejuntado com argamassa colante industrializada</t>
  </si>
  <si>
    <t>Revestimento em pastilha de porcelana natural ou esmaltada de 2,5x2,5 cm, assentado e rejuntado com argamassa colante industrializada</t>
  </si>
  <si>
    <t>Revestimento em pastilha de porcelana natural ou esmaltada de 2,5x5 cm, assentado e rejuntado com argamassa colante industrializada</t>
  </si>
  <si>
    <t>Testeira em tábua aparelhada, largura até 20cm</t>
  </si>
  <si>
    <t>Forro em painéis de gesso acartonado, espessura de 12,5mm, fixo</t>
  </si>
  <si>
    <t>Forro em placa de gesso removível com película rígida de PVC de 625mm x 625mm</t>
  </si>
  <si>
    <t>Forro em lã de vidro revestido em PVC, espessura de 20mm</t>
  </si>
  <si>
    <t>Forro em fibra mineral NRC 0.55 acústico, revestido em látex</t>
  </si>
  <si>
    <t>Forro em fibra mineral NRC 0.50, revestido em látex</t>
  </si>
  <si>
    <t>Forro em fibra mineral NRC 0.85, em placas acústicas removíveis de 625mm x 1250mm</t>
  </si>
  <si>
    <t>Forro em fibra mineral NRC 0.65, em placas acústicas removíveis de 625mm x 625mm</t>
  </si>
  <si>
    <t>22.03.200</t>
  </si>
  <si>
    <t>Forro em fibra mineral NRC 0.70, em placas acústicas removíveis</t>
  </si>
  <si>
    <t>Brise metálico fixo em chapa lisa aluzinc pré-pintada, formato ogiva, lâmina frontal de 200mm</t>
  </si>
  <si>
    <t>Brise metálico fixo em chapa lisa alumínio pré-pintada, formato ogiva, lâmina frontal de 200mm</t>
  </si>
  <si>
    <t>Moldura de gesso simples, largura até 6,0cm</t>
  </si>
  <si>
    <t>23.08.244</t>
  </si>
  <si>
    <t>Porta articulada em MDF revestida com laminado melamínico, batente em alumínio - completa</t>
  </si>
  <si>
    <t>25.02.010</t>
  </si>
  <si>
    <t>Porta de entrada de abrir em alumínio com vidro, linha comercial</t>
  </si>
  <si>
    <t>Chapa em policarbonato compacta, fumê, espessura de 6 mm</t>
  </si>
  <si>
    <t>Trocador acessível em MDF com revestimento em laminado melamínico de 180x80 cm</t>
  </si>
  <si>
    <t>Árvore ornamental tipo Falso barbatimão - h= 2,00 m</t>
  </si>
  <si>
    <t>Árvore ornamental tipo Manacá-da-serra - h= 2,00 m</t>
  </si>
  <si>
    <t>Chave fusível base ´C´  para 15 kV/200 A, com capacidade de ruptura até 10 kA - com fusível</t>
  </si>
  <si>
    <t>Chave fusível base ´C´ para 25 kV/100 A, com capacidade de ruptura até 6,3 kA - com fusível</t>
  </si>
  <si>
    <t>Sistema de barramento blindado de 100 a 2000 A, trifásico, barra de cobre</t>
  </si>
  <si>
    <t>37.16.081</t>
  </si>
  <si>
    <t>Sistema de barramento blindado de 100 a 2000 A, trifásico, barra de alumínio</t>
  </si>
  <si>
    <t>Inversor de frequência para variação de velocidade em motores, potência de 25 a 30 cv</t>
  </si>
  <si>
    <t>Transformador monofásico de comando de 200 VA, a seco</t>
  </si>
  <si>
    <t>Supressor de surto monofásico, corrente nominal 4 a 11 kA, Imax. de surto 12 até 15 kA</t>
  </si>
  <si>
    <t>Supressor de surto monofásico, corrente nominal 20 kA, Imax. de surto 50 até 80 kA</t>
  </si>
  <si>
    <t>Eletrocalha perfurada galvanizada a fogo, 150x100 mm, com acessórios</t>
  </si>
  <si>
    <t>Eletrocalha perfurada galvanizada a fogo, 200x100 mm, com acessórios</t>
  </si>
  <si>
    <t>Eletrocalha perfurada galvanizada a fogo, 250x100 mm, com acessórios</t>
  </si>
  <si>
    <t>Eletrocalha perfurada galvanizada a fogo, 300x100 mm, com acessórios</t>
  </si>
  <si>
    <t>Eletrocalha perfurada galvanizada a fogo, 400x100 mm, com acessórios</t>
  </si>
  <si>
    <t>Tampa de encaixe para eletrocalha, galvanizada a fogo, L= 50 mm</t>
  </si>
  <si>
    <t>Tampa de encaixe para eletrocalha, galvanizada a fogo, L= 100 mm</t>
  </si>
  <si>
    <t>Tampa de encaixe para eletrocalha, galvanizada a fogo, L= 150 mm</t>
  </si>
  <si>
    <t>Tampa de encaixe para eletrocalha, galvanizada a fogo, L= 200 mm</t>
  </si>
  <si>
    <t>Tampa de encaixe para eletrocalha, galvanizada a fogo, L= 250 mm</t>
  </si>
  <si>
    <t>Tampa de encaixe para eletrocalha, galvanizada a fogo, L= 300 mm</t>
  </si>
  <si>
    <t>Tampa de encaixe para eletrocalha, galvanizada a fogo, L= 400 mm</t>
  </si>
  <si>
    <t>Suporte para eletrocalha, galvanizado a fogo, 50x50 mm</t>
  </si>
  <si>
    <t>Suporte para eletrocalha, galvanizado a fogo, 100x50 mm</t>
  </si>
  <si>
    <t>Suporte para eletrocalha, galvanizado a fogo, 150x50 mm</t>
  </si>
  <si>
    <t>Suporte para eletrocalha, galvanizado a fogo, 200x50 mm</t>
  </si>
  <si>
    <t>Suporte para eletrocalha, galvanizado a fogo, 250x50 mm</t>
  </si>
  <si>
    <t>Suporte para eletrocalha, galvanizado a fogo, 300x50 mm</t>
  </si>
  <si>
    <t>Suporte para eletrocalha, galvanizado a fogo, 100x100 mm</t>
  </si>
  <si>
    <t>Suporte para eletrocalha, galvanizado a fogo, 150x100 mm</t>
  </si>
  <si>
    <t>Suporte para eletrocalha, galvanizado a fogo, 200x100 mm</t>
  </si>
  <si>
    <t>Suporte para eletrocalha, galvanizado a fogo, 250x100 mm</t>
  </si>
  <si>
    <t>Suporte para eletrocalha, galvanizado a fogo, 300x100 mm</t>
  </si>
  <si>
    <t>Suporte para eletrocalha, galvanizado a fogo, 400x100 mm</t>
  </si>
  <si>
    <t>Mão francesa simples, galvanizada a fogo, L= 200 mm</t>
  </si>
  <si>
    <t>Mão francesa simples, galvanizada a fogo, L= 300 mm</t>
  </si>
  <si>
    <t>Mão francesa simples, galvanizada a fogo, L= 400 mm</t>
  </si>
  <si>
    <t>Mão francesa simples, galvanizada a fogo, L= 500 mm</t>
  </si>
  <si>
    <t>Mão francesa dupla, galvanizada a fogo, L= 300 mm</t>
  </si>
  <si>
    <t>Mão francesa dupla, galvanizada a fogo, L= 400 mm</t>
  </si>
  <si>
    <t>Mão francesa dupla, galvanizada a fogo, L= 500 mm</t>
  </si>
  <si>
    <t xml:space="preserve">Cabo de cobre de 4 mm², isolamento 0,6/1 kV - isolação em PVC 70°C._x000D_
</t>
  </si>
  <si>
    <t>Cabo coaxial tipo RGC 6</t>
  </si>
  <si>
    <t>40.04.492</t>
  </si>
  <si>
    <t>Conjunto 4´ x 4´ de 1 interruptor simples, 1 tomada universal e 1 tomada de 3 polos</t>
  </si>
  <si>
    <t>Relé de tempo eletrônico de 1,5 até 15 minutos - 110V/220V - 50/60Hz</t>
  </si>
  <si>
    <t>40.20.302</t>
  </si>
  <si>
    <t>Placa suporte (tampa) 4´ x 4´ para áreas úmidas, grau de proteção IP55</t>
  </si>
  <si>
    <t>Lâmpada LED 13,5W, com base E-27, 1400 até 1510 lm</t>
  </si>
  <si>
    <t>Reator eletrônico de alto fator de potência com partida instantânea, para 2 lâmpadas fluorescentes tubulares, base bipino bilateral, 16 W - 127 V / 220 V</t>
  </si>
  <si>
    <t>Reator eletrônico de alto fator de potência com partida instantânea, para 2 lâmpadas fluorescentes tubulares, base bipino bilateral, 28 W - 127 V / 220 V</t>
  </si>
  <si>
    <t>Reator eletrônico de alto fator de potência com partida instantânea, para 2 lâmpadas fluorescentes tubulares, base bipino bilateral, 32 W - 127 V / 220 V</t>
  </si>
  <si>
    <t>Reator eletrônico de alto fator de potência com partida instantânea, para 2 lâmpadas fluorescentes tubulares "HO", base bipino bilateral, 110 W - 220 V</t>
  </si>
  <si>
    <t>Reator eletrônico de alto fator de potência com partida instantânea, para 2 lâmpadas fluorescentes compactas "2U", base G24q-3, 26 W - 220 V</t>
  </si>
  <si>
    <t>41.11.090</t>
  </si>
  <si>
    <t>Luminária com corpo em tubo de alumínio tipo balizador para uso externo</t>
  </si>
  <si>
    <t>Luminária LED redonda de embutir para parede ou piso, área interna ou externa, bivolt - potência 6 W</t>
  </si>
  <si>
    <t>41.14.792</t>
  </si>
  <si>
    <t>Luminária hermética de sobrepor, com difusor em policarbonato, para lâmpadas de 2 x 28 W</t>
  </si>
  <si>
    <t>Haste de aterramento de 3/4´ x 3 m</t>
  </si>
  <si>
    <t>Haste de aterramento de 5/8´ x 2,4 m</t>
  </si>
  <si>
    <t>Haste de aterramento de 5/8´ x 3 m</t>
  </si>
  <si>
    <t>Mastro para sinalizador de obstáculo, de 1,5 m x 3/4´</t>
  </si>
  <si>
    <t>Conector em latão estanhado para cabos de 16 a 50 mm² e vergalhões até 3/8´</t>
  </si>
  <si>
    <t>Suporte para fixação de fita de alumínio 7/8´ x 1/8´ e/ou cabo de cobre nu, com base ondulada</t>
  </si>
  <si>
    <t>Suporte para fixação de fita de alumínio 7/8´ x 1/8´, com base plana</t>
  </si>
  <si>
    <t>Filtro Y em aço carbono, classe 150 libras, conexões flangeadas, DN= 4´</t>
  </si>
  <si>
    <t>Chave de fluxo de água com retardo para tubulações com diâmetro nominal de 1´ a 6´ - conexão BSP</t>
  </si>
  <si>
    <t>Grelha hemisférica em ferro fundido de 4´</t>
  </si>
  <si>
    <t>Grelha hemisférica em ferro fundido de 3´</t>
  </si>
  <si>
    <t>Grelha hemisférica em ferro fundido de 6´</t>
  </si>
  <si>
    <t>Grelha hemisférica em ferro fundido de 2´</t>
  </si>
  <si>
    <t>Realimentador automático, DN= 1´</t>
  </si>
  <si>
    <t>54.02.040</t>
  </si>
  <si>
    <t>Camada de areia grossa compactada manualmente com compactador</t>
  </si>
  <si>
    <t>Piso em placa de concreto permeável drenante, cor natural - espessura de 6 cm</t>
  </si>
  <si>
    <t>Piso em placa de concreto permeável drenante, cor natural - espessura de 8 cm</t>
  </si>
  <si>
    <t>54.06.151</t>
  </si>
  <si>
    <t>Execução de perfil extrusado no local, sem concreto</t>
  </si>
  <si>
    <t>Duto flexível aluminizado, seção circular de 10cm (4´)</t>
  </si>
  <si>
    <t>Duto flexível aluminizado, seção circular de 15cm (6´)</t>
  </si>
  <si>
    <t>Duto flexível aluminizado, seção circular de 20cm (8´)</t>
  </si>
  <si>
    <t>Caixa ventiladora com ventilador centrífugo, vazão 1.190 m³/h, pressão 37 mmCA - 220/380 V / 60Hz</t>
  </si>
  <si>
    <t>Válvula motorizada esfera, com duas vias atuador floating, diâmetro 3/4´ a 1 1/2´</t>
  </si>
  <si>
    <t>Válvula de balanceamento diâmetro 1´ a 2 1/2´</t>
  </si>
  <si>
    <t>Válvula borboleta na configuração wafer motorizada atuador floating diâmetro 3´ a 4´</t>
  </si>
  <si>
    <t>Válvula duas vias on/off retorno elétrico diâmetro 1/2´ a 3/4´</t>
  </si>
  <si>
    <t>Válvula esfera motorizada de duas vias de atuador proporcional diâmetro 2´ a 2 1/2´</t>
  </si>
  <si>
    <t>Válvula esfera duas vias flangeada, diâmetro 3´</t>
  </si>
  <si>
    <t>61.20.452</t>
  </si>
  <si>
    <t>Chapéu tipo chinês para duto galvanizado de 35cm</t>
  </si>
  <si>
    <t>Monitor LCD ou LED colorido, tela plana de 21,5´</t>
  </si>
  <si>
    <t>Bandeja fixa para rack, 19´ x 500 mm</t>
  </si>
  <si>
    <t>Bandeja fixa para rack, 19´ x 800 mm</t>
  </si>
  <si>
    <t>Bandeja deslizante para rack, 19´ x 800 mm</t>
  </si>
  <si>
    <t>Painel frontal cego - 19´ x 1 U</t>
  </si>
  <si>
    <t>Painel frontal cego - 19´ x 2 U</t>
  </si>
  <si>
    <t>70.01.002</t>
  </si>
  <si>
    <t>Faixa elevada para travessia de pedestres em massa asfáltica - lombofaixa</t>
  </si>
  <si>
    <t>70.01.020</t>
  </si>
  <si>
    <t>Ondulação transversal em massa asfáltica - lombada tipo A</t>
  </si>
  <si>
    <t>70.01.021</t>
  </si>
  <si>
    <t>Ondulação transversal em massa alfáltica - lombada tipo B</t>
  </si>
  <si>
    <t>Coluna simples (PP), diâmetro de 2 1/2´ e comprimento de 3,6 m</t>
  </si>
  <si>
    <t>Coluna dupla (PP), diâmetro de 2 x 2 1/2´ e comprimento de 3,6 m</t>
  </si>
  <si>
    <t>B1</t>
  </si>
  <si>
    <t>B2</t>
  </si>
  <si>
    <t>B3</t>
  </si>
  <si>
    <t>B4</t>
  </si>
  <si>
    <t>B5</t>
  </si>
  <si>
    <t>B6</t>
  </si>
  <si>
    <t>B7</t>
  </si>
  <si>
    <t>B8</t>
  </si>
  <si>
    <t>B9</t>
  </si>
  <si>
    <t>B10</t>
  </si>
  <si>
    <t>B11</t>
  </si>
  <si>
    <t>x</t>
  </si>
  <si>
    <t xml:space="preserve">x </t>
  </si>
  <si>
    <t>E1</t>
  </si>
  <si>
    <t>E2</t>
  </si>
  <si>
    <t>E3</t>
  </si>
  <si>
    <t>E4</t>
  </si>
  <si>
    <t>E5</t>
  </si>
  <si>
    <t>E6</t>
  </si>
  <si>
    <t>E7</t>
  </si>
  <si>
    <t>E8</t>
  </si>
  <si>
    <t>E9</t>
  </si>
  <si>
    <t>E10</t>
  </si>
  <si>
    <t>E11</t>
  </si>
  <si>
    <t>E12</t>
  </si>
  <si>
    <t>Ø25</t>
  </si>
  <si>
    <t>E13</t>
  </si>
  <si>
    <t>E14</t>
  </si>
  <si>
    <t>E15</t>
  </si>
  <si>
    <t>Ø25  =</t>
  </si>
  <si>
    <t>Formas</t>
  </si>
  <si>
    <t>VIGAS BALDRAMES</t>
  </si>
  <si>
    <t>VB1</t>
  </si>
  <si>
    <t>VB2</t>
  </si>
  <si>
    <t>VB3</t>
  </si>
  <si>
    <t>VB4</t>
  </si>
  <si>
    <t>VB5</t>
  </si>
  <si>
    <t>X</t>
  </si>
  <si>
    <t>Profun</t>
  </si>
  <si>
    <t>VB6</t>
  </si>
  <si>
    <t>VB7</t>
  </si>
  <si>
    <t>Pilares</t>
  </si>
  <si>
    <t xml:space="preserve">Larg </t>
  </si>
  <si>
    <t>V1</t>
  </si>
  <si>
    <t>V2</t>
  </si>
  <si>
    <t>V3</t>
  </si>
  <si>
    <t>V4</t>
  </si>
  <si>
    <t>V5</t>
  </si>
  <si>
    <t>V6</t>
  </si>
  <si>
    <t>V7</t>
  </si>
  <si>
    <t>V21</t>
  </si>
  <si>
    <t>V22</t>
  </si>
  <si>
    <t>V23</t>
  </si>
  <si>
    <t>VB8</t>
  </si>
  <si>
    <t>Fundação</t>
  </si>
  <si>
    <t>Vigas Baldrames</t>
  </si>
  <si>
    <t>Estrutura</t>
  </si>
  <si>
    <t>Lajes</t>
  </si>
  <si>
    <t>Vergas</t>
  </si>
  <si>
    <t>Contravergas</t>
  </si>
  <si>
    <t>Concreto</t>
  </si>
  <si>
    <t>Estacas  Ø 25cm</t>
  </si>
  <si>
    <t xml:space="preserve"> =</t>
  </si>
  <si>
    <t>Volume de concreto:</t>
  </si>
  <si>
    <t>0,088 m3/m2</t>
  </si>
  <si>
    <t>Transpasse</t>
  </si>
  <si>
    <t>Vergas + contra-vergas</t>
  </si>
  <si>
    <t>AÇO</t>
  </si>
  <si>
    <t>Coluna pop</t>
  </si>
  <si>
    <t>Treliça H8L</t>
  </si>
  <si>
    <t>Malha Q 138</t>
  </si>
  <si>
    <t>kg/m2</t>
  </si>
  <si>
    <t>N1</t>
  </si>
  <si>
    <t>N2</t>
  </si>
  <si>
    <t>N3</t>
  </si>
  <si>
    <t>N4</t>
  </si>
  <si>
    <t>N5</t>
  </si>
  <si>
    <t>N6</t>
  </si>
  <si>
    <t>Ø10</t>
  </si>
  <si>
    <t>Ø5</t>
  </si>
  <si>
    <t>N</t>
  </si>
  <si>
    <t>Ø</t>
  </si>
  <si>
    <t>Ø8</t>
  </si>
  <si>
    <t>N7</t>
  </si>
  <si>
    <t>N8</t>
  </si>
  <si>
    <t>N10</t>
  </si>
  <si>
    <t>N11</t>
  </si>
  <si>
    <t>N12</t>
  </si>
  <si>
    <t>N13</t>
  </si>
  <si>
    <t>N14</t>
  </si>
  <si>
    <t>N15</t>
  </si>
  <si>
    <t>N16</t>
  </si>
  <si>
    <t>Ø 10</t>
  </si>
  <si>
    <t>Q</t>
  </si>
  <si>
    <t>Ø 5</t>
  </si>
  <si>
    <t>Lado 1</t>
  </si>
  <si>
    <t>Lado 2</t>
  </si>
  <si>
    <t>Arranque pilar</t>
  </si>
  <si>
    <t>N17</t>
  </si>
  <si>
    <t>30 + 120</t>
  </si>
  <si>
    <t>DIAM (mm)</t>
  </si>
  <si>
    <t>C.TOTAL (m)</t>
  </si>
  <si>
    <t>PESO + 10% (kg)</t>
  </si>
  <si>
    <t>CA50</t>
  </si>
  <si>
    <t>CA60</t>
  </si>
  <si>
    <t>PESO TOTAL (kg)</t>
  </si>
  <si>
    <t>RESUMO DE AÇO - FUNDAÇÃO</t>
  </si>
  <si>
    <t>RESUMO DE AÇO - ESTRUTURA</t>
  </si>
  <si>
    <t>Compr t</t>
  </si>
  <si>
    <t>Idem item anterior</t>
  </si>
  <si>
    <t>Área a ser construída</t>
  </si>
  <si>
    <t>12.01.040</t>
  </si>
  <si>
    <t>Média peso/m2</t>
  </si>
  <si>
    <t>Área da laje</t>
  </si>
  <si>
    <t>Lado maior 1</t>
  </si>
  <si>
    <t>Lado menor 1</t>
  </si>
  <si>
    <t>Lado menor 2</t>
  </si>
  <si>
    <t>Lado maior 2</t>
  </si>
  <si>
    <t>Divisória Almoxarifado</t>
  </si>
  <si>
    <t>Divisória Sala</t>
  </si>
  <si>
    <t>Divisória hall de entrada</t>
  </si>
  <si>
    <t>Parede interna baterias</t>
  </si>
  <si>
    <t>Area</t>
  </si>
  <si>
    <t>Calha</t>
  </si>
  <si>
    <t>Condutor</t>
  </si>
  <si>
    <t>Lados</t>
  </si>
  <si>
    <t>Tamanho</t>
  </si>
  <si>
    <t>Área laje</t>
  </si>
  <si>
    <t>x2</t>
  </si>
  <si>
    <t>x1</t>
  </si>
  <si>
    <t>Porta entrada</t>
  </si>
  <si>
    <t>2.1</t>
  </si>
  <si>
    <t>3.8</t>
  </si>
  <si>
    <t>4.6</t>
  </si>
  <si>
    <t>4.7</t>
  </si>
  <si>
    <t>1.1</t>
  </si>
  <si>
    <t>1.2</t>
  </si>
  <si>
    <t>1.3</t>
  </si>
  <si>
    <t>1.4</t>
  </si>
  <si>
    <t>9.1</t>
  </si>
  <si>
    <t>9.2</t>
  </si>
  <si>
    <t>9.3</t>
  </si>
  <si>
    <t>11.1</t>
  </si>
  <si>
    <t>12.1</t>
  </si>
  <si>
    <t>Negativos c/20  Ø 8</t>
  </si>
  <si>
    <t>Arm long</t>
  </si>
  <si>
    <t>N18</t>
  </si>
  <si>
    <t xml:space="preserve">Volume de concreto   </t>
  </si>
  <si>
    <t>Arm trans</t>
  </si>
  <si>
    <t>CPOS/CDHU Boletim 186  CD</t>
  </si>
  <si>
    <t>Perfil Ue 120</t>
  </si>
  <si>
    <r>
      <rPr>
        <sz val="12"/>
        <rFont val="Arial"/>
        <family val="2"/>
      </rPr>
      <t xml:space="preserve"> End.</t>
    </r>
    <r>
      <rPr>
        <b/>
        <sz val="12"/>
        <rFont val="Arial"/>
        <family val="2"/>
      </rPr>
      <t>:                  Av. Balbina Ribeiro da Silveira</t>
    </r>
  </si>
  <si>
    <r>
      <rPr>
        <sz val="12"/>
        <rFont val="Arial"/>
        <family val="2"/>
      </rPr>
      <t xml:space="preserve"> Município:</t>
    </r>
    <r>
      <rPr>
        <b/>
        <sz val="12"/>
        <rFont val="Arial"/>
        <family val="2"/>
      </rPr>
      <t xml:space="preserve">          Icém, SP</t>
    </r>
  </si>
  <si>
    <t>Treliça</t>
  </si>
  <si>
    <t>Sobre Viga baldrame</t>
  </si>
  <si>
    <t>Compactação mecânica de solo para execução de radier, piso de concreto ou laje sobre solo, com compactador de solos a percussão. af_09/2021</t>
  </si>
  <si>
    <t>8.1</t>
  </si>
  <si>
    <t>8.2</t>
  </si>
  <si>
    <t>8.3</t>
  </si>
  <si>
    <t>8.4</t>
  </si>
  <si>
    <t>8.5</t>
  </si>
  <si>
    <t>10.3</t>
  </si>
  <si>
    <t>10.4</t>
  </si>
  <si>
    <t>10.5</t>
  </si>
  <si>
    <t>10.6</t>
  </si>
  <si>
    <t>12.2</t>
  </si>
  <si>
    <t>12.3</t>
  </si>
  <si>
    <t>12.4</t>
  </si>
  <si>
    <t>12.5</t>
  </si>
  <si>
    <t>12.8</t>
  </si>
  <si>
    <t>12.9</t>
  </si>
  <si>
    <t>Conforme projeto</t>
  </si>
  <si>
    <t>Francisco Fernando Barros</t>
  </si>
  <si>
    <t>Engº Civil - CREASP 5060462710</t>
  </si>
  <si>
    <t>Divisâo Municipal de Obras</t>
  </si>
  <si>
    <t>Oscar Luiz Correa Cunha</t>
  </si>
  <si>
    <t>Prefeito Municipal</t>
  </si>
  <si>
    <t>PLANILHA ORÇAMENTÁRIA</t>
  </si>
  <si>
    <t>MEMORIAL DESCRITIVO</t>
  </si>
  <si>
    <t>RELATÓRIO FOTOGRÁFICO</t>
  </si>
  <si>
    <r>
      <rPr>
        <sz val="12"/>
        <rFont val="Arial"/>
        <family val="2"/>
      </rPr>
      <t xml:space="preserve"> Objeto:        </t>
    </r>
    <r>
      <rPr>
        <b/>
        <sz val="12"/>
        <rFont val="Arial"/>
        <family val="2"/>
      </rPr>
      <t xml:space="preserve">      Construção de prédio térreo público</t>
    </r>
  </si>
  <si>
    <t>B12</t>
  </si>
  <si>
    <t>E16</t>
  </si>
  <si>
    <t>E17</t>
  </si>
  <si>
    <t>E18</t>
  </si>
  <si>
    <t>E19</t>
  </si>
  <si>
    <t>E20</t>
  </si>
  <si>
    <t>VB9</t>
  </si>
  <si>
    <t>VB10</t>
  </si>
  <si>
    <t>VB11</t>
  </si>
  <si>
    <t>VB12</t>
  </si>
  <si>
    <t>VB13</t>
  </si>
  <si>
    <t>VB14</t>
  </si>
  <si>
    <t>P16</t>
  </si>
  <si>
    <t>P17</t>
  </si>
  <si>
    <t>P18</t>
  </si>
  <si>
    <t>V8</t>
  </si>
  <si>
    <t>V9</t>
  </si>
  <si>
    <t>V10</t>
  </si>
  <si>
    <t>V11</t>
  </si>
  <si>
    <t>V12</t>
  </si>
  <si>
    <t>V13</t>
  </si>
  <si>
    <t>V14</t>
  </si>
  <si>
    <t>Viga EL + 2,70</t>
  </si>
  <si>
    <t>V24</t>
  </si>
  <si>
    <t>Viga EL + 5,20</t>
  </si>
  <si>
    <t>EL +2,70</t>
  </si>
  <si>
    <t>EL +5,20</t>
  </si>
  <si>
    <t>B 12 + 4</t>
  </si>
  <si>
    <t>B 8 + 4</t>
  </si>
  <si>
    <t>Vergas /  Viga de platibanda</t>
  </si>
  <si>
    <t>A x B x C</t>
  </si>
  <si>
    <t>m³</t>
  </si>
  <si>
    <t>Porta PNE</t>
  </si>
  <si>
    <t>Porta para A.S.</t>
  </si>
  <si>
    <t>Vitro Reunião</t>
  </si>
  <si>
    <t>Vitro sanit M</t>
  </si>
  <si>
    <t>Vitro sanit F</t>
  </si>
  <si>
    <t xml:space="preserve">Vitrô PNE </t>
  </si>
  <si>
    <t>Vitrô Cozinha</t>
  </si>
  <si>
    <t>Vitro Sala 1</t>
  </si>
  <si>
    <t>Vitro Sala 2</t>
  </si>
  <si>
    <t>Porta ent 1</t>
  </si>
  <si>
    <t>P7 - P13</t>
  </si>
  <si>
    <t>El +2,70</t>
  </si>
  <si>
    <t>El +5,2</t>
  </si>
  <si>
    <t>Ø6,3</t>
  </si>
  <si>
    <t>Q Blcos</t>
  </si>
  <si>
    <t>+</t>
  </si>
  <si>
    <t>-</t>
  </si>
  <si>
    <t>transv</t>
  </si>
  <si>
    <t>Estribo</t>
  </si>
  <si>
    <t xml:space="preserve">Estribos </t>
  </si>
  <si>
    <t>Variavel</t>
  </si>
  <si>
    <t>m estrib</t>
  </si>
  <si>
    <t>Vigas EL + 2,70</t>
  </si>
  <si>
    <t>(m) estrib</t>
  </si>
  <si>
    <t>(15 x 30)</t>
  </si>
  <si>
    <t>Vigas EL + 5,20</t>
  </si>
  <si>
    <t>(15 x 20)</t>
  </si>
  <si>
    <t>P19</t>
  </si>
  <si>
    <t xml:space="preserve">Altura </t>
  </si>
  <si>
    <t>Comprim</t>
  </si>
  <si>
    <t>Total barras</t>
  </si>
  <si>
    <t>a cada</t>
  </si>
  <si>
    <t>2Ø6,3 corrido perimetro externo (cada 2,00 m)</t>
  </si>
  <si>
    <t>Ø 6,3</t>
  </si>
  <si>
    <t xml:space="preserve">(C-25) = </t>
  </si>
  <si>
    <t>(C-25) =</t>
  </si>
  <si>
    <t xml:space="preserve">Volume de                    </t>
  </si>
  <si>
    <t>Concreto (m3)</t>
  </si>
  <si>
    <t>concreto (m3)</t>
  </si>
  <si>
    <t>(m)</t>
  </si>
  <si>
    <t>(mm)</t>
  </si>
  <si>
    <t xml:space="preserve">III - </t>
  </si>
  <si>
    <t>II -</t>
  </si>
  <si>
    <t xml:space="preserve">I - </t>
  </si>
  <si>
    <t>PROJETO</t>
  </si>
  <si>
    <t xml:space="preserve">IV - </t>
  </si>
  <si>
    <t>MEMORIAL DE CÁLCULO</t>
  </si>
  <si>
    <t xml:space="preserve">V - </t>
  </si>
  <si>
    <t xml:space="preserve">BDI: </t>
  </si>
  <si>
    <t>Área do terreno:</t>
  </si>
  <si>
    <t>Profund</t>
  </si>
  <si>
    <t>Proj cad</t>
  </si>
  <si>
    <t>Vertical</t>
  </si>
  <si>
    <t>meses</t>
  </si>
  <si>
    <t>Previsão de uso durante a obra:</t>
  </si>
  <si>
    <t>Volume reaterrado (item anterior)</t>
  </si>
  <si>
    <t>Para muros de divisas:</t>
  </si>
  <si>
    <t>Sobre larg</t>
  </si>
  <si>
    <t>Área forma</t>
  </si>
  <si>
    <t>Reaproveit</t>
  </si>
  <si>
    <t>Formas utilizav</t>
  </si>
  <si>
    <t>m²</t>
  </si>
  <si>
    <t>Área de cobertura nivel El 3,00</t>
  </si>
  <si>
    <t>Área de cobertura nivel El 5,40</t>
  </si>
  <si>
    <t>Altura L1</t>
  </si>
  <si>
    <t>Altura L2</t>
  </si>
  <si>
    <t>Lado da frente platibanda</t>
  </si>
  <si>
    <t>Platibanda da Caixa dágua menor</t>
  </si>
  <si>
    <t>Platibanda da Caixa dágua maior</t>
  </si>
  <si>
    <t>Rufo interno</t>
  </si>
  <si>
    <t>Lateral da rua (platibanda)</t>
  </si>
  <si>
    <t>Lado de tràs (platibanda)</t>
  </si>
  <si>
    <t>Lado de trás</t>
  </si>
  <si>
    <t>Rufo capa</t>
  </si>
  <si>
    <t>Tubos drenos vertical</t>
  </si>
  <si>
    <t>Subterrâneo até a caixa</t>
  </si>
  <si>
    <t>Da grelha até a caixa</t>
  </si>
  <si>
    <t>Da caixa até sarjeta</t>
  </si>
  <si>
    <t>Área interna (forro)</t>
  </si>
  <si>
    <t>Reunião</t>
  </si>
  <si>
    <t>Copa</t>
  </si>
  <si>
    <t>Sala 1</t>
  </si>
  <si>
    <t>Sala 2</t>
  </si>
  <si>
    <t>Sanit M</t>
  </si>
  <si>
    <t>Sanit F</t>
  </si>
  <si>
    <t>Recepção</t>
  </si>
  <si>
    <t>WC PNE masc</t>
  </si>
  <si>
    <t>WC PNE fem</t>
  </si>
  <si>
    <t>Corredor</t>
  </si>
  <si>
    <t>Cozinha</t>
  </si>
  <si>
    <t>Porta 0,80</t>
  </si>
  <si>
    <t>Porta 0,90</t>
  </si>
  <si>
    <t xml:space="preserve">Portas dos banheiros </t>
  </si>
  <si>
    <t>Área interna (autocad)</t>
  </si>
  <si>
    <t>Área externa (calçada)</t>
  </si>
  <si>
    <t>Descontos</t>
  </si>
  <si>
    <t>Área pintura</t>
  </si>
  <si>
    <t>Laje WC PNE</t>
  </si>
  <si>
    <t>Porta cozinha</t>
  </si>
  <si>
    <t>INSTALAÇÃO  HIDRÁULICA</t>
  </si>
  <si>
    <t>11.2</t>
  </si>
  <si>
    <t>11.3</t>
  </si>
  <si>
    <t>11.4</t>
  </si>
  <si>
    <t>11.5</t>
  </si>
  <si>
    <t>11.6</t>
  </si>
  <si>
    <t>11.7</t>
  </si>
  <si>
    <t>11.8</t>
  </si>
  <si>
    <t>11.9</t>
  </si>
  <si>
    <t>11.10</t>
  </si>
  <si>
    <t>APARELHOS, LOUÇAS E ACESSÓRIOS HIDRÁULICOS</t>
  </si>
  <si>
    <t>Entrada p/ caixa dágua</t>
  </si>
  <si>
    <t>1.5</t>
  </si>
  <si>
    <t>1.6</t>
  </si>
  <si>
    <t>1.7</t>
  </si>
  <si>
    <t>,</t>
  </si>
  <si>
    <t>5.5</t>
  </si>
  <si>
    <t>Muro lateral 1</t>
  </si>
  <si>
    <t>Muro lateral 2</t>
  </si>
  <si>
    <t>KIT CAVALETE PARA MEDIÇÃO DE ÁGUA - ENTRADA PRINCIPAL, EM AÇO GALVANIZADO DN 25 (1 ) FORNECIMENTO E INSTALAÇÃO</t>
  </si>
  <si>
    <t>un</t>
  </si>
  <si>
    <t>Tubo de ventilação</t>
  </si>
  <si>
    <t>Tubulação</t>
  </si>
  <si>
    <t>A + B</t>
  </si>
  <si>
    <t xml:space="preserve"> INSTALAÇÃO SANITÁRIA</t>
  </si>
  <si>
    <t>3.9</t>
  </si>
  <si>
    <t>8.6</t>
  </si>
  <si>
    <t>11.12</t>
  </si>
  <si>
    <t xml:space="preserve"> ACESSIBILIDADE</t>
  </si>
  <si>
    <t>18.1</t>
  </si>
  <si>
    <t>INSTALAÇÃO HIDRÁULICA</t>
  </si>
  <si>
    <t>10.7</t>
  </si>
  <si>
    <t>10.8</t>
  </si>
  <si>
    <t>10.9</t>
  </si>
  <si>
    <t>10.11</t>
  </si>
  <si>
    <t>10.12</t>
  </si>
  <si>
    <t>10.13</t>
  </si>
  <si>
    <t>11.13</t>
  </si>
  <si>
    <t>11.14</t>
  </si>
  <si>
    <t>11.15</t>
  </si>
  <si>
    <t>11.17</t>
  </si>
  <si>
    <t>14.2</t>
  </si>
  <si>
    <t>14.3</t>
  </si>
  <si>
    <t>14.4</t>
  </si>
  <si>
    <t>14.5</t>
  </si>
  <si>
    <t>14.6</t>
  </si>
  <si>
    <t>14.7</t>
  </si>
  <si>
    <t>15.1</t>
  </si>
  <si>
    <t>15.2</t>
  </si>
  <si>
    <t>15.3</t>
  </si>
  <si>
    <t>15.4</t>
  </si>
  <si>
    <t>15.5</t>
  </si>
  <si>
    <t>15.6</t>
  </si>
  <si>
    <t>15.7</t>
  </si>
  <si>
    <t>15.8</t>
  </si>
  <si>
    <t>16.1</t>
  </si>
  <si>
    <t>16.2</t>
  </si>
  <si>
    <t>17.1</t>
  </si>
  <si>
    <t>17.2</t>
  </si>
  <si>
    <t>17.3</t>
  </si>
  <si>
    <t>VASO SANITÁRIO SIFONADO COM CAIXA ACOPLADA, LOUÇA BRANCA - PADRÃO ALTO ACOPLADA, LOUÇA BRANCA - PADRÃO ALTO UN CR 506,91</t>
  </si>
  <si>
    <t>Banheiro PNE Masc</t>
  </si>
  <si>
    <t>Banheiro PNE Fem</t>
  </si>
  <si>
    <t>Banheiro Masc</t>
  </si>
  <si>
    <t>Banheiro Fem</t>
  </si>
  <si>
    <t xml:space="preserve">   CONSTRUÇÃO DA SEDE DOS CONSELHOS</t>
  </si>
  <si>
    <t>I - PROJETO BÁSICO</t>
  </si>
  <si>
    <t>REVESTIMENTO CERÂMICO PARA PAREDES INTERNAS COM PLACAS TIPO ESMALTADA REVESTIMENTO CERÂMICO PARA PAREDES INTERNAS COM PLACAS TIPO ESMALTADA</t>
  </si>
  <si>
    <t>Muro de arrimo existente</t>
  </si>
  <si>
    <t>CONSTRUÇÃO DA SEDE DOS CONSELHOS</t>
  </si>
  <si>
    <t>5.6</t>
  </si>
  <si>
    <t>Corredor banheiro</t>
  </si>
  <si>
    <t>Divisória sanit masculino</t>
  </si>
  <si>
    <t>Divisória sanitário fem</t>
  </si>
  <si>
    <t>Telhamento em chapa de aço pré-pintada com epóxi e poliéster, tipo sanduíche, espessura de 0,50 mm, com poliuretano (telha-forro)</t>
  </si>
  <si>
    <t>P</t>
  </si>
  <si>
    <t>KG/M</t>
  </si>
  <si>
    <t>mm</t>
  </si>
  <si>
    <t>d</t>
  </si>
  <si>
    <t>e</t>
  </si>
  <si>
    <t>U</t>
  </si>
  <si>
    <t>Compri</t>
  </si>
  <si>
    <t>1/8"</t>
  </si>
  <si>
    <t>1 1/2"</t>
  </si>
  <si>
    <t>Terça</t>
  </si>
  <si>
    <t>MF</t>
  </si>
  <si>
    <t>Área de</t>
  </si>
  <si>
    <t>pintura</t>
  </si>
  <si>
    <t>Icém, SP, 30 de junho de 2022</t>
  </si>
  <si>
    <t>Pintura Drywall</t>
  </si>
  <si>
    <t>MÊS 1</t>
  </si>
  <si>
    <t>MÊS 2</t>
  </si>
  <si>
    <t>MÊS 3</t>
  </si>
  <si>
    <t>TOTAL</t>
  </si>
  <si>
    <t>MÊS 4</t>
  </si>
  <si>
    <t>DESCRIÇÃO</t>
  </si>
  <si>
    <t>CRONOGRAMA FISICO FINANCEIRO</t>
  </si>
  <si>
    <r>
      <t xml:space="preserve"> </t>
    </r>
    <r>
      <rPr>
        <sz val="14"/>
        <rFont val="Arial"/>
        <family val="2"/>
      </rPr>
      <t>Obra:</t>
    </r>
    <r>
      <rPr>
        <b/>
        <sz val="14"/>
        <rFont val="Arial"/>
        <family val="2"/>
      </rPr>
      <t xml:space="preserve">                 Sede dos conselhos</t>
    </r>
  </si>
  <si>
    <r>
      <rPr>
        <sz val="14"/>
        <rFont val="Arial"/>
        <family val="2"/>
      </rPr>
      <t xml:space="preserve"> Objeto:    </t>
    </r>
    <r>
      <rPr>
        <b/>
        <sz val="14"/>
        <rFont val="Arial"/>
        <family val="2"/>
      </rPr>
      <t xml:space="preserve">          Construção de prédio térreo público</t>
    </r>
  </si>
  <si>
    <t>TOTAL %</t>
  </si>
  <si>
    <t>9.4</t>
  </si>
  <si>
    <t>9.5</t>
  </si>
  <si>
    <t>9.6</t>
  </si>
  <si>
    <t>9.7</t>
  </si>
  <si>
    <t>9.8</t>
  </si>
  <si>
    <t>9.9</t>
  </si>
  <si>
    <t>9.10</t>
  </si>
  <si>
    <t>9.11</t>
  </si>
  <si>
    <t>10.10</t>
  </si>
  <si>
    <t>13.4</t>
  </si>
  <si>
    <t>13.5</t>
  </si>
  <si>
    <t>13.6</t>
  </si>
  <si>
    <t>13.7</t>
  </si>
  <si>
    <t>III - CRONOGRAMA FÍSICO FINANCEIRO</t>
  </si>
  <si>
    <t>CRONOGRAMA FÍSICO-FINANCEIRO</t>
  </si>
  <si>
    <t>VI -</t>
  </si>
  <si>
    <t>Icém, SP, 30 de Junho de 2022</t>
  </si>
  <si>
    <r>
      <t xml:space="preserve"> </t>
    </r>
    <r>
      <rPr>
        <sz val="12"/>
        <rFont val="Arial"/>
        <family val="2"/>
      </rPr>
      <t>Obra:</t>
    </r>
    <r>
      <rPr>
        <b/>
        <sz val="12"/>
        <rFont val="Arial"/>
        <family val="2"/>
      </rPr>
      <t xml:space="preserve">                 Sede dos conselhos (1ª etapa)</t>
    </r>
  </si>
  <si>
    <t>U e</t>
  </si>
  <si>
    <t>Viga mestre 1</t>
  </si>
  <si>
    <t>II</t>
  </si>
  <si>
    <t>#</t>
  </si>
  <si>
    <t>0,12 x 0,24</t>
  </si>
  <si>
    <t>Chapa 14</t>
  </si>
  <si>
    <t>Viga mestre 2</t>
  </si>
  <si>
    <t>Chapa</t>
  </si>
  <si>
    <t>Corrente</t>
  </si>
  <si>
    <t>o</t>
  </si>
  <si>
    <t>8"</t>
  </si>
  <si>
    <t>Baldrame + Bloco</t>
  </si>
  <si>
    <t xml:space="preserve"> +</t>
  </si>
  <si>
    <t xml:space="preserve">  = </t>
  </si>
  <si>
    <t>Blocos</t>
  </si>
  <si>
    <t>Baldrame + blocos</t>
  </si>
  <si>
    <t>P01</t>
  </si>
  <si>
    <t>P02</t>
  </si>
  <si>
    <t>P03</t>
  </si>
  <si>
    <t>P04</t>
  </si>
  <si>
    <t>P05</t>
  </si>
  <si>
    <t>P06</t>
  </si>
  <si>
    <t>P07</t>
  </si>
  <si>
    <t>P08</t>
  </si>
  <si>
    <t>P09</t>
  </si>
  <si>
    <t>Pilarete</t>
  </si>
  <si>
    <t>Fator utilização</t>
  </si>
  <si>
    <t xml:space="preserve">Formas </t>
  </si>
  <si>
    <t>Formas pilar e vigas</t>
  </si>
  <si>
    <t>Vigas</t>
  </si>
  <si>
    <t>Laje</t>
  </si>
  <si>
    <t>m3/m2</t>
  </si>
  <si>
    <t>pilar vigas e lajes</t>
  </si>
  <si>
    <t xml:space="preserve"> + </t>
  </si>
  <si>
    <t>Parede 01</t>
  </si>
  <si>
    <t>Parede 02</t>
  </si>
  <si>
    <t>Parede 03</t>
  </si>
  <si>
    <t>Parede 04</t>
  </si>
  <si>
    <t>Parede 05</t>
  </si>
  <si>
    <t>Parede 06</t>
  </si>
  <si>
    <t>Parede 07</t>
  </si>
  <si>
    <t>Parede 08</t>
  </si>
  <si>
    <t>Parede 09</t>
  </si>
  <si>
    <t>Parede 10</t>
  </si>
  <si>
    <t>h</t>
  </si>
  <si>
    <t>Parede 11</t>
  </si>
  <si>
    <t>Parede 12</t>
  </si>
  <si>
    <t>Parede 13</t>
  </si>
  <si>
    <t>v</t>
  </si>
  <si>
    <t>Cx dágua</t>
  </si>
  <si>
    <t>Lateral rua</t>
  </si>
  <si>
    <t>Fundo</t>
  </si>
  <si>
    <t>Lateral</t>
  </si>
  <si>
    <t>Sanit pne</t>
  </si>
  <si>
    <t>Frente rec</t>
  </si>
  <si>
    <t>Lateral viz</t>
  </si>
  <si>
    <t>Vitro PNE</t>
  </si>
  <si>
    <t>Verga</t>
  </si>
  <si>
    <t>Porta cozinha / AS</t>
  </si>
  <si>
    <t>Vitro Cozinha</t>
  </si>
  <si>
    <t>Vitro sala 1</t>
  </si>
  <si>
    <t>Vitro sala 2</t>
  </si>
  <si>
    <t>Parede lado sanitário</t>
  </si>
  <si>
    <t>Parede lado cozinha</t>
  </si>
  <si>
    <t>Pilarete banheiro 14x14</t>
  </si>
  <si>
    <t>Vergas e contravergas</t>
  </si>
  <si>
    <t>Alicerce</t>
  </si>
  <si>
    <t>Pintura altura em 1,00 m, todo perimetro</t>
  </si>
  <si>
    <t>Alicerce  +  Fachada</t>
  </si>
  <si>
    <t xml:space="preserve">Portas </t>
  </si>
  <si>
    <t>Janelas</t>
  </si>
  <si>
    <t>Rodapé</t>
  </si>
  <si>
    <t>Desenvolvida</t>
  </si>
  <si>
    <t>Peça</t>
  </si>
  <si>
    <t xml:space="preserve">Área interna </t>
  </si>
  <si>
    <t>Area construída</t>
  </si>
  <si>
    <t>Área calçamento interno</t>
  </si>
  <si>
    <t>Viga 1</t>
  </si>
  <si>
    <t>Viga 2</t>
  </si>
  <si>
    <t>Viga 3</t>
  </si>
  <si>
    <t>Viga 4</t>
  </si>
  <si>
    <t>Viga 5</t>
  </si>
  <si>
    <t>Viga 6</t>
  </si>
  <si>
    <t>Viga 7</t>
  </si>
  <si>
    <t>Viga 8</t>
  </si>
  <si>
    <t>Viga 9</t>
  </si>
  <si>
    <t>Viga 10</t>
  </si>
  <si>
    <t>Viga 11</t>
  </si>
  <si>
    <t>Telhamento em telha de aço/aluminio e=0,5mm, com até duas águas, incluso içamento</t>
  </si>
  <si>
    <t xml:space="preserve"> Viga baldrame</t>
  </si>
  <si>
    <t xml:space="preserve"> = </t>
  </si>
  <si>
    <t>PISOS E ACABAMENTOS</t>
  </si>
  <si>
    <t>Haste de aterramento de 5/8'' x 2,4 m</t>
  </si>
  <si>
    <t>Reaproveitamento três vezes</t>
  </si>
  <si>
    <t>Área de revestimento</t>
  </si>
  <si>
    <t>Total de reboco</t>
  </si>
  <si>
    <t>Tubos drenos horizontal</t>
  </si>
  <si>
    <t>Caixa de passagem 600x600x600</t>
  </si>
  <si>
    <t>ELETRODUTO FLEXÍVEL CORRUGADO, PVC, DN 40 MM (1 1/4"), PARA CIRCUITOS TERMINAIS, FORNECIMENTO E INSTALAÇÃO. AF_12/2015</t>
  </si>
  <si>
    <t>Local do corte</t>
  </si>
  <si>
    <t>Terreno inteiro:</t>
  </si>
  <si>
    <t>Construção</t>
  </si>
  <si>
    <t>Calçamento</t>
  </si>
  <si>
    <t>Viga 12</t>
  </si>
  <si>
    <t>Parede com placas de gesso acartonado (drywall), para uso interno, com duas faces simles, e estrutura metálica com guias semples, com vãos</t>
  </si>
  <si>
    <t>INSTALAÇÃO ELÉTRICA</t>
  </si>
  <si>
    <t>12.10</t>
  </si>
  <si>
    <t>12.11</t>
  </si>
  <si>
    <t>12.13</t>
  </si>
  <si>
    <t>12.15</t>
  </si>
  <si>
    <t>12.16</t>
  </si>
  <si>
    <t>12.17</t>
  </si>
  <si>
    <t>14.8</t>
  </si>
  <si>
    <t>14.9</t>
  </si>
  <si>
    <t>14.12</t>
  </si>
  <si>
    <t>16.3</t>
  </si>
  <si>
    <t>RALO SIFONADO, PVC, DN 100 X 40 MM, FORNECIDA E INSTALADA EM RAMAIS DE ENCAMINHAMENTO DE ÁGUA PLUVIAL. AF_06/2022</t>
  </si>
  <si>
    <t>SIFÃO DO TIPO FLEXÍVEL EM PVC 1 X 1.1/2 - FORNECIMENTO E INSTALAÇÃO. AF_01/2020</t>
  </si>
  <si>
    <t xml:space="preserve">ENGATE FLEXÍVEL EM INOX, 1/2 X 40CM - FORNECIMENTO E INSTALAÇÃO. AF_01/2020 </t>
  </si>
  <si>
    <t>CAIXA SIFONADA, PVC, DN 100 X 100 X 50 MM, JUNTA ELÁSTICA, FORNECIDA E INSTALADA EM RAMAL DE DESCARGA OU EM RAMAL DE ESGOTO SANITÁRIO. AF_12 /2014</t>
  </si>
  <si>
    <t>VÁLVULA EM PLÁSTICO 1 PARA PIA, TANQUE OU LAVATÓRIO, COM OU SEM LADRÃO - FORNECIMENTO E INSTALAÇÃO. AF_01/2020</t>
  </si>
  <si>
    <t>624,24</t>
  </si>
  <si>
    <t>Área de emboço</t>
  </si>
  <si>
    <t>2 demaõs</t>
  </si>
  <si>
    <t>39,03</t>
  </si>
  <si>
    <t>65,80</t>
  </si>
  <si>
    <t>Contra-verga</t>
  </si>
  <si>
    <t>Portas</t>
  </si>
  <si>
    <t>Esquadrias</t>
  </si>
  <si>
    <t>Futuras</t>
  </si>
  <si>
    <t>aberturas</t>
  </si>
  <si>
    <t>Idem execução piso cimentado</t>
  </si>
  <si>
    <t>CAMADA SEPARADORA PARA EXECUÇÃO DE RADIER, PISO DE CONCRETO OU ESTRUTURA SOBRE SOLO, EM LONA PLÁSTICA. AF_09/2021</t>
  </si>
  <si>
    <t>1.8</t>
  </si>
  <si>
    <t>5.7</t>
  </si>
  <si>
    <t>5.8</t>
  </si>
  <si>
    <t>Parede fundo</t>
  </si>
  <si>
    <t>Parede frente e lateral direita</t>
  </si>
  <si>
    <t>Paredes caixa dágua</t>
  </si>
  <si>
    <t xml:space="preserve">Compr </t>
  </si>
  <si>
    <t>Parede lateral esquerda</t>
  </si>
  <si>
    <t>Espes</t>
  </si>
  <si>
    <t>Forro Caixa dágua</t>
  </si>
  <si>
    <t>Platibanda</t>
  </si>
  <si>
    <t>Área de abertura da porta</t>
  </si>
  <si>
    <t>Parede externa</t>
  </si>
  <si>
    <t>Pedra ferro</t>
  </si>
  <si>
    <t>Revestimento interno</t>
  </si>
  <si>
    <t>Externamente</t>
  </si>
  <si>
    <t>Desconto de vão de porta</t>
  </si>
  <si>
    <t>REVESTIMENTO TIPO PEDRA FERRO PARA PAREDES EXTERNAS EM PLACAS, ALINHADAS A PRUMO. AF_06/2014</t>
  </si>
  <si>
    <t>Viga</t>
  </si>
  <si>
    <t>FORRO E COBERTURA</t>
  </si>
  <si>
    <t>6.3</t>
  </si>
  <si>
    <t>6.4</t>
  </si>
  <si>
    <t>Viga incl</t>
  </si>
  <si>
    <t xml:space="preserve">     Divisâo Municipal de Obras</t>
  </si>
  <si>
    <t>PREÇO (R$)
c BDI</t>
  </si>
  <si>
    <t>P  L  A  N  I  L H  A        O  R  Ç  A  M  E  N  T  Á  R  I  A</t>
  </si>
  <si>
    <t>14.13</t>
  </si>
  <si>
    <t>14.14</t>
  </si>
  <si>
    <t>Mureta da frente</t>
  </si>
  <si>
    <t>Porta de entrada</t>
  </si>
  <si>
    <t>Porta Cozinha</t>
  </si>
  <si>
    <t>Ver item anterior</t>
  </si>
  <si>
    <t>X Fator utilização</t>
  </si>
  <si>
    <t>Chapa 12</t>
  </si>
  <si>
    <t>TOTAL ACUMULADO</t>
  </si>
  <si>
    <t>TOTAL POR MÊS</t>
  </si>
  <si>
    <t>Icém, SP, 16 de agosto de 2022</t>
  </si>
  <si>
    <t>12.6</t>
  </si>
  <si>
    <t>12.7</t>
  </si>
  <si>
    <r>
      <rPr>
        <sz val="12"/>
        <rFont val="Arial"/>
        <family val="2"/>
      </rPr>
      <t xml:space="preserve"> Data:</t>
    </r>
    <r>
      <rPr>
        <b/>
        <sz val="12"/>
        <rFont val="Arial"/>
        <family val="2"/>
      </rPr>
      <t xml:space="preserve">                 Agosto de 2022</t>
    </r>
  </si>
  <si>
    <t>Icém, SP, 15 de Agosto de 2022</t>
  </si>
  <si>
    <t>(1ª ETAPA)</t>
  </si>
  <si>
    <t xml:space="preserve">    II - PLANILHA ORÇAMENTÁRIA</t>
  </si>
  <si>
    <t>IV - RELATÓRIO FOTOGRÁFICO</t>
  </si>
  <si>
    <t>V - PROJETOS COMPLEMENTARES</t>
  </si>
  <si>
    <t>IV - MEMORIAL DESCRITIVO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</si>
</sst>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R$&quot;#,##0.00;[Red]\-&quot;R$&quot;#,##0.00"/>
    <numFmt numFmtId="165" formatCode="_-&quot;R$&quot;* #,##0.00_-;\-&quot;R$&quot;* #,##0.00_-;_-&quot;R$&quot;* &quot;-&quot;??_-;_-@_-"/>
    <numFmt numFmtId="166" formatCode="_(* #,##0.00_);_(* \(#,##0.00\);_(* &quot;-&quot;??_);_(@_)"/>
    <numFmt numFmtId="167" formatCode="0.0"/>
    <numFmt numFmtId="168" formatCode="\(#,###.00\)"/>
    <numFmt numFmtId="169" formatCode="#,##0.000"/>
    <numFmt numFmtId="170" formatCode="0.000"/>
    <numFmt numFmtId="171" formatCode="&quot;R$&quot;#,##0.00"/>
  </numFmts>
  <fonts count="1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b/>
      <sz val="12"/>
      <name val="Arial"/>
      <family val="2"/>
    </font>
    <font>
      <sz val="12"/>
      <name val="Arial"/>
      <family val="2"/>
    </font>
    <font>
      <b/>
      <sz val="11"/>
      <name val="Arial"/>
      <family val="2"/>
    </font>
    <font>
      <sz val="11"/>
      <name val="Arial"/>
      <family val="2"/>
    </font>
    <font>
      <sz val="10"/>
      <color rgb="FF000000"/>
      <name val="Times New Roman"/>
      <family val="1"/>
    </font>
    <font>
      <sz val="11"/>
      <color rgb="FF000000"/>
      <name val="Times New Roman"/>
      <family val="1"/>
    </font>
    <font>
      <b/>
      <sz val="11"/>
      <color theme="0"/>
      <name val="Arial"/>
      <family val="2"/>
    </font>
    <font>
      <sz val="11"/>
      <color rgb="FF000000"/>
      <name val="Arial"/>
      <family val="2"/>
    </font>
    <font>
      <b/>
      <sz val="11"/>
      <color rgb="FF000000"/>
      <name val="Times New Roman"/>
      <family val="1"/>
    </font>
    <font>
      <sz val="11"/>
      <color indexed="8"/>
      <name val="Calibri"/>
      <family val="2"/>
      <scheme val="minor"/>
    </font>
    <font>
      <b/>
      <sz val="13"/>
      <color theme="4"/>
      <name val="Arial"/>
      <family val="2"/>
    </font>
    <font>
      <b/>
      <sz val="10"/>
      <color indexed="8"/>
      <name val="Arial"/>
      <family val="2"/>
    </font>
    <font>
      <b/>
      <u/>
      <sz val="12"/>
      <color indexed="8"/>
      <name val="Arial"/>
      <family val="2"/>
    </font>
    <font>
      <sz val="11"/>
      <color theme="1"/>
      <name val="Arial"/>
      <family val="2"/>
    </font>
    <font>
      <b/>
      <sz val="11"/>
      <color theme="1"/>
      <name val="Arial"/>
      <family val="2"/>
    </font>
    <font>
      <b/>
      <i/>
      <sz val="11"/>
      <color indexed="8"/>
      <name val="Arial"/>
      <family val="2"/>
    </font>
    <font>
      <b/>
      <i/>
      <sz val="10"/>
      <name val="Arial"/>
      <family val="2"/>
    </font>
    <font>
      <b/>
      <sz val="10"/>
      <color rgb="FF000000"/>
      <name val="Times New Roman"/>
      <family val="1"/>
    </font>
    <font>
      <sz val="10"/>
      <name val="Courier New"/>
      <family val="3"/>
    </font>
    <font>
      <sz val="11"/>
      <color rgb="FF00B0F0"/>
      <name val="Arial"/>
      <family val="2"/>
    </font>
    <font>
      <sz val="10"/>
      <color rgb="FF00B0F0"/>
      <name val="Arial"/>
      <family val="2"/>
    </font>
    <font>
      <b/>
      <sz val="11"/>
      <color rgb="FF00B0F0"/>
      <name val="Times New Roman"/>
      <family val="1"/>
    </font>
    <font>
      <sz val="11"/>
      <color rgb="FF00B0F0"/>
      <name val="Times New Roman"/>
      <family val="1"/>
    </font>
    <font>
      <sz val="10"/>
      <name val="Arial"/>
      <family val="2"/>
    </font>
    <font>
      <sz val="11"/>
      <color theme="4"/>
      <name val="Arial"/>
      <family val="2"/>
    </font>
    <font>
      <b/>
      <sz val="11"/>
      <color rgb="FF000000"/>
      <name val="Arial"/>
      <family val="2"/>
    </font>
    <font>
      <b/>
      <sz val="11"/>
      <color theme="1"/>
      <name val="Calibri"/>
      <family val="2"/>
      <scheme val="minor"/>
    </font>
    <font>
      <sz val="10"/>
      <color theme="4"/>
      <name val="Arial"/>
      <family val="2"/>
    </font>
    <font>
      <sz val="11"/>
      <color rgb="FF59C3E9"/>
      <name val="Arial"/>
      <family val="2"/>
    </font>
    <font>
      <sz val="10"/>
      <color rgb="FF59C3E9"/>
      <name val="Arial"/>
      <family val="2"/>
    </font>
    <font>
      <sz val="11"/>
      <color rgb="FF59C3E9"/>
      <name val="Times New Roman"/>
      <family val="1"/>
    </font>
    <font>
      <sz val="10"/>
      <color rgb="FF59C3E9"/>
      <name val="Times New Roman"/>
      <family val="1"/>
    </font>
    <font>
      <sz val="10"/>
      <color rgb="FF000000"/>
      <name val="Arial"/>
      <family val="2"/>
    </font>
    <font>
      <i/>
      <sz val="10"/>
      <color rgb="FF59C3E9"/>
      <name val="Arial"/>
      <family val="2"/>
    </font>
    <font>
      <i/>
      <sz val="10"/>
      <color rgb="FF59C3E9"/>
      <name val="Times New Roman"/>
      <family val="1"/>
    </font>
    <font>
      <i/>
      <sz val="11"/>
      <color rgb="FF00B0F0"/>
      <name val="Arial"/>
      <family val="2"/>
    </font>
    <font>
      <i/>
      <sz val="10"/>
      <color rgb="FF00B0F0"/>
      <name val="Arial"/>
      <family val="2"/>
    </font>
    <font>
      <i/>
      <sz val="11"/>
      <color rgb="FF000000"/>
      <name val="Times New Roman"/>
      <family val="1"/>
    </font>
    <font>
      <b/>
      <sz val="11"/>
      <color theme="0"/>
      <name val="Times New Roman"/>
      <family val="1"/>
    </font>
    <font>
      <b/>
      <sz val="12"/>
      <color theme="0"/>
      <name val="Arial"/>
      <family val="2"/>
    </font>
    <font>
      <sz val="10"/>
      <name val="Times New Roman"/>
      <family val="1"/>
    </font>
    <font>
      <sz val="11"/>
      <name val="Times New Roman"/>
      <family val="1"/>
    </font>
    <font>
      <i/>
      <sz val="11"/>
      <name val="Arial"/>
      <family val="2"/>
    </font>
    <font>
      <sz val="12"/>
      <color rgb="FF00B0F0"/>
      <name val="Arial"/>
      <family val="2"/>
    </font>
    <font>
      <b/>
      <sz val="12"/>
      <color rgb="FF00B0F0"/>
      <name val="Arial"/>
      <family val="2"/>
    </font>
    <font>
      <b/>
      <sz val="10"/>
      <color rgb="FF000000"/>
      <name val="Arial"/>
      <family val="2"/>
    </font>
    <font>
      <b/>
      <sz val="24"/>
      <name val="Arial"/>
      <family val="2"/>
    </font>
    <font>
      <b/>
      <sz val="20"/>
      <name val="Arial"/>
      <family val="2"/>
    </font>
    <font>
      <b/>
      <sz val="30"/>
      <name val="Arial"/>
      <family val="2"/>
    </font>
    <font>
      <sz val="11"/>
      <color rgb="FF0070C0"/>
      <name val="Arial"/>
      <family val="2"/>
    </font>
    <font>
      <i/>
      <sz val="10"/>
      <color rgb="FF0070C0"/>
      <name val="Arial"/>
      <family val="2"/>
    </font>
    <font>
      <sz val="11"/>
      <color rgb="FF0070C0"/>
      <name val="Times New Roman"/>
      <family val="1"/>
    </font>
    <font>
      <sz val="10"/>
      <color rgb="FF0070C0"/>
      <name val="Arial"/>
      <family val="2"/>
    </font>
    <font>
      <i/>
      <sz val="10"/>
      <color rgb="FF0070C0"/>
      <name val="Times New Roman"/>
      <family val="1"/>
    </font>
    <font>
      <i/>
      <sz val="11"/>
      <color rgb="FF0070C0"/>
      <name val="Arial"/>
      <family val="2"/>
    </font>
    <font>
      <i/>
      <sz val="11"/>
      <color rgb="FF0070C0"/>
      <name val="Times New Roman"/>
      <family val="1"/>
    </font>
    <font>
      <sz val="10"/>
      <color rgb="FF0070C0"/>
      <name val="Times New Roman"/>
      <family val="1"/>
    </font>
    <font>
      <sz val="8"/>
      <color rgb="FF0070C0"/>
      <name val="Arial"/>
      <family val="2"/>
    </font>
    <font>
      <sz val="9"/>
      <color rgb="FF0070C0"/>
      <name val="Arial"/>
      <family val="2"/>
    </font>
    <font>
      <b/>
      <sz val="11"/>
      <color rgb="FF0070C0"/>
      <name val="Arial"/>
      <family val="2"/>
    </font>
    <font>
      <b/>
      <sz val="12"/>
      <color rgb="FF0070C0"/>
      <name val="Arial"/>
      <family val="2"/>
    </font>
    <font>
      <sz val="12"/>
      <color rgb="FF0070C0"/>
      <name val="Arial"/>
      <family val="2"/>
    </font>
    <font>
      <b/>
      <sz val="10"/>
      <color rgb="FF0070C0"/>
      <name val="Arial"/>
      <family val="2"/>
    </font>
    <font>
      <b/>
      <sz val="11"/>
      <color rgb="FF0070C0"/>
      <name val="Calibri"/>
      <family val="2"/>
      <scheme val="minor"/>
    </font>
    <font>
      <sz val="18"/>
      <name val="Arial"/>
      <family val="2"/>
    </font>
    <font>
      <sz val="20"/>
      <name val="Arial"/>
      <family val="2"/>
    </font>
    <font>
      <b/>
      <sz val="14"/>
      <name val="Arial"/>
      <family val="2"/>
    </font>
    <font>
      <sz val="14"/>
      <name val="Arial"/>
      <family val="2"/>
    </font>
    <font>
      <sz val="9"/>
      <color indexed="81"/>
      <name val="Segoe UI"/>
      <family val="2"/>
    </font>
    <font>
      <b/>
      <sz val="9"/>
      <color indexed="81"/>
      <name val="Segoe UI"/>
      <family val="2"/>
    </font>
    <font>
      <b/>
      <sz val="10"/>
      <color rgb="FFFF0000"/>
      <name val="Times New Roman"/>
      <family val="1"/>
    </font>
    <font>
      <b/>
      <sz val="11"/>
      <name val="Times New Roman"/>
      <family val="1"/>
    </font>
    <font>
      <b/>
      <sz val="10"/>
      <name val="Times New Roman"/>
      <family val="1"/>
    </font>
    <font>
      <sz val="12"/>
      <color rgb="FF000000"/>
      <name val="Arial"/>
      <family val="2"/>
    </font>
    <font>
      <b/>
      <sz val="12"/>
      <color rgb="FF000000"/>
      <name val="Arial"/>
      <family val="2"/>
    </font>
    <font>
      <b/>
      <sz val="24"/>
      <color theme="0"/>
      <name val="Arial"/>
      <family val="2"/>
    </font>
    <font>
      <sz val="9"/>
      <name val="Arial"/>
      <family val="2"/>
    </font>
    <font>
      <b/>
      <sz val="22"/>
      <name val="Arial"/>
      <family val="2"/>
    </font>
    <font>
      <sz val="22"/>
      <name val="Arial"/>
      <family val="2"/>
    </font>
    <font>
      <b/>
      <sz val="16"/>
      <name val="Arial"/>
      <family val="2"/>
    </font>
    <font>
      <b/>
      <sz val="10"/>
      <color rgb="FF00B0F0"/>
      <name val="Arial"/>
      <family val="2"/>
    </font>
    <font>
      <sz val="11"/>
      <color rgb="FFFF0000"/>
      <name val="Arial"/>
      <family val="2"/>
    </font>
    <font>
      <sz val="11"/>
      <color theme="8"/>
      <name val="Arial"/>
      <family val="2"/>
    </font>
    <font>
      <sz val="10"/>
      <name val="Arial"/>
      <family val="2"/>
    </font>
    <font>
      <sz val="10"/>
      <color theme="5" tint="-0.249977111117893"/>
      <name val="Arial"/>
      <family val="2"/>
    </font>
    <font>
      <b/>
      <sz val="11"/>
      <color rgb="FF00B0F0"/>
      <name val="Arial"/>
      <family val="2"/>
    </font>
    <font>
      <b/>
      <sz val="10"/>
      <color rgb="FFFF0000"/>
      <name val="Arial"/>
      <family val="2"/>
    </font>
    <font>
      <sz val="12"/>
      <color theme="4"/>
      <name val="Arial"/>
      <family val="2"/>
    </font>
    <font>
      <sz val="9"/>
      <color rgb="FF000000"/>
      <name val="Arial"/>
      <family val="2"/>
    </font>
    <font>
      <sz val="9"/>
      <color rgb="FF00B0F0"/>
      <name val="Arial"/>
      <family val="2"/>
    </font>
    <font>
      <sz val="9"/>
      <color rgb="FF59C3E9"/>
      <name val="Arial"/>
      <family val="2"/>
    </font>
    <font>
      <b/>
      <sz val="9"/>
      <color rgb="FF0070C0"/>
      <name val="Arial"/>
      <family val="2"/>
    </font>
    <font>
      <sz val="9"/>
      <name val="Courier New"/>
      <family val="3"/>
    </font>
    <font>
      <b/>
      <sz val="9"/>
      <name val="Arial"/>
      <family val="2"/>
    </font>
    <font>
      <sz val="9"/>
      <color theme="8"/>
      <name val="Arial"/>
      <family val="2"/>
    </font>
    <font>
      <b/>
      <sz val="9"/>
      <color rgb="FF000000"/>
      <name val="Arial"/>
      <family val="2"/>
    </font>
    <font>
      <sz val="8"/>
      <name val="Arial"/>
      <family val="2"/>
    </font>
    <font>
      <sz val="10"/>
      <color rgb="FFFFFF66"/>
      <name val="Arial"/>
      <family val="2"/>
    </font>
    <font>
      <b/>
      <sz val="11"/>
      <color rgb="FFCCECFF"/>
      <name val="Arial"/>
      <family val="2"/>
    </font>
    <font>
      <b/>
      <sz val="12"/>
      <color rgb="FFCCECFF"/>
      <name val="Arial"/>
      <family val="2"/>
    </font>
    <font>
      <sz val="10"/>
      <color rgb="FFCCECFF"/>
      <name val="Arial"/>
      <family val="2"/>
    </font>
    <font>
      <b/>
      <sz val="20"/>
      <color rgb="FFCCECFF"/>
      <name val="Arial"/>
      <family val="2"/>
    </font>
    <font>
      <sz val="14"/>
      <color rgb="FF0070C0"/>
      <name val="Arial"/>
      <family val="2"/>
    </font>
    <font>
      <sz val="12"/>
      <color rgb="FF59C3E9"/>
      <name val="Arial"/>
      <family val="2"/>
    </font>
    <font>
      <sz val="12"/>
      <color rgb="FFCCECFF"/>
      <name val="Arial"/>
      <family val="2"/>
    </font>
    <font>
      <sz val="12"/>
      <color rgb="FFFFFF66"/>
      <name val="Arial"/>
      <family val="2"/>
    </font>
    <font>
      <sz val="12"/>
      <color rgb="FFFF0000"/>
      <name val="Arial"/>
      <family val="2"/>
    </font>
    <font>
      <sz val="12"/>
      <color theme="5" tint="-0.249977111117893"/>
      <name val="Arial"/>
      <family val="2"/>
    </font>
    <font>
      <sz val="12"/>
      <name val="Courier New"/>
      <family val="3"/>
    </font>
    <font>
      <i/>
      <sz val="12"/>
      <name val="Arial"/>
      <family val="2"/>
    </font>
    <font>
      <i/>
      <sz val="12"/>
      <color rgb="FF0070C0"/>
      <name val="Arial"/>
      <family val="2"/>
    </font>
    <font>
      <sz val="12"/>
      <color theme="8"/>
      <name val="Arial"/>
      <family val="2"/>
    </font>
    <font>
      <sz val="12"/>
      <color theme="0"/>
      <name val="Arial"/>
      <family val="2"/>
    </font>
    <font>
      <b/>
      <sz val="18"/>
      <color theme="0"/>
      <name val="Arial"/>
      <family val="2"/>
    </font>
    <font>
      <b/>
      <sz val="26"/>
      <name val="Arial"/>
      <family val="2"/>
    </font>
    <font>
      <b/>
      <sz val="18"/>
      <name val="Arial"/>
      <family val="2"/>
    </font>
  </fonts>
  <fills count="1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patternFill>
    </fill>
    <fill>
      <patternFill patternType="solid">
        <fgColor rgb="FFCCECFF"/>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00"/>
        <bgColor indexed="64"/>
      </patternFill>
    </fill>
  </fills>
  <borders count="2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style="thin">
        <color rgb="FF000000"/>
      </bottom>
      <diagonal/>
    </border>
    <border>
      <left/>
      <right style="thin">
        <color rgb="FF000000"/>
      </right>
      <top/>
      <bottom style="thin">
        <color rgb="FF000000"/>
      </bottom>
      <diagonal/>
    </border>
    <border>
      <left/>
      <right/>
      <top/>
      <bottom style="hair">
        <color auto="1"/>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style="thin">
        <color rgb="FF000000"/>
      </right>
      <top/>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style="hair">
        <color auto="1"/>
      </top>
      <bottom style="thin">
        <color auto="1"/>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right/>
      <top style="thin">
        <color rgb="FF000000"/>
      </top>
      <bottom/>
      <diagonal/>
    </border>
    <border>
      <left/>
      <right style="thin">
        <color rgb="FF000000"/>
      </right>
      <top style="thin">
        <color rgb="FF000000"/>
      </top>
      <bottom/>
      <diagonal/>
    </border>
    <border>
      <left/>
      <right/>
      <top style="hair">
        <color rgb="FF000000"/>
      </top>
      <bottom/>
      <diagonal/>
    </border>
    <border>
      <left/>
      <right style="thin">
        <color rgb="FF000000"/>
      </right>
      <top style="hair">
        <color rgb="FF000000"/>
      </top>
      <bottom/>
      <diagonal/>
    </border>
    <border>
      <left style="thin">
        <color auto="1"/>
      </left>
      <right/>
      <top style="thin">
        <color auto="1"/>
      </top>
      <bottom style="thin">
        <color auto="1"/>
      </bottom>
      <diagonal/>
    </border>
    <border>
      <left/>
      <right/>
      <top style="thin">
        <color auto="1"/>
      </top>
      <bottom style="thin">
        <color auto="1"/>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thin">
        <color rgb="FF000000"/>
      </top>
      <bottom/>
      <diagonal/>
    </border>
    <border>
      <left/>
      <right style="hair">
        <color rgb="FF000000"/>
      </right>
      <top style="thin">
        <color rgb="FF000000"/>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hair">
        <color rgb="FF000000"/>
      </bottom>
      <diagonal/>
    </border>
    <border>
      <left/>
      <right style="thin">
        <color rgb="FF000000"/>
      </right>
      <top/>
      <bottom style="hair">
        <color rgb="FF000000"/>
      </bottom>
      <diagonal/>
    </border>
    <border>
      <left/>
      <right/>
      <top style="thin">
        <color rgb="FF000000"/>
      </top>
      <bottom style="hair">
        <color rgb="FF000000"/>
      </bottom>
      <diagonal/>
    </border>
    <border>
      <left style="hair">
        <color rgb="FF000000"/>
      </left>
      <right/>
      <top style="thin">
        <color rgb="FF000000"/>
      </top>
      <bottom style="hair">
        <color rgb="FF000000"/>
      </bottom>
      <diagonal/>
    </border>
    <border>
      <left/>
      <right/>
      <top style="hair">
        <color rgb="FF000000"/>
      </top>
      <bottom style="thin">
        <color rgb="FF000000"/>
      </bottom>
      <diagonal/>
    </border>
    <border>
      <left/>
      <right style="hair">
        <color rgb="FF000000"/>
      </right>
      <top style="thin">
        <color rgb="FF000000"/>
      </top>
      <bottom style="hair">
        <color rgb="FF000000"/>
      </bottom>
      <diagonal/>
    </border>
    <border>
      <left style="double">
        <color auto="1"/>
      </left>
      <right/>
      <top style="double">
        <color auto="1"/>
      </top>
      <bottom style="thin">
        <color auto="1"/>
      </bottom>
      <diagonal/>
    </border>
    <border>
      <left/>
      <right style="double">
        <color auto="1"/>
      </right>
      <top style="double">
        <color auto="1"/>
      </top>
      <bottom style="thin">
        <color auto="1"/>
      </bottom>
      <diagonal/>
    </border>
    <border>
      <left/>
      <right/>
      <top style="double">
        <color auto="1"/>
      </top>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thin">
        <color auto="1"/>
      </bottom>
      <diagonal/>
    </border>
    <border>
      <left style="double">
        <color auto="1"/>
      </left>
      <right/>
      <top/>
      <bottom style="thin">
        <color rgb="FF000000"/>
      </bottom>
      <diagonal/>
    </border>
    <border>
      <left/>
      <right style="double">
        <color auto="1"/>
      </right>
      <top/>
      <bottom style="thin">
        <color rgb="FF000000"/>
      </bottom>
      <diagonal/>
    </border>
    <border>
      <left style="double">
        <color auto="1"/>
      </left>
      <right/>
      <top style="thin">
        <color rgb="FF000000"/>
      </top>
      <bottom/>
      <diagonal/>
    </border>
    <border>
      <left style="double">
        <color auto="1"/>
      </left>
      <right style="hair">
        <color rgb="FF000000"/>
      </right>
      <top style="hair">
        <color rgb="FF000000"/>
      </top>
      <bottom style="hair">
        <color rgb="FF000000"/>
      </bottom>
      <diagonal/>
    </border>
    <border>
      <left style="double">
        <color auto="1"/>
      </left>
      <right/>
      <top style="hair">
        <color rgb="FF000000"/>
      </top>
      <bottom/>
      <diagonal/>
    </border>
    <border>
      <left style="double">
        <color auto="1"/>
      </left>
      <right/>
      <top/>
      <bottom style="hair">
        <color rgb="FF000000"/>
      </bottom>
      <diagonal/>
    </border>
    <border>
      <left style="double">
        <color auto="1"/>
      </left>
      <right/>
      <top style="hair">
        <color rgb="FF000000"/>
      </top>
      <bottom style="hair">
        <color rgb="FF000000"/>
      </bottom>
      <diagonal/>
    </border>
    <border>
      <left style="double">
        <color auto="1"/>
      </left>
      <right style="hair">
        <color rgb="FF000000"/>
      </right>
      <top/>
      <bottom style="hair">
        <color rgb="FF000000"/>
      </bottom>
      <diagonal/>
    </border>
    <border>
      <left style="double">
        <color auto="1"/>
      </left>
      <right/>
      <top/>
      <bottom style="hair">
        <color auto="1"/>
      </bottom>
      <diagonal/>
    </border>
    <border>
      <left style="double">
        <color auto="1"/>
      </left>
      <right/>
      <top style="hair">
        <color auto="1"/>
      </top>
      <bottom style="hair">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right/>
      <top/>
      <bottom style="double">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hair">
        <color rgb="FF000000"/>
      </right>
      <top style="hair">
        <color rgb="FF000000"/>
      </top>
      <bottom/>
      <diagonal/>
    </border>
    <border>
      <left/>
      <right style="hair">
        <color rgb="FF000000"/>
      </right>
      <top/>
      <bottom/>
      <diagonal/>
    </border>
    <border>
      <left style="hair">
        <color rgb="FF000000"/>
      </left>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top style="hair">
        <color auto="1"/>
      </top>
      <bottom style="hair">
        <color auto="1"/>
      </bottom>
      <diagonal/>
    </border>
    <border>
      <left/>
      <right style="hair">
        <color rgb="FF000000"/>
      </right>
      <top style="hair">
        <color auto="1"/>
      </top>
      <bottom style="hair">
        <color auto="1"/>
      </bottom>
      <diagonal/>
    </border>
    <border>
      <left style="hair">
        <color rgb="FF000000"/>
      </left>
      <right style="hair">
        <color rgb="FF000000"/>
      </right>
      <top style="hair">
        <color auto="1"/>
      </top>
      <bottom style="hair">
        <color auto="1"/>
      </bottom>
      <diagonal/>
    </border>
    <border>
      <left style="hair">
        <color rgb="FF000000"/>
      </left>
      <right style="thin">
        <color auto="1"/>
      </right>
      <top style="hair">
        <color auto="1"/>
      </top>
      <bottom style="hair">
        <color auto="1"/>
      </bottom>
      <diagonal/>
    </border>
    <border>
      <left/>
      <right/>
      <top style="hair">
        <color auto="1"/>
      </top>
      <bottom style="thin">
        <color rgb="FF000000"/>
      </bottom>
      <diagonal/>
    </border>
    <border>
      <left style="hair">
        <color rgb="FF000000"/>
      </left>
      <right/>
      <top style="hair">
        <color rgb="FF000000"/>
      </top>
      <bottom/>
      <diagonal/>
    </border>
    <border>
      <left style="thin">
        <color theme="4"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style="thin">
        <color theme="8" tint="-0.24994659260841701"/>
      </left>
      <right/>
      <top style="thin">
        <color theme="8" tint="-0.24994659260841701"/>
      </top>
      <bottom/>
      <diagonal/>
    </border>
    <border>
      <left/>
      <right/>
      <top style="thin">
        <color theme="8" tint="-0.24994659260841701"/>
      </top>
      <bottom/>
      <diagonal/>
    </border>
    <border>
      <left/>
      <right style="thin">
        <color theme="8" tint="-0.24994659260841701"/>
      </right>
      <top style="thin">
        <color theme="8" tint="-0.24994659260841701"/>
      </top>
      <bottom/>
      <diagonal/>
    </border>
    <border>
      <left style="thin">
        <color theme="8" tint="-0.24994659260841701"/>
      </left>
      <right/>
      <top/>
      <bottom/>
      <diagonal/>
    </border>
    <border>
      <left/>
      <right style="thin">
        <color theme="8" tint="-0.24994659260841701"/>
      </right>
      <top/>
      <bottom/>
      <diagonal/>
    </border>
    <border>
      <left style="thin">
        <color theme="8" tint="-0.24994659260841701"/>
      </left>
      <right/>
      <top/>
      <bottom style="thin">
        <color theme="8" tint="-0.24994659260841701"/>
      </bottom>
      <diagonal/>
    </border>
    <border>
      <left/>
      <right/>
      <top/>
      <bottom style="thin">
        <color theme="8" tint="-0.24994659260841701"/>
      </bottom>
      <diagonal/>
    </border>
    <border>
      <left/>
      <right style="thin">
        <color theme="8" tint="-0.24994659260841701"/>
      </right>
      <top/>
      <bottom style="thin">
        <color theme="8" tint="-0.249946592608417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hair">
        <color rgb="FF000000"/>
      </left>
      <right style="hair">
        <color rgb="FF000000"/>
      </right>
      <top/>
      <bottom style="hair">
        <color auto="1"/>
      </bottom>
      <diagonal/>
    </border>
    <border>
      <left style="hair">
        <color rgb="FF000000"/>
      </left>
      <right/>
      <top/>
      <bottom style="hair">
        <color auto="1"/>
      </bottom>
      <diagonal/>
    </border>
    <border>
      <left/>
      <right style="hair">
        <color rgb="FF000000"/>
      </right>
      <top/>
      <bottom style="hair">
        <color auto="1"/>
      </bottom>
      <diagonal/>
    </border>
    <border>
      <left style="hair">
        <color rgb="FF000000"/>
      </left>
      <right style="thin">
        <color auto="1"/>
      </right>
      <top/>
      <bottom style="hair">
        <color auto="1"/>
      </bottom>
      <diagonal/>
    </border>
    <border>
      <left/>
      <right/>
      <top style="double">
        <color auto="1"/>
      </top>
      <bottom style="thin">
        <color auto="1"/>
      </bottom>
      <diagonal/>
    </border>
    <border>
      <left style="double">
        <color auto="1"/>
      </left>
      <right/>
      <top style="thin">
        <color rgb="FF000000"/>
      </top>
      <bottom style="thin">
        <color rgb="FF000000"/>
      </bottom>
      <diagonal/>
    </border>
    <border>
      <left style="thin">
        <color indexed="64"/>
      </left>
      <right style="double">
        <color auto="1"/>
      </right>
      <top style="thin">
        <color indexed="64"/>
      </top>
      <bottom style="thin">
        <color indexed="64"/>
      </bottom>
      <diagonal/>
    </border>
    <border>
      <left style="thin">
        <color rgb="FF000000"/>
      </left>
      <right style="double">
        <color auto="1"/>
      </right>
      <top style="thin">
        <color rgb="FF000000"/>
      </top>
      <bottom/>
      <diagonal/>
    </border>
    <border>
      <left style="thin">
        <color rgb="FF000000"/>
      </left>
      <right style="double">
        <color auto="1"/>
      </right>
      <top/>
      <bottom style="thin">
        <color rgb="FF000000"/>
      </bottom>
      <diagonal/>
    </border>
    <border>
      <left style="double">
        <color auto="1"/>
      </left>
      <right style="hair">
        <color rgb="FF000000"/>
      </right>
      <top/>
      <bottom/>
      <diagonal/>
    </border>
    <border>
      <left style="double">
        <color auto="1"/>
      </left>
      <right style="hair">
        <color rgb="FF000000"/>
      </right>
      <top style="hair">
        <color rgb="FF000000"/>
      </top>
      <bottom/>
      <diagonal/>
    </border>
    <border>
      <left style="double">
        <color auto="1"/>
      </left>
      <right/>
      <top style="hair">
        <color auto="1"/>
      </top>
      <bottom style="thin">
        <color rgb="FF000000"/>
      </bottom>
      <diagonal/>
    </border>
    <border>
      <left/>
      <right/>
      <top style="thin">
        <color rgb="FF000000"/>
      </top>
      <bottom style="double">
        <color auto="1"/>
      </bottom>
      <diagonal/>
    </border>
    <border>
      <left style="double">
        <color rgb="FF000000"/>
      </left>
      <right/>
      <top style="thin">
        <color rgb="FF000000"/>
      </top>
      <bottom/>
      <diagonal/>
    </border>
    <border>
      <left style="double">
        <color rgb="FF000000"/>
      </left>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style="double">
        <color auto="1"/>
      </top>
      <bottom/>
      <diagonal/>
    </border>
    <border>
      <left/>
      <right style="double">
        <color rgb="FF000000"/>
      </right>
      <top/>
      <bottom/>
      <diagonal/>
    </border>
    <border>
      <left style="thin">
        <color auto="1"/>
      </left>
      <right style="double">
        <color auto="1"/>
      </right>
      <top/>
      <bottom style="double">
        <color auto="1"/>
      </bottom>
      <diagonal/>
    </border>
    <border>
      <left style="thin">
        <color auto="1"/>
      </left>
      <right style="double">
        <color auto="1"/>
      </right>
      <top/>
      <bottom/>
      <diagonal/>
    </border>
    <border>
      <left style="hair">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top style="hair">
        <color rgb="FF000000"/>
      </top>
      <bottom/>
      <diagonal/>
    </border>
    <border>
      <left/>
      <right style="medium">
        <color rgb="FF000000"/>
      </right>
      <top style="hair">
        <color rgb="FF000000"/>
      </top>
      <bottom/>
      <diagonal/>
    </border>
    <border>
      <left style="medium">
        <color rgb="FF000000"/>
      </left>
      <right/>
      <top/>
      <bottom/>
      <diagonal/>
    </border>
    <border>
      <left/>
      <right style="medium">
        <color rgb="FF000000"/>
      </right>
      <top/>
      <bottom/>
      <diagonal/>
    </border>
    <border>
      <left style="medium">
        <color rgb="FF000000"/>
      </left>
      <right/>
      <top/>
      <bottom style="hair">
        <color rgb="FF000000"/>
      </bottom>
      <diagonal/>
    </border>
    <border>
      <left/>
      <right style="medium">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hair">
        <color rgb="FF000000"/>
      </top>
      <bottom style="hair">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hair">
        <color rgb="FF000000"/>
      </top>
      <bottom style="thin">
        <color rgb="FF000000"/>
      </bottom>
      <diagonal/>
    </border>
    <border>
      <left style="hair">
        <color rgb="FF000000"/>
      </left>
      <right style="medium">
        <color rgb="FF000000"/>
      </right>
      <top style="hair">
        <color rgb="FF000000"/>
      </top>
      <bottom style="thin">
        <color rgb="FF000000"/>
      </bottom>
      <diagonal/>
    </border>
    <border>
      <left style="medium">
        <color rgb="FF000000"/>
      </left>
      <right style="hair">
        <color rgb="FF000000"/>
      </right>
      <top/>
      <bottom/>
      <diagonal/>
    </border>
    <border>
      <left style="medium">
        <color rgb="FF000000"/>
      </left>
      <right style="hair">
        <color rgb="FF000000"/>
      </right>
      <top style="thin">
        <color rgb="FF000000"/>
      </top>
      <bottom style="hair">
        <color rgb="FF000000"/>
      </bottom>
      <diagonal/>
    </border>
    <border>
      <left style="hair">
        <color rgb="FF000000"/>
      </left>
      <right style="medium">
        <color rgb="FF000000"/>
      </right>
      <top style="thin">
        <color rgb="FF000000"/>
      </top>
      <bottom style="hair">
        <color rgb="FF000000"/>
      </bottom>
      <diagonal/>
    </border>
    <border>
      <left style="medium">
        <color rgb="FF000000"/>
      </left>
      <right style="hair">
        <color rgb="FF000000"/>
      </right>
      <top style="hair">
        <color auto="1"/>
      </top>
      <bottom style="hair">
        <color auto="1"/>
      </bottom>
      <diagonal/>
    </border>
    <border>
      <left style="hair">
        <color rgb="FF000000"/>
      </left>
      <right style="medium">
        <color rgb="FF000000"/>
      </right>
      <top style="hair">
        <color auto="1"/>
      </top>
      <bottom style="hair">
        <color auto="1"/>
      </bottom>
      <diagonal/>
    </border>
    <border>
      <left style="hair">
        <color rgb="FF000000"/>
      </left>
      <right style="medium">
        <color rgb="FF000000"/>
      </right>
      <top/>
      <bottom/>
      <diagonal/>
    </border>
    <border>
      <left style="medium">
        <color rgb="FF000000"/>
      </left>
      <right/>
      <top style="hair">
        <color auto="1"/>
      </top>
      <bottom style="thin">
        <color rgb="FF000000"/>
      </bottom>
      <diagonal/>
    </border>
    <border>
      <left style="medium">
        <color rgb="FF000000"/>
      </left>
      <right/>
      <top style="hair">
        <color rgb="FF000000"/>
      </top>
      <bottom style="thin">
        <color rgb="FF000000"/>
      </bottom>
      <diagonal/>
    </border>
    <border>
      <left/>
      <right style="medium">
        <color rgb="FF000000"/>
      </right>
      <top style="hair">
        <color rgb="FF000000"/>
      </top>
      <bottom style="thin">
        <color rgb="FF000000"/>
      </bottom>
      <diagonal/>
    </border>
    <border>
      <left style="medium">
        <color rgb="FF000000"/>
      </left>
      <right style="hair">
        <color indexed="64"/>
      </right>
      <top style="thin">
        <color indexed="64"/>
      </top>
      <bottom style="hair">
        <color indexed="64"/>
      </bottom>
      <diagonal/>
    </border>
    <border>
      <left style="hair">
        <color indexed="64"/>
      </left>
      <right style="medium">
        <color rgb="FF000000"/>
      </right>
      <top style="thin">
        <color indexed="64"/>
      </top>
      <bottom style="hair">
        <color indexed="64"/>
      </bottom>
      <diagonal/>
    </border>
    <border>
      <left style="medium">
        <color rgb="FF000000"/>
      </left>
      <right style="hair">
        <color indexed="64"/>
      </right>
      <top style="hair">
        <color indexed="64"/>
      </top>
      <bottom style="hair">
        <color indexed="64"/>
      </bottom>
      <diagonal/>
    </border>
    <border>
      <left style="hair">
        <color indexed="64"/>
      </left>
      <right style="medium">
        <color rgb="FF000000"/>
      </right>
      <top style="hair">
        <color indexed="64"/>
      </top>
      <bottom style="hair">
        <color indexed="64"/>
      </bottom>
      <diagonal/>
    </border>
    <border>
      <left style="hair">
        <color indexed="64"/>
      </left>
      <right style="medium">
        <color rgb="FF000000"/>
      </right>
      <top style="hair">
        <color indexed="64"/>
      </top>
      <bottom style="thin">
        <color indexed="64"/>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medium">
        <color auto="1"/>
      </left>
      <right/>
      <top style="medium">
        <color rgb="FF000000"/>
      </top>
      <bottom/>
      <diagonal/>
    </border>
    <border>
      <left/>
      <right style="medium">
        <color auto="1"/>
      </right>
      <top style="medium">
        <color rgb="FF000000"/>
      </top>
      <bottom/>
      <diagonal/>
    </border>
    <border>
      <left style="medium">
        <color auto="1"/>
      </left>
      <right/>
      <top/>
      <bottom style="thin">
        <color rgb="FF000000"/>
      </bottom>
      <diagonal/>
    </border>
    <border>
      <left/>
      <right style="medium">
        <color auto="1"/>
      </right>
      <top/>
      <bottom style="thin">
        <color rgb="FF000000"/>
      </bottom>
      <diagonal/>
    </border>
    <border>
      <left style="medium">
        <color auto="1"/>
      </left>
      <right style="hair">
        <color rgb="FF000000"/>
      </right>
      <top style="hair">
        <color rgb="FF000000"/>
      </top>
      <bottom/>
      <diagonal/>
    </border>
    <border>
      <left/>
      <right style="medium">
        <color auto="1"/>
      </right>
      <top style="thin">
        <color rgb="FF000000"/>
      </top>
      <bottom/>
      <diagonal/>
    </border>
    <border>
      <left style="medium">
        <color auto="1"/>
      </left>
      <right/>
      <top style="hair">
        <color rgb="FF000000"/>
      </top>
      <bottom/>
      <diagonal/>
    </border>
    <border>
      <left/>
      <right style="medium">
        <color auto="1"/>
      </right>
      <top style="hair">
        <color rgb="FF000000"/>
      </top>
      <bottom/>
      <diagonal/>
    </border>
    <border>
      <left style="medium">
        <color auto="1"/>
      </left>
      <right/>
      <top/>
      <bottom style="hair">
        <color rgb="FF000000"/>
      </bottom>
      <diagonal/>
    </border>
    <border>
      <left/>
      <right style="medium">
        <color auto="1"/>
      </right>
      <top/>
      <bottom style="hair">
        <color rgb="FF000000"/>
      </bottom>
      <diagonal/>
    </border>
    <border>
      <left style="medium">
        <color auto="1"/>
      </left>
      <right style="hair">
        <color rgb="FF000000"/>
      </right>
      <top style="hair">
        <color rgb="FF000000"/>
      </top>
      <bottom style="hair">
        <color rgb="FF000000"/>
      </bottom>
      <diagonal/>
    </border>
    <border>
      <left/>
      <right style="medium">
        <color auto="1"/>
      </right>
      <top style="hair">
        <color rgb="FF000000"/>
      </top>
      <bottom style="hair">
        <color rgb="FF000000"/>
      </bottom>
      <diagonal/>
    </border>
    <border>
      <left style="medium">
        <color auto="1"/>
      </left>
      <right/>
      <top style="thin">
        <color rgb="FF000000"/>
      </top>
      <bottom style="thin">
        <color rgb="FF000000"/>
      </bottom>
      <diagonal/>
    </border>
    <border>
      <left/>
      <right style="medium">
        <color auto="1"/>
      </right>
      <top style="thin">
        <color rgb="FF000000"/>
      </top>
      <bottom style="thin">
        <color rgb="FF000000"/>
      </bottom>
      <diagonal/>
    </border>
    <border>
      <left style="medium">
        <color auto="1"/>
      </left>
      <right/>
      <top style="thin">
        <color rgb="FF000000"/>
      </top>
      <bottom/>
      <diagonal/>
    </border>
    <border>
      <left style="medium">
        <color auto="1"/>
      </left>
      <right style="hair">
        <color rgb="FF000000"/>
      </right>
      <top/>
      <bottom style="hair">
        <color rgb="FF000000"/>
      </bottom>
      <diagonal/>
    </border>
    <border>
      <left style="medium">
        <color auto="1"/>
      </left>
      <right/>
      <top style="hair">
        <color rgb="FF000000"/>
      </top>
      <bottom style="thin">
        <color rgb="FF000000"/>
      </bottom>
      <diagonal/>
    </border>
    <border>
      <left/>
      <right style="medium">
        <color auto="1"/>
      </right>
      <top style="hair">
        <color rgb="FF000000"/>
      </top>
      <bottom style="thin">
        <color rgb="FF000000"/>
      </bottom>
      <diagonal/>
    </border>
    <border>
      <left style="medium">
        <color auto="1"/>
      </left>
      <right style="hair">
        <color rgb="FF000000"/>
      </right>
      <top style="thin">
        <color rgb="FF000000"/>
      </top>
      <bottom style="hair">
        <color rgb="FF000000"/>
      </bottom>
      <diagonal/>
    </border>
    <border>
      <left/>
      <right style="medium">
        <color auto="1"/>
      </right>
      <top style="thin">
        <color rgb="FF000000"/>
      </top>
      <bottom style="hair">
        <color rgb="FF000000"/>
      </bottom>
      <diagonal/>
    </border>
    <border>
      <left style="medium">
        <color auto="1"/>
      </left>
      <right style="hair">
        <color rgb="FF000000"/>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rgb="FF000000"/>
      </right>
      <top/>
      <bottom/>
      <diagonal/>
    </border>
    <border>
      <left style="medium">
        <color auto="1"/>
      </left>
      <right style="hair">
        <color indexed="64"/>
      </right>
      <top style="thin">
        <color indexed="64"/>
      </top>
      <bottom style="hair">
        <color indexed="64"/>
      </bottom>
      <diagonal/>
    </border>
    <border>
      <left/>
      <right style="medium">
        <color auto="1"/>
      </right>
      <top style="thin">
        <color indexed="64"/>
      </top>
      <bottom style="hair">
        <color indexed="64"/>
      </bottom>
      <diagonal/>
    </border>
    <border>
      <left style="medium">
        <color auto="1"/>
      </left>
      <right style="hair">
        <color auto="1"/>
      </right>
      <top style="hair">
        <color auto="1"/>
      </top>
      <bottom style="hair">
        <color auto="1"/>
      </bottom>
      <diagonal/>
    </border>
    <border>
      <left style="medium">
        <color auto="1"/>
      </left>
      <right style="hair">
        <color indexed="64"/>
      </right>
      <top style="hair">
        <color indexed="64"/>
      </top>
      <bottom style="thin">
        <color indexed="64"/>
      </bottom>
      <diagonal/>
    </border>
    <border>
      <left/>
      <right style="medium">
        <color auto="1"/>
      </right>
      <top style="hair">
        <color indexed="64"/>
      </top>
      <bottom style="thin">
        <color indexed="64"/>
      </bottom>
      <diagonal/>
    </border>
    <border>
      <left style="medium">
        <color auto="1"/>
      </left>
      <right/>
      <top style="hair">
        <color rgb="FF000000"/>
      </top>
      <bottom style="hair">
        <color rgb="FF000000"/>
      </bottom>
      <diagonal/>
    </border>
    <border>
      <left style="medium">
        <color auto="1"/>
      </left>
      <right/>
      <top style="hair">
        <color auto="1"/>
      </top>
      <bottom style="hair">
        <color auto="1"/>
      </bottom>
      <diagonal/>
    </border>
    <border>
      <left style="medium">
        <color auto="1"/>
      </left>
      <right style="hair">
        <color rgb="FF000000"/>
      </right>
      <top style="hair">
        <color rgb="FF000000"/>
      </top>
      <bottom style="thin">
        <color rgb="FF000000"/>
      </bottom>
      <diagonal/>
    </border>
    <border>
      <left style="thin">
        <color auto="1"/>
      </left>
      <right style="thin">
        <color auto="1"/>
      </right>
      <top/>
      <bottom style="double">
        <color auto="1"/>
      </bottom>
      <diagonal/>
    </border>
    <border>
      <left style="thin">
        <color auto="1"/>
      </left>
      <right style="thin">
        <color auto="1"/>
      </right>
      <top/>
      <bottom/>
      <diagonal/>
    </border>
    <border>
      <left style="thin">
        <color auto="1"/>
      </left>
      <right style="thin">
        <color auto="1"/>
      </right>
      <top style="thin">
        <color rgb="FF000000"/>
      </top>
      <bottom/>
      <diagonal/>
    </border>
    <border>
      <left style="thin">
        <color auto="1"/>
      </left>
      <right style="double">
        <color auto="1"/>
      </right>
      <top style="thin">
        <color rgb="FF000000"/>
      </top>
      <bottom/>
      <diagonal/>
    </border>
    <border>
      <left style="double">
        <color rgb="FF000000"/>
      </left>
      <right/>
      <top style="thin">
        <color rgb="FF000000"/>
      </top>
      <bottom style="thin">
        <color rgb="FF000000"/>
      </bottom>
      <diagonal/>
    </border>
  </borders>
  <cellStyleXfs count="16">
    <xf numFmtId="0" fontId="0" fillId="0" borderId="0"/>
    <xf numFmtId="166" fontId="4" fillId="0" borderId="0" applyFont="0" applyFill="0" applyBorder="0" applyAlignment="0" applyProtection="0"/>
    <xf numFmtId="0" fontId="4" fillId="0" borderId="0"/>
    <xf numFmtId="166" fontId="6" fillId="0" borderId="0" applyFont="0" applyFill="0" applyBorder="0" applyAlignment="0" applyProtection="0"/>
    <xf numFmtId="0" fontId="4" fillId="0" borderId="0"/>
    <xf numFmtId="0" fontId="4" fillId="0" borderId="0"/>
    <xf numFmtId="0" fontId="4" fillId="0" borderId="0"/>
    <xf numFmtId="0" fontId="11" fillId="0" borderId="0"/>
    <xf numFmtId="0" fontId="3" fillId="0" borderId="0"/>
    <xf numFmtId="0" fontId="16" fillId="0" borderId="0"/>
    <xf numFmtId="166" fontId="16" fillId="0" borderId="0" applyFont="0" applyFill="0" applyBorder="0" applyAlignment="0" applyProtection="0"/>
    <xf numFmtId="0" fontId="2" fillId="0" borderId="0"/>
    <xf numFmtId="0" fontId="16" fillId="0" borderId="0"/>
    <xf numFmtId="9" fontId="30" fillId="0" borderId="0" applyFont="0" applyFill="0" applyBorder="0" applyAlignment="0" applyProtection="0"/>
    <xf numFmtId="0" fontId="1" fillId="0" borderId="0"/>
    <xf numFmtId="165" fontId="90" fillId="0" borderId="0" applyFont="0" applyFill="0" applyBorder="0" applyAlignment="0" applyProtection="0"/>
  </cellStyleXfs>
  <cellXfs count="1974">
    <xf numFmtId="0" fontId="0" fillId="0" borderId="0" xfId="0"/>
    <xf numFmtId="0" fontId="11" fillId="0" borderId="0" xfId="7" applyAlignment="1">
      <alignment horizontal="left" vertical="top"/>
    </xf>
    <xf numFmtId="0" fontId="11" fillId="0" borderId="0" xfId="7" applyAlignment="1">
      <alignment horizontal="center"/>
    </xf>
    <xf numFmtId="0" fontId="12" fillId="0" borderId="0" xfId="7" applyFont="1" applyAlignment="1">
      <alignment horizontal="left" vertical="top"/>
    </xf>
    <xf numFmtId="0" fontId="12" fillId="0" borderId="0" xfId="7" applyFont="1" applyAlignment="1">
      <alignment horizontal="left" vertical="center"/>
    </xf>
    <xf numFmtId="0" fontId="11" fillId="2" borderId="0" xfId="7" applyFill="1" applyAlignment="1">
      <alignment horizontal="left" vertical="center"/>
    </xf>
    <xf numFmtId="0" fontId="11" fillId="2" borderId="0" xfId="7" applyFill="1" applyAlignment="1">
      <alignment horizontal="center" vertical="center"/>
    </xf>
    <xf numFmtId="49" fontId="16" fillId="0" borderId="0" xfId="9" applyNumberFormat="1" applyAlignment="1">
      <alignment horizontal="left" vertical="center"/>
    </xf>
    <xf numFmtId="0" fontId="16" fillId="0" borderId="0" xfId="9" applyAlignment="1">
      <alignment vertical="center" wrapText="1"/>
    </xf>
    <xf numFmtId="0" fontId="6" fillId="0" borderId="0" xfId="9" applyFont="1" applyAlignment="1">
      <alignment horizontal="center" vertical="center"/>
    </xf>
    <xf numFmtId="0" fontId="22" fillId="0" borderId="0" xfId="9" applyFont="1" applyAlignment="1">
      <alignment horizontal="right" vertical="center"/>
    </xf>
    <xf numFmtId="4" fontId="22" fillId="2" borderId="0" xfId="10" applyNumberFormat="1" applyFont="1" applyFill="1" applyAlignment="1">
      <alignment horizontal="right" vertical="center"/>
    </xf>
    <xf numFmtId="49" fontId="23" fillId="4" borderId="1" xfId="9" applyNumberFormat="1" applyFont="1" applyFill="1" applyBorder="1" applyAlignment="1">
      <alignment horizontal="center" vertical="center"/>
    </xf>
    <xf numFmtId="0" fontId="23" fillId="4" borderId="2" xfId="9" applyFont="1" applyFill="1" applyBorder="1" applyAlignment="1">
      <alignment horizontal="center" vertical="center" wrapText="1"/>
    </xf>
    <xf numFmtId="0" fontId="23" fillId="4" borderId="1" xfId="9" applyFont="1" applyFill="1" applyBorder="1" applyAlignment="1">
      <alignment horizontal="center" vertical="center"/>
    </xf>
    <xf numFmtId="4" fontId="23" fillId="4" borderId="1" xfId="9" applyNumberFormat="1" applyFont="1" applyFill="1" applyBorder="1" applyAlignment="1">
      <alignment horizontal="center" vertical="center"/>
    </xf>
    <xf numFmtId="10" fontId="22" fillId="3" borderId="0" xfId="9" applyNumberFormat="1" applyFont="1" applyFill="1" applyAlignment="1">
      <alignment horizontal="center" vertical="center"/>
    </xf>
    <xf numFmtId="0" fontId="4" fillId="0" borderId="0" xfId="2" applyAlignment="1">
      <alignment vertical="center"/>
    </xf>
    <xf numFmtId="0" fontId="4" fillId="0" borderId="0" xfId="2" applyAlignment="1">
      <alignment vertical="center" wrapText="1"/>
    </xf>
    <xf numFmtId="0" fontId="4" fillId="0" borderId="0" xfId="2" applyAlignment="1">
      <alignment horizontal="center"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25" fillId="0" borderId="0" xfId="2" applyFont="1" applyAlignment="1">
      <alignment horizontal="center" vertical="center"/>
    </xf>
    <xf numFmtId="0" fontId="25" fillId="0" borderId="0" xfId="2" applyFont="1" applyAlignment="1">
      <alignment horizontal="right" vertical="center"/>
    </xf>
    <xf numFmtId="0" fontId="12" fillId="2" borderId="0" xfId="7" applyFont="1" applyFill="1" applyAlignment="1">
      <alignment horizontal="left" vertical="center" wrapText="1"/>
    </xf>
    <xf numFmtId="0" fontId="12" fillId="2" borderId="0" xfId="7" applyFont="1" applyFill="1" applyAlignment="1">
      <alignment horizontal="left" vertical="center"/>
    </xf>
    <xf numFmtId="0" fontId="10" fillId="2" borderId="14" xfId="7" applyFont="1" applyFill="1" applyBorder="1" applyAlignment="1">
      <alignment horizontal="center" vertical="center" wrapText="1"/>
    </xf>
    <xf numFmtId="0" fontId="4" fillId="2" borderId="14" xfId="7" applyFont="1" applyFill="1" applyBorder="1" applyAlignment="1">
      <alignment horizontal="center" vertical="center" wrapText="1"/>
    </xf>
    <xf numFmtId="4" fontId="10" fillId="2" borderId="15" xfId="7" applyNumberFormat="1" applyFont="1" applyFill="1" applyBorder="1" applyAlignment="1">
      <alignment horizontal="right" vertical="center" wrapText="1"/>
    </xf>
    <xf numFmtId="3" fontId="10" fillId="2" borderId="9" xfId="7" applyNumberFormat="1" applyFont="1" applyFill="1" applyBorder="1" applyAlignment="1">
      <alignment horizontal="center" vertical="center" wrapText="1"/>
    </xf>
    <xf numFmtId="0" fontId="10" fillId="2" borderId="9" xfId="7" applyFont="1" applyFill="1" applyBorder="1" applyAlignment="1">
      <alignment horizontal="center" vertical="center" wrapText="1"/>
    </xf>
    <xf numFmtId="0" fontId="4" fillId="2" borderId="9" xfId="7" applyFont="1" applyFill="1" applyBorder="1" applyAlignment="1">
      <alignment horizontal="center" vertical="center" wrapText="1"/>
    </xf>
    <xf numFmtId="4" fontId="10" fillId="2" borderId="10" xfId="7" applyNumberFormat="1" applyFont="1" applyFill="1" applyBorder="1" applyAlignment="1">
      <alignment horizontal="right" vertical="center" wrapText="1"/>
    </xf>
    <xf numFmtId="0" fontId="15" fillId="2" borderId="0" xfId="7" applyFont="1" applyFill="1" applyAlignment="1">
      <alignment horizontal="left" vertical="center" wrapText="1"/>
    </xf>
    <xf numFmtId="0" fontId="15" fillId="2" borderId="0" xfId="7" applyFont="1" applyFill="1" applyAlignment="1">
      <alignment horizontal="left" vertical="center"/>
    </xf>
    <xf numFmtId="0" fontId="28" fillId="2" borderId="0" xfId="7" applyFont="1" applyFill="1" applyAlignment="1">
      <alignment horizontal="left" vertical="center" wrapText="1"/>
    </xf>
    <xf numFmtId="0" fontId="10" fillId="2" borderId="16" xfId="7" applyFont="1" applyFill="1" applyBorder="1" applyAlignment="1">
      <alignment horizontal="center" vertical="center" wrapText="1"/>
    </xf>
    <xf numFmtId="4" fontId="10" fillId="2" borderId="17" xfId="7" applyNumberFormat="1" applyFont="1" applyFill="1" applyBorder="1" applyAlignment="1">
      <alignment horizontal="right" vertical="center" wrapText="1"/>
    </xf>
    <xf numFmtId="0" fontId="29" fillId="2" borderId="0" xfId="7" applyFont="1" applyFill="1" applyAlignment="1">
      <alignment horizontal="left" vertical="center"/>
    </xf>
    <xf numFmtId="0" fontId="10" fillId="2" borderId="0" xfId="7" applyFont="1" applyFill="1" applyAlignment="1">
      <alignment horizontal="center" vertical="center" wrapText="1"/>
    </xf>
    <xf numFmtId="0" fontId="4" fillId="2" borderId="0" xfId="7" applyFont="1" applyFill="1" applyAlignment="1">
      <alignment horizontal="center" vertical="center" wrapText="1"/>
    </xf>
    <xf numFmtId="0" fontId="10" fillId="2" borderId="8" xfId="7" applyFont="1" applyFill="1" applyBorder="1" applyAlignment="1">
      <alignment horizontal="center" vertical="center" wrapText="1"/>
    </xf>
    <xf numFmtId="0" fontId="29" fillId="2" borderId="0" xfId="7" applyFont="1" applyFill="1" applyAlignment="1">
      <alignment horizontal="left" vertical="center" wrapText="1"/>
    </xf>
    <xf numFmtId="4" fontId="9" fillId="2" borderId="6" xfId="7" applyNumberFormat="1" applyFont="1" applyFill="1" applyBorder="1" applyAlignment="1">
      <alignment horizontal="right" vertical="center" wrapText="1"/>
    </xf>
    <xf numFmtId="0" fontId="10" fillId="2" borderId="11" xfId="7" applyFont="1" applyFill="1" applyBorder="1" applyAlignment="1">
      <alignment horizontal="center" vertical="center" wrapText="1"/>
    </xf>
    <xf numFmtId="4" fontId="10" fillId="2" borderId="12" xfId="7" applyNumberFormat="1" applyFont="1" applyFill="1" applyBorder="1" applyAlignment="1">
      <alignment horizontal="right" vertical="center" wrapText="1"/>
    </xf>
    <xf numFmtId="0" fontId="24" fillId="2" borderId="0" xfId="7" applyFont="1" applyFill="1" applyAlignment="1">
      <alignment horizontal="left" vertical="center"/>
    </xf>
    <xf numFmtId="0" fontId="10" fillId="2" borderId="0" xfId="7" applyFont="1" applyFill="1" applyAlignment="1">
      <alignment horizontal="right" vertical="center" wrapText="1"/>
    </xf>
    <xf numFmtId="0" fontId="11" fillId="2" borderId="0" xfId="7" applyFill="1" applyAlignment="1">
      <alignment horizontal="left" vertical="top"/>
    </xf>
    <xf numFmtId="0" fontId="9" fillId="2" borderId="0" xfId="7" applyFont="1" applyFill="1" applyAlignment="1">
      <alignment horizontal="right" vertical="center" wrapText="1"/>
    </xf>
    <xf numFmtId="4" fontId="15" fillId="2" borderId="0" xfId="7" applyNumberFormat="1" applyFont="1" applyFill="1" applyAlignment="1">
      <alignment horizontal="left" vertical="center" wrapText="1"/>
    </xf>
    <xf numFmtId="4" fontId="9" fillId="2" borderId="0" xfId="7" applyNumberFormat="1" applyFont="1" applyFill="1" applyAlignment="1">
      <alignment horizontal="right" vertical="center" wrapText="1"/>
    </xf>
    <xf numFmtId="0" fontId="0" fillId="2" borderId="0" xfId="0" applyFill="1"/>
    <xf numFmtId="0" fontId="0" fillId="2" borderId="23" xfId="0" applyFill="1" applyBorder="1"/>
    <xf numFmtId="0" fontId="0" fillId="2" borderId="24" xfId="0" applyFill="1" applyBorder="1"/>
    <xf numFmtId="0" fontId="0" fillId="2" borderId="25" xfId="0" applyFill="1" applyBorder="1"/>
    <xf numFmtId="0" fontId="0" fillId="2" borderId="26" xfId="0" applyFill="1" applyBorder="1"/>
    <xf numFmtId="0" fontId="4" fillId="2" borderId="0" xfId="0" applyFont="1" applyFill="1"/>
    <xf numFmtId="0" fontId="0" fillId="2" borderId="27" xfId="0" applyFill="1" applyBorder="1"/>
    <xf numFmtId="0" fontId="4" fillId="2" borderId="26" xfId="0" applyFont="1" applyFill="1" applyBorder="1"/>
    <xf numFmtId="0" fontId="4" fillId="2" borderId="27" xfId="0" applyFont="1" applyFill="1" applyBorder="1"/>
    <xf numFmtId="0" fontId="0" fillId="2" borderId="28" xfId="0" applyFill="1" applyBorder="1"/>
    <xf numFmtId="0" fontId="0" fillId="2" borderId="29" xfId="0" applyFill="1" applyBorder="1"/>
    <xf numFmtId="0" fontId="0" fillId="2" borderId="30" xfId="0" applyFill="1" applyBorder="1"/>
    <xf numFmtId="0" fontId="4" fillId="2" borderId="28" xfId="0" applyFont="1" applyFill="1" applyBorder="1"/>
    <xf numFmtId="0" fontId="4" fillId="2" borderId="23" xfId="0" applyFont="1" applyFill="1" applyBorder="1"/>
    <xf numFmtId="0" fontId="0" fillId="2" borderId="35" xfId="0" applyFill="1" applyBorder="1"/>
    <xf numFmtId="0" fontId="0" fillId="2" borderId="36" xfId="0" applyFill="1" applyBorder="1"/>
    <xf numFmtId="0" fontId="0" fillId="2" borderId="37" xfId="0" applyFill="1" applyBorder="1"/>
    <xf numFmtId="0" fontId="0" fillId="5" borderId="23" xfId="0" applyFill="1" applyBorder="1"/>
    <xf numFmtId="0" fontId="0" fillId="5" borderId="24" xfId="0" applyFill="1" applyBorder="1"/>
    <xf numFmtId="0" fontId="0" fillId="5" borderId="25" xfId="0" applyFill="1" applyBorder="1"/>
    <xf numFmtId="0" fontId="0" fillId="5" borderId="26" xfId="0" applyFill="1" applyBorder="1"/>
    <xf numFmtId="0" fontId="0" fillId="5" borderId="0" xfId="0" applyFill="1"/>
    <xf numFmtId="0" fontId="4" fillId="5" borderId="0" xfId="0" applyFont="1" applyFill="1"/>
    <xf numFmtId="0" fontId="0" fillId="5" borderId="27" xfId="0" applyFill="1" applyBorder="1"/>
    <xf numFmtId="0" fontId="0" fillId="5" borderId="28" xfId="0" applyFill="1" applyBorder="1"/>
    <xf numFmtId="0" fontId="0" fillId="5" borderId="29" xfId="0" applyFill="1" applyBorder="1"/>
    <xf numFmtId="0" fontId="0" fillId="5" borderId="30" xfId="0" applyFill="1" applyBorder="1"/>
    <xf numFmtId="0" fontId="4" fillId="5" borderId="24" xfId="0" applyFont="1" applyFill="1" applyBorder="1" applyAlignment="1">
      <alignment horizontal="right"/>
    </xf>
    <xf numFmtId="0" fontId="4" fillId="5" borderId="26" xfId="0" applyFont="1" applyFill="1" applyBorder="1"/>
    <xf numFmtId="0" fontId="4" fillId="5" borderId="31" xfId="0" applyFont="1" applyFill="1" applyBorder="1"/>
    <xf numFmtId="0" fontId="0" fillId="5" borderId="32" xfId="0" applyFill="1" applyBorder="1"/>
    <xf numFmtId="0" fontId="4" fillId="5" borderId="34" xfId="0" applyFont="1" applyFill="1" applyBorder="1" applyAlignment="1">
      <alignment horizontal="right"/>
    </xf>
    <xf numFmtId="0" fontId="0" fillId="5" borderId="33" xfId="0" applyFill="1" applyBorder="1"/>
    <xf numFmtId="0" fontId="4" fillId="5" borderId="29" xfId="0" applyFont="1" applyFill="1" applyBorder="1"/>
    <xf numFmtId="0" fontId="4" fillId="2" borderId="26" xfId="0" applyFont="1" applyFill="1" applyBorder="1" applyAlignment="1">
      <alignment horizontal="right"/>
    </xf>
    <xf numFmtId="2" fontId="0" fillId="5" borderId="26" xfId="0" applyNumberFormat="1" applyFill="1" applyBorder="1"/>
    <xf numFmtId="0" fontId="4" fillId="5" borderId="27" xfId="0" applyFont="1" applyFill="1" applyBorder="1"/>
    <xf numFmtId="9" fontId="0" fillId="5" borderId="26" xfId="13" applyFont="1" applyFill="1" applyBorder="1"/>
    <xf numFmtId="2" fontId="5" fillId="5" borderId="26" xfId="0" applyNumberFormat="1" applyFont="1" applyFill="1" applyBorder="1"/>
    <xf numFmtId="0" fontId="5" fillId="5" borderId="27" xfId="0" applyFont="1" applyFill="1" applyBorder="1"/>
    <xf numFmtId="0" fontId="26" fillId="2" borderId="0" xfId="7" applyFont="1" applyFill="1" applyAlignment="1">
      <alignment horizontal="center" vertical="center" wrapText="1"/>
    </xf>
    <xf numFmtId="0" fontId="27" fillId="2" borderId="0" xfId="7" applyFont="1" applyFill="1" applyAlignment="1">
      <alignment horizontal="center" vertical="center" wrapText="1"/>
    </xf>
    <xf numFmtId="4" fontId="26" fillId="2" borderId="0" xfId="7" applyNumberFormat="1" applyFont="1" applyFill="1" applyAlignment="1">
      <alignment horizontal="right" vertical="center" wrapText="1"/>
    </xf>
    <xf numFmtId="4" fontId="26" fillId="2" borderId="18" xfId="7" applyNumberFormat="1" applyFont="1" applyFill="1" applyBorder="1" applyAlignment="1">
      <alignment horizontal="right" vertical="center" wrapText="1"/>
    </xf>
    <xf numFmtId="4" fontId="10" fillId="2" borderId="11" xfId="7" applyNumberFormat="1" applyFont="1" applyFill="1" applyBorder="1" applyAlignment="1">
      <alignment horizontal="right" vertical="center" wrapText="1"/>
    </xf>
    <xf numFmtId="4" fontId="10" fillId="2" borderId="18" xfId="7" applyNumberFormat="1" applyFont="1" applyFill="1" applyBorder="1" applyAlignment="1">
      <alignment horizontal="right" vertical="center" wrapText="1"/>
    </xf>
    <xf numFmtId="4" fontId="26" fillId="2" borderId="0" xfId="7" applyNumberFormat="1" applyFont="1" applyFill="1" applyAlignment="1">
      <alignment horizontal="left" vertical="center" wrapText="1"/>
    </xf>
    <xf numFmtId="49" fontId="1" fillId="0" borderId="0" xfId="14" applyNumberFormat="1" applyAlignment="1">
      <alignment horizontal="left" vertical="center"/>
    </xf>
    <xf numFmtId="0" fontId="1" fillId="0" borderId="0" xfId="14" applyAlignment="1">
      <alignment vertical="center"/>
    </xf>
    <xf numFmtId="0" fontId="1" fillId="0" borderId="0" xfId="14"/>
    <xf numFmtId="0" fontId="20" fillId="2" borderId="0" xfId="14" applyFont="1" applyFill="1" applyAlignment="1">
      <alignment vertical="center"/>
    </xf>
    <xf numFmtId="0" fontId="1" fillId="2" borderId="0" xfId="14" applyFill="1" applyAlignment="1">
      <alignment vertical="center"/>
    </xf>
    <xf numFmtId="0" fontId="21" fillId="3" borderId="0" xfId="14" applyFont="1" applyFill="1" applyAlignment="1">
      <alignment horizontal="right" vertical="center"/>
    </xf>
    <xf numFmtId="0" fontId="21" fillId="2" borderId="0" xfId="14" applyFont="1" applyFill="1" applyAlignment="1">
      <alignment horizontal="right" vertical="center"/>
    </xf>
    <xf numFmtId="49" fontId="21" fillId="3" borderId="0" xfId="14" applyNumberFormat="1" applyFont="1" applyFill="1" applyAlignment="1">
      <alignment horizontal="center" vertical="center"/>
    </xf>
    <xf numFmtId="10" fontId="33" fillId="3" borderId="0" xfId="14" applyNumberFormat="1" applyFont="1" applyFill="1"/>
    <xf numFmtId="0" fontId="1" fillId="0" borderId="0" xfId="14" applyAlignment="1">
      <alignment horizontal="center" vertical="center"/>
    </xf>
    <xf numFmtId="49" fontId="1" fillId="3" borderId="3" xfId="14" applyNumberFormat="1" applyFill="1" applyBorder="1" applyAlignment="1">
      <alignment horizontal="left" vertical="center"/>
    </xf>
    <xf numFmtId="0" fontId="1" fillId="0" borderId="3" xfId="14" applyBorder="1" applyAlignment="1">
      <alignment vertical="center" wrapText="1"/>
    </xf>
    <xf numFmtId="0" fontId="1" fillId="0" borderId="3" xfId="14" applyBorder="1" applyAlignment="1">
      <alignment horizontal="center" vertical="center"/>
    </xf>
    <xf numFmtId="4" fontId="1" fillId="0" borderId="3" xfId="14" applyNumberFormat="1" applyBorder="1" applyAlignment="1">
      <alignment vertical="center"/>
    </xf>
    <xf numFmtId="49" fontId="1" fillId="0" borderId="4" xfId="14" applyNumberFormat="1" applyBorder="1" applyAlignment="1">
      <alignment horizontal="left" vertical="center"/>
    </xf>
    <xf numFmtId="0" fontId="1" fillId="0" borderId="4" xfId="14" applyBorder="1" applyAlignment="1">
      <alignment vertical="center" wrapText="1"/>
    </xf>
    <xf numFmtId="0" fontId="1" fillId="0" borderId="4" xfId="14" applyBorder="1" applyAlignment="1">
      <alignment horizontal="center" vertical="center"/>
    </xf>
    <xf numFmtId="4" fontId="1" fillId="0" borderId="4" xfId="14" applyNumberFormat="1" applyBorder="1" applyAlignment="1">
      <alignment vertical="center"/>
    </xf>
    <xf numFmtId="0" fontId="1" fillId="0" borderId="4" xfId="14" quotePrefix="1" applyBorder="1" applyAlignment="1">
      <alignment vertical="center" wrapText="1"/>
    </xf>
    <xf numFmtId="0" fontId="1" fillId="0" borderId="0" xfId="14" applyAlignment="1">
      <alignment vertical="center" wrapText="1"/>
    </xf>
    <xf numFmtId="4" fontId="1" fillId="0" borderId="0" xfId="14" applyNumberFormat="1" applyAlignment="1">
      <alignment vertical="center"/>
    </xf>
    <xf numFmtId="0" fontId="26" fillId="2" borderId="0" xfId="7" applyFont="1" applyFill="1" applyAlignment="1">
      <alignment horizontal="left" vertical="center"/>
    </xf>
    <xf numFmtId="0" fontId="10" fillId="2" borderId="0" xfId="7" applyFont="1" applyFill="1" applyAlignment="1">
      <alignment horizontal="left" vertical="center"/>
    </xf>
    <xf numFmtId="0" fontId="10" fillId="2" borderId="11" xfId="7" applyFont="1" applyFill="1" applyBorder="1" applyAlignment="1">
      <alignment horizontal="left" vertical="center"/>
    </xf>
    <xf numFmtId="0" fontId="10" fillId="2" borderId="0" xfId="7" applyFont="1" applyFill="1" applyAlignment="1">
      <alignment horizontal="center" vertical="center"/>
    </xf>
    <xf numFmtId="4" fontId="9" fillId="2" borderId="12" xfId="7" applyNumberFormat="1" applyFont="1" applyFill="1" applyBorder="1" applyAlignment="1">
      <alignment horizontal="right" vertical="center" wrapText="1"/>
    </xf>
    <xf numFmtId="3" fontId="10" fillId="2" borderId="40" xfId="7" applyNumberFormat="1" applyFont="1" applyFill="1" applyBorder="1" applyAlignment="1">
      <alignment horizontal="center" vertical="center" wrapText="1"/>
    </xf>
    <xf numFmtId="0" fontId="10" fillId="2" borderId="40" xfId="7" applyFont="1" applyFill="1" applyBorder="1" applyAlignment="1">
      <alignment horizontal="center" vertical="center" wrapText="1"/>
    </xf>
    <xf numFmtId="0" fontId="26" fillId="2" borderId="40" xfId="7" applyFont="1" applyFill="1" applyBorder="1" applyAlignment="1">
      <alignment horizontal="left" vertical="center"/>
    </xf>
    <xf numFmtId="0" fontId="27" fillId="2" borderId="40" xfId="7" applyFont="1" applyFill="1" applyBorder="1" applyAlignment="1">
      <alignment horizontal="center" vertical="center" wrapText="1"/>
    </xf>
    <xf numFmtId="4" fontId="26" fillId="2" borderId="40" xfId="7" applyNumberFormat="1" applyFont="1" applyFill="1" applyBorder="1" applyAlignment="1">
      <alignment horizontal="right" vertical="center" wrapText="1"/>
    </xf>
    <xf numFmtId="4" fontId="26" fillId="2" borderId="40" xfId="7" applyNumberFormat="1" applyFont="1" applyFill="1" applyBorder="1" applyAlignment="1">
      <alignment horizontal="left" vertical="center" wrapText="1"/>
    </xf>
    <xf numFmtId="4" fontId="10" fillId="2" borderId="41" xfId="7" applyNumberFormat="1" applyFont="1" applyFill="1" applyBorder="1" applyAlignment="1">
      <alignment horizontal="right" vertical="center" wrapText="1"/>
    </xf>
    <xf numFmtId="3" fontId="10" fillId="2" borderId="0" xfId="7" applyNumberFormat="1" applyFont="1" applyFill="1" applyAlignment="1">
      <alignment horizontal="center" vertical="center" wrapText="1"/>
    </xf>
    <xf numFmtId="3" fontId="26" fillId="2" borderId="0" xfId="7" applyNumberFormat="1" applyFont="1" applyFill="1" applyAlignment="1">
      <alignment horizontal="center" vertical="center" wrapText="1"/>
    </xf>
    <xf numFmtId="3" fontId="26" fillId="2" borderId="59" xfId="7" applyNumberFormat="1" applyFont="1" applyFill="1" applyBorder="1" applyAlignment="1">
      <alignment horizontal="center" vertical="center" wrapText="1"/>
    </xf>
    <xf numFmtId="0" fontId="26" fillId="2" borderId="59" xfId="7" applyFont="1" applyFill="1" applyBorder="1" applyAlignment="1">
      <alignment horizontal="center" vertical="center" wrapText="1"/>
    </xf>
    <xf numFmtId="0" fontId="26" fillId="2" borderId="59" xfId="7" applyFont="1" applyFill="1" applyBorder="1" applyAlignment="1">
      <alignment horizontal="left" vertical="center"/>
    </xf>
    <xf numFmtId="4" fontId="26" fillId="2" borderId="59" xfId="7" applyNumberFormat="1" applyFont="1" applyFill="1" applyBorder="1" applyAlignment="1">
      <alignment horizontal="right" vertical="center" wrapText="1"/>
    </xf>
    <xf numFmtId="4" fontId="10" fillId="2" borderId="59" xfId="7" applyNumberFormat="1" applyFont="1" applyFill="1" applyBorder="1" applyAlignment="1">
      <alignment horizontal="right" vertical="center" wrapText="1"/>
    </xf>
    <xf numFmtId="4" fontId="26" fillId="2" borderId="60" xfId="7" applyNumberFormat="1" applyFont="1" applyFill="1" applyBorder="1" applyAlignment="1">
      <alignment horizontal="right" vertical="center" wrapText="1"/>
    </xf>
    <xf numFmtId="0" fontId="10" fillId="2" borderId="38" xfId="7" applyFont="1" applyFill="1" applyBorder="1" applyAlignment="1">
      <alignment horizontal="center" vertical="center" wrapText="1"/>
    </xf>
    <xf numFmtId="0" fontId="9" fillId="2" borderId="0" xfId="7" applyFont="1" applyFill="1" applyAlignment="1">
      <alignment horizontal="center" vertical="center" wrapText="1"/>
    </xf>
    <xf numFmtId="0" fontId="4" fillId="2" borderId="40" xfId="7" applyFont="1" applyFill="1" applyBorder="1" applyAlignment="1">
      <alignment horizontal="center" vertical="center" wrapText="1"/>
    </xf>
    <xf numFmtId="0" fontId="26" fillId="2" borderId="40" xfId="7" applyFont="1" applyFill="1" applyBorder="1" applyAlignment="1">
      <alignment horizontal="center" vertical="center" wrapText="1"/>
    </xf>
    <xf numFmtId="0" fontId="10" fillId="2" borderId="44" xfId="7" applyFont="1" applyFill="1" applyBorder="1" applyAlignment="1">
      <alignment horizontal="left" vertical="center"/>
    </xf>
    <xf numFmtId="0" fontId="10" fillId="2" borderId="59" xfId="7" applyFont="1" applyFill="1" applyBorder="1" applyAlignment="1">
      <alignment horizontal="center" vertical="center" wrapText="1"/>
    </xf>
    <xf numFmtId="0" fontId="10" fillId="2" borderId="62" xfId="7" applyFont="1" applyFill="1" applyBorder="1" applyAlignment="1">
      <alignment horizontal="center" vertical="center" wrapText="1"/>
    </xf>
    <xf numFmtId="0" fontId="10" fillId="2" borderId="20" xfId="7" applyFont="1" applyFill="1" applyBorder="1" applyAlignment="1">
      <alignment horizontal="center" vertical="center" wrapText="1"/>
    </xf>
    <xf numFmtId="0" fontId="4" fillId="2" borderId="21" xfId="7" applyFont="1" applyFill="1" applyBorder="1" applyAlignment="1">
      <alignment horizontal="center" vertical="center" wrapText="1"/>
    </xf>
    <xf numFmtId="0" fontId="10" fillId="2" borderId="38" xfId="7" applyFont="1" applyFill="1" applyBorder="1" applyAlignment="1">
      <alignment horizontal="left" vertical="center"/>
    </xf>
    <xf numFmtId="0" fontId="10" fillId="2" borderId="40" xfId="7" applyFont="1" applyFill="1" applyBorder="1" applyAlignment="1">
      <alignment horizontal="left" vertical="center"/>
    </xf>
    <xf numFmtId="0" fontId="10" fillId="2" borderId="59" xfId="7" applyFont="1" applyFill="1" applyBorder="1" applyAlignment="1">
      <alignment horizontal="left" vertical="center"/>
    </xf>
    <xf numFmtId="0" fontId="26" fillId="2" borderId="0" xfId="7" applyFont="1" applyFill="1" applyAlignment="1">
      <alignment horizontal="center" vertical="center"/>
    </xf>
    <xf numFmtId="0" fontId="10" fillId="2" borderId="7" xfId="7" applyFont="1" applyFill="1" applyBorder="1" applyAlignment="1">
      <alignment horizontal="center" vertical="center" wrapText="1"/>
    </xf>
    <xf numFmtId="0" fontId="12" fillId="2" borderId="0" xfId="7" applyFont="1" applyFill="1" applyAlignment="1">
      <alignment horizontal="center" vertical="center"/>
    </xf>
    <xf numFmtId="0" fontId="10" fillId="2" borderId="59" xfId="7" applyFont="1" applyFill="1" applyBorder="1" applyAlignment="1">
      <alignment horizontal="center" vertical="center"/>
    </xf>
    <xf numFmtId="0" fontId="35" fillId="2" borderId="0" xfId="7" applyFont="1" applyFill="1" applyAlignment="1">
      <alignment horizontal="left" vertical="center"/>
    </xf>
    <xf numFmtId="0" fontId="35" fillId="2" borderId="0" xfId="7" applyFont="1" applyFill="1" applyAlignment="1">
      <alignment horizontal="center" vertical="center" wrapText="1"/>
    </xf>
    <xf numFmtId="0" fontId="35" fillId="2" borderId="40" xfId="7" applyFont="1" applyFill="1" applyBorder="1" applyAlignment="1">
      <alignment horizontal="left" vertical="center"/>
    </xf>
    <xf numFmtId="0" fontId="35" fillId="2" borderId="40" xfId="7" applyFont="1" applyFill="1" applyBorder="1" applyAlignment="1">
      <alignment horizontal="center" vertical="center" wrapText="1"/>
    </xf>
    <xf numFmtId="0" fontId="10" fillId="2" borderId="40" xfId="5" applyFont="1" applyFill="1" applyBorder="1" applyAlignment="1">
      <alignment horizontal="center" vertical="center"/>
    </xf>
    <xf numFmtId="0" fontId="10" fillId="2" borderId="0" xfId="5" applyFont="1" applyFill="1" applyAlignment="1">
      <alignment horizontal="center" vertical="center"/>
    </xf>
    <xf numFmtId="168" fontId="36" fillId="2" borderId="0" xfId="7" applyNumberFormat="1" applyFont="1" applyFill="1" applyAlignment="1">
      <alignment horizontal="left" vertical="center" wrapText="1"/>
    </xf>
    <xf numFmtId="0" fontId="10" fillId="2" borderId="59" xfId="5" applyFont="1" applyFill="1" applyBorder="1" applyAlignment="1">
      <alignment horizontal="center" vertical="center"/>
    </xf>
    <xf numFmtId="0" fontId="4" fillId="2" borderId="59" xfId="7" applyFont="1" applyFill="1" applyBorder="1" applyAlignment="1">
      <alignment horizontal="center" vertical="center" wrapText="1"/>
    </xf>
    <xf numFmtId="4" fontId="10" fillId="2" borderId="60" xfId="7" applyNumberFormat="1" applyFont="1" applyFill="1" applyBorder="1" applyAlignment="1">
      <alignment horizontal="right" vertical="center" wrapText="1"/>
    </xf>
    <xf numFmtId="4" fontId="9" fillId="2" borderId="40" xfId="7" applyNumberFormat="1" applyFont="1" applyFill="1" applyBorder="1" applyAlignment="1">
      <alignment horizontal="right" vertical="center" wrapText="1"/>
    </xf>
    <xf numFmtId="4" fontId="9" fillId="2" borderId="59" xfId="7" applyNumberFormat="1" applyFont="1" applyFill="1" applyBorder="1" applyAlignment="1">
      <alignment horizontal="right" vertical="center" wrapText="1"/>
    </xf>
    <xf numFmtId="0" fontId="10" fillId="2" borderId="40" xfId="4" applyFont="1" applyFill="1" applyBorder="1" applyAlignment="1">
      <alignment horizontal="center" vertical="center" wrapText="1"/>
    </xf>
    <xf numFmtId="0" fontId="26" fillId="2" borderId="0" xfId="4" applyFont="1" applyFill="1" applyAlignment="1">
      <alignment horizontal="center" vertical="center" wrapText="1"/>
    </xf>
    <xf numFmtId="0" fontId="26" fillId="2" borderId="40" xfId="4" applyFont="1" applyFill="1" applyBorder="1" applyAlignment="1">
      <alignment horizontal="center" vertical="center"/>
    </xf>
    <xf numFmtId="4" fontId="26" fillId="2" borderId="41" xfId="7" applyNumberFormat="1" applyFont="1" applyFill="1" applyBorder="1" applyAlignment="1">
      <alignment horizontal="right" vertical="center" wrapText="1"/>
    </xf>
    <xf numFmtId="0" fontId="26" fillId="2" borderId="0" xfId="4" applyFont="1" applyFill="1" applyAlignment="1">
      <alignment horizontal="center" vertical="center"/>
    </xf>
    <xf numFmtId="0" fontId="27" fillId="2" borderId="0" xfId="7" applyFont="1" applyFill="1" applyAlignment="1">
      <alignment horizontal="left" vertical="center"/>
    </xf>
    <xf numFmtId="0" fontId="10" fillId="2" borderId="40" xfId="4" applyFont="1" applyFill="1" applyBorder="1" applyAlignment="1">
      <alignment horizontal="center" vertical="center"/>
    </xf>
    <xf numFmtId="0" fontId="4" fillId="2" borderId="40" xfId="7" applyFont="1" applyFill="1" applyBorder="1" applyAlignment="1">
      <alignment horizontal="left" vertical="center"/>
    </xf>
    <xf numFmtId="0" fontId="4" fillId="2" borderId="40" xfId="7" applyFont="1" applyFill="1" applyBorder="1" applyAlignment="1">
      <alignment horizontal="left" vertical="center" wrapText="1"/>
    </xf>
    <xf numFmtId="4" fontId="4" fillId="2" borderId="40" xfId="7" applyNumberFormat="1" applyFont="1" applyFill="1" applyBorder="1" applyAlignment="1">
      <alignment horizontal="right" vertical="center" wrapText="1"/>
    </xf>
    <xf numFmtId="4" fontId="4" fillId="2" borderId="40" xfId="7" applyNumberFormat="1" applyFont="1" applyFill="1" applyBorder="1" applyAlignment="1">
      <alignment horizontal="left" vertical="center" wrapText="1"/>
    </xf>
    <xf numFmtId="4" fontId="27" fillId="2" borderId="0" xfId="7" applyNumberFormat="1" applyFont="1" applyFill="1" applyAlignment="1">
      <alignment horizontal="right" vertical="center" wrapText="1"/>
    </xf>
    <xf numFmtId="4" fontId="27" fillId="2" borderId="0" xfId="7" applyNumberFormat="1" applyFont="1" applyFill="1" applyAlignment="1">
      <alignment horizontal="left" vertical="center" wrapText="1"/>
    </xf>
    <xf numFmtId="0" fontId="27" fillId="2" borderId="0" xfId="7" applyFont="1" applyFill="1" applyAlignment="1">
      <alignment horizontal="left" vertical="center" wrapText="1"/>
    </xf>
    <xf numFmtId="4" fontId="35" fillId="2" borderId="40" xfId="7" applyNumberFormat="1" applyFont="1" applyFill="1" applyBorder="1" applyAlignment="1">
      <alignment horizontal="right" vertical="center" wrapText="1"/>
    </xf>
    <xf numFmtId="0" fontId="37" fillId="2" borderId="0" xfId="7" applyFont="1" applyFill="1" applyAlignment="1">
      <alignment horizontal="left" vertical="center"/>
    </xf>
    <xf numFmtId="2" fontId="35" fillId="2" borderId="0" xfId="7" applyNumberFormat="1" applyFont="1" applyFill="1" applyAlignment="1">
      <alignment horizontal="left" vertical="center"/>
    </xf>
    <xf numFmtId="4" fontId="35" fillId="2" borderId="0" xfId="7" applyNumberFormat="1" applyFont="1" applyFill="1" applyAlignment="1">
      <alignment horizontal="right" vertical="center" wrapText="1"/>
    </xf>
    <xf numFmtId="4" fontId="35" fillId="2" borderId="0" xfId="7" applyNumberFormat="1" applyFont="1" applyFill="1" applyAlignment="1">
      <alignment horizontal="left" vertical="center" wrapText="1"/>
    </xf>
    <xf numFmtId="4" fontId="35" fillId="2" borderId="18" xfId="7" applyNumberFormat="1" applyFont="1" applyFill="1" applyBorder="1" applyAlignment="1">
      <alignment horizontal="right" vertical="center" wrapText="1"/>
    </xf>
    <xf numFmtId="0" fontId="26" fillId="2" borderId="0" xfId="7" applyFont="1" applyFill="1" applyAlignment="1">
      <alignment horizontal="left" vertical="center" wrapText="1"/>
    </xf>
    <xf numFmtId="0" fontId="26" fillId="2" borderId="0" xfId="7" applyFont="1" applyFill="1" applyAlignment="1">
      <alignment horizontal="right" vertical="center"/>
    </xf>
    <xf numFmtId="0" fontId="4" fillId="2" borderId="0" xfId="7" applyFont="1" applyFill="1" applyAlignment="1">
      <alignment horizontal="left" vertical="center"/>
    </xf>
    <xf numFmtId="0" fontId="27" fillId="2" borderId="40" xfId="7" applyFont="1" applyFill="1" applyBorder="1" applyAlignment="1">
      <alignment horizontal="left" vertical="center"/>
    </xf>
    <xf numFmtId="0" fontId="36" fillId="2" borderId="0" xfId="7" applyFont="1" applyFill="1" applyAlignment="1">
      <alignment horizontal="left" vertical="center" wrapText="1"/>
    </xf>
    <xf numFmtId="2" fontId="9" fillId="2" borderId="0" xfId="7" applyNumberFormat="1" applyFont="1" applyFill="1" applyAlignment="1">
      <alignment horizontal="right" vertical="center" wrapText="1"/>
    </xf>
    <xf numFmtId="0" fontId="10" fillId="2" borderId="9" xfId="5" applyFont="1" applyFill="1" applyBorder="1" applyAlignment="1">
      <alignment horizontal="center" vertical="center"/>
    </xf>
    <xf numFmtId="0" fontId="10" fillId="2" borderId="9" xfId="4" applyFont="1" applyFill="1" applyBorder="1" applyAlignment="1">
      <alignment horizontal="center" vertical="center" wrapText="1"/>
    </xf>
    <xf numFmtId="0" fontId="10" fillId="2" borderId="9" xfId="4" applyFont="1" applyFill="1" applyBorder="1" applyAlignment="1">
      <alignment horizontal="center" vertical="center"/>
    </xf>
    <xf numFmtId="0" fontId="10" fillId="2" borderId="0" xfId="4" applyFont="1" applyFill="1" applyAlignment="1">
      <alignment horizontal="center" vertical="center"/>
    </xf>
    <xf numFmtId="2" fontId="10" fillId="2" borderId="9" xfId="7" applyNumberFormat="1" applyFont="1" applyFill="1" applyBorder="1" applyAlignment="1">
      <alignment horizontal="center" vertical="center" wrapText="1"/>
    </xf>
    <xf numFmtId="2" fontId="10" fillId="2" borderId="10" xfId="7" applyNumberFormat="1" applyFont="1" applyFill="1" applyBorder="1" applyAlignment="1">
      <alignment horizontal="right" vertical="center" wrapText="1"/>
    </xf>
    <xf numFmtId="0" fontId="42" fillId="2" borderId="0" xfId="7" applyFont="1" applyFill="1" applyAlignment="1">
      <alignment horizontal="left" vertical="center"/>
    </xf>
    <xf numFmtId="0" fontId="44" fillId="2" borderId="0" xfId="7" applyFont="1" applyFill="1" applyAlignment="1">
      <alignment horizontal="left" vertical="center"/>
    </xf>
    <xf numFmtId="4" fontId="44" fillId="2" borderId="0" xfId="7" applyNumberFormat="1" applyFont="1" applyFill="1" applyAlignment="1">
      <alignment horizontal="left" vertical="center"/>
    </xf>
    <xf numFmtId="0" fontId="11" fillId="2" borderId="0" xfId="7" applyFill="1" applyAlignment="1">
      <alignment horizontal="center"/>
    </xf>
    <xf numFmtId="0" fontId="26" fillId="2" borderId="0" xfId="7" applyFont="1" applyFill="1" applyAlignment="1">
      <alignment horizontal="right" vertical="center" wrapText="1"/>
    </xf>
    <xf numFmtId="0" fontId="27" fillId="2" borderId="0" xfId="7" applyFont="1" applyFill="1" applyAlignment="1">
      <alignment vertical="center" wrapText="1"/>
    </xf>
    <xf numFmtId="4" fontId="26" fillId="2" borderId="0" xfId="7" applyNumberFormat="1" applyFont="1" applyFill="1" applyAlignment="1">
      <alignment vertical="center" wrapText="1"/>
    </xf>
    <xf numFmtId="4" fontId="4" fillId="2" borderId="0" xfId="7" applyNumberFormat="1" applyFont="1" applyFill="1" applyAlignment="1">
      <alignment horizontal="right" vertical="center" wrapText="1"/>
    </xf>
    <xf numFmtId="4" fontId="4" fillId="2" borderId="0" xfId="7" applyNumberFormat="1" applyFont="1" applyFill="1" applyAlignment="1">
      <alignment horizontal="left" vertical="center" wrapText="1"/>
    </xf>
    <xf numFmtId="0" fontId="12" fillId="2" borderId="0" xfId="7" applyFont="1" applyFill="1" applyAlignment="1">
      <alignment horizontal="left" vertical="top"/>
    </xf>
    <xf numFmtId="4" fontId="9" fillId="2" borderId="18" xfId="7" applyNumberFormat="1" applyFont="1" applyFill="1" applyBorder="1" applyAlignment="1">
      <alignment horizontal="right" vertical="center" wrapText="1"/>
    </xf>
    <xf numFmtId="4" fontId="10" fillId="2" borderId="0" xfId="7" applyNumberFormat="1" applyFont="1" applyFill="1" applyAlignment="1">
      <alignment horizontal="left" vertical="center" wrapText="1"/>
    </xf>
    <xf numFmtId="0" fontId="51" fillId="2" borderId="0" xfId="7" applyFont="1" applyFill="1" applyAlignment="1">
      <alignment horizontal="center" vertical="center" wrapText="1"/>
    </xf>
    <xf numFmtId="0" fontId="50" fillId="2" borderId="0" xfId="7" applyFont="1" applyFill="1" applyAlignment="1">
      <alignment horizontal="center" vertical="center" wrapText="1"/>
    </xf>
    <xf numFmtId="0" fontId="24" fillId="2" borderId="0" xfId="7" applyFont="1" applyFill="1" applyAlignment="1">
      <alignment horizontal="left" vertical="top"/>
    </xf>
    <xf numFmtId="0" fontId="11" fillId="2" borderId="71" xfId="7" applyFill="1" applyBorder="1" applyAlignment="1">
      <alignment horizontal="center"/>
    </xf>
    <xf numFmtId="167" fontId="14" fillId="2" borderId="70" xfId="7" applyNumberFormat="1" applyFont="1" applyFill="1" applyBorder="1" applyAlignment="1">
      <alignment horizontal="center" vertical="center" shrinkToFit="1"/>
    </xf>
    <xf numFmtId="0" fontId="11" fillId="2" borderId="70" xfId="7" applyFill="1" applyBorder="1" applyAlignment="1">
      <alignment horizontal="left" vertical="center"/>
    </xf>
    <xf numFmtId="167" fontId="14" fillId="2" borderId="80" xfId="7" applyNumberFormat="1" applyFont="1" applyFill="1" applyBorder="1" applyAlignment="1">
      <alignment horizontal="center" vertical="center" shrinkToFit="1"/>
    </xf>
    <xf numFmtId="0" fontId="53" fillId="0" borderId="0" xfId="0" applyFont="1"/>
    <xf numFmtId="0" fontId="54" fillId="0" borderId="0" xfId="0" applyFont="1"/>
    <xf numFmtId="0" fontId="55" fillId="0" borderId="0" xfId="0" applyFont="1"/>
    <xf numFmtId="0" fontId="56" fillId="2" borderId="40" xfId="7" applyFont="1" applyFill="1" applyBorder="1" applyAlignment="1">
      <alignment horizontal="center" vertical="center" wrapText="1"/>
    </xf>
    <xf numFmtId="0" fontId="59" fillId="2" borderId="40" xfId="7" applyFont="1" applyFill="1" applyBorder="1" applyAlignment="1">
      <alignment horizontal="center" vertical="center" wrapText="1"/>
    </xf>
    <xf numFmtId="4" fontId="56" fillId="2" borderId="40" xfId="7" applyNumberFormat="1" applyFont="1" applyFill="1" applyBorder="1" applyAlignment="1">
      <alignment horizontal="right" vertical="center" wrapText="1"/>
    </xf>
    <xf numFmtId="0" fontId="56" fillId="2" borderId="0" xfId="7" applyFont="1" applyFill="1" applyAlignment="1">
      <alignment horizontal="center" vertical="center"/>
    </xf>
    <xf numFmtId="0" fontId="56" fillId="2" borderId="0" xfId="7" applyFont="1" applyFill="1" applyAlignment="1">
      <alignment horizontal="left" vertical="center"/>
    </xf>
    <xf numFmtId="0" fontId="56" fillId="2" borderId="59" xfId="7" applyFont="1" applyFill="1" applyBorder="1" applyAlignment="1">
      <alignment horizontal="center" vertical="center" wrapText="1"/>
    </xf>
    <xf numFmtId="4" fontId="56" fillId="2" borderId="59" xfId="7" applyNumberFormat="1" applyFont="1" applyFill="1" applyBorder="1" applyAlignment="1">
      <alignment horizontal="right" vertical="center" wrapText="1"/>
    </xf>
    <xf numFmtId="0" fontId="56" fillId="2" borderId="40" xfId="7" applyFont="1" applyFill="1" applyBorder="1" applyAlignment="1">
      <alignment horizontal="left" vertical="center"/>
    </xf>
    <xf numFmtId="0" fontId="56" fillId="2" borderId="59" xfId="7" applyFont="1" applyFill="1" applyBorder="1" applyAlignment="1">
      <alignment horizontal="left" vertical="center"/>
    </xf>
    <xf numFmtId="4" fontId="56" fillId="2" borderId="0" xfId="7" applyNumberFormat="1" applyFont="1" applyFill="1" applyAlignment="1">
      <alignment horizontal="right" vertical="center" wrapText="1"/>
    </xf>
    <xf numFmtId="0" fontId="56" fillId="2" borderId="0" xfId="7" applyFont="1" applyFill="1" applyAlignment="1">
      <alignment horizontal="right" vertical="center"/>
    </xf>
    <xf numFmtId="168" fontId="59" fillId="2" borderId="0" xfId="7" applyNumberFormat="1" applyFont="1" applyFill="1" applyAlignment="1">
      <alignment horizontal="left" vertical="center" wrapText="1"/>
    </xf>
    <xf numFmtId="2" fontId="56" fillId="2" borderId="0" xfId="7" applyNumberFormat="1" applyFont="1" applyFill="1" applyAlignment="1">
      <alignment horizontal="left" vertical="center"/>
    </xf>
    <xf numFmtId="4" fontId="61" fillId="2" borderId="0" xfId="7" applyNumberFormat="1" applyFont="1" applyFill="1" applyAlignment="1">
      <alignment horizontal="right" vertical="center" wrapText="1"/>
    </xf>
    <xf numFmtId="0" fontId="59" fillId="2" borderId="40" xfId="7" applyFont="1" applyFill="1" applyBorder="1" applyAlignment="1">
      <alignment horizontal="left" vertical="center"/>
    </xf>
    <xf numFmtId="4" fontId="59" fillId="2" borderId="40" xfId="7" applyNumberFormat="1" applyFont="1" applyFill="1" applyBorder="1" applyAlignment="1">
      <alignment horizontal="right" vertical="center" wrapText="1"/>
    </xf>
    <xf numFmtId="0" fontId="59" fillId="2" borderId="0" xfId="7" applyFont="1" applyFill="1" applyAlignment="1">
      <alignment horizontal="left" vertical="center"/>
    </xf>
    <xf numFmtId="4" fontId="59" fillId="2" borderId="0" xfId="7" applyNumberFormat="1" applyFont="1" applyFill="1" applyAlignment="1">
      <alignment horizontal="right" vertical="center" wrapText="1"/>
    </xf>
    <xf numFmtId="4" fontId="61" fillId="2" borderId="0" xfId="7" applyNumberFormat="1" applyFont="1" applyFill="1" applyAlignment="1">
      <alignment horizontal="center" vertical="center" wrapText="1"/>
    </xf>
    <xf numFmtId="0" fontId="58" fillId="2" borderId="0" xfId="7" applyFont="1" applyFill="1" applyAlignment="1">
      <alignment horizontal="left" vertical="center"/>
    </xf>
    <xf numFmtId="0" fontId="60" fillId="2" borderId="0" xfId="7" applyFont="1" applyFill="1" applyAlignment="1">
      <alignment horizontal="left" vertical="center"/>
    </xf>
    <xf numFmtId="0" fontId="59" fillId="2" borderId="0" xfId="7" applyFont="1" applyFill="1" applyAlignment="1">
      <alignment horizontal="right" vertical="center"/>
    </xf>
    <xf numFmtId="0" fontId="63" fillId="2" borderId="0" xfId="7" applyFont="1" applyFill="1" applyAlignment="1">
      <alignment horizontal="left" vertical="center"/>
    </xf>
    <xf numFmtId="2" fontId="59" fillId="2" borderId="0" xfId="7" applyNumberFormat="1" applyFont="1" applyFill="1" applyAlignment="1">
      <alignment horizontal="right" vertical="center"/>
    </xf>
    <xf numFmtId="2" fontId="56" fillId="2" borderId="0" xfId="7" applyNumberFormat="1" applyFont="1" applyFill="1" applyAlignment="1">
      <alignment horizontal="right" vertical="center"/>
    </xf>
    <xf numFmtId="4" fontId="61" fillId="2" borderId="0" xfId="7" applyNumberFormat="1" applyFont="1" applyFill="1" applyAlignment="1">
      <alignment horizontal="left" vertical="center" wrapText="1"/>
    </xf>
    <xf numFmtId="4" fontId="56" fillId="2" borderId="0" xfId="7" applyNumberFormat="1" applyFont="1" applyFill="1" applyAlignment="1">
      <alignment horizontal="left" vertical="center" wrapText="1"/>
    </xf>
    <xf numFmtId="0" fontId="59" fillId="2" borderId="24" xfId="0" applyFont="1" applyFill="1" applyBorder="1"/>
    <xf numFmtId="0" fontId="59" fillId="2" borderId="0" xfId="0" applyFont="1" applyFill="1"/>
    <xf numFmtId="0" fontId="59" fillId="2" borderId="48" xfId="0" applyFont="1" applyFill="1" applyBorder="1" applyAlignment="1">
      <alignment horizontal="right"/>
    </xf>
    <xf numFmtId="0" fontId="59" fillId="2" borderId="50" xfId="0" applyFont="1" applyFill="1" applyBorder="1"/>
    <xf numFmtId="0" fontId="59" fillId="2" borderId="36" xfId="0" applyFont="1" applyFill="1" applyBorder="1"/>
    <xf numFmtId="0" fontId="59" fillId="2" borderId="51" xfId="0" applyFont="1" applyFill="1" applyBorder="1"/>
    <xf numFmtId="0" fontId="59" fillId="2" borderId="48" xfId="0" applyFont="1" applyFill="1" applyBorder="1" applyAlignment="1">
      <alignment horizontal="center"/>
    </xf>
    <xf numFmtId="0" fontId="59" fillId="2" borderId="48" xfId="0" applyFont="1" applyFill="1" applyBorder="1"/>
    <xf numFmtId="0" fontId="59" fillId="2" borderId="49" xfId="0" applyFont="1" applyFill="1" applyBorder="1" applyAlignment="1">
      <alignment horizontal="center"/>
    </xf>
    <xf numFmtId="0" fontId="59" fillId="2" borderId="0" xfId="0" applyFont="1" applyFill="1" applyAlignment="1">
      <alignment horizontal="center"/>
    </xf>
    <xf numFmtId="0" fontId="59" fillId="2" borderId="36" xfId="0" applyFont="1" applyFill="1" applyBorder="1" applyAlignment="1">
      <alignment horizontal="center"/>
    </xf>
    <xf numFmtId="164" fontId="59" fillId="2" borderId="51" xfId="0" applyNumberFormat="1" applyFont="1" applyFill="1" applyBorder="1"/>
    <xf numFmtId="0" fontId="59" fillId="2" borderId="13" xfId="0" applyFont="1" applyFill="1" applyBorder="1" applyAlignment="1">
      <alignment horizontal="center"/>
    </xf>
    <xf numFmtId="0" fontId="59" fillId="2" borderId="13" xfId="0" applyFont="1" applyFill="1" applyBorder="1"/>
    <xf numFmtId="0" fontId="59" fillId="2" borderId="52" xfId="0" applyFont="1" applyFill="1" applyBorder="1" applyAlignment="1">
      <alignment horizontal="center"/>
    </xf>
    <xf numFmtId="0" fontId="59" fillId="2" borderId="53" xfId="0" applyFont="1" applyFill="1" applyBorder="1"/>
    <xf numFmtId="0" fontId="59" fillId="2" borderId="13" xfId="0" applyFont="1" applyFill="1" applyBorder="1" applyAlignment="1">
      <alignment horizontal="right"/>
    </xf>
    <xf numFmtId="0" fontId="59" fillId="2" borderId="43" xfId="0" applyFont="1" applyFill="1" applyBorder="1" applyAlignment="1">
      <alignment horizontal="center"/>
    </xf>
    <xf numFmtId="0" fontId="59" fillId="2" borderId="2" xfId="0" applyFont="1" applyFill="1" applyBorder="1" applyAlignment="1">
      <alignment horizontal="center"/>
    </xf>
    <xf numFmtId="0" fontId="59" fillId="2" borderId="2" xfId="0" applyFont="1" applyFill="1" applyBorder="1"/>
    <xf numFmtId="0" fontId="59" fillId="2" borderId="25" xfId="0" applyFont="1" applyFill="1" applyBorder="1"/>
    <xf numFmtId="0" fontId="59" fillId="2" borderId="27" xfId="0" applyFont="1" applyFill="1" applyBorder="1"/>
    <xf numFmtId="0" fontId="59" fillId="2" borderId="26" xfId="0" applyFont="1" applyFill="1" applyBorder="1"/>
    <xf numFmtId="0" fontId="59" fillId="2" borderId="29" xfId="0" applyFont="1" applyFill="1" applyBorder="1" applyAlignment="1">
      <alignment horizontal="center"/>
    </xf>
    <xf numFmtId="0" fontId="59" fillId="2" borderId="30" xfId="0" applyFont="1" applyFill="1" applyBorder="1" applyAlignment="1">
      <alignment horizontal="center"/>
    </xf>
    <xf numFmtId="0" fontId="59" fillId="2" borderId="30" xfId="0" applyFont="1" applyFill="1" applyBorder="1"/>
    <xf numFmtId="0" fontId="59" fillId="2" borderId="28" xfId="0" applyFont="1" applyFill="1" applyBorder="1"/>
    <xf numFmtId="0" fontId="59" fillId="2" borderId="29" xfId="0" applyFont="1" applyFill="1" applyBorder="1"/>
    <xf numFmtId="0" fontId="59" fillId="2" borderId="55" xfId="0" applyFont="1" applyFill="1" applyBorder="1" applyAlignment="1">
      <alignment horizontal="center"/>
    </xf>
    <xf numFmtId="0" fontId="59" fillId="2" borderId="55" xfId="0" applyFont="1" applyFill="1" applyBorder="1" applyAlignment="1">
      <alignment horizontal="right"/>
    </xf>
    <xf numFmtId="0" fontId="59" fillId="2" borderId="55" xfId="0" applyFont="1" applyFill="1" applyBorder="1"/>
    <xf numFmtId="0" fontId="59" fillId="2" borderId="54" xfId="0" applyFont="1" applyFill="1" applyBorder="1" applyAlignment="1">
      <alignment horizontal="right"/>
    </xf>
    <xf numFmtId="0" fontId="59" fillId="2" borderId="56" xfId="0" applyFont="1" applyFill="1" applyBorder="1" applyAlignment="1">
      <alignment horizontal="right"/>
    </xf>
    <xf numFmtId="0" fontId="59" fillId="2" borderId="56" xfId="0" applyFont="1" applyFill="1" applyBorder="1"/>
    <xf numFmtId="0" fontId="59" fillId="2" borderId="52" xfId="0" applyFont="1" applyFill="1" applyBorder="1"/>
    <xf numFmtId="0" fontId="59" fillId="2" borderId="49" xfId="0" applyFont="1" applyFill="1" applyBorder="1"/>
    <xf numFmtId="0" fontId="69" fillId="2" borderId="0" xfId="0" applyFont="1" applyFill="1"/>
    <xf numFmtId="0" fontId="69" fillId="2" borderId="0" xfId="0" applyFont="1" applyFill="1" applyAlignment="1">
      <alignment horizontal="right"/>
    </xf>
    <xf numFmtId="0" fontId="69" fillId="2" borderId="49" xfId="0" applyFont="1" applyFill="1" applyBorder="1" applyAlignment="1">
      <alignment horizontal="right"/>
    </xf>
    <xf numFmtId="0" fontId="69" fillId="2" borderId="50" xfId="0" applyFont="1" applyFill="1" applyBorder="1"/>
    <xf numFmtId="0" fontId="69" fillId="2" borderId="48" xfId="0" applyFont="1" applyFill="1" applyBorder="1"/>
    <xf numFmtId="0" fontId="69" fillId="2" borderId="49" xfId="0" applyFont="1" applyFill="1" applyBorder="1"/>
    <xf numFmtId="0" fontId="69" fillId="2" borderId="13" xfId="0" applyFont="1" applyFill="1" applyBorder="1"/>
    <xf numFmtId="0" fontId="69" fillId="2" borderId="53" xfId="0" applyFont="1" applyFill="1" applyBorder="1"/>
    <xf numFmtId="0" fontId="69" fillId="2" borderId="36" xfId="0" applyFont="1" applyFill="1" applyBorder="1"/>
    <xf numFmtId="0" fontId="69" fillId="2" borderId="51" xfId="0" applyFont="1" applyFill="1" applyBorder="1"/>
    <xf numFmtId="0" fontId="69" fillId="2" borderId="54" xfId="0" applyFont="1" applyFill="1" applyBorder="1"/>
    <xf numFmtId="0" fontId="69" fillId="2" borderId="56" xfId="0" applyFont="1" applyFill="1" applyBorder="1"/>
    <xf numFmtId="0" fontId="69" fillId="2" borderId="13" xfId="0" applyFont="1" applyFill="1" applyBorder="1" applyAlignment="1">
      <alignment horizontal="center"/>
    </xf>
    <xf numFmtId="0" fontId="69" fillId="2" borderId="13" xfId="0" applyFont="1" applyFill="1" applyBorder="1" applyAlignment="1">
      <alignment horizontal="left"/>
    </xf>
    <xf numFmtId="0" fontId="59" fillId="2" borderId="42" xfId="0" applyFont="1" applyFill="1" applyBorder="1"/>
    <xf numFmtId="170" fontId="59" fillId="2" borderId="42" xfId="0" applyNumberFormat="1" applyFont="1" applyFill="1" applyBorder="1"/>
    <xf numFmtId="0" fontId="59" fillId="2" borderId="0" xfId="0" applyFont="1" applyFill="1" applyAlignment="1">
      <alignment horizontal="right"/>
    </xf>
    <xf numFmtId="0" fontId="59" fillId="2" borderId="51" xfId="0" applyFont="1" applyFill="1" applyBorder="1" applyAlignment="1">
      <alignment horizontal="right"/>
    </xf>
    <xf numFmtId="0" fontId="71" fillId="0" borderId="0" xfId="0" applyFont="1"/>
    <xf numFmtId="0" fontId="72" fillId="0" borderId="0" xfId="0" applyFont="1"/>
    <xf numFmtId="0" fontId="73" fillId="0" borderId="0" xfId="0" applyFont="1"/>
    <xf numFmtId="0" fontId="74" fillId="0" borderId="0" xfId="0" applyFont="1"/>
    <xf numFmtId="0" fontId="10" fillId="2" borderId="40" xfId="7" applyFont="1" applyFill="1" applyBorder="1" applyAlignment="1">
      <alignment horizontal="left" vertical="center" wrapText="1"/>
    </xf>
    <xf numFmtId="4" fontId="10" fillId="2" borderId="0" xfId="7" applyNumberFormat="1" applyFont="1" applyFill="1" applyAlignment="1">
      <alignment horizontal="right" vertical="center" wrapText="1"/>
    </xf>
    <xf numFmtId="4" fontId="10" fillId="2" borderId="44" xfId="7" applyNumberFormat="1" applyFont="1" applyFill="1" applyBorder="1" applyAlignment="1">
      <alignment horizontal="right" vertical="center" wrapText="1"/>
    </xf>
    <xf numFmtId="4" fontId="10" fillId="2" borderId="45" xfId="7" applyNumberFormat="1" applyFont="1" applyFill="1" applyBorder="1" applyAlignment="1">
      <alignment horizontal="right" vertical="center" wrapText="1"/>
    </xf>
    <xf numFmtId="2" fontId="56" fillId="2" borderId="0" xfId="7" applyNumberFormat="1" applyFont="1" applyFill="1" applyAlignment="1">
      <alignment horizontal="left" vertical="center" wrapText="1"/>
    </xf>
    <xf numFmtId="0" fontId="31" fillId="2" borderId="0" xfId="7" applyFont="1" applyFill="1" applyAlignment="1">
      <alignment horizontal="center" vertical="center" wrapText="1"/>
    </xf>
    <xf numFmtId="0" fontId="56" fillId="2" borderId="0" xfId="7" applyFont="1" applyFill="1" applyAlignment="1">
      <alignment vertical="center" wrapText="1"/>
    </xf>
    <xf numFmtId="0" fontId="59" fillId="2" borderId="0" xfId="7" applyFont="1" applyFill="1" applyAlignment="1">
      <alignment horizontal="left" vertical="center" wrapText="1"/>
    </xf>
    <xf numFmtId="3" fontId="31" fillId="2" borderId="0" xfId="7" applyNumberFormat="1" applyFont="1" applyFill="1" applyAlignment="1">
      <alignment horizontal="center" vertical="center" wrapText="1"/>
    </xf>
    <xf numFmtId="4" fontId="31" fillId="2" borderId="0" xfId="7" applyNumberFormat="1" applyFont="1" applyFill="1" applyAlignment="1">
      <alignment horizontal="left" vertical="center" wrapText="1"/>
    </xf>
    <xf numFmtId="4" fontId="31" fillId="2" borderId="0" xfId="7" applyNumberFormat="1" applyFont="1" applyFill="1" applyAlignment="1">
      <alignment horizontal="right" vertical="center" wrapText="1"/>
    </xf>
    <xf numFmtId="4" fontId="31" fillId="2" borderId="18" xfId="7" applyNumberFormat="1" applyFont="1" applyFill="1" applyBorder="1" applyAlignment="1">
      <alignment horizontal="right" vertical="center" wrapText="1"/>
    </xf>
    <xf numFmtId="0" fontId="59" fillId="2" borderId="0" xfId="0" applyFont="1" applyFill="1" applyAlignment="1">
      <alignment vertical="center"/>
    </xf>
    <xf numFmtId="0" fontId="59" fillId="2" borderId="0" xfId="0" applyFont="1" applyFill="1" applyAlignment="1">
      <alignment horizontal="center" vertical="center"/>
    </xf>
    <xf numFmtId="0" fontId="59" fillId="2" borderId="0" xfId="0" applyFont="1" applyFill="1" applyAlignment="1">
      <alignment horizontal="right" vertical="center"/>
    </xf>
    <xf numFmtId="0" fontId="57" fillId="2" borderId="0" xfId="0" applyFont="1" applyFill="1" applyAlignment="1">
      <alignment vertical="center"/>
    </xf>
    <xf numFmtId="0" fontId="57" fillId="2" borderId="0" xfId="0" applyFont="1" applyFill="1" applyAlignment="1">
      <alignment horizontal="center" vertical="center"/>
    </xf>
    <xf numFmtId="0" fontId="4" fillId="2" borderId="0" xfId="7" applyFont="1" applyFill="1" applyAlignment="1">
      <alignment horizontal="left" vertical="center" wrapText="1"/>
    </xf>
    <xf numFmtId="4" fontId="59" fillId="2" borderId="0" xfId="7" applyNumberFormat="1" applyFont="1" applyFill="1" applyAlignment="1">
      <alignment horizontal="left" vertical="center" wrapText="1"/>
    </xf>
    <xf numFmtId="0" fontId="56" fillId="2" borderId="0" xfId="7" applyFont="1" applyFill="1" applyAlignment="1">
      <alignment horizontal="right" vertical="center" wrapText="1"/>
    </xf>
    <xf numFmtId="4" fontId="59" fillId="2" borderId="0" xfId="7" applyNumberFormat="1" applyFont="1" applyFill="1" applyAlignment="1">
      <alignment horizontal="center" vertical="center" wrapText="1"/>
    </xf>
    <xf numFmtId="0" fontId="57" fillId="2" borderId="0" xfId="0" applyFont="1" applyFill="1" applyAlignment="1">
      <alignment horizontal="left" vertical="center"/>
    </xf>
    <xf numFmtId="4" fontId="10" fillId="2" borderId="89" xfId="7" applyNumberFormat="1" applyFont="1" applyFill="1" applyBorder="1" applyAlignment="1">
      <alignment horizontal="right" vertical="center" wrapText="1"/>
    </xf>
    <xf numFmtId="4" fontId="10" fillId="2" borderId="90" xfId="7" applyNumberFormat="1" applyFont="1" applyFill="1" applyBorder="1" applyAlignment="1">
      <alignment horizontal="right" vertical="center" wrapText="1"/>
    </xf>
    <xf numFmtId="0" fontId="11" fillId="2" borderId="90" xfId="7" applyFill="1" applyBorder="1" applyAlignment="1">
      <alignment horizontal="left" vertical="center"/>
    </xf>
    <xf numFmtId="0" fontId="39" fillId="2" borderId="0" xfId="7" applyFont="1" applyFill="1" applyAlignment="1">
      <alignment horizontal="left" vertical="center"/>
    </xf>
    <xf numFmtId="0" fontId="39" fillId="2" borderId="0" xfId="7" applyFont="1" applyFill="1" applyAlignment="1">
      <alignment horizontal="center" vertical="center"/>
    </xf>
    <xf numFmtId="0" fontId="56" fillId="2" borderId="0" xfId="0" applyFont="1" applyFill="1" applyAlignment="1">
      <alignment horizontal="center" vertical="center"/>
    </xf>
    <xf numFmtId="0" fontId="56" fillId="2" borderId="0" xfId="0" applyFont="1" applyFill="1" applyAlignment="1">
      <alignment horizontal="left" vertical="center"/>
    </xf>
    <xf numFmtId="0" fontId="56" fillId="2" borderId="0" xfId="0" applyFont="1" applyFill="1" applyAlignment="1">
      <alignment horizontal="right" vertical="center"/>
    </xf>
    <xf numFmtId="0" fontId="14" fillId="2" borderId="0" xfId="7" applyFont="1" applyFill="1" applyAlignment="1">
      <alignment horizontal="left" vertical="center"/>
    </xf>
    <xf numFmtId="0" fontId="26" fillId="2" borderId="0" xfId="7" applyFont="1" applyFill="1" applyAlignment="1">
      <alignment vertical="center" wrapText="1"/>
    </xf>
    <xf numFmtId="4" fontId="56" fillId="2" borderId="40" xfId="7" applyNumberFormat="1" applyFont="1" applyFill="1" applyBorder="1" applyAlignment="1">
      <alignment horizontal="left" vertical="center" wrapText="1"/>
    </xf>
    <xf numFmtId="170" fontId="63" fillId="2" borderId="0" xfId="7" applyNumberFormat="1" applyFont="1" applyFill="1" applyAlignment="1">
      <alignment horizontal="left" vertical="center"/>
    </xf>
    <xf numFmtId="0" fontId="59" fillId="2" borderId="0" xfId="0" applyFont="1" applyFill="1" applyAlignment="1">
      <alignment horizontal="left" vertical="center"/>
    </xf>
    <xf numFmtId="0" fontId="10" fillId="2" borderId="92" xfId="7" applyFont="1" applyFill="1" applyBorder="1" applyAlignment="1">
      <alignment horizontal="center" vertical="center" wrapText="1"/>
    </xf>
    <xf numFmtId="4" fontId="10" fillId="2" borderId="93" xfId="7" applyNumberFormat="1" applyFont="1" applyFill="1" applyBorder="1" applyAlignment="1">
      <alignment horizontal="right" vertical="center" wrapText="1"/>
    </xf>
    <xf numFmtId="0" fontId="56" fillId="2" borderId="40" xfId="7" applyFont="1" applyFill="1" applyBorder="1" applyAlignment="1">
      <alignment horizontal="left" vertical="center" wrapText="1"/>
    </xf>
    <xf numFmtId="4" fontId="59" fillId="2" borderId="0" xfId="0" applyNumberFormat="1" applyFont="1" applyFill="1" applyAlignment="1">
      <alignment vertical="center"/>
    </xf>
    <xf numFmtId="0" fontId="31" fillId="2" borderId="92" xfId="7" applyFont="1" applyFill="1" applyBorder="1" applyAlignment="1">
      <alignment horizontal="center" vertical="center" wrapText="1"/>
    </xf>
    <xf numFmtId="0" fontId="26" fillId="2" borderId="92" xfId="7" applyFont="1" applyFill="1" applyBorder="1" applyAlignment="1">
      <alignment horizontal="center" vertical="center" wrapText="1"/>
    </xf>
    <xf numFmtId="4" fontId="26" fillId="2" borderId="92" xfId="7" applyNumberFormat="1" applyFont="1" applyFill="1" applyBorder="1" applyAlignment="1">
      <alignment horizontal="right" vertical="center" wrapText="1"/>
    </xf>
    <xf numFmtId="4" fontId="31" fillId="2" borderId="91" xfId="7" applyNumberFormat="1" applyFont="1" applyFill="1" applyBorder="1" applyAlignment="1">
      <alignment horizontal="right" vertical="center" wrapText="1"/>
    </xf>
    <xf numFmtId="4" fontId="31" fillId="2" borderId="90" xfId="7" applyNumberFormat="1" applyFont="1" applyFill="1" applyBorder="1" applyAlignment="1">
      <alignment horizontal="right" vertical="center" wrapText="1"/>
    </xf>
    <xf numFmtId="4" fontId="10" fillId="2" borderId="91" xfId="7" applyNumberFormat="1" applyFont="1" applyFill="1" applyBorder="1" applyAlignment="1">
      <alignment horizontal="right" vertical="center" wrapText="1"/>
    </xf>
    <xf numFmtId="0" fontId="7" fillId="2" borderId="0" xfId="7" applyFont="1" applyFill="1" applyAlignment="1">
      <alignment horizontal="center" vertical="center" wrapText="1"/>
    </xf>
    <xf numFmtId="0" fontId="7" fillId="2" borderId="0" xfId="7" applyFont="1" applyFill="1" applyAlignment="1">
      <alignment horizontal="left" vertical="center" wrapText="1"/>
    </xf>
    <xf numFmtId="0" fontId="8" fillId="2" borderId="0" xfId="7" applyFont="1" applyFill="1" applyAlignment="1">
      <alignment horizontal="left" vertical="center" wrapText="1"/>
    </xf>
    <xf numFmtId="0" fontId="27" fillId="2" borderId="0" xfId="0" applyFont="1" applyFill="1" applyAlignment="1">
      <alignment vertical="center"/>
    </xf>
    <xf numFmtId="0" fontId="14" fillId="2" borderId="0" xfId="7" applyFont="1" applyFill="1" applyAlignment="1">
      <alignment horizontal="center" vertical="center"/>
    </xf>
    <xf numFmtId="0" fontId="52" fillId="2" borderId="0" xfId="7" applyFont="1" applyFill="1" applyAlignment="1">
      <alignment horizontal="center" vertical="center"/>
    </xf>
    <xf numFmtId="0" fontId="32" fillId="2" borderId="0" xfId="7" applyFont="1" applyFill="1" applyAlignment="1">
      <alignment horizontal="center" vertical="center"/>
    </xf>
    <xf numFmtId="0" fontId="32" fillId="2" borderId="0" xfId="7" applyFont="1" applyFill="1" applyAlignment="1">
      <alignment horizontal="left" vertical="center"/>
    </xf>
    <xf numFmtId="0" fontId="52" fillId="2" borderId="0" xfId="7" applyFont="1" applyFill="1" applyAlignment="1">
      <alignment horizontal="left" vertical="center"/>
    </xf>
    <xf numFmtId="4" fontId="11" fillId="2" borderId="0" xfId="7" applyNumberFormat="1" applyFill="1" applyAlignment="1">
      <alignment horizontal="left" vertical="center"/>
    </xf>
    <xf numFmtId="0" fontId="11" fillId="0" borderId="0" xfId="7" applyAlignment="1">
      <alignment horizontal="left" vertical="center"/>
    </xf>
    <xf numFmtId="0" fontId="11" fillId="0" borderId="0" xfId="7" applyAlignment="1">
      <alignment horizontal="center" vertical="center"/>
    </xf>
    <xf numFmtId="0" fontId="10" fillId="2" borderId="20" xfId="7" applyFont="1" applyFill="1" applyBorder="1" applyAlignment="1">
      <alignment horizontal="left" vertical="center" wrapText="1"/>
    </xf>
    <xf numFmtId="0" fontId="10" fillId="2" borderId="19" xfId="7" applyFont="1" applyFill="1" applyBorder="1" applyAlignment="1">
      <alignment horizontal="left" vertical="center" wrapText="1"/>
    </xf>
    <xf numFmtId="0" fontId="9" fillId="2" borderId="7" xfId="7" applyFont="1" applyFill="1" applyBorder="1" applyAlignment="1">
      <alignment horizontal="right" vertical="center" wrapText="1"/>
    </xf>
    <xf numFmtId="4" fontId="15" fillId="2" borderId="7" xfId="7" applyNumberFormat="1" applyFont="1" applyFill="1" applyBorder="1" applyAlignment="1">
      <alignment horizontal="left" vertical="center" wrapText="1"/>
    </xf>
    <xf numFmtId="4" fontId="10" fillId="2" borderId="9" xfId="7" applyNumberFormat="1" applyFont="1" applyFill="1" applyBorder="1" applyAlignment="1">
      <alignment horizontal="right" vertical="center" wrapText="1"/>
    </xf>
    <xf numFmtId="0" fontId="10" fillId="2" borderId="44" xfId="7" applyFont="1" applyFill="1" applyBorder="1" applyAlignment="1">
      <alignment horizontal="left" vertical="center" wrapText="1"/>
    </xf>
    <xf numFmtId="0" fontId="10" fillId="2" borderId="59" xfId="7" applyFont="1" applyFill="1" applyBorder="1" applyAlignment="1">
      <alignment horizontal="left" vertical="center" wrapText="1"/>
    </xf>
    <xf numFmtId="0" fontId="10" fillId="2" borderId="45" xfId="7" applyFont="1" applyFill="1" applyBorder="1" applyAlignment="1">
      <alignment horizontal="left" vertical="center" wrapText="1"/>
    </xf>
    <xf numFmtId="0" fontId="56" fillId="2" borderId="0" xfId="7" applyFont="1" applyFill="1" applyAlignment="1">
      <alignment horizontal="left" vertical="center" wrapText="1"/>
    </xf>
    <xf numFmtId="4" fontId="56" fillId="2" borderId="0" xfId="7" applyNumberFormat="1" applyFont="1" applyFill="1" applyAlignment="1">
      <alignment horizontal="center" vertical="center" wrapText="1"/>
    </xf>
    <xf numFmtId="0" fontId="10" fillId="2" borderId="20" xfId="7" applyFont="1" applyFill="1" applyBorder="1" applyAlignment="1">
      <alignment horizontal="left" vertical="center"/>
    </xf>
    <xf numFmtId="0" fontId="10" fillId="2" borderId="19" xfId="7" applyFont="1" applyFill="1" applyBorder="1" applyAlignment="1">
      <alignment horizontal="left" vertical="center"/>
    </xf>
    <xf numFmtId="4" fontId="12" fillId="2" borderId="7" xfId="7" applyNumberFormat="1" applyFont="1" applyFill="1" applyBorder="1" applyAlignment="1">
      <alignment horizontal="left" vertical="center" wrapText="1"/>
    </xf>
    <xf numFmtId="4" fontId="10" fillId="2" borderId="14" xfId="7" applyNumberFormat="1" applyFont="1" applyFill="1" applyBorder="1" applyAlignment="1">
      <alignment horizontal="right" vertical="center" wrapText="1"/>
    </xf>
    <xf numFmtId="0" fontId="9" fillId="2" borderId="11" xfId="7" applyFont="1" applyFill="1" applyBorder="1" applyAlignment="1">
      <alignment horizontal="right" vertical="center" wrapText="1"/>
    </xf>
    <xf numFmtId="4" fontId="15" fillId="2" borderId="11" xfId="7" applyNumberFormat="1" applyFont="1" applyFill="1" applyBorder="1" applyAlignment="1">
      <alignment horizontal="left" vertical="center" wrapText="1"/>
    </xf>
    <xf numFmtId="4" fontId="10" fillId="2" borderId="40" xfId="7" applyNumberFormat="1" applyFont="1" applyFill="1" applyBorder="1" applyAlignment="1">
      <alignment horizontal="right" vertical="center" wrapText="1"/>
    </xf>
    <xf numFmtId="2" fontId="10" fillId="2" borderId="20" xfId="7" applyNumberFormat="1" applyFont="1" applyFill="1" applyBorder="1" applyAlignment="1">
      <alignment horizontal="left" vertical="center" wrapText="1"/>
    </xf>
    <xf numFmtId="2" fontId="10" fillId="2" borderId="19" xfId="7" applyNumberFormat="1" applyFont="1" applyFill="1" applyBorder="1" applyAlignment="1">
      <alignment horizontal="left" vertical="center" wrapText="1"/>
    </xf>
    <xf numFmtId="2" fontId="10" fillId="2" borderId="21" xfId="7" applyNumberFormat="1" applyFont="1" applyFill="1" applyBorder="1" applyAlignment="1">
      <alignment horizontal="left" vertical="center" wrapText="1"/>
    </xf>
    <xf numFmtId="0" fontId="10" fillId="2" borderId="38" xfId="7" applyFont="1" applyFill="1" applyBorder="1" applyAlignment="1">
      <alignment horizontal="left" vertical="center" wrapText="1"/>
    </xf>
    <xf numFmtId="4" fontId="10" fillId="2" borderId="16" xfId="7" applyNumberFormat="1" applyFont="1" applyFill="1" applyBorder="1" applyAlignment="1">
      <alignment horizontal="right" vertical="center" wrapText="1"/>
    </xf>
    <xf numFmtId="0" fontId="69" fillId="2" borderId="54" xfId="0" applyFont="1" applyFill="1" applyBorder="1" applyAlignment="1">
      <alignment horizontal="center"/>
    </xf>
    <xf numFmtId="0" fontId="69" fillId="2" borderId="56" xfId="0" applyFont="1" applyFill="1" applyBorder="1" applyAlignment="1">
      <alignment horizontal="center"/>
    </xf>
    <xf numFmtId="0" fontId="10" fillId="2" borderId="55" xfId="7" applyFont="1" applyFill="1" applyBorder="1" applyAlignment="1">
      <alignment horizontal="left" vertical="center" wrapText="1"/>
    </xf>
    <xf numFmtId="0" fontId="10" fillId="2" borderId="96" xfId="7" applyFont="1" applyFill="1" applyBorder="1" applyAlignment="1">
      <alignment horizontal="center" vertical="center" wrapText="1"/>
    </xf>
    <xf numFmtId="4" fontId="10" fillId="2" borderId="96" xfId="7" applyNumberFormat="1" applyFont="1" applyFill="1" applyBorder="1" applyAlignment="1">
      <alignment horizontal="right" vertical="center" wrapText="1"/>
    </xf>
    <xf numFmtId="4" fontId="10" fillId="2" borderId="97" xfId="7" applyNumberFormat="1" applyFont="1" applyFill="1" applyBorder="1" applyAlignment="1">
      <alignment horizontal="right" vertical="center" wrapText="1"/>
    </xf>
    <xf numFmtId="0" fontId="10" fillId="2" borderId="91" xfId="7" applyFont="1" applyFill="1" applyBorder="1" applyAlignment="1">
      <alignment horizontal="left" vertical="center" wrapText="1"/>
    </xf>
    <xf numFmtId="0" fontId="10" fillId="2" borderId="0" xfId="7" applyFont="1" applyFill="1" applyAlignment="1">
      <alignment horizontal="left" vertical="center" wrapText="1"/>
    </xf>
    <xf numFmtId="4" fontId="10" fillId="2" borderId="92" xfId="7" applyNumberFormat="1" applyFont="1" applyFill="1" applyBorder="1" applyAlignment="1">
      <alignment horizontal="right" vertical="center" wrapText="1"/>
    </xf>
    <xf numFmtId="4" fontId="56" fillId="2" borderId="9" xfId="7" applyNumberFormat="1" applyFont="1" applyFill="1" applyBorder="1" applyAlignment="1">
      <alignment horizontal="left" vertical="center" wrapText="1"/>
    </xf>
    <xf numFmtId="4" fontId="4" fillId="2" borderId="9" xfId="7" applyNumberFormat="1" applyFont="1" applyFill="1" applyBorder="1" applyAlignment="1">
      <alignment horizontal="right" vertical="center" wrapText="1"/>
    </xf>
    <xf numFmtId="4" fontId="4" fillId="2" borderId="10" xfId="7" applyNumberFormat="1" applyFont="1" applyFill="1" applyBorder="1" applyAlignment="1">
      <alignment horizontal="right" vertical="center" wrapText="1"/>
    </xf>
    <xf numFmtId="4" fontId="61" fillId="2" borderId="9" xfId="7" applyNumberFormat="1" applyFont="1" applyFill="1" applyBorder="1" applyAlignment="1">
      <alignment horizontal="right" vertical="center" wrapText="1"/>
    </xf>
    <xf numFmtId="4" fontId="61" fillId="2" borderId="9" xfId="7" applyNumberFormat="1" applyFont="1" applyFill="1" applyBorder="1" applyAlignment="1">
      <alignment horizontal="left" vertical="center" wrapText="1"/>
    </xf>
    <xf numFmtId="4" fontId="4" fillId="2" borderId="9" xfId="7" applyNumberFormat="1" applyFont="1" applyFill="1" applyBorder="1" applyAlignment="1">
      <alignment horizontal="left" vertical="center" wrapText="1"/>
    </xf>
    <xf numFmtId="4" fontId="40" fillId="2" borderId="9" xfId="7" applyNumberFormat="1" applyFont="1" applyFill="1" applyBorder="1" applyAlignment="1">
      <alignment horizontal="left" vertical="center" wrapText="1"/>
    </xf>
    <xf numFmtId="4" fontId="27" fillId="2" borderId="9" xfId="7" applyNumberFormat="1" applyFont="1" applyFill="1" applyBorder="1" applyAlignment="1">
      <alignment horizontal="right" vertical="center" wrapText="1"/>
    </xf>
    <xf numFmtId="4" fontId="27" fillId="2" borderId="10" xfId="7" applyNumberFormat="1" applyFont="1" applyFill="1" applyBorder="1" applyAlignment="1">
      <alignment horizontal="right" vertical="center" wrapText="1"/>
    </xf>
    <xf numFmtId="0" fontId="26" fillId="2" borderId="9" xfId="7" applyFont="1" applyFill="1" applyBorder="1" applyAlignment="1">
      <alignment horizontal="left" vertical="center"/>
    </xf>
    <xf numFmtId="0" fontId="11" fillId="2" borderId="9" xfId="7" applyFill="1" applyBorder="1" applyAlignment="1">
      <alignment horizontal="left" vertical="center"/>
    </xf>
    <xf numFmtId="0" fontId="59" fillId="2" borderId="9" xfId="0" applyFont="1" applyFill="1" applyBorder="1" applyAlignment="1">
      <alignment horizontal="center" vertical="center"/>
    </xf>
    <xf numFmtId="0" fontId="59" fillId="2" borderId="9" xfId="0" applyFont="1" applyFill="1" applyBorder="1" applyAlignment="1">
      <alignment horizontal="left" vertical="center"/>
    </xf>
    <xf numFmtId="4" fontId="59" fillId="2" borderId="9" xfId="7" applyNumberFormat="1" applyFont="1" applyFill="1" applyBorder="1" applyAlignment="1">
      <alignment horizontal="center" vertical="center" wrapText="1"/>
    </xf>
    <xf numFmtId="4" fontId="59" fillId="2" borderId="9" xfId="7" applyNumberFormat="1" applyFont="1" applyFill="1" applyBorder="1" applyAlignment="1">
      <alignment horizontal="left" vertical="center" wrapText="1"/>
    </xf>
    <xf numFmtId="4" fontId="26" fillId="2" borderId="9" xfId="7" applyNumberFormat="1" applyFont="1" applyFill="1" applyBorder="1" applyAlignment="1">
      <alignment horizontal="left" vertical="center" wrapText="1"/>
    </xf>
    <xf numFmtId="0" fontId="10" fillId="2" borderId="9" xfId="7" applyFont="1" applyFill="1" applyBorder="1" applyAlignment="1">
      <alignment horizontal="left" vertical="center" wrapText="1"/>
    </xf>
    <xf numFmtId="4" fontId="27" fillId="2" borderId="9" xfId="7" applyNumberFormat="1" applyFont="1" applyFill="1" applyBorder="1" applyAlignment="1">
      <alignment horizontal="left" vertical="center" wrapText="1"/>
    </xf>
    <xf numFmtId="0" fontId="56" fillId="2" borderId="19" xfId="7" applyFont="1" applyFill="1" applyBorder="1" applyAlignment="1">
      <alignment horizontal="left" vertical="center"/>
    </xf>
    <xf numFmtId="0" fontId="61" fillId="2" borderId="19" xfId="7" applyFont="1" applyFill="1" applyBorder="1" applyAlignment="1">
      <alignment horizontal="left" vertical="center"/>
    </xf>
    <xf numFmtId="0" fontId="61" fillId="2" borderId="19" xfId="7" applyFont="1" applyFill="1" applyBorder="1" applyAlignment="1">
      <alignment horizontal="left" vertical="center" wrapText="1"/>
    </xf>
    <xf numFmtId="0" fontId="4" fillId="2" borderId="19" xfId="7" applyFont="1" applyFill="1" applyBorder="1" applyAlignment="1">
      <alignment horizontal="left" vertical="center"/>
    </xf>
    <xf numFmtId="0" fontId="40" fillId="2" borderId="19" xfId="7" applyFont="1" applyFill="1" applyBorder="1" applyAlignment="1">
      <alignment horizontal="left" vertical="center"/>
    </xf>
    <xf numFmtId="0" fontId="27" fillId="2" borderId="19" xfId="7" applyFont="1" applyFill="1" applyBorder="1" applyAlignment="1">
      <alignment horizontal="left" vertical="center"/>
    </xf>
    <xf numFmtId="0" fontId="26" fillId="2" borderId="19" xfId="7" applyFont="1" applyFill="1" applyBorder="1" applyAlignment="1">
      <alignment horizontal="left" vertical="center"/>
    </xf>
    <xf numFmtId="0" fontId="63" fillId="2" borderId="21" xfId="7" applyFont="1" applyFill="1" applyBorder="1" applyAlignment="1">
      <alignment horizontal="left" vertical="center"/>
    </xf>
    <xf numFmtId="2" fontId="10" fillId="2" borderId="9" xfId="7" applyNumberFormat="1" applyFont="1" applyFill="1" applyBorder="1" applyAlignment="1">
      <alignment horizontal="right" vertical="center" wrapText="1"/>
    </xf>
    <xf numFmtId="0" fontId="56" fillId="2" borderId="99" xfId="7" applyFont="1" applyFill="1" applyBorder="1" applyAlignment="1">
      <alignment horizontal="left" vertical="center" wrapText="1"/>
    </xf>
    <xf numFmtId="0" fontId="56" fillId="2" borderId="89" xfId="7" applyFont="1" applyFill="1" applyBorder="1" applyAlignment="1">
      <alignment horizontal="left" vertical="center" wrapText="1"/>
    </xf>
    <xf numFmtId="4" fontId="56" fillId="2" borderId="16" xfId="7" applyNumberFormat="1" applyFont="1" applyFill="1" applyBorder="1" applyAlignment="1">
      <alignment horizontal="right" vertical="center" wrapText="1"/>
    </xf>
    <xf numFmtId="4" fontId="10" fillId="2" borderId="99" xfId="7" applyNumberFormat="1" applyFont="1" applyFill="1" applyBorder="1" applyAlignment="1">
      <alignment horizontal="right" vertical="center" wrapText="1"/>
    </xf>
    <xf numFmtId="0" fontId="56" fillId="2" borderId="91" xfId="7" applyFont="1" applyFill="1" applyBorder="1" applyAlignment="1">
      <alignment horizontal="left" vertical="center" wrapText="1"/>
    </xf>
    <xf numFmtId="0" fontId="56" fillId="2" borderId="90" xfId="7" applyFont="1" applyFill="1" applyBorder="1" applyAlignment="1">
      <alignment horizontal="left" vertical="center" wrapText="1"/>
    </xf>
    <xf numFmtId="4" fontId="56" fillId="2" borderId="92" xfId="7" applyNumberFormat="1" applyFont="1" applyFill="1" applyBorder="1" applyAlignment="1">
      <alignment horizontal="right" vertical="center" wrapText="1"/>
    </xf>
    <xf numFmtId="0" fontId="77" fillId="10" borderId="0" xfId="7" applyFont="1" applyFill="1" applyAlignment="1">
      <alignment horizontal="center" vertical="center"/>
    </xf>
    <xf numFmtId="0" fontId="48" fillId="0" borderId="0" xfId="7" applyFont="1" applyAlignment="1">
      <alignment horizontal="left" vertical="center"/>
    </xf>
    <xf numFmtId="0" fontId="78" fillId="2" borderId="0" xfId="7" applyFont="1" applyFill="1" applyAlignment="1">
      <alignment horizontal="left" vertical="center"/>
    </xf>
    <xf numFmtId="0" fontId="78" fillId="2" borderId="0" xfId="7" applyFont="1" applyFill="1" applyAlignment="1">
      <alignment vertical="center"/>
    </xf>
    <xf numFmtId="0" fontId="78" fillId="2" borderId="0" xfId="7" applyFont="1" applyFill="1" applyAlignment="1">
      <alignment horizontal="center" vertical="center"/>
    </xf>
    <xf numFmtId="0" fontId="79" fillId="2" borderId="0" xfId="7" applyFont="1" applyFill="1" applyAlignment="1">
      <alignment horizontal="left" vertical="center"/>
    </xf>
    <xf numFmtId="0" fontId="47" fillId="2" borderId="0" xfId="7" applyFont="1" applyFill="1" applyAlignment="1">
      <alignment horizontal="left" vertical="center"/>
    </xf>
    <xf numFmtId="0" fontId="10" fillId="2" borderId="38" xfId="7" applyFont="1" applyFill="1" applyBorder="1" applyAlignment="1">
      <alignment horizontal="right" vertical="center" wrapText="1"/>
    </xf>
    <xf numFmtId="4" fontId="12" fillId="2" borderId="38" xfId="7" applyNumberFormat="1" applyFont="1" applyFill="1" applyBorder="1" applyAlignment="1">
      <alignment horizontal="left" vertical="center" wrapText="1"/>
    </xf>
    <xf numFmtId="4" fontId="10" fillId="2" borderId="38" xfId="7" applyNumberFormat="1" applyFont="1" applyFill="1" applyBorder="1" applyAlignment="1">
      <alignment horizontal="right" vertical="center" wrapText="1"/>
    </xf>
    <xf numFmtId="0" fontId="78" fillId="2" borderId="116" xfId="7" applyFont="1" applyFill="1" applyBorder="1" applyAlignment="1">
      <alignment horizontal="left" vertical="center" wrapText="1"/>
    </xf>
    <xf numFmtId="0" fontId="78" fillId="2" borderId="116" xfId="7" applyFont="1" applyFill="1" applyBorder="1" applyAlignment="1">
      <alignment vertical="center" wrapText="1"/>
    </xf>
    <xf numFmtId="4" fontId="10" fillId="2" borderId="0" xfId="7" quotePrefix="1" applyNumberFormat="1" applyFont="1" applyFill="1" applyAlignment="1">
      <alignment horizontal="right" vertical="center" wrapText="1"/>
    </xf>
    <xf numFmtId="0" fontId="10" fillId="2" borderId="91" xfId="7" applyFont="1" applyFill="1" applyBorder="1" applyAlignment="1">
      <alignment horizontal="left" vertical="center"/>
    </xf>
    <xf numFmtId="0" fontId="78" fillId="2" borderId="117" xfId="7" applyFont="1" applyFill="1" applyBorder="1" applyAlignment="1">
      <alignment horizontal="center" vertical="center" wrapText="1"/>
    </xf>
    <xf numFmtId="0" fontId="78" fillId="2" borderId="117" xfId="7" applyFont="1" applyFill="1" applyBorder="1" applyAlignment="1">
      <alignment horizontal="center" vertical="center"/>
    </xf>
    <xf numFmtId="0" fontId="78" fillId="2" borderId="118" xfId="7" applyFont="1" applyFill="1" applyBorder="1" applyAlignment="1">
      <alignment horizontal="center" vertical="center" wrapText="1"/>
    </xf>
    <xf numFmtId="0" fontId="78" fillId="2" borderId="118" xfId="7" applyFont="1" applyFill="1" applyBorder="1" applyAlignment="1">
      <alignment horizontal="center" vertical="center"/>
    </xf>
    <xf numFmtId="0" fontId="79" fillId="2" borderId="117" xfId="7" applyFont="1" applyFill="1" applyBorder="1" applyAlignment="1">
      <alignment horizontal="left" vertical="center"/>
    </xf>
    <xf numFmtId="0" fontId="79" fillId="2" borderId="118" xfId="7" applyFont="1" applyFill="1" applyBorder="1" applyAlignment="1">
      <alignment horizontal="left" vertical="center"/>
    </xf>
    <xf numFmtId="4" fontId="10" fillId="2" borderId="119" xfId="7" applyNumberFormat="1" applyFont="1" applyFill="1" applyBorder="1" applyAlignment="1">
      <alignment horizontal="right" vertical="center" wrapText="1"/>
    </xf>
    <xf numFmtId="4" fontId="10" fillId="2" borderId="122" xfId="7" applyNumberFormat="1" applyFont="1" applyFill="1" applyBorder="1" applyAlignment="1">
      <alignment horizontal="right" vertical="center" wrapText="1"/>
    </xf>
    <xf numFmtId="0" fontId="47" fillId="2" borderId="117" xfId="7" applyFont="1" applyFill="1" applyBorder="1" applyAlignment="1">
      <alignment horizontal="left" vertical="center"/>
    </xf>
    <xf numFmtId="0" fontId="47" fillId="2" borderId="118" xfId="7" applyFont="1" applyFill="1" applyBorder="1" applyAlignment="1">
      <alignment horizontal="left" vertical="center"/>
    </xf>
    <xf numFmtId="0" fontId="9" fillId="2" borderId="38" xfId="7" applyFont="1" applyFill="1" applyBorder="1" applyAlignment="1">
      <alignment horizontal="right" vertical="center" wrapText="1"/>
    </xf>
    <xf numFmtId="4" fontId="15" fillId="2" borderId="38" xfId="7" applyNumberFormat="1" applyFont="1" applyFill="1" applyBorder="1" applyAlignment="1">
      <alignment horizontal="left" vertical="center" wrapText="1"/>
    </xf>
    <xf numFmtId="4" fontId="9" fillId="2" borderId="39" xfId="7" applyNumberFormat="1" applyFont="1" applyFill="1" applyBorder="1" applyAlignment="1">
      <alignment horizontal="right" vertical="center" wrapText="1"/>
    </xf>
    <xf numFmtId="0" fontId="11" fillId="2" borderId="59" xfId="7" applyFill="1" applyBorder="1" applyAlignment="1">
      <alignment horizontal="left" vertical="center"/>
    </xf>
    <xf numFmtId="4" fontId="10" fillId="2" borderId="118" xfId="7" applyNumberFormat="1" applyFont="1" applyFill="1" applyBorder="1" applyAlignment="1">
      <alignment horizontal="right" vertical="center" wrapText="1"/>
    </xf>
    <xf numFmtId="0" fontId="47" fillId="2" borderId="58" xfId="7" applyFont="1" applyFill="1" applyBorder="1" applyAlignment="1">
      <alignment horizontal="left" vertical="center"/>
    </xf>
    <xf numFmtId="0" fontId="47" fillId="2" borderId="57" xfId="7" applyFont="1" applyFill="1" applyBorder="1" applyAlignment="1">
      <alignment horizontal="left" vertical="center"/>
    </xf>
    <xf numFmtId="0" fontId="11" fillId="2" borderId="45" xfId="7" applyFill="1" applyBorder="1" applyAlignment="1">
      <alignment horizontal="center" vertical="center"/>
    </xf>
    <xf numFmtId="2" fontId="10" fillId="2" borderId="14" xfId="7" applyNumberFormat="1" applyFont="1" applyFill="1" applyBorder="1" applyAlignment="1">
      <alignment horizontal="right" vertical="center" wrapText="1"/>
    </xf>
    <xf numFmtId="0" fontId="79" fillId="2" borderId="58" xfId="7" applyFont="1" applyFill="1" applyBorder="1" applyAlignment="1">
      <alignment horizontal="left" vertical="center"/>
    </xf>
    <xf numFmtId="0" fontId="79" fillId="2" borderId="57" xfId="7" applyFont="1" applyFill="1" applyBorder="1" applyAlignment="1">
      <alignment horizontal="left" vertical="center"/>
    </xf>
    <xf numFmtId="0" fontId="63" fillId="2" borderId="19" xfId="7" applyFont="1" applyFill="1" applyBorder="1" applyAlignment="1">
      <alignment horizontal="left" vertical="center"/>
    </xf>
    <xf numFmtId="0" fontId="59" fillId="2" borderId="19" xfId="0" applyFont="1" applyFill="1" applyBorder="1" applyAlignment="1">
      <alignment horizontal="left" vertical="center"/>
    </xf>
    <xf numFmtId="0" fontId="78" fillId="2" borderId="5" xfId="7" applyFont="1" applyFill="1" applyBorder="1" applyAlignment="1">
      <alignment horizontal="left" vertical="center" wrapText="1"/>
    </xf>
    <xf numFmtId="0" fontId="78" fillId="2" borderId="39" xfId="7" applyFont="1" applyFill="1" applyBorder="1" applyAlignment="1">
      <alignment horizontal="left" vertical="center"/>
    </xf>
    <xf numFmtId="0" fontId="78" fillId="2" borderId="12" xfId="7" applyFont="1" applyFill="1" applyBorder="1" applyAlignment="1">
      <alignment horizontal="left" vertical="center"/>
    </xf>
    <xf numFmtId="0" fontId="78" fillId="2" borderId="5" xfId="7" applyFont="1" applyFill="1" applyBorder="1" applyAlignment="1">
      <alignment vertical="center" wrapText="1"/>
    </xf>
    <xf numFmtId="0" fontId="78" fillId="2" borderId="39" xfId="7" applyFont="1" applyFill="1" applyBorder="1" applyAlignment="1">
      <alignment vertical="center"/>
    </xf>
    <xf numFmtId="0" fontId="78" fillId="2" borderId="12" xfId="7" applyFont="1" applyFill="1" applyBorder="1" applyAlignment="1">
      <alignment vertical="center"/>
    </xf>
    <xf numFmtId="0" fontId="39" fillId="2" borderId="0" xfId="7" applyFont="1" applyFill="1" applyAlignment="1">
      <alignment horizontal="right" vertical="top"/>
    </xf>
    <xf numFmtId="4" fontId="39" fillId="2" borderId="0" xfId="7" applyNumberFormat="1" applyFont="1" applyFill="1" applyAlignment="1">
      <alignment horizontal="left" vertical="center"/>
    </xf>
    <xf numFmtId="0" fontId="11" fillId="0" borderId="0" xfId="7" applyAlignment="1">
      <alignment horizontal="right"/>
    </xf>
    <xf numFmtId="0" fontId="11" fillId="2" borderId="0" xfId="7" applyFill="1" applyAlignment="1">
      <alignment horizontal="right"/>
    </xf>
    <xf numFmtId="0" fontId="11" fillId="0" borderId="0" xfId="7" applyAlignment="1">
      <alignment horizontal="right" vertical="top"/>
    </xf>
    <xf numFmtId="0" fontId="12" fillId="0" borderId="0" xfId="7" applyFont="1" applyAlignment="1">
      <alignment horizontal="right" vertical="top"/>
    </xf>
    <xf numFmtId="0" fontId="11" fillId="2" borderId="0" xfId="7" applyFill="1" applyAlignment="1">
      <alignment horizontal="right" vertical="top"/>
    </xf>
    <xf numFmtId="0" fontId="10" fillId="2" borderId="92" xfId="7" applyFont="1" applyFill="1" applyBorder="1" applyAlignment="1">
      <alignment horizontal="left" vertical="center" wrapText="1"/>
    </xf>
    <xf numFmtId="0" fontId="4" fillId="2" borderId="92" xfId="7" applyFont="1" applyFill="1" applyBorder="1" applyAlignment="1">
      <alignment horizontal="left" vertical="center" wrapText="1"/>
    </xf>
    <xf numFmtId="4" fontId="10" fillId="2" borderId="92" xfId="7" applyNumberFormat="1" applyFont="1" applyFill="1" applyBorder="1" applyAlignment="1">
      <alignment horizontal="left" vertical="center" wrapText="1"/>
    </xf>
    <xf numFmtId="4" fontId="10" fillId="2" borderId="40" xfId="7" applyNumberFormat="1" applyFont="1" applyFill="1" applyBorder="1" applyAlignment="1">
      <alignment horizontal="left" vertical="center" wrapText="1"/>
    </xf>
    <xf numFmtId="0" fontId="4" fillId="2" borderId="59" xfId="7" applyFont="1" applyFill="1" applyBorder="1" applyAlignment="1">
      <alignment horizontal="left" vertical="center" wrapText="1"/>
    </xf>
    <xf numFmtId="4" fontId="10" fillId="2" borderId="59" xfId="7" applyNumberFormat="1" applyFont="1" applyFill="1" applyBorder="1" applyAlignment="1">
      <alignment horizontal="left" vertical="center" wrapText="1"/>
    </xf>
    <xf numFmtId="0" fontId="4" fillId="2" borderId="9" xfId="7" applyFont="1" applyFill="1" applyBorder="1" applyAlignment="1">
      <alignment horizontal="left" vertical="center" wrapText="1"/>
    </xf>
    <xf numFmtId="4" fontId="10" fillId="2" borderId="9" xfId="7" applyNumberFormat="1" applyFont="1" applyFill="1" applyBorder="1" applyAlignment="1">
      <alignment horizontal="left" vertical="center" wrapText="1"/>
    </xf>
    <xf numFmtId="3" fontId="10" fillId="2" borderId="9" xfId="7" applyNumberFormat="1" applyFont="1" applyFill="1" applyBorder="1" applyAlignment="1">
      <alignment horizontal="left" vertical="center" wrapText="1"/>
    </xf>
    <xf numFmtId="0" fontId="12" fillId="2" borderId="19" xfId="7" applyFont="1" applyFill="1" applyBorder="1" applyAlignment="1">
      <alignment horizontal="left" vertical="center"/>
    </xf>
    <xf numFmtId="3" fontId="10" fillId="2" borderId="40" xfId="7" applyNumberFormat="1" applyFont="1" applyFill="1" applyBorder="1" applyAlignment="1">
      <alignment horizontal="left" vertical="center" wrapText="1"/>
    </xf>
    <xf numFmtId="0" fontId="12" fillId="2" borderId="40" xfId="7" applyFont="1" applyFill="1" applyBorder="1" applyAlignment="1">
      <alignment horizontal="left" vertical="center"/>
    </xf>
    <xf numFmtId="3" fontId="31" fillId="2" borderId="0" xfId="7" applyNumberFormat="1" applyFont="1" applyFill="1" applyAlignment="1">
      <alignment horizontal="left" vertical="center" wrapText="1"/>
    </xf>
    <xf numFmtId="0" fontId="31" fillId="2" borderId="0" xfId="7" applyFont="1" applyFill="1" applyAlignment="1">
      <alignment horizontal="left" vertical="center" wrapText="1"/>
    </xf>
    <xf numFmtId="2" fontId="34" fillId="2" borderId="0" xfId="7" applyNumberFormat="1" applyFont="1" applyFill="1" applyAlignment="1">
      <alignment horizontal="left" vertical="center" wrapText="1"/>
    </xf>
    <xf numFmtId="0" fontId="29" fillId="2" borderId="19" xfId="7" applyFont="1" applyFill="1" applyBorder="1" applyAlignment="1">
      <alignment horizontal="left" vertical="center"/>
    </xf>
    <xf numFmtId="0" fontId="29" fillId="2" borderId="40" xfId="7" applyFont="1" applyFill="1" applyBorder="1" applyAlignment="1">
      <alignment horizontal="left" vertical="center"/>
    </xf>
    <xf numFmtId="0" fontId="27" fillId="2" borderId="40" xfId="7" applyFont="1" applyFill="1" applyBorder="1" applyAlignment="1">
      <alignment horizontal="left" vertical="center" wrapText="1"/>
    </xf>
    <xf numFmtId="3" fontId="10" fillId="2" borderId="0" xfId="7" applyNumberFormat="1" applyFont="1" applyFill="1" applyAlignment="1">
      <alignment horizontal="left" vertical="center" wrapText="1"/>
    </xf>
    <xf numFmtId="3" fontId="26" fillId="2" borderId="0" xfId="7" applyNumberFormat="1" applyFont="1" applyFill="1" applyAlignment="1">
      <alignment horizontal="left" vertical="center" wrapText="1"/>
    </xf>
    <xf numFmtId="3" fontId="26" fillId="2" borderId="59" xfId="7" applyNumberFormat="1" applyFont="1" applyFill="1" applyBorder="1" applyAlignment="1">
      <alignment horizontal="left" vertical="center" wrapText="1"/>
    </xf>
    <xf numFmtId="0" fontId="26" fillId="2" borderId="59" xfId="7" applyFont="1" applyFill="1" applyBorder="1" applyAlignment="1">
      <alignment horizontal="left" vertical="center" wrapText="1"/>
    </xf>
    <xf numFmtId="0" fontId="29" fillId="2" borderId="59" xfId="7" applyFont="1" applyFill="1" applyBorder="1" applyAlignment="1">
      <alignment horizontal="left" vertical="center"/>
    </xf>
    <xf numFmtId="0" fontId="27" fillId="2" borderId="59" xfId="7" applyFont="1" applyFill="1" applyBorder="1" applyAlignment="1">
      <alignment horizontal="left" vertical="center" wrapText="1"/>
    </xf>
    <xf numFmtId="4" fontId="26" fillId="2" borderId="59" xfId="7" applyNumberFormat="1" applyFont="1" applyFill="1" applyBorder="1" applyAlignment="1">
      <alignment horizontal="left" vertical="center" wrapText="1"/>
    </xf>
    <xf numFmtId="0" fontId="4" fillId="2" borderId="38" xfId="7" applyFont="1" applyFill="1" applyBorder="1" applyAlignment="1">
      <alignment horizontal="left" vertical="center" wrapText="1"/>
    </xf>
    <xf numFmtId="0" fontId="10" fillId="2" borderId="14" xfId="5" applyFont="1" applyFill="1" applyBorder="1" applyAlignment="1">
      <alignment horizontal="left" vertical="center"/>
    </xf>
    <xf numFmtId="0" fontId="10" fillId="2" borderId="14" xfId="7" applyFont="1" applyFill="1" applyBorder="1" applyAlignment="1">
      <alignment horizontal="left" vertical="center" wrapText="1"/>
    </xf>
    <xf numFmtId="0" fontId="4" fillId="2" borderId="14" xfId="7" applyFont="1" applyFill="1" applyBorder="1" applyAlignment="1">
      <alignment horizontal="left" vertical="center" wrapText="1"/>
    </xf>
    <xf numFmtId="4" fontId="10" fillId="2" borderId="14" xfId="7" applyNumberFormat="1" applyFont="1" applyFill="1" applyBorder="1" applyAlignment="1">
      <alignment horizontal="left" vertical="center" wrapText="1"/>
    </xf>
    <xf numFmtId="0" fontId="10" fillId="2" borderId="40" xfId="5" applyFont="1" applyFill="1" applyBorder="1" applyAlignment="1">
      <alignment horizontal="left" vertical="center"/>
    </xf>
    <xf numFmtId="0" fontId="26" fillId="2" borderId="40" xfId="7" applyFont="1" applyFill="1" applyBorder="1" applyAlignment="1">
      <alignment horizontal="left" vertical="center" wrapText="1"/>
    </xf>
    <xf numFmtId="0" fontId="35" fillId="2" borderId="40" xfId="7" applyFont="1" applyFill="1" applyBorder="1" applyAlignment="1">
      <alignment horizontal="left" vertical="center" wrapText="1"/>
    </xf>
    <xf numFmtId="0" fontId="36" fillId="2" borderId="40" xfId="7" applyFont="1" applyFill="1" applyBorder="1" applyAlignment="1">
      <alignment horizontal="left" vertical="center" wrapText="1"/>
    </xf>
    <xf numFmtId="0" fontId="10" fillId="2" borderId="0" xfId="5" applyFont="1" applyFill="1" applyAlignment="1">
      <alignment horizontal="left" vertical="center"/>
    </xf>
    <xf numFmtId="0" fontId="35" fillId="2" borderId="0" xfId="7" applyFont="1" applyFill="1" applyAlignment="1">
      <alignment horizontal="left" vertical="center" wrapText="1"/>
    </xf>
    <xf numFmtId="0" fontId="10" fillId="2" borderId="59" xfId="5" applyFont="1" applyFill="1" applyBorder="1" applyAlignment="1">
      <alignment horizontal="left" vertical="center"/>
    </xf>
    <xf numFmtId="0" fontId="14" fillId="2" borderId="59" xfId="7" applyFont="1" applyFill="1" applyBorder="1" applyAlignment="1">
      <alignment horizontal="left" vertical="center"/>
    </xf>
    <xf numFmtId="0" fontId="10" fillId="2" borderId="9" xfId="5" applyFont="1" applyFill="1" applyBorder="1" applyAlignment="1">
      <alignment horizontal="left" vertical="center"/>
    </xf>
    <xf numFmtId="0" fontId="12" fillId="2" borderId="59" xfId="7" applyFont="1" applyFill="1" applyBorder="1" applyAlignment="1">
      <alignment horizontal="left" vertical="center"/>
    </xf>
    <xf numFmtId="0" fontId="27" fillId="2" borderId="0" xfId="0" applyFont="1" applyFill="1" applyAlignment="1">
      <alignment horizontal="left" vertical="center"/>
    </xf>
    <xf numFmtId="168" fontId="27" fillId="2" borderId="0" xfId="7" applyNumberFormat="1" applyFont="1" applyFill="1" applyAlignment="1">
      <alignment horizontal="left" vertical="center" wrapText="1"/>
    </xf>
    <xf numFmtId="0" fontId="10" fillId="2" borderId="9" xfId="4" applyFont="1" applyFill="1" applyBorder="1" applyAlignment="1">
      <alignment horizontal="left" vertical="center" wrapText="1"/>
    </xf>
    <xf numFmtId="0" fontId="12" fillId="2" borderId="21" xfId="7" applyFont="1" applyFill="1" applyBorder="1" applyAlignment="1">
      <alignment horizontal="left" vertical="center"/>
    </xf>
    <xf numFmtId="0" fontId="10" fillId="2" borderId="40" xfId="4" applyFont="1" applyFill="1" applyBorder="1" applyAlignment="1">
      <alignment horizontal="left" vertical="center" wrapText="1"/>
    </xf>
    <xf numFmtId="0" fontId="26" fillId="2" borderId="0" xfId="4" applyFont="1" applyFill="1" applyAlignment="1">
      <alignment horizontal="left" vertical="center" wrapText="1"/>
    </xf>
    <xf numFmtId="0" fontId="4" fillId="2" borderId="45" xfId="7" applyFont="1" applyFill="1" applyBorder="1" applyAlignment="1">
      <alignment horizontal="left" vertical="center" wrapText="1"/>
    </xf>
    <xf numFmtId="0" fontId="12" fillId="2" borderId="45" xfId="7" applyFont="1" applyFill="1" applyBorder="1" applyAlignment="1">
      <alignment horizontal="left" vertical="center"/>
    </xf>
    <xf numFmtId="0" fontId="26" fillId="2" borderId="40" xfId="4" applyFont="1" applyFill="1" applyBorder="1" applyAlignment="1">
      <alignment horizontal="left" vertical="center"/>
    </xf>
    <xf numFmtId="0" fontId="26" fillId="2" borderId="0" xfId="4" applyFont="1" applyFill="1" applyAlignment="1">
      <alignment horizontal="left" vertical="center"/>
    </xf>
    <xf numFmtId="0" fontId="4" fillId="2" borderId="21" xfId="7" applyFont="1" applyFill="1" applyBorder="1" applyAlignment="1">
      <alignment horizontal="left" vertical="center" wrapText="1"/>
    </xf>
    <xf numFmtId="0" fontId="4" fillId="2" borderId="19" xfId="7" applyFont="1" applyFill="1" applyBorder="1" applyAlignment="1">
      <alignment horizontal="left" vertical="center" wrapText="1"/>
    </xf>
    <xf numFmtId="0" fontId="29" fillId="2" borderId="21" xfId="7" applyFont="1" applyFill="1" applyBorder="1" applyAlignment="1">
      <alignment horizontal="left" vertical="center"/>
    </xf>
    <xf numFmtId="0" fontId="10" fillId="2" borderId="9" xfId="4" applyFont="1" applyFill="1" applyBorder="1" applyAlignment="1">
      <alignment horizontal="left" vertical="center"/>
    </xf>
    <xf numFmtId="0" fontId="10" fillId="2" borderId="40" xfId="4" applyFont="1" applyFill="1" applyBorder="1" applyAlignment="1">
      <alignment horizontal="left" vertical="center"/>
    </xf>
    <xf numFmtId="0" fontId="10" fillId="2" borderId="0" xfId="4" applyFont="1" applyFill="1" applyAlignment="1">
      <alignment horizontal="left" vertical="center"/>
    </xf>
    <xf numFmtId="0" fontId="59" fillId="2" borderId="40" xfId="7" applyFont="1" applyFill="1" applyBorder="1" applyAlignment="1">
      <alignment horizontal="left" vertical="center" wrapText="1"/>
    </xf>
    <xf numFmtId="0" fontId="58" fillId="2" borderId="40" xfId="7" applyFont="1" applyFill="1" applyBorder="1" applyAlignment="1">
      <alignment horizontal="left" vertical="center"/>
    </xf>
    <xf numFmtId="12" fontId="56" fillId="2" borderId="0" xfId="7" applyNumberFormat="1" applyFont="1" applyFill="1" applyAlignment="1">
      <alignment horizontal="left" vertical="center" wrapText="1"/>
    </xf>
    <xf numFmtId="0" fontId="56" fillId="2" borderId="59" xfId="7" applyFont="1" applyFill="1" applyBorder="1" applyAlignment="1">
      <alignment horizontal="left" vertical="center" wrapText="1"/>
    </xf>
    <xf numFmtId="0" fontId="59" fillId="2" borderId="59" xfId="7" applyFont="1" applyFill="1" applyBorder="1" applyAlignment="1">
      <alignment horizontal="left" vertical="center" wrapText="1"/>
    </xf>
    <xf numFmtId="4" fontId="56" fillId="2" borderId="59" xfId="7" applyNumberFormat="1" applyFont="1" applyFill="1" applyBorder="1" applyAlignment="1">
      <alignment horizontal="left" vertical="center" wrapText="1"/>
    </xf>
    <xf numFmtId="4" fontId="35" fillId="2" borderId="40" xfId="7" applyNumberFormat="1" applyFont="1" applyFill="1" applyBorder="1" applyAlignment="1">
      <alignment horizontal="left" vertical="center" wrapText="1"/>
    </xf>
    <xf numFmtId="0" fontId="58" fillId="2" borderId="59" xfId="7" applyFont="1" applyFill="1" applyBorder="1" applyAlignment="1">
      <alignment horizontal="left" vertical="center"/>
    </xf>
    <xf numFmtId="0" fontId="12" fillId="2" borderId="90" xfId="7" applyFont="1" applyFill="1" applyBorder="1" applyAlignment="1">
      <alignment horizontal="left" vertical="center"/>
    </xf>
    <xf numFmtId="0" fontId="4" fillId="2" borderId="90" xfId="7" applyFont="1" applyFill="1" applyBorder="1" applyAlignment="1">
      <alignment horizontal="left" vertical="center" wrapText="1"/>
    </xf>
    <xf numFmtId="4" fontId="59" fillId="2" borderId="0" xfId="0" applyNumberFormat="1" applyFont="1" applyFill="1" applyAlignment="1">
      <alignment horizontal="left" vertical="center"/>
    </xf>
    <xf numFmtId="0" fontId="37" fillId="2" borderId="40" xfId="7" applyFont="1" applyFill="1" applyBorder="1" applyAlignment="1">
      <alignment horizontal="left" vertical="center"/>
    </xf>
    <xf numFmtId="2" fontId="27" fillId="2" borderId="0" xfId="0" applyNumberFormat="1" applyFont="1" applyFill="1" applyAlignment="1">
      <alignment horizontal="left" vertical="center"/>
    </xf>
    <xf numFmtId="0" fontId="36" fillId="2" borderId="0" xfId="0" applyFont="1" applyFill="1" applyAlignment="1">
      <alignment horizontal="left" vertical="center"/>
    </xf>
    <xf numFmtId="0" fontId="56" fillId="2" borderId="16" xfId="7" applyFont="1" applyFill="1" applyBorder="1" applyAlignment="1">
      <alignment horizontal="left" vertical="center" wrapText="1"/>
    </xf>
    <xf numFmtId="0" fontId="59" fillId="2" borderId="89" xfId="7" applyFont="1" applyFill="1" applyBorder="1" applyAlignment="1">
      <alignment horizontal="left" vertical="center" wrapText="1"/>
    </xf>
    <xf numFmtId="4" fontId="56" fillId="2" borderId="16" xfId="7" applyNumberFormat="1" applyFont="1" applyFill="1" applyBorder="1" applyAlignment="1">
      <alignment horizontal="left" vertical="center" wrapText="1"/>
    </xf>
    <xf numFmtId="0" fontId="56" fillId="2" borderId="92" xfId="7" applyFont="1" applyFill="1" applyBorder="1" applyAlignment="1">
      <alignment horizontal="left" vertical="center" wrapText="1"/>
    </xf>
    <xf numFmtId="0" fontId="59" fillId="2" borderId="90" xfId="7" applyFont="1" applyFill="1" applyBorder="1" applyAlignment="1">
      <alignment horizontal="left" vertical="center" wrapText="1"/>
    </xf>
    <xf numFmtId="4" fontId="56" fillId="2" borderId="92" xfId="7" applyNumberFormat="1" applyFont="1" applyFill="1" applyBorder="1" applyAlignment="1">
      <alignment horizontal="left" vertical="center" wrapText="1"/>
    </xf>
    <xf numFmtId="2" fontId="10" fillId="2" borderId="9" xfId="7" applyNumberFormat="1" applyFont="1" applyFill="1" applyBorder="1" applyAlignment="1">
      <alignment horizontal="left" vertical="center" wrapText="1"/>
    </xf>
    <xf numFmtId="2" fontId="4" fillId="2" borderId="21" xfId="7" applyNumberFormat="1" applyFont="1" applyFill="1" applyBorder="1" applyAlignment="1">
      <alignment horizontal="left" vertical="center" wrapText="1"/>
    </xf>
    <xf numFmtId="4" fontId="42" fillId="2" borderId="0" xfId="7" applyNumberFormat="1" applyFont="1" applyFill="1" applyAlignment="1">
      <alignment horizontal="left" vertical="center"/>
    </xf>
    <xf numFmtId="0" fontId="42" fillId="2" borderId="0" xfId="7" applyFont="1" applyFill="1" applyAlignment="1">
      <alignment horizontal="left" vertical="center" wrapText="1"/>
    </xf>
    <xf numFmtId="4" fontId="43" fillId="2" borderId="0" xfId="7" applyNumberFormat="1" applyFont="1" applyFill="1" applyAlignment="1">
      <alignment horizontal="left" vertical="center" wrapText="1"/>
    </xf>
    <xf numFmtId="4" fontId="42" fillId="2" borderId="0" xfId="7" applyNumberFormat="1" applyFont="1" applyFill="1" applyAlignment="1">
      <alignment horizontal="left" vertical="center" wrapText="1"/>
    </xf>
    <xf numFmtId="4" fontId="10" fillId="2" borderId="45" xfId="7" applyNumberFormat="1" applyFont="1" applyFill="1" applyBorder="1" applyAlignment="1">
      <alignment horizontal="left" vertical="center" wrapText="1"/>
    </xf>
    <xf numFmtId="4" fontId="10" fillId="2" borderId="89" xfId="7" applyNumberFormat="1" applyFont="1" applyFill="1" applyBorder="1" applyAlignment="1">
      <alignment horizontal="left" vertical="center" wrapText="1"/>
    </xf>
    <xf numFmtId="4" fontId="10" fillId="2" borderId="90" xfId="7" applyNumberFormat="1" applyFont="1" applyFill="1" applyBorder="1" applyAlignment="1">
      <alignment horizontal="left" vertical="center" wrapText="1"/>
    </xf>
    <xf numFmtId="2" fontId="4" fillId="2" borderId="19" xfId="7" applyNumberFormat="1" applyFont="1" applyFill="1" applyBorder="1" applyAlignment="1">
      <alignment horizontal="left" vertical="center" wrapText="1"/>
    </xf>
    <xf numFmtId="0" fontId="10" fillId="2" borderId="11" xfId="7" applyFont="1" applyFill="1" applyBorder="1" applyAlignment="1">
      <alignment horizontal="left" vertical="center" wrapText="1"/>
    </xf>
    <xf numFmtId="0" fontId="12" fillId="2" borderId="11" xfId="7" applyFont="1" applyFill="1" applyBorder="1" applyAlignment="1">
      <alignment horizontal="left" vertical="center"/>
    </xf>
    <xf numFmtId="0" fontId="4" fillId="2" borderId="11" xfId="7" applyFont="1" applyFill="1" applyBorder="1" applyAlignment="1">
      <alignment horizontal="left" vertical="center" wrapText="1"/>
    </xf>
    <xf numFmtId="4" fontId="10" fillId="2" borderId="11" xfId="7" applyNumberFormat="1" applyFont="1" applyFill="1" applyBorder="1" applyAlignment="1">
      <alignment horizontal="left" vertical="center" wrapText="1"/>
    </xf>
    <xf numFmtId="0" fontId="10" fillId="2" borderId="13" xfId="7" applyFont="1" applyFill="1" applyBorder="1" applyAlignment="1">
      <alignment horizontal="left" vertical="center" wrapText="1"/>
    </xf>
    <xf numFmtId="0" fontId="4" fillId="2" borderId="13" xfId="7" applyFont="1" applyFill="1" applyBorder="1" applyAlignment="1">
      <alignment horizontal="left" vertical="center" wrapText="1"/>
    </xf>
    <xf numFmtId="4" fontId="10" fillId="2" borderId="121" xfId="7" applyNumberFormat="1" applyFont="1" applyFill="1" applyBorder="1" applyAlignment="1">
      <alignment horizontal="left" vertical="center" wrapText="1"/>
    </xf>
    <xf numFmtId="0" fontId="4" fillId="2" borderId="55" xfId="7" applyFont="1" applyFill="1" applyBorder="1" applyAlignment="1">
      <alignment horizontal="left" vertical="center" wrapText="1"/>
    </xf>
    <xf numFmtId="4" fontId="10" fillId="2" borderId="95" xfId="7" applyNumberFormat="1" applyFont="1" applyFill="1" applyBorder="1" applyAlignment="1">
      <alignment horizontal="left" vertical="center" wrapText="1"/>
    </xf>
    <xf numFmtId="167" fontId="56" fillId="2" borderId="0" xfId="7" applyNumberFormat="1" applyFont="1" applyFill="1" applyAlignment="1">
      <alignment horizontal="left" vertical="center" wrapText="1"/>
    </xf>
    <xf numFmtId="2" fontId="56" fillId="2" borderId="0" xfId="0" applyNumberFormat="1" applyFont="1" applyFill="1" applyAlignment="1">
      <alignment horizontal="left" vertical="center"/>
    </xf>
    <xf numFmtId="4" fontId="10" fillId="2" borderId="21" xfId="7" applyNumberFormat="1" applyFont="1" applyFill="1" applyBorder="1" applyAlignment="1">
      <alignment horizontal="left" vertical="center" wrapText="1"/>
    </xf>
    <xf numFmtId="0" fontId="47" fillId="2" borderId="59" xfId="7" applyFont="1" applyFill="1" applyBorder="1" applyAlignment="1">
      <alignment horizontal="left" vertical="center"/>
    </xf>
    <xf numFmtId="0" fontId="63" fillId="2" borderId="40" xfId="7" applyFont="1" applyFill="1" applyBorder="1" applyAlignment="1">
      <alignment horizontal="left" vertical="center"/>
    </xf>
    <xf numFmtId="0" fontId="47" fillId="2" borderId="19" xfId="7" applyFont="1" applyFill="1" applyBorder="1" applyAlignment="1">
      <alignment horizontal="left" vertical="center"/>
    </xf>
    <xf numFmtId="0" fontId="47" fillId="2" borderId="40" xfId="7" applyFont="1" applyFill="1" applyBorder="1" applyAlignment="1">
      <alignment horizontal="left" vertical="center"/>
    </xf>
    <xf numFmtId="0" fontId="11" fillId="2" borderId="40" xfId="7" applyFill="1" applyBorder="1" applyAlignment="1">
      <alignment horizontal="left" vertical="center"/>
    </xf>
    <xf numFmtId="4" fontId="56" fillId="2" borderId="0" xfId="7" applyNumberFormat="1" applyFont="1" applyFill="1" applyAlignment="1">
      <alignment horizontal="left" vertical="center"/>
    </xf>
    <xf numFmtId="0" fontId="11" fillId="2" borderId="11" xfId="7" applyFill="1" applyBorder="1" applyAlignment="1">
      <alignment horizontal="left" vertical="center"/>
    </xf>
    <xf numFmtId="0" fontId="56" fillId="2" borderId="19" xfId="7" applyFont="1" applyFill="1" applyBorder="1" applyAlignment="1">
      <alignment horizontal="left" vertical="center" wrapText="1"/>
    </xf>
    <xf numFmtId="0" fontId="58" fillId="2" borderId="19" xfId="7" applyFont="1" applyFill="1" applyBorder="1" applyAlignment="1">
      <alignment horizontal="left" vertical="center"/>
    </xf>
    <xf numFmtId="4" fontId="56" fillId="2" borderId="21" xfId="7" applyNumberFormat="1" applyFont="1" applyFill="1" applyBorder="1" applyAlignment="1">
      <alignment horizontal="left" vertical="center" wrapText="1"/>
    </xf>
    <xf numFmtId="0" fontId="62" fillId="2" borderId="19" xfId="7" applyFont="1" applyFill="1" applyBorder="1" applyAlignment="1">
      <alignment horizontal="left" vertical="center"/>
    </xf>
    <xf numFmtId="4" fontId="61" fillId="2" borderId="21" xfId="7" applyNumberFormat="1" applyFont="1" applyFill="1" applyBorder="1" applyAlignment="1">
      <alignment horizontal="left" vertical="center" wrapText="1"/>
    </xf>
    <xf numFmtId="0" fontId="11" fillId="2" borderId="19" xfId="7" applyFill="1" applyBorder="1" applyAlignment="1">
      <alignment horizontal="left" vertical="center"/>
    </xf>
    <xf numFmtId="4" fontId="4" fillId="2" borderId="21" xfId="7" applyNumberFormat="1" applyFont="1" applyFill="1" applyBorder="1" applyAlignment="1">
      <alignment horizontal="left" vertical="center" wrapText="1"/>
    </xf>
    <xf numFmtId="0" fontId="40" fillId="2" borderId="19" xfId="7" applyFont="1" applyFill="1" applyBorder="1" applyAlignment="1">
      <alignment horizontal="left" vertical="center" wrapText="1"/>
    </xf>
    <xf numFmtId="0" fontId="41" fillId="2" borderId="19" xfId="7" applyFont="1" applyFill="1" applyBorder="1" applyAlignment="1">
      <alignment horizontal="left" vertical="center"/>
    </xf>
    <xf numFmtId="4" fontId="40" fillId="2" borderId="21" xfId="7" applyNumberFormat="1" applyFont="1" applyFill="1" applyBorder="1" applyAlignment="1">
      <alignment horizontal="left" vertical="center" wrapText="1"/>
    </xf>
    <xf numFmtId="169" fontId="40" fillId="2" borderId="21" xfId="7" applyNumberFormat="1" applyFont="1" applyFill="1" applyBorder="1" applyAlignment="1">
      <alignment horizontal="left" vertical="center" wrapText="1"/>
    </xf>
    <xf numFmtId="0" fontId="27" fillId="2" borderId="19" xfId="7" applyFont="1" applyFill="1" applyBorder="1" applyAlignment="1">
      <alignment horizontal="left" vertical="center" wrapText="1"/>
    </xf>
    <xf numFmtId="4" fontId="27" fillId="2" borderId="21" xfId="7" applyNumberFormat="1" applyFont="1" applyFill="1" applyBorder="1" applyAlignment="1">
      <alignment horizontal="left" vertical="center" wrapText="1"/>
    </xf>
    <xf numFmtId="0" fontId="26" fillId="2" borderId="19" xfId="7" applyFont="1" applyFill="1" applyBorder="1" applyAlignment="1">
      <alignment horizontal="left" vertical="center" wrapText="1"/>
    </xf>
    <xf numFmtId="0" fontId="26" fillId="2" borderId="21" xfId="7" applyFont="1" applyFill="1" applyBorder="1" applyAlignment="1">
      <alignment horizontal="left" vertical="center"/>
    </xf>
    <xf numFmtId="0" fontId="35" fillId="2" borderId="19" xfId="7" applyFont="1" applyFill="1" applyBorder="1" applyAlignment="1">
      <alignment horizontal="left" vertical="center" wrapText="1"/>
    </xf>
    <xf numFmtId="4" fontId="26" fillId="2" borderId="21" xfId="7" applyNumberFormat="1" applyFont="1" applyFill="1" applyBorder="1" applyAlignment="1">
      <alignment horizontal="left" vertical="center" wrapText="1"/>
    </xf>
    <xf numFmtId="168" fontId="27" fillId="2" borderId="19" xfId="7" applyNumberFormat="1" applyFont="1" applyFill="1" applyBorder="1" applyAlignment="1">
      <alignment horizontal="left" vertical="center" wrapText="1"/>
    </xf>
    <xf numFmtId="169" fontId="27" fillId="2" borderId="21" xfId="7" applyNumberFormat="1" applyFont="1" applyFill="1" applyBorder="1" applyAlignment="1">
      <alignment horizontal="left" vertical="center" wrapText="1"/>
    </xf>
    <xf numFmtId="0" fontId="10" fillId="2" borderId="12" xfId="7" applyFont="1" applyFill="1" applyBorder="1" applyAlignment="1">
      <alignment horizontal="left" vertical="center" wrapText="1"/>
    </xf>
    <xf numFmtId="0" fontId="48" fillId="2" borderId="0" xfId="7" applyFont="1" applyFill="1" applyAlignment="1">
      <alignment horizontal="left" vertical="center"/>
    </xf>
    <xf numFmtId="0" fontId="38" fillId="2" borderId="0" xfId="7" applyFont="1" applyFill="1" applyAlignment="1">
      <alignment horizontal="left" vertical="center"/>
    </xf>
    <xf numFmtId="10" fontId="8" fillId="2" borderId="117" xfId="13" applyNumberFormat="1" applyFont="1" applyFill="1" applyBorder="1" applyAlignment="1">
      <alignment horizontal="right" vertical="center"/>
    </xf>
    <xf numFmtId="4" fontId="8" fillId="2" borderId="117" xfId="7" applyNumberFormat="1" applyFont="1" applyFill="1" applyBorder="1" applyAlignment="1">
      <alignment horizontal="right" vertical="center"/>
    </xf>
    <xf numFmtId="0" fontId="8" fillId="0" borderId="0" xfId="7" applyFont="1" applyAlignment="1">
      <alignment horizontal="right" vertical="center"/>
    </xf>
    <xf numFmtId="4" fontId="8" fillId="2" borderId="118" xfId="7" applyNumberFormat="1" applyFont="1" applyFill="1" applyBorder="1" applyAlignment="1">
      <alignment horizontal="right" vertical="center"/>
    </xf>
    <xf numFmtId="0" fontId="80" fillId="0" borderId="0" xfId="7" applyFont="1" applyAlignment="1">
      <alignment horizontal="right" vertical="center"/>
    </xf>
    <xf numFmtId="4" fontId="80" fillId="2" borderId="0" xfId="7" applyNumberFormat="1" applyFont="1" applyFill="1" applyAlignment="1">
      <alignment horizontal="right" vertical="center"/>
    </xf>
    <xf numFmtId="0" fontId="80" fillId="2" borderId="0" xfId="7" applyFont="1" applyFill="1" applyAlignment="1">
      <alignment horizontal="right" vertical="center"/>
    </xf>
    <xf numFmtId="4" fontId="50" fillId="2" borderId="0" xfId="7" applyNumberFormat="1" applyFont="1" applyFill="1" applyAlignment="1">
      <alignment horizontal="right" vertical="center"/>
    </xf>
    <xf numFmtId="0" fontId="50" fillId="2" borderId="0" xfId="7" applyFont="1" applyFill="1" applyAlignment="1">
      <alignment horizontal="right" vertical="center"/>
    </xf>
    <xf numFmtId="10" fontId="8" fillId="2" borderId="117" xfId="7" applyNumberFormat="1" applyFont="1" applyFill="1" applyBorder="1" applyAlignment="1">
      <alignment horizontal="right" vertical="center"/>
    </xf>
    <xf numFmtId="0" fontId="7" fillId="2" borderId="0" xfId="7" applyFont="1" applyFill="1" applyAlignment="1">
      <alignment horizontal="right" vertical="center"/>
    </xf>
    <xf numFmtId="0" fontId="81" fillId="2" borderId="0" xfId="7" applyFont="1" applyFill="1" applyAlignment="1">
      <alignment horizontal="right" vertical="center"/>
    </xf>
    <xf numFmtId="4" fontId="8" fillId="2" borderId="0" xfId="7" applyNumberFormat="1" applyFont="1" applyFill="1" applyAlignment="1">
      <alignment horizontal="right" vertical="center"/>
    </xf>
    <xf numFmtId="0" fontId="8" fillId="2" borderId="0" xfId="7" applyFont="1" applyFill="1" applyAlignment="1">
      <alignment horizontal="right" vertical="center"/>
    </xf>
    <xf numFmtId="4" fontId="8" fillId="2" borderId="58" xfId="7" applyNumberFormat="1" applyFont="1" applyFill="1" applyBorder="1" applyAlignment="1">
      <alignment horizontal="right" vertical="center"/>
    </xf>
    <xf numFmtId="4" fontId="8" fillId="2" borderId="57" xfId="7" applyNumberFormat="1" applyFont="1" applyFill="1" applyBorder="1" applyAlignment="1">
      <alignment horizontal="right" vertical="center"/>
    </xf>
    <xf numFmtId="0" fontId="80" fillId="2" borderId="0" xfId="7" applyFont="1" applyFill="1" applyAlignment="1">
      <alignment horizontal="right" vertical="top"/>
    </xf>
    <xf numFmtId="0" fontId="7" fillId="2" borderId="11" xfId="7" applyFont="1" applyFill="1" applyBorder="1" applyAlignment="1">
      <alignment horizontal="center" vertical="center" wrapText="1"/>
    </xf>
    <xf numFmtId="0" fontId="7" fillId="2" borderId="11" xfId="7" applyFont="1" applyFill="1" applyBorder="1" applyAlignment="1">
      <alignment horizontal="left" vertical="center" wrapText="1"/>
    </xf>
    <xf numFmtId="0" fontId="7" fillId="2" borderId="12" xfId="7" applyFont="1" applyFill="1" applyBorder="1" applyAlignment="1">
      <alignment horizontal="left" vertical="center" wrapText="1"/>
    </xf>
    <xf numFmtId="0" fontId="7" fillId="2" borderId="0" xfId="7" applyFont="1" applyFill="1" applyAlignment="1">
      <alignment horizontal="left" vertical="top"/>
    </xf>
    <xf numFmtId="0" fontId="7" fillId="2" borderId="1" xfId="7" applyFont="1" applyFill="1" applyBorder="1" applyAlignment="1">
      <alignment horizontal="center" vertical="center"/>
    </xf>
    <xf numFmtId="0" fontId="12" fillId="2" borderId="0" xfId="7" applyFont="1" applyFill="1" applyAlignment="1">
      <alignment horizontal="center" vertical="center" wrapText="1"/>
    </xf>
    <xf numFmtId="0" fontId="11" fillId="2" borderId="0" xfId="7" applyFill="1" applyAlignment="1">
      <alignment horizontal="center" vertical="center" wrapText="1"/>
    </xf>
    <xf numFmtId="0" fontId="12" fillId="2" borderId="0" xfId="7" applyFont="1" applyFill="1" applyAlignment="1">
      <alignment horizontal="left" wrapText="1"/>
    </xf>
    <xf numFmtId="0" fontId="12" fillId="2" borderId="0" xfId="7" applyFont="1" applyFill="1" applyAlignment="1">
      <alignment horizontal="right" vertical="top"/>
    </xf>
    <xf numFmtId="0" fontId="48" fillId="2" borderId="38" xfId="7" applyFont="1" applyFill="1" applyBorder="1" applyAlignment="1">
      <alignment horizontal="left" vertical="center" wrapText="1"/>
    </xf>
    <xf numFmtId="0" fontId="48" fillId="2" borderId="117" xfId="7" applyFont="1" applyFill="1" applyBorder="1" applyAlignment="1">
      <alignment horizontal="left" vertical="center" wrapText="1"/>
    </xf>
    <xf numFmtId="0" fontId="48" fillId="2" borderId="117" xfId="7" applyFont="1" applyFill="1" applyBorder="1" applyAlignment="1">
      <alignment horizontal="left" vertical="center"/>
    </xf>
    <xf numFmtId="0" fontId="48" fillId="2" borderId="11" xfId="7" applyFont="1" applyFill="1" applyBorder="1" applyAlignment="1">
      <alignment horizontal="left" vertical="center" wrapText="1"/>
    </xf>
    <xf numFmtId="0" fontId="48" fillId="2" borderId="118" xfId="7" applyFont="1" applyFill="1" applyBorder="1" applyAlignment="1">
      <alignment horizontal="left" vertical="center" wrapText="1"/>
    </xf>
    <xf numFmtId="0" fontId="48" fillId="2" borderId="118" xfId="7" applyFont="1" applyFill="1" applyBorder="1" applyAlignment="1">
      <alignment horizontal="left" vertical="center"/>
    </xf>
    <xf numFmtId="0" fontId="78" fillId="2" borderId="117" xfId="7" applyFont="1" applyFill="1" applyBorder="1" applyAlignment="1">
      <alignment horizontal="left" vertical="center" wrapText="1"/>
    </xf>
    <xf numFmtId="0" fontId="78" fillId="2" borderId="118" xfId="7" applyFont="1" applyFill="1" applyBorder="1" applyAlignment="1">
      <alignment horizontal="left" vertical="center" wrapText="1"/>
    </xf>
    <xf numFmtId="0" fontId="78" fillId="2" borderId="58" xfId="7" applyFont="1" applyFill="1" applyBorder="1" applyAlignment="1">
      <alignment horizontal="left" vertical="center" wrapText="1"/>
    </xf>
    <xf numFmtId="0" fontId="78" fillId="2" borderId="57" xfId="7" applyFont="1" applyFill="1" applyBorder="1" applyAlignment="1">
      <alignment horizontal="left" vertical="center" wrapText="1"/>
    </xf>
    <xf numFmtId="0" fontId="7" fillId="2" borderId="7" xfId="7" applyFont="1" applyFill="1" applyBorder="1" applyAlignment="1">
      <alignment horizontal="center" vertical="center" wrapText="1"/>
    </xf>
    <xf numFmtId="0" fontId="48" fillId="2" borderId="116" xfId="7" applyFont="1" applyFill="1" applyBorder="1" applyAlignment="1">
      <alignment horizontal="left" vertical="center" wrapText="1"/>
    </xf>
    <xf numFmtId="0" fontId="48" fillId="2" borderId="39" xfId="7" applyFont="1" applyFill="1" applyBorder="1" applyAlignment="1">
      <alignment horizontal="left" vertical="center" wrapText="1"/>
    </xf>
    <xf numFmtId="0" fontId="48" fillId="2" borderId="12" xfId="7" applyFont="1" applyFill="1" applyBorder="1" applyAlignment="1">
      <alignment horizontal="left" vertical="center" wrapText="1"/>
    </xf>
    <xf numFmtId="0" fontId="10" fillId="2" borderId="7" xfId="7" applyFont="1" applyFill="1" applyBorder="1" applyAlignment="1">
      <alignment horizontal="left" vertical="center" wrapText="1"/>
    </xf>
    <xf numFmtId="0" fontId="48" fillId="2" borderId="24" xfId="7" applyFont="1" applyFill="1" applyBorder="1" applyAlignment="1">
      <alignment horizontal="left" vertical="center" wrapText="1"/>
    </xf>
    <xf numFmtId="0" fontId="48" fillId="2" borderId="25" xfId="7" applyFont="1" applyFill="1" applyBorder="1" applyAlignment="1">
      <alignment horizontal="left" vertical="center" wrapText="1"/>
    </xf>
    <xf numFmtId="0" fontId="48" fillId="2" borderId="29" xfId="7" applyFont="1" applyFill="1" applyBorder="1" applyAlignment="1">
      <alignment horizontal="left" vertical="center" wrapText="1"/>
    </xf>
    <xf numFmtId="0" fontId="48" fillId="2" borderId="30" xfId="7" applyFont="1" applyFill="1" applyBorder="1" applyAlignment="1">
      <alignment horizontal="left" vertical="center" wrapText="1"/>
    </xf>
    <xf numFmtId="2" fontId="10" fillId="2" borderId="0" xfId="7" applyNumberFormat="1" applyFont="1" applyFill="1" applyAlignment="1">
      <alignment horizontal="right" vertical="center" wrapText="1"/>
    </xf>
    <xf numFmtId="0" fontId="11" fillId="2" borderId="70" xfId="7" applyFill="1" applyBorder="1" applyAlignment="1">
      <alignment horizontal="center" vertical="center"/>
    </xf>
    <xf numFmtId="0" fontId="11" fillId="2" borderId="71" xfId="7" applyFill="1" applyBorder="1" applyAlignment="1">
      <alignment horizontal="right"/>
    </xf>
    <xf numFmtId="1" fontId="7" fillId="2" borderId="124" xfId="7" applyNumberFormat="1" applyFont="1" applyFill="1" applyBorder="1" applyAlignment="1">
      <alignment horizontal="center" vertical="center" shrinkToFit="1"/>
    </xf>
    <xf numFmtId="0" fontId="7" fillId="2" borderId="125" xfId="7" applyFont="1" applyFill="1" applyBorder="1" applyAlignment="1">
      <alignment horizontal="center" vertical="center"/>
    </xf>
    <xf numFmtId="0" fontId="12" fillId="2" borderId="70" xfId="7" applyFont="1" applyFill="1" applyBorder="1" applyAlignment="1">
      <alignment horizontal="left" vertical="center" wrapText="1"/>
    </xf>
    <xf numFmtId="0" fontId="12" fillId="2" borderId="71" xfId="7" applyFont="1" applyFill="1" applyBorder="1" applyAlignment="1">
      <alignment horizontal="right" vertical="top"/>
    </xf>
    <xf numFmtId="4" fontId="8" fillId="2" borderId="126" xfId="7" applyNumberFormat="1" applyFont="1" applyFill="1" applyBorder="1" applyAlignment="1">
      <alignment horizontal="right" vertical="center"/>
    </xf>
    <xf numFmtId="167" fontId="14" fillId="2" borderId="128" xfId="7" applyNumberFormat="1" applyFont="1" applyFill="1" applyBorder="1" applyAlignment="1">
      <alignment horizontal="left" vertical="center" shrinkToFit="1"/>
    </xf>
    <xf numFmtId="4" fontId="80" fillId="2" borderId="71" xfId="7" applyNumberFormat="1" applyFont="1" applyFill="1" applyBorder="1" applyAlignment="1">
      <alignment horizontal="right" vertical="center"/>
    </xf>
    <xf numFmtId="167" fontId="14" fillId="2" borderId="77" xfId="7" applyNumberFormat="1" applyFont="1" applyFill="1" applyBorder="1" applyAlignment="1">
      <alignment horizontal="left" vertical="center" shrinkToFit="1"/>
    </xf>
    <xf numFmtId="167" fontId="14" fillId="2" borderId="70" xfId="7" applyNumberFormat="1" applyFont="1" applyFill="1" applyBorder="1" applyAlignment="1">
      <alignment horizontal="left" vertical="center" shrinkToFit="1"/>
    </xf>
    <xf numFmtId="167" fontId="14" fillId="2" borderId="78" xfId="7" applyNumberFormat="1" applyFont="1" applyFill="1" applyBorder="1" applyAlignment="1">
      <alignment horizontal="left" vertical="center" shrinkToFit="1"/>
    </xf>
    <xf numFmtId="167" fontId="14" fillId="2" borderId="76" xfId="7" applyNumberFormat="1" applyFont="1" applyFill="1" applyBorder="1" applyAlignment="1">
      <alignment horizontal="left" vertical="center" shrinkToFit="1"/>
    </xf>
    <xf numFmtId="167" fontId="31" fillId="2" borderId="70" xfId="7" applyNumberFormat="1" applyFont="1" applyFill="1" applyBorder="1" applyAlignment="1">
      <alignment horizontal="left" vertical="center" shrinkToFit="1"/>
    </xf>
    <xf numFmtId="4" fontId="50" fillId="2" borderId="71" xfId="7" applyNumberFormat="1" applyFont="1" applyFill="1" applyBorder="1" applyAlignment="1">
      <alignment horizontal="right" vertical="center"/>
    </xf>
    <xf numFmtId="167" fontId="26" fillId="2" borderId="70" xfId="7" applyNumberFormat="1" applyFont="1" applyFill="1" applyBorder="1" applyAlignment="1">
      <alignment horizontal="left" vertical="center" shrinkToFit="1"/>
    </xf>
    <xf numFmtId="167" fontId="26" fillId="2" borderId="78" xfId="7" applyNumberFormat="1" applyFont="1" applyFill="1" applyBorder="1" applyAlignment="1">
      <alignment horizontal="left" vertical="center" shrinkToFit="1"/>
    </xf>
    <xf numFmtId="0" fontId="10" fillId="2" borderId="75" xfId="7" applyFont="1" applyFill="1" applyBorder="1" applyAlignment="1">
      <alignment horizontal="left" vertical="center" wrapText="1"/>
    </xf>
    <xf numFmtId="167" fontId="14" fillId="2" borderId="80" xfId="7" applyNumberFormat="1" applyFont="1" applyFill="1" applyBorder="1" applyAlignment="1">
      <alignment horizontal="left" vertical="center" shrinkToFit="1"/>
    </xf>
    <xf numFmtId="167" fontId="26" fillId="2" borderId="77" xfId="7" applyNumberFormat="1" applyFont="1" applyFill="1" applyBorder="1" applyAlignment="1">
      <alignment horizontal="left" vertical="center" shrinkToFit="1"/>
    </xf>
    <xf numFmtId="167" fontId="14" fillId="2" borderId="79" xfId="7" applyNumberFormat="1" applyFont="1" applyFill="1" applyBorder="1" applyAlignment="1">
      <alignment horizontal="left" vertical="center" shrinkToFit="1"/>
    </xf>
    <xf numFmtId="167" fontId="14" fillId="2" borderId="129" xfId="7" applyNumberFormat="1" applyFont="1" applyFill="1" applyBorder="1" applyAlignment="1">
      <alignment horizontal="left" vertical="center" shrinkToFit="1"/>
    </xf>
    <xf numFmtId="2" fontId="14" fillId="2" borderId="76" xfId="7" applyNumberFormat="1" applyFont="1" applyFill="1" applyBorder="1" applyAlignment="1">
      <alignment horizontal="left" vertical="center" shrinkToFit="1"/>
    </xf>
    <xf numFmtId="167" fontId="14" fillId="2" borderId="73" xfId="7" applyNumberFormat="1" applyFont="1" applyFill="1" applyBorder="1" applyAlignment="1">
      <alignment horizontal="left" vertical="center" shrinkToFit="1"/>
    </xf>
    <xf numFmtId="167" fontId="10" fillId="2" borderId="78" xfId="7" applyNumberFormat="1" applyFont="1" applyFill="1" applyBorder="1" applyAlignment="1">
      <alignment horizontal="left" vertical="center" shrinkToFit="1"/>
    </xf>
    <xf numFmtId="4" fontId="8" fillId="2" borderId="71" xfId="7" applyNumberFormat="1" applyFont="1" applyFill="1" applyBorder="1" applyAlignment="1">
      <alignment horizontal="right" vertical="center"/>
    </xf>
    <xf numFmtId="167" fontId="14" fillId="2" borderId="81" xfId="7" applyNumberFormat="1" applyFont="1" applyFill="1" applyBorder="1" applyAlignment="1">
      <alignment horizontal="left" vertical="center" shrinkToFit="1"/>
    </xf>
    <xf numFmtId="167" fontId="14" fillId="2" borderId="82" xfId="7" applyNumberFormat="1" applyFont="1" applyFill="1" applyBorder="1" applyAlignment="1">
      <alignment horizontal="left" vertical="center" shrinkToFit="1"/>
    </xf>
    <xf numFmtId="167" fontId="35" fillId="2" borderId="70" xfId="7" applyNumberFormat="1" applyFont="1" applyFill="1" applyBorder="1" applyAlignment="1">
      <alignment horizontal="left" vertical="center" shrinkToFit="1"/>
    </xf>
    <xf numFmtId="0" fontId="10" fillId="2" borderId="70" xfId="7" applyFont="1" applyFill="1" applyBorder="1" applyAlignment="1">
      <alignment horizontal="left" vertical="center" wrapText="1"/>
    </xf>
    <xf numFmtId="167" fontId="10" fillId="2" borderId="77" xfId="7" applyNumberFormat="1" applyFont="1" applyFill="1" applyBorder="1" applyAlignment="1">
      <alignment horizontal="left" vertical="center" shrinkToFit="1"/>
    </xf>
    <xf numFmtId="167" fontId="10" fillId="2" borderId="70" xfId="7" applyNumberFormat="1" applyFont="1" applyFill="1" applyBorder="1" applyAlignment="1">
      <alignment horizontal="left" vertical="center" shrinkToFit="1"/>
    </xf>
    <xf numFmtId="167" fontId="10" fillId="2" borderId="79" xfId="7" applyNumberFormat="1" applyFont="1" applyFill="1" applyBorder="1" applyAlignment="1">
      <alignment horizontal="left" vertical="center" shrinkToFit="1"/>
    </xf>
    <xf numFmtId="167" fontId="39" fillId="2" borderId="79" xfId="7" applyNumberFormat="1" applyFont="1" applyFill="1" applyBorder="1" applyAlignment="1">
      <alignment horizontal="left" vertical="center" shrinkToFit="1"/>
    </xf>
    <xf numFmtId="167" fontId="27" fillId="2" borderId="79" xfId="7" applyNumberFormat="1" applyFont="1" applyFill="1" applyBorder="1" applyAlignment="1">
      <alignment horizontal="left" vertical="center" shrinkToFit="1"/>
    </xf>
    <xf numFmtId="4" fontId="8" fillId="2" borderId="83" xfId="7" applyNumberFormat="1" applyFont="1" applyFill="1" applyBorder="1" applyAlignment="1">
      <alignment horizontal="right" vertical="center"/>
    </xf>
    <xf numFmtId="0" fontId="11" fillId="2" borderId="85" xfId="7" applyFill="1" applyBorder="1" applyAlignment="1">
      <alignment horizontal="left" vertical="top"/>
    </xf>
    <xf numFmtId="171" fontId="8" fillId="2" borderId="118" xfId="7" applyNumberFormat="1" applyFont="1" applyFill="1" applyBorder="1" applyAlignment="1">
      <alignment horizontal="right" vertical="center"/>
    </xf>
    <xf numFmtId="171" fontId="8" fillId="2" borderId="127" xfId="7" applyNumberFormat="1" applyFont="1" applyFill="1" applyBorder="1" applyAlignment="1">
      <alignment horizontal="right" vertical="center"/>
    </xf>
    <xf numFmtId="171" fontId="8" fillId="2" borderId="84" xfId="7" applyNumberFormat="1" applyFont="1" applyFill="1" applyBorder="1" applyAlignment="1">
      <alignment horizontal="right" vertical="center"/>
    </xf>
    <xf numFmtId="171" fontId="8" fillId="2" borderId="57" xfId="7" applyNumberFormat="1" applyFont="1" applyFill="1" applyBorder="1" applyAlignment="1">
      <alignment horizontal="right" vertical="center"/>
    </xf>
    <xf numFmtId="171" fontId="8" fillId="2" borderId="0" xfId="7" applyNumberFormat="1" applyFont="1" applyFill="1" applyAlignment="1">
      <alignment horizontal="right" vertical="center"/>
    </xf>
    <xf numFmtId="0" fontId="11" fillId="2" borderId="67" xfId="7" applyFill="1" applyBorder="1" applyAlignment="1">
      <alignment horizontal="left" vertical="center"/>
    </xf>
    <xf numFmtId="0" fontId="11" fillId="2" borderId="136" xfId="7" applyFill="1" applyBorder="1" applyAlignment="1">
      <alignment horizontal="center" vertical="center"/>
    </xf>
    <xf numFmtId="0" fontId="47" fillId="2" borderId="137" xfId="7" applyFont="1" applyFill="1" applyBorder="1" applyAlignment="1">
      <alignment horizontal="center" vertical="center"/>
    </xf>
    <xf numFmtId="10" fontId="80" fillId="2" borderId="139" xfId="13" applyNumberFormat="1" applyFont="1" applyFill="1" applyBorder="1" applyAlignment="1">
      <alignment horizontal="right" vertical="center"/>
    </xf>
    <xf numFmtId="171" fontId="80" fillId="2" borderId="138" xfId="7" applyNumberFormat="1" applyFont="1" applyFill="1" applyBorder="1" applyAlignment="1">
      <alignment horizontal="right" vertical="top"/>
    </xf>
    <xf numFmtId="171" fontId="11" fillId="2" borderId="0" xfId="7" applyNumberFormat="1" applyFill="1" applyAlignment="1">
      <alignment horizontal="left" vertical="top"/>
    </xf>
    <xf numFmtId="0" fontId="65" fillId="2" borderId="0" xfId="7" applyFont="1" applyFill="1" applyAlignment="1">
      <alignment horizontal="center" vertical="center" wrapText="1"/>
    </xf>
    <xf numFmtId="0" fontId="65" fillId="2" borderId="0" xfId="7" applyFont="1" applyFill="1" applyAlignment="1">
      <alignment horizontal="left" vertical="center" wrapText="1"/>
    </xf>
    <xf numFmtId="4" fontId="49" fillId="2" borderId="0" xfId="7" applyNumberFormat="1" applyFont="1" applyFill="1" applyAlignment="1">
      <alignment horizontal="right" vertical="center" wrapText="1"/>
    </xf>
    <xf numFmtId="4" fontId="4" fillId="2" borderId="59" xfId="7" applyNumberFormat="1" applyFont="1" applyFill="1" applyBorder="1" applyAlignment="1">
      <alignment horizontal="right" vertical="center" wrapText="1"/>
    </xf>
    <xf numFmtId="169" fontId="27" fillId="2" borderId="0" xfId="7" applyNumberFormat="1" applyFont="1" applyFill="1" applyAlignment="1">
      <alignment horizontal="right" vertical="center" wrapText="1"/>
    </xf>
    <xf numFmtId="4" fontId="27" fillId="2" borderId="59" xfId="7" applyNumberFormat="1" applyFont="1" applyFill="1" applyBorder="1" applyAlignment="1">
      <alignment horizontal="right" vertical="center" wrapText="1"/>
    </xf>
    <xf numFmtId="4" fontId="27" fillId="2" borderId="59" xfId="7" applyNumberFormat="1" applyFont="1" applyFill="1" applyBorder="1" applyAlignment="1">
      <alignment horizontal="left" vertical="center" wrapText="1"/>
    </xf>
    <xf numFmtId="0" fontId="10" fillId="2" borderId="140" xfId="7" applyFont="1" applyFill="1" applyBorder="1" applyAlignment="1">
      <alignment horizontal="center" vertical="center" wrapText="1"/>
    </xf>
    <xf numFmtId="0" fontId="59" fillId="2" borderId="36" xfId="0" applyFont="1" applyFill="1" applyBorder="1" applyAlignment="1">
      <alignment horizontal="right"/>
    </xf>
    <xf numFmtId="0" fontId="70" fillId="2" borderId="42" xfId="0" applyFont="1" applyFill="1" applyBorder="1" applyAlignment="1">
      <alignment horizontal="right"/>
    </xf>
    <xf numFmtId="0" fontId="59" fillId="2" borderId="42" xfId="0" applyFont="1" applyFill="1" applyBorder="1" applyAlignment="1">
      <alignment horizontal="left"/>
    </xf>
    <xf numFmtId="0" fontId="59" fillId="2" borderId="2" xfId="0" applyFont="1" applyFill="1" applyBorder="1" applyAlignment="1">
      <alignment horizontal="left"/>
    </xf>
    <xf numFmtId="170" fontId="59" fillId="2" borderId="42" xfId="0" applyNumberFormat="1" applyFont="1" applyFill="1" applyBorder="1" applyAlignment="1">
      <alignment vertical="center"/>
    </xf>
    <xf numFmtId="0" fontId="59" fillId="2" borderId="2" xfId="0" applyFont="1" applyFill="1" applyBorder="1" applyAlignment="1">
      <alignment vertical="center"/>
    </xf>
    <xf numFmtId="0" fontId="59" fillId="2" borderId="51" xfId="0" applyFont="1" applyFill="1" applyBorder="1" applyAlignment="1">
      <alignment horizontal="left"/>
    </xf>
    <xf numFmtId="0" fontId="56" fillId="2" borderId="0" xfId="0" applyFont="1" applyFill="1" applyAlignment="1">
      <alignment horizontal="center"/>
    </xf>
    <xf numFmtId="0" fontId="59" fillId="2" borderId="23" xfId="0" applyFont="1" applyFill="1" applyBorder="1"/>
    <xf numFmtId="2" fontId="59" fillId="2" borderId="24" xfId="0" applyNumberFormat="1" applyFont="1" applyFill="1" applyBorder="1" applyAlignment="1">
      <alignment horizontal="right"/>
    </xf>
    <xf numFmtId="0" fontId="59" fillId="2" borderId="25" xfId="0" applyFont="1" applyFill="1" applyBorder="1" applyAlignment="1">
      <alignment horizontal="left"/>
    </xf>
    <xf numFmtId="2" fontId="59" fillId="2" borderId="0" xfId="0" applyNumberFormat="1" applyFont="1" applyFill="1" applyAlignment="1">
      <alignment horizontal="right"/>
    </xf>
    <xf numFmtId="0" fontId="59" fillId="2" borderId="27" xfId="0" applyFont="1" applyFill="1" applyBorder="1" applyAlignment="1">
      <alignment horizontal="left"/>
    </xf>
    <xf numFmtId="2" fontId="59" fillId="2" borderId="0" xfId="0" applyNumberFormat="1" applyFont="1" applyFill="1" applyAlignment="1">
      <alignment horizontal="center"/>
    </xf>
    <xf numFmtId="0" fontId="56" fillId="2" borderId="36" xfId="0" applyFont="1" applyFill="1" applyBorder="1" applyAlignment="1">
      <alignment horizontal="center"/>
    </xf>
    <xf numFmtId="2" fontId="59" fillId="2" borderId="29" xfId="0" applyNumberFormat="1" applyFont="1" applyFill="1" applyBorder="1" applyAlignment="1">
      <alignment horizontal="right"/>
    </xf>
    <xf numFmtId="0" fontId="59" fillId="2" borderId="22" xfId="0" applyFont="1" applyFill="1" applyBorder="1"/>
    <xf numFmtId="0" fontId="59" fillId="2" borderId="22" xfId="0" applyFont="1" applyFill="1" applyBorder="1" applyAlignment="1">
      <alignment horizontal="center"/>
    </xf>
    <xf numFmtId="0" fontId="59" fillId="2" borderId="86" xfId="0" applyFont="1" applyFill="1" applyBorder="1" applyAlignment="1">
      <alignment horizontal="center"/>
    </xf>
    <xf numFmtId="0" fontId="59" fillId="2" borderId="52" xfId="0" applyFont="1" applyFill="1" applyBorder="1" applyAlignment="1">
      <alignment horizontal="right"/>
    </xf>
    <xf numFmtId="0" fontId="59" fillId="2" borderId="53" xfId="0" applyFont="1" applyFill="1" applyBorder="1" applyAlignment="1">
      <alignment horizontal="right"/>
    </xf>
    <xf numFmtId="0" fontId="59" fillId="2" borderId="53" xfId="0" applyFont="1" applyFill="1" applyBorder="1" applyAlignment="1">
      <alignment horizontal="left"/>
    </xf>
    <xf numFmtId="0" fontId="59" fillId="2" borderId="88" xfId="0" applyFont="1" applyFill="1" applyBorder="1" applyAlignment="1">
      <alignment horizontal="left"/>
    </xf>
    <xf numFmtId="0" fontId="59" fillId="2" borderId="0" xfId="0" applyFont="1" applyFill="1" applyAlignment="1">
      <alignment horizontal="left"/>
    </xf>
    <xf numFmtId="2" fontId="59" fillId="2" borderId="87" xfId="0" applyNumberFormat="1" applyFont="1" applyFill="1" applyBorder="1" applyAlignment="1">
      <alignment horizontal="center"/>
    </xf>
    <xf numFmtId="0" fontId="59" fillId="2" borderId="86" xfId="0" applyFont="1" applyFill="1" applyBorder="1"/>
    <xf numFmtId="0" fontId="59" fillId="2" borderId="87" xfId="0" applyFont="1" applyFill="1" applyBorder="1" applyAlignment="1">
      <alignment horizontal="right"/>
    </xf>
    <xf numFmtId="0" fontId="59" fillId="2" borderId="87" xfId="0" applyFont="1" applyFill="1" applyBorder="1"/>
    <xf numFmtId="2" fontId="59" fillId="2" borderId="88" xfId="0" applyNumberFormat="1" applyFont="1" applyFill="1" applyBorder="1" applyAlignment="1">
      <alignment horizontal="center"/>
    </xf>
    <xf numFmtId="0" fontId="59" fillId="2" borderId="88" xfId="0" applyFont="1" applyFill="1" applyBorder="1" applyAlignment="1">
      <alignment horizontal="right"/>
    </xf>
    <xf numFmtId="0" fontId="59" fillId="2" borderId="86" xfId="0" applyFont="1" applyFill="1" applyBorder="1" applyAlignment="1">
      <alignment horizontal="left"/>
    </xf>
    <xf numFmtId="2" fontId="59" fillId="2" borderId="88" xfId="0" applyNumberFormat="1" applyFont="1" applyFill="1" applyBorder="1" applyAlignment="1">
      <alignment horizontal="right"/>
    </xf>
    <xf numFmtId="0" fontId="59" fillId="2" borderId="48" xfId="0" applyFont="1" applyFill="1" applyBorder="1" applyAlignment="1">
      <alignment vertical="center"/>
    </xf>
    <xf numFmtId="0" fontId="59" fillId="2" borderId="48" xfId="0" applyFont="1" applyFill="1" applyBorder="1" applyAlignment="1">
      <alignment horizontal="center" vertical="center"/>
    </xf>
    <xf numFmtId="0" fontId="59" fillId="2" borderId="54" xfId="0" applyFont="1" applyFill="1" applyBorder="1" applyAlignment="1">
      <alignment horizontal="center"/>
    </xf>
    <xf numFmtId="0" fontId="59" fillId="2" borderId="13" xfId="0" applyFont="1" applyFill="1" applyBorder="1" applyAlignment="1">
      <alignment horizontal="right" vertical="center"/>
    </xf>
    <xf numFmtId="0" fontId="59" fillId="2" borderId="13" xfId="0" applyFont="1" applyFill="1" applyBorder="1" applyAlignment="1">
      <alignment horizontal="center" vertical="center"/>
    </xf>
    <xf numFmtId="170" fontId="59" fillId="2" borderId="0" xfId="0" applyNumberFormat="1" applyFont="1" applyFill="1" applyAlignment="1">
      <alignment wrapText="1"/>
    </xf>
    <xf numFmtId="2" fontId="59" fillId="2" borderId="0" xfId="0" applyNumberFormat="1" applyFont="1" applyFill="1"/>
    <xf numFmtId="0" fontId="59" fillId="2" borderId="54" xfId="0" applyFont="1" applyFill="1" applyBorder="1"/>
    <xf numFmtId="0" fontId="69" fillId="2" borderId="36" xfId="0" applyFont="1" applyFill="1" applyBorder="1" applyAlignment="1">
      <alignment vertical="center"/>
    </xf>
    <xf numFmtId="0" fontId="69" fillId="2" borderId="0" xfId="0" applyFont="1" applyFill="1" applyAlignment="1">
      <alignment vertical="center"/>
    </xf>
    <xf numFmtId="4" fontId="59" fillId="2" borderId="86" xfId="0" applyNumberFormat="1" applyFont="1" applyFill="1" applyBorder="1"/>
    <xf numFmtId="4" fontId="59" fillId="2" borderId="87" xfId="0" applyNumberFormat="1" applyFont="1" applyFill="1" applyBorder="1" applyAlignment="1">
      <alignment horizontal="right"/>
    </xf>
    <xf numFmtId="4" fontId="59" fillId="2" borderId="87" xfId="0" applyNumberFormat="1" applyFont="1" applyFill="1" applyBorder="1"/>
    <xf numFmtId="0" fontId="69" fillId="2" borderId="86" xfId="0" applyFont="1" applyFill="1" applyBorder="1" applyAlignment="1">
      <alignment horizontal="center" vertical="top"/>
    </xf>
    <xf numFmtId="0" fontId="69" fillId="2" borderId="86" xfId="0" applyFont="1" applyFill="1" applyBorder="1" applyAlignment="1">
      <alignment horizontal="center" wrapText="1"/>
    </xf>
    <xf numFmtId="0" fontId="69" fillId="2" borderId="87" xfId="0" applyFont="1" applyFill="1" applyBorder="1" applyAlignment="1">
      <alignment horizontal="center" vertical="top"/>
    </xf>
    <xf numFmtId="0" fontId="69" fillId="2" borderId="88" xfId="0" applyFont="1" applyFill="1" applyBorder="1" applyAlignment="1">
      <alignment horizontal="center" wrapText="1"/>
    </xf>
    <xf numFmtId="0" fontId="69" fillId="2" borderId="87" xfId="0" applyFont="1" applyFill="1" applyBorder="1"/>
    <xf numFmtId="2" fontId="69" fillId="2" borderId="22" xfId="0" applyNumberFormat="1" applyFont="1" applyFill="1" applyBorder="1" applyAlignment="1">
      <alignment horizontal="center"/>
    </xf>
    <xf numFmtId="2" fontId="69" fillId="2" borderId="22" xfId="0" applyNumberFormat="1" applyFont="1" applyFill="1" applyBorder="1"/>
    <xf numFmtId="0" fontId="69" fillId="2" borderId="88" xfId="0" applyFont="1" applyFill="1" applyBorder="1"/>
    <xf numFmtId="0" fontId="69" fillId="2" borderId="49" xfId="0" applyFont="1" applyFill="1" applyBorder="1" applyAlignment="1">
      <alignment horizontal="left" vertical="center"/>
    </xf>
    <xf numFmtId="0" fontId="69" fillId="2" borderId="50" xfId="0" applyFont="1" applyFill="1" applyBorder="1" applyAlignment="1">
      <alignment horizontal="center" vertical="center"/>
    </xf>
    <xf numFmtId="2" fontId="69" fillId="2" borderId="51" xfId="0" applyNumberFormat="1" applyFont="1" applyFill="1" applyBorder="1"/>
    <xf numFmtId="0" fontId="69" fillId="2" borderId="52" xfId="0" applyFont="1" applyFill="1" applyBorder="1"/>
    <xf numFmtId="2" fontId="69" fillId="2" borderId="53" xfId="0" applyNumberFormat="1" applyFont="1" applyFill="1" applyBorder="1"/>
    <xf numFmtId="0" fontId="69" fillId="2" borderId="52" xfId="0" applyFont="1" applyFill="1" applyBorder="1" applyAlignment="1">
      <alignment horizontal="right" vertical="center" wrapText="1"/>
    </xf>
    <xf numFmtId="0" fontId="69" fillId="2" borderId="53" xfId="0" applyFont="1" applyFill="1" applyBorder="1" applyAlignment="1">
      <alignment horizontal="left" vertical="center" wrapText="1"/>
    </xf>
    <xf numFmtId="0" fontId="69" fillId="2" borderId="0" xfId="0" applyFont="1" applyFill="1" applyAlignment="1">
      <alignment horizontal="center" vertical="center"/>
    </xf>
    <xf numFmtId="4" fontId="59" fillId="2" borderId="88" xfId="0" applyNumberFormat="1" applyFont="1" applyFill="1" applyBorder="1" applyAlignment="1">
      <alignment horizontal="right"/>
    </xf>
    <xf numFmtId="0" fontId="69" fillId="2" borderId="87" xfId="0" applyFont="1" applyFill="1" applyBorder="1" applyAlignment="1">
      <alignment horizontal="center" wrapText="1"/>
    </xf>
    <xf numFmtId="2" fontId="69" fillId="2" borderId="53" xfId="0" applyNumberFormat="1" applyFont="1" applyFill="1" applyBorder="1" applyAlignment="1">
      <alignment horizontal="left" vertical="center" wrapText="1"/>
    </xf>
    <xf numFmtId="0" fontId="69" fillId="2" borderId="0" xfId="0" applyFont="1" applyFill="1" applyAlignment="1">
      <alignment horizontal="center" vertical="center" textRotation="90"/>
    </xf>
    <xf numFmtId="0" fontId="69" fillId="2" borderId="55" xfId="0" applyFont="1" applyFill="1" applyBorder="1"/>
    <xf numFmtId="0" fontId="69" fillId="2" borderId="0" xfId="0" applyFont="1" applyFill="1" applyAlignment="1">
      <alignment textRotation="90"/>
    </xf>
    <xf numFmtId="0" fontId="69" fillId="2" borderId="0" xfId="0" applyFont="1" applyFill="1" applyAlignment="1">
      <alignment horizontal="center"/>
    </xf>
    <xf numFmtId="0" fontId="69" fillId="2" borderId="0" xfId="0" applyFont="1" applyFill="1" applyAlignment="1">
      <alignment horizontal="left"/>
    </xf>
    <xf numFmtId="0" fontId="59" fillId="2" borderId="0" xfId="0" applyFont="1" applyFill="1" applyAlignment="1">
      <alignment vertical="center" textRotation="90"/>
    </xf>
    <xf numFmtId="4" fontId="59" fillId="2" borderId="0" xfId="0" applyNumberFormat="1" applyFont="1" applyFill="1"/>
    <xf numFmtId="0" fontId="59" fillId="2" borderId="100" xfId="0" applyFont="1" applyFill="1" applyBorder="1"/>
    <xf numFmtId="0" fontId="59" fillId="2" borderId="101" xfId="0" applyFont="1" applyFill="1" applyBorder="1" applyAlignment="1">
      <alignment horizontal="right"/>
    </xf>
    <xf numFmtId="0" fontId="59" fillId="2" borderId="101" xfId="0" applyFont="1" applyFill="1" applyBorder="1"/>
    <xf numFmtId="0" fontId="59" fillId="2" borderId="101" xfId="0" applyFont="1" applyFill="1" applyBorder="1" applyAlignment="1">
      <alignment horizontal="center"/>
    </xf>
    <xf numFmtId="0" fontId="59" fillId="2" borderId="102" xfId="0" applyFont="1" applyFill="1" applyBorder="1" applyAlignment="1">
      <alignment horizontal="center"/>
    </xf>
    <xf numFmtId="0" fontId="59" fillId="2" borderId="103" xfId="0" applyFont="1" applyFill="1" applyBorder="1"/>
    <xf numFmtId="0" fontId="59" fillId="2" borderId="104" xfId="0" applyFont="1" applyFill="1" applyBorder="1" applyAlignment="1">
      <alignment horizontal="center"/>
    </xf>
    <xf numFmtId="0" fontId="59" fillId="2" borderId="29" xfId="0" applyFont="1" applyFill="1" applyBorder="1" applyAlignment="1">
      <alignment horizontal="right"/>
    </xf>
    <xf numFmtId="0" fontId="59" fillId="2" borderId="30" xfId="0" applyFont="1" applyFill="1" applyBorder="1" applyAlignment="1">
      <alignment horizontal="right"/>
    </xf>
    <xf numFmtId="0" fontId="59" fillId="2" borderId="105" xfId="0" applyFont="1" applyFill="1" applyBorder="1"/>
    <xf numFmtId="0" fontId="59" fillId="2" borderId="106" xfId="0" applyFont="1" applyFill="1" applyBorder="1"/>
    <xf numFmtId="0" fontId="59" fillId="2" borderId="106" xfId="0" applyFont="1" applyFill="1" applyBorder="1" applyAlignment="1">
      <alignment horizontal="center"/>
    </xf>
    <xf numFmtId="0" fontId="59" fillId="2" borderId="107" xfId="0" applyFont="1" applyFill="1" applyBorder="1"/>
    <xf numFmtId="0" fontId="59" fillId="2" borderId="108" xfId="0" applyFont="1" applyFill="1" applyBorder="1" applyAlignment="1">
      <alignment horizontal="center"/>
    </xf>
    <xf numFmtId="0" fontId="59" fillId="2" borderId="109" xfId="0" applyFont="1" applyFill="1" applyBorder="1" applyAlignment="1">
      <alignment horizontal="center"/>
    </xf>
    <xf numFmtId="0" fontId="59" fillId="2" borderId="109" xfId="0" applyFont="1" applyFill="1" applyBorder="1"/>
    <xf numFmtId="0" fontId="59" fillId="2" borderId="110" xfId="0" applyFont="1" applyFill="1" applyBorder="1"/>
    <xf numFmtId="0" fontId="59" fillId="2" borderId="111" xfId="0" applyFont="1" applyFill="1" applyBorder="1" applyAlignment="1">
      <alignment horizontal="center"/>
    </xf>
    <xf numFmtId="0" fontId="59" fillId="2" borderId="112" xfId="0" applyFont="1" applyFill="1" applyBorder="1"/>
    <xf numFmtId="0" fontId="59" fillId="2" borderId="113" xfId="0" applyFont="1" applyFill="1" applyBorder="1" applyAlignment="1">
      <alignment horizontal="center"/>
    </xf>
    <xf numFmtId="0" fontId="59" fillId="2" borderId="114" xfId="0" applyFont="1" applyFill="1" applyBorder="1" applyAlignment="1">
      <alignment horizontal="center"/>
    </xf>
    <xf numFmtId="0" fontId="59" fillId="2" borderId="114" xfId="0" applyFont="1" applyFill="1" applyBorder="1"/>
    <xf numFmtId="0" fontId="59" fillId="2" borderId="115" xfId="0" applyFont="1" applyFill="1" applyBorder="1"/>
    <xf numFmtId="12" fontId="59" fillId="2" borderId="109" xfId="0" applyNumberFormat="1" applyFont="1" applyFill="1" applyBorder="1" applyAlignment="1">
      <alignment horizontal="center"/>
    </xf>
    <xf numFmtId="16" fontId="59" fillId="2" borderId="109" xfId="0" applyNumberFormat="1" applyFont="1" applyFill="1" applyBorder="1" applyAlignment="1">
      <alignment horizontal="center"/>
    </xf>
    <xf numFmtId="0" fontId="84" fillId="0" borderId="0" xfId="0" applyFont="1"/>
    <xf numFmtId="0" fontId="85" fillId="0" borderId="0" xfId="0" applyFont="1"/>
    <xf numFmtId="0" fontId="86" fillId="0" borderId="0" xfId="0" applyFont="1"/>
    <xf numFmtId="0" fontId="59" fillId="2" borderId="0" xfId="7" applyFont="1" applyFill="1" applyAlignment="1">
      <alignment vertical="center" wrapText="1"/>
    </xf>
    <xf numFmtId="4" fontId="59" fillId="2" borderId="0" xfId="7" applyNumberFormat="1" applyFont="1" applyFill="1" applyAlignment="1">
      <alignment vertical="center" wrapText="1"/>
    </xf>
    <xf numFmtId="2" fontId="59" fillId="2" borderId="0" xfId="0" applyNumberFormat="1" applyFont="1" applyFill="1" applyAlignment="1">
      <alignment vertical="center"/>
    </xf>
    <xf numFmtId="2" fontId="59" fillId="2" borderId="0" xfId="7" applyNumberFormat="1" applyFont="1" applyFill="1" applyAlignment="1">
      <alignment vertical="center" wrapText="1"/>
    </xf>
    <xf numFmtId="0" fontId="10" fillId="2" borderId="99" xfId="7" applyFont="1" applyFill="1" applyBorder="1" applyAlignment="1">
      <alignment horizontal="center" vertical="center" wrapText="1"/>
    </xf>
    <xf numFmtId="0" fontId="10" fillId="2" borderId="91" xfId="7" applyFont="1" applyFill="1" applyBorder="1" applyAlignment="1">
      <alignment horizontal="center" vertical="center" wrapText="1"/>
    </xf>
    <xf numFmtId="0" fontId="68" fillId="2" borderId="0" xfId="0" applyFont="1" applyFill="1" applyAlignment="1">
      <alignment horizontal="center" vertical="center"/>
    </xf>
    <xf numFmtId="0" fontId="68" fillId="2" borderId="0" xfId="0" applyFont="1" applyFill="1" applyAlignment="1">
      <alignment vertical="center"/>
    </xf>
    <xf numFmtId="4" fontId="68" fillId="2" borderId="0" xfId="7" applyNumberFormat="1" applyFont="1" applyFill="1" applyAlignment="1">
      <alignment horizontal="center" vertical="center" wrapText="1"/>
    </xf>
    <xf numFmtId="0" fontId="87" fillId="2" borderId="0" xfId="7" applyFont="1" applyFill="1" applyAlignment="1">
      <alignment horizontal="center" vertical="center" wrapText="1"/>
    </xf>
    <xf numFmtId="0" fontId="35" fillId="2" borderId="11" xfId="7" applyFont="1" applyFill="1" applyBorder="1" applyAlignment="1">
      <alignment horizontal="center" vertical="center" wrapText="1"/>
    </xf>
    <xf numFmtId="4" fontId="35" fillId="2" borderId="11" xfId="7" applyNumberFormat="1" applyFont="1" applyFill="1" applyBorder="1" applyAlignment="1">
      <alignment horizontal="right" vertical="center" wrapText="1"/>
    </xf>
    <xf numFmtId="0" fontId="89" fillId="2" borderId="0" xfId="7" applyFont="1" applyFill="1" applyAlignment="1">
      <alignment horizontal="center" vertical="center" wrapText="1"/>
    </xf>
    <xf numFmtId="0" fontId="89" fillId="2" borderId="0" xfId="7" applyFont="1" applyFill="1" applyAlignment="1">
      <alignment horizontal="right" vertical="center" wrapText="1"/>
    </xf>
    <xf numFmtId="0" fontId="88" fillId="2" borderId="0" xfId="7" applyFont="1" applyFill="1" applyAlignment="1">
      <alignment horizontal="left" vertical="center" wrapText="1"/>
    </xf>
    <xf numFmtId="4" fontId="87" fillId="2" borderId="0" xfId="7" applyNumberFormat="1" applyFont="1" applyFill="1" applyAlignment="1">
      <alignment horizontal="right" vertical="center" wrapText="1"/>
    </xf>
    <xf numFmtId="2" fontId="59" fillId="2" borderId="0" xfId="0" applyNumberFormat="1" applyFont="1" applyFill="1" applyAlignment="1">
      <alignment horizontal="right" vertical="center"/>
    </xf>
    <xf numFmtId="2" fontId="59" fillId="2" borderId="0" xfId="7" applyNumberFormat="1" applyFont="1" applyFill="1" applyAlignment="1">
      <alignment horizontal="left" vertical="center" wrapText="1"/>
    </xf>
    <xf numFmtId="4" fontId="36" fillId="2" borderId="0" xfId="7" applyNumberFormat="1" applyFont="1" applyFill="1" applyAlignment="1">
      <alignment horizontal="right" vertical="center" wrapText="1"/>
    </xf>
    <xf numFmtId="4" fontId="36" fillId="2" borderId="0" xfId="7" applyNumberFormat="1" applyFont="1" applyFill="1" applyAlignment="1">
      <alignment horizontal="left" vertical="center" wrapText="1"/>
    </xf>
    <xf numFmtId="169" fontId="36" fillId="2" borderId="59" xfId="7" applyNumberFormat="1" applyFont="1" applyFill="1" applyBorder="1" applyAlignment="1">
      <alignment horizontal="right" vertical="center" wrapText="1"/>
    </xf>
    <xf numFmtId="4" fontId="36" fillId="2" borderId="59" xfId="7" applyNumberFormat="1" applyFont="1" applyFill="1" applyBorder="1" applyAlignment="1">
      <alignment horizontal="left" vertical="center" wrapText="1"/>
    </xf>
    <xf numFmtId="4" fontId="10" fillId="2" borderId="0" xfId="7" applyNumberFormat="1" applyFont="1" applyFill="1" applyAlignment="1">
      <alignment vertical="center" wrapText="1"/>
    </xf>
    <xf numFmtId="4" fontId="56" fillId="2" borderId="0" xfId="7" applyNumberFormat="1" applyFont="1" applyFill="1" applyAlignment="1">
      <alignment vertical="center" wrapText="1"/>
    </xf>
    <xf numFmtId="4" fontId="91" fillId="2" borderId="0" xfId="7" applyNumberFormat="1" applyFont="1" applyFill="1" applyAlignment="1">
      <alignment horizontal="right" vertical="center" wrapText="1"/>
    </xf>
    <xf numFmtId="2" fontId="65" fillId="2" borderId="0" xfId="7" applyNumberFormat="1" applyFont="1" applyFill="1" applyAlignment="1">
      <alignment horizontal="center" vertical="center" wrapText="1"/>
    </xf>
    <xf numFmtId="0" fontId="68" fillId="2" borderId="0" xfId="0" applyFont="1" applyFill="1" applyAlignment="1">
      <alignment horizontal="right" vertical="center"/>
    </xf>
    <xf numFmtId="4" fontId="26" fillId="2" borderId="7" xfId="7" applyNumberFormat="1" applyFont="1" applyFill="1" applyBorder="1" applyAlignment="1">
      <alignment horizontal="right" vertical="center" wrapText="1"/>
    </xf>
    <xf numFmtId="0" fontId="59" fillId="2" borderId="0" xfId="7" applyFont="1" applyFill="1" applyAlignment="1">
      <alignment horizontal="center" vertical="center" wrapText="1"/>
    </xf>
    <xf numFmtId="0" fontId="56" fillId="2" borderId="0" xfId="0" applyFont="1" applyFill="1" applyAlignment="1">
      <alignment vertical="center"/>
    </xf>
    <xf numFmtId="2" fontId="56" fillId="2" borderId="0" xfId="0" applyNumberFormat="1" applyFont="1" applyFill="1" applyAlignment="1">
      <alignment horizontal="right" vertical="center"/>
    </xf>
    <xf numFmtId="4" fontId="59" fillId="2" borderId="40" xfId="0" applyNumberFormat="1" applyFont="1" applyFill="1" applyBorder="1" applyAlignment="1">
      <alignment vertical="center"/>
    </xf>
    <xf numFmtId="0" fontId="9" fillId="2" borderId="24" xfId="7" applyFont="1" applyFill="1" applyBorder="1" applyAlignment="1">
      <alignment horizontal="center" vertical="center" wrapText="1"/>
    </xf>
    <xf numFmtId="0" fontId="92" fillId="2" borderId="0" xfId="7" applyFont="1" applyFill="1" applyAlignment="1">
      <alignment horizontal="center" vertical="center" wrapText="1"/>
    </xf>
    <xf numFmtId="0" fontId="14" fillId="0" borderId="0" xfId="7" applyFont="1" applyAlignment="1">
      <alignment horizontal="center" vertical="center"/>
    </xf>
    <xf numFmtId="0" fontId="9" fillId="2" borderId="0" xfId="7" applyFont="1" applyFill="1" applyAlignment="1">
      <alignment vertical="center" wrapText="1"/>
    </xf>
    <xf numFmtId="0" fontId="10" fillId="2" borderId="40" xfId="7" applyFont="1" applyFill="1" applyBorder="1" applyAlignment="1">
      <alignment vertical="center" wrapText="1"/>
    </xf>
    <xf numFmtId="0" fontId="10" fillId="2" borderId="7" xfId="7" applyFont="1" applyFill="1" applyBorder="1" applyAlignment="1">
      <alignment vertical="center" wrapText="1"/>
    </xf>
    <xf numFmtId="0" fontId="26" fillId="2" borderId="40" xfId="7" applyFont="1" applyFill="1" applyBorder="1" applyAlignment="1">
      <alignment vertical="center" wrapText="1"/>
    </xf>
    <xf numFmtId="0" fontId="26" fillId="2" borderId="59" xfId="7" applyFont="1" applyFill="1" applyBorder="1" applyAlignment="1">
      <alignment vertical="center" wrapText="1"/>
    </xf>
    <xf numFmtId="0" fontId="10" fillId="2" borderId="11" xfId="7" applyFont="1" applyFill="1" applyBorder="1" applyAlignment="1">
      <alignment vertical="center" wrapText="1"/>
    </xf>
    <xf numFmtId="0" fontId="35" fillId="2" borderId="0" xfId="7" applyFont="1" applyFill="1" applyAlignment="1">
      <alignment vertical="center" wrapText="1"/>
    </xf>
    <xf numFmtId="0" fontId="35" fillId="2" borderId="40" xfId="7" applyFont="1" applyFill="1" applyBorder="1" applyAlignment="1">
      <alignment vertical="center" wrapText="1"/>
    </xf>
    <xf numFmtId="0" fontId="56" fillId="2" borderId="40" xfId="7" applyFont="1" applyFill="1" applyBorder="1" applyAlignment="1">
      <alignment vertical="center" wrapText="1"/>
    </xf>
    <xf numFmtId="0" fontId="9" fillId="2" borderId="11" xfId="7" applyFont="1" applyFill="1" applyBorder="1" applyAlignment="1">
      <alignment vertical="center" wrapText="1"/>
    </xf>
    <xf numFmtId="0" fontId="9" fillId="2" borderId="7" xfId="7" applyFont="1" applyFill="1" applyBorder="1" applyAlignment="1">
      <alignment vertical="center" wrapText="1"/>
    </xf>
    <xf numFmtId="0" fontId="35" fillId="2" borderId="11" xfId="7" applyFont="1" applyFill="1" applyBorder="1" applyAlignment="1">
      <alignment vertical="center" wrapText="1"/>
    </xf>
    <xf numFmtId="0" fontId="10" fillId="2" borderId="0" xfId="0" applyFont="1" applyFill="1" applyAlignment="1">
      <alignment horizontal="center" vertical="center"/>
    </xf>
    <xf numFmtId="0" fontId="10" fillId="2" borderId="19" xfId="0" applyFont="1" applyFill="1" applyBorder="1" applyAlignment="1">
      <alignment horizontal="center" vertical="center"/>
    </xf>
    <xf numFmtId="0" fontId="9" fillId="2" borderId="11" xfId="7" applyFont="1" applyFill="1" applyBorder="1" applyAlignment="1">
      <alignment horizontal="center" vertical="center" wrapText="1"/>
    </xf>
    <xf numFmtId="0" fontId="9" fillId="2" borderId="7" xfId="7" applyFont="1" applyFill="1" applyBorder="1" applyAlignment="1">
      <alignment horizontal="center" vertical="center" wrapText="1"/>
    </xf>
    <xf numFmtId="0" fontId="10" fillId="2" borderId="9" xfId="0" applyFont="1" applyFill="1" applyBorder="1" applyAlignment="1">
      <alignment horizontal="center" vertical="center"/>
    </xf>
    <xf numFmtId="0" fontId="59" fillId="2" borderId="0" xfId="0" applyFont="1" applyFill="1" applyAlignment="1">
      <alignment vertical="center" wrapText="1"/>
    </xf>
    <xf numFmtId="4" fontId="59" fillId="2" borderId="0" xfId="0" applyNumberFormat="1" applyFont="1" applyFill="1" applyAlignment="1">
      <alignment vertical="center" wrapText="1"/>
    </xf>
    <xf numFmtId="2" fontId="59" fillId="2" borderId="0" xfId="0" applyNumberFormat="1" applyFont="1" applyFill="1" applyAlignment="1">
      <alignment horizontal="left" vertical="center" wrapText="1"/>
    </xf>
    <xf numFmtId="4" fontId="59" fillId="2" borderId="0" xfId="0" applyNumberFormat="1" applyFont="1" applyFill="1" applyAlignment="1">
      <alignment horizontal="left" vertical="center" wrapText="1"/>
    </xf>
    <xf numFmtId="2" fontId="59" fillId="2" borderId="0" xfId="0" applyNumberFormat="1" applyFont="1" applyFill="1" applyAlignment="1">
      <alignment vertical="center" wrapText="1"/>
    </xf>
    <xf numFmtId="0" fontId="56" fillId="2" borderId="0" xfId="0" applyFont="1" applyFill="1" applyAlignment="1">
      <alignment vertical="center" wrapText="1"/>
    </xf>
    <xf numFmtId="0" fontId="59" fillId="2" borderId="40" xfId="0" applyFont="1" applyFill="1" applyBorder="1" applyAlignment="1">
      <alignment vertical="center" wrapText="1"/>
    </xf>
    <xf numFmtId="0" fontId="59" fillId="2" borderId="0" xfId="0" applyFont="1" applyFill="1" applyAlignment="1">
      <alignment wrapText="1"/>
    </xf>
    <xf numFmtId="0" fontId="36" fillId="2" borderId="59" xfId="7" applyFont="1" applyFill="1" applyBorder="1" applyAlignment="1">
      <alignment horizontal="left" vertical="center" wrapText="1"/>
    </xf>
    <xf numFmtId="2" fontId="56" fillId="2" borderId="0" xfId="0" applyNumberFormat="1" applyFont="1" applyFill="1" applyAlignment="1">
      <alignment vertical="center" wrapText="1"/>
    </xf>
    <xf numFmtId="0" fontId="7" fillId="2" borderId="0" xfId="7" applyFont="1" applyFill="1" applyAlignment="1">
      <alignment vertical="center" wrapText="1"/>
    </xf>
    <xf numFmtId="0" fontId="65" fillId="2" borderId="0" xfId="7" applyFont="1" applyFill="1" applyAlignment="1">
      <alignment vertical="center" wrapText="1"/>
    </xf>
    <xf numFmtId="2" fontId="56" fillId="2" borderId="0" xfId="7" applyNumberFormat="1" applyFont="1" applyFill="1" applyAlignment="1">
      <alignment vertical="center" wrapText="1"/>
    </xf>
    <xf numFmtId="0" fontId="14" fillId="2" borderId="59" xfId="7" applyFont="1" applyFill="1" applyBorder="1" applyAlignment="1">
      <alignment vertical="center" wrapText="1"/>
    </xf>
    <xf numFmtId="0" fontId="27" fillId="2" borderId="40" xfId="7" applyFont="1" applyFill="1" applyBorder="1" applyAlignment="1">
      <alignment vertical="center" wrapText="1"/>
    </xf>
    <xf numFmtId="0" fontId="4" fillId="2" borderId="19" xfId="7" applyFont="1" applyFill="1" applyBorder="1" applyAlignment="1">
      <alignment vertical="center" wrapText="1"/>
    </xf>
    <xf numFmtId="0" fontId="4" fillId="2" borderId="40" xfId="7" applyFont="1" applyFill="1" applyBorder="1" applyAlignment="1">
      <alignment vertical="center" wrapText="1"/>
    </xf>
    <xf numFmtId="0" fontId="59" fillId="2" borderId="40" xfId="7" applyFont="1" applyFill="1" applyBorder="1" applyAlignment="1">
      <alignment vertical="center" wrapText="1"/>
    </xf>
    <xf numFmtId="0" fontId="4" fillId="2" borderId="0" xfId="7" applyFont="1" applyFill="1" applyAlignment="1">
      <alignment vertical="center" wrapText="1"/>
    </xf>
    <xf numFmtId="0" fontId="50" fillId="2" borderId="0" xfId="7" applyFont="1" applyFill="1" applyAlignment="1">
      <alignment vertical="center" wrapText="1"/>
    </xf>
    <xf numFmtId="0" fontId="56" fillId="2" borderId="59" xfId="7" applyFont="1" applyFill="1" applyBorder="1" applyAlignment="1">
      <alignment vertical="center" wrapText="1"/>
    </xf>
    <xf numFmtId="0" fontId="68" fillId="2" borderId="0" xfId="0" applyFont="1" applyFill="1" applyAlignment="1">
      <alignment vertical="center" wrapText="1"/>
    </xf>
    <xf numFmtId="4" fontId="26" fillId="2" borderId="40" xfId="7" applyNumberFormat="1" applyFont="1" applyFill="1" applyBorder="1" applyAlignment="1">
      <alignment vertical="center" wrapText="1"/>
    </xf>
    <xf numFmtId="12" fontId="59" fillId="2" borderId="0" xfId="0" applyNumberFormat="1" applyFont="1" applyFill="1" applyAlignment="1">
      <alignment wrapText="1"/>
    </xf>
    <xf numFmtId="4" fontId="68" fillId="2" borderId="0" xfId="0" applyNumberFormat="1" applyFont="1" applyFill="1" applyAlignment="1">
      <alignment vertical="center" wrapText="1"/>
    </xf>
    <xf numFmtId="167" fontId="56" fillId="2" borderId="0" xfId="7" applyNumberFormat="1" applyFont="1" applyFill="1" applyAlignment="1">
      <alignment vertical="center" wrapText="1"/>
    </xf>
    <xf numFmtId="0" fontId="9" fillId="2" borderId="63" xfId="7" applyFont="1" applyFill="1" applyBorder="1" applyAlignment="1">
      <alignment vertical="center" wrapText="1"/>
    </xf>
    <xf numFmtId="0" fontId="39" fillId="2" borderId="0" xfId="7" applyFont="1" applyFill="1" applyAlignment="1">
      <alignment vertical="center" wrapText="1"/>
    </xf>
    <xf numFmtId="0" fontId="89" fillId="2" borderId="0" xfId="7" applyFont="1" applyFill="1" applyAlignment="1">
      <alignment vertical="center" wrapText="1"/>
    </xf>
    <xf numFmtId="0" fontId="14" fillId="2" borderId="0" xfId="7" applyFont="1" applyFill="1" applyAlignment="1">
      <alignment vertical="center" wrapText="1"/>
    </xf>
    <xf numFmtId="4" fontId="89" fillId="2" borderId="0" xfId="7" applyNumberFormat="1" applyFont="1" applyFill="1" applyAlignment="1">
      <alignment vertical="center" wrapText="1"/>
    </xf>
    <xf numFmtId="0" fontId="32" fillId="2" borderId="0" xfId="7" applyFont="1" applyFill="1" applyAlignment="1">
      <alignment vertical="center" wrapText="1"/>
    </xf>
    <xf numFmtId="4" fontId="10" fillId="2" borderId="9" xfId="7" applyNumberFormat="1" applyFont="1" applyFill="1" applyBorder="1" applyAlignment="1">
      <alignment vertical="center" wrapText="1"/>
    </xf>
    <xf numFmtId="4" fontId="56" fillId="2" borderId="40" xfId="7" applyNumberFormat="1" applyFont="1" applyFill="1" applyBorder="1" applyAlignment="1">
      <alignment vertical="center" wrapText="1"/>
    </xf>
    <xf numFmtId="2" fontId="34" fillId="2" borderId="0" xfId="7" applyNumberFormat="1" applyFont="1" applyFill="1" applyAlignment="1">
      <alignment horizontal="right" vertical="center" wrapText="1"/>
    </xf>
    <xf numFmtId="4" fontId="68" fillId="2" borderId="0" xfId="0" applyNumberFormat="1" applyFont="1" applyFill="1" applyAlignment="1">
      <alignment horizontal="right" vertical="center"/>
    </xf>
    <xf numFmtId="0" fontId="14" fillId="2" borderId="0" xfId="7" applyFont="1" applyFill="1" applyAlignment="1">
      <alignment horizontal="right" vertical="center"/>
    </xf>
    <xf numFmtId="0" fontId="39" fillId="2" borderId="0" xfId="7" applyFont="1" applyFill="1" applyAlignment="1">
      <alignment horizontal="right" vertical="center"/>
    </xf>
    <xf numFmtId="4" fontId="56" fillId="2" borderId="0" xfId="7" applyNumberFormat="1" applyFont="1" applyFill="1" applyAlignment="1">
      <alignment wrapText="1"/>
    </xf>
    <xf numFmtId="4" fontId="91" fillId="2" borderId="0" xfId="7" applyNumberFormat="1" applyFont="1" applyFill="1" applyAlignment="1">
      <alignment wrapText="1"/>
    </xf>
    <xf numFmtId="0" fontId="10" fillId="0" borderId="143" xfId="0" applyFont="1" applyBorder="1" applyAlignment="1">
      <alignment horizontal="center" vertical="center"/>
    </xf>
    <xf numFmtId="0" fontId="10" fillId="0" borderId="22" xfId="0" applyFont="1" applyBorder="1" applyAlignment="1">
      <alignment horizontal="center" vertical="center"/>
    </xf>
    <xf numFmtId="49" fontId="10" fillId="0" borderId="22" xfId="0" applyNumberFormat="1" applyFont="1" applyBorder="1" applyAlignment="1">
      <alignment horizontal="center" vertical="center"/>
    </xf>
    <xf numFmtId="0" fontId="10" fillId="0" borderId="144" xfId="0" applyFont="1" applyBorder="1" applyAlignment="1">
      <alignment horizontal="center" vertical="center"/>
    </xf>
    <xf numFmtId="0" fontId="10" fillId="2" borderId="59" xfId="0" applyFont="1" applyFill="1" applyBorder="1" applyAlignment="1">
      <alignment horizontal="center" vertical="center"/>
    </xf>
    <xf numFmtId="0" fontId="10" fillId="2" borderId="59" xfId="7" applyFont="1" applyFill="1" applyBorder="1" applyAlignment="1">
      <alignment vertical="center" wrapText="1"/>
    </xf>
    <xf numFmtId="0" fontId="10" fillId="2" borderId="20" xfId="7" applyFont="1" applyFill="1" applyBorder="1" applyAlignment="1">
      <alignment vertical="center" wrapText="1"/>
    </xf>
    <xf numFmtId="0" fontId="10" fillId="2" borderId="19" xfId="7" applyFont="1" applyFill="1" applyBorder="1" applyAlignment="1">
      <alignment vertical="center" wrapText="1"/>
    </xf>
    <xf numFmtId="0" fontId="10" fillId="2" borderId="0" xfId="7" applyFont="1" applyFill="1" applyAlignment="1">
      <alignment vertical="center" wrapText="1"/>
    </xf>
    <xf numFmtId="0" fontId="10" fillId="2" borderId="38" xfId="7" applyFont="1" applyFill="1" applyBorder="1" applyAlignment="1">
      <alignment vertical="center" wrapText="1"/>
    </xf>
    <xf numFmtId="4" fontId="10" fillId="2" borderId="8" xfId="7" applyNumberFormat="1" applyFont="1" applyFill="1" applyBorder="1" applyAlignment="1">
      <alignment horizontal="right" vertical="center" wrapText="1"/>
    </xf>
    <xf numFmtId="4" fontId="10" fillId="2" borderId="140" xfId="7" applyNumberFormat="1" applyFont="1" applyFill="1" applyBorder="1" applyAlignment="1">
      <alignment horizontal="right" vertical="center" wrapText="1"/>
    </xf>
    <xf numFmtId="0" fontId="56" fillId="2" borderId="0" xfId="7" applyFont="1" applyFill="1" applyAlignment="1">
      <alignment horizontal="center" vertical="center" wrapText="1"/>
    </xf>
    <xf numFmtId="0" fontId="10" fillId="2" borderId="7" xfId="7" applyFont="1" applyFill="1" applyBorder="1" applyAlignment="1">
      <alignment horizontal="right" vertical="center" wrapText="1"/>
    </xf>
    <xf numFmtId="0" fontId="59" fillId="2" borderId="0" xfId="0" applyFont="1" applyFill="1" applyAlignment="1">
      <alignment horizontal="right" vertical="center" wrapText="1"/>
    </xf>
    <xf numFmtId="2" fontId="69" fillId="2" borderId="0" xfId="0" applyNumberFormat="1" applyFont="1" applyFill="1" applyAlignment="1">
      <alignment vertical="center" wrapText="1"/>
    </xf>
    <xf numFmtId="2" fontId="69" fillId="2" borderId="0" xfId="7" applyNumberFormat="1" applyFont="1" applyFill="1" applyAlignment="1">
      <alignment vertical="center" wrapText="1"/>
    </xf>
    <xf numFmtId="0" fontId="59" fillId="2" borderId="0" xfId="7" applyFont="1" applyFill="1" applyAlignment="1">
      <alignment horizontal="right" vertical="center" wrapText="1"/>
    </xf>
    <xf numFmtId="0" fontId="10" fillId="2" borderId="63" xfId="0" applyFont="1" applyFill="1" applyBorder="1" applyAlignment="1">
      <alignment horizontal="center" vertical="center"/>
    </xf>
    <xf numFmtId="0" fontId="10" fillId="2" borderId="141" xfId="7" applyFont="1" applyFill="1" applyBorder="1" applyAlignment="1">
      <alignment horizontal="center" vertical="center" wrapText="1"/>
    </xf>
    <xf numFmtId="4" fontId="10" fillId="2" borderId="140" xfId="7" applyNumberFormat="1" applyFont="1" applyFill="1" applyBorder="1" applyAlignment="1">
      <alignment vertical="center" wrapText="1"/>
    </xf>
    <xf numFmtId="0" fontId="59" fillId="2" borderId="40" xfId="0" applyFont="1" applyFill="1" applyBorder="1" applyAlignment="1">
      <alignment horizontal="left" vertical="center" wrapText="1"/>
    </xf>
    <xf numFmtId="4" fontId="59" fillId="2" borderId="40" xfId="7" applyNumberFormat="1" applyFont="1" applyFill="1" applyBorder="1" applyAlignment="1">
      <alignment horizontal="left" vertical="center" wrapText="1"/>
    </xf>
    <xf numFmtId="0" fontId="59" fillId="2" borderId="40" xfId="7" applyFont="1" applyFill="1" applyBorder="1" applyAlignment="1">
      <alignment horizontal="right" vertical="center"/>
    </xf>
    <xf numFmtId="2" fontId="59" fillId="2" borderId="0" xfId="0" applyNumberFormat="1" applyFont="1" applyFill="1" applyAlignment="1">
      <alignment horizontal="right" vertical="center" wrapText="1"/>
    </xf>
    <xf numFmtId="0" fontId="10" fillId="2" borderId="55" xfId="0" applyFont="1" applyFill="1" applyBorder="1" applyAlignment="1">
      <alignment horizontal="center" vertical="center"/>
    </xf>
    <xf numFmtId="0" fontId="59" fillId="2" borderId="0" xfId="0" applyFont="1" applyFill="1" applyAlignment="1">
      <alignment horizontal="center" vertical="center" wrapText="1"/>
    </xf>
    <xf numFmtId="0" fontId="59" fillId="2" borderId="0" xfId="0" applyFont="1" applyFill="1" applyAlignment="1">
      <alignment horizontal="left" vertical="center" wrapText="1"/>
    </xf>
    <xf numFmtId="170" fontId="56" fillId="2" borderId="0" xfId="7" applyNumberFormat="1" applyFont="1" applyFill="1" applyAlignment="1">
      <alignment vertical="center" wrapText="1"/>
    </xf>
    <xf numFmtId="170" fontId="56" fillId="2" borderId="0" xfId="7" applyNumberFormat="1" applyFont="1" applyFill="1" applyAlignment="1">
      <alignment horizontal="center" vertical="center" wrapText="1"/>
    </xf>
    <xf numFmtId="170" fontId="59" fillId="2" borderId="0" xfId="7" applyNumberFormat="1" applyFont="1" applyFill="1" applyAlignment="1">
      <alignment vertical="center" wrapText="1"/>
    </xf>
    <xf numFmtId="170" fontId="59" fillId="2" borderId="0" xfId="7" applyNumberFormat="1" applyFont="1" applyFill="1" applyAlignment="1">
      <alignment horizontal="left" vertical="center" wrapText="1"/>
    </xf>
    <xf numFmtId="0" fontId="59" fillId="2" borderId="40" xfId="0" applyFont="1" applyFill="1" applyBorder="1" applyAlignment="1">
      <alignment horizontal="center" vertical="center"/>
    </xf>
    <xf numFmtId="0" fontId="39" fillId="0" borderId="0" xfId="7" applyFont="1" applyAlignment="1">
      <alignment horizontal="left" vertical="top"/>
    </xf>
    <xf numFmtId="0" fontId="39" fillId="2" borderId="0" xfId="7" applyFont="1" applyFill="1" applyAlignment="1">
      <alignment horizontal="left" vertical="top"/>
    </xf>
    <xf numFmtId="0" fontId="39" fillId="6" borderId="24" xfId="7" applyFont="1" applyFill="1" applyBorder="1" applyAlignment="1">
      <alignment horizontal="right" vertical="center"/>
    </xf>
    <xf numFmtId="0" fontId="39" fillId="6" borderId="24" xfId="7" applyFont="1" applyFill="1" applyBorder="1" applyAlignment="1">
      <alignment horizontal="center" vertical="center"/>
    </xf>
    <xf numFmtId="0" fontId="39" fillId="0" borderId="0" xfId="7" applyFont="1" applyAlignment="1">
      <alignment wrapText="1"/>
    </xf>
    <xf numFmtId="0" fontId="39" fillId="2" borderId="0" xfId="7" applyFont="1" applyFill="1" applyAlignment="1">
      <alignment horizontal="center"/>
    </xf>
    <xf numFmtId="0" fontId="39" fillId="0" borderId="0" xfId="7" applyFont="1" applyAlignment="1">
      <alignment horizontal="center"/>
    </xf>
    <xf numFmtId="0" fontId="39" fillId="6" borderId="0" xfId="7" applyFont="1" applyFill="1" applyAlignment="1">
      <alignment horizontal="right" vertical="center"/>
    </xf>
    <xf numFmtId="0" fontId="39" fillId="6" borderId="0" xfId="7" applyFont="1" applyFill="1" applyAlignment="1">
      <alignment horizontal="center" vertical="center"/>
    </xf>
    <xf numFmtId="0" fontId="39" fillId="0" borderId="0" xfId="7" applyFont="1" applyAlignment="1">
      <alignment horizontal="center" wrapText="1"/>
    </xf>
    <xf numFmtId="0" fontId="39" fillId="2" borderId="0" xfId="7" applyFont="1" applyFill="1" applyAlignment="1">
      <alignment wrapText="1"/>
    </xf>
    <xf numFmtId="0" fontId="39" fillId="2" borderId="0" xfId="7" applyFont="1" applyFill="1" applyAlignment="1">
      <alignment horizontal="center" wrapText="1"/>
    </xf>
    <xf numFmtId="0" fontId="14" fillId="0" borderId="0" xfId="7" applyFont="1" applyAlignment="1">
      <alignment horizontal="left" vertical="center" wrapText="1"/>
    </xf>
    <xf numFmtId="0" fontId="14" fillId="0" borderId="0" xfId="7" applyFont="1" applyAlignment="1">
      <alignment horizontal="left" wrapText="1"/>
    </xf>
    <xf numFmtId="0" fontId="14" fillId="2" borderId="0" xfId="7" applyFont="1" applyFill="1" applyAlignment="1">
      <alignment horizontal="left" vertical="top"/>
    </xf>
    <xf numFmtId="0" fontId="14" fillId="0" borderId="0" xfId="7" applyFont="1" applyAlignment="1">
      <alignment horizontal="left" vertical="top"/>
    </xf>
    <xf numFmtId="0" fontId="81" fillId="2" borderId="0" xfId="7" applyFont="1" applyFill="1" applyAlignment="1">
      <alignment horizontal="left" vertical="center"/>
    </xf>
    <xf numFmtId="0" fontId="14" fillId="0" borderId="0" xfId="7" applyFont="1" applyAlignment="1">
      <alignment horizontal="left" vertical="center"/>
    </xf>
    <xf numFmtId="0" fontId="59" fillId="0" borderId="0" xfId="7" applyFont="1" applyAlignment="1">
      <alignment vertical="center" wrapText="1"/>
    </xf>
    <xf numFmtId="0" fontId="14" fillId="2" borderId="0" xfId="7" applyFont="1" applyFill="1" applyAlignment="1">
      <alignment horizontal="left" vertical="center" wrapText="1"/>
    </xf>
    <xf numFmtId="0" fontId="32" fillId="2" borderId="0" xfId="7" applyFont="1" applyFill="1" applyAlignment="1">
      <alignment horizontal="left" vertical="center" wrapText="1"/>
    </xf>
    <xf numFmtId="0" fontId="14" fillId="2" borderId="40" xfId="7" applyFont="1" applyFill="1" applyBorder="1" applyAlignment="1">
      <alignment horizontal="left" vertical="center" wrapText="1"/>
    </xf>
    <xf numFmtId="0" fontId="92" fillId="2" borderId="0" xfId="7" applyFont="1" applyFill="1" applyAlignment="1">
      <alignment horizontal="left" vertical="center" wrapText="1"/>
    </xf>
    <xf numFmtId="0" fontId="92" fillId="2" borderId="0" xfId="7" applyFont="1" applyFill="1" applyAlignment="1">
      <alignment horizontal="left" vertical="center"/>
    </xf>
    <xf numFmtId="0" fontId="81" fillId="2" borderId="0" xfId="7" applyFont="1" applyFill="1" applyAlignment="1">
      <alignment horizontal="left" vertical="center" wrapText="1"/>
    </xf>
    <xf numFmtId="0" fontId="14" fillId="2" borderId="40" xfId="7" applyFont="1" applyFill="1" applyBorder="1" applyAlignment="1">
      <alignment vertical="center" wrapText="1"/>
    </xf>
    <xf numFmtId="4" fontId="32" fillId="2" borderId="7" xfId="7" applyNumberFormat="1" applyFont="1" applyFill="1" applyBorder="1" applyAlignment="1">
      <alignment horizontal="left" vertical="center" wrapText="1"/>
    </xf>
    <xf numFmtId="0" fontId="26" fillId="2" borderId="21" xfId="7" applyFont="1" applyFill="1" applyBorder="1" applyAlignment="1">
      <alignment vertical="center" wrapText="1"/>
    </xf>
    <xf numFmtId="0" fontId="88" fillId="2" borderId="0" xfId="7" applyFont="1" applyFill="1" applyAlignment="1">
      <alignment horizontal="left" vertical="center"/>
    </xf>
    <xf numFmtId="0" fontId="14" fillId="2" borderId="59" xfId="7" applyFont="1" applyFill="1" applyBorder="1" applyAlignment="1">
      <alignment horizontal="left" vertical="center" wrapText="1"/>
    </xf>
    <xf numFmtId="2" fontId="91" fillId="2" borderId="0" xfId="7" applyNumberFormat="1" applyFont="1" applyFill="1"/>
    <xf numFmtId="0" fontId="14" fillId="2" borderId="0" xfId="7" applyFont="1" applyFill="1" applyAlignment="1">
      <alignment vertical="center"/>
    </xf>
    <xf numFmtId="0" fontId="56" fillId="2" borderId="0" xfId="7" applyFont="1" applyFill="1" applyAlignment="1">
      <alignment vertical="center"/>
    </xf>
    <xf numFmtId="0" fontId="4" fillId="2" borderId="0" xfId="0" applyFont="1" applyFill="1" applyAlignment="1">
      <alignment vertical="center" wrapText="1"/>
    </xf>
    <xf numFmtId="0" fontId="68" fillId="2" borderId="0" xfId="7" applyFont="1" applyFill="1" applyAlignment="1">
      <alignment horizontal="center" vertical="center"/>
    </xf>
    <xf numFmtId="0" fontId="56" fillId="2" borderId="40" xfId="7" applyFont="1" applyFill="1" applyBorder="1" applyAlignment="1">
      <alignment horizontal="right" vertical="center"/>
    </xf>
    <xf numFmtId="0" fontId="56" fillId="2" borderId="40" xfId="7" applyFont="1" applyFill="1" applyBorder="1" applyAlignment="1">
      <alignment vertical="center"/>
    </xf>
    <xf numFmtId="0" fontId="14" fillId="2" borderId="11" xfId="7" applyFont="1" applyFill="1" applyBorder="1" applyAlignment="1">
      <alignment vertical="center" wrapText="1"/>
    </xf>
    <xf numFmtId="0" fontId="39" fillId="2" borderId="40" xfId="7" applyFont="1" applyFill="1" applyBorder="1" applyAlignment="1">
      <alignment vertical="center" wrapText="1"/>
    </xf>
    <xf numFmtId="0" fontId="39" fillId="2" borderId="11" xfId="7" applyFont="1" applyFill="1" applyBorder="1" applyAlignment="1">
      <alignment vertical="center" wrapText="1"/>
    </xf>
    <xf numFmtId="0" fontId="39" fillId="2" borderId="11" xfId="7" applyFont="1" applyFill="1" applyBorder="1" applyAlignment="1">
      <alignment horizontal="right" vertical="center"/>
    </xf>
    <xf numFmtId="0" fontId="39" fillId="2" borderId="90" xfId="7" applyFont="1" applyFill="1" applyBorder="1" applyAlignment="1">
      <alignment vertical="center" wrapText="1"/>
    </xf>
    <xf numFmtId="4" fontId="32" fillId="2" borderId="63" xfId="7" applyNumberFormat="1" applyFont="1" applyFill="1" applyBorder="1" applyAlignment="1">
      <alignment horizontal="right" vertical="center" wrapText="1"/>
    </xf>
    <xf numFmtId="0" fontId="39" fillId="2" borderId="63" xfId="7" applyFont="1" applyFill="1" applyBorder="1" applyAlignment="1">
      <alignment horizontal="left" vertical="center"/>
    </xf>
    <xf numFmtId="0" fontId="4" fillId="0" borderId="143" xfId="0" applyFont="1" applyBorder="1" applyAlignment="1">
      <alignment horizontal="center" vertical="center"/>
    </xf>
    <xf numFmtId="2" fontId="4" fillId="0" borderId="143" xfId="0" applyNumberFormat="1" applyFont="1" applyBorder="1" applyAlignment="1">
      <alignment horizontal="right" vertical="center"/>
    </xf>
    <xf numFmtId="165" fontId="4" fillId="0" borderId="143" xfId="15" applyFont="1" applyBorder="1" applyAlignment="1">
      <alignment horizontal="center" vertical="center"/>
    </xf>
    <xf numFmtId="0" fontId="4" fillId="0" borderId="22" xfId="0" applyFont="1" applyBorder="1" applyAlignment="1">
      <alignment horizontal="center" vertical="center"/>
    </xf>
    <xf numFmtId="2" fontId="4" fillId="0" borderId="22" xfId="0" applyNumberFormat="1" applyFont="1" applyBorder="1" applyAlignment="1">
      <alignment horizontal="right" vertical="center"/>
    </xf>
    <xf numFmtId="165" fontId="4" fillId="0" borderId="22" xfId="15" applyFont="1" applyBorder="1" applyAlignment="1">
      <alignment horizontal="center" vertical="center"/>
    </xf>
    <xf numFmtId="165" fontId="4" fillId="0" borderId="22" xfId="15" applyFont="1" applyBorder="1" applyAlignment="1">
      <alignment vertical="center"/>
    </xf>
    <xf numFmtId="2" fontId="10" fillId="3" borderId="22" xfId="0" applyNumberFormat="1" applyFont="1" applyFill="1" applyBorder="1" applyAlignment="1">
      <alignment horizontal="right" vertical="center" wrapText="1"/>
    </xf>
    <xf numFmtId="165" fontId="10" fillId="3" borderId="22" xfId="15" applyFont="1" applyFill="1" applyBorder="1" applyAlignment="1">
      <alignment horizontal="center" vertical="center" wrapText="1"/>
    </xf>
    <xf numFmtId="0" fontId="4" fillId="0" borderId="144" xfId="0" applyFont="1" applyBorder="1" applyAlignment="1">
      <alignment horizontal="center" vertical="center"/>
    </xf>
    <xf numFmtId="4" fontId="4" fillId="0" borderId="144" xfId="0" applyNumberFormat="1" applyFont="1" applyBorder="1" applyAlignment="1">
      <alignment horizontal="right" vertical="center"/>
    </xf>
    <xf numFmtId="165" fontId="4" fillId="0" borderId="144" xfId="15" applyFont="1" applyBorder="1" applyAlignment="1">
      <alignment vertical="center"/>
    </xf>
    <xf numFmtId="165" fontId="4" fillId="0" borderId="0" xfId="15" applyFont="1" applyBorder="1" applyAlignment="1">
      <alignment horizontal="right" vertical="center"/>
    </xf>
    <xf numFmtId="4" fontId="14" fillId="2" borderId="7" xfId="7" applyNumberFormat="1" applyFont="1" applyFill="1" applyBorder="1" applyAlignment="1">
      <alignment vertical="center" wrapText="1"/>
    </xf>
    <xf numFmtId="0" fontId="27" fillId="2" borderId="7" xfId="7" applyFont="1" applyFill="1" applyBorder="1" applyAlignment="1">
      <alignment horizontal="right" vertical="center"/>
    </xf>
    <xf numFmtId="0" fontId="39" fillId="2" borderId="0" xfId="7" applyFont="1" applyFill="1" applyAlignment="1">
      <alignment horizontal="left" vertical="center" wrapText="1"/>
    </xf>
    <xf numFmtId="0" fontId="39" fillId="2" borderId="59" xfId="7" applyFont="1" applyFill="1" applyBorder="1" applyAlignment="1">
      <alignment horizontal="left" vertical="center" wrapText="1"/>
    </xf>
    <xf numFmtId="0" fontId="39" fillId="2" borderId="40" xfId="7" applyFont="1" applyFill="1" applyBorder="1" applyAlignment="1">
      <alignment horizontal="left" vertical="center" wrapText="1"/>
    </xf>
    <xf numFmtId="0" fontId="39" fillId="2" borderId="21" xfId="7" applyFont="1" applyFill="1" applyBorder="1" applyAlignment="1">
      <alignment horizontal="left" vertical="center" wrapText="1"/>
    </xf>
    <xf numFmtId="0" fontId="36" fillId="2" borderId="11" xfId="7" applyFont="1" applyFill="1" applyBorder="1" applyAlignment="1">
      <alignment vertical="center" wrapText="1"/>
    </xf>
    <xf numFmtId="0" fontId="36" fillId="2" borderId="0" xfId="7" applyFont="1" applyFill="1" applyAlignment="1">
      <alignment vertical="center" wrapText="1"/>
    </xf>
    <xf numFmtId="4" fontId="32" fillId="2" borderId="7" xfId="7" applyNumberFormat="1" applyFont="1" applyFill="1" applyBorder="1" applyAlignment="1">
      <alignment horizontal="right" vertical="center" wrapText="1"/>
    </xf>
    <xf numFmtId="0" fontId="39" fillId="2" borderId="21" xfId="7" applyFont="1" applyFill="1" applyBorder="1" applyAlignment="1">
      <alignment vertical="center" wrapText="1"/>
    </xf>
    <xf numFmtId="0" fontId="52" fillId="2" borderId="0" xfId="7" applyFont="1" applyFill="1" applyAlignment="1">
      <alignment horizontal="left" vertical="top"/>
    </xf>
    <xf numFmtId="0" fontId="39" fillId="0" borderId="0" xfId="7" applyFont="1" applyAlignment="1">
      <alignment horizontal="center" vertical="center"/>
    </xf>
    <xf numFmtId="0" fontId="39" fillId="0" borderId="0" xfId="7" applyFont="1" applyAlignment="1">
      <alignment vertical="center" wrapText="1"/>
    </xf>
    <xf numFmtId="0" fontId="39" fillId="0" borderId="0" xfId="7" applyFont="1" applyAlignment="1">
      <alignment horizontal="right" vertical="center"/>
    </xf>
    <xf numFmtId="0" fontId="39" fillId="0" borderId="0" xfId="7" applyFont="1" applyAlignment="1">
      <alignment horizontal="left" vertical="center"/>
    </xf>
    <xf numFmtId="0" fontId="68" fillId="2" borderId="0" xfId="7" applyFont="1" applyFill="1" applyAlignment="1">
      <alignment horizontal="left" vertical="center" wrapText="1"/>
    </xf>
    <xf numFmtId="4" fontId="68" fillId="2" borderId="0" xfId="7" applyNumberFormat="1" applyFont="1" applyFill="1" applyAlignment="1">
      <alignment horizontal="right" vertical="center" wrapText="1"/>
    </xf>
    <xf numFmtId="0" fontId="68" fillId="2" borderId="0" xfId="0" applyFont="1" applyFill="1" applyAlignment="1">
      <alignment horizontal="left" vertical="center" wrapText="1"/>
    </xf>
    <xf numFmtId="4" fontId="68" fillId="2" borderId="0" xfId="7" applyNumberFormat="1" applyFont="1" applyFill="1" applyAlignment="1">
      <alignment horizontal="left" vertical="center" wrapText="1"/>
    </xf>
    <xf numFmtId="2" fontId="68" fillId="2" borderId="0" xfId="0" applyNumberFormat="1" applyFont="1" applyFill="1" applyAlignment="1">
      <alignment horizontal="left" vertical="center" wrapText="1"/>
    </xf>
    <xf numFmtId="0" fontId="50" fillId="2" borderId="0" xfId="7" applyFont="1" applyFill="1" applyAlignment="1">
      <alignment horizontal="left" vertical="center" wrapText="1"/>
    </xf>
    <xf numFmtId="0" fontId="80" fillId="2" borderId="0" xfId="7" applyFont="1" applyFill="1" applyAlignment="1">
      <alignment horizontal="left" vertical="center" wrapText="1"/>
    </xf>
    <xf numFmtId="4" fontId="50" fillId="2" borderId="0" xfId="7" applyNumberFormat="1" applyFont="1" applyFill="1" applyAlignment="1">
      <alignment horizontal="right" vertical="center" wrapText="1"/>
    </xf>
    <xf numFmtId="0" fontId="68" fillId="2" borderId="0" xfId="7" applyFont="1" applyFill="1" applyAlignment="1">
      <alignment horizontal="center" vertical="center" wrapText="1"/>
    </xf>
    <xf numFmtId="0" fontId="68" fillId="2" borderId="40" xfId="7" applyFont="1" applyFill="1" applyBorder="1" applyAlignment="1">
      <alignment horizontal="center" vertical="center" wrapText="1"/>
    </xf>
    <xf numFmtId="0" fontId="68" fillId="2" borderId="40" xfId="7" applyFont="1" applyFill="1" applyBorder="1" applyAlignment="1">
      <alignment horizontal="left" vertical="center" wrapText="1"/>
    </xf>
    <xf numFmtId="4" fontId="68" fillId="2" borderId="40" xfId="7" applyNumberFormat="1" applyFont="1" applyFill="1" applyBorder="1" applyAlignment="1">
      <alignment horizontal="right" vertical="center" wrapText="1"/>
    </xf>
    <xf numFmtId="0" fontId="68" fillId="2" borderId="59" xfId="7" applyFont="1" applyFill="1" applyBorder="1" applyAlignment="1">
      <alignment horizontal="center" vertical="center" wrapText="1"/>
    </xf>
    <xf numFmtId="0" fontId="68" fillId="2" borderId="59" xfId="7" applyFont="1" applyFill="1" applyBorder="1" applyAlignment="1">
      <alignment horizontal="left" vertical="center" wrapText="1"/>
    </xf>
    <xf numFmtId="4" fontId="68" fillId="2" borderId="59" xfId="7" applyNumberFormat="1" applyFont="1" applyFill="1" applyBorder="1" applyAlignment="1">
      <alignment horizontal="right" vertical="center" wrapText="1"/>
    </xf>
    <xf numFmtId="0" fontId="9" fillId="2" borderId="0" xfId="7" applyFont="1" applyFill="1" applyAlignment="1">
      <alignment horizontal="left" vertical="center" wrapText="1"/>
    </xf>
    <xf numFmtId="0" fontId="45" fillId="9" borderId="131" xfId="7" applyFont="1" applyFill="1" applyBorder="1" applyAlignment="1">
      <alignment horizontal="left" vertical="center" wrapText="1"/>
    </xf>
    <xf numFmtId="4" fontId="8" fillId="2" borderId="0" xfId="7" applyNumberFormat="1" applyFont="1" applyFill="1" applyAlignment="1">
      <alignment horizontal="right" vertical="center" wrapText="1"/>
    </xf>
    <xf numFmtId="4" fontId="94" fillId="2" borderId="0" xfId="7" applyNumberFormat="1" applyFont="1" applyFill="1" applyAlignment="1">
      <alignment horizontal="right" vertical="center" wrapText="1"/>
    </xf>
    <xf numFmtId="0" fontId="68" fillId="2" borderId="0" xfId="7" applyFont="1" applyFill="1" applyAlignment="1">
      <alignment vertical="center" wrapText="1"/>
    </xf>
    <xf numFmtId="0" fontId="68" fillId="2" borderId="0" xfId="4" applyFont="1" applyFill="1" applyAlignment="1">
      <alignment horizontal="center" vertical="center"/>
    </xf>
    <xf numFmtId="167" fontId="14" fillId="2" borderId="145" xfId="7" applyNumberFormat="1" applyFont="1" applyFill="1" applyBorder="1" applyAlignment="1">
      <alignment horizontal="center" vertical="center" shrinkToFit="1"/>
    </xf>
    <xf numFmtId="167" fontId="14" fillId="2" borderId="147" xfId="7" applyNumberFormat="1" applyFont="1" applyFill="1" applyBorder="1" applyAlignment="1">
      <alignment horizontal="center" vertical="center" shrinkToFit="1"/>
    </xf>
    <xf numFmtId="167" fontId="14" fillId="2" borderId="149" xfId="7" applyNumberFormat="1" applyFont="1" applyFill="1" applyBorder="1" applyAlignment="1">
      <alignment horizontal="center" vertical="center" shrinkToFit="1"/>
    </xf>
    <xf numFmtId="167" fontId="14" fillId="2" borderId="151" xfId="7" applyNumberFormat="1" applyFont="1" applyFill="1" applyBorder="1" applyAlignment="1">
      <alignment horizontal="center" vertical="center" shrinkToFit="1"/>
    </xf>
    <xf numFmtId="167" fontId="14" fillId="2" borderId="153" xfId="7" applyNumberFormat="1" applyFont="1" applyFill="1" applyBorder="1" applyAlignment="1">
      <alignment horizontal="center" vertical="center" shrinkToFit="1"/>
    </xf>
    <xf numFmtId="167" fontId="31" fillId="2" borderId="149" xfId="7" applyNumberFormat="1" applyFont="1" applyFill="1" applyBorder="1" applyAlignment="1">
      <alignment horizontal="center" vertical="center" shrinkToFit="1"/>
    </xf>
    <xf numFmtId="167" fontId="26" fillId="2" borderId="149" xfId="7" applyNumberFormat="1" applyFont="1" applyFill="1" applyBorder="1" applyAlignment="1">
      <alignment horizontal="center" vertical="center" shrinkToFit="1"/>
    </xf>
    <xf numFmtId="167" fontId="26" fillId="2" borderId="151" xfId="7" applyNumberFormat="1" applyFont="1" applyFill="1" applyBorder="1" applyAlignment="1">
      <alignment horizontal="center" vertical="center" shrinkToFit="1"/>
    </xf>
    <xf numFmtId="0" fontId="10" fillId="2" borderId="157" xfId="7" applyFont="1" applyFill="1" applyBorder="1" applyAlignment="1">
      <alignment horizontal="center" vertical="center" wrapText="1"/>
    </xf>
    <xf numFmtId="167" fontId="14" fillId="2" borderId="159" xfId="7" applyNumberFormat="1" applyFont="1" applyFill="1" applyBorder="1" applyAlignment="1">
      <alignment horizontal="center" vertical="center" shrinkToFit="1"/>
    </xf>
    <xf numFmtId="167" fontId="26" fillId="2" borderId="147" xfId="7" applyNumberFormat="1" applyFont="1" applyFill="1" applyBorder="1" applyAlignment="1">
      <alignment horizontal="center" vertical="center" shrinkToFit="1"/>
    </xf>
    <xf numFmtId="0" fontId="26" fillId="2" borderId="150" xfId="7" applyFont="1" applyFill="1" applyBorder="1" applyAlignment="1">
      <alignment vertical="center" wrapText="1"/>
    </xf>
    <xf numFmtId="167" fontId="14" fillId="2" borderId="162" xfId="7" applyNumberFormat="1" applyFont="1" applyFill="1" applyBorder="1" applyAlignment="1">
      <alignment horizontal="center" vertical="center" shrinkToFit="1"/>
    </xf>
    <xf numFmtId="167" fontId="14" fillId="2" borderId="155" xfId="7" applyNumberFormat="1" applyFont="1" applyFill="1" applyBorder="1" applyAlignment="1">
      <alignment horizontal="center" vertical="center" shrinkToFit="1"/>
    </xf>
    <xf numFmtId="4" fontId="59" fillId="2" borderId="150" xfId="0" applyNumberFormat="1" applyFont="1" applyFill="1" applyBorder="1" applyAlignment="1">
      <alignment vertical="center"/>
    </xf>
    <xf numFmtId="0" fontId="14" fillId="2" borderId="149" xfId="7" applyFont="1" applyFill="1" applyBorder="1" applyAlignment="1">
      <alignment horizontal="center" vertical="center"/>
    </xf>
    <xf numFmtId="167" fontId="14" fillId="2" borderId="164" xfId="7" applyNumberFormat="1" applyFont="1" applyFill="1" applyBorder="1" applyAlignment="1">
      <alignment horizontal="center" vertical="center" shrinkToFit="1"/>
    </xf>
    <xf numFmtId="167" fontId="14" fillId="2" borderId="166" xfId="7" applyNumberFormat="1" applyFont="1" applyFill="1" applyBorder="1" applyAlignment="1">
      <alignment horizontal="center" vertical="center" shrinkToFit="1"/>
    </xf>
    <xf numFmtId="0" fontId="39" fillId="2" borderId="149" xfId="7" applyFont="1" applyFill="1" applyBorder="1" applyAlignment="1">
      <alignment horizontal="center" vertical="center"/>
    </xf>
    <xf numFmtId="167" fontId="14" fillId="2" borderId="167" xfId="7" applyNumberFormat="1" applyFont="1" applyFill="1" applyBorder="1" applyAlignment="1">
      <alignment horizontal="center" vertical="center" shrinkToFit="1"/>
    </xf>
    <xf numFmtId="167" fontId="14" fillId="2" borderId="169" xfId="7" applyNumberFormat="1" applyFont="1" applyFill="1" applyBorder="1" applyAlignment="1">
      <alignment horizontal="center" vertical="center" shrinkToFit="1"/>
    </xf>
    <xf numFmtId="167" fontId="35" fillId="2" borderId="149" xfId="7" applyNumberFormat="1" applyFont="1" applyFill="1" applyBorder="1" applyAlignment="1">
      <alignment horizontal="center" vertical="center" shrinkToFit="1"/>
    </xf>
    <xf numFmtId="0" fontId="9" fillId="2" borderId="155" xfId="7" applyFont="1" applyFill="1" applyBorder="1" applyAlignment="1">
      <alignment horizontal="center" vertical="center" wrapText="1"/>
    </xf>
    <xf numFmtId="0" fontId="9" fillId="2" borderId="157" xfId="7" applyFont="1" applyFill="1" applyBorder="1" applyAlignment="1">
      <alignment horizontal="center" vertical="center" wrapText="1"/>
    </xf>
    <xf numFmtId="0" fontId="9" fillId="2" borderId="149" xfId="7" applyFont="1" applyFill="1" applyBorder="1" applyAlignment="1">
      <alignment horizontal="center" vertical="center" wrapText="1"/>
    </xf>
    <xf numFmtId="167" fontId="31" fillId="2" borderId="166" xfId="7" applyNumberFormat="1" applyFont="1" applyFill="1" applyBorder="1" applyAlignment="1">
      <alignment horizontal="center" vertical="center" shrinkToFit="1"/>
    </xf>
    <xf numFmtId="1" fontId="10" fillId="2" borderId="175" xfId="7" applyNumberFormat="1" applyFont="1" applyFill="1" applyBorder="1" applyAlignment="1">
      <alignment horizontal="center" vertical="center" shrinkToFit="1"/>
    </xf>
    <xf numFmtId="1" fontId="10" fillId="2" borderId="177" xfId="7" applyNumberFormat="1" applyFont="1" applyFill="1" applyBorder="1" applyAlignment="1">
      <alignment horizontal="center" vertical="center" shrinkToFit="1"/>
    </xf>
    <xf numFmtId="0" fontId="4" fillId="0" borderId="0" xfId="0" applyFont="1" applyAlignment="1">
      <alignment horizontal="center" vertical="center"/>
    </xf>
    <xf numFmtId="167" fontId="10" fillId="2" borderId="153" xfId="7" applyNumberFormat="1" applyFont="1" applyFill="1" applyBorder="1" applyAlignment="1">
      <alignment horizontal="center" vertical="center" shrinkToFit="1"/>
    </xf>
    <xf numFmtId="167" fontId="10" fillId="2" borderId="147" xfId="7" applyNumberFormat="1" applyFont="1" applyFill="1" applyBorder="1" applyAlignment="1">
      <alignment horizontal="center" vertical="center" shrinkToFit="1"/>
    </xf>
    <xf numFmtId="167" fontId="10" fillId="2" borderId="149" xfId="7" applyNumberFormat="1" applyFont="1" applyFill="1" applyBorder="1" applyAlignment="1">
      <alignment horizontal="center" vertical="center" shrinkToFit="1"/>
    </xf>
    <xf numFmtId="167" fontId="39" fillId="2" borderId="147" xfId="7" applyNumberFormat="1" applyFont="1" applyFill="1" applyBorder="1" applyAlignment="1">
      <alignment horizontal="center" vertical="center" shrinkToFit="1"/>
    </xf>
    <xf numFmtId="167" fontId="39" fillId="2" borderId="149" xfId="7" applyNumberFormat="1" applyFont="1" applyFill="1" applyBorder="1" applyAlignment="1">
      <alignment horizontal="center" vertical="center" shrinkToFit="1"/>
    </xf>
    <xf numFmtId="167" fontId="39" fillId="2" borderId="151" xfId="7" applyNumberFormat="1" applyFont="1" applyFill="1" applyBorder="1" applyAlignment="1">
      <alignment horizontal="center" vertical="center" shrinkToFit="1"/>
    </xf>
    <xf numFmtId="167" fontId="27" fillId="2" borderId="149" xfId="7" applyNumberFormat="1" applyFont="1" applyFill="1" applyBorder="1" applyAlignment="1">
      <alignment horizontal="center" vertical="center" shrinkToFit="1"/>
    </xf>
    <xf numFmtId="0" fontId="56" fillId="2" borderId="147" xfId="7" applyFont="1" applyFill="1" applyBorder="1" applyAlignment="1">
      <alignment horizontal="center" vertical="center" wrapText="1"/>
    </xf>
    <xf numFmtId="0" fontId="56" fillId="2" borderId="149" xfId="7" applyFont="1" applyFill="1" applyBorder="1" applyAlignment="1">
      <alignment horizontal="center" vertical="center" wrapText="1"/>
    </xf>
    <xf numFmtId="167" fontId="35" fillId="2" borderId="155" xfId="7" applyNumberFormat="1" applyFont="1" applyFill="1" applyBorder="1" applyAlignment="1">
      <alignment horizontal="center" vertical="center" shrinkToFit="1"/>
    </xf>
    <xf numFmtId="167" fontId="32" fillId="2" borderId="149" xfId="7" applyNumberFormat="1" applyFont="1" applyFill="1" applyBorder="1" applyAlignment="1">
      <alignment horizontal="center" vertical="center" shrinkToFit="1"/>
    </xf>
    <xf numFmtId="0" fontId="9" fillId="2" borderId="181" xfId="7" applyFont="1" applyFill="1" applyBorder="1" applyAlignment="1">
      <alignment horizontal="right" vertical="center" wrapText="1"/>
    </xf>
    <xf numFmtId="0" fontId="39" fillId="2" borderId="186" xfId="7" applyFont="1" applyFill="1" applyBorder="1" applyAlignment="1">
      <alignment horizontal="center" vertical="center"/>
    </xf>
    <xf numFmtId="0" fontId="39" fillId="2" borderId="188" xfId="7" applyFont="1" applyFill="1" applyBorder="1" applyAlignment="1">
      <alignment horizontal="center" vertical="center"/>
    </xf>
    <xf numFmtId="0" fontId="39" fillId="2" borderId="190" xfId="7" applyFont="1" applyFill="1" applyBorder="1" applyAlignment="1">
      <alignment horizontal="center" vertical="center"/>
    </xf>
    <xf numFmtId="0" fontId="9" fillId="2" borderId="191" xfId="7" applyFont="1" applyFill="1" applyBorder="1" applyAlignment="1">
      <alignment horizontal="center" vertical="center" wrapText="1"/>
    </xf>
    <xf numFmtId="0" fontId="39" fillId="6" borderId="191" xfId="7" applyFont="1" applyFill="1" applyBorder="1" applyAlignment="1">
      <alignment horizontal="right" vertical="center"/>
    </xf>
    <xf numFmtId="0" fontId="39" fillId="6" borderId="191" xfId="7" applyFont="1" applyFill="1" applyBorder="1" applyAlignment="1">
      <alignment horizontal="center" vertical="center"/>
    </xf>
    <xf numFmtId="0" fontId="14" fillId="0" borderId="197" xfId="7" applyFont="1" applyBorder="1" applyAlignment="1">
      <alignment horizontal="center" vertical="center" wrapText="1"/>
    </xf>
    <xf numFmtId="0" fontId="14" fillId="0" borderId="197" xfId="7" applyFont="1" applyBorder="1" applyAlignment="1">
      <alignment vertical="center" wrapText="1"/>
    </xf>
    <xf numFmtId="0" fontId="14" fillId="0" borderId="197" xfId="7" applyFont="1" applyBorder="1" applyAlignment="1">
      <alignment horizontal="right" vertical="center" wrapText="1"/>
    </xf>
    <xf numFmtId="0" fontId="14" fillId="0" borderId="197" xfId="7" applyFont="1" applyBorder="1" applyAlignment="1">
      <alignment horizontal="left" vertical="center" wrapText="1"/>
    </xf>
    <xf numFmtId="2" fontId="68" fillId="2" borderId="0" xfId="0" applyNumberFormat="1" applyFont="1" applyFill="1" applyAlignment="1">
      <alignment horizontal="right" vertical="center" wrapText="1"/>
    </xf>
    <xf numFmtId="0" fontId="39" fillId="6" borderId="24" xfId="7" applyFont="1" applyFill="1" applyBorder="1" applyAlignment="1">
      <alignment vertical="center"/>
    </xf>
    <xf numFmtId="0" fontId="39" fillId="6" borderId="0" xfId="7" applyFont="1" applyFill="1" applyAlignment="1">
      <alignment vertical="center"/>
    </xf>
    <xf numFmtId="0" fontId="39" fillId="6" borderId="191" xfId="7" applyFont="1" applyFill="1" applyBorder="1" applyAlignment="1">
      <alignment vertical="center"/>
    </xf>
    <xf numFmtId="0" fontId="39" fillId="2" borderId="0" xfId="7" applyFont="1" applyFill="1" applyAlignment="1">
      <alignment vertical="center"/>
    </xf>
    <xf numFmtId="4" fontId="10" fillId="2" borderId="16" xfId="7" applyNumberFormat="1" applyFont="1" applyFill="1" applyBorder="1" applyAlignment="1">
      <alignment vertical="center" wrapText="1"/>
    </xf>
    <xf numFmtId="4" fontId="10" fillId="2" borderId="40" xfId="7" applyNumberFormat="1" applyFont="1" applyFill="1" applyBorder="1" applyAlignment="1">
      <alignment vertical="center" wrapText="1"/>
    </xf>
    <xf numFmtId="4" fontId="10" fillId="2" borderId="59" xfId="7" applyNumberFormat="1" applyFont="1" applyFill="1" applyBorder="1" applyAlignment="1">
      <alignment vertical="center" wrapText="1"/>
    </xf>
    <xf numFmtId="4" fontId="31" fillId="2" borderId="0" xfId="7" applyNumberFormat="1" applyFont="1" applyFill="1" applyAlignment="1">
      <alignment vertical="center" wrapText="1"/>
    </xf>
    <xf numFmtId="4" fontId="26" fillId="2" borderId="59" xfId="7" applyNumberFormat="1" applyFont="1" applyFill="1" applyBorder="1" applyAlignment="1">
      <alignment vertical="center" wrapText="1"/>
    </xf>
    <xf numFmtId="4" fontId="4" fillId="2" borderId="0" xfId="7" applyNumberFormat="1" applyFont="1" applyFill="1" applyAlignment="1">
      <alignment vertical="center" wrapText="1"/>
    </xf>
    <xf numFmtId="4" fontId="10" fillId="2" borderId="14" xfId="7" applyNumberFormat="1" applyFont="1" applyFill="1" applyBorder="1" applyAlignment="1">
      <alignment vertical="center" wrapText="1"/>
    </xf>
    <xf numFmtId="4" fontId="68" fillId="2" borderId="40" xfId="7" applyNumberFormat="1" applyFont="1" applyFill="1" applyBorder="1" applyAlignment="1">
      <alignment vertical="center" wrapText="1"/>
    </xf>
    <xf numFmtId="4" fontId="68" fillId="2" borderId="0" xfId="7" applyNumberFormat="1" applyFont="1" applyFill="1" applyAlignment="1">
      <alignment vertical="center" wrapText="1"/>
    </xf>
    <xf numFmtId="4" fontId="68" fillId="2" borderId="59" xfId="7" applyNumberFormat="1" applyFont="1" applyFill="1" applyBorder="1" applyAlignment="1">
      <alignment vertical="center" wrapText="1"/>
    </xf>
    <xf numFmtId="4" fontId="10" fillId="2" borderId="11" xfId="7" quotePrefix="1" applyNumberFormat="1" applyFont="1" applyFill="1" applyBorder="1" applyAlignment="1">
      <alignment vertical="center" wrapText="1"/>
    </xf>
    <xf numFmtId="4" fontId="91" fillId="2" borderId="0" xfId="7" applyNumberFormat="1" applyFont="1" applyFill="1" applyAlignment="1">
      <alignment vertical="center" wrapText="1"/>
    </xf>
    <xf numFmtId="2" fontId="10" fillId="2" borderId="9" xfId="7" applyNumberFormat="1" applyFont="1" applyFill="1" applyBorder="1" applyAlignment="1">
      <alignment vertical="center" wrapText="1"/>
    </xf>
    <xf numFmtId="4" fontId="10" fillId="2" borderId="11" xfId="7" applyNumberFormat="1" applyFont="1" applyFill="1" applyBorder="1" applyAlignment="1">
      <alignment vertical="center" wrapText="1"/>
    </xf>
    <xf numFmtId="4" fontId="10" fillId="2" borderId="8" xfId="7" applyNumberFormat="1" applyFont="1" applyFill="1" applyBorder="1" applyAlignment="1">
      <alignment vertical="center" wrapText="1"/>
    </xf>
    <xf numFmtId="4" fontId="10" fillId="2" borderId="96" xfId="7" applyNumberFormat="1" applyFont="1" applyFill="1" applyBorder="1" applyAlignment="1">
      <alignment vertical="center" wrapText="1"/>
    </xf>
    <xf numFmtId="4" fontId="35" fillId="2" borderId="0" xfId="7" applyNumberFormat="1" applyFont="1" applyFill="1" applyAlignment="1">
      <alignment vertical="center" wrapText="1"/>
    </xf>
    <xf numFmtId="4" fontId="10" fillId="2" borderId="92" xfId="7" applyNumberFormat="1" applyFont="1" applyFill="1" applyBorder="1" applyAlignment="1">
      <alignment vertical="center" wrapText="1"/>
    </xf>
    <xf numFmtId="4" fontId="26" fillId="2" borderId="92" xfId="7" applyNumberFormat="1" applyFont="1" applyFill="1" applyBorder="1" applyAlignment="1">
      <alignment vertical="center" wrapText="1"/>
    </xf>
    <xf numFmtId="165" fontId="4" fillId="0" borderId="143" xfId="15" applyFont="1" applyBorder="1" applyAlignment="1">
      <alignment vertical="center"/>
    </xf>
    <xf numFmtId="165" fontId="10" fillId="3" borderId="22" xfId="15" applyFont="1" applyFill="1" applyBorder="1" applyAlignment="1">
      <alignment vertical="center" wrapText="1"/>
    </xf>
    <xf numFmtId="4" fontId="26" fillId="2" borderId="7" xfId="7" applyNumberFormat="1" applyFont="1" applyFill="1" applyBorder="1" applyAlignment="1">
      <alignment vertical="center" wrapText="1"/>
    </xf>
    <xf numFmtId="4" fontId="4" fillId="2" borderId="40" xfId="7" applyNumberFormat="1" applyFont="1" applyFill="1" applyBorder="1" applyAlignment="1">
      <alignment vertical="center" wrapText="1"/>
    </xf>
    <xf numFmtId="4" fontId="4" fillId="2" borderId="59" xfId="7" applyNumberFormat="1" applyFont="1" applyFill="1" applyBorder="1" applyAlignment="1">
      <alignment vertical="center" wrapText="1"/>
    </xf>
    <xf numFmtId="4" fontId="59" fillId="2" borderId="40" xfId="7" applyNumberFormat="1" applyFont="1" applyFill="1" applyBorder="1" applyAlignment="1">
      <alignment vertical="center" wrapText="1"/>
    </xf>
    <xf numFmtId="0" fontId="26" fillId="2" borderId="0" xfId="7" applyFont="1" applyFill="1" applyAlignment="1">
      <alignment vertical="center"/>
    </xf>
    <xf numFmtId="4" fontId="35" fillId="2" borderId="11" xfId="7" applyNumberFormat="1" applyFont="1" applyFill="1" applyBorder="1" applyAlignment="1">
      <alignment vertical="center" wrapText="1"/>
    </xf>
    <xf numFmtId="4" fontId="32" fillId="2" borderId="7" xfId="7" applyNumberFormat="1" applyFont="1" applyFill="1" applyBorder="1" applyAlignment="1">
      <alignment vertical="center" wrapText="1"/>
    </xf>
    <xf numFmtId="4" fontId="9" fillId="2" borderId="0" xfId="7" applyNumberFormat="1" applyFont="1" applyFill="1" applyAlignment="1">
      <alignment vertical="center" wrapText="1"/>
    </xf>
    <xf numFmtId="0" fontId="9" fillId="2" borderId="181" xfId="7" applyFont="1" applyFill="1" applyBorder="1" applyAlignment="1">
      <alignment vertical="center" wrapText="1"/>
    </xf>
    <xf numFmtId="0" fontId="52" fillId="2" borderId="0" xfId="7" applyFont="1" applyFill="1" applyAlignment="1">
      <alignment vertical="center"/>
    </xf>
    <xf numFmtId="0" fontId="39" fillId="0" borderId="0" xfId="7" applyFont="1" applyAlignment="1">
      <alignment vertical="center"/>
    </xf>
    <xf numFmtId="0" fontId="8" fillId="2" borderId="0" xfId="7" applyFont="1" applyFill="1" applyAlignment="1">
      <alignment horizontal="center" vertical="center" wrapText="1"/>
    </xf>
    <xf numFmtId="0" fontId="68" fillId="2" borderId="0" xfId="0" applyFont="1" applyFill="1" applyAlignment="1">
      <alignment horizontal="center" vertical="center" wrapText="1"/>
    </xf>
    <xf numFmtId="0" fontId="8" fillId="2" borderId="0" xfId="7" applyFont="1" applyFill="1" applyAlignment="1">
      <alignment horizontal="right" vertical="center" wrapText="1"/>
    </xf>
    <xf numFmtId="4" fontId="14" fillId="2" borderId="7" xfId="7" applyNumberFormat="1" applyFont="1" applyFill="1" applyBorder="1" applyAlignment="1">
      <alignment horizontal="right" vertical="center" wrapText="1"/>
    </xf>
    <xf numFmtId="0" fontId="68" fillId="2" borderId="0" xfId="7" applyFont="1" applyFill="1" applyAlignment="1">
      <alignment horizontal="right" vertical="center" wrapText="1"/>
    </xf>
    <xf numFmtId="0" fontId="68" fillId="2" borderId="0" xfId="0" applyFont="1" applyFill="1" applyAlignment="1">
      <alignment horizontal="right" vertical="center" wrapText="1"/>
    </xf>
    <xf numFmtId="4" fontId="59" fillId="2" borderId="0" xfId="0" applyNumberFormat="1" applyFont="1" applyFill="1" applyAlignment="1">
      <alignment horizontal="right" vertical="center"/>
    </xf>
    <xf numFmtId="0" fontId="4" fillId="2" borderId="0" xfId="0" applyFont="1" applyFill="1" applyAlignment="1">
      <alignment horizontal="right" vertical="center"/>
    </xf>
    <xf numFmtId="0" fontId="59" fillId="2" borderId="40" xfId="0" applyFont="1" applyFill="1" applyBorder="1" applyAlignment="1">
      <alignment horizontal="right" vertical="center"/>
    </xf>
    <xf numFmtId="9" fontId="59" fillId="2" borderId="0" xfId="0" applyNumberFormat="1" applyFont="1" applyFill="1" applyAlignment="1">
      <alignment horizontal="right"/>
    </xf>
    <xf numFmtId="4" fontId="32" fillId="2" borderId="11" xfId="7" applyNumberFormat="1" applyFont="1" applyFill="1" applyBorder="1" applyAlignment="1">
      <alignment horizontal="right" vertical="center" wrapText="1"/>
    </xf>
    <xf numFmtId="4" fontId="32" fillId="2" borderId="0" xfId="7" applyNumberFormat="1" applyFont="1" applyFill="1" applyAlignment="1">
      <alignment horizontal="right" vertical="center" wrapText="1"/>
    </xf>
    <xf numFmtId="0" fontId="52" fillId="2" borderId="0" xfId="7" applyFont="1" applyFill="1" applyAlignment="1">
      <alignment horizontal="right" vertical="center"/>
    </xf>
    <xf numFmtId="0" fontId="8" fillId="2" borderId="0" xfId="7" applyFont="1" applyFill="1" applyAlignment="1">
      <alignment vertical="center" wrapText="1"/>
    </xf>
    <xf numFmtId="4" fontId="32" fillId="2" borderId="11" xfId="7" applyNumberFormat="1" applyFont="1" applyFill="1" applyBorder="1" applyAlignment="1">
      <alignment vertical="center" wrapText="1"/>
    </xf>
    <xf numFmtId="4" fontId="9" fillId="2" borderId="40" xfId="7" applyNumberFormat="1" applyFont="1" applyFill="1" applyBorder="1" applyAlignment="1">
      <alignment vertical="center" wrapText="1"/>
    </xf>
    <xf numFmtId="4" fontId="9" fillId="2" borderId="59" xfId="7" applyNumberFormat="1" applyFont="1" applyFill="1" applyBorder="1" applyAlignment="1">
      <alignment vertical="center" wrapText="1"/>
    </xf>
    <xf numFmtId="4" fontId="27" fillId="2" borderId="0" xfId="7" applyNumberFormat="1" applyFont="1" applyFill="1" applyAlignment="1">
      <alignment vertical="center" wrapText="1"/>
    </xf>
    <xf numFmtId="4" fontId="32" fillId="2" borderId="0" xfId="7" applyNumberFormat="1" applyFont="1" applyFill="1" applyAlignment="1">
      <alignment vertical="center" wrapText="1"/>
    </xf>
    <xf numFmtId="4" fontId="31" fillId="2" borderId="92" xfId="7" applyNumberFormat="1" applyFont="1" applyFill="1" applyBorder="1" applyAlignment="1">
      <alignment vertical="center" wrapText="1"/>
    </xf>
    <xf numFmtId="4" fontId="32" fillId="2" borderId="63" xfId="7" applyNumberFormat="1" applyFont="1" applyFill="1" applyBorder="1" applyAlignment="1">
      <alignment vertical="center" wrapText="1"/>
    </xf>
    <xf numFmtId="4" fontId="87" fillId="2" borderId="0" xfId="7" applyNumberFormat="1" applyFont="1" applyFill="1" applyAlignment="1">
      <alignment vertical="center" wrapText="1"/>
    </xf>
    <xf numFmtId="4" fontId="14" fillId="2" borderId="181" xfId="7" applyNumberFormat="1" applyFont="1" applyFill="1" applyBorder="1" applyAlignment="1">
      <alignment vertical="center" wrapText="1"/>
    </xf>
    <xf numFmtId="0" fontId="7" fillId="6" borderId="187" xfId="7" applyFont="1" applyFill="1" applyBorder="1" applyAlignment="1">
      <alignment vertical="center" wrapText="1"/>
    </xf>
    <xf numFmtId="4" fontId="10" fillId="2" borderId="146" xfId="7" applyNumberFormat="1" applyFont="1" applyFill="1" applyBorder="1" applyAlignment="1">
      <alignment vertical="center" wrapText="1"/>
    </xf>
    <xf numFmtId="4" fontId="10" fillId="2" borderId="148" xfId="7" applyNumberFormat="1" applyFont="1" applyFill="1" applyBorder="1" applyAlignment="1">
      <alignment vertical="center" wrapText="1"/>
    </xf>
    <xf numFmtId="4" fontId="10" fillId="2" borderId="150" xfId="7" applyNumberFormat="1" applyFont="1" applyFill="1" applyBorder="1" applyAlignment="1">
      <alignment vertical="center" wrapText="1"/>
    </xf>
    <xf numFmtId="4" fontId="10" fillId="2" borderId="152" xfId="7" applyNumberFormat="1" applyFont="1" applyFill="1" applyBorder="1" applyAlignment="1">
      <alignment vertical="center" wrapText="1"/>
    </xf>
    <xf numFmtId="4" fontId="10" fillId="2" borderId="154" xfId="7" applyNumberFormat="1" applyFont="1" applyFill="1" applyBorder="1" applyAlignment="1">
      <alignment vertical="center" wrapText="1"/>
    </xf>
    <xf numFmtId="4" fontId="31" fillId="2" borderId="150" xfId="7" applyNumberFormat="1" applyFont="1" applyFill="1" applyBorder="1" applyAlignment="1">
      <alignment vertical="center" wrapText="1"/>
    </xf>
    <xf numFmtId="4" fontId="26" fillId="2" borderId="150" xfId="7" applyNumberFormat="1" applyFont="1" applyFill="1" applyBorder="1" applyAlignment="1">
      <alignment vertical="center" wrapText="1"/>
    </xf>
    <xf numFmtId="4" fontId="26" fillId="2" borderId="152" xfId="7" applyNumberFormat="1" applyFont="1" applyFill="1" applyBorder="1" applyAlignment="1">
      <alignment vertical="center" wrapText="1"/>
    </xf>
    <xf numFmtId="4" fontId="9" fillId="2" borderId="156" xfId="7" applyNumberFormat="1" applyFont="1" applyFill="1" applyBorder="1" applyAlignment="1">
      <alignment vertical="center" wrapText="1"/>
    </xf>
    <xf numFmtId="4" fontId="10" fillId="2" borderId="158" xfId="7" applyNumberFormat="1" applyFont="1" applyFill="1" applyBorder="1" applyAlignment="1">
      <alignment vertical="center" wrapText="1"/>
    </xf>
    <xf numFmtId="4" fontId="9" fillId="2" borderId="158" xfId="7" applyNumberFormat="1" applyFont="1" applyFill="1" applyBorder="1" applyAlignment="1">
      <alignment vertical="center" wrapText="1"/>
    </xf>
    <xf numFmtId="4" fontId="26" fillId="2" borderId="148" xfId="7" applyNumberFormat="1" applyFont="1" applyFill="1" applyBorder="1" applyAlignment="1">
      <alignment vertical="center" wrapText="1"/>
    </xf>
    <xf numFmtId="4" fontId="10" fillId="2" borderId="163" xfId="7" applyNumberFormat="1" applyFont="1" applyFill="1" applyBorder="1" applyAlignment="1">
      <alignment vertical="center" wrapText="1"/>
    </xf>
    <xf numFmtId="4" fontId="10" fillId="2" borderId="156" xfId="7" applyNumberFormat="1" applyFont="1" applyFill="1" applyBorder="1" applyAlignment="1">
      <alignment vertical="center" wrapText="1"/>
    </xf>
    <xf numFmtId="0" fontId="14" fillId="2" borderId="150" xfId="7" applyFont="1" applyFill="1" applyBorder="1" applyAlignment="1">
      <alignment vertical="center"/>
    </xf>
    <xf numFmtId="0" fontId="56" fillId="2" borderId="150" xfId="0" applyFont="1" applyFill="1" applyBorder="1" applyAlignment="1">
      <alignment vertical="center"/>
    </xf>
    <xf numFmtId="0" fontId="68" fillId="2" borderId="150" xfId="0" applyFont="1" applyFill="1" applyBorder="1" applyAlignment="1">
      <alignment vertical="center"/>
    </xf>
    <xf numFmtId="0" fontId="59" fillId="2" borderId="150" xfId="0" applyFont="1" applyFill="1" applyBorder="1" applyAlignment="1">
      <alignment vertical="center"/>
    </xf>
    <xf numFmtId="4" fontId="56" fillId="2" borderId="150" xfId="7" applyNumberFormat="1" applyFont="1" applyFill="1" applyBorder="1" applyAlignment="1">
      <alignment vertical="center" wrapText="1"/>
    </xf>
    <xf numFmtId="4" fontId="10" fillId="2" borderId="165" xfId="7" applyNumberFormat="1" applyFont="1" applyFill="1" applyBorder="1" applyAlignment="1">
      <alignment vertical="center" wrapText="1"/>
    </xf>
    <xf numFmtId="0" fontId="39" fillId="2" borderId="150" xfId="7" applyFont="1" applyFill="1" applyBorder="1" applyAlignment="1">
      <alignment vertical="center"/>
    </xf>
    <xf numFmtId="4" fontId="10" fillId="2" borderId="168" xfId="7" applyNumberFormat="1" applyFont="1" applyFill="1" applyBorder="1" applyAlignment="1">
      <alignment vertical="center" wrapText="1"/>
    </xf>
    <xf numFmtId="4" fontId="10" fillId="2" borderId="170" xfId="7" applyNumberFormat="1" applyFont="1" applyFill="1" applyBorder="1" applyAlignment="1">
      <alignment vertical="center" wrapText="1"/>
    </xf>
    <xf numFmtId="4" fontId="35" fillId="2" borderId="150" xfId="7" applyNumberFormat="1" applyFont="1" applyFill="1" applyBorder="1" applyAlignment="1">
      <alignment vertical="center" wrapText="1"/>
    </xf>
    <xf numFmtId="4" fontId="10" fillId="2" borderId="171" xfId="7" applyNumberFormat="1" applyFont="1" applyFill="1" applyBorder="1" applyAlignment="1">
      <alignment vertical="center" wrapText="1"/>
    </xf>
    <xf numFmtId="4" fontId="9" fillId="2" borderId="150" xfId="7" applyNumberFormat="1" applyFont="1" applyFill="1" applyBorder="1" applyAlignment="1">
      <alignment vertical="center" wrapText="1"/>
    </xf>
    <xf numFmtId="4" fontId="31" fillId="2" borderId="171" xfId="7" applyNumberFormat="1" applyFont="1" applyFill="1" applyBorder="1" applyAlignment="1">
      <alignment vertical="center" wrapText="1"/>
    </xf>
    <xf numFmtId="165" fontId="4" fillId="0" borderId="176" xfId="15" applyFont="1" applyBorder="1" applyAlignment="1">
      <alignment vertical="center"/>
    </xf>
    <xf numFmtId="165" fontId="4" fillId="0" borderId="178" xfId="15" applyFont="1" applyBorder="1" applyAlignment="1">
      <alignment vertical="center"/>
    </xf>
    <xf numFmtId="165" fontId="4" fillId="0" borderId="179" xfId="15" applyFont="1" applyBorder="1" applyAlignment="1">
      <alignment vertical="center"/>
    </xf>
    <xf numFmtId="4" fontId="4" fillId="2" borderId="148" xfId="7" applyNumberFormat="1" applyFont="1" applyFill="1" applyBorder="1" applyAlignment="1">
      <alignment vertical="center" wrapText="1"/>
    </xf>
    <xf numFmtId="4" fontId="4" fillId="2" borderId="150" xfId="7" applyNumberFormat="1" applyFont="1" applyFill="1" applyBorder="1" applyAlignment="1">
      <alignment vertical="center" wrapText="1"/>
    </xf>
    <xf numFmtId="4" fontId="4" fillId="2" borderId="152" xfId="7" applyNumberFormat="1" applyFont="1" applyFill="1" applyBorder="1" applyAlignment="1">
      <alignment vertical="center" wrapText="1"/>
    </xf>
    <xf numFmtId="4" fontId="27" fillId="2" borderId="150" xfId="7" applyNumberFormat="1" applyFont="1" applyFill="1" applyBorder="1" applyAlignment="1">
      <alignment vertical="center" wrapText="1"/>
    </xf>
    <xf numFmtId="4" fontId="35" fillId="2" borderId="156" xfId="7" applyNumberFormat="1" applyFont="1" applyFill="1" applyBorder="1" applyAlignment="1">
      <alignment vertical="center" wrapText="1"/>
    </xf>
    <xf numFmtId="4" fontId="39" fillId="2" borderId="0" xfId="7" applyNumberFormat="1" applyFont="1" applyFill="1" applyAlignment="1">
      <alignment vertical="center"/>
    </xf>
    <xf numFmtId="0" fontId="93" fillId="10" borderId="0" xfId="7" applyFont="1" applyFill="1" applyAlignment="1">
      <alignment vertical="center"/>
    </xf>
    <xf numFmtId="0" fontId="95" fillId="2" borderId="0" xfId="7" applyFont="1" applyFill="1" applyAlignment="1">
      <alignment vertical="center" wrapText="1"/>
    </xf>
    <xf numFmtId="0" fontId="95" fillId="2" borderId="0" xfId="7" applyFont="1" applyFill="1" applyAlignment="1">
      <alignment horizontal="center" vertical="center"/>
    </xf>
    <xf numFmtId="0" fontId="95" fillId="0" borderId="197" xfId="7" applyFont="1" applyBorder="1" applyAlignment="1">
      <alignment horizontal="center" vertical="center" wrapText="1"/>
    </xf>
    <xf numFmtId="0" fontId="83" fillId="2" borderId="16" xfId="7" applyFont="1" applyFill="1" applyBorder="1" applyAlignment="1">
      <alignment horizontal="center" vertical="center" wrapText="1"/>
    </xf>
    <xf numFmtId="0" fontId="83" fillId="2" borderId="40" xfId="7" applyFont="1" applyFill="1" applyBorder="1" applyAlignment="1">
      <alignment horizontal="center" vertical="center" wrapText="1"/>
    </xf>
    <xf numFmtId="0" fontId="83" fillId="2" borderId="0" xfId="7" applyFont="1" applyFill="1" applyAlignment="1">
      <alignment horizontal="center" vertical="center" wrapText="1"/>
    </xf>
    <xf numFmtId="0" fontId="83" fillId="2" borderId="59" xfId="7" applyFont="1" applyFill="1" applyBorder="1" applyAlignment="1">
      <alignment horizontal="center" vertical="center" wrapText="1"/>
    </xf>
    <xf numFmtId="0" fontId="83" fillId="2" borderId="9" xfId="7" applyFont="1" applyFill="1" applyBorder="1" applyAlignment="1">
      <alignment horizontal="center" vertical="center" wrapText="1"/>
    </xf>
    <xf numFmtId="0" fontId="96" fillId="2" borderId="40" xfId="7" applyFont="1" applyFill="1" applyBorder="1" applyAlignment="1">
      <alignment horizontal="center" vertical="center" wrapText="1"/>
    </xf>
    <xf numFmtId="0" fontId="96" fillId="2" borderId="0" xfId="7" applyFont="1" applyFill="1" applyAlignment="1">
      <alignment horizontal="center" vertical="center" wrapText="1"/>
    </xf>
    <xf numFmtId="0" fontId="96" fillId="2" borderId="59" xfId="7" applyFont="1" applyFill="1" applyBorder="1" applyAlignment="1">
      <alignment horizontal="center" vertical="center" wrapText="1"/>
    </xf>
    <xf numFmtId="0" fontId="83" fillId="2" borderId="7" xfId="7" applyFont="1" applyFill="1" applyBorder="1" applyAlignment="1">
      <alignment horizontal="center" vertical="center" wrapText="1"/>
    </xf>
    <xf numFmtId="0" fontId="97" fillId="2" borderId="40" xfId="7" applyFont="1" applyFill="1" applyBorder="1" applyAlignment="1">
      <alignment horizontal="center" vertical="center" wrapText="1"/>
    </xf>
    <xf numFmtId="168" fontId="96" fillId="2" borderId="0" xfId="7" applyNumberFormat="1" applyFont="1" applyFill="1" applyAlignment="1">
      <alignment horizontal="center" vertical="center" wrapText="1"/>
    </xf>
    <xf numFmtId="0" fontId="65" fillId="2" borderId="0" xfId="0" applyFont="1" applyFill="1" applyAlignment="1">
      <alignment horizontal="center" vertical="center"/>
    </xf>
    <xf numFmtId="0" fontId="83" fillId="2" borderId="19" xfId="0" applyFont="1" applyFill="1" applyBorder="1" applyAlignment="1">
      <alignment horizontal="center" vertical="center"/>
    </xf>
    <xf numFmtId="0" fontId="65" fillId="2" borderId="40" xfId="7" applyFont="1" applyFill="1" applyBorder="1" applyAlignment="1">
      <alignment horizontal="center" vertical="center" wrapText="1"/>
    </xf>
    <xf numFmtId="0" fontId="65" fillId="2" borderId="59" xfId="7" applyFont="1" applyFill="1" applyBorder="1" applyAlignment="1">
      <alignment horizontal="center" vertical="center" wrapText="1"/>
    </xf>
    <xf numFmtId="0" fontId="83" fillId="2" borderId="14" xfId="7" applyFont="1" applyFill="1" applyBorder="1" applyAlignment="1">
      <alignment horizontal="center" vertical="center" wrapText="1"/>
    </xf>
    <xf numFmtId="0" fontId="83" fillId="2" borderId="11" xfId="7" applyFont="1" applyFill="1" applyBorder="1" applyAlignment="1">
      <alignment horizontal="center" vertical="center" wrapText="1"/>
    </xf>
    <xf numFmtId="4" fontId="65" fillId="2" borderId="0" xfId="7" applyNumberFormat="1" applyFont="1" applyFill="1" applyAlignment="1">
      <alignment horizontal="center" vertical="center" wrapText="1"/>
    </xf>
    <xf numFmtId="0" fontId="83" fillId="2" borderId="21" xfId="7" applyFont="1" applyFill="1" applyBorder="1" applyAlignment="1">
      <alignment horizontal="center" vertical="center" wrapText="1"/>
    </xf>
    <xf numFmtId="0" fontId="83" fillId="2" borderId="142" xfId="7" applyFont="1" applyFill="1" applyBorder="1" applyAlignment="1">
      <alignment horizontal="center" vertical="center" wrapText="1"/>
    </xf>
    <xf numFmtId="0" fontId="99" fillId="2" borderId="59" xfId="0" applyFont="1" applyFill="1" applyBorder="1" applyAlignment="1">
      <alignment horizontal="center" vertical="center"/>
    </xf>
    <xf numFmtId="0" fontId="65" fillId="2" borderId="0" xfId="0" applyFont="1" applyFill="1" applyAlignment="1">
      <alignment horizontal="center"/>
    </xf>
    <xf numFmtId="16" fontId="65" fillId="2" borderId="0" xfId="0" applyNumberFormat="1" applyFont="1" applyFill="1" applyAlignment="1">
      <alignment horizontal="center"/>
    </xf>
    <xf numFmtId="2" fontId="83" fillId="2" borderId="9" xfId="7" applyNumberFormat="1" applyFont="1" applyFill="1" applyBorder="1" applyAlignment="1">
      <alignment horizontal="center" vertical="center" wrapText="1"/>
    </xf>
    <xf numFmtId="0" fontId="83" fillId="2" borderId="64" xfId="7" applyFont="1" applyFill="1" applyBorder="1" applyAlignment="1">
      <alignment horizontal="center" vertical="center" wrapText="1"/>
    </xf>
    <xf numFmtId="0" fontId="83" fillId="2" borderId="96" xfId="7" applyFont="1" applyFill="1" applyBorder="1" applyAlignment="1">
      <alignment horizontal="center" vertical="center" wrapText="1"/>
    </xf>
    <xf numFmtId="0" fontId="65" fillId="2" borderId="0" xfId="7" applyFont="1" applyFill="1" applyAlignment="1">
      <alignment horizontal="center" vertical="center"/>
    </xf>
    <xf numFmtId="0" fontId="83" fillId="2" borderId="92" xfId="7" applyFont="1" applyFill="1" applyBorder="1" applyAlignment="1">
      <alignment horizontal="center" vertical="center" wrapText="1"/>
    </xf>
    <xf numFmtId="0" fontId="83" fillId="2" borderId="8" xfId="7" applyFont="1" applyFill="1" applyBorder="1" applyAlignment="1">
      <alignment horizontal="center" vertical="center" wrapText="1"/>
    </xf>
    <xf numFmtId="0" fontId="96" fillId="2" borderId="92" xfId="7" applyFont="1" applyFill="1" applyBorder="1" applyAlignment="1">
      <alignment horizontal="center" vertical="center" wrapText="1"/>
    </xf>
    <xf numFmtId="0" fontId="83" fillId="0" borderId="143" xfId="0" applyFont="1" applyBorder="1" applyAlignment="1">
      <alignment horizontal="center" vertical="center"/>
    </xf>
    <xf numFmtId="0" fontId="83" fillId="0" borderId="22" xfId="0" applyFont="1" applyBorder="1" applyAlignment="1">
      <alignment horizontal="center" vertical="center"/>
    </xf>
    <xf numFmtId="0" fontId="83" fillId="0" borderId="144" xfId="0" applyFont="1" applyBorder="1" applyAlignment="1">
      <alignment horizontal="center" vertical="center"/>
    </xf>
    <xf numFmtId="165" fontId="83" fillId="0" borderId="0" xfId="15" applyFont="1" applyBorder="1" applyAlignment="1">
      <alignment horizontal="center" vertical="center"/>
    </xf>
    <xf numFmtId="0" fontId="97" fillId="2" borderId="0" xfId="7" applyFont="1" applyFill="1" applyAlignment="1">
      <alignment horizontal="center" vertical="center" wrapText="1"/>
    </xf>
    <xf numFmtId="0" fontId="97" fillId="2" borderId="59" xfId="7" applyFont="1" applyFill="1" applyBorder="1" applyAlignment="1">
      <alignment horizontal="center" vertical="center" wrapText="1"/>
    </xf>
    <xf numFmtId="0" fontId="101" fillId="2" borderId="0" xfId="7" applyFont="1" applyFill="1" applyAlignment="1">
      <alignment horizontal="center" vertical="center" wrapText="1"/>
    </xf>
    <xf numFmtId="0" fontId="97" fillId="2" borderId="11" xfId="7" applyFont="1" applyFill="1" applyBorder="1" applyAlignment="1">
      <alignment horizontal="center" vertical="center" wrapText="1"/>
    </xf>
    <xf numFmtId="0" fontId="83" fillId="2" borderId="9" xfId="0" applyFont="1" applyFill="1" applyBorder="1" applyAlignment="1">
      <alignment horizontal="center" vertical="center"/>
    </xf>
    <xf numFmtId="0" fontId="83" fillId="2" borderId="140" xfId="7" applyFont="1" applyFill="1" applyBorder="1" applyAlignment="1">
      <alignment horizontal="center" vertical="center" wrapText="1"/>
    </xf>
    <xf numFmtId="0" fontId="100" fillId="2" borderId="0" xfId="7" applyFont="1" applyFill="1" applyAlignment="1">
      <alignment horizontal="center" vertical="center" wrapText="1"/>
    </xf>
    <xf numFmtId="0" fontId="102" fillId="2" borderId="0" xfId="7" applyFont="1" applyFill="1" applyAlignment="1">
      <alignment horizontal="center" vertical="center"/>
    </xf>
    <xf numFmtId="0" fontId="95" fillId="0" borderId="0" xfId="7" applyFont="1" applyAlignment="1">
      <alignment horizontal="center" vertical="center"/>
    </xf>
    <xf numFmtId="0" fontId="103" fillId="2" borderId="9" xfId="7" applyFont="1" applyFill="1" applyBorder="1" applyAlignment="1">
      <alignment horizontal="center" vertical="center" wrapText="1"/>
    </xf>
    <xf numFmtId="0" fontId="96" fillId="2" borderId="0" xfId="7" applyFont="1" applyFill="1" applyAlignment="1">
      <alignment horizontal="center" vertical="center"/>
    </xf>
    <xf numFmtId="168" fontId="97" fillId="2" borderId="0" xfId="7" applyNumberFormat="1" applyFont="1" applyFill="1" applyAlignment="1">
      <alignment horizontal="center" vertical="center" wrapText="1"/>
    </xf>
    <xf numFmtId="4" fontId="96" fillId="2" borderId="0" xfId="7" applyNumberFormat="1" applyFont="1" applyFill="1" applyAlignment="1">
      <alignment horizontal="center" vertical="center" wrapText="1"/>
    </xf>
    <xf numFmtId="2" fontId="98" fillId="2" borderId="0" xfId="7" applyNumberFormat="1" applyFont="1" applyFill="1" applyAlignment="1">
      <alignment horizontal="center" vertical="center" wrapText="1"/>
    </xf>
    <xf numFmtId="2" fontId="65" fillId="2" borderId="0" xfId="7" applyNumberFormat="1" applyFont="1" applyFill="1" applyAlignment="1">
      <alignment horizontal="center" vertical="center"/>
    </xf>
    <xf numFmtId="2" fontId="65" fillId="2" borderId="0" xfId="0" applyNumberFormat="1" applyFont="1" applyFill="1" applyAlignment="1">
      <alignment horizontal="center" vertical="center"/>
    </xf>
    <xf numFmtId="0" fontId="65" fillId="2" borderId="40" xfId="0" applyFont="1" applyFill="1" applyBorder="1" applyAlignment="1">
      <alignment horizontal="center" vertical="center"/>
    </xf>
    <xf numFmtId="0" fontId="96" fillId="2" borderId="40" xfId="7" applyFont="1" applyFill="1" applyBorder="1" applyAlignment="1">
      <alignment horizontal="center" vertical="center"/>
    </xf>
    <xf numFmtId="0" fontId="95" fillId="2" borderId="11" xfId="7" applyFont="1" applyFill="1" applyBorder="1" applyAlignment="1">
      <alignment horizontal="center" vertical="center"/>
    </xf>
    <xf numFmtId="0" fontId="100" fillId="2" borderId="7" xfId="7" applyFont="1" applyFill="1" applyBorder="1" applyAlignment="1">
      <alignment horizontal="center" vertical="center" wrapText="1"/>
    </xf>
    <xf numFmtId="4" fontId="95" fillId="2" borderId="7" xfId="7" applyNumberFormat="1" applyFont="1" applyFill="1" applyBorder="1" applyAlignment="1">
      <alignment horizontal="center" vertical="center" wrapText="1"/>
    </xf>
    <xf numFmtId="4" fontId="65" fillId="2" borderId="40" xfId="7" applyNumberFormat="1" applyFont="1" applyFill="1" applyBorder="1" applyAlignment="1">
      <alignment horizontal="center" vertical="center" wrapText="1"/>
    </xf>
    <xf numFmtId="0" fontId="104" fillId="0" borderId="0" xfId="7" applyFont="1" applyAlignment="1">
      <alignment horizontal="left" vertical="top"/>
    </xf>
    <xf numFmtId="0" fontId="104" fillId="0" borderId="0" xfId="7" applyFont="1" applyAlignment="1">
      <alignment horizontal="left" vertical="center" wrapText="1"/>
    </xf>
    <xf numFmtId="0" fontId="104" fillId="2" borderId="0" xfId="7" applyFont="1" applyFill="1" applyAlignment="1">
      <alignment horizontal="left" vertical="top"/>
    </xf>
    <xf numFmtId="1" fontId="69" fillId="7" borderId="193" xfId="7" applyNumberFormat="1" applyFont="1" applyFill="1" applyBorder="1" applyAlignment="1">
      <alignment horizontal="center" vertical="center" shrinkToFit="1"/>
    </xf>
    <xf numFmtId="0" fontId="66" fillId="7" borderId="194" xfId="7" applyFont="1" applyFill="1" applyBorder="1" applyAlignment="1">
      <alignment horizontal="center" vertical="center" wrapText="1"/>
    </xf>
    <xf numFmtId="0" fontId="69" fillId="7" borderId="194" xfId="7" applyFont="1" applyFill="1" applyBorder="1" applyAlignment="1">
      <alignment horizontal="right" vertical="center" wrapText="1"/>
    </xf>
    <xf numFmtId="0" fontId="69" fillId="7" borderId="194" xfId="7" applyFont="1" applyFill="1" applyBorder="1" applyAlignment="1">
      <alignment horizontal="center" vertical="center" wrapText="1"/>
    </xf>
    <xf numFmtId="0" fontId="69" fillId="7" borderId="194" xfId="7" applyFont="1" applyFill="1" applyBorder="1" applyAlignment="1">
      <alignment vertical="center" wrapText="1"/>
    </xf>
    <xf numFmtId="0" fontId="69" fillId="7" borderId="195" xfId="7" applyFont="1" applyFill="1" applyBorder="1" applyAlignment="1">
      <alignment horizontal="center" vertical="center" wrapText="1"/>
    </xf>
    <xf numFmtId="0" fontId="106" fillId="0" borderId="0" xfId="7" applyFont="1" applyAlignment="1">
      <alignment horizontal="left" vertical="center"/>
    </xf>
    <xf numFmtId="0" fontId="106" fillId="7" borderId="11" xfId="7" applyFont="1" applyFill="1" applyBorder="1" applyAlignment="1">
      <alignment horizontal="right" vertical="center" wrapText="1"/>
    </xf>
    <xf numFmtId="0" fontId="106" fillId="7" borderId="11" xfId="7" applyFont="1" applyFill="1" applyBorder="1" applyAlignment="1">
      <alignment horizontal="left" vertical="center" wrapText="1"/>
    </xf>
    <xf numFmtId="0" fontId="106" fillId="7" borderId="11" xfId="7" applyFont="1" applyFill="1" applyBorder="1" applyAlignment="1">
      <alignment vertical="center" wrapText="1"/>
    </xf>
    <xf numFmtId="0" fontId="106" fillId="0" borderId="0" xfId="7" applyFont="1" applyAlignment="1">
      <alignment horizontal="left" vertical="center" wrapText="1"/>
    </xf>
    <xf numFmtId="0" fontId="106" fillId="2" borderId="0" xfId="7" applyFont="1" applyFill="1" applyAlignment="1">
      <alignment horizontal="left" vertical="center"/>
    </xf>
    <xf numFmtId="0" fontId="106" fillId="7" borderId="7" xfId="7" applyFont="1" applyFill="1" applyBorder="1" applyAlignment="1">
      <alignment horizontal="right" vertical="center" wrapText="1"/>
    </xf>
    <xf numFmtId="0" fontId="106" fillId="7" borderId="7" xfId="7" applyFont="1" applyFill="1" applyBorder="1" applyAlignment="1">
      <alignment horizontal="left" vertical="center" wrapText="1"/>
    </xf>
    <xf numFmtId="0" fontId="106" fillId="7" borderId="7" xfId="7" applyFont="1" applyFill="1" applyBorder="1" applyAlignment="1">
      <alignment vertical="center" wrapText="1"/>
    </xf>
    <xf numFmtId="0" fontId="106" fillId="2" borderId="0" xfId="7" applyFont="1" applyFill="1" applyAlignment="1">
      <alignment horizontal="left" vertical="center" wrapText="1"/>
    </xf>
    <xf numFmtId="0" fontId="107" fillId="2" borderId="0" xfId="7" applyFont="1" applyFill="1" applyAlignment="1">
      <alignment horizontal="left" vertical="top"/>
    </xf>
    <xf numFmtId="0" fontId="105" fillId="9" borderId="7" xfId="7" applyFont="1" applyFill="1" applyBorder="1" applyAlignment="1">
      <alignment horizontal="right" vertical="center" wrapText="1"/>
    </xf>
    <xf numFmtId="0" fontId="105" fillId="9" borderId="7" xfId="7" applyFont="1" applyFill="1" applyBorder="1" applyAlignment="1">
      <alignment horizontal="left" vertical="center" wrapText="1"/>
    </xf>
    <xf numFmtId="0" fontId="105" fillId="9" borderId="7" xfId="7" applyFont="1" applyFill="1" applyBorder="1" applyAlignment="1">
      <alignment vertical="center" wrapText="1"/>
    </xf>
    <xf numFmtId="4" fontId="107" fillId="2" borderId="0" xfId="7" applyNumberFormat="1" applyFont="1" applyFill="1" applyAlignment="1">
      <alignment horizontal="left" vertical="top"/>
    </xf>
    <xf numFmtId="4" fontId="7" fillId="2" borderId="182" xfId="7" applyNumberFormat="1" applyFont="1" applyFill="1" applyBorder="1" applyAlignment="1">
      <alignment vertical="center" wrapText="1"/>
    </xf>
    <xf numFmtId="4" fontId="7" fillId="2" borderId="174" xfId="7" applyNumberFormat="1" applyFont="1" applyFill="1" applyBorder="1" applyAlignment="1">
      <alignment vertical="center" wrapText="1"/>
    </xf>
    <xf numFmtId="4" fontId="7" fillId="2" borderId="156" xfId="7" applyNumberFormat="1" applyFont="1" applyFill="1" applyBorder="1" applyAlignment="1">
      <alignment vertical="center" wrapText="1"/>
    </xf>
    <xf numFmtId="4" fontId="7" fillId="2" borderId="158" xfId="7" applyNumberFormat="1" applyFont="1" applyFill="1" applyBorder="1" applyAlignment="1">
      <alignment vertical="center" wrapText="1"/>
    </xf>
    <xf numFmtId="0" fontId="107" fillId="0" borderId="0" xfId="7" applyFont="1" applyAlignment="1">
      <alignment horizontal="left" vertical="top"/>
    </xf>
    <xf numFmtId="0" fontId="68" fillId="2" borderId="0" xfId="0" applyFont="1" applyFill="1" applyAlignment="1">
      <alignment horizontal="left"/>
    </xf>
    <xf numFmtId="0" fontId="8" fillId="2" borderId="40" xfId="7" applyFont="1" applyFill="1" applyBorder="1" applyAlignment="1">
      <alignment horizontal="center" vertical="center" wrapText="1"/>
    </xf>
    <xf numFmtId="0" fontId="8" fillId="2" borderId="40" xfId="7" applyFont="1" applyFill="1" applyBorder="1" applyAlignment="1">
      <alignment vertical="center" wrapText="1"/>
    </xf>
    <xf numFmtId="4" fontId="8" fillId="2" borderId="40" xfId="7" applyNumberFormat="1" applyFont="1" applyFill="1" applyBorder="1" applyAlignment="1">
      <alignment horizontal="right" vertical="center" wrapText="1"/>
    </xf>
    <xf numFmtId="0" fontId="68" fillId="2" borderId="0" xfId="0" applyFont="1" applyFill="1" applyAlignment="1">
      <alignment horizontal="center"/>
    </xf>
    <xf numFmtId="0" fontId="68" fillId="2" borderId="0" xfId="0" applyFont="1" applyFill="1" applyAlignment="1">
      <alignment wrapText="1"/>
    </xf>
    <xf numFmtId="0" fontId="68" fillId="2" borderId="0" xfId="0" applyFont="1" applyFill="1" applyAlignment="1">
      <alignment horizontal="right"/>
    </xf>
    <xf numFmtId="0" fontId="68" fillId="2" borderId="0" xfId="0" applyFont="1" applyFill="1"/>
    <xf numFmtId="0" fontId="8" fillId="2" borderId="40" xfId="7" applyFont="1" applyFill="1" applyBorder="1" applyAlignment="1">
      <alignment horizontal="left" vertical="center" wrapText="1"/>
    </xf>
    <xf numFmtId="4" fontId="10" fillId="2" borderId="38" xfId="7" applyNumberFormat="1" applyFont="1" applyFill="1" applyBorder="1" applyAlignment="1">
      <alignment vertical="center" wrapText="1"/>
    </xf>
    <xf numFmtId="4" fontId="10" fillId="2" borderId="161" xfId="7" applyNumberFormat="1" applyFont="1" applyFill="1" applyBorder="1" applyAlignment="1">
      <alignment vertical="center" wrapText="1"/>
    </xf>
    <xf numFmtId="2" fontId="68" fillId="2" borderId="0" xfId="7" applyNumberFormat="1" applyFont="1" applyFill="1" applyAlignment="1">
      <alignment vertical="center" wrapText="1"/>
    </xf>
    <xf numFmtId="4" fontId="8" fillId="2" borderId="0" xfId="7" applyNumberFormat="1" applyFont="1" applyFill="1" applyAlignment="1">
      <alignment vertical="center" wrapText="1"/>
    </xf>
    <xf numFmtId="0" fontId="80" fillId="2" borderId="40" xfId="7" applyFont="1" applyFill="1" applyBorder="1" applyAlignment="1">
      <alignment horizontal="left" vertical="center" wrapText="1"/>
    </xf>
    <xf numFmtId="0" fontId="94" fillId="2" borderId="0" xfId="7" applyFont="1" applyFill="1" applyAlignment="1">
      <alignment horizontal="center" vertical="center" wrapText="1"/>
    </xf>
    <xf numFmtId="0" fontId="50" fillId="2" borderId="0" xfId="7" applyFont="1" applyFill="1" applyAlignment="1">
      <alignment horizontal="center" vertical="center"/>
    </xf>
    <xf numFmtId="2" fontId="94" fillId="2" borderId="0" xfId="7" applyNumberFormat="1" applyFont="1" applyFill="1" applyAlignment="1">
      <alignment horizontal="right" vertical="center" wrapText="1"/>
    </xf>
    <xf numFmtId="2" fontId="68" fillId="2" borderId="0" xfId="7" applyNumberFormat="1" applyFont="1" applyFill="1" applyAlignment="1">
      <alignment horizontal="right" vertical="center" wrapText="1"/>
    </xf>
    <xf numFmtId="0" fontId="50" fillId="2" borderId="40" xfId="7" applyFont="1" applyFill="1" applyBorder="1" applyAlignment="1">
      <alignment horizontal="center" vertical="center" wrapText="1"/>
    </xf>
    <xf numFmtId="4" fontId="50" fillId="2" borderId="40" xfId="7" applyNumberFormat="1" applyFont="1" applyFill="1" applyBorder="1" applyAlignment="1">
      <alignment horizontal="right" vertical="center" wrapText="1"/>
    </xf>
    <xf numFmtId="2" fontId="68" fillId="2" borderId="0" xfId="7" applyNumberFormat="1" applyFont="1" applyFill="1" applyAlignment="1">
      <alignment horizontal="left" vertical="center" wrapText="1"/>
    </xf>
    <xf numFmtId="0" fontId="8" fillId="2" borderId="59" xfId="7" applyFont="1" applyFill="1" applyBorder="1" applyAlignment="1">
      <alignment horizontal="left" vertical="center" wrapText="1"/>
    </xf>
    <xf numFmtId="0" fontId="8" fillId="2" borderId="59" xfId="7" applyFont="1" applyFill="1" applyBorder="1" applyAlignment="1">
      <alignment horizontal="center" vertical="center" wrapText="1"/>
    </xf>
    <xf numFmtId="4" fontId="8" fillId="2" borderId="59" xfId="7" applyNumberFormat="1" applyFont="1" applyFill="1" applyBorder="1" applyAlignment="1">
      <alignment horizontal="right" vertical="center" wrapText="1"/>
    </xf>
    <xf numFmtId="4" fontId="94" fillId="2" borderId="0" xfId="7" applyNumberFormat="1" applyFont="1" applyFill="1" applyAlignment="1">
      <alignment horizontal="left" vertical="center" wrapText="1"/>
    </xf>
    <xf numFmtId="0" fontId="50" fillId="2" borderId="40" xfId="7" applyFont="1" applyFill="1" applyBorder="1" applyAlignment="1">
      <alignment vertical="center" wrapText="1"/>
    </xf>
    <xf numFmtId="4" fontId="50" fillId="2" borderId="0" xfId="7" applyNumberFormat="1" applyFont="1" applyFill="1" applyAlignment="1">
      <alignment horizontal="left" vertical="center" wrapText="1"/>
    </xf>
    <xf numFmtId="0" fontId="68" fillId="2" borderId="40" xfId="7" applyFont="1" applyFill="1" applyBorder="1" applyAlignment="1">
      <alignment vertical="center" wrapText="1"/>
    </xf>
    <xf numFmtId="4" fontId="68" fillId="2" borderId="40" xfId="7" applyNumberFormat="1" applyFont="1" applyFill="1" applyBorder="1" applyAlignment="1">
      <alignment horizontal="left" vertical="center" wrapText="1"/>
    </xf>
    <xf numFmtId="168" fontId="68" fillId="2" borderId="0" xfId="7" applyNumberFormat="1" applyFont="1" applyFill="1" applyAlignment="1">
      <alignment horizontal="center" vertical="center" wrapText="1"/>
    </xf>
    <xf numFmtId="0" fontId="110" fillId="2" borderId="0" xfId="7" applyFont="1" applyFill="1" applyAlignment="1">
      <alignment vertical="center" wrapText="1"/>
    </xf>
    <xf numFmtId="168" fontId="110" fillId="2" borderId="0" xfId="7" applyNumberFormat="1" applyFont="1" applyFill="1" applyAlignment="1">
      <alignment horizontal="center" vertical="center" wrapText="1"/>
    </xf>
    <xf numFmtId="168" fontId="110" fillId="2" borderId="0" xfId="7" applyNumberFormat="1" applyFont="1" applyFill="1" applyAlignment="1">
      <alignment horizontal="left" vertical="center" wrapText="1"/>
    </xf>
    <xf numFmtId="0" fontId="110" fillId="2" borderId="0" xfId="7" applyFont="1" applyFill="1" applyAlignment="1">
      <alignment horizontal="center" vertical="center" wrapText="1"/>
    </xf>
    <xf numFmtId="0" fontId="80" fillId="2" borderId="0" xfId="7" applyFont="1" applyFill="1" applyAlignment="1">
      <alignment vertical="center" wrapText="1"/>
    </xf>
    <xf numFmtId="168" fontId="50" fillId="2" borderId="0" xfId="7" applyNumberFormat="1" applyFont="1" applyFill="1" applyAlignment="1">
      <alignment horizontal="center" vertical="center" wrapText="1"/>
    </xf>
    <xf numFmtId="0" fontId="68" fillId="2" borderId="0" xfId="0" applyFont="1" applyFill="1" applyAlignment="1">
      <alignment horizontal="left" vertical="center"/>
    </xf>
    <xf numFmtId="2" fontId="68" fillId="2" borderId="0" xfId="0" applyNumberFormat="1" applyFont="1" applyFill="1" applyAlignment="1">
      <alignment vertical="center" wrapText="1"/>
    </xf>
    <xf numFmtId="4" fontId="50" fillId="2" borderId="0" xfId="7" applyNumberFormat="1" applyFont="1" applyFill="1" applyAlignment="1">
      <alignment vertical="center" wrapText="1"/>
    </xf>
    <xf numFmtId="2" fontId="68" fillId="2" borderId="0" xfId="0" applyNumberFormat="1" applyFont="1" applyFill="1" applyAlignment="1">
      <alignment horizontal="center" vertical="center" wrapText="1"/>
    </xf>
    <xf numFmtId="2" fontId="68" fillId="2" borderId="0" xfId="0" applyNumberFormat="1" applyFont="1" applyFill="1" applyAlignment="1">
      <alignment horizontal="right" vertical="center"/>
    </xf>
    <xf numFmtId="0" fontId="111" fillId="0" borderId="0" xfId="7" applyFont="1" applyAlignment="1">
      <alignment horizontal="left" vertical="top"/>
    </xf>
    <xf numFmtId="0" fontId="80" fillId="0" borderId="0" xfId="7" applyFont="1" applyAlignment="1">
      <alignment horizontal="center"/>
    </xf>
    <xf numFmtId="0" fontId="80" fillId="6" borderId="24" xfId="7" applyFont="1" applyFill="1" applyBorder="1" applyAlignment="1">
      <alignment horizontal="right" vertical="center"/>
    </xf>
    <xf numFmtId="0" fontId="80" fillId="6" borderId="24" xfId="7" applyFont="1" applyFill="1" applyBorder="1" applyAlignment="1">
      <alignment horizontal="center" vertical="center"/>
    </xf>
    <xf numFmtId="0" fontId="80" fillId="6" borderId="24" xfId="7" applyFont="1" applyFill="1" applyBorder="1" applyAlignment="1">
      <alignment vertical="center"/>
    </xf>
    <xf numFmtId="0" fontId="80" fillId="0" borderId="0" xfId="7" applyFont="1" applyAlignment="1">
      <alignment wrapText="1"/>
    </xf>
    <xf numFmtId="0" fontId="80" fillId="2" borderId="0" xfId="7" applyFont="1" applyFill="1" applyAlignment="1">
      <alignment horizontal="center"/>
    </xf>
    <xf numFmtId="0" fontId="80" fillId="6" borderId="0" xfId="7" applyFont="1" applyFill="1" applyAlignment="1">
      <alignment horizontal="right" vertical="center"/>
    </xf>
    <xf numFmtId="0" fontId="80" fillId="6" borderId="0" xfId="7" applyFont="1" applyFill="1" applyAlignment="1">
      <alignment horizontal="center" vertical="center"/>
    </xf>
    <xf numFmtId="0" fontId="80" fillId="6" borderId="0" xfId="7" applyFont="1" applyFill="1" applyAlignment="1">
      <alignment vertical="center"/>
    </xf>
    <xf numFmtId="0" fontId="80" fillId="0" borderId="0" xfId="7" applyFont="1" applyAlignment="1">
      <alignment horizontal="center" wrapText="1"/>
    </xf>
    <xf numFmtId="0" fontId="80" fillId="2" borderId="0" xfId="7" applyFont="1" applyFill="1" applyAlignment="1">
      <alignment horizontal="center" vertical="center"/>
    </xf>
    <xf numFmtId="0" fontId="80" fillId="2" borderId="0" xfId="7" applyFont="1" applyFill="1" applyAlignment="1">
      <alignment vertical="center"/>
    </xf>
    <xf numFmtId="0" fontId="80" fillId="2" borderId="0" xfId="7" applyFont="1" applyFill="1" applyAlignment="1">
      <alignment wrapText="1"/>
    </xf>
    <xf numFmtId="0" fontId="80" fillId="2" borderId="0" xfId="7" applyFont="1" applyFill="1" applyAlignment="1">
      <alignment horizontal="center" wrapText="1"/>
    </xf>
    <xf numFmtId="0" fontId="112" fillId="0" borderId="0" xfId="7" applyFont="1" applyAlignment="1">
      <alignment horizontal="left" vertical="top"/>
    </xf>
    <xf numFmtId="0" fontId="106" fillId="7" borderId="194" xfId="7" applyFont="1" applyFill="1" applyBorder="1" applyAlignment="1">
      <alignment horizontal="right" vertical="center" wrapText="1"/>
    </xf>
    <xf numFmtId="0" fontId="106" fillId="7" borderId="194" xfId="7" applyFont="1" applyFill="1" applyBorder="1" applyAlignment="1">
      <alignment horizontal="center" vertical="center" wrapText="1"/>
    </xf>
    <xf numFmtId="0" fontId="106" fillId="7" borderId="194" xfId="7" applyFont="1" applyFill="1" applyBorder="1" applyAlignment="1">
      <alignment vertical="center" wrapText="1"/>
    </xf>
    <xf numFmtId="0" fontId="112" fillId="0" borderId="0" xfId="7" applyFont="1" applyAlignment="1">
      <alignment horizontal="left" vertical="center" wrapText="1"/>
    </xf>
    <xf numFmtId="0" fontId="112" fillId="2" borderId="0" xfId="7" applyFont="1" applyFill="1" applyAlignment="1">
      <alignment horizontal="left" vertical="top"/>
    </xf>
    <xf numFmtId="0" fontId="80" fillId="0" borderId="0" xfId="7" applyFont="1" applyAlignment="1">
      <alignment horizontal="left" vertical="top"/>
    </xf>
    <xf numFmtId="0" fontId="80" fillId="2" borderId="0" xfId="7" applyFont="1" applyFill="1" applyAlignment="1">
      <alignment horizontal="left" vertical="top"/>
    </xf>
    <xf numFmtId="0" fontId="80" fillId="0" borderId="0" xfId="7" applyFont="1" applyAlignment="1">
      <alignment horizontal="left" vertical="center"/>
    </xf>
    <xf numFmtId="0" fontId="8" fillId="2" borderId="16" xfId="7" applyFont="1" applyFill="1" applyBorder="1" applyAlignment="1">
      <alignment horizontal="center" vertical="center" wrapText="1"/>
    </xf>
    <xf numFmtId="4" fontId="8" fillId="2" borderId="46" xfId="7" applyNumberFormat="1" applyFont="1" applyFill="1" applyBorder="1" applyAlignment="1">
      <alignment horizontal="right" vertical="center" wrapText="1"/>
    </xf>
    <xf numFmtId="4" fontId="8" fillId="2" borderId="38" xfId="7" applyNumberFormat="1" applyFont="1" applyFill="1" applyBorder="1" applyAlignment="1">
      <alignment horizontal="right" vertical="center" wrapText="1"/>
    </xf>
    <xf numFmtId="4" fontId="8" fillId="2" borderId="38" xfId="7" applyNumberFormat="1" applyFont="1" applyFill="1" applyBorder="1" applyAlignment="1">
      <alignment vertical="center" wrapText="1"/>
    </xf>
    <xf numFmtId="0" fontId="80" fillId="0" borderId="0" xfId="7" applyFont="1" applyAlignment="1">
      <alignment horizontal="left" vertical="center" wrapText="1"/>
    </xf>
    <xf numFmtId="0" fontId="80" fillId="2" borderId="0" xfId="7" applyFont="1" applyFill="1" applyAlignment="1">
      <alignment horizontal="left" vertical="center"/>
    </xf>
    <xf numFmtId="4" fontId="8" fillId="2" borderId="40" xfId="7" applyNumberFormat="1" applyFont="1" applyFill="1" applyBorder="1" applyAlignment="1">
      <alignment vertical="center" wrapText="1"/>
    </xf>
    <xf numFmtId="0" fontId="8" fillId="2" borderId="59" xfId="7" applyFont="1" applyFill="1" applyBorder="1" applyAlignment="1">
      <alignment vertical="center" wrapText="1"/>
    </xf>
    <xf numFmtId="4" fontId="8" fillId="2" borderId="59" xfId="7" applyNumberFormat="1" applyFont="1" applyFill="1" applyBorder="1" applyAlignment="1">
      <alignment vertical="center" wrapText="1"/>
    </xf>
    <xf numFmtId="0" fontId="8" fillId="2" borderId="9" xfId="7" applyFont="1" applyFill="1" applyBorder="1" applyAlignment="1">
      <alignment horizontal="center" vertical="center" wrapText="1"/>
    </xf>
    <xf numFmtId="4" fontId="8" fillId="2" borderId="20" xfId="7" applyNumberFormat="1" applyFont="1" applyFill="1" applyBorder="1" applyAlignment="1">
      <alignment horizontal="right" vertical="center" wrapText="1"/>
    </xf>
    <xf numFmtId="4" fontId="8" fillId="2" borderId="19" xfId="7" applyNumberFormat="1" applyFont="1" applyFill="1" applyBorder="1" applyAlignment="1">
      <alignment horizontal="right" vertical="center" wrapText="1"/>
    </xf>
    <xf numFmtId="4" fontId="8" fillId="2" borderId="19" xfId="7" applyNumberFormat="1" applyFont="1" applyFill="1" applyBorder="1" applyAlignment="1">
      <alignment vertical="center" wrapText="1"/>
    </xf>
    <xf numFmtId="4" fontId="94" fillId="2" borderId="0" xfId="7" applyNumberFormat="1" applyFont="1" applyFill="1" applyAlignment="1">
      <alignment vertical="center" wrapText="1"/>
    </xf>
    <xf numFmtId="0" fontId="50" fillId="2" borderId="0" xfId="7" applyFont="1" applyFill="1" applyAlignment="1">
      <alignment horizontal="left" vertical="center"/>
    </xf>
    <xf numFmtId="0" fontId="51" fillId="2" borderId="0" xfId="7" applyFont="1" applyFill="1" applyAlignment="1">
      <alignment horizontal="left" vertical="center" wrapText="1"/>
    </xf>
    <xf numFmtId="0" fontId="51" fillId="2" borderId="0" xfId="7" applyFont="1" applyFill="1" applyAlignment="1">
      <alignment horizontal="left" vertical="center"/>
    </xf>
    <xf numFmtId="4" fontId="50" fillId="2" borderId="40" xfId="7" applyNumberFormat="1" applyFont="1" applyFill="1" applyBorder="1" applyAlignment="1">
      <alignment vertical="center" wrapText="1"/>
    </xf>
    <xf numFmtId="0" fontId="50" fillId="2" borderId="59" xfId="7" applyFont="1" applyFill="1" applyBorder="1" applyAlignment="1">
      <alignment horizontal="center" vertical="center" wrapText="1"/>
    </xf>
    <xf numFmtId="4" fontId="50" fillId="2" borderId="59" xfId="7" applyNumberFormat="1" applyFont="1" applyFill="1" applyBorder="1" applyAlignment="1">
      <alignment horizontal="right" vertical="center" wrapText="1"/>
    </xf>
    <xf numFmtId="4" fontId="50" fillId="2" borderId="59" xfId="7" applyNumberFormat="1" applyFont="1" applyFill="1" applyBorder="1" applyAlignment="1">
      <alignment vertical="center" wrapText="1"/>
    </xf>
    <xf numFmtId="0" fontId="80" fillId="2" borderId="59" xfId="7" applyFont="1" applyFill="1" applyBorder="1" applyAlignment="1">
      <alignment vertical="center" wrapText="1"/>
    </xf>
    <xf numFmtId="0" fontId="80" fillId="2" borderId="40" xfId="7" applyFont="1" applyFill="1" applyBorder="1" applyAlignment="1">
      <alignment vertical="center" wrapText="1"/>
    </xf>
    <xf numFmtId="4" fontId="7" fillId="2" borderId="40" xfId="7" applyNumberFormat="1" applyFont="1" applyFill="1" applyBorder="1" applyAlignment="1">
      <alignment vertical="center" wrapText="1"/>
    </xf>
    <xf numFmtId="4" fontId="7" fillId="2" borderId="0" xfId="7" applyNumberFormat="1" applyFont="1" applyFill="1" applyAlignment="1">
      <alignment vertical="center" wrapText="1"/>
    </xf>
    <xf numFmtId="0" fontId="8" fillId="2" borderId="21" xfId="7" applyFont="1" applyFill="1" applyBorder="1" applyAlignment="1">
      <alignment horizontal="center" vertical="center" wrapText="1"/>
    </xf>
    <xf numFmtId="0" fontId="8" fillId="2" borderId="19" xfId="0" applyFont="1" applyFill="1" applyBorder="1" applyAlignment="1">
      <alignment horizontal="center" vertical="center"/>
    </xf>
    <xf numFmtId="4" fontId="50" fillId="2" borderId="0" xfId="7" applyNumberFormat="1" applyFont="1" applyFill="1" applyAlignment="1">
      <alignment horizontal="center" vertical="center" wrapText="1"/>
    </xf>
    <xf numFmtId="0" fontId="50" fillId="2" borderId="0" xfId="7" applyFont="1" applyFill="1" applyAlignment="1">
      <alignment vertical="center"/>
    </xf>
    <xf numFmtId="0" fontId="8" fillId="2" borderId="20" xfId="7" applyFont="1" applyFill="1" applyBorder="1" applyAlignment="1">
      <alignment vertical="center" wrapText="1"/>
    </xf>
    <xf numFmtId="0" fontId="8" fillId="2" borderId="19" xfId="7" applyFont="1" applyFill="1" applyBorder="1" applyAlignment="1">
      <alignment vertical="center" wrapText="1"/>
    </xf>
    <xf numFmtId="0" fontId="50" fillId="2" borderId="21" xfId="7" applyFont="1" applyFill="1" applyBorder="1" applyAlignment="1">
      <alignment vertical="center" wrapText="1"/>
    </xf>
    <xf numFmtId="4" fontId="8" fillId="2" borderId="40" xfId="7" applyNumberFormat="1" applyFont="1" applyFill="1" applyBorder="1" applyAlignment="1">
      <alignment horizontal="left" vertical="center" wrapText="1"/>
    </xf>
    <xf numFmtId="0" fontId="68" fillId="2" borderId="0" xfId="7" applyFont="1" applyFill="1" applyAlignment="1">
      <alignment horizontal="left" vertical="center"/>
    </xf>
    <xf numFmtId="4" fontId="68" fillId="2" borderId="0" xfId="0" applyNumberFormat="1" applyFont="1" applyFill="1" applyAlignment="1">
      <alignment horizontal="left" vertical="center" wrapText="1"/>
    </xf>
    <xf numFmtId="0" fontId="68" fillId="2" borderId="0" xfId="7" applyFont="1" applyFill="1" applyAlignment="1">
      <alignment horizontal="right" vertical="center"/>
    </xf>
    <xf numFmtId="0" fontId="106" fillId="2" borderId="0" xfId="7" applyFont="1" applyFill="1" applyAlignment="1">
      <alignment vertical="center"/>
    </xf>
    <xf numFmtId="0" fontId="106" fillId="7" borderId="38" xfId="7" applyFont="1" applyFill="1" applyBorder="1" applyAlignment="1">
      <alignment horizontal="left" vertical="center" wrapText="1"/>
    </xf>
    <xf numFmtId="0" fontId="106" fillId="7" borderId="38" xfId="7" applyFont="1" applyFill="1" applyBorder="1" applyAlignment="1">
      <alignment horizontal="right" vertical="center" wrapText="1"/>
    </xf>
    <xf numFmtId="0" fontId="106" fillId="7" borderId="38" xfId="7" applyFont="1" applyFill="1" applyBorder="1" applyAlignment="1">
      <alignment vertical="center" wrapText="1"/>
    </xf>
    <xf numFmtId="0" fontId="106" fillId="2" borderId="0" xfId="7" applyFont="1" applyFill="1" applyAlignment="1">
      <alignment vertical="center" wrapText="1"/>
    </xf>
    <xf numFmtId="0" fontId="50" fillId="2" borderId="0" xfId="7" applyFont="1" applyFill="1" applyAlignment="1">
      <alignment horizontal="right" vertical="center" wrapText="1"/>
    </xf>
    <xf numFmtId="0" fontId="113" fillId="2" borderId="0" xfId="7" applyFont="1" applyFill="1" applyAlignment="1">
      <alignment horizontal="left" vertical="center"/>
    </xf>
    <xf numFmtId="0" fontId="50" fillId="2" borderId="59" xfId="7" applyFont="1" applyFill="1" applyBorder="1" applyAlignment="1">
      <alignment horizontal="left" vertical="center" wrapText="1"/>
    </xf>
    <xf numFmtId="0" fontId="8" fillId="2" borderId="14" xfId="7" applyFont="1" applyFill="1" applyBorder="1" applyAlignment="1">
      <alignment horizontal="center" vertical="center" wrapText="1"/>
    </xf>
    <xf numFmtId="4" fontId="8" fillId="2" borderId="44" xfId="7" applyNumberFormat="1" applyFont="1" applyFill="1" applyBorder="1" applyAlignment="1">
      <alignment horizontal="right" vertical="center" wrapText="1"/>
    </xf>
    <xf numFmtId="0" fontId="80" fillId="2" borderId="59" xfId="7" applyFont="1" applyFill="1" applyBorder="1" applyAlignment="1">
      <alignment horizontal="left" vertical="center" wrapText="1"/>
    </xf>
    <xf numFmtId="0" fontId="68" fillId="2" borderId="59" xfId="7" applyFont="1" applyFill="1" applyBorder="1" applyAlignment="1">
      <alignment vertical="center" wrapText="1"/>
    </xf>
    <xf numFmtId="0" fontId="8" fillId="2" borderId="11" xfId="7" applyFont="1" applyFill="1" applyBorder="1" applyAlignment="1">
      <alignment horizontal="center" vertical="center" wrapText="1"/>
    </xf>
    <xf numFmtId="0" fontId="8" fillId="2" borderId="11" xfId="7" applyFont="1" applyFill="1" applyBorder="1" applyAlignment="1">
      <alignment vertical="center" wrapText="1"/>
    </xf>
    <xf numFmtId="4" fontId="8" fillId="2" borderId="11" xfId="7" applyNumberFormat="1" applyFont="1" applyFill="1" applyBorder="1" applyAlignment="1">
      <alignment horizontal="right" vertical="center" wrapText="1"/>
    </xf>
    <xf numFmtId="4" fontId="8" fillId="2" borderId="11" xfId="7" quotePrefix="1" applyNumberFormat="1" applyFont="1" applyFill="1" applyBorder="1" applyAlignment="1">
      <alignment vertical="center" wrapText="1"/>
    </xf>
    <xf numFmtId="4" fontId="8" fillId="2" borderId="11" xfId="7" applyNumberFormat="1" applyFont="1" applyFill="1" applyBorder="1" applyAlignment="1">
      <alignment vertical="center" wrapText="1"/>
    </xf>
    <xf numFmtId="4" fontId="68" fillId="2" borderId="0" xfId="7" applyNumberFormat="1" applyFont="1" applyFill="1" applyAlignment="1">
      <alignment wrapText="1"/>
    </xf>
    <xf numFmtId="4" fontId="114" fillId="2" borderId="0" xfId="7" applyNumberFormat="1" applyFont="1" applyFill="1" applyAlignment="1">
      <alignment wrapText="1"/>
    </xf>
    <xf numFmtId="4" fontId="114" fillId="2" borderId="0" xfId="7" applyNumberFormat="1" applyFont="1" applyFill="1" applyAlignment="1">
      <alignment vertical="center" wrapText="1"/>
    </xf>
    <xf numFmtId="4" fontId="114" fillId="2" borderId="0" xfId="7" applyNumberFormat="1" applyFont="1" applyFill="1" applyAlignment="1">
      <alignment horizontal="right" vertical="center" wrapText="1"/>
    </xf>
    <xf numFmtId="2" fontId="68" fillId="2" borderId="0" xfId="7" applyNumberFormat="1" applyFont="1" applyFill="1" applyAlignment="1">
      <alignment horizontal="center" vertical="center" wrapText="1"/>
    </xf>
    <xf numFmtId="2" fontId="68" fillId="2" borderId="0" xfId="7" applyNumberFormat="1" applyFont="1" applyFill="1" applyAlignment="1">
      <alignment horizontal="right" vertical="center"/>
    </xf>
    <xf numFmtId="2" fontId="114" fillId="2" borderId="0" xfId="7" applyNumberFormat="1" applyFont="1" applyFill="1"/>
    <xf numFmtId="2" fontId="67" fillId="2" borderId="0" xfId="0" applyNumberFormat="1" applyFont="1" applyFill="1" applyAlignment="1">
      <alignment vertical="center" wrapText="1"/>
    </xf>
    <xf numFmtId="2" fontId="67" fillId="2" borderId="0" xfId="7" applyNumberFormat="1" applyFont="1" applyFill="1" applyAlignment="1">
      <alignment vertical="center" wrapText="1"/>
    </xf>
    <xf numFmtId="0" fontId="8" fillId="2" borderId="20" xfId="7" applyFont="1" applyFill="1" applyBorder="1" applyAlignment="1">
      <alignment horizontal="center" vertical="center" wrapText="1"/>
    </xf>
    <xf numFmtId="2" fontId="68" fillId="2" borderId="0" xfId="7" applyNumberFormat="1" applyFont="1" applyFill="1" applyAlignment="1">
      <alignment horizontal="center" vertical="center"/>
    </xf>
    <xf numFmtId="2" fontId="68" fillId="2" borderId="0" xfId="0" applyNumberFormat="1" applyFont="1" applyFill="1" applyAlignment="1">
      <alignment vertical="center"/>
    </xf>
    <xf numFmtId="0" fontId="110" fillId="2" borderId="0" xfId="7" applyFont="1" applyFill="1" applyAlignment="1">
      <alignment horizontal="left" vertical="center" wrapText="1"/>
    </xf>
    <xf numFmtId="0" fontId="68" fillId="2" borderId="0" xfId="7" applyFont="1" applyFill="1" applyAlignment="1">
      <alignment vertical="center"/>
    </xf>
    <xf numFmtId="4" fontId="68" fillId="2" borderId="0" xfId="0" applyNumberFormat="1" applyFont="1" applyFill="1" applyAlignment="1">
      <alignment vertical="center"/>
    </xf>
    <xf numFmtId="0" fontId="8" fillId="2" borderId="0" xfId="0" applyFont="1" applyFill="1" applyAlignment="1">
      <alignment vertical="center" wrapText="1"/>
    </xf>
    <xf numFmtId="0" fontId="8" fillId="2" borderId="0" xfId="0" applyFont="1" applyFill="1" applyAlignment="1">
      <alignment horizontal="right" vertical="center"/>
    </xf>
    <xf numFmtId="2" fontId="68" fillId="2" borderId="0" xfId="0" applyNumberFormat="1" applyFont="1" applyFill="1" applyAlignment="1">
      <alignment horizontal="center" vertical="center"/>
    </xf>
    <xf numFmtId="0" fontId="68" fillId="2" borderId="40" xfId="0" applyFont="1" applyFill="1" applyBorder="1" applyAlignment="1">
      <alignment horizontal="center" vertical="center"/>
    </xf>
    <xf numFmtId="0" fontId="68" fillId="2" borderId="40" xfId="0" applyFont="1" applyFill="1" applyBorder="1" applyAlignment="1">
      <alignment vertical="center" wrapText="1"/>
    </xf>
    <xf numFmtId="0" fontId="68" fillId="2" borderId="40" xfId="7" applyFont="1" applyFill="1" applyBorder="1" applyAlignment="1">
      <alignment horizontal="right" vertical="center"/>
    </xf>
    <xf numFmtId="0" fontId="68" fillId="2" borderId="40" xfId="7" applyFont="1" applyFill="1" applyBorder="1" applyAlignment="1">
      <alignment vertical="center"/>
    </xf>
    <xf numFmtId="0" fontId="68" fillId="2" borderId="40" xfId="0" applyFont="1" applyFill="1" applyBorder="1" applyAlignment="1">
      <alignment horizontal="right" vertical="center"/>
    </xf>
    <xf numFmtId="4" fontId="68" fillId="2" borderId="40" xfId="0" applyNumberFormat="1" applyFont="1" applyFill="1" applyBorder="1" applyAlignment="1">
      <alignment vertical="center"/>
    </xf>
    <xf numFmtId="0" fontId="8" fillId="2" borderId="141" xfId="7" applyFont="1" applyFill="1" applyBorder="1" applyAlignment="1">
      <alignment horizontal="center" vertical="center" wrapText="1"/>
    </xf>
    <xf numFmtId="0" fontId="8" fillId="2" borderId="142" xfId="7" applyFont="1" applyFill="1" applyBorder="1" applyAlignment="1">
      <alignment horizontal="center" vertical="center" wrapText="1"/>
    </xf>
    <xf numFmtId="4" fontId="8" fillId="2" borderId="141" xfId="7" applyNumberFormat="1" applyFont="1" applyFill="1" applyBorder="1" applyAlignment="1">
      <alignment horizontal="right" vertical="center" wrapText="1"/>
    </xf>
    <xf numFmtId="4" fontId="8" fillId="2" borderId="63" xfId="7" applyNumberFormat="1" applyFont="1" applyFill="1" applyBorder="1" applyAlignment="1">
      <alignment vertical="center" wrapText="1"/>
    </xf>
    <xf numFmtId="0" fontId="106" fillId="2" borderId="0" xfId="7" applyFont="1" applyFill="1" applyAlignment="1">
      <alignment horizontal="center" vertical="center"/>
    </xf>
    <xf numFmtId="0" fontId="106" fillId="7" borderId="38" xfId="7" applyFont="1" applyFill="1" applyBorder="1" applyAlignment="1">
      <alignment horizontal="center" vertical="center" wrapText="1"/>
    </xf>
    <xf numFmtId="0" fontId="106" fillId="2" borderId="0" xfId="7" applyFont="1" applyFill="1" applyAlignment="1">
      <alignment horizontal="center" vertical="center" wrapText="1"/>
    </xf>
    <xf numFmtId="0" fontId="81" fillId="2" borderId="0" xfId="7" applyFont="1" applyFill="1" applyAlignment="1">
      <alignment horizontal="center" vertical="center"/>
    </xf>
    <xf numFmtId="0" fontId="115" fillId="2" borderId="59" xfId="0" applyFont="1" applyFill="1" applyBorder="1" applyAlignment="1">
      <alignment horizontal="center" vertical="center"/>
    </xf>
    <xf numFmtId="0" fontId="50" fillId="2" borderId="40" xfId="7" applyFont="1" applyFill="1" applyBorder="1" applyAlignment="1">
      <alignment horizontal="center" vertical="center"/>
    </xf>
    <xf numFmtId="12" fontId="68" fillId="2" borderId="0" xfId="0" applyNumberFormat="1" applyFont="1" applyFill="1" applyAlignment="1">
      <alignment wrapText="1"/>
    </xf>
    <xf numFmtId="16" fontId="68" fillId="2" borderId="0" xfId="0" applyNumberFormat="1" applyFont="1" applyFill="1" applyAlignment="1">
      <alignment horizontal="center"/>
    </xf>
    <xf numFmtId="9" fontId="68" fillId="2" borderId="0" xfId="0" applyNumberFormat="1" applyFont="1" applyFill="1" applyAlignment="1">
      <alignment horizontal="right"/>
    </xf>
    <xf numFmtId="2" fontId="8" fillId="2" borderId="9" xfId="7" applyNumberFormat="1" applyFont="1" applyFill="1" applyBorder="1" applyAlignment="1">
      <alignment horizontal="center" vertical="center" wrapText="1"/>
    </xf>
    <xf numFmtId="2" fontId="8" fillId="2" borderId="20" xfId="7" applyNumberFormat="1" applyFont="1" applyFill="1" applyBorder="1" applyAlignment="1">
      <alignment horizontal="right" vertical="center" wrapText="1"/>
    </xf>
    <xf numFmtId="2" fontId="8" fillId="2" borderId="19" xfId="7" applyNumberFormat="1" applyFont="1" applyFill="1" applyBorder="1" applyAlignment="1">
      <alignment horizontal="right" vertical="center" wrapText="1"/>
    </xf>
    <xf numFmtId="2" fontId="8" fillId="2" borderId="19" xfId="7" applyNumberFormat="1" applyFont="1" applyFill="1" applyBorder="1" applyAlignment="1">
      <alignment vertical="center" wrapText="1"/>
    </xf>
    <xf numFmtId="0" fontId="8" fillId="2" borderId="62" xfId="7" applyFont="1" applyFill="1" applyBorder="1" applyAlignment="1">
      <alignment horizontal="center" vertical="center" wrapText="1"/>
    </xf>
    <xf numFmtId="0" fontId="8" fillId="2" borderId="64" xfId="7" applyFont="1" applyFill="1" applyBorder="1" applyAlignment="1">
      <alignment horizontal="center" vertical="center" wrapText="1"/>
    </xf>
    <xf numFmtId="4" fontId="8" fillId="2" borderId="62" xfId="7" applyNumberFormat="1" applyFont="1" applyFill="1" applyBorder="1" applyAlignment="1">
      <alignment horizontal="right" vertical="center" wrapText="1"/>
    </xf>
    <xf numFmtId="4" fontId="8" fillId="2" borderId="61" xfId="7" applyNumberFormat="1" applyFont="1" applyFill="1" applyBorder="1" applyAlignment="1">
      <alignment horizontal="right" vertical="center" wrapText="1"/>
    </xf>
    <xf numFmtId="4" fontId="8" fillId="2" borderId="61" xfId="7" applyNumberFormat="1" applyFont="1" applyFill="1" applyBorder="1" applyAlignment="1">
      <alignment vertical="center" wrapText="1"/>
    </xf>
    <xf numFmtId="0" fontId="111" fillId="2" borderId="0" xfId="7" applyFont="1" applyFill="1" applyAlignment="1">
      <alignment horizontal="left" vertical="center"/>
    </xf>
    <xf numFmtId="0" fontId="8" fillId="2" borderId="96" xfId="7" applyFont="1" applyFill="1" applyBorder="1" applyAlignment="1">
      <alignment horizontal="center" vertical="center" wrapText="1"/>
    </xf>
    <xf numFmtId="4" fontId="8" fillId="2" borderId="94" xfId="7" applyNumberFormat="1" applyFont="1" applyFill="1" applyBorder="1" applyAlignment="1">
      <alignment horizontal="right" vertical="center" wrapText="1"/>
    </xf>
    <xf numFmtId="4" fontId="8" fillId="2" borderId="55" xfId="7" applyNumberFormat="1" applyFont="1" applyFill="1" applyBorder="1" applyAlignment="1">
      <alignment horizontal="right" vertical="center" wrapText="1"/>
    </xf>
    <xf numFmtId="4" fontId="8" fillId="2" borderId="55" xfId="7" applyNumberFormat="1" applyFont="1" applyFill="1" applyBorder="1" applyAlignment="1">
      <alignment vertical="center" wrapText="1"/>
    </xf>
    <xf numFmtId="4" fontId="110" fillId="2" borderId="0" xfId="7" applyNumberFormat="1" applyFont="1" applyFill="1" applyAlignment="1">
      <alignment horizontal="right" vertical="center" wrapText="1"/>
    </xf>
    <xf numFmtId="4" fontId="110" fillId="2" borderId="0" xfId="7" applyNumberFormat="1" applyFont="1" applyFill="1" applyAlignment="1">
      <alignment vertical="center" wrapText="1"/>
    </xf>
    <xf numFmtId="167" fontId="68" fillId="2" borderId="0" xfId="7" applyNumberFormat="1" applyFont="1" applyFill="1" applyAlignment="1">
      <alignment vertical="center" wrapText="1"/>
    </xf>
    <xf numFmtId="4" fontId="116" fillId="2" borderId="0" xfId="7" applyNumberFormat="1" applyFont="1" applyFill="1" applyAlignment="1">
      <alignment horizontal="right" vertical="center" wrapText="1"/>
    </xf>
    <xf numFmtId="4" fontId="117" fillId="2" borderId="0" xfId="7" applyNumberFormat="1" applyFont="1" applyFill="1" applyAlignment="1">
      <alignment horizontal="right" vertical="center" wrapText="1"/>
    </xf>
    <xf numFmtId="0" fontId="8" fillId="2" borderId="92" xfId="7" applyFont="1" applyFill="1" applyBorder="1" applyAlignment="1">
      <alignment horizontal="center" vertical="center" wrapText="1"/>
    </xf>
    <xf numFmtId="4" fontId="8" fillId="2" borderId="91" xfId="7" applyNumberFormat="1" applyFont="1" applyFill="1" applyBorder="1" applyAlignment="1">
      <alignment horizontal="right" vertical="center" wrapText="1"/>
    </xf>
    <xf numFmtId="0" fontId="7" fillId="2" borderId="7" xfId="7" applyFont="1" applyFill="1" applyBorder="1" applyAlignment="1">
      <alignment vertical="center" wrapText="1"/>
    </xf>
    <xf numFmtId="0" fontId="7" fillId="2" borderId="7" xfId="7" applyFont="1" applyFill="1" applyBorder="1" applyAlignment="1">
      <alignment horizontal="right" vertical="center" wrapText="1"/>
    </xf>
    <xf numFmtId="4" fontId="81" fillId="2" borderId="7" xfId="7" applyNumberFormat="1" applyFont="1" applyFill="1" applyBorder="1" applyAlignment="1">
      <alignment horizontal="right" vertical="center" wrapText="1"/>
    </xf>
    <xf numFmtId="4" fontId="81" fillId="2" borderId="7" xfId="7" applyNumberFormat="1" applyFont="1" applyFill="1" applyBorder="1" applyAlignment="1">
      <alignment vertical="center" wrapText="1"/>
    </xf>
    <xf numFmtId="0" fontId="8" fillId="2" borderId="8" xfId="7" applyFont="1" applyFill="1" applyBorder="1" applyAlignment="1">
      <alignment horizontal="center" vertical="center" wrapText="1"/>
    </xf>
    <xf numFmtId="0" fontId="7" fillId="2" borderId="0" xfId="7" applyFont="1" applyFill="1" applyAlignment="1">
      <alignment horizontal="right" vertical="center" wrapText="1"/>
    </xf>
    <xf numFmtId="4" fontId="81" fillId="2" borderId="0" xfId="7" applyNumberFormat="1" applyFont="1" applyFill="1" applyAlignment="1">
      <alignment horizontal="right" vertical="center" wrapText="1"/>
    </xf>
    <xf numFmtId="4" fontId="81" fillId="2" borderId="0" xfId="7" applyNumberFormat="1" applyFont="1" applyFill="1" applyAlignment="1">
      <alignment vertical="center" wrapText="1"/>
    </xf>
    <xf numFmtId="0" fontId="8" fillId="0" borderId="143" xfId="0" applyFont="1" applyBorder="1" applyAlignment="1">
      <alignment horizontal="center" vertical="center"/>
    </xf>
    <xf numFmtId="2" fontId="8" fillId="0" borderId="199" xfId="0" applyNumberFormat="1" applyFont="1" applyBorder="1" applyAlignment="1">
      <alignment horizontal="right" vertical="center"/>
    </xf>
    <xf numFmtId="165" fontId="8" fillId="0" borderId="200" xfId="15" applyFont="1" applyBorder="1" applyAlignment="1">
      <alignment horizontal="center" vertical="center"/>
    </xf>
    <xf numFmtId="165" fontId="8" fillId="0" borderId="200" xfId="15" applyFont="1" applyBorder="1" applyAlignment="1">
      <alignment vertical="center"/>
    </xf>
    <xf numFmtId="0" fontId="8" fillId="0" borderId="22" xfId="0" applyFont="1" applyBorder="1" applyAlignment="1">
      <alignment horizontal="center" vertical="center"/>
    </xf>
    <xf numFmtId="2" fontId="8" fillId="0" borderId="54" xfId="0" applyNumberFormat="1" applyFont="1" applyBorder="1" applyAlignment="1">
      <alignment horizontal="right" vertical="center"/>
    </xf>
    <xf numFmtId="165" fontId="8" fillId="0" borderId="55" xfId="15" applyFont="1" applyBorder="1" applyAlignment="1">
      <alignment horizontal="center" vertical="center"/>
    </xf>
    <xf numFmtId="165" fontId="8" fillId="0" borderId="55" xfId="15" applyFont="1" applyBorder="1" applyAlignment="1">
      <alignment vertical="center"/>
    </xf>
    <xf numFmtId="2" fontId="8" fillId="3" borderId="54" xfId="0" applyNumberFormat="1" applyFont="1" applyFill="1" applyBorder="1" applyAlignment="1">
      <alignment horizontal="right" vertical="center" wrapText="1"/>
    </xf>
    <xf numFmtId="165" fontId="8" fillId="3" borderId="55" xfId="15" applyFont="1" applyFill="1" applyBorder="1" applyAlignment="1">
      <alignment horizontal="center" vertical="center" wrapText="1"/>
    </xf>
    <xf numFmtId="165" fontId="8" fillId="3" borderId="55" xfId="15" applyFont="1" applyFill="1" applyBorder="1" applyAlignment="1">
      <alignment vertical="center" wrapText="1"/>
    </xf>
    <xf numFmtId="0" fontId="8" fillId="0" borderId="144" xfId="0" applyFont="1" applyBorder="1" applyAlignment="1">
      <alignment horizontal="center" vertical="center"/>
    </xf>
    <xf numFmtId="4" fontId="8" fillId="0" borderId="34" xfId="0" applyNumberFormat="1" applyFont="1" applyBorder="1" applyAlignment="1">
      <alignment horizontal="right" vertical="center"/>
    </xf>
    <xf numFmtId="165" fontId="8" fillId="0" borderId="32" xfId="15" applyFont="1" applyBorder="1" applyAlignment="1">
      <alignment vertical="center"/>
    </xf>
    <xf numFmtId="170" fontId="68" fillId="2" borderId="0" xfId="7" applyNumberFormat="1" applyFont="1" applyFill="1" applyAlignment="1">
      <alignment horizontal="left" vertical="center" wrapText="1"/>
    </xf>
    <xf numFmtId="4" fontId="110" fillId="2" borderId="0" xfId="7" applyNumberFormat="1" applyFont="1" applyFill="1" applyAlignment="1">
      <alignment horizontal="left" vertical="center" wrapText="1"/>
    </xf>
    <xf numFmtId="4" fontId="8" fillId="2" borderId="0" xfId="7" applyNumberFormat="1" applyFont="1" applyFill="1" applyAlignment="1">
      <alignment horizontal="left" vertical="center" wrapText="1"/>
    </xf>
    <xf numFmtId="4" fontId="51" fillId="2" borderId="0" xfId="7" applyNumberFormat="1" applyFont="1" applyFill="1" applyAlignment="1">
      <alignment horizontal="right" vertical="center" wrapText="1"/>
    </xf>
    <xf numFmtId="4" fontId="51" fillId="2" borderId="0" xfId="7" applyNumberFormat="1" applyFont="1" applyFill="1" applyAlignment="1">
      <alignment vertical="center" wrapText="1"/>
    </xf>
    <xf numFmtId="0" fontId="8" fillId="2" borderId="20" xfId="7" applyFont="1" applyFill="1" applyBorder="1" applyAlignment="1">
      <alignment horizontal="left" vertical="center" wrapText="1"/>
    </xf>
    <xf numFmtId="0" fontId="8" fillId="2" borderId="19" xfId="7" applyFont="1" applyFill="1" applyBorder="1" applyAlignment="1">
      <alignment horizontal="left" vertical="center" wrapText="1"/>
    </xf>
    <xf numFmtId="0" fontId="80" fillId="2" borderId="21" xfId="7" applyFont="1" applyFill="1" applyBorder="1" applyAlignment="1">
      <alignment horizontal="left" vertical="center" wrapText="1"/>
    </xf>
    <xf numFmtId="0" fontId="68" fillId="2" borderId="40" xfId="0" applyFont="1" applyFill="1" applyBorder="1" applyAlignment="1">
      <alignment horizontal="left" vertical="center" wrapText="1"/>
    </xf>
    <xf numFmtId="4" fontId="68" fillId="2" borderId="40" xfId="7" applyNumberFormat="1" applyFont="1" applyFill="1" applyBorder="1" applyAlignment="1">
      <alignment horizontal="center" vertical="center" wrapText="1"/>
    </xf>
    <xf numFmtId="0" fontId="68" fillId="2" borderId="40" xfId="7" applyFont="1" applyFill="1" applyBorder="1" applyAlignment="1">
      <alignment horizontal="left" vertical="center"/>
    </xf>
    <xf numFmtId="170" fontId="68" fillId="2" borderId="0" xfId="7" applyNumberFormat="1" applyFont="1" applyFill="1" applyAlignment="1">
      <alignment vertical="center" wrapText="1"/>
    </xf>
    <xf numFmtId="0" fontId="118" fillId="2" borderId="0" xfId="7" applyFont="1" applyFill="1" applyAlignment="1">
      <alignment horizontal="center" vertical="center" wrapText="1"/>
    </xf>
    <xf numFmtId="0" fontId="118" fillId="2" borderId="0" xfId="7" applyFont="1" applyFill="1" applyAlignment="1">
      <alignment vertical="center" wrapText="1"/>
    </xf>
    <xf numFmtId="4" fontId="118" fillId="2" borderId="0" xfId="7" applyNumberFormat="1" applyFont="1" applyFill="1" applyAlignment="1">
      <alignment vertical="center" wrapText="1"/>
    </xf>
    <xf numFmtId="0" fontId="118" fillId="2" borderId="0" xfId="7" applyFont="1" applyFill="1" applyAlignment="1">
      <alignment horizontal="right" vertical="center" wrapText="1"/>
    </xf>
    <xf numFmtId="0" fontId="8" fillId="2" borderId="14"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40" xfId="7" applyFont="1" applyFill="1" applyBorder="1" applyAlignment="1">
      <alignment horizontal="center" vertical="center" wrapText="1"/>
    </xf>
    <xf numFmtId="4" fontId="8" fillId="2" borderId="63" xfId="7" applyNumberFormat="1" applyFont="1" applyFill="1" applyBorder="1" applyAlignment="1">
      <alignment horizontal="right" vertical="center" wrapText="1"/>
    </xf>
    <xf numFmtId="0" fontId="80" fillId="2" borderId="21" xfId="7" applyFont="1" applyFill="1" applyBorder="1" applyAlignment="1">
      <alignment vertical="center" wrapText="1"/>
    </xf>
    <xf numFmtId="2" fontId="7" fillId="2" borderId="0" xfId="7" applyNumberFormat="1" applyFont="1" applyFill="1" applyAlignment="1">
      <alignment horizontal="right" vertical="center" wrapText="1"/>
    </xf>
    <xf numFmtId="4" fontId="7" fillId="2" borderId="0" xfId="7" applyNumberFormat="1" applyFont="1" applyFill="1" applyAlignment="1">
      <alignment horizontal="right" vertical="center" wrapText="1"/>
    </xf>
    <xf numFmtId="0" fontId="80" fillId="0" borderId="0" xfId="7" applyFont="1" applyAlignment="1">
      <alignment horizontal="center" vertical="center"/>
    </xf>
    <xf numFmtId="0" fontId="80" fillId="0" borderId="0" xfId="7" applyFont="1" applyAlignment="1">
      <alignment vertical="center" wrapText="1"/>
    </xf>
    <xf numFmtId="0" fontId="80" fillId="0" borderId="0" xfId="7" applyFont="1" applyAlignment="1">
      <alignment vertical="center"/>
    </xf>
    <xf numFmtId="0" fontId="109" fillId="2" borderId="0" xfId="7" applyFont="1" applyFill="1" applyAlignment="1">
      <alignment horizontal="left" vertical="center" wrapText="1"/>
    </xf>
    <xf numFmtId="0" fontId="27" fillId="2" borderId="0" xfId="7" applyFont="1" applyFill="1" applyAlignment="1">
      <alignment horizontal="right" vertical="center" wrapText="1"/>
    </xf>
    <xf numFmtId="0" fontId="80" fillId="2" borderId="197" xfId="7" applyFont="1" applyFill="1" applyBorder="1" applyAlignment="1">
      <alignment horizontal="left" vertical="center" wrapText="1"/>
    </xf>
    <xf numFmtId="0" fontId="80" fillId="2" borderId="197" xfId="7" applyFont="1" applyFill="1" applyBorder="1" applyAlignment="1">
      <alignment horizontal="center" vertical="center" wrapText="1"/>
    </xf>
    <xf numFmtId="0" fontId="80" fillId="2" borderId="197" xfId="7" applyFont="1" applyFill="1" applyBorder="1" applyAlignment="1">
      <alignment vertical="center" wrapText="1"/>
    </xf>
    <xf numFmtId="0" fontId="80" fillId="2" borderId="197" xfId="7" applyFont="1" applyFill="1" applyBorder="1" applyAlignment="1">
      <alignment horizontal="right" vertical="center" wrapText="1"/>
    </xf>
    <xf numFmtId="0" fontId="80" fillId="2" borderId="0" xfId="7" applyFont="1" applyFill="1" applyAlignment="1">
      <alignment horizontal="left" wrapText="1"/>
    </xf>
    <xf numFmtId="0" fontId="7" fillId="2" borderId="186" xfId="7" applyFont="1" applyFill="1" applyBorder="1" applyAlignment="1">
      <alignment horizontal="left" vertical="center" wrapText="1"/>
    </xf>
    <xf numFmtId="0" fontId="7" fillId="2" borderId="188" xfId="7" applyFont="1" applyFill="1" applyBorder="1" applyAlignment="1">
      <alignment horizontal="left" vertical="center" wrapText="1"/>
    </xf>
    <xf numFmtId="0" fontId="8" fillId="2" borderId="189" xfId="7" applyFont="1" applyFill="1" applyBorder="1" applyAlignment="1">
      <alignment vertical="center" wrapText="1"/>
    </xf>
    <xf numFmtId="0" fontId="106" fillId="7" borderId="201" xfId="7" applyFont="1" applyFill="1" applyBorder="1" applyAlignment="1">
      <alignment horizontal="left" vertical="center" wrapText="1"/>
    </xf>
    <xf numFmtId="0" fontId="106" fillId="7" borderId="202" xfId="7" applyFont="1" applyFill="1" applyBorder="1" applyAlignment="1">
      <alignment horizontal="center" vertical="center" wrapText="1"/>
    </xf>
    <xf numFmtId="0" fontId="80" fillId="2" borderId="196" xfId="7" applyFont="1" applyFill="1" applyBorder="1" applyAlignment="1">
      <alignment horizontal="left" vertical="center" wrapText="1"/>
    </xf>
    <xf numFmtId="0" fontId="80" fillId="2" borderId="198" xfId="7" applyFont="1" applyFill="1" applyBorder="1" applyAlignment="1">
      <alignment vertical="center" wrapText="1"/>
    </xf>
    <xf numFmtId="0" fontId="106" fillId="7" borderId="203" xfId="7" applyFont="1" applyFill="1" applyBorder="1" applyAlignment="1">
      <alignment horizontal="left" vertical="center" wrapText="1"/>
    </xf>
    <xf numFmtId="0" fontId="106" fillId="7" borderId="204" xfId="7" applyFont="1" applyFill="1" applyBorder="1" applyAlignment="1">
      <alignment vertical="center" wrapText="1"/>
    </xf>
    <xf numFmtId="0" fontId="8" fillId="2" borderId="205" xfId="7" applyFont="1" applyFill="1" applyBorder="1" applyAlignment="1">
      <alignment horizontal="left" vertical="center" wrapText="1"/>
    </xf>
    <xf numFmtId="4" fontId="8" fillId="2" borderId="206" xfId="7" applyNumberFormat="1" applyFont="1" applyFill="1" applyBorder="1" applyAlignment="1">
      <alignment vertical="center" wrapText="1"/>
    </xf>
    <xf numFmtId="0" fontId="8" fillId="2" borderId="207" xfId="7" applyFont="1" applyFill="1" applyBorder="1" applyAlignment="1">
      <alignment horizontal="left" vertical="center" wrapText="1"/>
    </xf>
    <xf numFmtId="4" fontId="8" fillId="2" borderId="208" xfId="7" applyNumberFormat="1" applyFont="1" applyFill="1" applyBorder="1" applyAlignment="1">
      <alignment vertical="center" wrapText="1"/>
    </xf>
    <xf numFmtId="0" fontId="8" fillId="2" borderId="188" xfId="7" applyFont="1" applyFill="1" applyBorder="1" applyAlignment="1">
      <alignment horizontal="left" vertical="center" wrapText="1"/>
    </xf>
    <xf numFmtId="4" fontId="8" fillId="2" borderId="189" xfId="7" applyNumberFormat="1" applyFont="1" applyFill="1" applyBorder="1" applyAlignment="1">
      <alignment vertical="center" wrapText="1"/>
    </xf>
    <xf numFmtId="0" fontId="8" fillId="2" borderId="209" xfId="7" applyFont="1" applyFill="1" applyBorder="1" applyAlignment="1">
      <alignment horizontal="left" vertical="center" wrapText="1"/>
    </xf>
    <xf numFmtId="4" fontId="8" fillId="2" borderId="210" xfId="7" applyNumberFormat="1" applyFont="1" applyFill="1" applyBorder="1" applyAlignment="1">
      <alignment vertical="center" wrapText="1"/>
    </xf>
    <xf numFmtId="0" fontId="8" fillId="2" borderId="211" xfId="7" applyFont="1" applyFill="1" applyBorder="1" applyAlignment="1">
      <alignment horizontal="left" vertical="center" wrapText="1"/>
    </xf>
    <xf numFmtId="4" fontId="8" fillId="2" borderId="212" xfId="7" applyNumberFormat="1" applyFont="1" applyFill="1" applyBorder="1" applyAlignment="1">
      <alignment vertical="center" wrapText="1"/>
    </xf>
    <xf numFmtId="3" fontId="8" fillId="2" borderId="211" xfId="7" applyNumberFormat="1" applyFont="1" applyFill="1" applyBorder="1" applyAlignment="1">
      <alignment horizontal="left" vertical="center" wrapText="1"/>
    </xf>
    <xf numFmtId="3" fontId="8" fillId="2" borderId="207" xfId="7" applyNumberFormat="1" applyFont="1" applyFill="1" applyBorder="1" applyAlignment="1">
      <alignment horizontal="left" vertical="center" wrapText="1"/>
    </xf>
    <xf numFmtId="3" fontId="94" fillId="2" borderId="188" xfId="7" applyNumberFormat="1" applyFont="1" applyFill="1" applyBorder="1" applyAlignment="1">
      <alignment horizontal="left" vertical="center" wrapText="1"/>
    </xf>
    <xf numFmtId="4" fontId="94" fillId="2" borderId="189" xfId="7" applyNumberFormat="1" applyFont="1" applyFill="1" applyBorder="1" applyAlignment="1">
      <alignment vertical="center" wrapText="1"/>
    </xf>
    <xf numFmtId="3" fontId="8" fillId="2" borderId="188" xfId="7" applyNumberFormat="1" applyFont="1" applyFill="1" applyBorder="1" applyAlignment="1">
      <alignment horizontal="left" vertical="center" wrapText="1"/>
    </xf>
    <xf numFmtId="3" fontId="50" fillId="2" borderId="188" xfId="7" applyNumberFormat="1" applyFont="1" applyFill="1" applyBorder="1" applyAlignment="1">
      <alignment horizontal="left" vertical="center" wrapText="1"/>
    </xf>
    <xf numFmtId="4" fontId="50" fillId="2" borderId="189" xfId="7" applyNumberFormat="1" applyFont="1" applyFill="1" applyBorder="1" applyAlignment="1">
      <alignment vertical="center" wrapText="1"/>
    </xf>
    <xf numFmtId="0" fontId="106" fillId="7" borderId="213" xfId="7" applyFont="1" applyFill="1" applyBorder="1" applyAlignment="1">
      <alignment horizontal="left" vertical="center" wrapText="1"/>
    </xf>
    <xf numFmtId="0" fontId="106" fillId="7" borderId="214" xfId="7" applyFont="1" applyFill="1" applyBorder="1" applyAlignment="1">
      <alignment vertical="center" wrapText="1"/>
    </xf>
    <xf numFmtId="0" fontId="8" fillId="2" borderId="211" xfId="5" applyFont="1" applyFill="1" applyBorder="1" applyAlignment="1">
      <alignment horizontal="left" vertical="center"/>
    </xf>
    <xf numFmtId="0" fontId="8" fillId="2" borderId="207" xfId="5" applyFont="1" applyFill="1" applyBorder="1" applyAlignment="1">
      <alignment horizontal="left" vertical="center"/>
    </xf>
    <xf numFmtId="0" fontId="8" fillId="2" borderId="188" xfId="5" applyFont="1" applyFill="1" applyBorder="1" applyAlignment="1">
      <alignment horizontal="left" vertical="center"/>
    </xf>
    <xf numFmtId="0" fontId="8" fillId="2" borderId="209" xfId="5" applyFont="1" applyFill="1" applyBorder="1" applyAlignment="1">
      <alignment horizontal="left" vertical="center"/>
    </xf>
    <xf numFmtId="0" fontId="8" fillId="2" borderId="211" xfId="4" applyFont="1" applyFill="1" applyBorder="1" applyAlignment="1">
      <alignment horizontal="left" vertical="center" wrapText="1"/>
    </xf>
    <xf numFmtId="0" fontId="8" fillId="2" borderId="207" xfId="4" applyFont="1" applyFill="1" applyBorder="1" applyAlignment="1">
      <alignment horizontal="left" vertical="center" wrapText="1"/>
    </xf>
    <xf numFmtId="0" fontId="50" fillId="2" borderId="188" xfId="4" applyFont="1" applyFill="1" applyBorder="1" applyAlignment="1">
      <alignment horizontal="left" vertical="center" wrapText="1"/>
    </xf>
    <xf numFmtId="0" fontId="50" fillId="2" borderId="188" xfId="4" applyFont="1" applyFill="1" applyBorder="1" applyAlignment="1">
      <alignment horizontal="left" vertical="center"/>
    </xf>
    <xf numFmtId="0" fontId="8" fillId="2" borderId="211" xfId="4" applyFont="1" applyFill="1" applyBorder="1" applyAlignment="1">
      <alignment horizontal="left" vertical="center"/>
    </xf>
    <xf numFmtId="0" fontId="50" fillId="2" borderId="207" xfId="4" applyFont="1" applyFill="1" applyBorder="1" applyAlignment="1">
      <alignment horizontal="left" vertical="center"/>
    </xf>
    <xf numFmtId="4" fontId="50" fillId="2" borderId="208" xfId="7" applyNumberFormat="1" applyFont="1" applyFill="1" applyBorder="1" applyAlignment="1">
      <alignment vertical="center" wrapText="1"/>
    </xf>
    <xf numFmtId="0" fontId="50" fillId="2" borderId="188" xfId="7" applyFont="1" applyFill="1" applyBorder="1" applyAlignment="1">
      <alignment horizontal="left" vertical="center" wrapText="1"/>
    </xf>
    <xf numFmtId="0" fontId="68" fillId="2" borderId="188" xfId="0" applyFont="1" applyFill="1" applyBorder="1" applyAlignment="1">
      <alignment horizontal="left" vertical="center"/>
    </xf>
    <xf numFmtId="0" fontId="8" fillId="2" borderId="207" xfId="4" applyFont="1" applyFill="1" applyBorder="1" applyAlignment="1">
      <alignment horizontal="left" vertical="center"/>
    </xf>
    <xf numFmtId="0" fontId="68" fillId="2" borderId="188" xfId="7" applyFont="1" applyFill="1" applyBorder="1" applyAlignment="1">
      <alignment horizontal="left" vertical="center"/>
    </xf>
    <xf numFmtId="0" fontId="8" fillId="2" borderId="188" xfId="4" applyFont="1" applyFill="1" applyBorder="1" applyAlignment="1">
      <alignment horizontal="left" vertical="center"/>
    </xf>
    <xf numFmtId="0" fontId="68" fillId="2" borderId="188" xfId="4" applyFont="1" applyFill="1" applyBorder="1" applyAlignment="1">
      <alignment horizontal="left" vertical="center"/>
    </xf>
    <xf numFmtId="0" fontId="106" fillId="7" borderId="215" xfId="7" applyFont="1" applyFill="1" applyBorder="1" applyAlignment="1">
      <alignment horizontal="left" vertical="center" wrapText="1"/>
    </xf>
    <xf numFmtId="0" fontId="106" fillId="7" borderId="206" xfId="7" applyFont="1" applyFill="1" applyBorder="1" applyAlignment="1">
      <alignment vertical="center" wrapText="1"/>
    </xf>
    <xf numFmtId="0" fontId="50" fillId="2" borderId="207" xfId="7" applyFont="1" applyFill="1" applyBorder="1" applyAlignment="1">
      <alignment horizontal="left" vertical="center" wrapText="1"/>
    </xf>
    <xf numFmtId="0" fontId="50" fillId="2" borderId="189" xfId="7" applyFont="1" applyFill="1" applyBorder="1" applyAlignment="1">
      <alignment vertical="center" wrapText="1"/>
    </xf>
    <xf numFmtId="0" fontId="27" fillId="2" borderId="188" xfId="7" applyFont="1" applyFill="1" applyBorder="1" applyAlignment="1">
      <alignment horizontal="left" vertical="center" wrapText="1"/>
    </xf>
    <xf numFmtId="0" fontId="27" fillId="2" borderId="189" xfId="7" applyFont="1" applyFill="1" applyBorder="1" applyAlignment="1">
      <alignment vertical="center" wrapText="1"/>
    </xf>
    <xf numFmtId="0" fontId="50" fillId="2" borderId="209" xfId="7" applyFont="1" applyFill="1" applyBorder="1" applyAlignment="1">
      <alignment horizontal="left" vertical="center" wrapText="1"/>
    </xf>
    <xf numFmtId="4" fontId="50" fillId="2" borderId="210" xfId="7" applyNumberFormat="1" applyFont="1" applyFill="1" applyBorder="1" applyAlignment="1">
      <alignment vertical="center" wrapText="1"/>
    </xf>
    <xf numFmtId="0" fontId="8" fillId="2" borderId="216" xfId="7" applyFont="1" applyFill="1" applyBorder="1" applyAlignment="1">
      <alignment horizontal="left" vertical="center" wrapText="1"/>
    </xf>
    <xf numFmtId="0" fontId="68" fillId="2" borderId="188" xfId="7" applyFont="1" applyFill="1" applyBorder="1" applyAlignment="1">
      <alignment horizontal="left" vertical="center" wrapText="1"/>
    </xf>
    <xf numFmtId="0" fontId="4" fillId="2" borderId="188" xfId="7" applyFont="1" applyFill="1" applyBorder="1" applyAlignment="1">
      <alignment horizontal="left" vertical="center" wrapText="1"/>
    </xf>
    <xf numFmtId="0" fontId="8" fillId="2" borderId="211" xfId="0" applyFont="1" applyFill="1" applyBorder="1" applyAlignment="1">
      <alignment horizontal="left" vertical="center"/>
    </xf>
    <xf numFmtId="4" fontId="68" fillId="2" borderId="189" xfId="0" applyNumberFormat="1" applyFont="1" applyFill="1" applyBorder="1" applyAlignment="1">
      <alignment vertical="center"/>
    </xf>
    <xf numFmtId="0" fontId="80" fillId="2" borderId="189" xfId="7" applyFont="1" applyFill="1" applyBorder="1" applyAlignment="1">
      <alignment vertical="center"/>
    </xf>
    <xf numFmtId="0" fontId="110" fillId="2" borderId="188" xfId="7" applyFont="1" applyFill="1" applyBorder="1" applyAlignment="1">
      <alignment horizontal="left" vertical="center" wrapText="1"/>
    </xf>
    <xf numFmtId="0" fontId="68" fillId="2" borderId="189" xfId="0" applyFont="1" applyFill="1" applyBorder="1" applyAlignment="1">
      <alignment vertical="center"/>
    </xf>
    <xf numFmtId="0" fontId="80" fillId="2" borderId="188" xfId="7" applyFont="1" applyFill="1" applyBorder="1" applyAlignment="1">
      <alignment horizontal="left" vertical="center"/>
    </xf>
    <xf numFmtId="0" fontId="8" fillId="2" borderId="188" xfId="0" applyFont="1" applyFill="1" applyBorder="1" applyAlignment="1">
      <alignment horizontal="left" vertical="center"/>
    </xf>
    <xf numFmtId="4" fontId="68" fillId="2" borderId="189" xfId="7" applyNumberFormat="1" applyFont="1" applyFill="1" applyBorder="1" applyAlignment="1">
      <alignment vertical="center" wrapText="1"/>
    </xf>
    <xf numFmtId="0" fontId="110" fillId="2" borderId="207" xfId="7" applyFont="1" applyFill="1" applyBorder="1" applyAlignment="1">
      <alignment horizontal="left" vertical="center" wrapText="1"/>
    </xf>
    <xf numFmtId="0" fontId="68" fillId="2" borderId="207" xfId="7" applyFont="1" applyFill="1" applyBorder="1" applyAlignment="1">
      <alignment horizontal="left" vertical="center" wrapText="1"/>
    </xf>
    <xf numFmtId="0" fontId="8" fillId="2" borderId="217" xfId="0" applyFont="1" applyFill="1" applyBorder="1" applyAlignment="1">
      <alignment horizontal="left" vertical="center"/>
    </xf>
    <xf numFmtId="4" fontId="8" fillId="2" borderId="218" xfId="7" applyNumberFormat="1" applyFont="1" applyFill="1" applyBorder="1" applyAlignment="1">
      <alignment vertical="center" wrapText="1"/>
    </xf>
    <xf numFmtId="0" fontId="8" fillId="2" borderId="203" xfId="7" applyFont="1" applyFill="1" applyBorder="1" applyAlignment="1">
      <alignment horizontal="left" vertical="center" wrapText="1"/>
    </xf>
    <xf numFmtId="4" fontId="8" fillId="2" borderId="204" xfId="7" applyNumberFormat="1" applyFont="1" applyFill="1" applyBorder="1" applyAlignment="1">
      <alignment vertical="center" wrapText="1"/>
    </xf>
    <xf numFmtId="0" fontId="8" fillId="2" borderId="219" xfId="7" applyFont="1" applyFill="1" applyBorder="1" applyAlignment="1">
      <alignment horizontal="left" vertical="center" wrapText="1"/>
    </xf>
    <xf numFmtId="4" fontId="8" fillId="2" borderId="220" xfId="7" applyNumberFormat="1" applyFont="1" applyFill="1" applyBorder="1" applyAlignment="1">
      <alignment vertical="center" wrapText="1"/>
    </xf>
    <xf numFmtId="0" fontId="8" fillId="2" borderId="188" xfId="7" applyFont="1" applyFill="1" applyBorder="1" applyAlignment="1">
      <alignment horizontal="center" vertical="center" wrapText="1"/>
    </xf>
    <xf numFmtId="0" fontId="8" fillId="2" borderId="221" xfId="7" applyFont="1" applyFill="1" applyBorder="1" applyAlignment="1">
      <alignment horizontal="left" vertical="center" wrapText="1"/>
    </xf>
    <xf numFmtId="4" fontId="8" fillId="2" borderId="222" xfId="7" applyNumberFormat="1" applyFont="1" applyFill="1" applyBorder="1" applyAlignment="1">
      <alignment vertical="center" wrapText="1"/>
    </xf>
    <xf numFmtId="4" fontId="110" fillId="2" borderId="189" xfId="7" applyNumberFormat="1" applyFont="1" applyFill="1" applyBorder="1" applyAlignment="1">
      <alignment vertical="center" wrapText="1"/>
    </xf>
    <xf numFmtId="0" fontId="8" fillId="2" borderId="223" xfId="7" applyFont="1" applyFill="1" applyBorder="1" applyAlignment="1">
      <alignment horizontal="left" vertical="center" wrapText="1"/>
    </xf>
    <xf numFmtId="0" fontId="7" fillId="2" borderId="213" xfId="7" applyFont="1" applyFill="1" applyBorder="1" applyAlignment="1">
      <alignment horizontal="left" vertical="center" wrapText="1"/>
    </xf>
    <xf numFmtId="4" fontId="7" fillId="2" borderId="214" xfId="7" applyNumberFormat="1" applyFont="1" applyFill="1" applyBorder="1" applyAlignment="1">
      <alignment vertical="center" wrapText="1"/>
    </xf>
    <xf numFmtId="4" fontId="7" fillId="2" borderId="189" xfId="7" applyNumberFormat="1" applyFont="1" applyFill="1" applyBorder="1" applyAlignment="1">
      <alignment vertical="center" wrapText="1"/>
    </xf>
    <xf numFmtId="4" fontId="68" fillId="2" borderId="208" xfId="7" applyNumberFormat="1" applyFont="1" applyFill="1" applyBorder="1" applyAlignment="1">
      <alignment vertical="center" wrapText="1"/>
    </xf>
    <xf numFmtId="0" fontId="68" fillId="2" borderId="209" xfId="7" applyFont="1" applyFill="1" applyBorder="1" applyAlignment="1">
      <alignment horizontal="left" vertical="center" wrapText="1"/>
    </xf>
    <xf numFmtId="4" fontId="68" fillId="2" borderId="210" xfId="7" applyNumberFormat="1" applyFont="1" applyFill="1" applyBorder="1" applyAlignment="1">
      <alignment vertical="center" wrapText="1"/>
    </xf>
    <xf numFmtId="0" fontId="8" fillId="0" borderId="224" xfId="0" applyFont="1" applyBorder="1" applyAlignment="1">
      <alignment horizontal="left" vertical="center"/>
    </xf>
    <xf numFmtId="165" fontId="8" fillId="0" borderId="225" xfId="15" applyFont="1" applyBorder="1" applyAlignment="1">
      <alignment vertical="center"/>
    </xf>
    <xf numFmtId="0" fontId="8" fillId="0" borderId="226" xfId="0" applyFont="1" applyBorder="1" applyAlignment="1">
      <alignment horizontal="left" vertical="center"/>
    </xf>
    <xf numFmtId="165" fontId="8" fillId="0" borderId="222" xfId="15" applyFont="1" applyBorder="1" applyAlignment="1">
      <alignment vertical="center"/>
    </xf>
    <xf numFmtId="49" fontId="8" fillId="0" borderId="226" xfId="0" applyNumberFormat="1" applyFont="1" applyBorder="1" applyAlignment="1">
      <alignment horizontal="left" vertical="center"/>
    </xf>
    <xf numFmtId="0" fontId="8" fillId="0" borderId="227" xfId="0" applyFont="1" applyBorder="1" applyAlignment="1">
      <alignment horizontal="left" vertical="center"/>
    </xf>
    <xf numFmtId="165" fontId="8" fillId="0" borderId="228" xfId="15" applyFont="1" applyBorder="1" applyAlignment="1">
      <alignment vertical="center"/>
    </xf>
    <xf numFmtId="0" fontId="8" fillId="2" borderId="229" xfId="0" applyFont="1" applyFill="1" applyBorder="1" applyAlignment="1">
      <alignment horizontal="left" vertical="center"/>
    </xf>
    <xf numFmtId="0" fontId="8" fillId="2" borderId="209" xfId="0" applyFont="1" applyFill="1" applyBorder="1" applyAlignment="1">
      <alignment horizontal="left" vertical="center"/>
    </xf>
    <xf numFmtId="0" fontId="51" fillId="2" borderId="188" xfId="7" applyFont="1" applyFill="1" applyBorder="1" applyAlignment="1">
      <alignment horizontal="left" vertical="center" wrapText="1"/>
    </xf>
    <xf numFmtId="167" fontId="80" fillId="2" borderId="211" xfId="7" applyNumberFormat="1" applyFont="1" applyFill="1" applyBorder="1" applyAlignment="1">
      <alignment horizontal="left" vertical="center" shrinkToFit="1"/>
    </xf>
    <xf numFmtId="0" fontId="8" fillId="2" borderId="230" xfId="0" applyFont="1" applyFill="1" applyBorder="1" applyAlignment="1">
      <alignment horizontal="left" vertical="center"/>
    </xf>
    <xf numFmtId="0" fontId="8" fillId="2" borderId="216" xfId="0" applyFont="1" applyFill="1" applyBorder="1" applyAlignment="1">
      <alignment horizontal="left" vertical="center"/>
    </xf>
    <xf numFmtId="0" fontId="8" fillId="2" borderId="231" xfId="7" applyFont="1" applyFill="1" applyBorder="1" applyAlignment="1">
      <alignment horizontal="left" vertical="center" wrapText="1"/>
    </xf>
    <xf numFmtId="0" fontId="8" fillId="2" borderId="190" xfId="7" applyFont="1" applyFill="1" applyBorder="1" applyAlignment="1">
      <alignment horizontal="left" vertical="center" wrapText="1"/>
    </xf>
    <xf numFmtId="0" fontId="8" fillId="2" borderId="191" xfId="7" applyFont="1" applyFill="1" applyBorder="1" applyAlignment="1">
      <alignment horizontal="center" vertical="center" wrapText="1"/>
    </xf>
    <xf numFmtId="0" fontId="8" fillId="2" borderId="191" xfId="7" applyFont="1" applyFill="1" applyBorder="1" applyAlignment="1">
      <alignment vertical="center" wrapText="1"/>
    </xf>
    <xf numFmtId="0" fontId="8" fillId="2" borderId="191" xfId="7" applyFont="1" applyFill="1" applyBorder="1" applyAlignment="1">
      <alignment horizontal="right" vertical="center" wrapText="1"/>
    </xf>
    <xf numFmtId="4" fontId="8" fillId="2" borderId="191" xfId="7" applyNumberFormat="1" applyFont="1" applyFill="1" applyBorder="1" applyAlignment="1">
      <alignment horizontal="right" vertical="center" wrapText="1"/>
    </xf>
    <xf numFmtId="4" fontId="8" fillId="2" borderId="191" xfId="7" applyNumberFormat="1" applyFont="1" applyFill="1" applyBorder="1" applyAlignment="1">
      <alignment vertical="center" wrapText="1"/>
    </xf>
    <xf numFmtId="4" fontId="8" fillId="2" borderId="192" xfId="7" applyNumberFormat="1" applyFont="1" applyFill="1" applyBorder="1" applyAlignment="1">
      <alignment vertical="center" wrapText="1"/>
    </xf>
    <xf numFmtId="0" fontId="46" fillId="8" borderId="183" xfId="7" applyFont="1" applyFill="1" applyBorder="1" applyAlignment="1">
      <alignment horizontal="left" vertical="center"/>
    </xf>
    <xf numFmtId="0" fontId="46" fillId="8" borderId="184" xfId="7" applyFont="1" applyFill="1" applyBorder="1" applyAlignment="1">
      <alignment vertical="center"/>
    </xf>
    <xf numFmtId="0" fontId="46" fillId="8" borderId="185" xfId="7" applyFont="1" applyFill="1" applyBorder="1" applyAlignment="1">
      <alignment vertical="center"/>
    </xf>
    <xf numFmtId="0" fontId="119" fillId="0" borderId="0" xfId="7" applyFont="1" applyAlignment="1">
      <alignment horizontal="left" vertical="top"/>
    </xf>
    <xf numFmtId="0" fontId="119" fillId="2" borderId="0" xfId="7" applyFont="1" applyFill="1" applyAlignment="1">
      <alignment horizontal="left" vertical="top"/>
    </xf>
    <xf numFmtId="0" fontId="120" fillId="8" borderId="184" xfId="7" applyFont="1" applyFill="1" applyBorder="1" applyAlignment="1">
      <alignment vertical="center"/>
    </xf>
    <xf numFmtId="0" fontId="10" fillId="2" borderId="188" xfId="7" applyFont="1" applyFill="1" applyBorder="1" applyAlignment="1">
      <alignment horizontal="left" vertical="center" wrapText="1"/>
    </xf>
    <xf numFmtId="4" fontId="10" fillId="2" borderId="189" xfId="7" applyNumberFormat="1" applyFont="1" applyFill="1" applyBorder="1" applyAlignment="1">
      <alignment vertical="center" wrapText="1"/>
    </xf>
    <xf numFmtId="0" fontId="27" fillId="2" borderId="188" xfId="4" applyFont="1" applyFill="1" applyBorder="1" applyAlignment="1">
      <alignment horizontal="left" vertical="center" wrapText="1"/>
    </xf>
    <xf numFmtId="4" fontId="27" fillId="2" borderId="189" xfId="7" applyNumberFormat="1" applyFont="1" applyFill="1" applyBorder="1" applyAlignment="1">
      <alignment vertical="center" wrapText="1"/>
    </xf>
    <xf numFmtId="167" fontId="14" fillId="2" borderId="160" xfId="7" applyNumberFormat="1" applyFont="1" applyFill="1" applyBorder="1" applyAlignment="1">
      <alignment horizontal="center" vertical="center" shrinkToFit="1"/>
    </xf>
    <xf numFmtId="0" fontId="83" fillId="2" borderId="38" xfId="7" applyFont="1" applyFill="1" applyBorder="1" applyAlignment="1">
      <alignment horizontal="center" vertical="center" wrapText="1"/>
    </xf>
    <xf numFmtId="4" fontId="10" fillId="2" borderId="38" xfId="7" quotePrefix="1" applyNumberFormat="1" applyFont="1" applyFill="1" applyBorder="1" applyAlignment="1">
      <alignment vertical="center" wrapText="1"/>
    </xf>
    <xf numFmtId="0" fontId="109" fillId="2" borderId="0" xfId="0" applyFont="1" applyFill="1" applyAlignment="1">
      <alignment horizontal="right" vertical="center" wrapText="1"/>
    </xf>
    <xf numFmtId="2" fontId="50" fillId="2" borderId="0" xfId="7" applyNumberFormat="1" applyFont="1" applyFill="1" applyAlignment="1">
      <alignment horizontal="right" vertical="center" wrapText="1"/>
    </xf>
    <xf numFmtId="2" fontId="67" fillId="2" borderId="0" xfId="7" applyNumberFormat="1" applyFont="1" applyFill="1" applyAlignment="1">
      <alignment horizontal="left" vertical="center" wrapText="1"/>
    </xf>
    <xf numFmtId="4" fontId="68" fillId="2" borderId="0" xfId="0" applyNumberFormat="1" applyFont="1" applyFill="1" applyAlignment="1">
      <alignment horizontal="left" vertical="center"/>
    </xf>
    <xf numFmtId="170" fontId="68" fillId="2" borderId="0" xfId="7" applyNumberFormat="1" applyFont="1" applyFill="1" applyAlignment="1">
      <alignment horizontal="right" vertical="center" wrapText="1"/>
    </xf>
    <xf numFmtId="171" fontId="8" fillId="0" borderId="0" xfId="7" applyNumberFormat="1" applyFont="1" applyAlignment="1">
      <alignment horizontal="right" vertical="center"/>
    </xf>
    <xf numFmtId="171" fontId="80" fillId="2" borderId="232" xfId="7" applyNumberFormat="1" applyFont="1" applyFill="1" applyBorder="1" applyAlignment="1">
      <alignment horizontal="right" vertical="top"/>
    </xf>
    <xf numFmtId="0" fontId="11" fillId="2" borderId="38" xfId="7" applyFill="1" applyBorder="1" applyAlignment="1">
      <alignment horizontal="left" vertical="center"/>
    </xf>
    <xf numFmtId="10" fontId="80" fillId="2" borderId="234" xfId="13" applyNumberFormat="1" applyFont="1" applyFill="1" applyBorder="1" applyAlignment="1">
      <alignment horizontal="right" vertical="center"/>
    </xf>
    <xf numFmtId="10" fontId="80" fillId="2" borderId="235" xfId="13" applyNumberFormat="1" applyFont="1" applyFill="1" applyBorder="1" applyAlignment="1">
      <alignment horizontal="right" vertical="center"/>
    </xf>
    <xf numFmtId="0" fontId="11" fillId="2" borderId="236" xfId="7" applyFill="1" applyBorder="1" applyAlignment="1">
      <alignment horizontal="center" vertical="center"/>
    </xf>
    <xf numFmtId="0" fontId="11" fillId="2" borderId="7" xfId="7" applyFill="1" applyBorder="1" applyAlignment="1">
      <alignment horizontal="center" vertical="center"/>
    </xf>
    <xf numFmtId="4" fontId="80" fillId="2" borderId="11" xfId="7" applyNumberFormat="1" applyFont="1" applyFill="1" applyBorder="1" applyAlignment="1">
      <alignment horizontal="right" vertical="center"/>
    </xf>
    <xf numFmtId="4" fontId="80" fillId="2" borderId="74" xfId="7" applyNumberFormat="1" applyFont="1" applyFill="1" applyBorder="1" applyAlignment="1">
      <alignment horizontal="right" vertical="center"/>
    </xf>
    <xf numFmtId="171" fontId="80" fillId="2" borderId="233" xfId="13" applyNumberFormat="1" applyFont="1" applyFill="1" applyBorder="1" applyAlignment="1">
      <alignment horizontal="right" vertical="center"/>
    </xf>
    <xf numFmtId="1" fontId="7" fillId="7" borderId="155" xfId="7" applyNumberFormat="1" applyFont="1" applyFill="1" applyBorder="1" applyAlignment="1">
      <alignment horizontal="center" vertical="center" shrinkToFit="1"/>
    </xf>
    <xf numFmtId="0" fontId="9" fillId="7" borderId="11" xfId="7" applyFont="1" applyFill="1" applyBorder="1" applyAlignment="1">
      <alignment horizontal="center" vertical="center" wrapText="1"/>
    </xf>
    <xf numFmtId="0" fontId="7" fillId="7" borderId="11" xfId="7" applyFont="1" applyFill="1" applyBorder="1" applyAlignment="1">
      <alignment horizontal="right" vertical="center" wrapText="1"/>
    </xf>
    <xf numFmtId="0" fontId="7" fillId="7" borderId="11" xfId="7" applyFont="1" applyFill="1" applyBorder="1" applyAlignment="1">
      <alignment horizontal="left" vertical="center" wrapText="1"/>
    </xf>
    <xf numFmtId="0" fontId="7" fillId="7" borderId="11" xfId="7" applyFont="1" applyFill="1" applyBorder="1" applyAlignment="1">
      <alignment vertical="center" wrapText="1"/>
    </xf>
    <xf numFmtId="0" fontId="7" fillId="7" borderId="156" xfId="7" applyFont="1" applyFill="1" applyBorder="1" applyAlignment="1">
      <alignment vertical="center" wrapText="1"/>
    </xf>
    <xf numFmtId="0" fontId="7" fillId="0" borderId="0" xfId="7" applyFont="1" applyAlignment="1">
      <alignment horizontal="left" vertical="center" wrapText="1"/>
    </xf>
    <xf numFmtId="0" fontId="7" fillId="2" borderId="0" xfId="7" applyFont="1" applyFill="1" applyAlignment="1">
      <alignment horizontal="left" vertical="center"/>
    </xf>
    <xf numFmtId="0" fontId="7" fillId="0" borderId="0" xfId="7" applyFont="1" applyAlignment="1">
      <alignment horizontal="left" vertical="center"/>
    </xf>
    <xf numFmtId="1" fontId="7" fillId="7" borderId="157" xfId="7" applyNumberFormat="1" applyFont="1" applyFill="1" applyBorder="1" applyAlignment="1">
      <alignment horizontal="center" vertical="center" shrinkToFit="1"/>
    </xf>
    <xf numFmtId="0" fontId="9" fillId="7" borderId="7" xfId="7" applyFont="1" applyFill="1" applyBorder="1" applyAlignment="1">
      <alignment horizontal="center" vertical="center" wrapText="1"/>
    </xf>
    <xf numFmtId="0" fontId="7" fillId="7" borderId="7" xfId="7" applyFont="1" applyFill="1" applyBorder="1" applyAlignment="1">
      <alignment horizontal="right" vertical="center" wrapText="1"/>
    </xf>
    <xf numFmtId="0" fontId="7" fillId="7" borderId="7" xfId="7" applyFont="1" applyFill="1" applyBorder="1" applyAlignment="1">
      <alignment horizontal="left" vertical="center" wrapText="1"/>
    </xf>
    <xf numFmtId="0" fontId="7" fillId="7" borderId="7" xfId="7" applyFont="1" applyFill="1" applyBorder="1" applyAlignment="1">
      <alignment vertical="center" wrapText="1"/>
    </xf>
    <xf numFmtId="0" fontId="7" fillId="7" borderId="158" xfId="7" applyFont="1" applyFill="1" applyBorder="1" applyAlignment="1">
      <alignment vertical="center" wrapText="1"/>
    </xf>
    <xf numFmtId="1" fontId="9" fillId="7" borderId="160" xfId="7" applyNumberFormat="1" applyFont="1" applyFill="1" applyBorder="1" applyAlignment="1">
      <alignment horizontal="center" vertical="center" shrinkToFit="1"/>
    </xf>
    <xf numFmtId="0" fontId="9" fillId="7" borderId="38" xfId="7" applyFont="1" applyFill="1" applyBorder="1" applyAlignment="1">
      <alignment horizontal="center" vertical="center" wrapText="1"/>
    </xf>
    <xf numFmtId="0" fontId="9" fillId="7" borderId="38" xfId="7" applyFont="1" applyFill="1" applyBorder="1" applyAlignment="1">
      <alignment horizontal="right" vertical="center" wrapText="1"/>
    </xf>
    <xf numFmtId="0" fontId="9" fillId="7" borderId="38" xfId="7" applyFont="1" applyFill="1" applyBorder="1" applyAlignment="1">
      <alignment vertical="center" wrapText="1"/>
    </xf>
    <xf numFmtId="0" fontId="9" fillId="7" borderId="161" xfId="7" applyFont="1" applyFill="1" applyBorder="1" applyAlignment="1">
      <alignment vertical="center" wrapText="1"/>
    </xf>
    <xf numFmtId="0" fontId="9" fillId="2" borderId="0" xfId="7" applyFont="1" applyFill="1" applyAlignment="1">
      <alignment vertical="center"/>
    </xf>
    <xf numFmtId="0" fontId="9" fillId="7" borderId="38" xfId="7" applyFont="1" applyFill="1" applyBorder="1" applyAlignment="1">
      <alignment horizontal="left" vertical="center" wrapText="1"/>
    </xf>
    <xf numFmtId="0" fontId="9" fillId="2" borderId="0" xfId="7" applyFont="1" applyFill="1" applyAlignment="1">
      <alignment horizontal="left" vertical="center"/>
    </xf>
    <xf numFmtId="0" fontId="9" fillId="2" borderId="0" xfId="7" applyFont="1" applyFill="1" applyAlignment="1">
      <alignment horizontal="center" vertical="center"/>
    </xf>
    <xf numFmtId="1" fontId="9" fillId="7" borderId="157" xfId="7" applyNumberFormat="1" applyFont="1" applyFill="1" applyBorder="1" applyAlignment="1">
      <alignment horizontal="center" vertical="center" shrinkToFit="1"/>
    </xf>
    <xf numFmtId="0" fontId="9" fillId="7" borderId="7" xfId="7" applyFont="1" applyFill="1" applyBorder="1" applyAlignment="1">
      <alignment horizontal="right" vertical="center" wrapText="1"/>
    </xf>
    <xf numFmtId="0" fontId="9" fillId="7" borderId="7" xfId="7" applyFont="1" applyFill="1" applyBorder="1" applyAlignment="1">
      <alignment horizontal="left" vertical="center" wrapText="1"/>
    </xf>
    <xf numFmtId="0" fontId="9" fillId="7" borderId="7" xfId="7" applyFont="1" applyFill="1" applyBorder="1" applyAlignment="1">
      <alignment vertical="center" wrapText="1"/>
    </xf>
    <xf numFmtId="0" fontId="9" fillId="7" borderId="158" xfId="7" applyFont="1" applyFill="1" applyBorder="1" applyAlignment="1">
      <alignment vertical="center" wrapText="1"/>
    </xf>
    <xf numFmtId="0" fontId="5" fillId="2" borderId="0" xfId="7" applyFont="1" applyFill="1" applyAlignment="1">
      <alignment horizontal="left" vertical="center"/>
    </xf>
    <xf numFmtId="0" fontId="27" fillId="2" borderId="91" xfId="7" applyFont="1" applyFill="1" applyBorder="1" applyAlignment="1">
      <alignment vertical="center" wrapText="1"/>
    </xf>
    <xf numFmtId="0" fontId="4" fillId="2" borderId="91" xfId="7" applyFont="1" applyFill="1" applyBorder="1" applyAlignment="1">
      <alignment vertical="center" wrapText="1"/>
    </xf>
    <xf numFmtId="0" fontId="83" fillId="2" borderId="40" xfId="7" applyFont="1" applyFill="1" applyBorder="1" applyAlignment="1">
      <alignment vertical="center" wrapText="1"/>
    </xf>
    <xf numFmtId="0" fontId="95" fillId="2" borderId="40" xfId="7" applyFont="1" applyFill="1" applyBorder="1" applyAlignment="1">
      <alignment vertical="center" wrapText="1"/>
    </xf>
    <xf numFmtId="0" fontId="96" fillId="2" borderId="0" xfId="7" applyFont="1" applyFill="1" applyAlignment="1">
      <alignment vertical="center" wrapText="1"/>
    </xf>
    <xf numFmtId="4" fontId="65" fillId="2" borderId="0" xfId="7" applyNumberFormat="1" applyFont="1" applyFill="1" applyAlignment="1">
      <alignment vertical="center" wrapText="1"/>
    </xf>
    <xf numFmtId="4" fontId="96" fillId="2" borderId="0" xfId="7" applyNumberFormat="1" applyFont="1" applyFill="1" applyAlignment="1">
      <alignment vertical="center" wrapText="1"/>
    </xf>
    <xf numFmtId="0" fontId="83" fillId="2" borderId="0" xfId="7" applyFont="1" applyFill="1" applyAlignment="1">
      <alignment vertical="center" wrapText="1"/>
    </xf>
    <xf numFmtId="167" fontId="14" fillId="2" borderId="9" xfId="7" applyNumberFormat="1" applyFont="1" applyFill="1" applyBorder="1" applyAlignment="1">
      <alignment horizontal="center" vertical="center" shrinkToFit="1"/>
    </xf>
    <xf numFmtId="0" fontId="9" fillId="6" borderId="191" xfId="7" applyFont="1" applyFill="1" applyBorder="1" applyAlignment="1">
      <alignment horizontal="right" vertical="center" wrapText="1"/>
    </xf>
    <xf numFmtId="0" fontId="9" fillId="6" borderId="187" xfId="7" applyFont="1" applyFill="1" applyBorder="1" applyAlignment="1">
      <alignment vertical="center" wrapText="1"/>
    </xf>
    <xf numFmtId="9" fontId="9" fillId="6" borderId="191" xfId="13" applyFont="1" applyFill="1" applyBorder="1" applyAlignment="1">
      <alignment horizontal="right" vertical="center" wrapText="1"/>
    </xf>
    <xf numFmtId="0" fontId="10" fillId="6" borderId="191" xfId="7" applyFont="1" applyFill="1" applyBorder="1" applyAlignment="1">
      <alignment vertical="center" wrapText="1"/>
    </xf>
    <xf numFmtId="0" fontId="10" fillId="6" borderId="192" xfId="7" applyFont="1" applyFill="1" applyBorder="1" applyAlignment="1">
      <alignment vertical="center" wrapText="1"/>
    </xf>
    <xf numFmtId="0" fontId="121" fillId="0" borderId="0" xfId="0" applyFont="1"/>
    <xf numFmtId="0" fontId="122" fillId="0" borderId="0" xfId="0" applyFont="1"/>
    <xf numFmtId="0" fontId="4" fillId="0" borderId="0" xfId="2" applyAlignment="1">
      <alignment vertical="center"/>
    </xf>
    <xf numFmtId="0" fontId="17" fillId="0" borderId="0" xfId="9" applyFont="1" applyAlignment="1">
      <alignment horizontal="center" vertical="center"/>
    </xf>
    <xf numFmtId="0" fontId="18" fillId="0" borderId="0" xfId="9" applyFont="1" applyAlignment="1">
      <alignment horizontal="center" vertical="center"/>
    </xf>
    <xf numFmtId="0" fontId="19" fillId="3" borderId="0" xfId="9" applyFont="1" applyFill="1" applyAlignment="1">
      <alignment horizontal="center" vertical="center"/>
    </xf>
    <xf numFmtId="0" fontId="9" fillId="7" borderId="38" xfId="7" applyFont="1" applyFill="1" applyBorder="1" applyAlignment="1">
      <alignment horizontal="right" vertical="center" wrapText="1"/>
    </xf>
    <xf numFmtId="0" fontId="59" fillId="2" borderId="0" xfId="0" applyFont="1" applyFill="1" applyAlignment="1">
      <alignment horizontal="left" vertical="center" wrapText="1"/>
    </xf>
    <xf numFmtId="0" fontId="4" fillId="2" borderId="20" xfId="7" applyFont="1" applyFill="1" applyBorder="1" applyAlignment="1">
      <alignment horizontal="left" vertical="center" wrapText="1"/>
    </xf>
    <xf numFmtId="0" fontId="4" fillId="2" borderId="19" xfId="7" applyFont="1" applyFill="1" applyBorder="1" applyAlignment="1">
      <alignment horizontal="left" vertical="center" wrapText="1"/>
    </xf>
    <xf numFmtId="0" fontId="4" fillId="2" borderId="21" xfId="7" applyFont="1" applyFill="1" applyBorder="1" applyAlignment="1">
      <alignment horizontal="left" vertical="center" wrapText="1"/>
    </xf>
    <xf numFmtId="4" fontId="10" fillId="2" borderId="9" xfId="7" applyNumberFormat="1" applyFont="1" applyFill="1" applyBorder="1" applyAlignment="1">
      <alignment horizontal="right" vertical="center" wrapText="1"/>
    </xf>
    <xf numFmtId="0" fontId="14" fillId="2" borderId="0" xfId="7" applyFont="1" applyFill="1" applyAlignment="1">
      <alignment horizontal="center" vertical="center" wrapText="1"/>
    </xf>
    <xf numFmtId="0" fontId="68" fillId="2" borderId="0" xfId="7" applyFont="1" applyFill="1" applyAlignment="1">
      <alignment horizontal="center" vertical="center" wrapText="1"/>
    </xf>
    <xf numFmtId="0" fontId="4" fillId="2" borderId="141" xfId="7" applyFont="1" applyFill="1" applyBorder="1" applyAlignment="1">
      <alignment vertical="center" wrapText="1"/>
    </xf>
    <xf numFmtId="0" fontId="4" fillId="2" borderId="63" xfId="7" applyFont="1" applyFill="1" applyBorder="1" applyAlignment="1">
      <alignment vertical="center" wrapText="1"/>
    </xf>
    <xf numFmtId="0" fontId="4" fillId="2" borderId="142" xfId="7" applyFont="1" applyFill="1" applyBorder="1" applyAlignment="1">
      <alignment vertical="center" wrapText="1"/>
    </xf>
    <xf numFmtId="4" fontId="10" fillId="2" borderId="140" xfId="7" applyNumberFormat="1" applyFont="1" applyFill="1" applyBorder="1" applyAlignment="1">
      <alignment horizontal="right" vertical="center" wrapText="1"/>
    </xf>
    <xf numFmtId="0" fontId="83" fillId="2" borderId="20" xfId="7" applyFont="1" applyFill="1" applyBorder="1" applyAlignment="1">
      <alignment vertical="center" wrapText="1"/>
    </xf>
    <xf numFmtId="0" fontId="83" fillId="2" borderId="19" xfId="7" applyFont="1" applyFill="1" applyBorder="1" applyAlignment="1">
      <alignment vertical="center" wrapText="1"/>
    </xf>
    <xf numFmtId="0" fontId="83" fillId="2" borderId="21" xfId="7" applyFont="1" applyFill="1" applyBorder="1" applyAlignment="1">
      <alignment vertical="center" wrapText="1"/>
    </xf>
    <xf numFmtId="0" fontId="10" fillId="2" borderId="94" xfId="7" applyFont="1" applyFill="1" applyBorder="1" applyAlignment="1">
      <alignment vertical="center" wrapText="1"/>
    </xf>
    <xf numFmtId="0" fontId="10" fillId="2" borderId="55" xfId="7" applyFont="1" applyFill="1" applyBorder="1" applyAlignment="1">
      <alignment vertical="center" wrapText="1"/>
    </xf>
    <xf numFmtId="0" fontId="10" fillId="2" borderId="95" xfId="7" applyFont="1" applyFill="1" applyBorder="1" applyAlignment="1">
      <alignment vertical="center" wrapText="1"/>
    </xf>
    <xf numFmtId="4" fontId="10" fillId="2" borderId="94" xfId="7" applyNumberFormat="1" applyFont="1" applyFill="1" applyBorder="1" applyAlignment="1">
      <alignment horizontal="right" vertical="center" wrapText="1"/>
    </xf>
    <xf numFmtId="4" fontId="10" fillId="2" borderId="95" xfId="7" applyNumberFormat="1" applyFont="1" applyFill="1" applyBorder="1" applyAlignment="1">
      <alignment horizontal="right" vertical="center" wrapText="1"/>
    </xf>
    <xf numFmtId="0" fontId="10" fillId="2" borderId="20"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4" fillId="2" borderId="9" xfId="7" applyFont="1" applyFill="1" applyBorder="1" applyAlignment="1">
      <alignment vertical="center" wrapText="1"/>
    </xf>
    <xf numFmtId="165" fontId="4" fillId="0" borderId="22" xfId="15" applyFont="1" applyBorder="1" applyAlignment="1">
      <alignment horizontal="right" vertical="center"/>
    </xf>
    <xf numFmtId="0" fontId="9" fillId="2" borderId="157" xfId="7" applyFont="1" applyFill="1" applyBorder="1" applyAlignment="1">
      <alignment horizontal="right" vertical="center" wrapText="1"/>
    </xf>
    <xf numFmtId="0" fontId="9" fillId="2" borderId="7" xfId="7" applyFont="1" applyFill="1" applyBorder="1" applyAlignment="1">
      <alignment horizontal="right" vertical="center" wrapText="1"/>
    </xf>
    <xf numFmtId="4" fontId="32" fillId="2" borderId="7" xfId="7" applyNumberFormat="1" applyFont="1" applyFill="1" applyBorder="1" applyAlignment="1">
      <alignment horizontal="right" vertical="center" wrapText="1"/>
    </xf>
    <xf numFmtId="0" fontId="83" fillId="2" borderId="20" xfId="0" applyFont="1" applyFill="1" applyBorder="1" applyAlignment="1">
      <alignment vertical="center" wrapText="1"/>
    </xf>
    <xf numFmtId="0" fontId="83" fillId="2" borderId="19" xfId="0" applyFont="1" applyFill="1" applyBorder="1" applyAlignment="1">
      <alignment vertical="center" wrapText="1"/>
    </xf>
    <xf numFmtId="0" fontId="83" fillId="2" borderId="21" xfId="0" applyFont="1" applyFill="1" applyBorder="1" applyAlignment="1">
      <alignment vertical="center" wrapText="1"/>
    </xf>
    <xf numFmtId="165" fontId="4" fillId="0" borderId="22" xfId="15" applyFont="1" applyFill="1" applyBorder="1" applyAlignment="1">
      <alignment horizontal="right" vertical="center"/>
    </xf>
    <xf numFmtId="165" fontId="4" fillId="0" borderId="144" xfId="15" applyFont="1" applyFill="1" applyBorder="1" applyAlignment="1">
      <alignment horizontal="right" vertical="center"/>
    </xf>
    <xf numFmtId="0" fontId="4" fillId="0" borderId="143" xfId="0" applyFont="1" applyBorder="1" applyAlignment="1">
      <alignment vertical="center" wrapText="1"/>
    </xf>
    <xf numFmtId="0" fontId="4" fillId="0" borderId="22" xfId="0" applyFont="1" applyBorder="1" applyAlignment="1">
      <alignment vertical="center" wrapText="1"/>
    </xf>
    <xf numFmtId="0" fontId="4" fillId="2" borderId="20" xfId="7" applyFont="1" applyFill="1" applyBorder="1" applyAlignment="1">
      <alignment vertical="center" wrapText="1"/>
    </xf>
    <xf numFmtId="0" fontId="4" fillId="2" borderId="19" xfId="7" applyFont="1" applyFill="1" applyBorder="1" applyAlignment="1">
      <alignment vertical="center" wrapText="1"/>
    </xf>
    <xf numFmtId="0" fontId="4" fillId="2" borderId="21" xfId="7" applyFont="1" applyFill="1" applyBorder="1" applyAlignment="1">
      <alignment vertical="center" wrapText="1"/>
    </xf>
    <xf numFmtId="4" fontId="32" fillId="2" borderId="7" xfId="7" applyNumberFormat="1" applyFont="1" applyFill="1" applyBorder="1" applyAlignment="1">
      <alignment horizontal="left" vertical="center" wrapText="1"/>
    </xf>
    <xf numFmtId="0" fontId="10" fillId="2" borderId="140" xfId="7" applyFont="1" applyFill="1" applyBorder="1" applyAlignment="1">
      <alignment vertical="center" wrapText="1"/>
    </xf>
    <xf numFmtId="0" fontId="9" fillId="2" borderId="173" xfId="7" applyFont="1" applyFill="1" applyBorder="1" applyAlignment="1">
      <alignment horizontal="right" vertical="center" wrapText="1"/>
    </xf>
    <xf numFmtId="0" fontId="9" fillId="2" borderId="63" xfId="7" applyFont="1" applyFill="1" applyBorder="1" applyAlignment="1">
      <alignment horizontal="right" vertical="center" wrapText="1"/>
    </xf>
    <xf numFmtId="4" fontId="32" fillId="2" borderId="63" xfId="7" applyNumberFormat="1" applyFont="1" applyFill="1" applyBorder="1" applyAlignment="1">
      <alignment horizontal="left" vertical="center" wrapText="1"/>
    </xf>
    <xf numFmtId="0" fontId="9" fillId="7" borderId="38" xfId="7" applyFont="1" applyFill="1" applyBorder="1" applyAlignment="1">
      <alignment horizontal="left" vertical="center" wrapText="1"/>
    </xf>
    <xf numFmtId="0" fontId="10" fillId="3" borderId="22" xfId="0" applyFont="1" applyFill="1" applyBorder="1" applyAlignment="1">
      <alignment vertical="center" wrapText="1"/>
    </xf>
    <xf numFmtId="0" fontId="4" fillId="0" borderId="144" xfId="0" applyFont="1" applyBorder="1" applyAlignment="1">
      <alignment vertical="center" wrapText="1"/>
    </xf>
    <xf numFmtId="0" fontId="10" fillId="2" borderId="141" xfId="7" applyFont="1" applyFill="1" applyBorder="1" applyAlignment="1">
      <alignment vertical="center" wrapText="1"/>
    </xf>
    <xf numFmtId="0" fontId="10" fillId="2" borderId="63" xfId="7" applyFont="1" applyFill="1" applyBorder="1" applyAlignment="1">
      <alignment vertical="center" wrapText="1"/>
    </xf>
    <xf numFmtId="0" fontId="10" fillId="2" borderId="142" xfId="7" applyFont="1" applyFill="1" applyBorder="1" applyAlignment="1">
      <alignment vertical="center" wrapText="1"/>
    </xf>
    <xf numFmtId="165" fontId="4" fillId="0" borderId="143" xfId="15" applyFont="1" applyBorder="1" applyAlignment="1">
      <alignment horizontal="right" vertical="center"/>
    </xf>
    <xf numFmtId="4" fontId="10" fillId="2" borderId="14" xfId="7" applyNumberFormat="1" applyFont="1" applyFill="1" applyBorder="1" applyAlignment="1">
      <alignment horizontal="right" vertical="center" wrapText="1"/>
    </xf>
    <xf numFmtId="4" fontId="10" fillId="2" borderId="59" xfId="7" applyNumberFormat="1" applyFont="1" applyFill="1" applyBorder="1" applyAlignment="1">
      <alignment horizontal="right" vertical="center" wrapText="1"/>
    </xf>
    <xf numFmtId="4" fontId="10" fillId="2" borderId="96" xfId="7" applyNumberFormat="1" applyFont="1" applyFill="1" applyBorder="1" applyAlignment="1">
      <alignment horizontal="right" vertical="center" wrapText="1"/>
    </xf>
    <xf numFmtId="4" fontId="32" fillId="2" borderId="11" xfId="7" applyNumberFormat="1" applyFont="1" applyFill="1" applyBorder="1" applyAlignment="1">
      <alignment horizontal="right" vertical="center" wrapText="1"/>
    </xf>
    <xf numFmtId="0" fontId="10" fillId="2" borderId="62" xfId="7" applyFont="1" applyFill="1" applyBorder="1" applyAlignment="1">
      <alignment vertical="center" wrapText="1"/>
    </xf>
    <xf numFmtId="0" fontId="10" fillId="2" borderId="61" xfId="7" applyFont="1" applyFill="1" applyBorder="1" applyAlignment="1">
      <alignment vertical="center" wrapText="1"/>
    </xf>
    <xf numFmtId="0" fontId="10" fillId="2" borderId="64" xfId="7" applyFont="1" applyFill="1" applyBorder="1" applyAlignment="1">
      <alignment vertical="center" wrapText="1"/>
    </xf>
    <xf numFmtId="0" fontId="9" fillId="2" borderId="155" xfId="7" applyFont="1" applyFill="1" applyBorder="1" applyAlignment="1">
      <alignment horizontal="right" vertical="center" wrapText="1"/>
    </xf>
    <xf numFmtId="0" fontId="9" fillId="2" borderId="11" xfId="7" applyFont="1" applyFill="1" applyBorder="1" applyAlignment="1">
      <alignment horizontal="right" vertical="center" wrapText="1"/>
    </xf>
    <xf numFmtId="0" fontId="10" fillId="2" borderId="9" xfId="7" applyFont="1" applyFill="1" applyBorder="1" applyAlignment="1">
      <alignment vertical="center" wrapText="1"/>
    </xf>
    <xf numFmtId="0" fontId="9" fillId="7" borderId="7" xfId="7" applyFont="1" applyFill="1" applyBorder="1" applyAlignment="1">
      <alignment horizontal="right" vertical="center" wrapText="1"/>
    </xf>
    <xf numFmtId="0" fontId="9" fillId="7" borderId="7" xfId="7" applyFont="1" applyFill="1" applyBorder="1" applyAlignment="1">
      <alignment horizontal="left" vertical="center" wrapText="1"/>
    </xf>
    <xf numFmtId="4" fontId="10" fillId="2" borderId="8" xfId="7" applyNumberFormat="1" applyFont="1" applyFill="1" applyBorder="1" applyAlignment="1">
      <alignment horizontal="right" vertical="center" wrapText="1"/>
    </xf>
    <xf numFmtId="0" fontId="4" fillId="2" borderId="9" xfId="7" applyFont="1" applyFill="1" applyBorder="1" applyAlignment="1">
      <alignment horizontal="left" vertical="center" wrapText="1"/>
    </xf>
    <xf numFmtId="0" fontId="56" fillId="2" borderId="0" xfId="0" applyFont="1" applyFill="1" applyAlignment="1">
      <alignment horizontal="right" vertical="center"/>
    </xf>
    <xf numFmtId="0" fontId="7" fillId="6" borderId="24" xfId="7" applyFont="1" applyFill="1" applyBorder="1" applyAlignment="1">
      <alignment horizontal="left" vertical="center" wrapText="1"/>
    </xf>
    <xf numFmtId="0" fontId="7" fillId="6" borderId="0" xfId="7" applyFont="1" applyFill="1" applyAlignment="1">
      <alignment horizontal="left" vertical="center" wrapText="1"/>
    </xf>
    <xf numFmtId="0" fontId="7" fillId="6" borderId="191" xfId="7" applyFont="1" applyFill="1" applyBorder="1" applyAlignment="1">
      <alignment horizontal="left" vertical="center" wrapText="1"/>
    </xf>
    <xf numFmtId="0" fontId="56" fillId="2" borderId="0" xfId="7" applyFont="1" applyFill="1" applyAlignment="1">
      <alignment horizontal="left" vertical="center" wrapText="1"/>
    </xf>
    <xf numFmtId="4" fontId="10" fillId="2" borderId="20" xfId="7" applyNumberFormat="1" applyFont="1" applyFill="1" applyBorder="1" applyAlignment="1">
      <alignment horizontal="right" vertical="center" wrapText="1"/>
    </xf>
    <xf numFmtId="4" fontId="10" fillId="2" borderId="21" xfId="7" applyNumberFormat="1" applyFont="1" applyFill="1" applyBorder="1" applyAlignment="1">
      <alignment horizontal="right" vertical="center" wrapText="1"/>
    </xf>
    <xf numFmtId="0" fontId="7" fillId="7" borderId="7" xfId="7" applyFont="1" applyFill="1" applyBorder="1" applyAlignment="1">
      <alignment horizontal="right" vertical="center" wrapText="1"/>
    </xf>
    <xf numFmtId="0" fontId="7" fillId="7" borderId="7" xfId="7" applyFont="1" applyFill="1" applyBorder="1" applyAlignment="1">
      <alignment horizontal="left" vertical="center" wrapText="1"/>
    </xf>
    <xf numFmtId="0" fontId="10" fillId="2" borderId="20" xfId="7" applyFont="1" applyFill="1" applyBorder="1" applyAlignment="1">
      <alignment horizontal="left" vertical="center" wrapText="1"/>
    </xf>
    <xf numFmtId="0" fontId="10" fillId="2" borderId="19" xfId="7" applyFont="1" applyFill="1" applyBorder="1" applyAlignment="1">
      <alignment horizontal="left" vertical="center" wrapText="1"/>
    </xf>
    <xf numFmtId="0" fontId="10" fillId="2" borderId="21" xfId="7" applyFont="1" applyFill="1" applyBorder="1" applyAlignment="1">
      <alignment horizontal="left" vertical="center" wrapText="1"/>
    </xf>
    <xf numFmtId="0" fontId="69" fillId="7" borderId="194" xfId="7" applyFont="1" applyFill="1" applyBorder="1" applyAlignment="1">
      <alignment horizontal="right" vertical="center" wrapText="1"/>
    </xf>
    <xf numFmtId="0" fontId="108" fillId="8" borderId="183" xfId="7" applyFont="1" applyFill="1" applyBorder="1" applyAlignment="1">
      <alignment horizontal="center" vertical="center"/>
    </xf>
    <xf numFmtId="0" fontId="108" fillId="8" borderId="184" xfId="7" applyFont="1" applyFill="1" applyBorder="1" applyAlignment="1">
      <alignment horizontal="center" vertical="center"/>
    </xf>
    <xf numFmtId="0" fontId="108" fillId="8" borderId="185" xfId="7" applyFont="1" applyFill="1" applyBorder="1" applyAlignment="1">
      <alignment horizontal="center" vertical="center"/>
    </xf>
    <xf numFmtId="0" fontId="9" fillId="6" borderId="0" xfId="7" applyFont="1" applyFill="1" applyAlignment="1">
      <alignment horizontal="left" vertical="center" wrapText="1"/>
    </xf>
    <xf numFmtId="0" fontId="9" fillId="6" borderId="189" xfId="7" applyFont="1" applyFill="1" applyBorder="1" applyAlignment="1">
      <alignment horizontal="left" vertical="center" wrapText="1"/>
    </xf>
    <xf numFmtId="0" fontId="9" fillId="6" borderId="24" xfId="7" applyFont="1" applyFill="1" applyBorder="1" applyAlignment="1">
      <alignment horizontal="left" vertical="center" wrapText="1"/>
    </xf>
    <xf numFmtId="0" fontId="14" fillId="0" borderId="197" xfId="7" applyFont="1" applyBorder="1" applyAlignment="1">
      <alignment horizontal="right" vertical="center" wrapText="1"/>
    </xf>
    <xf numFmtId="0" fontId="7" fillId="7" borderId="11" xfId="7" applyFont="1" applyFill="1" applyBorder="1" applyAlignment="1">
      <alignment horizontal="right" vertical="center" wrapText="1"/>
    </xf>
    <xf numFmtId="0" fontId="7" fillId="7" borderId="11" xfId="7" applyFont="1" applyFill="1" applyBorder="1" applyAlignment="1">
      <alignment horizontal="left" vertical="center" wrapText="1"/>
    </xf>
    <xf numFmtId="0" fontId="69" fillId="7" borderId="194" xfId="7" applyFont="1" applyFill="1" applyBorder="1" applyAlignment="1">
      <alignment horizontal="center" vertical="center" wrapText="1"/>
    </xf>
    <xf numFmtId="0" fontId="4" fillId="2" borderId="9" xfId="0" applyFont="1" applyFill="1" applyBorder="1" applyAlignment="1">
      <alignment vertical="center" wrapText="1"/>
    </xf>
    <xf numFmtId="0" fontId="4" fillId="2" borderId="20" xfId="0" applyFont="1" applyFill="1" applyBorder="1" applyAlignment="1">
      <alignment vertical="center" wrapText="1"/>
    </xf>
    <xf numFmtId="0" fontId="4" fillId="2" borderId="19" xfId="0" applyFont="1" applyFill="1" applyBorder="1" applyAlignment="1">
      <alignment vertical="center" wrapText="1"/>
    </xf>
    <xf numFmtId="0" fontId="4" fillId="2" borderId="21" xfId="0" applyFont="1" applyFill="1" applyBorder="1" applyAlignment="1">
      <alignment vertical="center" wrapText="1"/>
    </xf>
    <xf numFmtId="0" fontId="10" fillId="2" borderId="46" xfId="7" applyFont="1" applyFill="1" applyBorder="1" applyAlignment="1">
      <alignment vertical="center" wrapText="1"/>
    </xf>
    <xf numFmtId="0" fontId="10" fillId="2" borderId="38" xfId="7" applyFont="1" applyFill="1" applyBorder="1" applyAlignment="1">
      <alignment vertical="center" wrapText="1"/>
    </xf>
    <xf numFmtId="0" fontId="10" fillId="2" borderId="47" xfId="7" applyFont="1" applyFill="1" applyBorder="1" applyAlignment="1">
      <alignment vertical="center" wrapText="1"/>
    </xf>
    <xf numFmtId="4" fontId="10" fillId="2" borderId="16" xfId="7" applyNumberFormat="1" applyFont="1" applyFill="1" applyBorder="1" applyAlignment="1">
      <alignment horizontal="right" vertical="center" wrapText="1"/>
    </xf>
    <xf numFmtId="0" fontId="7" fillId="7" borderId="38" xfId="7" applyFont="1" applyFill="1" applyBorder="1" applyAlignment="1">
      <alignment horizontal="left" vertical="center" wrapText="1"/>
    </xf>
    <xf numFmtId="0" fontId="7" fillId="7" borderId="38" xfId="7" applyFont="1" applyFill="1" applyBorder="1" applyAlignment="1">
      <alignment vertical="center" wrapText="1"/>
    </xf>
    <xf numFmtId="4" fontId="106" fillId="9" borderId="7" xfId="7" applyNumberFormat="1" applyFont="1" applyFill="1" applyBorder="1" applyAlignment="1">
      <alignment horizontal="right" vertical="center" wrapText="1"/>
    </xf>
    <xf numFmtId="0" fontId="9" fillId="2" borderId="180" xfId="7" applyFont="1" applyFill="1" applyBorder="1" applyAlignment="1">
      <alignment horizontal="right" vertical="center" wrapText="1"/>
    </xf>
    <xf numFmtId="0" fontId="9" fillId="2" borderId="181" xfId="7" applyFont="1" applyFill="1" applyBorder="1" applyAlignment="1">
      <alignment horizontal="right" vertical="center" wrapText="1"/>
    </xf>
    <xf numFmtId="4" fontId="14" fillId="2" borderId="181" xfId="7" applyNumberFormat="1" applyFont="1" applyFill="1" applyBorder="1" applyAlignment="1">
      <alignment horizontal="right" vertical="center" wrapText="1"/>
    </xf>
    <xf numFmtId="0" fontId="105" fillId="9" borderId="7" xfId="7" applyFont="1" applyFill="1" applyBorder="1" applyAlignment="1">
      <alignment horizontal="right" vertical="center" wrapText="1"/>
    </xf>
    <xf numFmtId="4" fontId="10" fillId="2" borderId="40" xfId="7" applyNumberFormat="1" applyFont="1" applyFill="1" applyBorder="1" applyAlignment="1">
      <alignment horizontal="right" vertical="center" wrapText="1"/>
    </xf>
    <xf numFmtId="0" fontId="10" fillId="2" borderId="91" xfId="7" applyFont="1" applyFill="1" applyBorder="1" applyAlignment="1">
      <alignment vertical="center" wrapText="1"/>
    </xf>
    <xf numFmtId="0" fontId="10" fillId="2" borderId="0" xfId="7" applyFont="1" applyFill="1" applyAlignment="1">
      <alignment vertical="center" wrapText="1"/>
    </xf>
    <xf numFmtId="0" fontId="10" fillId="2" borderId="90" xfId="7" applyFont="1" applyFill="1" applyBorder="1" applyAlignment="1">
      <alignment vertical="center" wrapText="1"/>
    </xf>
    <xf numFmtId="4" fontId="10" fillId="2" borderId="55" xfId="7" applyNumberFormat="1" applyFont="1" applyFill="1" applyBorder="1" applyAlignment="1">
      <alignment horizontal="right" vertical="center" wrapText="1"/>
    </xf>
    <xf numFmtId="4" fontId="10" fillId="2" borderId="92" xfId="7" applyNumberFormat="1" applyFont="1" applyFill="1" applyBorder="1" applyAlignment="1">
      <alignment horizontal="right" vertical="center" wrapText="1"/>
    </xf>
    <xf numFmtId="0" fontId="10" fillId="2" borderId="9" xfId="7" applyFont="1" applyFill="1" applyBorder="1" applyAlignment="1">
      <alignment horizontal="left" vertical="center" wrapText="1"/>
    </xf>
    <xf numFmtId="4" fontId="59" fillId="2" borderId="0" xfId="7" applyNumberFormat="1" applyFont="1" applyFill="1" applyAlignment="1">
      <alignment horizontal="center" vertical="center" wrapText="1"/>
    </xf>
    <xf numFmtId="0" fontId="68" fillId="2" borderId="0" xfId="7" applyFont="1" applyFill="1" applyAlignment="1">
      <alignment horizontal="right" wrapText="1"/>
    </xf>
    <xf numFmtId="2" fontId="10" fillId="2" borderId="9" xfId="7" applyNumberFormat="1" applyFont="1" applyFill="1" applyBorder="1" applyAlignment="1">
      <alignment horizontal="right" vertical="center" wrapText="1"/>
    </xf>
    <xf numFmtId="0" fontId="9" fillId="2" borderId="172" xfId="7" applyFont="1" applyFill="1" applyBorder="1" applyAlignment="1">
      <alignment horizontal="right" vertical="center" wrapText="1"/>
    </xf>
    <xf numFmtId="0" fontId="9" fillId="2" borderId="98" xfId="7" applyFont="1" applyFill="1" applyBorder="1" applyAlignment="1">
      <alignment horizontal="right" vertical="center" wrapText="1"/>
    </xf>
    <xf numFmtId="4" fontId="32" fillId="2" borderId="98" xfId="7" applyNumberFormat="1" applyFont="1" applyFill="1" applyBorder="1" applyAlignment="1">
      <alignment horizontal="right" vertical="center" wrapText="1"/>
    </xf>
    <xf numFmtId="4" fontId="7" fillId="2" borderId="63" xfId="7" applyNumberFormat="1" applyFont="1" applyFill="1" applyBorder="1" applyAlignment="1">
      <alignment horizontal="right" vertical="center" wrapText="1"/>
    </xf>
    <xf numFmtId="4" fontId="7" fillId="2" borderId="174" xfId="7" applyNumberFormat="1" applyFont="1" applyFill="1" applyBorder="1" applyAlignment="1">
      <alignment horizontal="right" vertical="center" wrapText="1"/>
    </xf>
    <xf numFmtId="4" fontId="7" fillId="2" borderId="7" xfId="7" applyNumberFormat="1" applyFont="1" applyFill="1" applyBorder="1" applyAlignment="1">
      <alignment horizontal="right" vertical="center" wrapText="1"/>
    </xf>
    <xf numFmtId="4" fontId="7" fillId="2" borderId="158" xfId="7" applyNumberFormat="1" applyFont="1" applyFill="1" applyBorder="1" applyAlignment="1">
      <alignment horizontal="right" vertical="center" wrapText="1"/>
    </xf>
    <xf numFmtId="1" fontId="106" fillId="9" borderId="5" xfId="7" applyNumberFormat="1" applyFont="1" applyFill="1" applyBorder="1" applyAlignment="1">
      <alignment horizontal="center" vertical="center" shrinkToFit="1"/>
    </xf>
    <xf numFmtId="1" fontId="106" fillId="9" borderId="7" xfId="7" applyNumberFormat="1" applyFont="1" applyFill="1" applyBorder="1" applyAlignment="1">
      <alignment horizontal="center" vertical="center" shrinkToFit="1"/>
    </xf>
    <xf numFmtId="171" fontId="93" fillId="10" borderId="0" xfId="7" applyNumberFormat="1" applyFont="1" applyFill="1" applyAlignment="1">
      <alignment horizontal="center" vertical="center"/>
    </xf>
    <xf numFmtId="0" fontId="32" fillId="2" borderId="0" xfId="7" applyFont="1" applyFill="1" applyAlignment="1">
      <alignment horizontal="left" vertical="center" wrapText="1"/>
    </xf>
    <xf numFmtId="0" fontId="4" fillId="2" borderId="9" xfId="0" applyFont="1" applyFill="1" applyBorder="1" applyAlignment="1">
      <alignment horizontal="right" vertical="center"/>
    </xf>
    <xf numFmtId="0" fontId="7" fillId="6" borderId="189" xfId="7" applyFont="1" applyFill="1" applyBorder="1" applyAlignment="1">
      <alignment horizontal="left" vertical="center" wrapText="1"/>
    </xf>
    <xf numFmtId="4" fontId="68" fillId="2" borderId="0" xfId="7" applyNumberFormat="1" applyFont="1" applyFill="1" applyAlignment="1">
      <alignment horizontal="left" vertical="center" wrapText="1"/>
    </xf>
    <xf numFmtId="0" fontId="106" fillId="7" borderId="11" xfId="7" applyFont="1" applyFill="1" applyBorder="1" applyAlignment="1">
      <alignment horizontal="left" vertical="center" wrapText="1"/>
    </xf>
    <xf numFmtId="0" fontId="106" fillId="7" borderId="11" xfId="7" applyFont="1" applyFill="1" applyBorder="1" applyAlignment="1">
      <alignment horizontal="right" vertical="center" wrapText="1"/>
    </xf>
    <xf numFmtId="0" fontId="8" fillId="2" borderId="46" xfId="7" applyFont="1" applyFill="1" applyBorder="1" applyAlignment="1">
      <alignment vertical="center" wrapText="1"/>
    </xf>
    <xf numFmtId="0" fontId="8" fillId="2" borderId="38" xfId="7" applyFont="1" applyFill="1" applyBorder="1" applyAlignment="1">
      <alignment vertical="center" wrapText="1"/>
    </xf>
    <xf numFmtId="0" fontId="8" fillId="2" borderId="47" xfId="7" applyFont="1" applyFill="1" applyBorder="1" applyAlignment="1">
      <alignment vertical="center" wrapText="1"/>
    </xf>
    <xf numFmtId="4" fontId="8" fillId="2" borderId="38" xfId="7" applyNumberFormat="1" applyFont="1" applyFill="1" applyBorder="1" applyAlignment="1">
      <alignment horizontal="right" vertical="center" wrapText="1"/>
    </xf>
    <xf numFmtId="0" fontId="8" fillId="2" borderId="20" xfId="7" applyFont="1" applyFill="1" applyBorder="1" applyAlignment="1">
      <alignment vertical="center" wrapText="1"/>
    </xf>
    <xf numFmtId="0" fontId="8" fillId="2" borderId="19" xfId="7" applyFont="1" applyFill="1" applyBorder="1" applyAlignment="1">
      <alignment vertical="center" wrapText="1"/>
    </xf>
    <xf numFmtId="0" fontId="8" fillId="2" borderId="21" xfId="7" applyFont="1" applyFill="1" applyBorder="1" applyAlignment="1">
      <alignment vertical="center" wrapText="1"/>
    </xf>
    <xf numFmtId="4" fontId="8" fillId="2" borderId="19" xfId="7" applyNumberFormat="1" applyFont="1" applyFill="1" applyBorder="1" applyAlignment="1">
      <alignment horizontal="right" vertical="center" wrapText="1"/>
    </xf>
    <xf numFmtId="0" fontId="106" fillId="7" borderId="194" xfId="7" applyFont="1" applyFill="1" applyBorder="1" applyAlignment="1">
      <alignment horizontal="center" vertical="center" wrapText="1"/>
    </xf>
    <xf numFmtId="0" fontId="106" fillId="7" borderId="194" xfId="7" applyFont="1" applyFill="1" applyBorder="1" applyAlignment="1">
      <alignment horizontal="right" vertical="center" wrapText="1"/>
    </xf>
    <xf numFmtId="0" fontId="68" fillId="2" borderId="0" xfId="7" applyFont="1" applyFill="1" applyAlignment="1">
      <alignment horizontal="left" vertical="center" wrapText="1"/>
    </xf>
    <xf numFmtId="0" fontId="8" fillId="2" borderId="20" xfId="7" applyFont="1" applyFill="1" applyBorder="1" applyAlignment="1">
      <alignment horizontal="left" vertical="center" wrapText="1"/>
    </xf>
    <xf numFmtId="0" fontId="8" fillId="2" borderId="19" xfId="7" applyFont="1" applyFill="1" applyBorder="1" applyAlignment="1">
      <alignment horizontal="left" vertical="center" wrapText="1"/>
    </xf>
    <xf numFmtId="0" fontId="8" fillId="2" borderId="21" xfId="7" applyFont="1" applyFill="1" applyBorder="1" applyAlignment="1">
      <alignment horizontal="left" vertical="center" wrapText="1"/>
    </xf>
    <xf numFmtId="0" fontId="8" fillId="2" borderId="62" xfId="7" applyFont="1" applyFill="1" applyBorder="1" applyAlignment="1">
      <alignment vertical="center" wrapText="1"/>
    </xf>
    <xf numFmtId="0" fontId="8" fillId="2" borderId="61" xfId="7" applyFont="1" applyFill="1" applyBorder="1" applyAlignment="1">
      <alignment vertical="center" wrapText="1"/>
    </xf>
    <xf numFmtId="0" fontId="8" fillId="2" borderId="64" xfId="7" applyFont="1" applyFill="1" applyBorder="1" applyAlignment="1">
      <alignment vertical="center" wrapText="1"/>
    </xf>
    <xf numFmtId="0" fontId="106" fillId="7" borderId="7" xfId="7" applyFont="1" applyFill="1" applyBorder="1" applyAlignment="1">
      <alignment horizontal="left" vertical="center" wrapText="1"/>
    </xf>
    <xf numFmtId="0" fontId="106" fillId="7" borderId="7" xfId="7" applyFont="1" applyFill="1" applyBorder="1" applyAlignment="1">
      <alignment horizontal="right" vertical="center" wrapText="1"/>
    </xf>
    <xf numFmtId="0" fontId="8" fillId="2" borderId="20" xfId="0" applyFont="1" applyFill="1" applyBorder="1" applyAlignment="1">
      <alignment vertical="center" wrapText="1"/>
    </xf>
    <xf numFmtId="0" fontId="8" fillId="2" borderId="19" xfId="0" applyFont="1" applyFill="1" applyBorder="1" applyAlignment="1">
      <alignment vertical="center" wrapText="1"/>
    </xf>
    <xf numFmtId="0" fontId="8" fillId="2" borderId="21" xfId="0" applyFont="1" applyFill="1" applyBorder="1" applyAlignment="1">
      <alignment vertical="center" wrapText="1"/>
    </xf>
    <xf numFmtId="4" fontId="8" fillId="2" borderId="59" xfId="7" applyNumberFormat="1" applyFont="1" applyFill="1" applyBorder="1" applyAlignment="1">
      <alignment horizontal="right" vertical="center" wrapText="1"/>
    </xf>
    <xf numFmtId="0" fontId="106" fillId="7" borderId="38" xfId="7" applyFont="1" applyFill="1" applyBorder="1" applyAlignment="1">
      <alignment vertical="center" wrapText="1"/>
    </xf>
    <xf numFmtId="0" fontId="106" fillId="7" borderId="38" xfId="7" applyFont="1" applyFill="1" applyBorder="1" applyAlignment="1">
      <alignment horizontal="right" vertical="center" wrapText="1"/>
    </xf>
    <xf numFmtId="0" fontId="106" fillId="7" borderId="38" xfId="7" applyFont="1" applyFill="1" applyBorder="1" applyAlignment="1">
      <alignment horizontal="left" vertical="center" wrapText="1"/>
    </xf>
    <xf numFmtId="0" fontId="68" fillId="2" borderId="0" xfId="0" applyFont="1" applyFill="1" applyAlignment="1">
      <alignment horizontal="center" vertical="center" wrapText="1"/>
    </xf>
    <xf numFmtId="0" fontId="68" fillId="2" borderId="0" xfId="0" applyFont="1" applyFill="1" applyAlignment="1">
      <alignment horizontal="right" vertical="center"/>
    </xf>
    <xf numFmtId="0" fontId="8" fillId="2" borderId="9" xfId="7" applyFont="1" applyFill="1" applyBorder="1" applyAlignment="1">
      <alignment horizontal="left" vertical="center" wrapText="1"/>
    </xf>
    <xf numFmtId="0" fontId="8" fillId="2" borderId="19" xfId="0" applyFont="1" applyFill="1" applyBorder="1" applyAlignment="1">
      <alignment horizontal="right" vertical="center"/>
    </xf>
    <xf numFmtId="0" fontId="8" fillId="2" borderId="9" xfId="0" applyFont="1" applyFill="1" applyBorder="1" applyAlignment="1">
      <alignment vertical="center" wrapText="1"/>
    </xf>
    <xf numFmtId="0" fontId="8" fillId="2" borderId="9" xfId="7" applyFont="1" applyFill="1" applyBorder="1" applyAlignment="1">
      <alignment vertical="center" wrapText="1"/>
    </xf>
    <xf numFmtId="0" fontId="8" fillId="2" borderId="141" xfId="7" applyFont="1" applyFill="1" applyBorder="1" applyAlignment="1">
      <alignment vertical="center" wrapText="1"/>
    </xf>
    <xf numFmtId="0" fontId="8" fillId="2" borderId="63" xfId="7" applyFont="1" applyFill="1" applyBorder="1" applyAlignment="1">
      <alignment vertical="center" wrapText="1"/>
    </xf>
    <xf numFmtId="0" fontId="8" fillId="2" borderId="142" xfId="7" applyFont="1" applyFill="1" applyBorder="1" applyAlignment="1">
      <alignment vertical="center" wrapText="1"/>
    </xf>
    <xf numFmtId="4" fontId="8" fillId="2" borderId="63" xfId="7" applyNumberFormat="1" applyFont="1" applyFill="1" applyBorder="1" applyAlignment="1">
      <alignment horizontal="right" vertical="center" wrapText="1"/>
    </xf>
    <xf numFmtId="0" fontId="8" fillId="2" borderId="94" xfId="7" applyFont="1" applyFill="1" applyBorder="1" applyAlignment="1">
      <alignment vertical="center" wrapText="1"/>
    </xf>
    <xf numFmtId="0" fontId="8" fillId="2" borderId="55" xfId="7" applyFont="1" applyFill="1" applyBorder="1" applyAlignment="1">
      <alignment vertical="center" wrapText="1"/>
    </xf>
    <xf numFmtId="0" fontId="8" fillId="2" borderId="95" xfId="7" applyFont="1" applyFill="1" applyBorder="1" applyAlignment="1">
      <alignment vertical="center" wrapText="1"/>
    </xf>
    <xf numFmtId="4" fontId="8" fillId="2" borderId="55" xfId="7" applyNumberFormat="1" applyFont="1" applyFill="1" applyBorder="1" applyAlignment="1">
      <alignment horizontal="right" vertical="center" wrapText="1"/>
    </xf>
    <xf numFmtId="4" fontId="8" fillId="2" borderId="61" xfId="7" applyNumberFormat="1" applyFont="1" applyFill="1" applyBorder="1" applyAlignment="1">
      <alignment horizontal="right" vertical="center" wrapText="1"/>
    </xf>
    <xf numFmtId="2" fontId="8" fillId="2" borderId="19" xfId="7" applyNumberFormat="1" applyFont="1" applyFill="1" applyBorder="1" applyAlignment="1">
      <alignment horizontal="right" vertical="center" wrapText="1"/>
    </xf>
    <xf numFmtId="4" fontId="68" fillId="2" borderId="0" xfId="7" applyNumberFormat="1" applyFont="1" applyFill="1" applyAlignment="1">
      <alignment horizontal="center" vertical="center" wrapText="1"/>
    </xf>
    <xf numFmtId="0" fontId="8" fillId="2" borderId="91" xfId="7" applyFont="1" applyFill="1" applyBorder="1" applyAlignment="1">
      <alignment vertical="center" wrapText="1"/>
    </xf>
    <xf numFmtId="0" fontId="8" fillId="2" borderId="0" xfId="7" applyFont="1" applyFill="1" applyAlignment="1">
      <alignment vertical="center" wrapText="1"/>
    </xf>
    <xf numFmtId="0" fontId="8" fillId="2" borderId="90" xfId="7" applyFont="1" applyFill="1" applyBorder="1" applyAlignment="1">
      <alignment vertical="center" wrapText="1"/>
    </xf>
    <xf numFmtId="4" fontId="8" fillId="2" borderId="0" xfId="7" applyNumberFormat="1" applyFont="1" applyFill="1" applyAlignment="1">
      <alignment horizontal="right" vertical="center" wrapText="1"/>
    </xf>
    <xf numFmtId="0" fontId="8" fillId="0" borderId="143" xfId="0" applyFont="1" applyBorder="1" applyAlignment="1">
      <alignment vertical="center" wrapText="1"/>
    </xf>
    <xf numFmtId="165" fontId="8" fillId="0" borderId="200" xfId="15" applyFont="1" applyBorder="1" applyAlignment="1">
      <alignment horizontal="right" vertical="center"/>
    </xf>
    <xf numFmtId="0" fontId="8" fillId="0" borderId="22" xfId="0" applyFont="1" applyBorder="1" applyAlignment="1">
      <alignment vertical="center" wrapText="1"/>
    </xf>
    <xf numFmtId="165" fontId="8" fillId="0" borderId="55" xfId="15" applyFont="1" applyBorder="1" applyAlignment="1">
      <alignment horizontal="right" vertical="center"/>
    </xf>
    <xf numFmtId="0" fontId="8" fillId="3" borderId="22" xfId="0" applyFont="1" applyFill="1" applyBorder="1" applyAlignment="1">
      <alignment vertical="center" wrapText="1"/>
    </xf>
    <xf numFmtId="165" fontId="8" fillId="0" borderId="55" xfId="15" applyFont="1" applyFill="1" applyBorder="1" applyAlignment="1">
      <alignment horizontal="right" vertical="center"/>
    </xf>
    <xf numFmtId="0" fontId="8" fillId="0" borderId="144" xfId="0" applyFont="1" applyBorder="1" applyAlignment="1">
      <alignment vertical="center" wrapText="1"/>
    </xf>
    <xf numFmtId="165" fontId="8" fillId="0" borderId="32" xfId="15" applyFont="1" applyFill="1" applyBorder="1" applyAlignment="1">
      <alignment horizontal="right" vertical="center"/>
    </xf>
    <xf numFmtId="4" fontId="8" fillId="2" borderId="40" xfId="7" applyNumberFormat="1" applyFont="1" applyFill="1" applyBorder="1" applyAlignment="1">
      <alignment horizontal="right" vertical="center" wrapText="1"/>
    </xf>
    <xf numFmtId="0" fontId="68" fillId="2" borderId="0" xfId="0" applyFont="1" applyFill="1" applyAlignment="1">
      <alignment horizontal="left" vertical="center" wrapText="1"/>
    </xf>
    <xf numFmtId="0" fontId="80" fillId="2" borderId="197" xfId="7" applyFont="1" applyFill="1" applyBorder="1" applyAlignment="1">
      <alignment horizontal="right" vertical="center" wrapText="1"/>
    </xf>
    <xf numFmtId="0" fontId="8" fillId="2" borderId="140" xfId="7" applyFont="1" applyFill="1" applyBorder="1" applyAlignment="1">
      <alignment vertical="center" wrapText="1"/>
    </xf>
    <xf numFmtId="0" fontId="8" fillId="2" borderId="14" xfId="7" applyFont="1" applyFill="1" applyBorder="1" applyAlignment="1">
      <alignment vertical="center" wrapText="1"/>
    </xf>
    <xf numFmtId="1" fontId="10" fillId="2" borderId="68" xfId="7" applyNumberFormat="1" applyFont="1" applyFill="1" applyBorder="1" applyAlignment="1">
      <alignment horizontal="center" vertical="center" shrinkToFit="1"/>
    </xf>
    <xf numFmtId="1" fontId="10" fillId="2" borderId="72" xfId="7" applyNumberFormat="1" applyFont="1" applyFill="1" applyBorder="1" applyAlignment="1">
      <alignment horizontal="center" vertical="center" shrinkToFit="1"/>
    </xf>
    <xf numFmtId="0" fontId="73" fillId="2" borderId="24" xfId="7" applyFont="1" applyFill="1" applyBorder="1" applyAlignment="1">
      <alignment horizontal="left" vertical="center" wrapText="1"/>
    </xf>
    <xf numFmtId="0" fontId="73" fillId="2" borderId="69" xfId="7" applyFont="1" applyFill="1" applyBorder="1" applyAlignment="1">
      <alignment horizontal="left" vertical="center" wrapText="1"/>
    </xf>
    <xf numFmtId="0" fontId="73" fillId="2" borderId="0" xfId="7" applyFont="1" applyFill="1" applyAlignment="1">
      <alignment horizontal="left" vertical="center" wrapText="1"/>
    </xf>
    <xf numFmtId="0" fontId="73" fillId="2" borderId="71" xfId="7" applyFont="1" applyFill="1" applyBorder="1" applyAlignment="1">
      <alignment horizontal="left" vertical="center" wrapText="1"/>
    </xf>
    <xf numFmtId="0" fontId="9" fillId="2" borderId="132" xfId="7" applyFont="1" applyFill="1" applyBorder="1" applyAlignment="1">
      <alignment horizontal="left" vertical="center" wrapText="1"/>
    </xf>
    <xf numFmtId="0" fontId="9" fillId="2" borderId="38" xfId="7" applyFont="1" applyFill="1" applyBorder="1" applyAlignment="1">
      <alignment horizontal="left" vertical="center" wrapText="1"/>
    </xf>
    <xf numFmtId="1" fontId="10" fillId="2" borderId="75" xfId="7" applyNumberFormat="1" applyFont="1" applyFill="1" applyBorder="1" applyAlignment="1">
      <alignment horizontal="center" vertical="center" shrinkToFit="1"/>
    </xf>
    <xf numFmtId="1" fontId="10" fillId="2" borderId="73" xfId="7" applyNumberFormat="1" applyFont="1" applyFill="1" applyBorder="1" applyAlignment="1">
      <alignment horizontal="center" vertical="center" shrinkToFit="1"/>
    </xf>
    <xf numFmtId="4" fontId="10" fillId="2" borderId="119" xfId="7" applyNumberFormat="1" applyFont="1" applyFill="1" applyBorder="1" applyAlignment="1">
      <alignment horizontal="right" vertical="center" wrapText="1"/>
    </xf>
    <xf numFmtId="0" fontId="10" fillId="2" borderId="59" xfId="7" applyFont="1" applyFill="1" applyBorder="1" applyAlignment="1">
      <alignment horizontal="left" vertical="center" wrapText="1"/>
    </xf>
    <xf numFmtId="0" fontId="10" fillId="2" borderId="24" xfId="7" applyFont="1" applyFill="1" applyBorder="1" applyAlignment="1">
      <alignment horizontal="left" vertical="center" wrapText="1"/>
    </xf>
    <xf numFmtId="0" fontId="10" fillId="2" borderId="29" xfId="7" applyFont="1" applyFill="1" applyBorder="1" applyAlignment="1">
      <alignment horizontal="left" vertical="center" wrapText="1"/>
    </xf>
    <xf numFmtId="0" fontId="10" fillId="2" borderId="13" xfId="7" applyFont="1" applyFill="1" applyBorder="1" applyAlignment="1">
      <alignment horizontal="left" vertical="center" wrapText="1"/>
    </xf>
    <xf numFmtId="4" fontId="13" fillId="9" borderId="131" xfId="7" applyNumberFormat="1" applyFont="1" applyFill="1" applyBorder="1" applyAlignment="1">
      <alignment horizontal="right" vertical="center" wrapText="1"/>
    </xf>
    <xf numFmtId="171" fontId="77" fillId="10" borderId="0" xfId="7" applyNumberFormat="1" applyFont="1" applyFill="1" applyAlignment="1">
      <alignment horizontal="center" vertical="center"/>
    </xf>
    <xf numFmtId="0" fontId="10" fillId="2" borderId="38" xfId="7" applyFont="1" applyFill="1" applyBorder="1" applyAlignment="1">
      <alignment horizontal="left" vertical="center" wrapText="1"/>
    </xf>
    <xf numFmtId="0" fontId="10" fillId="2" borderId="39" xfId="7" applyFont="1" applyFill="1" applyBorder="1" applyAlignment="1">
      <alignment horizontal="left" vertical="center" wrapText="1"/>
    </xf>
    <xf numFmtId="0" fontId="10" fillId="2" borderId="11" xfId="7" applyFont="1" applyFill="1" applyBorder="1" applyAlignment="1">
      <alignment horizontal="left" vertical="center" wrapText="1"/>
    </xf>
    <xf numFmtId="0" fontId="10" fillId="2" borderId="12" xfId="7" applyFont="1" applyFill="1" applyBorder="1" applyAlignment="1">
      <alignment horizontal="left" vertical="center" wrapText="1"/>
    </xf>
    <xf numFmtId="0" fontId="10" fillId="2" borderId="75" xfId="7" applyFont="1" applyFill="1" applyBorder="1" applyAlignment="1">
      <alignment horizontal="right" vertical="center" wrapText="1"/>
    </xf>
    <xf numFmtId="0" fontId="10" fillId="2" borderId="38" xfId="7" applyFont="1" applyFill="1" applyBorder="1" applyAlignment="1">
      <alignment horizontal="right" vertical="center" wrapText="1"/>
    </xf>
    <xf numFmtId="0" fontId="10" fillId="2" borderId="7" xfId="7" applyFont="1" applyFill="1" applyBorder="1" applyAlignment="1">
      <alignment horizontal="right" vertical="center" wrapText="1"/>
    </xf>
    <xf numFmtId="4" fontId="12" fillId="2" borderId="7" xfId="7" applyNumberFormat="1" applyFont="1" applyFill="1" applyBorder="1" applyAlignment="1">
      <alignment horizontal="left" vertical="center" wrapText="1"/>
    </xf>
    <xf numFmtId="1" fontId="7" fillId="2" borderId="0" xfId="7" applyNumberFormat="1" applyFont="1" applyFill="1" applyAlignment="1">
      <alignment horizontal="center" vertical="center" shrinkToFit="1"/>
    </xf>
    <xf numFmtId="1" fontId="7" fillId="2" borderId="137" xfId="7" applyNumberFormat="1" applyFont="1" applyFill="1" applyBorder="1" applyAlignment="1">
      <alignment horizontal="center" vertical="center" shrinkToFit="1"/>
    </xf>
    <xf numFmtId="0" fontId="9" fillId="2" borderId="134" xfId="7" applyFont="1" applyFill="1" applyBorder="1" applyAlignment="1">
      <alignment horizontal="left" vertical="center" wrapText="1"/>
    </xf>
    <xf numFmtId="0" fontId="9" fillId="2" borderId="135" xfId="7" applyFont="1" applyFill="1" applyBorder="1" applyAlignment="1">
      <alignment horizontal="left" vertical="center" wrapText="1"/>
    </xf>
    <xf numFmtId="0" fontId="45" fillId="9" borderId="131" xfId="7" applyFont="1" applyFill="1" applyBorder="1" applyAlignment="1">
      <alignment horizontal="left" vertical="center" wrapText="1"/>
    </xf>
    <xf numFmtId="0" fontId="10" fillId="2" borderId="124" xfId="7" applyFont="1" applyFill="1" applyBorder="1" applyAlignment="1">
      <alignment horizontal="left" vertical="center" wrapText="1"/>
    </xf>
    <xf numFmtId="0" fontId="10" fillId="2" borderId="7" xfId="7" applyFont="1" applyFill="1" applyBorder="1" applyAlignment="1">
      <alignment horizontal="left" vertical="center" wrapText="1"/>
    </xf>
    <xf numFmtId="0" fontId="78" fillId="2" borderId="58" xfId="7" applyFont="1" applyFill="1" applyBorder="1" applyAlignment="1">
      <alignment horizontal="left" vertical="center" wrapText="1"/>
    </xf>
    <xf numFmtId="0" fontId="9" fillId="2" borderId="133" xfId="7" applyFont="1" applyFill="1" applyBorder="1" applyAlignment="1">
      <alignment horizontal="left" vertical="center" wrapText="1"/>
    </xf>
    <xf numFmtId="0" fontId="9" fillId="2" borderId="0" xfId="7" applyFont="1" applyFill="1" applyAlignment="1">
      <alignment horizontal="left" vertical="center" wrapText="1"/>
    </xf>
    <xf numFmtId="4" fontId="15" fillId="2" borderId="7" xfId="7" applyNumberFormat="1" applyFont="1" applyFill="1" applyBorder="1" applyAlignment="1">
      <alignment horizontal="left" vertical="center" wrapText="1"/>
    </xf>
    <xf numFmtId="0" fontId="78" fillId="2" borderId="117" xfId="7" applyFont="1" applyFill="1" applyBorder="1" applyAlignment="1">
      <alignment horizontal="left" vertical="center" wrapText="1"/>
    </xf>
    <xf numFmtId="0" fontId="10" fillId="2" borderId="55" xfId="7" applyFont="1" applyFill="1" applyBorder="1" applyAlignment="1">
      <alignment horizontal="left" vertical="center" wrapText="1"/>
    </xf>
    <xf numFmtId="0" fontId="10" fillId="2" borderId="130" xfId="7" applyFont="1" applyFill="1" applyBorder="1" applyAlignment="1">
      <alignment horizontal="left" vertical="center" wrapText="1"/>
    </xf>
    <xf numFmtId="0" fontId="10" fillId="2" borderId="98" xfId="7" applyFont="1" applyFill="1" applyBorder="1" applyAlignment="1">
      <alignment horizontal="left" vertical="center" wrapText="1"/>
    </xf>
    <xf numFmtId="4" fontId="15" fillId="2" borderId="98" xfId="7" applyNumberFormat="1" applyFont="1" applyFill="1" applyBorder="1" applyAlignment="1">
      <alignment horizontal="left" vertical="center" wrapText="1"/>
    </xf>
    <xf numFmtId="0" fontId="10" fillId="2" borderId="0" xfId="7" applyFont="1" applyFill="1" applyAlignment="1">
      <alignment horizontal="left" vertical="center" wrapText="1"/>
    </xf>
    <xf numFmtId="4" fontId="10" fillId="2" borderId="120" xfId="7" applyNumberFormat="1" applyFont="1" applyFill="1" applyBorder="1" applyAlignment="1">
      <alignment horizontal="right" vertical="center" wrapText="1"/>
    </xf>
    <xf numFmtId="4" fontId="10" fillId="2" borderId="121" xfId="7" applyNumberFormat="1" applyFont="1" applyFill="1" applyBorder="1" applyAlignment="1">
      <alignment horizontal="right" vertical="center" wrapText="1"/>
    </xf>
    <xf numFmtId="0" fontId="10" fillId="2" borderId="73" xfId="7" applyFont="1" applyFill="1" applyBorder="1" applyAlignment="1">
      <alignment horizontal="left" vertical="center" wrapText="1"/>
    </xf>
    <xf numFmtId="4" fontId="15" fillId="2" borderId="11" xfId="7" applyNumberFormat="1" applyFont="1" applyFill="1" applyBorder="1" applyAlignment="1">
      <alignment horizontal="left" vertical="center" wrapText="1"/>
    </xf>
    <xf numFmtId="0" fontId="78" fillId="2" borderId="117" xfId="7" applyFont="1" applyFill="1" applyBorder="1" applyAlignment="1">
      <alignment horizontal="center" vertical="center" wrapText="1"/>
    </xf>
    <xf numFmtId="2" fontId="10" fillId="2" borderId="20" xfId="7" applyNumberFormat="1" applyFont="1" applyFill="1" applyBorder="1" applyAlignment="1">
      <alignment horizontal="left" vertical="center" wrapText="1"/>
    </xf>
    <xf numFmtId="2" fontId="10" fillId="2" borderId="19" xfId="7" applyNumberFormat="1" applyFont="1" applyFill="1" applyBorder="1" applyAlignment="1">
      <alignment horizontal="left" vertical="center" wrapText="1"/>
    </xf>
    <xf numFmtId="2" fontId="10" fillId="2" borderId="21" xfId="7" applyNumberFormat="1" applyFont="1" applyFill="1" applyBorder="1" applyAlignment="1">
      <alignment horizontal="left" vertical="center" wrapText="1"/>
    </xf>
    <xf numFmtId="2" fontId="10" fillId="2" borderId="20" xfId="7" applyNumberFormat="1" applyFont="1" applyFill="1" applyBorder="1" applyAlignment="1">
      <alignment horizontal="right" vertical="center" wrapText="1"/>
    </xf>
    <xf numFmtId="2" fontId="10" fillId="2" borderId="21" xfId="7" applyNumberFormat="1" applyFont="1" applyFill="1" applyBorder="1" applyAlignment="1">
      <alignment horizontal="right" vertical="center" wrapText="1"/>
    </xf>
    <xf numFmtId="0" fontId="78" fillId="2" borderId="116" xfId="7" applyFont="1" applyFill="1" applyBorder="1" applyAlignment="1">
      <alignment horizontal="left" vertical="center" wrapText="1"/>
    </xf>
    <xf numFmtId="0" fontId="78" fillId="2" borderId="116" xfId="7" applyFont="1" applyFill="1" applyBorder="1" applyAlignment="1">
      <alignment vertical="center" wrapText="1"/>
    </xf>
    <xf numFmtId="4" fontId="56" fillId="2" borderId="0" xfId="7" applyNumberFormat="1" applyFont="1" applyFill="1" applyAlignment="1">
      <alignment horizontal="center" vertical="center" wrapText="1"/>
    </xf>
    <xf numFmtId="0" fontId="10" fillId="2" borderId="44" xfId="7" applyFont="1" applyFill="1" applyBorder="1" applyAlignment="1">
      <alignment horizontal="left" vertical="center" wrapText="1"/>
    </xf>
    <xf numFmtId="0" fontId="10" fillId="2" borderId="45" xfId="7" applyFont="1" applyFill="1" applyBorder="1" applyAlignment="1">
      <alignment horizontal="left" vertical="center" wrapText="1"/>
    </xf>
    <xf numFmtId="0" fontId="48" fillId="2" borderId="117" xfId="7" applyFont="1" applyFill="1" applyBorder="1" applyAlignment="1">
      <alignment horizontal="left" vertical="center" wrapText="1"/>
    </xf>
    <xf numFmtId="0" fontId="10" fillId="2" borderId="91" xfId="7" applyFont="1" applyFill="1" applyBorder="1" applyAlignment="1">
      <alignment horizontal="left" vertical="center" wrapText="1"/>
    </xf>
    <xf numFmtId="0" fontId="10" fillId="2" borderId="90" xfId="7" applyFont="1" applyFill="1" applyBorder="1" applyAlignment="1">
      <alignment horizontal="left" vertical="center" wrapText="1"/>
    </xf>
    <xf numFmtId="0" fontId="7" fillId="2" borderId="7" xfId="7" applyFont="1" applyFill="1" applyBorder="1" applyAlignment="1">
      <alignment horizontal="left" vertical="center" wrapText="1"/>
    </xf>
    <xf numFmtId="0" fontId="7" fillId="2" borderId="6" xfId="7" applyFont="1" applyFill="1" applyBorder="1" applyAlignment="1">
      <alignment horizontal="left" vertical="center" wrapText="1"/>
    </xf>
    <xf numFmtId="0" fontId="7" fillId="2" borderId="11" xfId="7" applyFont="1" applyFill="1" applyBorder="1" applyAlignment="1">
      <alignment horizontal="center" vertical="center" wrapText="1"/>
    </xf>
    <xf numFmtId="0" fontId="12" fillId="2" borderId="0" xfId="7" applyFont="1" applyFill="1" applyAlignment="1">
      <alignment horizontal="left" vertical="center" wrapText="1"/>
    </xf>
    <xf numFmtId="0" fontId="82" fillId="8" borderId="65" xfId="7" applyFont="1" applyFill="1" applyBorder="1" applyAlignment="1">
      <alignment horizontal="center" vertical="center"/>
    </xf>
    <xf numFmtId="0" fontId="82" fillId="8" borderId="123" xfId="7" applyFont="1" applyFill="1" applyBorder="1" applyAlignment="1">
      <alignment horizontal="center" vertical="center"/>
    </xf>
    <xf numFmtId="0" fontId="82" fillId="8" borderId="66" xfId="7" applyFont="1" applyFill="1" applyBorder="1" applyAlignment="1">
      <alignment horizontal="center" vertical="center"/>
    </xf>
    <xf numFmtId="0" fontId="4" fillId="5" borderId="23" xfId="0" applyFont="1" applyFill="1" applyBorder="1" applyAlignment="1">
      <alignment horizontal="center" vertical="center"/>
    </xf>
    <xf numFmtId="0" fontId="4" fillId="5" borderId="24" xfId="0" applyFont="1" applyFill="1" applyBorder="1" applyAlignment="1">
      <alignment horizontal="center" vertical="center"/>
    </xf>
    <xf numFmtId="0" fontId="4" fillId="5" borderId="25" xfId="0" applyFont="1" applyFill="1" applyBorder="1" applyAlignment="1">
      <alignment horizontal="center" vertical="center"/>
    </xf>
    <xf numFmtId="0" fontId="4" fillId="5" borderId="26" xfId="0" applyFont="1" applyFill="1" applyBorder="1" applyAlignment="1">
      <alignment horizontal="center" vertical="center"/>
    </xf>
    <xf numFmtId="0" fontId="4" fillId="5" borderId="0" xfId="0" applyFont="1" applyFill="1" applyAlignment="1">
      <alignment horizontal="center" vertical="center"/>
    </xf>
    <xf numFmtId="0" fontId="4" fillId="5" borderId="27"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30" xfId="0" applyFont="1" applyFill="1" applyBorder="1" applyAlignment="1">
      <alignment horizontal="center" vertical="center"/>
    </xf>
    <xf numFmtId="0" fontId="4" fillId="5" borderId="28" xfId="0" applyFont="1" applyFill="1" applyBorder="1" applyAlignment="1">
      <alignment horizontal="center" vertical="top"/>
    </xf>
    <xf numFmtId="0" fontId="0" fillId="5" borderId="30" xfId="0" applyFill="1" applyBorder="1" applyAlignment="1">
      <alignment horizontal="center" vertical="top"/>
    </xf>
    <xf numFmtId="0" fontId="4" fillId="5" borderId="23" xfId="0" applyFont="1" applyFill="1" applyBorder="1" applyAlignment="1">
      <alignment horizontal="center"/>
    </xf>
    <xf numFmtId="0" fontId="4" fillId="5" borderId="25" xfId="0" applyFont="1" applyFill="1" applyBorder="1" applyAlignment="1">
      <alignment horizontal="center"/>
    </xf>
    <xf numFmtId="0" fontId="4" fillId="5" borderId="26" xfId="0" applyFont="1" applyFill="1" applyBorder="1" applyAlignment="1">
      <alignment horizontal="center"/>
    </xf>
    <xf numFmtId="0" fontId="4" fillId="5" borderId="27" xfId="0" applyFont="1" applyFill="1" applyBorder="1" applyAlignment="1">
      <alignment horizontal="center"/>
    </xf>
    <xf numFmtId="0" fontId="69" fillId="2" borderId="51" xfId="0" applyFont="1" applyFill="1" applyBorder="1" applyAlignment="1">
      <alignment horizontal="center" vertical="center" textRotation="90"/>
    </xf>
    <xf numFmtId="0" fontId="69" fillId="2" borderId="49" xfId="0" applyFont="1" applyFill="1" applyBorder="1" applyAlignment="1">
      <alignment horizontal="center" wrapText="1"/>
    </xf>
    <xf numFmtId="0" fontId="69" fillId="2" borderId="50" xfId="0" applyFont="1" applyFill="1" applyBorder="1" applyAlignment="1">
      <alignment horizontal="center" wrapText="1"/>
    </xf>
    <xf numFmtId="0" fontId="69" fillId="2" borderId="36" xfId="0" applyFont="1" applyFill="1" applyBorder="1" applyAlignment="1">
      <alignment horizontal="center" vertical="center" wrapText="1"/>
    </xf>
    <xf numFmtId="0" fontId="69" fillId="2" borderId="51" xfId="0" applyFont="1" applyFill="1" applyBorder="1" applyAlignment="1">
      <alignment horizontal="center" vertical="center" wrapText="1"/>
    </xf>
    <xf numFmtId="0" fontId="59" fillId="2" borderId="48" xfId="0" applyFont="1" applyFill="1" applyBorder="1" applyAlignment="1">
      <alignment horizontal="center" vertical="center"/>
    </xf>
    <xf numFmtId="0" fontId="59" fillId="2" borderId="13" xfId="0" applyFont="1" applyFill="1" applyBorder="1" applyAlignment="1">
      <alignment horizontal="center" vertical="center"/>
    </xf>
    <xf numFmtId="0" fontId="69" fillId="2" borderId="86" xfId="0" applyFont="1" applyFill="1" applyBorder="1" applyAlignment="1">
      <alignment horizontal="center" wrapText="1"/>
    </xf>
    <xf numFmtId="0" fontId="69" fillId="2" borderId="88" xfId="0" applyFont="1" applyFill="1" applyBorder="1" applyAlignment="1">
      <alignment horizontal="center" wrapText="1"/>
    </xf>
    <xf numFmtId="0" fontId="69" fillId="2" borderId="49" xfId="0" applyFont="1" applyFill="1" applyBorder="1" applyAlignment="1">
      <alignment horizontal="center" vertical="center"/>
    </xf>
    <xf numFmtId="0" fontId="69" fillId="2" borderId="48" xfId="0" applyFont="1" applyFill="1" applyBorder="1" applyAlignment="1">
      <alignment horizontal="center" vertical="center"/>
    </xf>
    <xf numFmtId="0" fontId="69" fillId="2" borderId="50" xfId="0" applyFont="1" applyFill="1" applyBorder="1" applyAlignment="1">
      <alignment horizontal="center" vertical="center"/>
    </xf>
    <xf numFmtId="0" fontId="69" fillId="2" borderId="52"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53" xfId="0" applyFont="1" applyFill="1" applyBorder="1" applyAlignment="1">
      <alignment horizontal="center" vertical="center"/>
    </xf>
    <xf numFmtId="0" fontId="69" fillId="2" borderId="49" xfId="0" applyFont="1" applyFill="1" applyBorder="1" applyAlignment="1">
      <alignment horizontal="center" vertical="center" wrapText="1"/>
    </xf>
    <xf numFmtId="0" fontId="69" fillId="2" borderId="50" xfId="0" applyFont="1" applyFill="1" applyBorder="1" applyAlignment="1">
      <alignment horizontal="center" vertical="center" wrapText="1"/>
    </xf>
    <xf numFmtId="0" fontId="59" fillId="2" borderId="50" xfId="0" applyFont="1" applyFill="1" applyBorder="1" applyAlignment="1">
      <alignment horizontal="center" vertical="center"/>
    </xf>
    <xf numFmtId="0" fontId="59" fillId="2" borderId="53" xfId="0" applyFont="1" applyFill="1" applyBorder="1" applyAlignment="1">
      <alignment horizontal="center" vertical="center"/>
    </xf>
    <xf numFmtId="0" fontId="69" fillId="2" borderId="86" xfId="0" applyFont="1" applyFill="1" applyBorder="1" applyAlignment="1">
      <alignment horizontal="center" vertical="center" textRotation="90"/>
    </xf>
    <xf numFmtId="0" fontId="69" fillId="2" borderId="87" xfId="0" applyFont="1" applyFill="1" applyBorder="1" applyAlignment="1">
      <alignment horizontal="center" vertical="center" textRotation="90"/>
    </xf>
    <xf numFmtId="0" fontId="69" fillId="2" borderId="88" xfId="0" applyFont="1" applyFill="1" applyBorder="1" applyAlignment="1">
      <alignment horizontal="center" vertical="center" textRotation="90"/>
    </xf>
    <xf numFmtId="0" fontId="70" fillId="2" borderId="42" xfId="0" applyFont="1" applyFill="1" applyBorder="1" applyAlignment="1">
      <alignment horizontal="center"/>
    </xf>
    <xf numFmtId="0" fontId="70" fillId="2" borderId="2" xfId="0" applyFont="1" applyFill="1" applyBorder="1" applyAlignment="1">
      <alignment horizontal="center"/>
    </xf>
    <xf numFmtId="0" fontId="64" fillId="2" borderId="42" xfId="0" applyFont="1" applyFill="1" applyBorder="1" applyAlignment="1">
      <alignment horizontal="center" wrapText="1"/>
    </xf>
    <xf numFmtId="0" fontId="64" fillId="2" borderId="2" xfId="0" applyFont="1" applyFill="1" applyBorder="1" applyAlignment="1">
      <alignment horizontal="center" wrapText="1"/>
    </xf>
    <xf numFmtId="0" fontId="59" fillId="2" borderId="49" xfId="0" applyFont="1" applyFill="1" applyBorder="1" applyAlignment="1">
      <alignment horizontal="center" vertical="center"/>
    </xf>
    <xf numFmtId="0" fontId="59" fillId="2" borderId="52" xfId="0" applyFont="1" applyFill="1" applyBorder="1" applyAlignment="1">
      <alignment horizontal="center" vertical="center"/>
    </xf>
    <xf numFmtId="2" fontId="59" fillId="2" borderId="42" xfId="0" applyNumberFormat="1" applyFont="1" applyFill="1" applyBorder="1" applyAlignment="1">
      <alignment horizontal="left"/>
    </xf>
    <xf numFmtId="2" fontId="59" fillId="2" borderId="2" xfId="0" applyNumberFormat="1" applyFont="1" applyFill="1" applyBorder="1" applyAlignment="1">
      <alignment horizontal="left"/>
    </xf>
  </cellXfs>
  <cellStyles count="16">
    <cellStyle name="Moeda" xfId="15" builtinId="4"/>
    <cellStyle name="Normal" xfId="0" builtinId="0"/>
    <cellStyle name="Normal 182" xfId="7" xr:uid="{00000000-0005-0000-0000-000002000000}"/>
    <cellStyle name="Normal 2" xfId="2" xr:uid="{00000000-0005-0000-0000-000003000000}"/>
    <cellStyle name="Normal 2 2" xfId="9" xr:uid="{00000000-0005-0000-0000-000004000000}"/>
    <cellStyle name="Normal 2 2 2" xfId="4" xr:uid="{00000000-0005-0000-0000-000005000000}"/>
    <cellStyle name="Normal 3" xfId="8" xr:uid="{00000000-0005-0000-0000-000006000000}"/>
    <cellStyle name="Normal 3 2" xfId="12" xr:uid="{00000000-0005-0000-0000-000007000000}"/>
    <cellStyle name="Normal 4" xfId="11" xr:uid="{00000000-0005-0000-0000-000008000000}"/>
    <cellStyle name="Normal 5" xfId="14" xr:uid="{00000000-0005-0000-0000-000009000000}"/>
    <cellStyle name="Normal 73" xfId="5" xr:uid="{00000000-0005-0000-0000-00000A000000}"/>
    <cellStyle name="Normal 85" xfId="6" xr:uid="{00000000-0005-0000-0000-00000B000000}"/>
    <cellStyle name="Porcentagem" xfId="13" builtinId="5"/>
    <cellStyle name="Vírgula 2" xfId="10" xr:uid="{00000000-0005-0000-0000-00000D000000}"/>
    <cellStyle name="Vírgula 4" xfId="3" xr:uid="{00000000-0005-0000-0000-00000E000000}"/>
    <cellStyle name="Vírgula 5" xfId="1" xr:uid="{00000000-0005-0000-0000-00000F000000}"/>
  </cellStyles>
  <dxfs count="2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CCECFF"/>
      <color rgb="FFFFFF66"/>
      <color rgb="FF59C3E9"/>
      <color rgb="FFCCFFCC"/>
      <color rgb="FFA7E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1</xdr:col>
      <xdr:colOff>321243</xdr:colOff>
      <xdr:row>2</xdr:row>
      <xdr:rowOff>52512</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8100"/>
          <a:ext cx="1092768" cy="4335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28575</xdr:rowOff>
        </xdr:from>
        <xdr:to>
          <xdr:col>3</xdr:col>
          <xdr:colOff>47625</xdr:colOff>
          <xdr:row>6</xdr:row>
          <xdr:rowOff>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xdr:row>
          <xdr:rowOff>123825</xdr:rowOff>
        </xdr:from>
        <xdr:to>
          <xdr:col>2</xdr:col>
          <xdr:colOff>28575</xdr:colOff>
          <xdr:row>4</xdr:row>
          <xdr:rowOff>161925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300-0000017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28575</xdr:rowOff>
        </xdr:from>
        <xdr:to>
          <xdr:col>1</xdr:col>
          <xdr:colOff>438150</xdr:colOff>
          <xdr:row>6</xdr:row>
          <xdr:rowOff>57150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400-000001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bras01\Desktop\CPOS\Projetos%20Prefeitura\Estudo%20or&#231;amento%20CC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BRAS_2022/Francisco/Projetos%20e%20or&#231;amentos/Sede%20dos%20Conselhos/1o%20estudo%20(descartado_abril_22)/Planilha%20or&#231;ament&#225;ria%202a%20Op&#231;&#227;o%20Sede%20dos%20Conselh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 val="Table 1"/>
      <sheetName val="Teste"/>
      <sheetName val="Planilha2"/>
      <sheetName val="Boletim_185"/>
    </sheetNames>
    <sheetDataSet>
      <sheetData sheetId="0" refreshError="1">
        <row r="1">
          <cell r="B1" t="str">
            <v>COMPANHIA DE DESENVOLVIMENTO HABITACIONAL E URBANO</v>
          </cell>
        </row>
        <row r="3">
          <cell r="A3" t="str">
            <v>BOLETIM REFERENCIAL DE CUSTOS - TABELA DE SERVIÇOS</v>
          </cell>
        </row>
        <row r="4">
          <cell r="A4" t="str">
            <v>COM DESONERAÇÃO</v>
          </cell>
        </row>
        <row r="5">
          <cell r="F5" t="str">
            <v>Versão 184</v>
          </cell>
        </row>
        <row r="6">
          <cell r="E6" t="str">
            <v>Data Base:</v>
          </cell>
          <cell r="F6" t="str">
            <v>NOVEMBRO/21</v>
          </cell>
        </row>
        <row r="7">
          <cell r="C7" t="str">
            <v>BDI :</v>
          </cell>
          <cell r="D7">
            <v>0</v>
          </cell>
          <cell r="E7" t="str">
            <v>L.S.:</v>
          </cell>
          <cell r="F7">
            <v>0.9778</v>
          </cell>
        </row>
        <row r="8">
          <cell r="A8" t="str">
            <v>Referência</v>
          </cell>
          <cell r="B8" t="str">
            <v xml:space="preserve"> Descrição</v>
          </cell>
          <cell r="C8" t="str">
            <v>Un</v>
          </cell>
          <cell r="D8" t="str">
            <v>Material</v>
          </cell>
          <cell r="E8" t="str">
            <v>Mão de Obra</v>
          </cell>
          <cell r="F8" t="str">
            <v>Custo Total</v>
          </cell>
        </row>
        <row r="9">
          <cell r="A9" t="str">
            <v>01</v>
          </cell>
          <cell r="B9" t="str">
            <v>SERVICO TECNICO ESPECIALIZADO</v>
          </cell>
        </row>
        <row r="10">
          <cell r="A10" t="str">
            <v>01.02</v>
          </cell>
          <cell r="B10" t="str">
            <v>Parecer técnico</v>
          </cell>
        </row>
        <row r="11">
          <cell r="A11" t="str">
            <v>01.02.071</v>
          </cell>
          <cell r="B11" t="str">
            <v>Parecer técnico de fundações, contenções e recomendações gerais, para empreendimentos com área construída até 1.000 m²</v>
          </cell>
          <cell r="C11" t="str">
            <v>UN</v>
          </cell>
          <cell r="E11">
            <v>4791.38</v>
          </cell>
          <cell r="F11">
            <v>4791.38</v>
          </cell>
        </row>
        <row r="12">
          <cell r="A12" t="str">
            <v>01.02.081</v>
          </cell>
          <cell r="B12" t="str">
            <v>Parecer técnico de fundações, contenções e recomendações gerais, para empreendimentos com área construída de 1.001 a 2.000 m²</v>
          </cell>
          <cell r="C12" t="str">
            <v>UN</v>
          </cell>
          <cell r="E12">
            <v>6371.61</v>
          </cell>
          <cell r="F12">
            <v>6371.61</v>
          </cell>
        </row>
        <row r="13">
          <cell r="A13" t="str">
            <v>01.02.091</v>
          </cell>
          <cell r="B13" t="str">
            <v>Parecer técnico de fundações, contenções e recomendações gerais, para empreendimentos com área construída de 2.001 a 5.000 m²</v>
          </cell>
          <cell r="C13" t="str">
            <v>UN</v>
          </cell>
          <cell r="E13">
            <v>10884.11</v>
          </cell>
          <cell r="F13">
            <v>10884.11</v>
          </cell>
        </row>
        <row r="14">
          <cell r="A14" t="str">
            <v>01.02.101</v>
          </cell>
          <cell r="B14" t="str">
            <v>Parecer técnico de fundações, contenções e recomendações gerais, para empreendimentos com área construída de 5.001 a 10.000 m²</v>
          </cell>
          <cell r="C14" t="str">
            <v>UN</v>
          </cell>
          <cell r="E14">
            <v>14923.4</v>
          </cell>
          <cell r="F14">
            <v>14923.4</v>
          </cell>
        </row>
        <row r="15">
          <cell r="A15" t="str">
            <v>01.02.111</v>
          </cell>
          <cell r="B15" t="str">
            <v>Parecer técnico de fundações, contenções e recomendações gerais, para empreendimentos com área construída acima de 10.000 m²</v>
          </cell>
          <cell r="C15" t="str">
            <v>UN</v>
          </cell>
          <cell r="E15">
            <v>17390.919999999998</v>
          </cell>
          <cell r="F15">
            <v>17390.919999999998</v>
          </cell>
        </row>
        <row r="16">
          <cell r="A16" t="str">
            <v>01.06</v>
          </cell>
          <cell r="B16" t="str">
            <v>Projeto de instalações elétricas</v>
          </cell>
        </row>
        <row r="17">
          <cell r="A17" t="str">
            <v>01.06.021</v>
          </cell>
          <cell r="B17" t="str">
            <v>Elaboração de projeto de adequação de entrada de energia elétrica junto a concessionária, com medição em baixa tensão e demanda até 75 kVA</v>
          </cell>
          <cell r="C17" t="str">
            <v>UN</v>
          </cell>
          <cell r="E17">
            <v>6119.68</v>
          </cell>
          <cell r="F17">
            <v>6119.68</v>
          </cell>
        </row>
        <row r="18">
          <cell r="A18" t="str">
            <v>01.06.031</v>
          </cell>
          <cell r="B18" t="str">
            <v>Elaboração de projeto de adequação de entrada de energia elétrica junto a concessionária, com medição em média tensão, subestação simplificada e demanda de 75 kVA a 300 kVA</v>
          </cell>
          <cell r="C18" t="str">
            <v>UN</v>
          </cell>
          <cell r="E18">
            <v>10365.540000000001</v>
          </cell>
          <cell r="F18">
            <v>10365.540000000001</v>
          </cell>
        </row>
        <row r="19">
          <cell r="A19" t="str">
            <v>01.06.032</v>
          </cell>
          <cell r="B19" t="str">
            <v>Elaboração de projeto de adequação de entrada de energia elétrica junto a concessionária, com medição em média tensão e demanda de 75 kVA a 300 kVA</v>
          </cell>
          <cell r="C19" t="str">
            <v>UN</v>
          </cell>
          <cell r="E19">
            <v>14026.52</v>
          </cell>
          <cell r="F19">
            <v>14026.52</v>
          </cell>
        </row>
        <row r="20">
          <cell r="A20" t="str">
            <v>01.06.041</v>
          </cell>
          <cell r="B20" t="str">
            <v>Elaboração de projeto de adequação de entrada de energia elétrica junto a concessionária, com medição em média tensão e demanda acima de 300 kVA a 2 MVA</v>
          </cell>
          <cell r="C20" t="str">
            <v>UN</v>
          </cell>
          <cell r="E20">
            <v>18656.900000000001</v>
          </cell>
          <cell r="F20">
            <v>18656.900000000001</v>
          </cell>
        </row>
        <row r="21">
          <cell r="A21" t="str">
            <v>01.17</v>
          </cell>
          <cell r="B21" t="str">
            <v>Projeto executivo</v>
          </cell>
        </row>
        <row r="22">
          <cell r="A22" t="str">
            <v>01.17.031</v>
          </cell>
          <cell r="B22" t="str">
            <v>Projeto executivo de arquitetura em formato A1</v>
          </cell>
          <cell r="C22" t="str">
            <v>UN</v>
          </cell>
          <cell r="E22">
            <v>2410.6799999999998</v>
          </cell>
          <cell r="F22">
            <v>2410.6799999999998</v>
          </cell>
        </row>
        <row r="23">
          <cell r="A23" t="str">
            <v>01.17.041</v>
          </cell>
          <cell r="B23" t="str">
            <v>Projeto executivo de arquitetura em formato A0</v>
          </cell>
          <cell r="C23" t="str">
            <v>UN</v>
          </cell>
          <cell r="E23">
            <v>3258.97</v>
          </cell>
          <cell r="F23">
            <v>3258.97</v>
          </cell>
        </row>
        <row r="24">
          <cell r="A24" t="str">
            <v>01.17.051</v>
          </cell>
          <cell r="B24" t="str">
            <v>Projeto executivo de estrutura em formato A1</v>
          </cell>
          <cell r="C24" t="str">
            <v>UN</v>
          </cell>
          <cell r="E24">
            <v>1767.99</v>
          </cell>
          <cell r="F24">
            <v>1767.99</v>
          </cell>
        </row>
        <row r="25">
          <cell r="A25" t="str">
            <v>01.17.061</v>
          </cell>
          <cell r="B25" t="str">
            <v>Projeto executivo de estrutura em formato A0</v>
          </cell>
          <cell r="C25" t="str">
            <v>UN</v>
          </cell>
          <cell r="E25">
            <v>2418.94</v>
          </cell>
          <cell r="F25">
            <v>2418.94</v>
          </cell>
        </row>
        <row r="26">
          <cell r="A26" t="str">
            <v>01.17.071</v>
          </cell>
          <cell r="B26" t="str">
            <v>Projeto executivo de instalações hidráulicas em formato A1</v>
          </cell>
          <cell r="C26" t="str">
            <v>UN</v>
          </cell>
          <cell r="E26">
            <v>759</v>
          </cell>
          <cell r="F26">
            <v>759</v>
          </cell>
        </row>
        <row r="27">
          <cell r="A27" t="str">
            <v>01.17.081</v>
          </cell>
          <cell r="B27" t="str">
            <v>Projeto executivo de instalações hidráulicas em formato A0</v>
          </cell>
          <cell r="C27" t="str">
            <v>UN</v>
          </cell>
          <cell r="E27">
            <v>1010.32</v>
          </cell>
          <cell r="F27">
            <v>1010.32</v>
          </cell>
        </row>
        <row r="28">
          <cell r="A28" t="str">
            <v>01.17.111</v>
          </cell>
          <cell r="B28" t="str">
            <v>Projeto executivo de instalações elétricas em formato A1</v>
          </cell>
          <cell r="C28" t="str">
            <v>UN</v>
          </cell>
          <cell r="E28">
            <v>842.82</v>
          </cell>
          <cell r="F28">
            <v>842.82</v>
          </cell>
        </row>
        <row r="29">
          <cell r="A29" t="str">
            <v>01.17.121</v>
          </cell>
          <cell r="B29" t="str">
            <v>Projeto executivo de instalações elétricas em formato A0</v>
          </cell>
          <cell r="C29" t="str">
            <v>UN</v>
          </cell>
          <cell r="E29">
            <v>1168.6199999999999</v>
          </cell>
          <cell r="F29">
            <v>1168.6199999999999</v>
          </cell>
        </row>
        <row r="30">
          <cell r="A30" t="str">
            <v>01.17.151</v>
          </cell>
          <cell r="B30" t="str">
            <v>Projeto executivo de climatização em formato A1</v>
          </cell>
          <cell r="C30" t="str">
            <v>UN</v>
          </cell>
          <cell r="E30">
            <v>1622.28</v>
          </cell>
          <cell r="F30">
            <v>1622.28</v>
          </cell>
        </row>
        <row r="31">
          <cell r="A31" t="str">
            <v>01.17.161</v>
          </cell>
          <cell r="B31" t="str">
            <v>Projeto executivo de climatização em formato A0</v>
          </cell>
          <cell r="C31" t="str">
            <v>UN</v>
          </cell>
          <cell r="E31">
            <v>2211.35</v>
          </cell>
          <cell r="F31">
            <v>2211.35</v>
          </cell>
        </row>
        <row r="32">
          <cell r="A32" t="str">
            <v>01.17.171</v>
          </cell>
          <cell r="B32" t="str">
            <v>Projeto executivo de chuveiros automáticos em formato A1</v>
          </cell>
          <cell r="C32" t="str">
            <v>UN</v>
          </cell>
          <cell r="E32">
            <v>1400.53</v>
          </cell>
          <cell r="F32">
            <v>1400.53</v>
          </cell>
        </row>
        <row r="33">
          <cell r="A33" t="str">
            <v>01.17.181</v>
          </cell>
          <cell r="B33" t="str">
            <v>Projeto executivo de chuveiros automáticos em formato A0</v>
          </cell>
          <cell r="C33" t="str">
            <v>UN</v>
          </cell>
          <cell r="E33">
            <v>1810.24</v>
          </cell>
          <cell r="F33">
            <v>1810.24</v>
          </cell>
        </row>
        <row r="34">
          <cell r="A34" t="str">
            <v>01.20</v>
          </cell>
          <cell r="B34" t="str">
            <v>Levantamento topográfico e geofísico</v>
          </cell>
        </row>
        <row r="35">
          <cell r="A35" t="str">
            <v>01.20.010</v>
          </cell>
          <cell r="B35" t="str">
            <v>Taxa de mobilização e desmobilização de equipamentos para execução de levantamento topográfico</v>
          </cell>
          <cell r="C35" t="str">
            <v>TX</v>
          </cell>
          <cell r="D35">
            <v>1145.52</v>
          </cell>
          <cell r="F35">
            <v>1145.52</v>
          </cell>
        </row>
        <row r="36">
          <cell r="A36" t="str">
            <v>01.20.691</v>
          </cell>
          <cell r="B36" t="str">
            <v>Levantamento planimétrico cadastral com áreas ocupadas predominantemente por comunidades - área até 20.000 m² (mínimo de 3.500 m²)</v>
          </cell>
          <cell r="C36" t="str">
            <v>M2</v>
          </cell>
          <cell r="D36">
            <v>0.44</v>
          </cell>
          <cell r="E36">
            <v>0.39</v>
          </cell>
          <cell r="F36">
            <v>0.83</v>
          </cell>
        </row>
        <row r="37">
          <cell r="A37" t="str">
            <v>01.20.701</v>
          </cell>
          <cell r="B37" t="str">
            <v>Levantamento planimétrico cadastral com áreas ocupadas predominantemente por comunidades - área acima de 20.000 m² até 200.000 m²</v>
          </cell>
          <cell r="C37" t="str">
            <v>M2</v>
          </cell>
          <cell r="D37">
            <v>0.35</v>
          </cell>
          <cell r="E37">
            <v>0.28999999999999998</v>
          </cell>
          <cell r="F37">
            <v>0.64</v>
          </cell>
        </row>
        <row r="38">
          <cell r="A38" t="str">
            <v>01.20.711</v>
          </cell>
          <cell r="B38" t="str">
            <v>Levantamento planimétrico cadastral com áreas ocupadas predominantemente por comunidades - área acima de 200.000 m²</v>
          </cell>
          <cell r="C38" t="str">
            <v>M2</v>
          </cell>
          <cell r="D38">
            <v>0.28000000000000003</v>
          </cell>
          <cell r="E38">
            <v>0.24</v>
          </cell>
          <cell r="F38">
            <v>0.52</v>
          </cell>
        </row>
        <row r="39">
          <cell r="A39" t="str">
            <v>01.20.721</v>
          </cell>
          <cell r="B39" t="str">
            <v>Levantamento planimétrico cadastral com áreas até 50% de ocupação - área até 20.000 m² (mínimo de 3.500 m²)</v>
          </cell>
          <cell r="C39" t="str">
            <v>M2</v>
          </cell>
          <cell r="D39">
            <v>0.38</v>
          </cell>
          <cell r="E39">
            <v>0.35</v>
          </cell>
          <cell r="F39">
            <v>0.73</v>
          </cell>
        </row>
        <row r="40">
          <cell r="A40" t="str">
            <v>01.20.731</v>
          </cell>
          <cell r="B40" t="str">
            <v>Levantamento planimétrico cadastral com áreas até 50% de ocupação - área acima de 20.000 m² até 200.000 m²</v>
          </cell>
          <cell r="C40" t="str">
            <v>M2</v>
          </cell>
          <cell r="D40">
            <v>0.19</v>
          </cell>
          <cell r="E40">
            <v>0.37</v>
          </cell>
          <cell r="F40">
            <v>0.56000000000000005</v>
          </cell>
        </row>
        <row r="41">
          <cell r="A41" t="str">
            <v>01.20.741</v>
          </cell>
          <cell r="B41" t="str">
            <v>Levantamento planimétrico cadastral com áreas até 50% de ocupação - área acima de 200.000 m²</v>
          </cell>
          <cell r="C41" t="str">
            <v>M2</v>
          </cell>
          <cell r="D41">
            <v>0.24</v>
          </cell>
          <cell r="E41">
            <v>0.21</v>
          </cell>
          <cell r="F41">
            <v>0.45</v>
          </cell>
        </row>
        <row r="42">
          <cell r="A42" t="str">
            <v>01.20.751</v>
          </cell>
          <cell r="B42" t="str">
            <v>Levantamento planimétrico cadastral com áreas acima de 50% de ocupação - área até 20.000 m² (mínimo de 4.000 m²)</v>
          </cell>
          <cell r="C42" t="str">
            <v>M2</v>
          </cell>
          <cell r="D42">
            <v>0.34</v>
          </cell>
          <cell r="E42">
            <v>0.28999999999999998</v>
          </cell>
          <cell r="F42">
            <v>0.63</v>
          </cell>
        </row>
        <row r="43">
          <cell r="A43" t="str">
            <v>01.20.761</v>
          </cell>
          <cell r="B43" t="str">
            <v>Levantamento planimétrico cadastral com áreas acima de 50% de ocupação - área acima de 20.000 m² até 200.000 m²</v>
          </cell>
          <cell r="C43" t="str">
            <v>M2</v>
          </cell>
          <cell r="D43">
            <v>0.3</v>
          </cell>
          <cell r="E43">
            <v>0.26</v>
          </cell>
          <cell r="F43">
            <v>0.56000000000000005</v>
          </cell>
        </row>
        <row r="44">
          <cell r="A44" t="str">
            <v>01.20.771</v>
          </cell>
          <cell r="B44" t="str">
            <v>Levantamento planimétrico cadastral com áreas acima de 50% de ocupação - área acima de 200.000 m²</v>
          </cell>
          <cell r="C44" t="str">
            <v>M2</v>
          </cell>
          <cell r="D44">
            <v>0.28000000000000003</v>
          </cell>
          <cell r="E44">
            <v>0.25</v>
          </cell>
          <cell r="F44">
            <v>0.53</v>
          </cell>
        </row>
        <row r="45">
          <cell r="A45" t="str">
            <v>01.20.781</v>
          </cell>
          <cell r="B45" t="str">
            <v>Levantamento planialtimétrico cadastral com áreas ocupadas predominantemente por comunidades - área até 20.000 m² (mínimo de 3.500 m²)</v>
          </cell>
          <cell r="C45" t="str">
            <v>M2</v>
          </cell>
          <cell r="D45">
            <v>0.48</v>
          </cell>
          <cell r="E45">
            <v>0.42</v>
          </cell>
          <cell r="F45">
            <v>0.9</v>
          </cell>
        </row>
        <row r="46">
          <cell r="A46" t="str">
            <v>01.20.791</v>
          </cell>
          <cell r="B46" t="str">
            <v>Levantamento planialtimétrico cadastral com áreas ocupadas predominantemente por comunidades - área acima de 20.000 m² até 200.000 m²</v>
          </cell>
          <cell r="C46" t="str">
            <v>M2</v>
          </cell>
          <cell r="D46">
            <v>0.37</v>
          </cell>
          <cell r="E46">
            <v>0.33</v>
          </cell>
          <cell r="F46">
            <v>0.7</v>
          </cell>
        </row>
        <row r="47">
          <cell r="A47" t="str">
            <v>01.20.801</v>
          </cell>
          <cell r="B47" t="str">
            <v>Levantamento planialtimétrico cadastral com áreas ocupadas predominantemente por comunidades - área acima de 200.000 m²</v>
          </cell>
          <cell r="C47" t="str">
            <v>M2</v>
          </cell>
          <cell r="D47">
            <v>0.3</v>
          </cell>
          <cell r="E47">
            <v>0.26</v>
          </cell>
          <cell r="F47">
            <v>0.56000000000000005</v>
          </cell>
        </row>
        <row r="48">
          <cell r="A48" t="str">
            <v>01.20.811</v>
          </cell>
          <cell r="B48" t="str">
            <v>Levantamento planialtimétrico cadastral com áreas até 50% de ocupação - área até 20.000 m² (mínimo de 4.000 m²)</v>
          </cell>
          <cell r="C48" t="str">
            <v>M2</v>
          </cell>
          <cell r="D48">
            <v>0.4</v>
          </cell>
          <cell r="E48">
            <v>0.35</v>
          </cell>
          <cell r="F48">
            <v>0.75</v>
          </cell>
        </row>
        <row r="49">
          <cell r="A49" t="str">
            <v>01.20.821</v>
          </cell>
          <cell r="B49" t="str">
            <v>Levantamento planialtimétrico cadastral com áreas até 50% de ocupação - área acima de 20.000 m² até 200.000 m²</v>
          </cell>
          <cell r="C49" t="str">
            <v>M2</v>
          </cell>
          <cell r="D49">
            <v>0.33</v>
          </cell>
          <cell r="E49">
            <v>0.28000000000000003</v>
          </cell>
          <cell r="F49">
            <v>0.61</v>
          </cell>
        </row>
        <row r="50">
          <cell r="A50" t="str">
            <v>01.20.831</v>
          </cell>
          <cell r="B50" t="str">
            <v>Levantamento planialtimétrico cadastral com áreas até 50% de ocupação - área acima de 200.000 m²</v>
          </cell>
          <cell r="C50" t="str">
            <v>M2</v>
          </cell>
          <cell r="D50">
            <v>0.27</v>
          </cell>
          <cell r="E50">
            <v>0.23</v>
          </cell>
          <cell r="F50">
            <v>0.5</v>
          </cell>
        </row>
        <row r="51">
          <cell r="A51" t="str">
            <v>01.20.841</v>
          </cell>
          <cell r="B51" t="str">
            <v>Levantamento planialtimétrico cadastral com áreas acima de 50% de ocupação - área até 20.000 m² (mínimo de 3.500 m²)</v>
          </cell>
          <cell r="C51" t="str">
            <v>M2</v>
          </cell>
          <cell r="D51">
            <v>0.46</v>
          </cell>
          <cell r="E51">
            <v>0.4</v>
          </cell>
          <cell r="F51">
            <v>0.86</v>
          </cell>
        </row>
        <row r="52">
          <cell r="A52" t="str">
            <v>01.20.851</v>
          </cell>
          <cell r="B52" t="str">
            <v>Levantamento planialtimétrico cadastral com áreas acima de 50% de ocupação - área acima de 20.000 m² até 200.000 m²</v>
          </cell>
          <cell r="C52" t="str">
            <v>M2</v>
          </cell>
          <cell r="D52">
            <v>0.31</v>
          </cell>
          <cell r="E52">
            <v>0.27</v>
          </cell>
          <cell r="F52">
            <v>0.57999999999999996</v>
          </cell>
        </row>
        <row r="53">
          <cell r="A53" t="str">
            <v>01.20.861</v>
          </cell>
          <cell r="B53" t="str">
            <v>Levantamento planialtimétrico cadastral com áreas acima de 50% de ocupação - área acima de 200.000 m²</v>
          </cell>
          <cell r="C53" t="str">
            <v>M2</v>
          </cell>
          <cell r="D53">
            <v>0.19</v>
          </cell>
          <cell r="E53">
            <v>0.28000000000000003</v>
          </cell>
          <cell r="F53">
            <v>0.47</v>
          </cell>
        </row>
        <row r="54">
          <cell r="A54" t="str">
            <v>01.20.871</v>
          </cell>
          <cell r="B54" t="str">
            <v>Levantamento planialtimétrico cadastral em área rural até 2 alqueires (mínimo de 10.000 m²)</v>
          </cell>
          <cell r="C54" t="str">
            <v>M2</v>
          </cell>
          <cell r="D54">
            <v>0.2</v>
          </cell>
          <cell r="E54">
            <v>0.16</v>
          </cell>
          <cell r="F54">
            <v>0.36</v>
          </cell>
        </row>
        <row r="55">
          <cell r="A55" t="str">
            <v>01.20.881</v>
          </cell>
          <cell r="B55" t="str">
            <v>Levantamento planialtimétrico cadastral em área rural acima de 2 até 5 alqueires</v>
          </cell>
          <cell r="C55" t="str">
            <v>M2</v>
          </cell>
          <cell r="D55">
            <v>0.14000000000000001</v>
          </cell>
          <cell r="E55">
            <v>0.13</v>
          </cell>
          <cell r="F55">
            <v>0.27</v>
          </cell>
        </row>
        <row r="56">
          <cell r="A56" t="str">
            <v>01.20.891</v>
          </cell>
          <cell r="B56" t="str">
            <v>Levantamento planialtimétrico cadastral em área rural acima de 5 até 10 alqueires</v>
          </cell>
          <cell r="C56" t="str">
            <v>M2</v>
          </cell>
          <cell r="D56">
            <v>0.1</v>
          </cell>
          <cell r="E56">
            <v>0.09</v>
          </cell>
          <cell r="F56">
            <v>0.19</v>
          </cell>
        </row>
        <row r="57">
          <cell r="A57" t="str">
            <v>01.20.901</v>
          </cell>
          <cell r="B57" t="str">
            <v>Levantamento planialtimétrico cadastral em área rural acima de 10 alqueires</v>
          </cell>
          <cell r="C57" t="str">
            <v>M2</v>
          </cell>
          <cell r="D57">
            <v>0.09</v>
          </cell>
          <cell r="E57">
            <v>7.0000000000000007E-2</v>
          </cell>
          <cell r="F57">
            <v>0.16</v>
          </cell>
        </row>
        <row r="58">
          <cell r="A58" t="str">
            <v>01.20.911</v>
          </cell>
          <cell r="B58" t="str">
            <v>Transporte de referência de nível (RN) - classe IIN (mínimo de 2 km)</v>
          </cell>
          <cell r="C58" t="str">
            <v>KM</v>
          </cell>
          <cell r="D58">
            <v>717.57</v>
          </cell>
          <cell r="E58">
            <v>492.92</v>
          </cell>
          <cell r="F58">
            <v>1210.49</v>
          </cell>
        </row>
        <row r="59">
          <cell r="A59" t="str">
            <v>01.20.921</v>
          </cell>
          <cell r="B59" t="str">
            <v>Implantação de marcos através de levantamento com GPS (mínimo de 3 marcos)</v>
          </cell>
          <cell r="C59" t="str">
            <v>UN</v>
          </cell>
          <cell r="D59">
            <v>756.67</v>
          </cell>
          <cell r="E59">
            <v>337.28</v>
          </cell>
          <cell r="F59">
            <v>1093.95</v>
          </cell>
        </row>
        <row r="60">
          <cell r="A60" t="str">
            <v>01.21</v>
          </cell>
          <cell r="B60" t="str">
            <v>Estudo geotecnico (sondagem)</v>
          </cell>
        </row>
        <row r="61">
          <cell r="A61" t="str">
            <v>01.21.010</v>
          </cell>
          <cell r="B61" t="str">
            <v>Taxa de mobilização e desmobilização de equipamentos para execução de sondagem</v>
          </cell>
          <cell r="C61" t="str">
            <v>TX</v>
          </cell>
          <cell r="D61">
            <v>1083.42</v>
          </cell>
          <cell r="F61">
            <v>1083.42</v>
          </cell>
        </row>
        <row r="62">
          <cell r="A62" t="str">
            <v>01.21.090</v>
          </cell>
          <cell r="B62" t="str">
            <v>Taxa de mobilização e desmobilização de equipamentos para execução de sondagem rotativa</v>
          </cell>
          <cell r="C62" t="str">
            <v>TX</v>
          </cell>
          <cell r="D62">
            <v>5858.61</v>
          </cell>
          <cell r="F62">
            <v>5858.61</v>
          </cell>
        </row>
        <row r="63">
          <cell r="A63" t="str">
            <v>01.21.100</v>
          </cell>
          <cell r="B63" t="str">
            <v>Sondagem do terreno a trado</v>
          </cell>
          <cell r="C63" t="str">
            <v>M</v>
          </cell>
          <cell r="D63">
            <v>80.55</v>
          </cell>
          <cell r="F63">
            <v>80.55</v>
          </cell>
        </row>
        <row r="64">
          <cell r="A64" t="str">
            <v>01.21.110</v>
          </cell>
          <cell r="B64" t="str">
            <v>Sondagem do terreno à percussão (mínimo de 30 m)</v>
          </cell>
          <cell r="C64" t="str">
            <v>M</v>
          </cell>
          <cell r="D64">
            <v>92.99</v>
          </cell>
          <cell r="F64">
            <v>92.99</v>
          </cell>
        </row>
        <row r="65">
          <cell r="A65" t="str">
            <v>01.21.120</v>
          </cell>
          <cell r="B65" t="str">
            <v>Sondagem do terreno rotativa em solo</v>
          </cell>
          <cell r="C65" t="str">
            <v>M</v>
          </cell>
          <cell r="D65">
            <v>335.63</v>
          </cell>
          <cell r="F65">
            <v>335.63</v>
          </cell>
        </row>
        <row r="66">
          <cell r="A66" t="str">
            <v>01.21.130</v>
          </cell>
          <cell r="B66" t="str">
            <v>Sondagem do terreno rotativa em rocha</v>
          </cell>
          <cell r="C66" t="str">
            <v>M</v>
          </cell>
          <cell r="D66">
            <v>595.16</v>
          </cell>
          <cell r="F66">
            <v>595.16</v>
          </cell>
        </row>
        <row r="67">
          <cell r="A67" t="str">
            <v>01.21.140</v>
          </cell>
          <cell r="B67" t="str">
            <v>Sondagem do terreno à percussão com a utilização de torquímetro (mínimo de 30 m)</v>
          </cell>
          <cell r="C67" t="str">
            <v>M</v>
          </cell>
          <cell r="D67">
            <v>80.260000000000005</v>
          </cell>
          <cell r="F67">
            <v>80.260000000000005</v>
          </cell>
        </row>
        <row r="68">
          <cell r="A68" t="str">
            <v>01.23</v>
          </cell>
          <cell r="B68" t="str">
            <v>Tratamento, recuperação e trabalhos especiais em concreto</v>
          </cell>
        </row>
        <row r="69">
          <cell r="A69" t="str">
            <v>01.23.010</v>
          </cell>
          <cell r="B69" t="str">
            <v>Taxa de mobilização e desmobilização de equipamentos para execução de corte em concreto armado</v>
          </cell>
          <cell r="C69" t="str">
            <v>TX</v>
          </cell>
          <cell r="D69">
            <v>317.92</v>
          </cell>
          <cell r="F69">
            <v>317.92</v>
          </cell>
        </row>
        <row r="70">
          <cell r="A70" t="str">
            <v>01.23.020</v>
          </cell>
          <cell r="B70" t="str">
            <v>Limpeza de armadura com escova de aço</v>
          </cell>
          <cell r="C70" t="str">
            <v>M2</v>
          </cell>
          <cell r="D70">
            <v>3.11</v>
          </cell>
          <cell r="E70">
            <v>4.3600000000000003</v>
          </cell>
          <cell r="F70">
            <v>7.47</v>
          </cell>
        </row>
        <row r="71">
          <cell r="A71" t="str">
            <v>01.23.030</v>
          </cell>
          <cell r="B71" t="str">
            <v>Preparo de ponte de aderência com adesivo a base de epóxi</v>
          </cell>
          <cell r="C71" t="str">
            <v>M2</v>
          </cell>
          <cell r="D71">
            <v>100.18</v>
          </cell>
          <cell r="E71">
            <v>32.159999999999997</v>
          </cell>
          <cell r="F71">
            <v>132.34</v>
          </cell>
        </row>
        <row r="72">
          <cell r="A72" t="str">
            <v>01.23.056</v>
          </cell>
          <cell r="B72" t="str">
            <v>Tratamento de armadura com produto anticorrosivo a base de zinco</v>
          </cell>
          <cell r="C72" t="str">
            <v>M2</v>
          </cell>
          <cell r="D72">
            <v>23.81</v>
          </cell>
          <cell r="E72">
            <v>30.67</v>
          </cell>
          <cell r="F72">
            <v>54.48</v>
          </cell>
        </row>
        <row r="73">
          <cell r="A73" t="str">
            <v>01.23.060</v>
          </cell>
          <cell r="B73" t="str">
            <v>Corte de concreto deteriorado inclusive remoção dos detritos</v>
          </cell>
          <cell r="C73" t="str">
            <v>M2</v>
          </cell>
          <cell r="E73">
            <v>21.78</v>
          </cell>
          <cell r="F73">
            <v>21.78</v>
          </cell>
        </row>
        <row r="74">
          <cell r="A74" t="str">
            <v>01.23.070</v>
          </cell>
          <cell r="B74" t="str">
            <v>Demarcação de área com disco de corte diamantado</v>
          </cell>
          <cell r="C74" t="str">
            <v>M</v>
          </cell>
          <cell r="D74">
            <v>0.93</v>
          </cell>
          <cell r="E74">
            <v>3.21</v>
          </cell>
          <cell r="F74">
            <v>4.1399999999999997</v>
          </cell>
        </row>
        <row r="75">
          <cell r="A75" t="str">
            <v>01.23.100</v>
          </cell>
          <cell r="B75" t="str">
            <v>Demolição de concreto armado com preservação de armadura, para reforço e recuperação estrutural</v>
          </cell>
          <cell r="C75" t="str">
            <v>M3</v>
          </cell>
          <cell r="E75">
            <v>328.73</v>
          </cell>
          <cell r="F75">
            <v>328.73</v>
          </cell>
        </row>
        <row r="76">
          <cell r="A76" t="str">
            <v>01.23.140</v>
          </cell>
          <cell r="B76" t="str">
            <v>Furação de 1 1/4" em concreto armado</v>
          </cell>
          <cell r="C76" t="str">
            <v>M</v>
          </cell>
          <cell r="D76">
            <v>188.16</v>
          </cell>
          <cell r="F76">
            <v>188.16</v>
          </cell>
        </row>
        <row r="77">
          <cell r="A77" t="str">
            <v>01.23.150</v>
          </cell>
          <cell r="B77" t="str">
            <v>Furação de 1 1/2" em concreto armado</v>
          </cell>
          <cell r="C77" t="str">
            <v>M</v>
          </cell>
          <cell r="D77">
            <v>190.88</v>
          </cell>
          <cell r="F77">
            <v>190.88</v>
          </cell>
        </row>
        <row r="78">
          <cell r="A78" t="str">
            <v>01.23.160</v>
          </cell>
          <cell r="B78" t="str">
            <v>Furação de 2 1/4" em concreto armado</v>
          </cell>
          <cell r="C78" t="str">
            <v>M</v>
          </cell>
          <cell r="D78">
            <v>260.86</v>
          </cell>
          <cell r="F78">
            <v>260.86</v>
          </cell>
        </row>
        <row r="79">
          <cell r="A79" t="str">
            <v>01.23.190</v>
          </cell>
          <cell r="B79" t="str">
            <v>Furação de 2 1/2" em concreto armado</v>
          </cell>
          <cell r="C79" t="str">
            <v>M</v>
          </cell>
          <cell r="D79">
            <v>269.63</v>
          </cell>
          <cell r="F79">
            <v>269.63</v>
          </cell>
        </row>
        <row r="80">
          <cell r="A80" t="str">
            <v>01.23.200</v>
          </cell>
          <cell r="B80" t="str">
            <v>Taxa de mobilização e desmobilização de equipamentos para execução de perfuração em concreto</v>
          </cell>
          <cell r="C80" t="str">
            <v>TX</v>
          </cell>
          <cell r="D80">
            <v>258.93</v>
          </cell>
          <cell r="F80">
            <v>258.93</v>
          </cell>
        </row>
        <row r="81">
          <cell r="A81" t="str">
            <v>01.23.221</v>
          </cell>
          <cell r="B81" t="str">
            <v>Furação para até 10mm x 100mm em concreto armado, inclusive colagem de armadura (para até 8mm)</v>
          </cell>
          <cell r="C81" t="str">
            <v>UN</v>
          </cell>
          <cell r="D81">
            <v>7.6</v>
          </cell>
          <cell r="F81">
            <v>7.6</v>
          </cell>
        </row>
        <row r="82">
          <cell r="A82" t="str">
            <v>01.23.222</v>
          </cell>
          <cell r="B82" t="str">
            <v>Furação para 12,5mm x 100mm em concreto armado, inclusive colagem de armadura (para 10mm)</v>
          </cell>
          <cell r="C82" t="str">
            <v>UN</v>
          </cell>
          <cell r="D82">
            <v>8.18</v>
          </cell>
          <cell r="F82">
            <v>8.18</v>
          </cell>
        </row>
        <row r="83">
          <cell r="A83" t="str">
            <v>01.23.223</v>
          </cell>
          <cell r="B83" t="str">
            <v>Furação para 16mm x 100mm em concreto armado, inclusive colagem de armadura (para 12,5mm)</v>
          </cell>
          <cell r="C83" t="str">
            <v>UN</v>
          </cell>
          <cell r="D83">
            <v>10.69</v>
          </cell>
          <cell r="F83">
            <v>10.69</v>
          </cell>
        </row>
        <row r="84">
          <cell r="A84" t="str">
            <v>01.23.231</v>
          </cell>
          <cell r="B84" t="str">
            <v>Furação para até 10mm x 150mm em concreto armado, inclusive colagem de armadura (para até 8mm)</v>
          </cell>
          <cell r="C84" t="str">
            <v>UN</v>
          </cell>
          <cell r="D84">
            <v>10.84</v>
          </cell>
          <cell r="F84">
            <v>10.84</v>
          </cell>
        </row>
        <row r="85">
          <cell r="A85" t="str">
            <v>01.23.232</v>
          </cell>
          <cell r="B85" t="str">
            <v>Furação para 12,5mm x 150mm em concreto armado, inclusive colagem de armadura (para 10mm)</v>
          </cell>
          <cell r="C85" t="str">
            <v>UN</v>
          </cell>
          <cell r="D85">
            <v>12.61</v>
          </cell>
          <cell r="F85">
            <v>12.61</v>
          </cell>
        </row>
        <row r="86">
          <cell r="A86" t="str">
            <v>01.23.233</v>
          </cell>
          <cell r="B86" t="str">
            <v>Furação para 16mm x 150mm em concreto armado, inclusive colagem de armadura (para 12,5mm)</v>
          </cell>
          <cell r="C86" t="str">
            <v>UN</v>
          </cell>
          <cell r="D86">
            <v>16.54</v>
          </cell>
          <cell r="F86">
            <v>16.54</v>
          </cell>
        </row>
        <row r="87">
          <cell r="A87" t="str">
            <v>01.23.234</v>
          </cell>
          <cell r="B87" t="str">
            <v>Furação para 20mm x 150mm em concreto armado, inclusive colagem de armadura (para 16mm)</v>
          </cell>
          <cell r="C87" t="str">
            <v>UN</v>
          </cell>
          <cell r="D87">
            <v>18.940000000000001</v>
          </cell>
          <cell r="F87">
            <v>18.940000000000001</v>
          </cell>
        </row>
        <row r="88">
          <cell r="A88" t="str">
            <v>01.23.236</v>
          </cell>
          <cell r="B88" t="str">
            <v>Furação para até 10mm x 200mm em concreto armado, inclusive colagem de armadura (para 8mm)</v>
          </cell>
          <cell r="C88" t="str">
            <v>UN</v>
          </cell>
          <cell r="D88">
            <v>15.4</v>
          </cell>
          <cell r="F88">
            <v>15.4</v>
          </cell>
        </row>
        <row r="89">
          <cell r="A89" t="str">
            <v>01.23.237</v>
          </cell>
          <cell r="B89" t="str">
            <v>Furação para 12,5mm x 200mm em concreto armado, inclusive colagem de armadura (para 10mm)</v>
          </cell>
          <cell r="C89" t="str">
            <v>UN</v>
          </cell>
          <cell r="D89">
            <v>16.45</v>
          </cell>
          <cell r="F89">
            <v>16.45</v>
          </cell>
        </row>
        <row r="90">
          <cell r="A90" t="str">
            <v>01.23.238</v>
          </cell>
          <cell r="B90" t="str">
            <v>Furação para 16mm x 200mm em concreto armado, inclusive colagem de armadura (para 12,5mm)</v>
          </cell>
          <cell r="C90" t="str">
            <v>UN</v>
          </cell>
          <cell r="D90">
            <v>22.02</v>
          </cell>
          <cell r="F90">
            <v>22.02</v>
          </cell>
        </row>
        <row r="91">
          <cell r="A91" t="str">
            <v>01.23.239</v>
          </cell>
          <cell r="B91" t="str">
            <v>Furação para 20mm x 200mm em concreto armado, inclusive colagem de armadura (para 16mm)</v>
          </cell>
          <cell r="C91" t="str">
            <v>UN</v>
          </cell>
          <cell r="D91">
            <v>26.77</v>
          </cell>
          <cell r="F91">
            <v>26.77</v>
          </cell>
        </row>
        <row r="92">
          <cell r="A92" t="str">
            <v>01.23.254</v>
          </cell>
          <cell r="B92" t="str">
            <v>Furação de 1" em concreto armado</v>
          </cell>
          <cell r="C92" t="str">
            <v>M</v>
          </cell>
          <cell r="D92">
            <v>190.25</v>
          </cell>
          <cell r="F92">
            <v>190.25</v>
          </cell>
        </row>
        <row r="93">
          <cell r="A93" t="str">
            <v>01.23.260</v>
          </cell>
          <cell r="B93" t="str">
            <v>Furação de 2" em concreto armado</v>
          </cell>
          <cell r="C93" t="str">
            <v>M</v>
          </cell>
          <cell r="D93">
            <v>246.25</v>
          </cell>
          <cell r="F93">
            <v>246.25</v>
          </cell>
        </row>
        <row r="94">
          <cell r="A94" t="str">
            <v>01.23.264</v>
          </cell>
          <cell r="B94" t="str">
            <v>Furação de 3" em concreto armado</v>
          </cell>
          <cell r="C94" t="str">
            <v>M</v>
          </cell>
          <cell r="D94">
            <v>274.23</v>
          </cell>
          <cell r="F94">
            <v>274.23</v>
          </cell>
        </row>
        <row r="95">
          <cell r="A95" t="str">
            <v>01.23.270</v>
          </cell>
          <cell r="B95" t="str">
            <v>Furação de 4" em concreto armado</v>
          </cell>
          <cell r="C95" t="str">
            <v>M</v>
          </cell>
          <cell r="D95">
            <v>305.77999999999997</v>
          </cell>
          <cell r="F95">
            <v>305.77999999999997</v>
          </cell>
        </row>
        <row r="96">
          <cell r="A96" t="str">
            <v>01.23.274</v>
          </cell>
          <cell r="B96" t="str">
            <v>Furação de 5" em concreto armado</v>
          </cell>
          <cell r="C96" t="str">
            <v>M</v>
          </cell>
          <cell r="D96">
            <v>356.47</v>
          </cell>
          <cell r="F96">
            <v>356.47</v>
          </cell>
        </row>
        <row r="97">
          <cell r="A97" t="str">
            <v>01.23.280</v>
          </cell>
          <cell r="B97" t="str">
            <v>Furação de 6" em concreto armado</v>
          </cell>
          <cell r="C97" t="str">
            <v>M</v>
          </cell>
          <cell r="D97">
            <v>420.08</v>
          </cell>
          <cell r="F97">
            <v>420.08</v>
          </cell>
        </row>
        <row r="98">
          <cell r="A98" t="str">
            <v>01.23.510</v>
          </cell>
          <cell r="B98" t="str">
            <v>Corte vertical em concreto armado, espessura de 15 cm</v>
          </cell>
          <cell r="C98" t="str">
            <v>M</v>
          </cell>
          <cell r="D98">
            <v>191.88</v>
          </cell>
          <cell r="F98">
            <v>191.88</v>
          </cell>
        </row>
        <row r="99">
          <cell r="A99" t="str">
            <v>01.23.700</v>
          </cell>
          <cell r="B99" t="str">
            <v>Taxa de mobilização e desmobilização para reforço estrutural com fibra de carbono</v>
          </cell>
          <cell r="C99" t="str">
            <v>TX</v>
          </cell>
          <cell r="D99">
            <v>1358.88</v>
          </cell>
          <cell r="E99">
            <v>2978.54</v>
          </cell>
          <cell r="F99">
            <v>4337.42</v>
          </cell>
        </row>
        <row r="100">
          <cell r="A100" t="str">
            <v>01.23.701</v>
          </cell>
          <cell r="B100" t="str">
            <v>Preparação de substrato para colagem de fibra de carbono, mediante lixamento e/ou apicoamento e escovação</v>
          </cell>
          <cell r="C100" t="str">
            <v>M2</v>
          </cell>
          <cell r="D100">
            <v>6.53</v>
          </cell>
          <cell r="E100">
            <v>31.43</v>
          </cell>
          <cell r="F100">
            <v>37.96</v>
          </cell>
        </row>
        <row r="101">
          <cell r="A101" t="str">
            <v>01.23.702</v>
          </cell>
          <cell r="B101" t="str">
            <v>Fibra de carbono para reforço estrutural de alta resistência - 300 g/m²</v>
          </cell>
          <cell r="C101" t="str">
            <v>M2</v>
          </cell>
          <cell r="D101">
            <v>237</v>
          </cell>
          <cell r="E101">
            <v>227.41</v>
          </cell>
          <cell r="F101">
            <v>464.41</v>
          </cell>
        </row>
        <row r="102">
          <cell r="A102" t="str">
            <v>01.27</v>
          </cell>
          <cell r="B102" t="str">
            <v>Estudo e programa ambientais</v>
          </cell>
        </row>
        <row r="103">
          <cell r="A103" t="str">
            <v>01.27.011</v>
          </cell>
          <cell r="B103" t="str">
            <v>Projeto e implementação de gerenciamento integrado de resíduos sólidos e gestão de perdas</v>
          </cell>
          <cell r="C103" t="str">
            <v>UN</v>
          </cell>
          <cell r="D103">
            <v>170.8</v>
          </cell>
          <cell r="E103">
            <v>6792.21</v>
          </cell>
          <cell r="F103">
            <v>6963.01</v>
          </cell>
        </row>
        <row r="104">
          <cell r="A104" t="str">
            <v>01.27.021</v>
          </cell>
          <cell r="B104" t="str">
            <v>Projeto e implementação de educação ambiental</v>
          </cell>
          <cell r="C104" t="str">
            <v>UN</v>
          </cell>
          <cell r="D104">
            <v>170.8</v>
          </cell>
          <cell r="E104">
            <v>9098.17</v>
          </cell>
          <cell r="F104">
            <v>9268.9699999999993</v>
          </cell>
        </row>
        <row r="105">
          <cell r="A105" t="str">
            <v>01.27.031</v>
          </cell>
          <cell r="B105" t="str">
            <v>Projeto e implementação de controle ambiental de obra</v>
          </cell>
          <cell r="C105" t="str">
            <v>UN</v>
          </cell>
          <cell r="D105">
            <v>170.8</v>
          </cell>
          <cell r="E105">
            <v>8050.41</v>
          </cell>
          <cell r="F105">
            <v>8221.2099999999991</v>
          </cell>
        </row>
        <row r="106">
          <cell r="A106" t="str">
            <v>01.27.041</v>
          </cell>
          <cell r="B106" t="str">
            <v>Laudo de caracterização de vegetação</v>
          </cell>
          <cell r="C106" t="str">
            <v>UN</v>
          </cell>
          <cell r="D106">
            <v>491.05</v>
          </cell>
          <cell r="E106">
            <v>18747.560000000001</v>
          </cell>
          <cell r="F106">
            <v>19238.61</v>
          </cell>
        </row>
        <row r="107">
          <cell r="A107" t="str">
            <v>01.27.051</v>
          </cell>
          <cell r="B107" t="str">
            <v>Laudo de caracterização da fauna associada à flora</v>
          </cell>
          <cell r="C107" t="str">
            <v>UN</v>
          </cell>
          <cell r="D107">
            <v>491.05</v>
          </cell>
          <cell r="E107">
            <v>28767.72</v>
          </cell>
          <cell r="F107">
            <v>29258.77</v>
          </cell>
        </row>
        <row r="108">
          <cell r="A108" t="str">
            <v>01.27.061</v>
          </cell>
          <cell r="B108" t="str">
            <v>Projeto e implementação de monitoramento da fauna durante a obra</v>
          </cell>
          <cell r="C108" t="str">
            <v>UN</v>
          </cell>
          <cell r="D108">
            <v>491.05</v>
          </cell>
          <cell r="E108">
            <v>11404.23</v>
          </cell>
          <cell r="F108">
            <v>11895.28</v>
          </cell>
        </row>
        <row r="109">
          <cell r="A109" t="str">
            <v>01.27.071</v>
          </cell>
          <cell r="B109" t="str">
            <v>Laudo de autodepuração</v>
          </cell>
          <cell r="C109" t="str">
            <v>UN</v>
          </cell>
          <cell r="D109">
            <v>399.55</v>
          </cell>
          <cell r="E109">
            <v>13687.71</v>
          </cell>
          <cell r="F109">
            <v>14087.26</v>
          </cell>
        </row>
        <row r="110">
          <cell r="A110" t="str">
            <v>01.27.091</v>
          </cell>
          <cell r="B110" t="str">
            <v>Estudo de impacto de vizinhança, em área urbana até 10.000 m²</v>
          </cell>
          <cell r="C110" t="str">
            <v>UN</v>
          </cell>
          <cell r="D110">
            <v>244</v>
          </cell>
          <cell r="E110">
            <v>22170</v>
          </cell>
          <cell r="F110">
            <v>22414</v>
          </cell>
        </row>
        <row r="111">
          <cell r="A111" t="str">
            <v>01.28</v>
          </cell>
          <cell r="B111" t="str">
            <v>Poço profundo</v>
          </cell>
        </row>
        <row r="112">
          <cell r="A112" t="str">
            <v>01.28.010</v>
          </cell>
          <cell r="B112" t="str">
            <v>Taxa de mobilização e desmobilização de equipamentos para execução de perfuração para poço profundo - profundidade até 200 m</v>
          </cell>
          <cell r="C112" t="str">
            <v>TX</v>
          </cell>
          <cell r="D112">
            <v>8405.0300000000007</v>
          </cell>
          <cell r="F112">
            <v>8405.0300000000007</v>
          </cell>
        </row>
        <row r="113">
          <cell r="A113" t="str">
            <v>01.28.020</v>
          </cell>
          <cell r="B113" t="str">
            <v>Taxa de mobilização e desmobilização de equipamentos para execução de perfuração para poço profundo - profundidade acima de 200 m e até 300 m</v>
          </cell>
          <cell r="C113" t="str">
            <v>TX</v>
          </cell>
          <cell r="D113">
            <v>9927.65</v>
          </cell>
          <cell r="F113">
            <v>9927.65</v>
          </cell>
        </row>
        <row r="114">
          <cell r="A114" t="str">
            <v>01.28.030</v>
          </cell>
          <cell r="B114" t="str">
            <v>Taxa de mobilização e desmobilização de equipamentos para execução de perfuração para poço profundo - profundidade acima de 300 m</v>
          </cell>
          <cell r="C114" t="str">
            <v>TX</v>
          </cell>
          <cell r="D114">
            <v>12962.49</v>
          </cell>
          <cell r="F114">
            <v>12962.49</v>
          </cell>
        </row>
        <row r="115">
          <cell r="A115" t="str">
            <v>01.28.040</v>
          </cell>
          <cell r="B115" t="str">
            <v>Perfuração rotativa para poço profundo em camadas de solos sedimentares, diâmetro de 8 1/2" (215,90 mm)</v>
          </cell>
          <cell r="C115" t="str">
            <v>M</v>
          </cell>
          <cell r="D115">
            <v>348.61</v>
          </cell>
          <cell r="F115">
            <v>348.61</v>
          </cell>
        </row>
        <row r="116">
          <cell r="A116" t="str">
            <v>01.28.050</v>
          </cell>
          <cell r="B116" t="str">
            <v>Perfuração rotativa para poço profundo em aluvião, arenito, ou solos sedimentados em geral, diâmetro de 10" (250 mm)</v>
          </cell>
          <cell r="C116" t="str">
            <v>M</v>
          </cell>
          <cell r="D116">
            <v>376.5</v>
          </cell>
          <cell r="F116">
            <v>376.5</v>
          </cell>
        </row>
        <row r="117">
          <cell r="A117" t="str">
            <v>01.28.060</v>
          </cell>
          <cell r="B117" t="str">
            <v>Perfuração rotativa para poço profundo em aluvião, arenito, ou solos sedimentados em geral, diâmetro de 12" (300 mm)</v>
          </cell>
          <cell r="C117" t="str">
            <v>M</v>
          </cell>
          <cell r="D117">
            <v>549.24</v>
          </cell>
          <cell r="F117">
            <v>549.24</v>
          </cell>
        </row>
        <row r="118">
          <cell r="A118" t="str">
            <v>01.28.070</v>
          </cell>
          <cell r="B118" t="str">
            <v>Perfuração rotativa para poço profundo em aluvião, arenito, ou solos sedimentados em geral, diâmetro de 14" (350 mm)</v>
          </cell>
          <cell r="C118" t="str">
            <v>M</v>
          </cell>
          <cell r="D118">
            <v>805.08</v>
          </cell>
          <cell r="F118">
            <v>805.08</v>
          </cell>
        </row>
        <row r="119">
          <cell r="A119" t="str">
            <v>01.28.080</v>
          </cell>
          <cell r="B119" t="str">
            <v>Perfuração rotativa para poço profundo em aluvião, arenito, ou solos sedimentados em geral, diâmetro de 16" (400 mm)</v>
          </cell>
          <cell r="C119" t="str">
            <v>M</v>
          </cell>
          <cell r="D119">
            <v>993.16</v>
          </cell>
          <cell r="F119">
            <v>993.16</v>
          </cell>
        </row>
        <row r="120">
          <cell r="A120" t="str">
            <v>01.28.090</v>
          </cell>
          <cell r="B120" t="str">
            <v>Perfuração rotativa para poço profundo em aluvião, arenito, ou solos sedimentados em geral, diâmetro de 18" (450 mm)</v>
          </cell>
          <cell r="C120" t="str">
            <v>M</v>
          </cell>
          <cell r="D120">
            <v>1252.44</v>
          </cell>
          <cell r="F120">
            <v>1252.44</v>
          </cell>
        </row>
        <row r="121">
          <cell r="A121" t="str">
            <v>01.28.100</v>
          </cell>
          <cell r="B121" t="str">
            <v>Perfuração rotativa para poço profundo em aluvião, arenito, ou solos sedimentados em geral, diâmetro de 20" (500 mm)</v>
          </cell>
          <cell r="C121" t="str">
            <v>M</v>
          </cell>
          <cell r="D121">
            <v>1357.31</v>
          </cell>
          <cell r="F121">
            <v>1357.31</v>
          </cell>
        </row>
        <row r="122">
          <cell r="A122" t="str">
            <v>01.28.110</v>
          </cell>
          <cell r="B122" t="str">
            <v>Perfuração rotativa para poço profundo em aluvião, arenito, ou solos sedimentados em geral, diâmetro de 22" (550 mm)</v>
          </cell>
          <cell r="C122" t="str">
            <v>M</v>
          </cell>
          <cell r="D122">
            <v>1482.49</v>
          </cell>
          <cell r="F122">
            <v>1482.49</v>
          </cell>
        </row>
        <row r="123">
          <cell r="A123" t="str">
            <v>01.28.120</v>
          </cell>
          <cell r="B123" t="str">
            <v>Perfuração rotativa para poço profundo em aluvião, arenito, ou solos sedimentados em geral, diâmetro de 26" (650 mm)</v>
          </cell>
          <cell r="C123" t="str">
            <v>M</v>
          </cell>
          <cell r="D123">
            <v>1866.17</v>
          </cell>
          <cell r="F123">
            <v>1866.17</v>
          </cell>
        </row>
        <row r="124">
          <cell r="A124" t="str">
            <v>01.28.130</v>
          </cell>
          <cell r="B124" t="str">
            <v>Perfuração rotativa para poço profundo em solos e/ou rocha metassedimentar alterada em geral, diâmetro de 20" (508 mm)</v>
          </cell>
          <cell r="C124" t="str">
            <v>M</v>
          </cell>
          <cell r="D124">
            <v>585.23</v>
          </cell>
          <cell r="F124">
            <v>585.23</v>
          </cell>
        </row>
        <row r="125">
          <cell r="A125" t="str">
            <v>01.28.140</v>
          </cell>
          <cell r="B125" t="str">
            <v>Perfuração roto-pneumática para poço profundo em rocha metassedimentar em geral, diâmetro de 12 1/4" (311,15 mm)</v>
          </cell>
          <cell r="C125" t="str">
            <v>M</v>
          </cell>
          <cell r="D125">
            <v>984.19</v>
          </cell>
          <cell r="F125">
            <v>984.19</v>
          </cell>
        </row>
        <row r="126">
          <cell r="A126" t="str">
            <v>01.28.150</v>
          </cell>
          <cell r="B126" t="str">
            <v>Perfuração rotativa para poço profundo em rocha sã (basalto), diâmetro de 14" (350 mm)</v>
          </cell>
          <cell r="C126" t="str">
            <v>M</v>
          </cell>
          <cell r="D126">
            <v>4272.2700000000004</v>
          </cell>
          <cell r="F126">
            <v>4272.2700000000004</v>
          </cell>
        </row>
        <row r="127">
          <cell r="A127" t="str">
            <v>01.28.160</v>
          </cell>
          <cell r="B127" t="str">
            <v>Perfuração rotativa para poço profundo em rocha alterada (basalto alterado), diâmetro de 8" (200 mm)</v>
          </cell>
          <cell r="C127" t="str">
            <v>M</v>
          </cell>
          <cell r="D127">
            <v>332.55</v>
          </cell>
          <cell r="F127">
            <v>332.55</v>
          </cell>
        </row>
        <row r="128">
          <cell r="A128" t="str">
            <v>01.28.170</v>
          </cell>
          <cell r="B128" t="str">
            <v>Perfuração rotativa para poço profundo em rocha alterada (basalto alterado), diâmetro de 10" (250 mm)</v>
          </cell>
          <cell r="C128" t="str">
            <v>M</v>
          </cell>
          <cell r="D128">
            <v>407.67</v>
          </cell>
          <cell r="F128">
            <v>407.67</v>
          </cell>
        </row>
        <row r="129">
          <cell r="A129" t="str">
            <v>01.28.180</v>
          </cell>
          <cell r="B129" t="str">
            <v>Perfuração rotativa para poço profundo em rocha alterada (basalto alterado), diâmetro de 12" (300 mm)</v>
          </cell>
          <cell r="C129" t="str">
            <v>M</v>
          </cell>
          <cell r="D129">
            <v>470.76</v>
          </cell>
          <cell r="F129">
            <v>470.76</v>
          </cell>
        </row>
        <row r="130">
          <cell r="A130" t="str">
            <v>01.28.190</v>
          </cell>
          <cell r="B130" t="str">
            <v>Perfuração roto-pneumática para poço profundo em rocha sã (basalto), diâmetro de 6" (150 mm)</v>
          </cell>
          <cell r="C130" t="str">
            <v>M</v>
          </cell>
          <cell r="D130">
            <v>265.16000000000003</v>
          </cell>
          <cell r="F130">
            <v>265.16000000000003</v>
          </cell>
        </row>
        <row r="131">
          <cell r="A131" t="str">
            <v>01.28.200</v>
          </cell>
          <cell r="B131" t="str">
            <v>Perfuração roto-pneumática para poço profundo em rocha sã (basalto), diâmetro de 8" (200 mm)</v>
          </cell>
          <cell r="C131" t="str">
            <v>M</v>
          </cell>
          <cell r="D131">
            <v>412.8</v>
          </cell>
          <cell r="F131">
            <v>412.8</v>
          </cell>
        </row>
        <row r="132">
          <cell r="A132" t="str">
            <v>01.28.210</v>
          </cell>
          <cell r="B132" t="str">
            <v>Perfuração roto-pneumática para poço profundo em rocha sã (basalto), diâmetro de 10" (250 mm)</v>
          </cell>
          <cell r="C132" t="str">
            <v>M</v>
          </cell>
          <cell r="D132">
            <v>603.47</v>
          </cell>
          <cell r="F132">
            <v>603.47</v>
          </cell>
        </row>
        <row r="133">
          <cell r="A133" t="str">
            <v>01.28.220</v>
          </cell>
          <cell r="B133" t="str">
            <v>Perfuração roto-pneumática para poço profundo em rocha sã (basalto), diâmetro de 12" (300 mm)</v>
          </cell>
          <cell r="C133" t="str">
            <v>M</v>
          </cell>
          <cell r="D133">
            <v>1651.78</v>
          </cell>
          <cell r="F133">
            <v>1651.78</v>
          </cell>
        </row>
        <row r="134">
          <cell r="A134" t="str">
            <v>01.28.230</v>
          </cell>
          <cell r="B134" t="str">
            <v>Perfuração roto-pneumática para poço profundo em rocha sã (basalto), diâmetro de 14" (350 mm)</v>
          </cell>
          <cell r="C134" t="str">
            <v>M</v>
          </cell>
          <cell r="D134">
            <v>1877.63</v>
          </cell>
          <cell r="F134">
            <v>1877.63</v>
          </cell>
        </row>
        <row r="135">
          <cell r="A135" t="str">
            <v>01.28.240</v>
          </cell>
          <cell r="B135" t="str">
            <v>Perfuração roto-pneumática para poço profundo em rocha sã (basalto), diâmetro de 18" (450 mm)</v>
          </cell>
          <cell r="C135" t="str">
            <v>M</v>
          </cell>
          <cell r="D135">
            <v>2595.9899999999998</v>
          </cell>
          <cell r="F135">
            <v>2595.9899999999998</v>
          </cell>
        </row>
        <row r="136">
          <cell r="A136" t="str">
            <v>01.28.250</v>
          </cell>
          <cell r="B136" t="str">
            <v>Revestimento interno de poço profundo tubo liso em aço galvanizado, diâmetro de 6" (152,40 mm) - união solda</v>
          </cell>
          <cell r="C136" t="str">
            <v>M</v>
          </cell>
          <cell r="D136">
            <v>482.82</v>
          </cell>
          <cell r="F136">
            <v>482.82</v>
          </cell>
        </row>
        <row r="137">
          <cell r="A137" t="str">
            <v>01.28.260</v>
          </cell>
          <cell r="B137" t="str">
            <v>Revestimento interno de poço profundo tubo PVC geomecânico nervurado standard, diâmetro de 6" (150 mm)</v>
          </cell>
          <cell r="C137" t="str">
            <v>M</v>
          </cell>
          <cell r="D137">
            <v>293.22000000000003</v>
          </cell>
          <cell r="F137">
            <v>293.22000000000003</v>
          </cell>
        </row>
        <row r="138">
          <cell r="A138" t="str">
            <v>01.28.270</v>
          </cell>
          <cell r="B138" t="str">
            <v>Revestimento interno de poço profundo tubo PVC geomecânico nervurado reforçado, diâmetro de 8" (200 mm)</v>
          </cell>
          <cell r="C138" t="str">
            <v>M</v>
          </cell>
          <cell r="D138">
            <v>585.59</v>
          </cell>
          <cell r="F138">
            <v>585.59</v>
          </cell>
        </row>
        <row r="139">
          <cell r="A139" t="str">
            <v>01.28.280</v>
          </cell>
          <cell r="B139" t="str">
            <v>Revestimento interno de poço profundo tubo de aço preto, diâmetro de 6" (152,40 mm)</v>
          </cell>
          <cell r="C139" t="str">
            <v>M</v>
          </cell>
          <cell r="D139">
            <v>472.36</v>
          </cell>
          <cell r="F139">
            <v>472.36</v>
          </cell>
        </row>
        <row r="140">
          <cell r="A140" t="str">
            <v>01.28.290</v>
          </cell>
          <cell r="B140" t="str">
            <v>Revestimento interno de poço profundo tubo preto DIN 2440, diâmetro de 6" (150 mm)</v>
          </cell>
          <cell r="C140" t="str">
            <v>M</v>
          </cell>
          <cell r="D140">
            <v>505.13</v>
          </cell>
          <cell r="F140">
            <v>505.13</v>
          </cell>
        </row>
        <row r="141">
          <cell r="A141" t="str">
            <v>01.28.300</v>
          </cell>
          <cell r="B141" t="str">
            <v>Revestimento interno de poço profundo tubo preto DIN 2440, diâmetro de 8" (200 mm)</v>
          </cell>
          <cell r="C141" t="str">
            <v>M</v>
          </cell>
          <cell r="D141">
            <v>710.79</v>
          </cell>
          <cell r="F141">
            <v>710.79</v>
          </cell>
        </row>
        <row r="142">
          <cell r="A142" t="str">
            <v>01.28.310</v>
          </cell>
          <cell r="B142" t="str">
            <v>Revestimento interno de poço profundo tubo de aço preto liso calandrado, diâmetro de 16" (406,40 mm)</v>
          </cell>
          <cell r="C142" t="str">
            <v>M</v>
          </cell>
          <cell r="D142">
            <v>1261.95</v>
          </cell>
          <cell r="F142">
            <v>1261.95</v>
          </cell>
        </row>
        <row r="143">
          <cell r="A143" t="str">
            <v>01.28.350</v>
          </cell>
          <cell r="B143" t="str">
            <v>Revestimento da boca de poço profundo tubo chapa 3/16", diâmetro de 12"</v>
          </cell>
          <cell r="C143" t="str">
            <v>M</v>
          </cell>
          <cell r="D143">
            <v>982.93</v>
          </cell>
          <cell r="F143">
            <v>982.93</v>
          </cell>
        </row>
        <row r="144">
          <cell r="A144" t="str">
            <v>01.28.360</v>
          </cell>
          <cell r="B144" t="str">
            <v>Revestimento da boca de poço profundo tubo chapa 3/16", diâmetro de 14"</v>
          </cell>
          <cell r="C144" t="str">
            <v>M</v>
          </cell>
          <cell r="D144">
            <v>1026.46</v>
          </cell>
          <cell r="F144">
            <v>1026.46</v>
          </cell>
        </row>
        <row r="145">
          <cell r="A145" t="str">
            <v>01.28.370</v>
          </cell>
          <cell r="B145" t="str">
            <v>Revestimento da boca de poço profundo tubo chapa 3/16", diâmetro de 16"</v>
          </cell>
          <cell r="C145" t="str">
            <v>M</v>
          </cell>
          <cell r="D145">
            <v>1284.96</v>
          </cell>
          <cell r="F145">
            <v>1284.96</v>
          </cell>
        </row>
        <row r="146">
          <cell r="A146" t="str">
            <v>01.28.380</v>
          </cell>
          <cell r="B146" t="str">
            <v>Revestimento da boca de poço profundo tubo chapa 3/16", diâmetro de 20"</v>
          </cell>
          <cell r="C146" t="str">
            <v>M</v>
          </cell>
          <cell r="D146">
            <v>1250.8699999999999</v>
          </cell>
          <cell r="F146">
            <v>1250.8699999999999</v>
          </cell>
        </row>
        <row r="147">
          <cell r="A147" t="str">
            <v>01.28.390</v>
          </cell>
          <cell r="B147" t="str">
            <v>Filtro PVC geomecânico nervurado tipo standard para poço profundo, diâmetro de 6" (150 mm)</v>
          </cell>
          <cell r="C147" t="str">
            <v>M</v>
          </cell>
          <cell r="D147">
            <v>427.08</v>
          </cell>
          <cell r="F147">
            <v>427.08</v>
          </cell>
        </row>
        <row r="148">
          <cell r="A148" t="str">
            <v>01.28.400</v>
          </cell>
          <cell r="B148" t="str">
            <v>Filtro PVC geomecânico nervurado tipo reforçado para poço profundo, diâmetro de 8" (200 mm)</v>
          </cell>
          <cell r="C148" t="str">
            <v>M</v>
          </cell>
          <cell r="D148">
            <v>733.17</v>
          </cell>
          <cell r="F148">
            <v>733.17</v>
          </cell>
        </row>
        <row r="149">
          <cell r="A149" t="str">
            <v>01.28.410</v>
          </cell>
          <cell r="B149" t="str">
            <v>Filtro espiralado galvanizado simples (standard) para poço profundo, diâmetro de 6" (152,40 mm)</v>
          </cell>
          <cell r="C149" t="str">
            <v>M</v>
          </cell>
          <cell r="D149">
            <v>988.42</v>
          </cell>
          <cell r="F149">
            <v>988.42</v>
          </cell>
        </row>
        <row r="150">
          <cell r="A150" t="str">
            <v>01.28.420</v>
          </cell>
          <cell r="B150" t="str">
            <v>Filtro espiralado galvanizado reforçado para poço profundo, diâmetro de 6" (152,40 mm)</v>
          </cell>
          <cell r="C150" t="str">
            <v>M</v>
          </cell>
          <cell r="D150">
            <v>1143.01</v>
          </cell>
          <cell r="F150">
            <v>1143.01</v>
          </cell>
        </row>
        <row r="151">
          <cell r="A151" t="str">
            <v>01.28.430</v>
          </cell>
          <cell r="B151" t="str">
            <v>Filtro espiralado em aço inoxidável reforçado para poço profundo, diâmetro de 6" (152,40 mm)</v>
          </cell>
          <cell r="C151" t="str">
            <v>M</v>
          </cell>
          <cell r="D151">
            <v>2116.8200000000002</v>
          </cell>
          <cell r="F151">
            <v>2116.8200000000002</v>
          </cell>
        </row>
        <row r="152">
          <cell r="A152" t="str">
            <v>01.28.440</v>
          </cell>
          <cell r="B152" t="str">
            <v>Filtro galvanizado tipo NOLD para poço profundo, diâmetro de 6" (150 mm)</v>
          </cell>
          <cell r="C152" t="str">
            <v>M</v>
          </cell>
          <cell r="D152">
            <v>795.98</v>
          </cell>
          <cell r="F152">
            <v>795.98</v>
          </cell>
        </row>
        <row r="153">
          <cell r="A153" t="str">
            <v>01.28.450</v>
          </cell>
          <cell r="B153" t="str">
            <v>Pré-filtro tipo pérola para poço profundo</v>
          </cell>
          <cell r="C153" t="str">
            <v>M3</v>
          </cell>
          <cell r="D153">
            <v>1390.37</v>
          </cell>
          <cell r="F153">
            <v>1390.37</v>
          </cell>
        </row>
        <row r="154">
          <cell r="A154" t="str">
            <v>01.28.460</v>
          </cell>
          <cell r="B154" t="str">
            <v>Pré-filtro tipo Jacareí para poço profundo</v>
          </cell>
          <cell r="C154" t="str">
            <v>M3</v>
          </cell>
          <cell r="D154">
            <v>1542.51</v>
          </cell>
          <cell r="F154">
            <v>1542.51</v>
          </cell>
        </row>
        <row r="155">
          <cell r="A155" t="str">
            <v>01.28.470</v>
          </cell>
          <cell r="B155" t="str">
            <v>Perfilagem ótica (filmagem / endoscopia) para poço profundo</v>
          </cell>
          <cell r="C155" t="str">
            <v>M</v>
          </cell>
          <cell r="D155">
            <v>80.150000000000006</v>
          </cell>
          <cell r="F155">
            <v>80.150000000000006</v>
          </cell>
        </row>
        <row r="156">
          <cell r="A156" t="str">
            <v>01.28.480</v>
          </cell>
          <cell r="B156" t="str">
            <v>Perfilagem elétrica de poço profundo</v>
          </cell>
          <cell r="C156" t="str">
            <v>M</v>
          </cell>
          <cell r="D156">
            <v>146.75</v>
          </cell>
          <cell r="F156">
            <v>146.75</v>
          </cell>
        </row>
        <row r="157">
          <cell r="A157" t="str">
            <v>01.28.490</v>
          </cell>
          <cell r="B157" t="str">
            <v>Taxa de mobilização e desmobilização de equipamentos para execução de bombeamento, limpeza, desenvolvimento e teste de vazão</v>
          </cell>
          <cell r="C157" t="str">
            <v>TX</v>
          </cell>
          <cell r="D157">
            <v>3124.32</v>
          </cell>
          <cell r="F157">
            <v>3124.32</v>
          </cell>
        </row>
        <row r="158">
          <cell r="A158" t="str">
            <v>01.28.500</v>
          </cell>
          <cell r="B158" t="str">
            <v>Limpeza e desenvolvimento do poço profundo</v>
          </cell>
          <cell r="C158" t="str">
            <v>H</v>
          </cell>
          <cell r="D158">
            <v>352.5</v>
          </cell>
          <cell r="F158">
            <v>352.5</v>
          </cell>
        </row>
        <row r="159">
          <cell r="A159" t="str">
            <v>01.28.510</v>
          </cell>
          <cell r="B159" t="str">
            <v>Ensaio de vazão (bombeamento) para poço profundo, com bomba submersa</v>
          </cell>
          <cell r="C159" t="str">
            <v>H</v>
          </cell>
          <cell r="D159">
            <v>313.43</v>
          </cell>
          <cell r="F159">
            <v>313.43</v>
          </cell>
        </row>
        <row r="160">
          <cell r="A160" t="str">
            <v>01.28.520</v>
          </cell>
          <cell r="B160" t="str">
            <v>Ensaio de vazão escalonado para poço profundo</v>
          </cell>
          <cell r="C160" t="str">
            <v>H</v>
          </cell>
          <cell r="D160">
            <v>298.99</v>
          </cell>
          <cell r="F160">
            <v>298.99</v>
          </cell>
        </row>
        <row r="161">
          <cell r="A161" t="str">
            <v>01.28.530</v>
          </cell>
          <cell r="B161" t="str">
            <v>Ensaio de recuperação de nível para poço profundo</v>
          </cell>
          <cell r="C161" t="str">
            <v>H</v>
          </cell>
          <cell r="D161">
            <v>280.58</v>
          </cell>
          <cell r="F161">
            <v>280.58</v>
          </cell>
        </row>
        <row r="162">
          <cell r="A162" t="str">
            <v>01.28.540</v>
          </cell>
          <cell r="B162" t="str">
            <v>Desinfecção de poço profundo</v>
          </cell>
          <cell r="C162" t="str">
            <v>UN</v>
          </cell>
          <cell r="D162">
            <v>2073.8200000000002</v>
          </cell>
          <cell r="F162">
            <v>2073.8200000000002</v>
          </cell>
        </row>
        <row r="163">
          <cell r="A163" t="str">
            <v>01.28.550</v>
          </cell>
          <cell r="B163" t="str">
            <v>Análise físico-química e bacteriológica da água para poço profundo</v>
          </cell>
          <cell r="C163" t="str">
            <v>CJ</v>
          </cell>
          <cell r="D163">
            <v>3161</v>
          </cell>
          <cell r="F163">
            <v>3161</v>
          </cell>
        </row>
        <row r="164">
          <cell r="A164" t="str">
            <v>01.28.560</v>
          </cell>
          <cell r="B164" t="str">
            <v>Centralizador de coluna para poço profundo, diâmetro de 4" ou 6"</v>
          </cell>
          <cell r="C164" t="str">
            <v>UN</v>
          </cell>
          <cell r="D164">
            <v>337.72</v>
          </cell>
          <cell r="F164">
            <v>337.72</v>
          </cell>
        </row>
        <row r="165">
          <cell r="A165" t="str">
            <v>01.28.570</v>
          </cell>
          <cell r="B165" t="str">
            <v>Cimentação de boca do poço profundo, entre perfuração de maior diâmetro (cimentação do espaço anular)</v>
          </cell>
          <cell r="C165" t="str">
            <v>M3</v>
          </cell>
          <cell r="D165">
            <v>1651.26</v>
          </cell>
          <cell r="F165">
            <v>1651.26</v>
          </cell>
        </row>
        <row r="166">
          <cell r="A166" t="str">
            <v>01.28.580</v>
          </cell>
          <cell r="B166" t="str">
            <v>Laje de proteção em concreto armado para poço profundo (área mínimo de 3,00 m²)</v>
          </cell>
          <cell r="C166" t="str">
            <v>UN</v>
          </cell>
          <cell r="D166">
            <v>1265.31</v>
          </cell>
          <cell r="E166">
            <v>377.75</v>
          </cell>
          <cell r="F166">
            <v>1643.06</v>
          </cell>
        </row>
        <row r="167">
          <cell r="A167" t="str">
            <v>01.28.590</v>
          </cell>
          <cell r="B167" t="str">
            <v>Lacre do poço profundo (tampa)</v>
          </cell>
          <cell r="C167" t="str">
            <v>UN</v>
          </cell>
          <cell r="D167">
            <v>775.88</v>
          </cell>
          <cell r="F167">
            <v>775.88</v>
          </cell>
        </row>
        <row r="168">
          <cell r="A168" t="str">
            <v>01.28.600</v>
          </cell>
          <cell r="B168" t="str">
            <v>Licença de perfuração para poço profundo</v>
          </cell>
          <cell r="C168" t="str">
            <v>UN</v>
          </cell>
          <cell r="D168">
            <v>5358.43</v>
          </cell>
          <cell r="F168">
            <v>5358.43</v>
          </cell>
        </row>
        <row r="169">
          <cell r="A169" t="str">
            <v>01.28.610</v>
          </cell>
          <cell r="B169" t="str">
            <v>Outorga de direito de uso para poço profundo</v>
          </cell>
          <cell r="C169" t="str">
            <v>UN</v>
          </cell>
          <cell r="D169">
            <v>3893.25</v>
          </cell>
          <cell r="F169">
            <v>3893.25</v>
          </cell>
        </row>
        <row r="170">
          <cell r="A170" t="str">
            <v>01.28.620</v>
          </cell>
          <cell r="B170" t="str">
            <v>Parecer técnico junto a CETESB</v>
          </cell>
          <cell r="C170" t="str">
            <v>UN</v>
          </cell>
          <cell r="D170">
            <v>6086.58</v>
          </cell>
          <cell r="F170">
            <v>6086.58</v>
          </cell>
        </row>
        <row r="171">
          <cell r="A171" t="str">
            <v>02</v>
          </cell>
          <cell r="B171" t="str">
            <v>INICIO, APOIO E ADMINISTRACAO DA OBRA</v>
          </cell>
        </row>
        <row r="172">
          <cell r="A172" t="str">
            <v>02.01</v>
          </cell>
          <cell r="B172" t="str">
            <v>Construção provisória</v>
          </cell>
        </row>
        <row r="173">
          <cell r="A173" t="str">
            <v>02.01.021</v>
          </cell>
          <cell r="B173" t="str">
            <v>Construção provisória em madeira - fornecimento e montagem</v>
          </cell>
          <cell r="C173" t="str">
            <v>M2</v>
          </cell>
          <cell r="D173">
            <v>339.31</v>
          </cell>
          <cell r="E173">
            <v>93.29</v>
          </cell>
          <cell r="F173">
            <v>432.6</v>
          </cell>
        </row>
        <row r="174">
          <cell r="A174" t="str">
            <v>02.01.171</v>
          </cell>
          <cell r="B174" t="str">
            <v>Sanitário/vestiário provisório em alvenaria</v>
          </cell>
          <cell r="C174" t="str">
            <v>M2</v>
          </cell>
          <cell r="D174">
            <v>525.25</v>
          </cell>
          <cell r="E174">
            <v>235.18</v>
          </cell>
          <cell r="F174">
            <v>760.43</v>
          </cell>
        </row>
        <row r="175">
          <cell r="A175" t="str">
            <v>02.01.180</v>
          </cell>
          <cell r="B175" t="str">
            <v>Banheiro químico modelo Standard, com manutenção conforme exigências da CETESB</v>
          </cell>
          <cell r="C175" t="str">
            <v>UNMES</v>
          </cell>
          <cell r="D175">
            <v>559.4</v>
          </cell>
          <cell r="F175">
            <v>559.4</v>
          </cell>
        </row>
        <row r="176">
          <cell r="A176" t="str">
            <v>02.01.200</v>
          </cell>
          <cell r="B176" t="str">
            <v>Desmobilização de construção provisória</v>
          </cell>
          <cell r="C176" t="str">
            <v>M2</v>
          </cell>
          <cell r="D176">
            <v>13.6</v>
          </cell>
          <cell r="E176">
            <v>5.13</v>
          </cell>
          <cell r="F176">
            <v>18.73</v>
          </cell>
        </row>
        <row r="177">
          <cell r="A177" t="str">
            <v>02.02</v>
          </cell>
          <cell r="B177" t="str">
            <v>Container</v>
          </cell>
        </row>
        <row r="178">
          <cell r="A178" t="str">
            <v>02.02.120</v>
          </cell>
          <cell r="B178" t="str">
            <v>Locação de container tipo alojamento - área mínima de 13,80 m²</v>
          </cell>
          <cell r="C178" t="str">
            <v>UNMES</v>
          </cell>
          <cell r="D178">
            <v>547.30999999999995</v>
          </cell>
          <cell r="E178">
            <v>59.99</v>
          </cell>
          <cell r="F178">
            <v>607.29999999999995</v>
          </cell>
        </row>
        <row r="179">
          <cell r="A179" t="str">
            <v>02.02.130</v>
          </cell>
          <cell r="B179" t="str">
            <v>Locação de container tipo escritório com 1 vaso sanitário, 1 lavatório e 1 ponto para chuveiro - área mínima de 13,80 m²</v>
          </cell>
          <cell r="C179" t="str">
            <v>UNMES</v>
          </cell>
          <cell r="D179">
            <v>882.78</v>
          </cell>
          <cell r="E179">
            <v>100.81</v>
          </cell>
          <cell r="F179">
            <v>983.59</v>
          </cell>
        </row>
        <row r="180">
          <cell r="A180" t="str">
            <v>02.02.140</v>
          </cell>
          <cell r="B180" t="str">
            <v>Locação de container tipo sanitário com 2 vasos sanitários, 2 lavatórios, 2 mictórios e 4 pontos para chuveiro - área mínima de 13,80 m²</v>
          </cell>
          <cell r="C180" t="str">
            <v>UNMES</v>
          </cell>
          <cell r="D180">
            <v>795.3</v>
          </cell>
          <cell r="E180">
            <v>100.81</v>
          </cell>
          <cell r="F180">
            <v>896.11</v>
          </cell>
        </row>
        <row r="181">
          <cell r="A181" t="str">
            <v>02.02.150</v>
          </cell>
          <cell r="B181" t="str">
            <v>Locação de container tipo depósito - área mínima de 13,80 m²</v>
          </cell>
          <cell r="C181" t="str">
            <v>UNMES</v>
          </cell>
          <cell r="D181">
            <v>514.38</v>
          </cell>
          <cell r="E181">
            <v>59.99</v>
          </cell>
          <cell r="F181">
            <v>574.37</v>
          </cell>
        </row>
        <row r="182">
          <cell r="A182" t="str">
            <v>02.02.160</v>
          </cell>
          <cell r="B182" t="str">
            <v>Locação de container tipo guarita - área mínima de 4,60 m²</v>
          </cell>
          <cell r="C182" t="str">
            <v>UNMES</v>
          </cell>
          <cell r="D182">
            <v>413.68</v>
          </cell>
          <cell r="E182">
            <v>20</v>
          </cell>
          <cell r="F182">
            <v>433.68</v>
          </cell>
        </row>
        <row r="183">
          <cell r="A183" t="str">
            <v>02.03</v>
          </cell>
          <cell r="B183" t="str">
            <v>Tapume, vedação e proteções diversas</v>
          </cell>
        </row>
        <row r="184">
          <cell r="A184" t="str">
            <v>02.03.030</v>
          </cell>
          <cell r="B184" t="str">
            <v>Proteção de superfícies em geral com plástico bolha</v>
          </cell>
          <cell r="C184" t="str">
            <v>M2</v>
          </cell>
          <cell r="D184">
            <v>0.55000000000000004</v>
          </cell>
          <cell r="E184">
            <v>1.45</v>
          </cell>
          <cell r="F184">
            <v>2</v>
          </cell>
        </row>
        <row r="185">
          <cell r="A185" t="str">
            <v>02.03.060</v>
          </cell>
          <cell r="B185" t="str">
            <v>Proteção de fachada com tela de nylon</v>
          </cell>
          <cell r="C185" t="str">
            <v>M2</v>
          </cell>
          <cell r="D185">
            <v>4.62</v>
          </cell>
          <cell r="E185">
            <v>14.32</v>
          </cell>
          <cell r="F185">
            <v>18.940000000000001</v>
          </cell>
        </row>
        <row r="186">
          <cell r="A186" t="str">
            <v>02.03.080</v>
          </cell>
          <cell r="B186" t="str">
            <v>Fechamento provisório de vãos em chapa de madeira compensada</v>
          </cell>
          <cell r="C186" t="str">
            <v>M2</v>
          </cell>
          <cell r="D186">
            <v>18.64</v>
          </cell>
          <cell r="E186">
            <v>21.34</v>
          </cell>
          <cell r="F186">
            <v>39.979999999999997</v>
          </cell>
        </row>
        <row r="187">
          <cell r="A187" t="str">
            <v>02.03.110</v>
          </cell>
          <cell r="B187" t="str">
            <v>Tapume móvel para fechamento de áreas</v>
          </cell>
          <cell r="C187" t="str">
            <v>M2</v>
          </cell>
          <cell r="D187">
            <v>49.92</v>
          </cell>
          <cell r="E187">
            <v>38.69</v>
          </cell>
          <cell r="F187">
            <v>88.61</v>
          </cell>
        </row>
        <row r="188">
          <cell r="A188" t="str">
            <v>02.03.120</v>
          </cell>
          <cell r="B188" t="str">
            <v>Tapume fixo para fechamento de áreas, com portão</v>
          </cell>
          <cell r="C188" t="str">
            <v>M2</v>
          </cell>
          <cell r="D188">
            <v>49.92</v>
          </cell>
          <cell r="E188">
            <v>38.44</v>
          </cell>
          <cell r="F188">
            <v>88.36</v>
          </cell>
        </row>
        <row r="189">
          <cell r="A189" t="str">
            <v>02.03.200</v>
          </cell>
          <cell r="B189" t="str">
            <v>Locação de quadros metálicos para plataforma de proteção, inclusive o madeiramento</v>
          </cell>
          <cell r="C189" t="str">
            <v>M2MES</v>
          </cell>
          <cell r="D189">
            <v>35.22</v>
          </cell>
          <cell r="E189">
            <v>0.73</v>
          </cell>
          <cell r="F189">
            <v>35.950000000000003</v>
          </cell>
        </row>
        <row r="190">
          <cell r="A190" t="str">
            <v>02.03.240</v>
          </cell>
          <cell r="B190" t="str">
            <v>Proteção de piso com tecido de aniagem e gesso</v>
          </cell>
          <cell r="C190" t="str">
            <v>M2</v>
          </cell>
          <cell r="D190">
            <v>12.16</v>
          </cell>
          <cell r="E190">
            <v>2.9</v>
          </cell>
          <cell r="F190">
            <v>15.06</v>
          </cell>
        </row>
        <row r="191">
          <cell r="A191" t="str">
            <v>02.03.250</v>
          </cell>
          <cell r="B191" t="str">
            <v>Tapume fixo em painel OSB - espessura 8 mm</v>
          </cell>
          <cell r="C191" t="str">
            <v>M2</v>
          </cell>
          <cell r="D191">
            <v>72.959999999999994</v>
          </cell>
          <cell r="E191">
            <v>27.67</v>
          </cell>
          <cell r="F191">
            <v>100.63</v>
          </cell>
        </row>
        <row r="192">
          <cell r="A192" t="str">
            <v>02.03.260</v>
          </cell>
          <cell r="B192" t="str">
            <v>Tapume fixo em painel OSB - espessura 10 mm</v>
          </cell>
          <cell r="C192" t="str">
            <v>M2</v>
          </cell>
          <cell r="D192">
            <v>75.81</v>
          </cell>
          <cell r="E192">
            <v>27.67</v>
          </cell>
          <cell r="F192">
            <v>103.48</v>
          </cell>
        </row>
        <row r="193">
          <cell r="A193" t="str">
            <v>02.03.270</v>
          </cell>
          <cell r="B193" t="str">
            <v>Tapume fixo em painel OSB - espessura 12 mm</v>
          </cell>
          <cell r="C193" t="str">
            <v>M2</v>
          </cell>
          <cell r="D193">
            <v>88.62</v>
          </cell>
          <cell r="E193">
            <v>27.67</v>
          </cell>
          <cell r="F193">
            <v>116.29</v>
          </cell>
        </row>
        <row r="194">
          <cell r="A194" t="str">
            <v>02.03.500</v>
          </cell>
          <cell r="B194" t="str">
            <v>Proteção em madeira e lona plástica para equipamento mecânico ou informática - para obras de reforma</v>
          </cell>
          <cell r="C194" t="str">
            <v>M3</v>
          </cell>
          <cell r="D194">
            <v>46.33</v>
          </cell>
          <cell r="E194">
            <v>31.93</v>
          </cell>
          <cell r="F194">
            <v>78.260000000000005</v>
          </cell>
        </row>
        <row r="195">
          <cell r="A195" t="str">
            <v>02.05</v>
          </cell>
          <cell r="B195" t="str">
            <v>Andaime e balancim</v>
          </cell>
        </row>
        <row r="196">
          <cell r="A196" t="str">
            <v>02.05.060</v>
          </cell>
          <cell r="B196" t="str">
            <v>Montagem e desmontagem de andaime torre metálica com altura até 10 m</v>
          </cell>
          <cell r="C196" t="str">
            <v>M</v>
          </cell>
          <cell r="E196">
            <v>9.01</v>
          </cell>
          <cell r="F196">
            <v>9.01</v>
          </cell>
        </row>
        <row r="197">
          <cell r="A197" t="str">
            <v>02.05.080</v>
          </cell>
          <cell r="B197" t="str">
            <v>Montagem e desmontagem de andaime torre metálica com altura superior a 10 m</v>
          </cell>
          <cell r="C197" t="str">
            <v>M</v>
          </cell>
          <cell r="E197">
            <v>22.65</v>
          </cell>
          <cell r="F197">
            <v>22.65</v>
          </cell>
        </row>
        <row r="198">
          <cell r="A198" t="str">
            <v>02.05.090</v>
          </cell>
          <cell r="B198" t="str">
            <v>Montagem e desmontagem de andaime tubular fachadeiro com altura até 10 m</v>
          </cell>
          <cell r="C198" t="str">
            <v>M2</v>
          </cell>
          <cell r="E198">
            <v>9.01</v>
          </cell>
          <cell r="F198">
            <v>9.01</v>
          </cell>
        </row>
        <row r="199">
          <cell r="A199" t="str">
            <v>02.05.100</v>
          </cell>
          <cell r="B199" t="str">
            <v>Montagem e desmontagem de andaime tubular fachadeiro com altura superior a 10 m</v>
          </cell>
          <cell r="C199" t="str">
            <v>M2</v>
          </cell>
          <cell r="E199">
            <v>22.65</v>
          </cell>
          <cell r="F199">
            <v>22.65</v>
          </cell>
        </row>
        <row r="200">
          <cell r="A200" t="str">
            <v>02.05.195</v>
          </cell>
          <cell r="B200" t="str">
            <v>Balancim elétrico tipo plataforma para transporte vertical, com altura até 60 m</v>
          </cell>
          <cell r="C200" t="str">
            <v>UNMES</v>
          </cell>
          <cell r="D200">
            <v>1580.22</v>
          </cell>
          <cell r="F200">
            <v>1580.22</v>
          </cell>
        </row>
        <row r="201">
          <cell r="A201" t="str">
            <v>02.05.202</v>
          </cell>
          <cell r="B201" t="str">
            <v>Andaime torre metálico (1,5 x 1,5 m) com piso metálico</v>
          </cell>
          <cell r="C201" t="str">
            <v>MXMES</v>
          </cell>
          <cell r="D201">
            <v>18.28</v>
          </cell>
          <cell r="E201">
            <v>3.48</v>
          </cell>
          <cell r="F201">
            <v>21.76</v>
          </cell>
        </row>
        <row r="202">
          <cell r="A202" t="str">
            <v>02.05.212</v>
          </cell>
          <cell r="B202" t="str">
            <v>Andaime tubular fachadeiro com piso metálico e sapatas ajustáveis</v>
          </cell>
          <cell r="C202" t="str">
            <v>M2MES</v>
          </cell>
          <cell r="D202">
            <v>7.4</v>
          </cell>
          <cell r="E202">
            <v>3.48</v>
          </cell>
          <cell r="F202">
            <v>10.88</v>
          </cell>
        </row>
        <row r="203">
          <cell r="A203" t="str">
            <v>02.06</v>
          </cell>
          <cell r="B203" t="str">
            <v>Alocação de equipe, equipamento e ferramental</v>
          </cell>
        </row>
        <row r="204">
          <cell r="A204" t="str">
            <v>02.06.030</v>
          </cell>
          <cell r="B204" t="str">
            <v>Locação de plataforma elevatória articulada, com altura aproximada de 12,5m, capacidade de carga de 227 kg, elétrica</v>
          </cell>
          <cell r="C204" t="str">
            <v>UNMES</v>
          </cell>
          <cell r="D204">
            <v>7138.4</v>
          </cell>
          <cell r="E204">
            <v>2568.6</v>
          </cell>
          <cell r="F204">
            <v>9707</v>
          </cell>
        </row>
        <row r="205">
          <cell r="A205" t="str">
            <v>02.06.040</v>
          </cell>
          <cell r="B205" t="str">
            <v>Locação de plataforma elevatória articulada, com altura aproximada de 20 m, capacidade de carga de 227 kg, diesel</v>
          </cell>
          <cell r="C205" t="str">
            <v>UNMES</v>
          </cell>
          <cell r="D205">
            <v>13742.12</v>
          </cell>
          <cell r="E205">
            <v>2568.6</v>
          </cell>
          <cell r="F205">
            <v>16310.72</v>
          </cell>
        </row>
        <row r="206">
          <cell r="A206" t="str">
            <v>02.08</v>
          </cell>
          <cell r="B206" t="str">
            <v>Sinalização de obra</v>
          </cell>
        </row>
        <row r="207">
          <cell r="A207" t="str">
            <v>02.08.020</v>
          </cell>
          <cell r="B207" t="str">
            <v>Placa de identificação para obra</v>
          </cell>
          <cell r="C207" t="str">
            <v>M2</v>
          </cell>
          <cell r="D207">
            <v>554.82000000000005</v>
          </cell>
          <cell r="E207">
            <v>66.650000000000006</v>
          </cell>
          <cell r="F207">
            <v>621.47</v>
          </cell>
        </row>
        <row r="208">
          <cell r="A208" t="str">
            <v>02.08.040</v>
          </cell>
          <cell r="B208" t="str">
            <v>Placa em lona com impressão digital e requadro em metalon</v>
          </cell>
          <cell r="C208" t="str">
            <v>M2</v>
          </cell>
          <cell r="D208">
            <v>400.24</v>
          </cell>
          <cell r="E208">
            <v>19.260000000000002</v>
          </cell>
          <cell r="F208">
            <v>419.5</v>
          </cell>
        </row>
        <row r="209">
          <cell r="A209" t="str">
            <v>02.08.050</v>
          </cell>
          <cell r="B209" t="str">
            <v>Placa em lona com impressão digital e estrutura em madeira</v>
          </cell>
          <cell r="C209" t="str">
            <v>M2</v>
          </cell>
          <cell r="D209">
            <v>115.97</v>
          </cell>
          <cell r="E209">
            <v>38.049999999999997</v>
          </cell>
          <cell r="F209">
            <v>154.02000000000001</v>
          </cell>
        </row>
        <row r="210">
          <cell r="A210" t="str">
            <v>02.09</v>
          </cell>
          <cell r="B210" t="str">
            <v>Limpeza de terreno</v>
          </cell>
        </row>
        <row r="211">
          <cell r="A211" t="str">
            <v>02.09.030</v>
          </cell>
          <cell r="B211" t="str">
            <v>Limpeza manual do terreno, inclusive troncos até 5 cm de diâmetro, com caminhão à disposição dentro da obra, até o raio de 1 km</v>
          </cell>
          <cell r="C211" t="str">
            <v>M2</v>
          </cell>
          <cell r="D211">
            <v>2.1</v>
          </cell>
          <cell r="E211">
            <v>3.63</v>
          </cell>
          <cell r="F211">
            <v>5.73</v>
          </cell>
        </row>
        <row r="212">
          <cell r="A212" t="str">
            <v>02.09.040</v>
          </cell>
          <cell r="B212" t="str">
            <v>Limpeza mecanizada do terreno, inclusive troncos até 15 cm de diâmetro, com caminhão à disposição dentro e fora da obra, com transporte no raio de até 1 km</v>
          </cell>
          <cell r="C212" t="str">
            <v>M2</v>
          </cell>
          <cell r="D212">
            <v>3.23</v>
          </cell>
          <cell r="E212">
            <v>0.12</v>
          </cell>
          <cell r="F212">
            <v>3.35</v>
          </cell>
        </row>
        <row r="213">
          <cell r="A213" t="str">
            <v>02.09.130</v>
          </cell>
          <cell r="B213" t="str">
            <v>Limpeza mecanizada do terreno, inclusive troncos com diâmetro acima de 15 cm até 50 cm, com caminhão à disposição dentro da obra, até o raio de 1 km</v>
          </cell>
          <cell r="C213" t="str">
            <v>M2</v>
          </cell>
          <cell r="D213">
            <v>3.47</v>
          </cell>
          <cell r="E213">
            <v>0.12</v>
          </cell>
          <cell r="F213">
            <v>3.59</v>
          </cell>
        </row>
        <row r="214">
          <cell r="A214" t="str">
            <v>02.09.150</v>
          </cell>
          <cell r="B214" t="str">
            <v>Corte e derrubada de eucalipto (1° corte) - idade até 4 anos</v>
          </cell>
          <cell r="C214" t="str">
            <v>M3</v>
          </cell>
          <cell r="D214">
            <v>78.48</v>
          </cell>
          <cell r="E214">
            <v>6.53</v>
          </cell>
          <cell r="F214">
            <v>85.01</v>
          </cell>
        </row>
        <row r="215">
          <cell r="A215" t="str">
            <v>02.09.160</v>
          </cell>
          <cell r="B215" t="str">
            <v>Corte e derrubada de eucalipto (1° corte) - idade acima de 4 anos</v>
          </cell>
          <cell r="C215" t="str">
            <v>M3</v>
          </cell>
          <cell r="D215">
            <v>92.43</v>
          </cell>
          <cell r="E215">
            <v>7.7</v>
          </cell>
          <cell r="F215">
            <v>100.13</v>
          </cell>
        </row>
        <row r="216">
          <cell r="A216" t="str">
            <v>02.10</v>
          </cell>
          <cell r="B216" t="str">
            <v>Locação de obra</v>
          </cell>
        </row>
        <row r="217">
          <cell r="A217" t="str">
            <v>02.10.020</v>
          </cell>
          <cell r="B217" t="str">
            <v>Locação de obra de edificação</v>
          </cell>
          <cell r="C217" t="str">
            <v>M2</v>
          </cell>
          <cell r="D217">
            <v>8.9700000000000006</v>
          </cell>
          <cell r="E217">
            <v>4.18</v>
          </cell>
          <cell r="F217">
            <v>13.15</v>
          </cell>
        </row>
        <row r="218">
          <cell r="A218" t="str">
            <v>02.10.040</v>
          </cell>
          <cell r="B218" t="str">
            <v>Locação de rede de canalização</v>
          </cell>
          <cell r="C218" t="str">
            <v>M</v>
          </cell>
          <cell r="D218">
            <v>0.85</v>
          </cell>
          <cell r="E218">
            <v>0.3</v>
          </cell>
          <cell r="F218">
            <v>1.1499999999999999</v>
          </cell>
        </row>
        <row r="219">
          <cell r="A219" t="str">
            <v>02.10.050</v>
          </cell>
          <cell r="B219" t="str">
            <v>Locação para muros, cercas e alambrados</v>
          </cell>
          <cell r="C219" t="str">
            <v>M</v>
          </cell>
          <cell r="D219">
            <v>0.85</v>
          </cell>
          <cell r="E219">
            <v>0.3</v>
          </cell>
          <cell r="F219">
            <v>1.1499999999999999</v>
          </cell>
        </row>
        <row r="220">
          <cell r="A220" t="str">
            <v>02.10.060</v>
          </cell>
          <cell r="B220" t="str">
            <v>Locação de vias, calçadas, tanques e lagoas</v>
          </cell>
          <cell r="C220" t="str">
            <v>M2</v>
          </cell>
          <cell r="D220">
            <v>0.86</v>
          </cell>
          <cell r="E220">
            <v>0.6</v>
          </cell>
          <cell r="F220">
            <v>1.46</v>
          </cell>
        </row>
        <row r="221">
          <cell r="A221" t="str">
            <v>03</v>
          </cell>
          <cell r="B221" t="str">
            <v>DEMOLICAO SEM REAPROVEITAMENTO</v>
          </cell>
        </row>
        <row r="222">
          <cell r="A222" t="str">
            <v>03.01</v>
          </cell>
          <cell r="B222" t="str">
            <v>Demolição de concreto, lastro, mistura e afins</v>
          </cell>
        </row>
        <row r="223">
          <cell r="A223" t="str">
            <v>03.01.020</v>
          </cell>
          <cell r="B223" t="str">
            <v>Demolição manual de concreto simples</v>
          </cell>
          <cell r="C223" t="str">
            <v>M3</v>
          </cell>
          <cell r="E223">
            <v>159.72</v>
          </cell>
          <cell r="F223">
            <v>159.72</v>
          </cell>
        </row>
        <row r="224">
          <cell r="A224" t="str">
            <v>03.01.040</v>
          </cell>
          <cell r="B224" t="str">
            <v>Demolição manual de concreto armado</v>
          </cell>
          <cell r="C224" t="str">
            <v>M3</v>
          </cell>
          <cell r="E224">
            <v>290.39999999999998</v>
          </cell>
          <cell r="F224">
            <v>290.39999999999998</v>
          </cell>
        </row>
        <row r="225">
          <cell r="A225" t="str">
            <v>03.01.060</v>
          </cell>
          <cell r="B225" t="str">
            <v>Demolição manual de lajes pré-moldadas, incluindo revestimento</v>
          </cell>
          <cell r="C225" t="str">
            <v>M2</v>
          </cell>
          <cell r="E225">
            <v>21.78</v>
          </cell>
          <cell r="F225">
            <v>21.78</v>
          </cell>
        </row>
        <row r="226">
          <cell r="A226" t="str">
            <v>03.01.200</v>
          </cell>
          <cell r="B226" t="str">
            <v>Demolição mecanizada de concreto armado, inclusive fragmentação, carregamento, transporte até 1 quilômetro e descarregamento</v>
          </cell>
          <cell r="C226" t="str">
            <v>M3</v>
          </cell>
          <cell r="D226">
            <v>389.73</v>
          </cell>
          <cell r="E226">
            <v>87.12</v>
          </cell>
          <cell r="F226">
            <v>476.85</v>
          </cell>
        </row>
        <row r="227">
          <cell r="A227" t="str">
            <v>03.01.210</v>
          </cell>
          <cell r="B227" t="str">
            <v>Demolição mecanizada de concreto armado, inclusive fragmentação e acomodação do material</v>
          </cell>
          <cell r="C227" t="str">
            <v>M3</v>
          </cell>
          <cell r="D227">
            <v>373.5</v>
          </cell>
          <cell r="E227">
            <v>87.12</v>
          </cell>
          <cell r="F227">
            <v>460.62</v>
          </cell>
        </row>
        <row r="228">
          <cell r="A228" t="str">
            <v>03.01.220</v>
          </cell>
          <cell r="B228" t="str">
            <v>Demolição mecanizada de concreto simples, inclusive fragmentação, carregamento, transporte até 1 quilômetro e descarregamento</v>
          </cell>
          <cell r="C228" t="str">
            <v>M3</v>
          </cell>
          <cell r="D228">
            <v>202.98</v>
          </cell>
          <cell r="E228">
            <v>58.08</v>
          </cell>
          <cell r="F228">
            <v>261.06</v>
          </cell>
        </row>
        <row r="229">
          <cell r="A229" t="str">
            <v>03.01.230</v>
          </cell>
          <cell r="B229" t="str">
            <v>Demolição mecanizada de concreto simples, inclusive fragmentação e acomodação do material</v>
          </cell>
          <cell r="C229" t="str">
            <v>M3</v>
          </cell>
          <cell r="D229">
            <v>186.75</v>
          </cell>
          <cell r="E229">
            <v>58.08</v>
          </cell>
          <cell r="F229">
            <v>244.83</v>
          </cell>
        </row>
        <row r="230">
          <cell r="A230" t="str">
            <v>03.01.240</v>
          </cell>
          <cell r="B230" t="str">
            <v>Demolição mecanizada de pavimento ou piso em concreto, inclusive fragmentação, carregamento, transporte até 1 quilômetro e descarregamento</v>
          </cell>
          <cell r="C230" t="str">
            <v>M2</v>
          </cell>
          <cell r="D230">
            <v>19.940000000000001</v>
          </cell>
          <cell r="E230">
            <v>5.81</v>
          </cell>
          <cell r="F230">
            <v>25.75</v>
          </cell>
        </row>
        <row r="231">
          <cell r="A231" t="str">
            <v>03.01.250</v>
          </cell>
          <cell r="B231" t="str">
            <v>Demolição mecanizada de pavimento ou piso em concreto, inclusive fragmentação e acomodação do material</v>
          </cell>
          <cell r="C231" t="str">
            <v>M2</v>
          </cell>
          <cell r="D231">
            <v>18.670000000000002</v>
          </cell>
          <cell r="E231">
            <v>5.81</v>
          </cell>
          <cell r="F231">
            <v>24.48</v>
          </cell>
        </row>
        <row r="232">
          <cell r="A232" t="str">
            <v>03.01.260</v>
          </cell>
          <cell r="B232" t="str">
            <v>Demolição mecanizada de sarjeta ou sarjetão, inclusive fragmentação, carregamento, transporte até 1 quilômetro e descarregamento</v>
          </cell>
          <cell r="C232" t="str">
            <v>M3</v>
          </cell>
          <cell r="D232">
            <v>199.38</v>
          </cell>
          <cell r="E232">
            <v>58.08</v>
          </cell>
          <cell r="F232">
            <v>257.45999999999998</v>
          </cell>
        </row>
        <row r="233">
          <cell r="A233" t="str">
            <v>03.01.270</v>
          </cell>
          <cell r="B233" t="str">
            <v>Demolição mecanizada de sarjeta ou sarjetão, inclusive fragmentação e acomodação do material</v>
          </cell>
          <cell r="C233" t="str">
            <v>M3</v>
          </cell>
          <cell r="D233">
            <v>186.75</v>
          </cell>
          <cell r="E233">
            <v>58.08</v>
          </cell>
          <cell r="F233">
            <v>244.83</v>
          </cell>
        </row>
        <row r="234">
          <cell r="A234" t="str">
            <v>03.02</v>
          </cell>
          <cell r="B234" t="str">
            <v>Demolição de alvenaria</v>
          </cell>
        </row>
        <row r="235">
          <cell r="A235" t="str">
            <v>03.02.020</v>
          </cell>
          <cell r="B235" t="str">
            <v>Demolição manual de alvenaria de fundação/embasamento</v>
          </cell>
          <cell r="C235" t="str">
            <v>M3</v>
          </cell>
          <cell r="E235">
            <v>87.12</v>
          </cell>
          <cell r="F235">
            <v>87.12</v>
          </cell>
        </row>
        <row r="236">
          <cell r="A236" t="str">
            <v>03.02.040</v>
          </cell>
          <cell r="B236" t="str">
            <v>Demolição manual de alvenaria de elevação ou elemento vazado, incluindo revestimento</v>
          </cell>
          <cell r="C236" t="str">
            <v>M3</v>
          </cell>
          <cell r="E236">
            <v>58.08</v>
          </cell>
          <cell r="F236">
            <v>58.08</v>
          </cell>
        </row>
        <row r="237">
          <cell r="A237" t="str">
            <v>03.03</v>
          </cell>
          <cell r="B237" t="str">
            <v>Demolição de revestimento em massa</v>
          </cell>
        </row>
        <row r="238">
          <cell r="A238" t="str">
            <v>03.03.020</v>
          </cell>
          <cell r="B238" t="str">
            <v>Apicoamento manual de piso, parede ou teto</v>
          </cell>
          <cell r="C238" t="str">
            <v>M2</v>
          </cell>
          <cell r="E238">
            <v>2.1800000000000002</v>
          </cell>
          <cell r="F238">
            <v>2.1800000000000002</v>
          </cell>
        </row>
        <row r="239">
          <cell r="A239" t="str">
            <v>03.03.040</v>
          </cell>
          <cell r="B239" t="str">
            <v>Demolição manual de revestimento em massa de parede ou teto</v>
          </cell>
          <cell r="C239" t="str">
            <v>M2</v>
          </cell>
          <cell r="E239">
            <v>4.3600000000000003</v>
          </cell>
          <cell r="F239">
            <v>4.3600000000000003</v>
          </cell>
        </row>
        <row r="240">
          <cell r="A240" t="str">
            <v>03.03.060</v>
          </cell>
          <cell r="B240" t="str">
            <v>Demolição manual de revestimento em massa de piso</v>
          </cell>
          <cell r="C240" t="str">
            <v>M2</v>
          </cell>
          <cell r="E240">
            <v>7.26</v>
          </cell>
          <cell r="F240">
            <v>7.26</v>
          </cell>
        </row>
        <row r="241">
          <cell r="A241" t="str">
            <v>03.04</v>
          </cell>
          <cell r="B241" t="str">
            <v>Demolição de revestimento cerâmico e ladrilho hidráulico</v>
          </cell>
        </row>
        <row r="242">
          <cell r="A242" t="str">
            <v>03.04.020</v>
          </cell>
          <cell r="B242" t="str">
            <v>Demolição manual de revestimento cerâmico, incluindo a base</v>
          </cell>
          <cell r="C242" t="str">
            <v>M2</v>
          </cell>
          <cell r="E242">
            <v>8.7100000000000009</v>
          </cell>
          <cell r="F242">
            <v>8.7100000000000009</v>
          </cell>
        </row>
        <row r="243">
          <cell r="A243" t="str">
            <v>03.04.030</v>
          </cell>
          <cell r="B243" t="str">
            <v>Demolição manual de revestimento em ladrilho hidráulico, incluindo a base</v>
          </cell>
          <cell r="C243" t="str">
            <v>M2</v>
          </cell>
          <cell r="E243">
            <v>7.26</v>
          </cell>
          <cell r="F243">
            <v>7.26</v>
          </cell>
        </row>
        <row r="244">
          <cell r="A244" t="str">
            <v>03.04.040</v>
          </cell>
          <cell r="B244" t="str">
            <v>Demolição manual de rodapé, soleira ou peitoril, em material cerâmico e/ou ladrilho hidráulico, incluindo a base</v>
          </cell>
          <cell r="C244" t="str">
            <v>M</v>
          </cell>
          <cell r="E244">
            <v>2.1800000000000002</v>
          </cell>
          <cell r="F244">
            <v>2.1800000000000002</v>
          </cell>
        </row>
        <row r="245">
          <cell r="A245" t="str">
            <v>03.05</v>
          </cell>
          <cell r="B245" t="str">
            <v>Demolição de revestimento sintético</v>
          </cell>
        </row>
        <row r="246">
          <cell r="A246" t="str">
            <v>03.05.020</v>
          </cell>
          <cell r="B246" t="str">
            <v>Demolição manual de revestimento sintético, incluindo a base</v>
          </cell>
          <cell r="C246" t="str">
            <v>M2</v>
          </cell>
          <cell r="E246">
            <v>5.81</v>
          </cell>
          <cell r="F246">
            <v>5.81</v>
          </cell>
        </row>
        <row r="247">
          <cell r="A247" t="str">
            <v>03.06</v>
          </cell>
          <cell r="B247" t="str">
            <v>Demolição de revestimento em pedra e blocos maciços</v>
          </cell>
        </row>
        <row r="248">
          <cell r="A248" t="str">
            <v>03.06.050</v>
          </cell>
          <cell r="B248" t="str">
            <v>Desmonte (levantamento) mecanizado de pavimento em paralelepípedo ou lajota de concreto, inclusive carregamento, transporte até 1 quilômetro e descarregamento</v>
          </cell>
          <cell r="C248" t="str">
            <v>M2</v>
          </cell>
          <cell r="D248">
            <v>13.02</v>
          </cell>
          <cell r="E248">
            <v>7.26</v>
          </cell>
          <cell r="F248">
            <v>20.28</v>
          </cell>
        </row>
        <row r="249">
          <cell r="A249" t="str">
            <v>03.06.060</v>
          </cell>
          <cell r="B249" t="str">
            <v>Desmonte (levantamento) mecanizado de pavimento em paralelepípedo ou lajota de concreto, inclusive acomodação do material</v>
          </cell>
          <cell r="C249" t="str">
            <v>M2</v>
          </cell>
          <cell r="D249">
            <v>1.19</v>
          </cell>
          <cell r="E249">
            <v>7.26</v>
          </cell>
          <cell r="F249">
            <v>8.4499999999999993</v>
          </cell>
        </row>
        <row r="250">
          <cell r="A250" t="str">
            <v>03.07</v>
          </cell>
          <cell r="B250" t="str">
            <v>Demolição de revestimento asfáltico</v>
          </cell>
        </row>
        <row r="251">
          <cell r="A251" t="str">
            <v>03.07.010</v>
          </cell>
          <cell r="B251" t="str">
            <v>Demolição (levantamento) mecanizada de pavimento asfáltico, inclusive carregamento, transporte até 1 quilômetro e descarregamento</v>
          </cell>
          <cell r="C251" t="str">
            <v>M2</v>
          </cell>
          <cell r="D251">
            <v>20.41</v>
          </cell>
          <cell r="E251">
            <v>2.9</v>
          </cell>
          <cell r="F251">
            <v>23.31</v>
          </cell>
        </row>
        <row r="252">
          <cell r="A252" t="str">
            <v>03.07.030</v>
          </cell>
          <cell r="B252" t="str">
            <v>Demolição (levantamento) mecanizada de pavimento asfáltico, inclusive fragmentação e acomodação do material</v>
          </cell>
          <cell r="C252" t="str">
            <v>M2</v>
          </cell>
          <cell r="D252">
            <v>18.670000000000002</v>
          </cell>
          <cell r="E252">
            <v>2.9</v>
          </cell>
          <cell r="F252">
            <v>21.57</v>
          </cell>
        </row>
        <row r="253">
          <cell r="A253" t="str">
            <v>03.07.050</v>
          </cell>
          <cell r="B253" t="str">
            <v>Fresagem de pavimento asfáltico com espessura até 5 cm, inclusive carregamento, transporte até 1 quilômetro e descarregamento</v>
          </cell>
          <cell r="C253" t="str">
            <v>M2</v>
          </cell>
          <cell r="D253">
            <v>7.39</v>
          </cell>
          <cell r="E253">
            <v>1.02</v>
          </cell>
          <cell r="F253">
            <v>8.41</v>
          </cell>
        </row>
        <row r="254">
          <cell r="A254" t="str">
            <v>03.07.070</v>
          </cell>
          <cell r="B254" t="str">
            <v>Fresagem de pavimento asfáltico com espessura até 5 cm, inclusive acomodação do material</v>
          </cell>
          <cell r="C254" t="str">
            <v>M2</v>
          </cell>
          <cell r="D254">
            <v>5.42</v>
          </cell>
          <cell r="E254">
            <v>1.02</v>
          </cell>
          <cell r="F254">
            <v>6.44</v>
          </cell>
        </row>
        <row r="255">
          <cell r="A255" t="str">
            <v>03.07.080</v>
          </cell>
          <cell r="B255" t="str">
            <v>Fresagem de pavimento asfáltico com espessura até 5 cm, inclusive remoção do material fresado até 10 quilômetros e varrição</v>
          </cell>
          <cell r="C255" t="str">
            <v>M2</v>
          </cell>
          <cell r="D255">
            <v>10.050000000000001</v>
          </cell>
          <cell r="E255">
            <v>0.44</v>
          </cell>
          <cell r="F255">
            <v>10.49</v>
          </cell>
        </row>
        <row r="256">
          <cell r="A256" t="str">
            <v>03.08</v>
          </cell>
          <cell r="B256" t="str">
            <v>Demolição de forro / divisórias</v>
          </cell>
        </row>
        <row r="257">
          <cell r="A257" t="str">
            <v>03.08.020</v>
          </cell>
          <cell r="B257" t="str">
            <v>Demolição manual de forro em estuque, inclusive sistema de fixação/tarugamento</v>
          </cell>
          <cell r="C257" t="str">
            <v>M2</v>
          </cell>
          <cell r="E257">
            <v>7.55</v>
          </cell>
          <cell r="F257">
            <v>7.55</v>
          </cell>
        </row>
        <row r="258">
          <cell r="A258" t="str">
            <v>03.08.040</v>
          </cell>
          <cell r="B258" t="str">
            <v>Demolição manual de forro qualquer, inclusive sistema de fixação/tarugamento</v>
          </cell>
          <cell r="C258" t="str">
            <v>M2</v>
          </cell>
          <cell r="E258">
            <v>4.3600000000000003</v>
          </cell>
          <cell r="F258">
            <v>4.3600000000000003</v>
          </cell>
        </row>
        <row r="259">
          <cell r="A259" t="str">
            <v>03.08.060</v>
          </cell>
          <cell r="B259" t="str">
            <v>Demolição manual de forro em gesso, inclusive sistema de fixação</v>
          </cell>
          <cell r="C259" t="str">
            <v>M2</v>
          </cell>
          <cell r="E259">
            <v>4.3600000000000003</v>
          </cell>
          <cell r="F259">
            <v>4.3600000000000003</v>
          </cell>
        </row>
        <row r="260">
          <cell r="A260" t="str">
            <v>03.08.200</v>
          </cell>
          <cell r="B260" t="str">
            <v>Demolição manual de painéis divisórias, inclusive montantes metálicos</v>
          </cell>
          <cell r="C260" t="str">
            <v>M2</v>
          </cell>
          <cell r="E260">
            <v>4.79</v>
          </cell>
          <cell r="F260">
            <v>4.79</v>
          </cell>
        </row>
        <row r="261">
          <cell r="A261" t="str">
            <v>03.09</v>
          </cell>
          <cell r="B261" t="str">
            <v>Demolição de impermeabilização e afins</v>
          </cell>
        </row>
        <row r="262">
          <cell r="A262" t="str">
            <v>03.09.020</v>
          </cell>
          <cell r="B262" t="str">
            <v>Demolição manual de camada impermeabilizante</v>
          </cell>
          <cell r="C262" t="str">
            <v>M2</v>
          </cell>
          <cell r="E262">
            <v>11.67</v>
          </cell>
          <cell r="F262">
            <v>11.67</v>
          </cell>
        </row>
        <row r="263">
          <cell r="A263" t="str">
            <v>03.09.040</v>
          </cell>
          <cell r="B263" t="str">
            <v>Demolição manual de argamassa regularizante, isolante ou protetora e papel Kraft</v>
          </cell>
          <cell r="C263" t="str">
            <v>M2</v>
          </cell>
          <cell r="E263">
            <v>14</v>
          </cell>
          <cell r="F263">
            <v>14</v>
          </cell>
        </row>
        <row r="264">
          <cell r="A264" t="str">
            <v>03.09.060</v>
          </cell>
          <cell r="B264" t="str">
            <v>Remoção manual de junta de dilatação ou retração, inclusive apoio</v>
          </cell>
          <cell r="C264" t="str">
            <v>M</v>
          </cell>
          <cell r="E264">
            <v>4.66</v>
          </cell>
          <cell r="F264">
            <v>4.66</v>
          </cell>
        </row>
        <row r="265">
          <cell r="A265" t="str">
            <v>03.10</v>
          </cell>
          <cell r="B265" t="str">
            <v>Remoção de pintura</v>
          </cell>
        </row>
        <row r="266">
          <cell r="A266" t="str">
            <v>03.10.020</v>
          </cell>
          <cell r="B266" t="str">
            <v>Remoção de pintura em rodapé, baguete ou moldura com lixa</v>
          </cell>
          <cell r="C266" t="str">
            <v>M</v>
          </cell>
          <cell r="D266">
            <v>7.0000000000000007E-2</v>
          </cell>
          <cell r="E266">
            <v>1.06</v>
          </cell>
          <cell r="F266">
            <v>1.1299999999999999</v>
          </cell>
        </row>
        <row r="267">
          <cell r="A267" t="str">
            <v>03.10.040</v>
          </cell>
          <cell r="B267" t="str">
            <v>Remoção de pintura em rodapé, baguete ou moldura com produto químico</v>
          </cell>
          <cell r="C267" t="str">
            <v>M</v>
          </cell>
          <cell r="D267">
            <v>0.66</v>
          </cell>
          <cell r="E267">
            <v>1.06</v>
          </cell>
          <cell r="F267">
            <v>1.72</v>
          </cell>
        </row>
        <row r="268">
          <cell r="A268" t="str">
            <v>03.10.080</v>
          </cell>
          <cell r="B268" t="str">
            <v>Remoção de pintura em superfícies de madeira e/ou metálicas com produtos químicos</v>
          </cell>
          <cell r="C268" t="str">
            <v>M2</v>
          </cell>
          <cell r="D268">
            <v>3.3</v>
          </cell>
          <cell r="E268">
            <v>8.4600000000000009</v>
          </cell>
          <cell r="F268">
            <v>11.76</v>
          </cell>
        </row>
        <row r="269">
          <cell r="A269" t="str">
            <v>03.10.100</v>
          </cell>
          <cell r="B269" t="str">
            <v>Remoção de pintura em superfícies de madeira e/ou metálicas com lixamento</v>
          </cell>
          <cell r="C269" t="str">
            <v>M2</v>
          </cell>
          <cell r="D269">
            <v>0.35</v>
          </cell>
          <cell r="E269">
            <v>6.34</v>
          </cell>
          <cell r="F269">
            <v>6.69</v>
          </cell>
        </row>
        <row r="270">
          <cell r="A270" t="str">
            <v>03.10.120</v>
          </cell>
          <cell r="B270" t="str">
            <v>Remoção de pintura em massa com produtos químicos</v>
          </cell>
          <cell r="C270" t="str">
            <v>M2</v>
          </cell>
          <cell r="D270">
            <v>3.3</v>
          </cell>
          <cell r="E270">
            <v>6.34</v>
          </cell>
          <cell r="F270">
            <v>9.64</v>
          </cell>
        </row>
        <row r="271">
          <cell r="A271" t="str">
            <v>03.10.140</v>
          </cell>
          <cell r="B271" t="str">
            <v>Remoção de pintura em massa com lixamento</v>
          </cell>
          <cell r="C271" t="str">
            <v>M2</v>
          </cell>
          <cell r="D271">
            <v>0.35</v>
          </cell>
          <cell r="E271">
            <v>4.2300000000000004</v>
          </cell>
          <cell r="F271">
            <v>4.58</v>
          </cell>
        </row>
        <row r="272">
          <cell r="A272" t="str">
            <v>03.16</v>
          </cell>
          <cell r="B272" t="str">
            <v>Remoção de sinalização horizontal</v>
          </cell>
        </row>
        <row r="273">
          <cell r="A273" t="str">
            <v>03.16.010</v>
          </cell>
          <cell r="B273" t="str">
            <v>Remoção de sinalização horizontal existente</v>
          </cell>
          <cell r="C273" t="str">
            <v>M2</v>
          </cell>
          <cell r="D273">
            <v>97.8</v>
          </cell>
          <cell r="F273">
            <v>97.8</v>
          </cell>
        </row>
        <row r="274">
          <cell r="A274" t="str">
            <v>03.16.011</v>
          </cell>
          <cell r="B274" t="str">
            <v>Remoção de tacha/tachões</v>
          </cell>
          <cell r="C274" t="str">
            <v>UN</v>
          </cell>
          <cell r="D274">
            <v>2.65</v>
          </cell>
          <cell r="E274">
            <v>6.43</v>
          </cell>
          <cell r="F274">
            <v>9.08</v>
          </cell>
        </row>
        <row r="275">
          <cell r="A275" t="str">
            <v>04</v>
          </cell>
          <cell r="B275" t="str">
            <v>RETIRADA COM PROVAVEL REAPROVEITAMENTO</v>
          </cell>
        </row>
        <row r="276">
          <cell r="A276" t="str">
            <v>04.01</v>
          </cell>
          <cell r="B276" t="str">
            <v>Retirada de fechamento e elemento divisor</v>
          </cell>
        </row>
        <row r="277">
          <cell r="A277" t="str">
            <v>04.01.020</v>
          </cell>
          <cell r="B277" t="str">
            <v>Retirada de divisória em placa de madeira ou fibrocimento tarugada</v>
          </cell>
          <cell r="C277" t="str">
            <v>M2</v>
          </cell>
          <cell r="E277">
            <v>26.46</v>
          </cell>
          <cell r="F277">
            <v>26.46</v>
          </cell>
        </row>
        <row r="278">
          <cell r="A278" t="str">
            <v>04.01.040</v>
          </cell>
          <cell r="B278" t="str">
            <v>Retirada de divisória em placa de madeira ou fibrocimento com montantes metálicos</v>
          </cell>
          <cell r="C278" t="str">
            <v>M2</v>
          </cell>
          <cell r="E278">
            <v>22.93</v>
          </cell>
          <cell r="F278">
            <v>22.93</v>
          </cell>
        </row>
        <row r="279">
          <cell r="A279" t="str">
            <v>04.01.060</v>
          </cell>
          <cell r="B279" t="str">
            <v>Retirada de divisória em placa de concreto, granito, granilite ou mármore</v>
          </cell>
          <cell r="C279" t="str">
            <v>M2</v>
          </cell>
          <cell r="E279">
            <v>14.11</v>
          </cell>
          <cell r="F279">
            <v>14.11</v>
          </cell>
        </row>
        <row r="280">
          <cell r="A280" t="str">
            <v>04.01.080</v>
          </cell>
          <cell r="B280" t="str">
            <v>Retirada de fechamento em placas pré-moldadas, inclusive pilares</v>
          </cell>
          <cell r="C280" t="str">
            <v>M2</v>
          </cell>
          <cell r="D280">
            <v>2.02</v>
          </cell>
          <cell r="E280">
            <v>0.49</v>
          </cell>
          <cell r="F280">
            <v>2.5099999999999998</v>
          </cell>
        </row>
        <row r="281">
          <cell r="A281" t="str">
            <v>04.01.090</v>
          </cell>
          <cell r="B281" t="str">
            <v>Retirada de barreira de proteção com arame de alta segurança, simples ou duplo</v>
          </cell>
          <cell r="C281" t="str">
            <v>M</v>
          </cell>
          <cell r="E281">
            <v>3.06</v>
          </cell>
          <cell r="F281">
            <v>3.06</v>
          </cell>
        </row>
        <row r="282">
          <cell r="A282" t="str">
            <v>04.01.100</v>
          </cell>
          <cell r="B282" t="str">
            <v>Retirada de cerca</v>
          </cell>
          <cell r="C282" t="str">
            <v>M</v>
          </cell>
          <cell r="E282">
            <v>9</v>
          </cell>
          <cell r="F282">
            <v>9</v>
          </cell>
        </row>
        <row r="283">
          <cell r="A283" t="str">
            <v>04.02</v>
          </cell>
          <cell r="B283" t="str">
            <v>Retirada de elementos de estrutura (concreto, ferro, alumínio e madeira)</v>
          </cell>
        </row>
        <row r="284">
          <cell r="A284" t="str">
            <v>04.02.020</v>
          </cell>
          <cell r="B284" t="str">
            <v>Retirada de peças lineares em madeira com seção até 60 cm²</v>
          </cell>
          <cell r="C284" t="str">
            <v>M</v>
          </cell>
          <cell r="E284">
            <v>0.97</v>
          </cell>
          <cell r="F284">
            <v>0.97</v>
          </cell>
        </row>
        <row r="285">
          <cell r="A285" t="str">
            <v>04.02.030</v>
          </cell>
          <cell r="B285" t="str">
            <v>Retirada de peças lineares em madeira com seção superior a 60 cm²</v>
          </cell>
          <cell r="C285" t="str">
            <v>M</v>
          </cell>
          <cell r="E285">
            <v>3.21</v>
          </cell>
          <cell r="F285">
            <v>3.21</v>
          </cell>
        </row>
        <row r="286">
          <cell r="A286" t="str">
            <v>04.02.050</v>
          </cell>
          <cell r="B286" t="str">
            <v>Retirada de estrutura em madeira tesoura - telhas de barro</v>
          </cell>
          <cell r="C286" t="str">
            <v>M2</v>
          </cell>
          <cell r="E286">
            <v>17.690000000000001</v>
          </cell>
          <cell r="F286">
            <v>17.690000000000001</v>
          </cell>
        </row>
        <row r="287">
          <cell r="A287" t="str">
            <v>04.02.070</v>
          </cell>
          <cell r="B287" t="str">
            <v>Retirada de estrutura em madeira tesoura - telhas perfil qualquer</v>
          </cell>
          <cell r="C287" t="str">
            <v>M2</v>
          </cell>
          <cell r="E287">
            <v>14.47</v>
          </cell>
          <cell r="F287">
            <v>14.47</v>
          </cell>
        </row>
        <row r="288">
          <cell r="A288" t="str">
            <v>04.02.090</v>
          </cell>
          <cell r="B288" t="str">
            <v>Retirada de estrutura em madeira pontaletada - telhas de barro</v>
          </cell>
          <cell r="C288" t="str">
            <v>M2</v>
          </cell>
          <cell r="E288">
            <v>12.87</v>
          </cell>
          <cell r="F288">
            <v>12.87</v>
          </cell>
        </row>
        <row r="289">
          <cell r="A289" t="str">
            <v>04.02.110</v>
          </cell>
          <cell r="B289" t="str">
            <v>Retirada de estrutura em madeira pontaletada - telhas perfil qualquer</v>
          </cell>
          <cell r="C289" t="str">
            <v>M2</v>
          </cell>
          <cell r="E289">
            <v>9.65</v>
          </cell>
          <cell r="F289">
            <v>9.65</v>
          </cell>
        </row>
        <row r="290">
          <cell r="A290" t="str">
            <v>04.02.140</v>
          </cell>
          <cell r="B290" t="str">
            <v>Retirada de estrutura metálica</v>
          </cell>
          <cell r="C290" t="str">
            <v>KG</v>
          </cell>
          <cell r="D290">
            <v>1.75</v>
          </cell>
          <cell r="F290">
            <v>1.75</v>
          </cell>
        </row>
        <row r="291">
          <cell r="A291" t="str">
            <v>04.03</v>
          </cell>
          <cell r="B291" t="str">
            <v>Retirada de telhamento e proteção</v>
          </cell>
        </row>
        <row r="292">
          <cell r="A292" t="str">
            <v>04.03.020</v>
          </cell>
          <cell r="B292" t="str">
            <v>Retirada de telhamento em barro</v>
          </cell>
          <cell r="C292" t="str">
            <v>M2</v>
          </cell>
          <cell r="E292">
            <v>11.62</v>
          </cell>
          <cell r="F292">
            <v>11.62</v>
          </cell>
        </row>
        <row r="293">
          <cell r="A293" t="str">
            <v>04.03.040</v>
          </cell>
          <cell r="B293" t="str">
            <v>Retirada de telhamento perfil e material qualquer, exceto barro</v>
          </cell>
          <cell r="C293" t="str">
            <v>M2</v>
          </cell>
          <cell r="E293">
            <v>5.81</v>
          </cell>
          <cell r="F293">
            <v>5.81</v>
          </cell>
        </row>
        <row r="294">
          <cell r="A294" t="str">
            <v>04.03.060</v>
          </cell>
          <cell r="B294" t="str">
            <v>Retirada de cumeeira ou espigão em barro</v>
          </cell>
          <cell r="C294" t="str">
            <v>M</v>
          </cell>
          <cell r="E294">
            <v>4.3600000000000003</v>
          </cell>
          <cell r="F294">
            <v>4.3600000000000003</v>
          </cell>
        </row>
        <row r="295">
          <cell r="A295" t="str">
            <v>04.03.080</v>
          </cell>
          <cell r="B295" t="str">
            <v>Retirada de cumeeira, espigão ou rufo perfil qualquer</v>
          </cell>
          <cell r="C295" t="str">
            <v>M</v>
          </cell>
          <cell r="E295">
            <v>7.26</v>
          </cell>
          <cell r="F295">
            <v>7.26</v>
          </cell>
        </row>
        <row r="296">
          <cell r="A296" t="str">
            <v>04.03.090</v>
          </cell>
          <cell r="B296" t="str">
            <v>Retirada de domo de acrílico, inclusive perfis metálicos de fixação</v>
          </cell>
          <cell r="C296" t="str">
            <v>M2</v>
          </cell>
          <cell r="E296">
            <v>8.82</v>
          </cell>
          <cell r="F296">
            <v>8.82</v>
          </cell>
        </row>
        <row r="297">
          <cell r="A297" t="str">
            <v>04.04</v>
          </cell>
          <cell r="B297" t="str">
            <v>Retirada de revestimento em pedra e blocos maciços</v>
          </cell>
        </row>
        <row r="298">
          <cell r="A298" t="str">
            <v>04.04.010</v>
          </cell>
          <cell r="B298" t="str">
            <v>Retirada de revestimento em pedra, granito ou mármore, em parede ou fachada</v>
          </cell>
          <cell r="C298" t="str">
            <v>M2</v>
          </cell>
          <cell r="E298">
            <v>31.04</v>
          </cell>
          <cell r="F298">
            <v>31.04</v>
          </cell>
        </row>
        <row r="299">
          <cell r="A299" t="str">
            <v>04.04.020</v>
          </cell>
          <cell r="B299" t="str">
            <v>Retirada de revestimento em pedra, granito ou mármore, em piso</v>
          </cell>
          <cell r="C299" t="str">
            <v>M2</v>
          </cell>
          <cell r="E299">
            <v>18.88</v>
          </cell>
          <cell r="F299">
            <v>18.88</v>
          </cell>
        </row>
        <row r="300">
          <cell r="A300" t="str">
            <v>04.04.030</v>
          </cell>
          <cell r="B300" t="str">
            <v>Retirada de soleira ou peitoril em pedra, granito ou mármore</v>
          </cell>
          <cell r="C300" t="str">
            <v>M</v>
          </cell>
          <cell r="E300">
            <v>13.07</v>
          </cell>
          <cell r="F300">
            <v>13.07</v>
          </cell>
        </row>
        <row r="301">
          <cell r="A301" t="str">
            <v>04.04.040</v>
          </cell>
          <cell r="B301" t="str">
            <v>Retirada de degrau em pedra, granito ou mármore</v>
          </cell>
          <cell r="C301" t="str">
            <v>M</v>
          </cell>
          <cell r="E301">
            <v>14.52</v>
          </cell>
          <cell r="F301">
            <v>14.52</v>
          </cell>
        </row>
        <row r="302">
          <cell r="A302" t="str">
            <v>04.04.060</v>
          </cell>
          <cell r="B302" t="str">
            <v>Retirada de rodapé em pedra, granito ou mármore</v>
          </cell>
          <cell r="C302" t="str">
            <v>M</v>
          </cell>
          <cell r="E302">
            <v>11.62</v>
          </cell>
          <cell r="F302">
            <v>11.62</v>
          </cell>
        </row>
        <row r="303">
          <cell r="A303" t="str">
            <v>04.05</v>
          </cell>
          <cell r="B303" t="str">
            <v>Retirada de revestimentos em madeira</v>
          </cell>
        </row>
        <row r="304">
          <cell r="A304" t="str">
            <v>04.05.010</v>
          </cell>
          <cell r="B304" t="str">
            <v>Retirada de revestimento em lambris de madeira</v>
          </cell>
          <cell r="C304" t="str">
            <v>M2</v>
          </cell>
          <cell r="E304">
            <v>40.71</v>
          </cell>
          <cell r="F304">
            <v>40.71</v>
          </cell>
        </row>
        <row r="305">
          <cell r="A305" t="str">
            <v>04.05.020</v>
          </cell>
          <cell r="B305" t="str">
            <v>Retirada de piso em tacos de madeira</v>
          </cell>
          <cell r="C305" t="str">
            <v>M2</v>
          </cell>
          <cell r="E305">
            <v>8.7100000000000009</v>
          </cell>
          <cell r="F305">
            <v>8.7100000000000009</v>
          </cell>
        </row>
        <row r="306">
          <cell r="A306" t="str">
            <v>04.05.040</v>
          </cell>
          <cell r="B306" t="str">
            <v>Retirada de soalho somente o tablado</v>
          </cell>
          <cell r="C306" t="str">
            <v>M2</v>
          </cell>
          <cell r="E306">
            <v>11.25</v>
          </cell>
          <cell r="F306">
            <v>11.25</v>
          </cell>
        </row>
        <row r="307">
          <cell r="A307" t="str">
            <v>04.05.060</v>
          </cell>
          <cell r="B307" t="str">
            <v>Retirada de soalho inclusive vigamento</v>
          </cell>
          <cell r="C307" t="str">
            <v>M2</v>
          </cell>
          <cell r="E307">
            <v>19.29</v>
          </cell>
          <cell r="F307">
            <v>19.29</v>
          </cell>
        </row>
        <row r="308">
          <cell r="A308" t="str">
            <v>04.05.080</v>
          </cell>
          <cell r="B308" t="str">
            <v>Retirada de degrau em madeira</v>
          </cell>
          <cell r="C308" t="str">
            <v>M</v>
          </cell>
          <cell r="E308">
            <v>9.65</v>
          </cell>
          <cell r="F308">
            <v>9.65</v>
          </cell>
        </row>
        <row r="309">
          <cell r="A309" t="str">
            <v>04.05.100</v>
          </cell>
          <cell r="B309" t="str">
            <v>Retirada de rodapé inclusive cordão em madeira</v>
          </cell>
          <cell r="C309" t="str">
            <v>M</v>
          </cell>
          <cell r="E309">
            <v>2.1800000000000002</v>
          </cell>
          <cell r="F309">
            <v>2.1800000000000002</v>
          </cell>
        </row>
        <row r="310">
          <cell r="A310" t="str">
            <v>04.06</v>
          </cell>
          <cell r="B310" t="str">
            <v>Retirada de revestimentos sintéticos e metálicos</v>
          </cell>
        </row>
        <row r="311">
          <cell r="A311" t="str">
            <v>04.06.010</v>
          </cell>
          <cell r="B311" t="str">
            <v>Retirada de revestimento em lambris metálicos</v>
          </cell>
          <cell r="C311" t="str">
            <v>M2</v>
          </cell>
          <cell r="E311">
            <v>40.71</v>
          </cell>
          <cell r="F311">
            <v>40.71</v>
          </cell>
        </row>
        <row r="312">
          <cell r="A312" t="str">
            <v>04.06.020</v>
          </cell>
          <cell r="B312" t="str">
            <v>Retirada de piso em material sintético assentado a cola</v>
          </cell>
          <cell r="C312" t="str">
            <v>M2</v>
          </cell>
          <cell r="E312">
            <v>3.21</v>
          </cell>
          <cell r="F312">
            <v>3.21</v>
          </cell>
        </row>
        <row r="313">
          <cell r="A313" t="str">
            <v>04.06.040</v>
          </cell>
          <cell r="B313" t="str">
            <v>Retirada de degrau em material sintético assentado a cola</v>
          </cell>
          <cell r="C313" t="str">
            <v>M</v>
          </cell>
          <cell r="E313">
            <v>2.99</v>
          </cell>
          <cell r="F313">
            <v>2.99</v>
          </cell>
        </row>
        <row r="314">
          <cell r="A314" t="str">
            <v>04.06.060</v>
          </cell>
          <cell r="B314" t="str">
            <v>Retirada de rodapé inclusive cordão em material sintético</v>
          </cell>
          <cell r="C314" t="str">
            <v>M</v>
          </cell>
          <cell r="E314">
            <v>0.73</v>
          </cell>
          <cell r="F314">
            <v>0.73</v>
          </cell>
        </row>
        <row r="315">
          <cell r="A315" t="str">
            <v>04.06.100</v>
          </cell>
          <cell r="B315" t="str">
            <v>Retirada de piso elevado telescópico metálico, inclusive estrutura de sustentação</v>
          </cell>
          <cell r="C315" t="str">
            <v>M2</v>
          </cell>
          <cell r="E315">
            <v>36.11</v>
          </cell>
          <cell r="F315">
            <v>36.11</v>
          </cell>
        </row>
        <row r="316">
          <cell r="A316" t="str">
            <v>04.07</v>
          </cell>
          <cell r="B316" t="str">
            <v>Retirada de forro, brise e fachada</v>
          </cell>
        </row>
        <row r="317">
          <cell r="A317" t="str">
            <v>04.07.020</v>
          </cell>
          <cell r="B317" t="str">
            <v>Retirada de forro qualquer em placas ou tiras fixadas</v>
          </cell>
          <cell r="C317" t="str">
            <v>M2</v>
          </cell>
          <cell r="E317">
            <v>9.01</v>
          </cell>
          <cell r="F317">
            <v>9.01</v>
          </cell>
        </row>
        <row r="318">
          <cell r="A318" t="str">
            <v>04.07.040</v>
          </cell>
          <cell r="B318" t="str">
            <v>Retirada de forro qualquer em placas ou tiras apoiadas</v>
          </cell>
          <cell r="C318" t="str">
            <v>M2</v>
          </cell>
          <cell r="E318">
            <v>4.83</v>
          </cell>
          <cell r="F318">
            <v>4.83</v>
          </cell>
        </row>
        <row r="319">
          <cell r="A319" t="str">
            <v>04.07.060</v>
          </cell>
          <cell r="B319" t="str">
            <v>Retirada de sistema de fixação ou tarugamento de forro</v>
          </cell>
          <cell r="C319" t="str">
            <v>M2</v>
          </cell>
          <cell r="E319">
            <v>3.63</v>
          </cell>
          <cell r="F319">
            <v>3.63</v>
          </cell>
        </row>
        <row r="320">
          <cell r="A320" t="str">
            <v>04.08</v>
          </cell>
          <cell r="B320" t="str">
            <v>Retirada de esquadria e elemento de madeira</v>
          </cell>
        </row>
        <row r="321">
          <cell r="A321" t="str">
            <v>04.08.020</v>
          </cell>
          <cell r="B321" t="str">
            <v>Retirada de folha de esquadria em madeira</v>
          </cell>
          <cell r="C321" t="str">
            <v>UN</v>
          </cell>
          <cell r="E321">
            <v>16.079999999999998</v>
          </cell>
          <cell r="F321">
            <v>16.079999999999998</v>
          </cell>
        </row>
        <row r="322">
          <cell r="A322" t="str">
            <v>04.08.040</v>
          </cell>
          <cell r="B322" t="str">
            <v>Retirada de guarnição, moldura e peças lineares em madeira, fixadas</v>
          </cell>
          <cell r="C322" t="str">
            <v>M</v>
          </cell>
          <cell r="E322">
            <v>1.23</v>
          </cell>
          <cell r="F322">
            <v>1.23</v>
          </cell>
        </row>
        <row r="323">
          <cell r="A323" t="str">
            <v>04.08.060</v>
          </cell>
          <cell r="B323" t="str">
            <v>Retirada de batente com guarnição e peças lineares em madeira, chumbados</v>
          </cell>
          <cell r="C323" t="str">
            <v>M</v>
          </cell>
          <cell r="E323">
            <v>9.65</v>
          </cell>
          <cell r="F323">
            <v>9.65</v>
          </cell>
        </row>
        <row r="324">
          <cell r="A324" t="str">
            <v>04.08.080</v>
          </cell>
          <cell r="B324" t="str">
            <v>Retirada de elemento em madeira e sistema de fixação tipo quadro, lousa, etc.</v>
          </cell>
          <cell r="C324" t="str">
            <v>M2</v>
          </cell>
          <cell r="E324">
            <v>4.3600000000000003</v>
          </cell>
          <cell r="F324">
            <v>4.3600000000000003</v>
          </cell>
        </row>
        <row r="325">
          <cell r="A325" t="str">
            <v>04.08.100</v>
          </cell>
          <cell r="B325" t="str">
            <v>Retirada de armário em madeira ou metal</v>
          </cell>
          <cell r="C325" t="str">
            <v>M2</v>
          </cell>
          <cell r="E325">
            <v>14.47</v>
          </cell>
          <cell r="F325">
            <v>14.47</v>
          </cell>
        </row>
        <row r="326">
          <cell r="A326" t="str">
            <v>04.09</v>
          </cell>
          <cell r="B326" t="str">
            <v>Retirada de esquadria e elementos metálicos</v>
          </cell>
        </row>
        <row r="327">
          <cell r="A327" t="str">
            <v>04.09.020</v>
          </cell>
          <cell r="B327" t="str">
            <v>Retirada de esquadria metálica em geral</v>
          </cell>
          <cell r="C327" t="str">
            <v>M2</v>
          </cell>
          <cell r="E327">
            <v>22.51</v>
          </cell>
          <cell r="F327">
            <v>22.51</v>
          </cell>
        </row>
        <row r="328">
          <cell r="A328" t="str">
            <v>04.09.040</v>
          </cell>
          <cell r="B328" t="str">
            <v>Retirada de folha de esquadria metálica</v>
          </cell>
          <cell r="C328" t="str">
            <v>UN</v>
          </cell>
          <cell r="E328">
            <v>19.260000000000002</v>
          </cell>
          <cell r="F328">
            <v>19.260000000000002</v>
          </cell>
        </row>
        <row r="329">
          <cell r="A329" t="str">
            <v>04.09.060</v>
          </cell>
          <cell r="B329" t="str">
            <v>Retirada de batente, corrimão ou peças lineares metálicas, chumbados</v>
          </cell>
          <cell r="C329" t="str">
            <v>M</v>
          </cell>
          <cell r="E329">
            <v>7.71</v>
          </cell>
          <cell r="F329">
            <v>7.71</v>
          </cell>
        </row>
        <row r="330">
          <cell r="A330" t="str">
            <v>04.09.080</v>
          </cell>
          <cell r="B330" t="str">
            <v>Retirada de batente, corrimão ou peças lineares metálicas, fixados</v>
          </cell>
          <cell r="C330" t="str">
            <v>M</v>
          </cell>
          <cell r="E330">
            <v>5.29</v>
          </cell>
          <cell r="F330">
            <v>5.29</v>
          </cell>
        </row>
        <row r="331">
          <cell r="A331" t="str">
            <v>04.09.100</v>
          </cell>
          <cell r="B331" t="str">
            <v>Retirada de guarda-corpo ou gradil em geral</v>
          </cell>
          <cell r="C331" t="str">
            <v>M2</v>
          </cell>
          <cell r="E331">
            <v>22.51</v>
          </cell>
          <cell r="F331">
            <v>22.51</v>
          </cell>
        </row>
        <row r="332">
          <cell r="A332" t="str">
            <v>04.09.120</v>
          </cell>
          <cell r="B332" t="str">
            <v>Retirada de escada de marinheiro com ou sem guarda-corpo</v>
          </cell>
          <cell r="C332" t="str">
            <v>M</v>
          </cell>
          <cell r="E332">
            <v>25.73</v>
          </cell>
          <cell r="F332">
            <v>25.73</v>
          </cell>
        </row>
        <row r="333">
          <cell r="A333" t="str">
            <v>04.09.140</v>
          </cell>
          <cell r="B333" t="str">
            <v>Retirada de poste ou sistema de sustentação para alambrado ou fechamento</v>
          </cell>
          <cell r="C333" t="str">
            <v>UN</v>
          </cell>
          <cell r="E333">
            <v>18.88</v>
          </cell>
          <cell r="F333">
            <v>18.88</v>
          </cell>
        </row>
        <row r="334">
          <cell r="A334" t="str">
            <v>04.09.160</v>
          </cell>
          <cell r="B334" t="str">
            <v>Retirada de entelamento metálico em geral</v>
          </cell>
          <cell r="C334" t="str">
            <v>M2</v>
          </cell>
          <cell r="E334">
            <v>3.06</v>
          </cell>
          <cell r="F334">
            <v>3.06</v>
          </cell>
        </row>
        <row r="335">
          <cell r="A335" t="str">
            <v>04.10</v>
          </cell>
          <cell r="B335" t="str">
            <v>Retirada de ferragens e acessórios para esquadrias</v>
          </cell>
        </row>
        <row r="336">
          <cell r="A336" t="str">
            <v>04.10.020</v>
          </cell>
          <cell r="B336" t="str">
            <v>Retirada de fechadura ou fecho de embutir</v>
          </cell>
          <cell r="C336" t="str">
            <v>UN</v>
          </cell>
          <cell r="E336">
            <v>8.82</v>
          </cell>
          <cell r="F336">
            <v>8.82</v>
          </cell>
        </row>
        <row r="337">
          <cell r="A337" t="str">
            <v>04.10.040</v>
          </cell>
          <cell r="B337" t="str">
            <v>Retirada de fechadura ou fecho de sobrepor</v>
          </cell>
          <cell r="C337" t="str">
            <v>UN</v>
          </cell>
          <cell r="E337">
            <v>3.53</v>
          </cell>
          <cell r="F337">
            <v>3.53</v>
          </cell>
        </row>
        <row r="338">
          <cell r="A338" t="str">
            <v>04.10.060</v>
          </cell>
          <cell r="B338" t="str">
            <v>Retirada de dobradiça</v>
          </cell>
          <cell r="C338" t="str">
            <v>UN</v>
          </cell>
          <cell r="E338">
            <v>1.76</v>
          </cell>
          <cell r="F338">
            <v>1.76</v>
          </cell>
        </row>
        <row r="339">
          <cell r="A339" t="str">
            <v>04.10.080</v>
          </cell>
          <cell r="B339" t="str">
            <v>Retirada de peça ou acessório complementar em geral de esquadria</v>
          </cell>
          <cell r="C339" t="str">
            <v>UN</v>
          </cell>
          <cell r="E339">
            <v>14.39</v>
          </cell>
          <cell r="F339">
            <v>14.39</v>
          </cell>
        </row>
        <row r="340">
          <cell r="A340" t="str">
            <v>04.11</v>
          </cell>
          <cell r="B340" t="str">
            <v>Retirada de aparelhos, metais sanitários e registro</v>
          </cell>
        </row>
        <row r="341">
          <cell r="A341" t="str">
            <v>04.11.020</v>
          </cell>
          <cell r="B341" t="str">
            <v>Retirada de aparelho sanitário incluindo acessórios</v>
          </cell>
          <cell r="C341" t="str">
            <v>UN</v>
          </cell>
          <cell r="E341">
            <v>32.81</v>
          </cell>
          <cell r="F341">
            <v>32.81</v>
          </cell>
        </row>
        <row r="342">
          <cell r="A342" t="str">
            <v>04.11.030</v>
          </cell>
          <cell r="B342" t="str">
            <v>Retirada de bancada incluindo pertences</v>
          </cell>
          <cell r="C342" t="str">
            <v>M2</v>
          </cell>
          <cell r="E342">
            <v>45.03</v>
          </cell>
          <cell r="F342">
            <v>45.03</v>
          </cell>
        </row>
        <row r="343">
          <cell r="A343" t="str">
            <v>04.11.040</v>
          </cell>
          <cell r="B343" t="str">
            <v>Retirada de complemento sanitário chumbado</v>
          </cell>
          <cell r="C343" t="str">
            <v>UN</v>
          </cell>
          <cell r="E343">
            <v>10.58</v>
          </cell>
          <cell r="F343">
            <v>10.58</v>
          </cell>
        </row>
        <row r="344">
          <cell r="A344" t="str">
            <v>04.11.060</v>
          </cell>
          <cell r="B344" t="str">
            <v>Retirada de complemento sanitário fixado ou de sobrepor</v>
          </cell>
          <cell r="C344" t="str">
            <v>UN</v>
          </cell>
          <cell r="E344">
            <v>4.41</v>
          </cell>
          <cell r="F344">
            <v>4.41</v>
          </cell>
        </row>
        <row r="345">
          <cell r="A345" t="str">
            <v>04.11.080</v>
          </cell>
          <cell r="B345" t="str">
            <v>Retirada de registro ou válvula embutidos</v>
          </cell>
          <cell r="C345" t="str">
            <v>UN</v>
          </cell>
          <cell r="E345">
            <v>41.63</v>
          </cell>
          <cell r="F345">
            <v>41.63</v>
          </cell>
        </row>
        <row r="346">
          <cell r="A346" t="str">
            <v>04.11.100</v>
          </cell>
          <cell r="B346" t="str">
            <v>Retirada de registro ou válvula aparentes</v>
          </cell>
          <cell r="C346" t="str">
            <v>UN</v>
          </cell>
          <cell r="E346">
            <v>24.06</v>
          </cell>
          <cell r="F346">
            <v>24.06</v>
          </cell>
        </row>
        <row r="347">
          <cell r="A347" t="str">
            <v>04.11.110</v>
          </cell>
          <cell r="B347" t="str">
            <v>Retirada de purificador/bebedouro</v>
          </cell>
          <cell r="C347" t="str">
            <v>UN</v>
          </cell>
          <cell r="E347">
            <v>24.06</v>
          </cell>
          <cell r="F347">
            <v>24.06</v>
          </cell>
        </row>
        <row r="348">
          <cell r="A348" t="str">
            <v>04.11.120</v>
          </cell>
          <cell r="B348" t="str">
            <v>Retirada de torneira ou chuveiro</v>
          </cell>
          <cell r="C348" t="str">
            <v>UN</v>
          </cell>
          <cell r="E348">
            <v>5.69</v>
          </cell>
          <cell r="F348">
            <v>5.69</v>
          </cell>
        </row>
        <row r="349">
          <cell r="A349" t="str">
            <v>04.11.140</v>
          </cell>
          <cell r="B349" t="str">
            <v>Retirada de sifão ou metais sanitários diversos</v>
          </cell>
          <cell r="C349" t="str">
            <v>UN</v>
          </cell>
          <cell r="E349">
            <v>8.75</v>
          </cell>
          <cell r="F349">
            <v>8.75</v>
          </cell>
        </row>
        <row r="350">
          <cell r="A350" t="str">
            <v>04.11.160</v>
          </cell>
          <cell r="B350" t="str">
            <v>Retirada de caixa de descarga de sobrepor ou acoplada</v>
          </cell>
          <cell r="C350" t="str">
            <v>UN</v>
          </cell>
          <cell r="E350">
            <v>16.62</v>
          </cell>
          <cell r="F350">
            <v>16.62</v>
          </cell>
        </row>
        <row r="351">
          <cell r="A351" t="str">
            <v>04.12</v>
          </cell>
          <cell r="B351" t="str">
            <v>Retirada de aparelhos elétricos e hidráulicos</v>
          </cell>
        </row>
        <row r="352">
          <cell r="A352" t="str">
            <v>04.12.020</v>
          </cell>
          <cell r="B352" t="str">
            <v>Retirada de conjunto motor-bomba</v>
          </cell>
          <cell r="C352" t="str">
            <v>UN</v>
          </cell>
          <cell r="E352">
            <v>69.2</v>
          </cell>
          <cell r="F352">
            <v>69.2</v>
          </cell>
        </row>
        <row r="353">
          <cell r="A353" t="str">
            <v>04.12.040</v>
          </cell>
          <cell r="B353" t="str">
            <v>Retirada de motor de bomba de recalque</v>
          </cell>
          <cell r="C353" t="str">
            <v>UN</v>
          </cell>
          <cell r="E353">
            <v>54.59</v>
          </cell>
          <cell r="F353">
            <v>54.59</v>
          </cell>
        </row>
        <row r="354">
          <cell r="A354" t="str">
            <v>04.13</v>
          </cell>
          <cell r="B354" t="str">
            <v>Retirada de impermeabilização e afins</v>
          </cell>
        </row>
        <row r="355">
          <cell r="A355" t="str">
            <v>04.13.020</v>
          </cell>
          <cell r="B355" t="str">
            <v>Retirada de isolamento térmico com material monolítico</v>
          </cell>
          <cell r="C355" t="str">
            <v>M2</v>
          </cell>
          <cell r="E355">
            <v>4.3600000000000003</v>
          </cell>
          <cell r="F355">
            <v>4.3600000000000003</v>
          </cell>
        </row>
        <row r="356">
          <cell r="A356" t="str">
            <v>04.13.060</v>
          </cell>
          <cell r="B356" t="str">
            <v>Retirada de isolamento térmico com material em panos</v>
          </cell>
          <cell r="C356" t="str">
            <v>M2</v>
          </cell>
          <cell r="E356">
            <v>0.73</v>
          </cell>
          <cell r="F356">
            <v>0.73</v>
          </cell>
        </row>
        <row r="357">
          <cell r="A357" t="str">
            <v>04.14</v>
          </cell>
          <cell r="B357" t="str">
            <v>Retirada de vidro</v>
          </cell>
        </row>
        <row r="358">
          <cell r="A358" t="str">
            <v>04.14.020</v>
          </cell>
          <cell r="B358" t="str">
            <v>Retirada de vidro ou espelho com raspagem da massa ou retirada de baguete</v>
          </cell>
          <cell r="C358" t="str">
            <v>M2</v>
          </cell>
          <cell r="E358">
            <v>10.94</v>
          </cell>
          <cell r="F358">
            <v>10.94</v>
          </cell>
        </row>
        <row r="359">
          <cell r="A359" t="str">
            <v>04.14.040</v>
          </cell>
          <cell r="B359" t="str">
            <v>Retirada de esquadria em vidro</v>
          </cell>
          <cell r="C359" t="str">
            <v>M2</v>
          </cell>
          <cell r="E359">
            <v>32.159999999999997</v>
          </cell>
          <cell r="F359">
            <v>32.159999999999997</v>
          </cell>
        </row>
        <row r="360">
          <cell r="A360" t="str">
            <v>04.17</v>
          </cell>
          <cell r="B360" t="str">
            <v>Retirada em instalação elétrica - letra A ate B</v>
          </cell>
        </row>
        <row r="361">
          <cell r="A361" t="str">
            <v>04.17.020</v>
          </cell>
          <cell r="B361" t="str">
            <v>Remoção de aparelho de iluminação ou projetor fixo em teto, piso ou parede</v>
          </cell>
          <cell r="C361" t="str">
            <v>UN</v>
          </cell>
          <cell r="E361">
            <v>14.56</v>
          </cell>
          <cell r="F361">
            <v>14.56</v>
          </cell>
        </row>
        <row r="362">
          <cell r="A362" t="str">
            <v>04.17.040</v>
          </cell>
          <cell r="B362" t="str">
            <v>Remoção de aparelho de iluminação ou projetor fixo em poste ou braço</v>
          </cell>
          <cell r="C362" t="str">
            <v>UN</v>
          </cell>
          <cell r="E362">
            <v>54.59</v>
          </cell>
          <cell r="F362">
            <v>54.59</v>
          </cell>
        </row>
        <row r="363">
          <cell r="A363" t="str">
            <v>04.17.060</v>
          </cell>
          <cell r="B363" t="str">
            <v>Remoção de suporte tipo braquet</v>
          </cell>
          <cell r="C363" t="str">
            <v>UN</v>
          </cell>
          <cell r="E363">
            <v>18.2</v>
          </cell>
          <cell r="F363">
            <v>18.2</v>
          </cell>
        </row>
        <row r="364">
          <cell r="A364" t="str">
            <v>04.17.080</v>
          </cell>
          <cell r="B364" t="str">
            <v>Remoção de barramento de cobre</v>
          </cell>
          <cell r="C364" t="str">
            <v>M</v>
          </cell>
          <cell r="E364">
            <v>14.56</v>
          </cell>
          <cell r="F364">
            <v>14.56</v>
          </cell>
        </row>
        <row r="365">
          <cell r="A365" t="str">
            <v>04.17.100</v>
          </cell>
          <cell r="B365" t="str">
            <v>Remoção de base de disjuntor tipo QUIK-LAG</v>
          </cell>
          <cell r="C365" t="str">
            <v>UN</v>
          </cell>
          <cell r="E365">
            <v>5.46</v>
          </cell>
          <cell r="F365">
            <v>5.46</v>
          </cell>
        </row>
        <row r="366">
          <cell r="A366" t="str">
            <v>04.17.120</v>
          </cell>
          <cell r="B366" t="str">
            <v>Remoção de base de fusível tipo Diazed</v>
          </cell>
          <cell r="C366" t="str">
            <v>UN</v>
          </cell>
          <cell r="E366">
            <v>5.46</v>
          </cell>
          <cell r="F366">
            <v>5.46</v>
          </cell>
        </row>
        <row r="367">
          <cell r="A367" t="str">
            <v>04.17.140</v>
          </cell>
          <cell r="B367" t="str">
            <v>Remoção de base e haste de para-raios</v>
          </cell>
          <cell r="C367" t="str">
            <v>UN</v>
          </cell>
          <cell r="E367">
            <v>36.39</v>
          </cell>
          <cell r="F367">
            <v>36.39</v>
          </cell>
        </row>
        <row r="368">
          <cell r="A368" t="str">
            <v>04.17.160</v>
          </cell>
          <cell r="B368" t="str">
            <v>Remoção de base ou chave para fusível NH tipo tripolar</v>
          </cell>
          <cell r="C368" t="str">
            <v>UN</v>
          </cell>
          <cell r="E368">
            <v>18.2</v>
          </cell>
          <cell r="F368">
            <v>18.2</v>
          </cell>
        </row>
        <row r="369">
          <cell r="A369" t="str">
            <v>04.17.180</v>
          </cell>
          <cell r="B369" t="str">
            <v>Remoção de base ou chave para fusível NH tipo unipolar</v>
          </cell>
          <cell r="C369" t="str">
            <v>UN</v>
          </cell>
          <cell r="E369">
            <v>16.37</v>
          </cell>
          <cell r="F369">
            <v>16.37</v>
          </cell>
        </row>
        <row r="370">
          <cell r="A370" t="str">
            <v>04.17.200</v>
          </cell>
          <cell r="B370" t="str">
            <v>Remoção de braçadeira para passagem de cordoalha</v>
          </cell>
          <cell r="C370" t="str">
            <v>UN</v>
          </cell>
          <cell r="E370">
            <v>14.56</v>
          </cell>
          <cell r="F370">
            <v>14.56</v>
          </cell>
        </row>
        <row r="371">
          <cell r="A371" t="str">
            <v>04.17.220</v>
          </cell>
          <cell r="B371" t="str">
            <v>Remoção de bucha de passagem interna ou externa</v>
          </cell>
          <cell r="C371" t="str">
            <v>UN</v>
          </cell>
          <cell r="E371">
            <v>14.56</v>
          </cell>
          <cell r="F371">
            <v>14.56</v>
          </cell>
        </row>
        <row r="372">
          <cell r="A372" t="str">
            <v>04.17.240</v>
          </cell>
          <cell r="B372" t="str">
            <v>Remoção de bucha de passagem para neutro</v>
          </cell>
          <cell r="C372" t="str">
            <v>UN</v>
          </cell>
          <cell r="E372">
            <v>10.92</v>
          </cell>
          <cell r="F372">
            <v>10.92</v>
          </cell>
        </row>
        <row r="373">
          <cell r="A373" t="str">
            <v>04.18</v>
          </cell>
          <cell r="B373" t="str">
            <v>Retirada em instalação elétrica - letra C</v>
          </cell>
        </row>
        <row r="374">
          <cell r="A374" t="str">
            <v>04.18.020</v>
          </cell>
          <cell r="B374" t="str">
            <v>Remoção de cabeçote em rede de telefonia</v>
          </cell>
          <cell r="C374" t="str">
            <v>UN</v>
          </cell>
          <cell r="E374">
            <v>9.1</v>
          </cell>
          <cell r="F374">
            <v>9.1</v>
          </cell>
        </row>
        <row r="375">
          <cell r="A375" t="str">
            <v>04.18.040</v>
          </cell>
          <cell r="B375" t="str">
            <v>Remoção de cabo de aço e esticadores de para-raios</v>
          </cell>
          <cell r="C375" t="str">
            <v>M</v>
          </cell>
          <cell r="E375">
            <v>12.73</v>
          </cell>
          <cell r="F375">
            <v>12.73</v>
          </cell>
        </row>
        <row r="376">
          <cell r="A376" t="str">
            <v>04.18.060</v>
          </cell>
          <cell r="B376" t="str">
            <v>Remoção de caixa de entrada de energia padrão medição indireta completa</v>
          </cell>
          <cell r="C376" t="str">
            <v>UN</v>
          </cell>
          <cell r="E376">
            <v>181.95</v>
          </cell>
          <cell r="F376">
            <v>181.95</v>
          </cell>
        </row>
        <row r="377">
          <cell r="A377" t="str">
            <v>04.18.070</v>
          </cell>
          <cell r="B377" t="str">
            <v>Remoção de caixa de entrada de energia padrão residencial completa</v>
          </cell>
          <cell r="C377" t="str">
            <v>UN</v>
          </cell>
          <cell r="E377">
            <v>145.56</v>
          </cell>
          <cell r="F377">
            <v>145.56</v>
          </cell>
        </row>
        <row r="378">
          <cell r="A378" t="str">
            <v>04.18.080</v>
          </cell>
          <cell r="B378" t="str">
            <v>Remoção de caixa de entrada telefônica completa</v>
          </cell>
          <cell r="C378" t="str">
            <v>UN</v>
          </cell>
          <cell r="E378">
            <v>72.78</v>
          </cell>
          <cell r="F378">
            <v>72.78</v>
          </cell>
        </row>
        <row r="379">
          <cell r="A379" t="str">
            <v>04.18.090</v>
          </cell>
          <cell r="B379" t="str">
            <v>Remoção de caixa de medição padrão completa</v>
          </cell>
          <cell r="C379" t="str">
            <v>UN</v>
          </cell>
          <cell r="E379">
            <v>39.979999999999997</v>
          </cell>
          <cell r="F379">
            <v>39.979999999999997</v>
          </cell>
        </row>
        <row r="380">
          <cell r="A380" t="str">
            <v>04.18.120</v>
          </cell>
          <cell r="B380" t="str">
            <v>Remoção de caixa estampada</v>
          </cell>
          <cell r="C380" t="str">
            <v>UN</v>
          </cell>
          <cell r="E380">
            <v>5.47</v>
          </cell>
          <cell r="F380">
            <v>5.47</v>
          </cell>
        </row>
        <row r="381">
          <cell r="A381" t="str">
            <v>04.18.130</v>
          </cell>
          <cell r="B381" t="str">
            <v>Remoção de caixa para fusível ou tomada instalada em perfilado</v>
          </cell>
          <cell r="C381" t="str">
            <v>UN</v>
          </cell>
          <cell r="E381">
            <v>6.56</v>
          </cell>
          <cell r="F381">
            <v>6.56</v>
          </cell>
        </row>
        <row r="382">
          <cell r="A382" t="str">
            <v>04.18.140</v>
          </cell>
          <cell r="B382" t="str">
            <v>Remoção de caixa para transformador de corrente</v>
          </cell>
          <cell r="C382" t="str">
            <v>UN</v>
          </cell>
          <cell r="E382">
            <v>39.979999999999997</v>
          </cell>
          <cell r="F382">
            <v>39.979999999999997</v>
          </cell>
        </row>
        <row r="383">
          <cell r="A383" t="str">
            <v>04.18.180</v>
          </cell>
          <cell r="B383" t="str">
            <v>Remoção de cantoneira metálica</v>
          </cell>
          <cell r="C383" t="str">
            <v>M</v>
          </cell>
          <cell r="E383">
            <v>9.1</v>
          </cell>
          <cell r="F383">
            <v>9.1</v>
          </cell>
        </row>
        <row r="384">
          <cell r="A384" t="str">
            <v>04.18.200</v>
          </cell>
          <cell r="B384" t="str">
            <v>Remoção de captor de para-raios tipo Franklin</v>
          </cell>
          <cell r="C384" t="str">
            <v>UN</v>
          </cell>
          <cell r="E384">
            <v>18.2</v>
          </cell>
          <cell r="F384">
            <v>18.2</v>
          </cell>
        </row>
        <row r="385">
          <cell r="A385" t="str">
            <v>04.18.220</v>
          </cell>
          <cell r="B385" t="str">
            <v>Remoção de chapa de ferro para bucha de passagem</v>
          </cell>
          <cell r="C385" t="str">
            <v>UN</v>
          </cell>
          <cell r="E385">
            <v>14.56</v>
          </cell>
          <cell r="F385">
            <v>14.56</v>
          </cell>
        </row>
        <row r="386">
          <cell r="A386" t="str">
            <v>04.18.240</v>
          </cell>
          <cell r="B386" t="str">
            <v>Remoção de chave automática da boia</v>
          </cell>
          <cell r="C386" t="str">
            <v>UN</v>
          </cell>
          <cell r="E386">
            <v>21.83</v>
          </cell>
          <cell r="F386">
            <v>21.83</v>
          </cell>
        </row>
        <row r="387">
          <cell r="A387" t="str">
            <v>04.18.250</v>
          </cell>
          <cell r="B387" t="str">
            <v>Remoção de chave base de mármore ou ardósia</v>
          </cell>
          <cell r="C387" t="str">
            <v>UN</v>
          </cell>
          <cell r="E387">
            <v>18.2</v>
          </cell>
          <cell r="F387">
            <v>18.2</v>
          </cell>
        </row>
        <row r="388">
          <cell r="A388" t="str">
            <v>04.18.260</v>
          </cell>
          <cell r="B388" t="str">
            <v>Remoção de chave de ação rápida comando frontal montado em painel</v>
          </cell>
          <cell r="C388" t="str">
            <v>UN</v>
          </cell>
          <cell r="E388">
            <v>36.39</v>
          </cell>
          <cell r="F388">
            <v>36.39</v>
          </cell>
        </row>
        <row r="389">
          <cell r="A389" t="str">
            <v>04.18.270</v>
          </cell>
          <cell r="B389" t="str">
            <v>Remoção de chave fusível indicadora tipo Matheus</v>
          </cell>
          <cell r="C389" t="str">
            <v>UN</v>
          </cell>
          <cell r="E389">
            <v>54.59</v>
          </cell>
          <cell r="F389">
            <v>54.59</v>
          </cell>
        </row>
        <row r="390">
          <cell r="A390" t="str">
            <v>04.18.280</v>
          </cell>
          <cell r="B390" t="str">
            <v>Remoção de chave seccionadora tripolar seca mecanismo de manobra frontal</v>
          </cell>
          <cell r="C390" t="str">
            <v>UN</v>
          </cell>
          <cell r="E390">
            <v>101.82</v>
          </cell>
          <cell r="F390">
            <v>101.82</v>
          </cell>
        </row>
        <row r="391">
          <cell r="A391" t="str">
            <v>04.18.290</v>
          </cell>
          <cell r="B391" t="str">
            <v>Remoção de chave tipo Pacco rotativo</v>
          </cell>
          <cell r="C391" t="str">
            <v>UN</v>
          </cell>
          <cell r="E391">
            <v>27.29</v>
          </cell>
          <cell r="F391">
            <v>27.29</v>
          </cell>
        </row>
        <row r="392">
          <cell r="A392" t="str">
            <v>04.18.320</v>
          </cell>
          <cell r="B392" t="str">
            <v>Remoção de cinta de fixação de eletroduto ou sela para cruzeta em poste</v>
          </cell>
          <cell r="C392" t="str">
            <v>UN</v>
          </cell>
          <cell r="E392">
            <v>7.26</v>
          </cell>
          <cell r="F392">
            <v>7.26</v>
          </cell>
        </row>
        <row r="393">
          <cell r="A393" t="str">
            <v>04.18.340</v>
          </cell>
          <cell r="B393" t="str">
            <v>Remoção de condulete</v>
          </cell>
          <cell r="C393" t="str">
            <v>UN</v>
          </cell>
          <cell r="E393">
            <v>14.57</v>
          </cell>
          <cell r="F393">
            <v>14.57</v>
          </cell>
        </row>
        <row r="394">
          <cell r="A394" t="str">
            <v>04.18.360</v>
          </cell>
          <cell r="B394" t="str">
            <v>Remoção de condutor aparente diâmetro externo acima de 6,5 mm</v>
          </cell>
          <cell r="C394" t="str">
            <v>M</v>
          </cell>
          <cell r="E394">
            <v>4.3600000000000003</v>
          </cell>
          <cell r="F394">
            <v>4.3600000000000003</v>
          </cell>
        </row>
        <row r="395">
          <cell r="A395" t="str">
            <v>04.18.370</v>
          </cell>
          <cell r="B395" t="str">
            <v>Remoção de condutor aparente diâmetro externo até 6,5 mm</v>
          </cell>
          <cell r="C395" t="str">
            <v>M</v>
          </cell>
          <cell r="E395">
            <v>2.1800000000000002</v>
          </cell>
          <cell r="F395">
            <v>2.1800000000000002</v>
          </cell>
        </row>
        <row r="396">
          <cell r="A396" t="str">
            <v>04.18.380</v>
          </cell>
          <cell r="B396" t="str">
            <v>Remoção de condutor embutido diâmetro externo acima de 6,5 mm</v>
          </cell>
          <cell r="C396" t="str">
            <v>M</v>
          </cell>
          <cell r="E396">
            <v>3.64</v>
          </cell>
          <cell r="F396">
            <v>3.64</v>
          </cell>
        </row>
        <row r="397">
          <cell r="A397" t="str">
            <v>04.18.390</v>
          </cell>
          <cell r="B397" t="str">
            <v>Remoção de condutor embutido diâmetro externo até 6,5 mm</v>
          </cell>
          <cell r="C397" t="str">
            <v>M</v>
          </cell>
          <cell r="E397">
            <v>1.82</v>
          </cell>
          <cell r="F397">
            <v>1.82</v>
          </cell>
        </row>
        <row r="398">
          <cell r="A398" t="str">
            <v>04.18.400</v>
          </cell>
          <cell r="B398" t="str">
            <v>Remoção de condutor especial</v>
          </cell>
          <cell r="C398" t="str">
            <v>M</v>
          </cell>
          <cell r="E398">
            <v>25.46</v>
          </cell>
          <cell r="F398">
            <v>25.46</v>
          </cell>
        </row>
        <row r="399">
          <cell r="A399" t="str">
            <v>04.18.410</v>
          </cell>
          <cell r="B399" t="str">
            <v>Remoção de cordoalha ou cabo de cobre nu</v>
          </cell>
          <cell r="C399" t="str">
            <v>M</v>
          </cell>
          <cell r="E399">
            <v>7.27</v>
          </cell>
          <cell r="F399">
            <v>7.27</v>
          </cell>
        </row>
        <row r="400">
          <cell r="A400" t="str">
            <v>04.18.420</v>
          </cell>
          <cell r="B400" t="str">
            <v>Remoção de contator magnético para comando de bomba</v>
          </cell>
          <cell r="C400" t="str">
            <v>UN</v>
          </cell>
          <cell r="E400">
            <v>36.39</v>
          </cell>
          <cell r="F400">
            <v>36.39</v>
          </cell>
        </row>
        <row r="401">
          <cell r="A401" t="str">
            <v>04.18.440</v>
          </cell>
          <cell r="B401" t="str">
            <v>Remoção de corrente para pendentes</v>
          </cell>
          <cell r="C401" t="str">
            <v>UN</v>
          </cell>
          <cell r="E401">
            <v>7.27</v>
          </cell>
          <cell r="F401">
            <v>7.27</v>
          </cell>
        </row>
        <row r="402">
          <cell r="A402" t="str">
            <v>04.18.460</v>
          </cell>
          <cell r="B402" t="str">
            <v>Remoção de cruzeta de ferro para fixação de projetores</v>
          </cell>
          <cell r="C402" t="str">
            <v>UN</v>
          </cell>
          <cell r="E402">
            <v>54.59</v>
          </cell>
          <cell r="F402">
            <v>54.59</v>
          </cell>
        </row>
        <row r="403">
          <cell r="A403" t="str">
            <v>04.18.470</v>
          </cell>
          <cell r="B403" t="str">
            <v>Remoção de cruzeta de madeira</v>
          </cell>
          <cell r="C403" t="str">
            <v>UN</v>
          </cell>
          <cell r="E403">
            <v>76.37</v>
          </cell>
          <cell r="F403">
            <v>76.37</v>
          </cell>
        </row>
        <row r="404">
          <cell r="A404" t="str">
            <v>04.19</v>
          </cell>
          <cell r="B404" t="str">
            <v>Retirada em instalação elétrica - letra D ate I</v>
          </cell>
        </row>
        <row r="405">
          <cell r="A405" t="str">
            <v>04.19.020</v>
          </cell>
          <cell r="B405" t="str">
            <v>Remoção de disjuntor de volume normal ou reduzido</v>
          </cell>
          <cell r="C405" t="str">
            <v>UN</v>
          </cell>
          <cell r="E405">
            <v>149.86000000000001</v>
          </cell>
          <cell r="F405">
            <v>149.86000000000001</v>
          </cell>
        </row>
        <row r="406">
          <cell r="A406" t="str">
            <v>04.19.030</v>
          </cell>
          <cell r="B406" t="str">
            <v>Remoção de disjuntor a seco aberto tripolar, 600 V de 800 A</v>
          </cell>
          <cell r="C406" t="str">
            <v>UN</v>
          </cell>
          <cell r="E406">
            <v>36.39</v>
          </cell>
          <cell r="F406">
            <v>36.39</v>
          </cell>
        </row>
        <row r="407">
          <cell r="A407" t="str">
            <v>04.19.060</v>
          </cell>
          <cell r="B407" t="str">
            <v>Remoção de disjuntor termomagnético</v>
          </cell>
          <cell r="C407" t="str">
            <v>UN</v>
          </cell>
          <cell r="E407">
            <v>9.1</v>
          </cell>
          <cell r="F407">
            <v>9.1</v>
          </cell>
        </row>
        <row r="408">
          <cell r="A408" t="str">
            <v>04.19.080</v>
          </cell>
          <cell r="B408" t="str">
            <v>Remoção de fundo de quadro de distribuição ou caixa de passagem</v>
          </cell>
          <cell r="C408" t="str">
            <v>M2</v>
          </cell>
          <cell r="E408">
            <v>36.39</v>
          </cell>
          <cell r="F408">
            <v>36.39</v>
          </cell>
        </row>
        <row r="409">
          <cell r="A409" t="str">
            <v>04.19.100</v>
          </cell>
          <cell r="B409" t="str">
            <v>Remoção de gancho de sustentação de luminária em perfilado</v>
          </cell>
          <cell r="C409" t="str">
            <v>UN</v>
          </cell>
          <cell r="E409">
            <v>7.27</v>
          </cell>
          <cell r="F409">
            <v>7.27</v>
          </cell>
        </row>
        <row r="410">
          <cell r="A410" t="str">
            <v>04.19.120</v>
          </cell>
          <cell r="B410" t="str">
            <v>Remoção de interruptores, tomadas, botão de campainha ou cigarra</v>
          </cell>
          <cell r="C410" t="str">
            <v>UN</v>
          </cell>
          <cell r="E410">
            <v>14.56</v>
          </cell>
          <cell r="F410">
            <v>14.56</v>
          </cell>
        </row>
        <row r="411">
          <cell r="A411" t="str">
            <v>04.19.140</v>
          </cell>
          <cell r="B411" t="str">
            <v>Remoção de isolador tipo castanha e gancho de sustentação</v>
          </cell>
          <cell r="C411" t="str">
            <v>UN</v>
          </cell>
          <cell r="E411">
            <v>3.64</v>
          </cell>
          <cell r="F411">
            <v>3.64</v>
          </cell>
        </row>
        <row r="412">
          <cell r="A412" t="str">
            <v>04.19.160</v>
          </cell>
          <cell r="B412" t="str">
            <v>Remoção de isolador tipo disco completo e gancho de suspensão</v>
          </cell>
          <cell r="C412" t="str">
            <v>UN</v>
          </cell>
          <cell r="E412">
            <v>5.46</v>
          </cell>
          <cell r="F412">
            <v>5.46</v>
          </cell>
        </row>
        <row r="413">
          <cell r="A413" t="str">
            <v>04.19.180</v>
          </cell>
          <cell r="B413" t="str">
            <v>Remoção de isolador tipo pino, inclusive o pino</v>
          </cell>
          <cell r="C413" t="str">
            <v>UN</v>
          </cell>
          <cell r="E413">
            <v>9.1</v>
          </cell>
          <cell r="F413">
            <v>9.1</v>
          </cell>
        </row>
        <row r="414">
          <cell r="A414" t="str">
            <v>04.19.190</v>
          </cell>
          <cell r="B414" t="str">
            <v>Remoção de isolador galvanizado uso geral</v>
          </cell>
          <cell r="C414" t="str">
            <v>UN</v>
          </cell>
          <cell r="E414">
            <v>9.1</v>
          </cell>
          <cell r="F414">
            <v>9.1</v>
          </cell>
        </row>
        <row r="415">
          <cell r="A415" t="str">
            <v>04.20</v>
          </cell>
          <cell r="B415" t="str">
            <v>Retirada em instalação elétrica - letra J ate N</v>
          </cell>
        </row>
        <row r="416">
          <cell r="A416" t="str">
            <v>04.20.020</v>
          </cell>
          <cell r="B416" t="str">
            <v>Remoção de janela de ventilação, iluminação ou ventilação e iluminação padrão</v>
          </cell>
          <cell r="C416" t="str">
            <v>UN</v>
          </cell>
          <cell r="E416">
            <v>25.46</v>
          </cell>
          <cell r="F416">
            <v>25.46</v>
          </cell>
        </row>
        <row r="417">
          <cell r="A417" t="str">
            <v>04.20.040</v>
          </cell>
          <cell r="B417" t="str">
            <v>Remoção de lâmpada</v>
          </cell>
          <cell r="C417" t="str">
            <v>UN</v>
          </cell>
          <cell r="E417">
            <v>2.9</v>
          </cell>
          <cell r="F417">
            <v>2.9</v>
          </cell>
        </row>
        <row r="418">
          <cell r="A418" t="str">
            <v>04.20.060</v>
          </cell>
          <cell r="B418" t="str">
            <v>Remoção de luz de obstáculo</v>
          </cell>
          <cell r="C418" t="str">
            <v>UN</v>
          </cell>
          <cell r="E418">
            <v>36.39</v>
          </cell>
          <cell r="F418">
            <v>36.39</v>
          </cell>
        </row>
        <row r="419">
          <cell r="A419" t="str">
            <v>04.20.080</v>
          </cell>
          <cell r="B419" t="str">
            <v>Remoção de manopla de comando de disjuntor</v>
          </cell>
          <cell r="C419" t="str">
            <v>UN</v>
          </cell>
          <cell r="E419">
            <v>18.2</v>
          </cell>
          <cell r="F419">
            <v>18.2</v>
          </cell>
        </row>
        <row r="420">
          <cell r="A420" t="str">
            <v>04.20.100</v>
          </cell>
          <cell r="B420" t="str">
            <v>Remoção de mão francesa</v>
          </cell>
          <cell r="C420" t="str">
            <v>UN</v>
          </cell>
          <cell r="E420">
            <v>14.52</v>
          </cell>
          <cell r="F420">
            <v>14.52</v>
          </cell>
        </row>
        <row r="421">
          <cell r="A421" t="str">
            <v>04.20.120</v>
          </cell>
          <cell r="B421" t="str">
            <v>Remoção de terminal modular (mufla) tripolar ou unipolar</v>
          </cell>
          <cell r="C421" t="str">
            <v>UN</v>
          </cell>
          <cell r="E421">
            <v>50.91</v>
          </cell>
          <cell r="F421">
            <v>50.91</v>
          </cell>
        </row>
        <row r="422">
          <cell r="A422" t="str">
            <v>04.21</v>
          </cell>
          <cell r="B422" t="str">
            <v>Retirada em instalação elétrica - letra O ate S</v>
          </cell>
        </row>
        <row r="423">
          <cell r="A423" t="str">
            <v>04.21.020</v>
          </cell>
          <cell r="B423" t="str">
            <v>Remoção de óleo de disjuntor ou transformador</v>
          </cell>
          <cell r="C423" t="str">
            <v>L</v>
          </cell>
          <cell r="E423">
            <v>0.57999999999999996</v>
          </cell>
          <cell r="F423">
            <v>0.57999999999999996</v>
          </cell>
        </row>
        <row r="424">
          <cell r="A424" t="str">
            <v>04.21.040</v>
          </cell>
          <cell r="B424" t="str">
            <v>Remoção de pára-raios tipo cristal-valve em cabine primária</v>
          </cell>
          <cell r="C424" t="str">
            <v>UN</v>
          </cell>
          <cell r="E424">
            <v>54.59</v>
          </cell>
          <cell r="F424">
            <v>54.59</v>
          </cell>
        </row>
        <row r="425">
          <cell r="A425" t="str">
            <v>04.21.050</v>
          </cell>
          <cell r="B425" t="str">
            <v>Remoção de pára-raios tipo cristal-valve em poste singelo ou estaleiro</v>
          </cell>
          <cell r="C425" t="str">
            <v>UN</v>
          </cell>
          <cell r="E425">
            <v>72.78</v>
          </cell>
          <cell r="F425">
            <v>72.78</v>
          </cell>
        </row>
        <row r="426">
          <cell r="A426" t="str">
            <v>04.21.060</v>
          </cell>
          <cell r="B426" t="str">
            <v>Remoção de perfilado</v>
          </cell>
          <cell r="C426" t="str">
            <v>M</v>
          </cell>
          <cell r="E426">
            <v>14.56</v>
          </cell>
          <cell r="F426">
            <v>14.56</v>
          </cell>
        </row>
        <row r="427">
          <cell r="A427" t="str">
            <v>04.21.100</v>
          </cell>
          <cell r="B427" t="str">
            <v>Remoção de porta de quadro ou painel</v>
          </cell>
          <cell r="C427" t="str">
            <v>M2</v>
          </cell>
          <cell r="E427">
            <v>36.39</v>
          </cell>
          <cell r="F427">
            <v>36.39</v>
          </cell>
        </row>
        <row r="428">
          <cell r="A428" t="str">
            <v>04.21.130</v>
          </cell>
          <cell r="B428" t="str">
            <v>Remoção de poste de concreto</v>
          </cell>
          <cell r="C428" t="str">
            <v>UN</v>
          </cell>
          <cell r="D428">
            <v>104.64</v>
          </cell>
          <cell r="E428">
            <v>101.82</v>
          </cell>
          <cell r="F428">
            <v>206.46</v>
          </cell>
        </row>
        <row r="429">
          <cell r="A429" t="str">
            <v>04.21.140</v>
          </cell>
          <cell r="B429" t="str">
            <v>Remoção de poste metálico</v>
          </cell>
          <cell r="C429" t="str">
            <v>UN</v>
          </cell>
          <cell r="D429">
            <v>104.64</v>
          </cell>
          <cell r="E429">
            <v>101.82</v>
          </cell>
          <cell r="F429">
            <v>206.46</v>
          </cell>
        </row>
        <row r="430">
          <cell r="A430" t="str">
            <v>04.21.150</v>
          </cell>
          <cell r="B430" t="str">
            <v>Remoção de poste de madeira</v>
          </cell>
          <cell r="C430" t="str">
            <v>UN</v>
          </cell>
          <cell r="E430">
            <v>114.21</v>
          </cell>
          <cell r="F430">
            <v>114.21</v>
          </cell>
        </row>
        <row r="431">
          <cell r="A431" t="str">
            <v>04.21.160</v>
          </cell>
          <cell r="B431" t="str">
            <v>Remoção de quadro de distribuição, chamada ou caixa de passagem</v>
          </cell>
          <cell r="C431" t="str">
            <v>M2</v>
          </cell>
          <cell r="E431">
            <v>72.78</v>
          </cell>
          <cell r="F431">
            <v>72.78</v>
          </cell>
        </row>
        <row r="432">
          <cell r="A432" t="str">
            <v>04.21.200</v>
          </cell>
          <cell r="B432" t="str">
            <v>Remoção de reator para lâmpada</v>
          </cell>
          <cell r="C432" t="str">
            <v>UN</v>
          </cell>
          <cell r="E432">
            <v>12.73</v>
          </cell>
          <cell r="F432">
            <v>12.73</v>
          </cell>
        </row>
        <row r="433">
          <cell r="A433" t="str">
            <v>04.21.210</v>
          </cell>
          <cell r="B433" t="str">
            <v>Remoção de reator para lâmpada fixo em poste</v>
          </cell>
          <cell r="C433" t="str">
            <v>UN</v>
          </cell>
          <cell r="E433">
            <v>72.78</v>
          </cell>
          <cell r="F433">
            <v>72.78</v>
          </cell>
        </row>
        <row r="434">
          <cell r="A434" t="str">
            <v>04.21.240</v>
          </cell>
          <cell r="B434" t="str">
            <v>Remoção de relé</v>
          </cell>
          <cell r="C434" t="str">
            <v>UN</v>
          </cell>
          <cell r="E434">
            <v>17.5</v>
          </cell>
          <cell r="F434">
            <v>17.5</v>
          </cell>
        </row>
        <row r="435">
          <cell r="A435" t="str">
            <v>04.21.260</v>
          </cell>
          <cell r="B435" t="str">
            <v>Remoção de roldana</v>
          </cell>
          <cell r="C435" t="str">
            <v>UN</v>
          </cell>
          <cell r="E435">
            <v>2.9</v>
          </cell>
          <cell r="F435">
            <v>2.9</v>
          </cell>
        </row>
        <row r="436">
          <cell r="A436" t="str">
            <v>04.21.280</v>
          </cell>
          <cell r="B436" t="str">
            <v>Remoção de soquete</v>
          </cell>
          <cell r="C436" t="str">
            <v>UN</v>
          </cell>
          <cell r="E436">
            <v>2.9</v>
          </cell>
          <cell r="F436">
            <v>2.9</v>
          </cell>
        </row>
        <row r="437">
          <cell r="A437" t="str">
            <v>04.21.300</v>
          </cell>
          <cell r="B437" t="str">
            <v>Remoção de suporte de transformador em poste singelo ou estaleiro</v>
          </cell>
          <cell r="C437" t="str">
            <v>UN</v>
          </cell>
          <cell r="E437">
            <v>23.23</v>
          </cell>
          <cell r="F437">
            <v>23.23</v>
          </cell>
        </row>
        <row r="438">
          <cell r="A438" t="str">
            <v>04.22</v>
          </cell>
          <cell r="B438" t="str">
            <v>Retirada em instalação elétrica - letra T ate o final</v>
          </cell>
        </row>
        <row r="439">
          <cell r="A439" t="str">
            <v>04.22.020</v>
          </cell>
          <cell r="B439" t="str">
            <v>Remoção de terminal ou conector para cabos</v>
          </cell>
          <cell r="C439" t="str">
            <v>UN</v>
          </cell>
          <cell r="E439">
            <v>3.63</v>
          </cell>
          <cell r="F439">
            <v>3.63</v>
          </cell>
        </row>
        <row r="440">
          <cell r="A440" t="str">
            <v>04.22.040</v>
          </cell>
          <cell r="B440" t="str">
            <v>Remoção de transformador de potência em cabine primária</v>
          </cell>
          <cell r="C440" t="str">
            <v>UN</v>
          </cell>
          <cell r="E440">
            <v>251.68</v>
          </cell>
          <cell r="F440">
            <v>251.68</v>
          </cell>
        </row>
        <row r="441">
          <cell r="A441" t="str">
            <v>04.22.050</v>
          </cell>
          <cell r="B441" t="str">
            <v>Remoção de transformador de potencial completo (pequeno)</v>
          </cell>
          <cell r="C441" t="str">
            <v>UN</v>
          </cell>
          <cell r="E441">
            <v>23.66</v>
          </cell>
          <cell r="F441">
            <v>23.66</v>
          </cell>
        </row>
        <row r="442">
          <cell r="A442" t="str">
            <v>04.22.060</v>
          </cell>
          <cell r="B442" t="str">
            <v>Remoção de transformador de potência trifásico até 225 kVA, a óleo, em poste singelo</v>
          </cell>
          <cell r="C442" t="str">
            <v>UN</v>
          </cell>
          <cell r="D442">
            <v>209.27</v>
          </cell>
          <cell r="E442">
            <v>291.12</v>
          </cell>
          <cell r="F442">
            <v>500.39</v>
          </cell>
        </row>
        <row r="443">
          <cell r="A443" t="str">
            <v>04.22.100</v>
          </cell>
          <cell r="B443" t="str">
            <v>Remoção de tubulação elétrica aparente com diâmetro externo acima de 50 mm</v>
          </cell>
          <cell r="C443" t="str">
            <v>M</v>
          </cell>
          <cell r="E443">
            <v>18.2</v>
          </cell>
          <cell r="F443">
            <v>18.2</v>
          </cell>
        </row>
        <row r="444">
          <cell r="A444" t="str">
            <v>04.22.110</v>
          </cell>
          <cell r="B444" t="str">
            <v>Remoção de tubulação elétrica aparente com diâmetro externo até 50 mm</v>
          </cell>
          <cell r="C444" t="str">
            <v>M</v>
          </cell>
          <cell r="E444">
            <v>9.1</v>
          </cell>
          <cell r="F444">
            <v>9.1</v>
          </cell>
        </row>
        <row r="445">
          <cell r="A445" t="str">
            <v>04.22.120</v>
          </cell>
          <cell r="B445" t="str">
            <v>Remoção de tubulação elétrica embutida com diâmetro externo acima de 50 mm</v>
          </cell>
          <cell r="C445" t="str">
            <v>M</v>
          </cell>
          <cell r="E445">
            <v>36.39</v>
          </cell>
          <cell r="F445">
            <v>36.39</v>
          </cell>
        </row>
        <row r="446">
          <cell r="A446" t="str">
            <v>04.22.130</v>
          </cell>
          <cell r="B446" t="str">
            <v>Remoção de tubulação elétrica embutida com diâmetro externo até 50 mm</v>
          </cell>
          <cell r="C446" t="str">
            <v>M</v>
          </cell>
          <cell r="E446">
            <v>18.2</v>
          </cell>
          <cell r="F446">
            <v>18.2</v>
          </cell>
        </row>
        <row r="447">
          <cell r="A447" t="str">
            <v>04.22.200</v>
          </cell>
          <cell r="B447" t="str">
            <v>Remoção de vergalhão</v>
          </cell>
          <cell r="C447" t="str">
            <v>M</v>
          </cell>
          <cell r="E447">
            <v>7.27</v>
          </cell>
          <cell r="F447">
            <v>7.27</v>
          </cell>
        </row>
        <row r="448">
          <cell r="A448" t="str">
            <v>04.30</v>
          </cell>
          <cell r="B448" t="str">
            <v>Retirada em instalação hidráulica</v>
          </cell>
        </row>
        <row r="449">
          <cell r="A449" t="str">
            <v>04.30.020</v>
          </cell>
          <cell r="B449" t="str">
            <v>Remoção de calha ou rufo</v>
          </cell>
          <cell r="C449" t="str">
            <v>M</v>
          </cell>
          <cell r="E449">
            <v>3.34</v>
          </cell>
          <cell r="F449">
            <v>3.34</v>
          </cell>
        </row>
        <row r="450">
          <cell r="A450" t="str">
            <v>04.30.040</v>
          </cell>
          <cell r="B450" t="str">
            <v>Remoção de condutor aparente</v>
          </cell>
          <cell r="C450" t="str">
            <v>M</v>
          </cell>
          <cell r="E450">
            <v>2.1800000000000002</v>
          </cell>
          <cell r="F450">
            <v>2.1800000000000002</v>
          </cell>
        </row>
        <row r="451">
          <cell r="A451" t="str">
            <v>04.30.060</v>
          </cell>
          <cell r="B451" t="str">
            <v>Remoção de tubulação hidráulica em geral, incluindo conexões, caixas e ralos</v>
          </cell>
          <cell r="C451" t="str">
            <v>M</v>
          </cell>
          <cell r="E451">
            <v>5.81</v>
          </cell>
          <cell r="F451">
            <v>5.81</v>
          </cell>
        </row>
        <row r="452">
          <cell r="A452" t="str">
            <v>04.30.080</v>
          </cell>
          <cell r="B452" t="str">
            <v>Remoção de hidrante de parede completo</v>
          </cell>
          <cell r="C452" t="str">
            <v>UN</v>
          </cell>
          <cell r="E452">
            <v>65.61</v>
          </cell>
          <cell r="F452">
            <v>65.61</v>
          </cell>
        </row>
        <row r="453">
          <cell r="A453" t="str">
            <v>04.30.100</v>
          </cell>
          <cell r="B453" t="str">
            <v>Remoção de reservatório em fibrocimento até 1000 litros</v>
          </cell>
          <cell r="C453" t="str">
            <v>UN</v>
          </cell>
          <cell r="E453">
            <v>109.17</v>
          </cell>
          <cell r="F453">
            <v>109.17</v>
          </cell>
        </row>
        <row r="454">
          <cell r="A454" t="str">
            <v>04.31</v>
          </cell>
          <cell r="B454" t="str">
            <v>Retirada em instalação de combate a incêndio</v>
          </cell>
        </row>
        <row r="455">
          <cell r="A455" t="str">
            <v>04.31.010</v>
          </cell>
          <cell r="B455" t="str">
            <v>Retirada de bico de sprinkler</v>
          </cell>
          <cell r="C455" t="str">
            <v>UN</v>
          </cell>
          <cell r="E455">
            <v>10.18</v>
          </cell>
          <cell r="F455">
            <v>10.18</v>
          </cell>
        </row>
        <row r="456">
          <cell r="A456" t="str">
            <v>04.35</v>
          </cell>
          <cell r="B456" t="str">
            <v>Retirada de sistema e equipamento de conforto mecânico</v>
          </cell>
        </row>
        <row r="457">
          <cell r="A457" t="str">
            <v>04.35.050</v>
          </cell>
          <cell r="B457" t="str">
            <v>Retirada de aparelho de ar condicionado portátil</v>
          </cell>
          <cell r="C457" t="str">
            <v>UN</v>
          </cell>
          <cell r="E457">
            <v>16.36</v>
          </cell>
          <cell r="F457">
            <v>16.36</v>
          </cell>
        </row>
        <row r="458">
          <cell r="A458" t="str">
            <v>04.40</v>
          </cell>
          <cell r="B458" t="str">
            <v>Retirada diversa de pecas pre-moldadas</v>
          </cell>
        </row>
        <row r="459">
          <cell r="A459" t="str">
            <v>04.40.010</v>
          </cell>
          <cell r="B459" t="str">
            <v>Retirada manual de guia pré-moldada, inclusive limpeza, carregamento, transporte até 1 quilômetro e descarregamento</v>
          </cell>
          <cell r="C459" t="str">
            <v>M</v>
          </cell>
          <cell r="D459">
            <v>0.7</v>
          </cell>
          <cell r="E459">
            <v>5.81</v>
          </cell>
          <cell r="F459">
            <v>6.51</v>
          </cell>
        </row>
        <row r="460">
          <cell r="A460" t="str">
            <v>04.40.020</v>
          </cell>
          <cell r="B460" t="str">
            <v>Retirada de soleira ou peitoril em geral</v>
          </cell>
          <cell r="C460" t="str">
            <v>M</v>
          </cell>
          <cell r="E460">
            <v>2.9</v>
          </cell>
          <cell r="F460">
            <v>2.9</v>
          </cell>
        </row>
        <row r="461">
          <cell r="A461" t="str">
            <v>04.40.030</v>
          </cell>
          <cell r="B461" t="str">
            <v>Retirada manual de guia pré-moldada, inclusive limpeza e empilhamento</v>
          </cell>
          <cell r="C461" t="str">
            <v>M</v>
          </cell>
          <cell r="E461">
            <v>5.81</v>
          </cell>
          <cell r="F461">
            <v>5.81</v>
          </cell>
        </row>
        <row r="462">
          <cell r="A462" t="str">
            <v>04.40.050</v>
          </cell>
          <cell r="B462" t="str">
            <v>Retirada manual de paralelepípedo ou lajota de concreto, inclusive limpeza, carregamento, transporte até 1 quilômetro e descarregamento</v>
          </cell>
          <cell r="C462" t="str">
            <v>M2</v>
          </cell>
          <cell r="D462">
            <v>5.62</v>
          </cell>
          <cell r="E462">
            <v>8.7100000000000009</v>
          </cell>
          <cell r="F462">
            <v>14.33</v>
          </cell>
        </row>
        <row r="463">
          <cell r="A463" t="str">
            <v>04.40.070</v>
          </cell>
          <cell r="B463" t="str">
            <v>Retirada manual de paralelepípedo ou lajota de concreto, inclusive limpeza e empilhamento</v>
          </cell>
          <cell r="C463" t="str">
            <v>M2</v>
          </cell>
          <cell r="E463">
            <v>8.7100000000000009</v>
          </cell>
          <cell r="F463">
            <v>8.7100000000000009</v>
          </cell>
        </row>
        <row r="464">
          <cell r="A464" t="str">
            <v>04.41</v>
          </cell>
          <cell r="B464" t="str">
            <v>Retirada de dispositivos viários</v>
          </cell>
        </row>
        <row r="465">
          <cell r="A465" t="str">
            <v>04.41.001</v>
          </cell>
          <cell r="B465" t="str">
            <v>Retirada de placa de solo</v>
          </cell>
          <cell r="C465" t="str">
            <v>M2</v>
          </cell>
          <cell r="D465">
            <v>34.950000000000003</v>
          </cell>
          <cell r="E465">
            <v>12.87</v>
          </cell>
          <cell r="F465">
            <v>47.82</v>
          </cell>
        </row>
        <row r="466">
          <cell r="A466" t="str">
            <v>05</v>
          </cell>
          <cell r="B466" t="str">
            <v>TRANSPORTE E MOVIMENTACAO, DENTRO E FORA DA OBRA</v>
          </cell>
        </row>
        <row r="467">
          <cell r="A467" t="str">
            <v>05.04</v>
          </cell>
          <cell r="B467" t="str">
            <v>Transporte de material solto</v>
          </cell>
        </row>
        <row r="468">
          <cell r="A468" t="str">
            <v>05.04.060</v>
          </cell>
          <cell r="B468" t="str">
            <v>Transporte manual horizontal e/ou vertical de entulho até o local de despejo - ensacado</v>
          </cell>
          <cell r="C468" t="str">
            <v>M3</v>
          </cell>
          <cell r="D468">
            <v>24.39</v>
          </cell>
          <cell r="E468">
            <v>78.41</v>
          </cell>
          <cell r="F468">
            <v>102.8</v>
          </cell>
        </row>
        <row r="469">
          <cell r="A469" t="str">
            <v>05.07</v>
          </cell>
          <cell r="B469" t="str">
            <v>Transporte comercial, carreteiro e aluguel</v>
          </cell>
        </row>
        <row r="470">
          <cell r="A470" t="str">
            <v>05.07.040</v>
          </cell>
          <cell r="B470" t="str">
            <v>Remoção de entulho separado de obra com caçamba metálica - terra, alvenaria, concreto, argamassa, madeira, papel, plástico ou metal</v>
          </cell>
          <cell r="C470" t="str">
            <v>M3</v>
          </cell>
          <cell r="D470">
            <v>77.5</v>
          </cell>
          <cell r="E470">
            <v>8.7100000000000009</v>
          </cell>
          <cell r="F470">
            <v>86.21</v>
          </cell>
        </row>
        <row r="471">
          <cell r="A471" t="str">
            <v>05.07.050</v>
          </cell>
          <cell r="B471" t="str">
            <v>Remoção de entulho de obra com caçamba metálica - material volumoso e misturado por alvenaria, terra, madeira, papel, plástico e metal</v>
          </cell>
          <cell r="C471" t="str">
            <v>M3</v>
          </cell>
          <cell r="D471">
            <v>90.01</v>
          </cell>
          <cell r="E471">
            <v>8.7100000000000009</v>
          </cell>
          <cell r="F471">
            <v>98.72</v>
          </cell>
        </row>
        <row r="472">
          <cell r="A472" t="str">
            <v>05.07.060</v>
          </cell>
          <cell r="B472" t="str">
            <v>Remoção de entulho de obra com caçamba metálica - material rejeitado e misturado por vegetação, isopor, manta asfáltica e lã de vidro</v>
          </cell>
          <cell r="C472" t="str">
            <v>M3</v>
          </cell>
          <cell r="D472">
            <v>102.48</v>
          </cell>
          <cell r="E472">
            <v>8.7100000000000009</v>
          </cell>
          <cell r="F472">
            <v>111.19</v>
          </cell>
        </row>
        <row r="473">
          <cell r="A473" t="str">
            <v>05.07.070</v>
          </cell>
          <cell r="B473" t="str">
            <v>Remoção de entulho de obra com caçamba metálica - gesso e/ou drywall</v>
          </cell>
          <cell r="C473" t="str">
            <v>M3</v>
          </cell>
          <cell r="D473">
            <v>95.68</v>
          </cell>
          <cell r="E473">
            <v>8.7100000000000009</v>
          </cell>
          <cell r="F473">
            <v>104.39</v>
          </cell>
        </row>
        <row r="474">
          <cell r="A474" t="str">
            <v>05.08</v>
          </cell>
          <cell r="B474" t="str">
            <v>Transporte mecanizado de material solto</v>
          </cell>
        </row>
        <row r="475">
          <cell r="A475" t="str">
            <v>05.08.060</v>
          </cell>
          <cell r="B475" t="str">
            <v>Transporte de entulho, para distâncias superiores ao 3° km até o 5° km</v>
          </cell>
          <cell r="C475" t="str">
            <v>M3</v>
          </cell>
          <cell r="D475">
            <v>16.22</v>
          </cell>
          <cell r="F475">
            <v>16.22</v>
          </cell>
        </row>
        <row r="476">
          <cell r="A476" t="str">
            <v>05.08.080</v>
          </cell>
          <cell r="B476" t="str">
            <v>Transporte de entulho, para distâncias superiores ao 5° km até o 10° km</v>
          </cell>
          <cell r="C476" t="str">
            <v>M3</v>
          </cell>
          <cell r="D476">
            <v>30.42</v>
          </cell>
          <cell r="F476">
            <v>30.42</v>
          </cell>
        </row>
        <row r="477">
          <cell r="A477" t="str">
            <v>05.08.100</v>
          </cell>
          <cell r="B477" t="str">
            <v>Transporte de entulho, para distâncias superiores ao 10° km até o 15° km</v>
          </cell>
          <cell r="C477" t="str">
            <v>M3</v>
          </cell>
          <cell r="D477">
            <v>37.770000000000003</v>
          </cell>
          <cell r="F477">
            <v>37.770000000000003</v>
          </cell>
        </row>
        <row r="478">
          <cell r="A478" t="str">
            <v>05.08.120</v>
          </cell>
          <cell r="B478" t="str">
            <v>Transporte de entulho, para distâncias superiores ao 15° km até o 20° km</v>
          </cell>
          <cell r="C478" t="str">
            <v>M3</v>
          </cell>
          <cell r="D478">
            <v>42.95</v>
          </cell>
          <cell r="F478">
            <v>42.95</v>
          </cell>
        </row>
        <row r="479">
          <cell r="A479" t="str">
            <v>05.08.140</v>
          </cell>
          <cell r="B479" t="str">
            <v>Transporte de entulho, para distâncias superiores ao 20° km</v>
          </cell>
          <cell r="C479" t="str">
            <v>M3XKM</v>
          </cell>
          <cell r="D479">
            <v>2.15</v>
          </cell>
          <cell r="F479">
            <v>2.15</v>
          </cell>
        </row>
        <row r="480">
          <cell r="A480" t="str">
            <v>05.08.220</v>
          </cell>
          <cell r="B480" t="str">
            <v>Carregamento mecanizado de entulho fragmentado, com caminhão à disposição dentro da obra, até o raio de 1 km</v>
          </cell>
          <cell r="C480" t="str">
            <v>M3</v>
          </cell>
          <cell r="D480">
            <v>13.47</v>
          </cell>
          <cell r="F480">
            <v>13.47</v>
          </cell>
        </row>
        <row r="481">
          <cell r="A481" t="str">
            <v>05.09</v>
          </cell>
          <cell r="B481" t="str">
            <v>Taxas de recolhimento</v>
          </cell>
        </row>
        <row r="482">
          <cell r="A482" t="str">
            <v>05.09.006</v>
          </cell>
          <cell r="B482" t="str">
            <v>Taxa de destinação de resíduo sólido em aterro, tipo inerte</v>
          </cell>
          <cell r="C482" t="str">
            <v>T</v>
          </cell>
          <cell r="D482">
            <v>31.74</v>
          </cell>
          <cell r="F482">
            <v>31.74</v>
          </cell>
        </row>
        <row r="483">
          <cell r="A483" t="str">
            <v>05.09.007</v>
          </cell>
          <cell r="B483" t="str">
            <v>Taxa de destinação de resíduo sólido em aterro, tipo solo/terra</v>
          </cell>
          <cell r="C483" t="str">
            <v>M3</v>
          </cell>
          <cell r="D483">
            <v>24.32</v>
          </cell>
          <cell r="F483">
            <v>24.32</v>
          </cell>
        </row>
        <row r="484">
          <cell r="A484" t="str">
            <v>05.09.008</v>
          </cell>
          <cell r="B484" t="str">
            <v>Transporte e taxa de destinação de resíduo sólido em aterro, tipo telhas cimento amianto</v>
          </cell>
          <cell r="C484" t="str">
            <v>T</v>
          </cell>
          <cell r="D484">
            <v>941</v>
          </cell>
          <cell r="F484">
            <v>941</v>
          </cell>
        </row>
        <row r="485">
          <cell r="A485" t="str">
            <v>05.10</v>
          </cell>
          <cell r="B485" t="str">
            <v>Transporte mecanizado de solo</v>
          </cell>
        </row>
        <row r="486">
          <cell r="A486" t="str">
            <v>05.10.010</v>
          </cell>
          <cell r="B486" t="str">
            <v>Carregamento mecanizado de solo de 1ª e 2ª categoria</v>
          </cell>
          <cell r="C486" t="str">
            <v>M3</v>
          </cell>
          <cell r="D486">
            <v>4.62</v>
          </cell>
          <cell r="F486">
            <v>4.62</v>
          </cell>
        </row>
        <row r="487">
          <cell r="A487" t="str">
            <v>05.10.020</v>
          </cell>
          <cell r="B487" t="str">
            <v>Transporte de solo de 1ª e 2ª categoria por caminhão até o 2° km</v>
          </cell>
          <cell r="C487" t="str">
            <v>M3</v>
          </cell>
          <cell r="D487">
            <v>6.66</v>
          </cell>
          <cell r="F487">
            <v>6.66</v>
          </cell>
        </row>
        <row r="488">
          <cell r="A488" t="str">
            <v>05.10.021</v>
          </cell>
          <cell r="B488" t="str">
            <v>Transporte de solo de 1ª e 2ª categoria por caminhão para distâncias superiores ao 2° km até o 3° km</v>
          </cell>
          <cell r="C488" t="str">
            <v>M3</v>
          </cell>
          <cell r="D488">
            <v>9.94</v>
          </cell>
          <cell r="F488">
            <v>9.94</v>
          </cell>
        </row>
        <row r="489">
          <cell r="A489" t="str">
            <v>05.10.022</v>
          </cell>
          <cell r="B489" t="str">
            <v>Transporte de solo de 1ª e 2ª categoria por caminhão para distâncias superiores ao 3° km até o 5° km</v>
          </cell>
          <cell r="C489" t="str">
            <v>M3</v>
          </cell>
          <cell r="D489">
            <v>10.98</v>
          </cell>
          <cell r="F489">
            <v>10.98</v>
          </cell>
        </row>
        <row r="490">
          <cell r="A490" t="str">
            <v>05.10.023</v>
          </cell>
          <cell r="B490" t="str">
            <v>Transporte de solo de 1ª e 2ª categoria por caminhão para distâncias superiores ao 5° km até o 10° km</v>
          </cell>
          <cell r="C490" t="str">
            <v>M3</v>
          </cell>
          <cell r="D490">
            <v>14.68</v>
          </cell>
          <cell r="F490">
            <v>14.68</v>
          </cell>
        </row>
        <row r="491">
          <cell r="A491" t="str">
            <v>05.10.024</v>
          </cell>
          <cell r="B491" t="str">
            <v>Transporte de solo de 1ª e 2ª categoria por caminhão para distâncias superiores ao 10° km até o 15° km</v>
          </cell>
          <cell r="C491" t="str">
            <v>M3</v>
          </cell>
          <cell r="D491">
            <v>21.99</v>
          </cell>
          <cell r="F491">
            <v>21.99</v>
          </cell>
        </row>
        <row r="492">
          <cell r="A492" t="str">
            <v>05.10.025</v>
          </cell>
          <cell r="B492" t="str">
            <v>Transporte de solo de 1ª e 2ª categoria por caminhão para distâncias superiores ao 15° km até o 20° km</v>
          </cell>
          <cell r="C492" t="str">
            <v>M3</v>
          </cell>
          <cell r="D492">
            <v>29.29</v>
          </cell>
          <cell r="F492">
            <v>29.29</v>
          </cell>
        </row>
        <row r="493">
          <cell r="A493" t="str">
            <v>05.10.026</v>
          </cell>
          <cell r="B493" t="str">
            <v>Transporte de solo de 1ª e 2ª categoria por caminhão para distâncias superiores ao 20° km</v>
          </cell>
          <cell r="C493" t="str">
            <v>M3XKM</v>
          </cell>
          <cell r="D493">
            <v>1.41</v>
          </cell>
          <cell r="F493">
            <v>1.41</v>
          </cell>
        </row>
        <row r="494">
          <cell r="A494" t="str">
            <v>05.10.030</v>
          </cell>
          <cell r="B494" t="str">
            <v>Transporte de solo brejoso por caminhão até o 2° km</v>
          </cell>
          <cell r="C494" t="str">
            <v>M3</v>
          </cell>
          <cell r="D494">
            <v>11.45</v>
          </cell>
          <cell r="F494">
            <v>11.45</v>
          </cell>
        </row>
        <row r="495">
          <cell r="A495" t="str">
            <v>05.10.031</v>
          </cell>
          <cell r="B495" t="str">
            <v>Transporte de solo brejoso por caminhão para distâncias superiores ao 2° km até o 3° km</v>
          </cell>
          <cell r="C495" t="str">
            <v>M3</v>
          </cell>
          <cell r="D495">
            <v>15.79</v>
          </cell>
          <cell r="F495">
            <v>15.79</v>
          </cell>
        </row>
        <row r="496">
          <cell r="A496" t="str">
            <v>05.10.032</v>
          </cell>
          <cell r="B496" t="str">
            <v>Transporte de solo brejoso por caminhão para distâncias superiores ao 3° km até o 5° km</v>
          </cell>
          <cell r="C496" t="str">
            <v>M3</v>
          </cell>
          <cell r="D496">
            <v>16.48</v>
          </cell>
          <cell r="F496">
            <v>16.48</v>
          </cell>
        </row>
        <row r="497">
          <cell r="A497" t="str">
            <v>05.10.033</v>
          </cell>
          <cell r="B497" t="str">
            <v>Transporte de solo brejoso por caminhão para distâncias superiores ao 5° km até o 10° km</v>
          </cell>
          <cell r="C497" t="str">
            <v>M3</v>
          </cell>
          <cell r="D497">
            <v>21.06</v>
          </cell>
          <cell r="F497">
            <v>21.06</v>
          </cell>
        </row>
        <row r="498">
          <cell r="A498" t="str">
            <v>05.10.034</v>
          </cell>
          <cell r="B498" t="str">
            <v>Transporte de solo brejoso por caminhão para distâncias superiores ao 10° km até o 15° km</v>
          </cell>
          <cell r="C498" t="str">
            <v>M3</v>
          </cell>
          <cell r="D498">
            <v>31.58</v>
          </cell>
          <cell r="F498">
            <v>31.58</v>
          </cell>
        </row>
        <row r="499">
          <cell r="A499" t="str">
            <v>05.10.035</v>
          </cell>
          <cell r="B499" t="str">
            <v>Transporte de solo brejoso por caminhão para distâncias superiores ao 15° km até o 20° km</v>
          </cell>
          <cell r="C499" t="str">
            <v>M3</v>
          </cell>
          <cell r="D499">
            <v>42.09</v>
          </cell>
          <cell r="F499">
            <v>42.09</v>
          </cell>
        </row>
        <row r="500">
          <cell r="A500" t="str">
            <v>05.10.036</v>
          </cell>
          <cell r="B500" t="str">
            <v>Transporte de solo brejoso por caminhão para distâncias superiores ao 20° km</v>
          </cell>
          <cell r="C500" t="str">
            <v>M3XKM</v>
          </cell>
          <cell r="D500">
            <v>2.04</v>
          </cell>
          <cell r="F500">
            <v>2.04</v>
          </cell>
        </row>
        <row r="501">
          <cell r="A501" t="str">
            <v>06</v>
          </cell>
          <cell r="B501" t="str">
            <v>SERVICO EM SOLO E ROCHA, MANUAL</v>
          </cell>
        </row>
        <row r="502">
          <cell r="A502" t="str">
            <v>06.01</v>
          </cell>
          <cell r="B502" t="str">
            <v>Escavação manual em campo aberto de solo, exceto rocha</v>
          </cell>
        </row>
        <row r="503">
          <cell r="A503" t="str">
            <v>06.01.020</v>
          </cell>
          <cell r="B503" t="str">
            <v>Escavação manual em solo de 1ª e 2ª categoria em campo aberto</v>
          </cell>
          <cell r="C503" t="str">
            <v>M3</v>
          </cell>
          <cell r="E503">
            <v>36.299999999999997</v>
          </cell>
          <cell r="F503">
            <v>36.299999999999997</v>
          </cell>
        </row>
        <row r="504">
          <cell r="A504" t="str">
            <v>06.01.040</v>
          </cell>
          <cell r="B504" t="str">
            <v>Escavação manual em solo brejoso em campo aberto</v>
          </cell>
          <cell r="C504" t="str">
            <v>M3</v>
          </cell>
          <cell r="E504">
            <v>45.3</v>
          </cell>
          <cell r="F504">
            <v>45.3</v>
          </cell>
        </row>
        <row r="505">
          <cell r="A505" t="str">
            <v>06.02</v>
          </cell>
          <cell r="B505" t="str">
            <v>Escavação manual em valas e buracos de solo, exceto rocha</v>
          </cell>
        </row>
        <row r="506">
          <cell r="A506" t="str">
            <v>06.02.020</v>
          </cell>
          <cell r="B506" t="str">
            <v>Escavação manual em solo de 1ª e 2ª categoria em vala ou cava até 1,5 m</v>
          </cell>
          <cell r="C506" t="str">
            <v>M3</v>
          </cell>
          <cell r="E506">
            <v>43.56</v>
          </cell>
          <cell r="F506">
            <v>43.56</v>
          </cell>
        </row>
        <row r="507">
          <cell r="A507" t="str">
            <v>06.02.040</v>
          </cell>
          <cell r="B507" t="str">
            <v>Escavação manual em solo de 1ª e 2ª categoria em vala ou cava além de 1,5 m</v>
          </cell>
          <cell r="C507" t="str">
            <v>M3</v>
          </cell>
          <cell r="E507">
            <v>56.34</v>
          </cell>
          <cell r="F507">
            <v>56.34</v>
          </cell>
        </row>
        <row r="508">
          <cell r="A508" t="str">
            <v>06.11</v>
          </cell>
          <cell r="B508" t="str">
            <v>Reaterro manual sem fornecimento de material</v>
          </cell>
        </row>
        <row r="509">
          <cell r="A509" t="str">
            <v>06.11.020</v>
          </cell>
          <cell r="B509" t="str">
            <v>Reaterro manual para simples regularização sem compactação</v>
          </cell>
          <cell r="C509" t="str">
            <v>M3</v>
          </cell>
          <cell r="E509">
            <v>6.24</v>
          </cell>
          <cell r="F509">
            <v>6.24</v>
          </cell>
        </row>
        <row r="510">
          <cell r="A510" t="str">
            <v>06.11.040</v>
          </cell>
          <cell r="B510" t="str">
            <v>Reaterro manual apiloado sem controle de compactação</v>
          </cell>
          <cell r="C510" t="str">
            <v>M3</v>
          </cell>
          <cell r="E510">
            <v>13.55</v>
          </cell>
          <cell r="F510">
            <v>13.55</v>
          </cell>
        </row>
        <row r="511">
          <cell r="A511" t="str">
            <v>06.11.060</v>
          </cell>
          <cell r="B511" t="str">
            <v>Reaterro manual com adição de 2% de cimento</v>
          </cell>
          <cell r="C511" t="str">
            <v>M3</v>
          </cell>
          <cell r="D511">
            <v>16.760000000000002</v>
          </cell>
          <cell r="E511">
            <v>48.79</v>
          </cell>
          <cell r="F511">
            <v>65.55</v>
          </cell>
        </row>
        <row r="512">
          <cell r="A512" t="str">
            <v>06.12</v>
          </cell>
          <cell r="B512" t="str">
            <v>Aterro manual sem fornecimento de material</v>
          </cell>
        </row>
        <row r="513">
          <cell r="A513" t="str">
            <v>06.12.020</v>
          </cell>
          <cell r="B513" t="str">
            <v>Aterro manual apiloado de área interna com maço de 30 kg</v>
          </cell>
          <cell r="C513" t="str">
            <v>M3</v>
          </cell>
          <cell r="E513">
            <v>44.85</v>
          </cell>
          <cell r="F513">
            <v>44.85</v>
          </cell>
        </row>
        <row r="514">
          <cell r="A514" t="str">
            <v>06.14</v>
          </cell>
          <cell r="B514" t="str">
            <v>Carga / carregamento e descarga manual</v>
          </cell>
        </row>
        <row r="515">
          <cell r="A515" t="str">
            <v>06.14.020</v>
          </cell>
          <cell r="B515" t="str">
            <v>Carga manual de solo</v>
          </cell>
          <cell r="C515" t="str">
            <v>M3</v>
          </cell>
          <cell r="E515">
            <v>8.7100000000000009</v>
          </cell>
          <cell r="F515">
            <v>8.7100000000000009</v>
          </cell>
        </row>
        <row r="516">
          <cell r="A516" t="str">
            <v>07</v>
          </cell>
          <cell r="B516" t="str">
            <v>SERVICO EM SOLO E ROCHA, MECANIZADO</v>
          </cell>
        </row>
        <row r="517">
          <cell r="A517" t="str">
            <v>07.01</v>
          </cell>
          <cell r="B517" t="str">
            <v>Escavação ou corte mecanizados em campo aberto de solo, exceto rocha</v>
          </cell>
        </row>
        <row r="518">
          <cell r="A518" t="str">
            <v>07.01.010</v>
          </cell>
          <cell r="B518" t="str">
            <v>Escavação e carga mecanizada para exploração de solo em jazida</v>
          </cell>
          <cell r="C518" t="str">
            <v>M3</v>
          </cell>
          <cell r="D518">
            <v>12.79</v>
          </cell>
          <cell r="E518">
            <v>0.2</v>
          </cell>
          <cell r="F518">
            <v>12.99</v>
          </cell>
        </row>
        <row r="519">
          <cell r="A519" t="str">
            <v>07.01.020</v>
          </cell>
          <cell r="B519" t="str">
            <v>Escavação e carga mecanizada em solo de 1ª categoria, em campo aberto</v>
          </cell>
          <cell r="C519" t="str">
            <v>M3</v>
          </cell>
          <cell r="D519">
            <v>13.12</v>
          </cell>
          <cell r="E519">
            <v>0.2</v>
          </cell>
          <cell r="F519">
            <v>13.32</v>
          </cell>
        </row>
        <row r="520">
          <cell r="A520" t="str">
            <v>07.01.060</v>
          </cell>
          <cell r="B520" t="str">
            <v>Escavação e carga mecanizada em solo de 2ª categoria, em campo aberto</v>
          </cell>
          <cell r="C520" t="str">
            <v>M3</v>
          </cell>
          <cell r="D520">
            <v>20.99</v>
          </cell>
          <cell r="E520">
            <v>0.68</v>
          </cell>
          <cell r="F520">
            <v>21.67</v>
          </cell>
        </row>
        <row r="521">
          <cell r="A521" t="str">
            <v>07.01.120</v>
          </cell>
          <cell r="B521" t="str">
            <v>Carga e remoção de terra até a distância média de 1 km</v>
          </cell>
          <cell r="C521" t="str">
            <v>M3</v>
          </cell>
          <cell r="D521">
            <v>11.91</v>
          </cell>
          <cell r="F521">
            <v>11.91</v>
          </cell>
        </row>
        <row r="522">
          <cell r="A522" t="str">
            <v>07.02</v>
          </cell>
          <cell r="B522" t="str">
            <v>Escavação mecanizada de valas e buracos em solo, exceto rocha</v>
          </cell>
        </row>
        <row r="523">
          <cell r="A523" t="str">
            <v>07.02.020</v>
          </cell>
          <cell r="B523" t="str">
            <v>Escavação mecanizada de valas ou cavas com profundidade de até 2 m</v>
          </cell>
          <cell r="C523" t="str">
            <v>M3</v>
          </cell>
          <cell r="D523">
            <v>7.66</v>
          </cell>
          <cell r="E523">
            <v>0.94</v>
          </cell>
          <cell r="F523">
            <v>8.6</v>
          </cell>
        </row>
        <row r="524">
          <cell r="A524" t="str">
            <v>07.02.040</v>
          </cell>
          <cell r="B524" t="str">
            <v>Escavação mecanizada de valas ou cavas com profundidade de até 3 m</v>
          </cell>
          <cell r="C524" t="str">
            <v>M3</v>
          </cell>
          <cell r="D524">
            <v>8.6300000000000008</v>
          </cell>
          <cell r="E524">
            <v>1.05</v>
          </cell>
          <cell r="F524">
            <v>9.68</v>
          </cell>
        </row>
        <row r="525">
          <cell r="A525" t="str">
            <v>07.02.060</v>
          </cell>
          <cell r="B525" t="str">
            <v>Escavação mecanizada de valas ou cavas com profundidade de até 4 m</v>
          </cell>
          <cell r="C525" t="str">
            <v>M3</v>
          </cell>
          <cell r="D525">
            <v>15.67</v>
          </cell>
          <cell r="E525">
            <v>0.61</v>
          </cell>
          <cell r="F525">
            <v>16.28</v>
          </cell>
        </row>
        <row r="526">
          <cell r="A526" t="str">
            <v>07.02.080</v>
          </cell>
          <cell r="B526" t="str">
            <v>Escavação mecanizada de valas ou cavas com profundidade acima de 4 m, com escavadeira hidráulica</v>
          </cell>
          <cell r="C526" t="str">
            <v>M3</v>
          </cell>
          <cell r="D526">
            <v>16.579999999999998</v>
          </cell>
          <cell r="E526">
            <v>0.57999999999999996</v>
          </cell>
          <cell r="F526">
            <v>17.16</v>
          </cell>
        </row>
        <row r="527">
          <cell r="A527" t="str">
            <v>07.05</v>
          </cell>
          <cell r="B527" t="str">
            <v>Escavação mecanizada em solo brejoso ou turfa</v>
          </cell>
        </row>
        <row r="528">
          <cell r="A528" t="str">
            <v>07.05.010</v>
          </cell>
          <cell r="B528" t="str">
            <v>Escavação e carga mecanizada em solo brejoso ou turfa</v>
          </cell>
          <cell r="C528" t="str">
            <v>M3</v>
          </cell>
          <cell r="D528">
            <v>32.630000000000003</v>
          </cell>
          <cell r="E528">
            <v>1.35</v>
          </cell>
          <cell r="F528">
            <v>33.979999999999997</v>
          </cell>
        </row>
        <row r="529">
          <cell r="A529" t="str">
            <v>07.05.020</v>
          </cell>
          <cell r="B529" t="str">
            <v>Escavação e carga mecanizada em solo vegetal superficial</v>
          </cell>
          <cell r="C529" t="str">
            <v>M3</v>
          </cell>
          <cell r="D529">
            <v>27.78</v>
          </cell>
          <cell r="E529">
            <v>1.0900000000000001</v>
          </cell>
          <cell r="F529">
            <v>28.87</v>
          </cell>
        </row>
        <row r="530">
          <cell r="A530" t="str">
            <v>07.06</v>
          </cell>
          <cell r="B530" t="str">
            <v>Escavação ou carga mecanizada em campo aberto</v>
          </cell>
        </row>
        <row r="531">
          <cell r="A531" t="str">
            <v>07.06.010</v>
          </cell>
          <cell r="B531" t="str">
            <v>Escavação e carga mecanizada em campo aberto, com rompedor hidráulico, em rocha</v>
          </cell>
          <cell r="C531" t="str">
            <v>M3</v>
          </cell>
          <cell r="D531">
            <v>240.02</v>
          </cell>
          <cell r="F531">
            <v>240.02</v>
          </cell>
        </row>
        <row r="532">
          <cell r="A532" t="str">
            <v>07.10</v>
          </cell>
          <cell r="B532" t="str">
            <v>Apiloamento e nivelamento mecanizado de solo</v>
          </cell>
        </row>
        <row r="533">
          <cell r="A533" t="str">
            <v>07.10.020</v>
          </cell>
          <cell r="B533" t="str">
            <v>Espalhamento de solo em bota-fora com compactação sem controle</v>
          </cell>
          <cell r="C533" t="str">
            <v>M3</v>
          </cell>
          <cell r="D533">
            <v>5.13</v>
          </cell>
          <cell r="E533">
            <v>0.08</v>
          </cell>
          <cell r="F533">
            <v>5.21</v>
          </cell>
        </row>
        <row r="534">
          <cell r="A534" t="str">
            <v>07.11</v>
          </cell>
          <cell r="B534" t="str">
            <v>Reaterro mecanizado sem fornecimento de material</v>
          </cell>
        </row>
        <row r="535">
          <cell r="A535" t="str">
            <v>07.11.020</v>
          </cell>
          <cell r="B535" t="str">
            <v>Reaterro compactado mecanizado de vala ou cava com compactador</v>
          </cell>
          <cell r="C535" t="str">
            <v>M3</v>
          </cell>
          <cell r="D535">
            <v>3.42</v>
          </cell>
          <cell r="E535">
            <v>2.0299999999999998</v>
          </cell>
          <cell r="F535">
            <v>5.45</v>
          </cell>
        </row>
        <row r="536">
          <cell r="A536" t="str">
            <v>07.11.040</v>
          </cell>
          <cell r="B536" t="str">
            <v>Reaterro compactado mecanizado de vala ou cava com rolo, mínimo de 95% PN</v>
          </cell>
          <cell r="C536" t="str">
            <v>M3</v>
          </cell>
          <cell r="D536">
            <v>16.079999999999998</v>
          </cell>
          <cell r="E536">
            <v>1.86</v>
          </cell>
          <cell r="F536">
            <v>17.940000000000001</v>
          </cell>
        </row>
        <row r="537">
          <cell r="A537" t="str">
            <v>07.12</v>
          </cell>
          <cell r="B537" t="str">
            <v>Aterro mecanizado sem fornecimento de material</v>
          </cell>
        </row>
        <row r="538">
          <cell r="A538" t="str">
            <v>07.12.010</v>
          </cell>
          <cell r="B538" t="str">
            <v>Compactação de aterro mecanizado mínimo de 95% PN, sem fornecimento de solo em áreas fechadas</v>
          </cell>
          <cell r="C538" t="str">
            <v>M3</v>
          </cell>
          <cell r="D538">
            <v>15.35</v>
          </cell>
          <cell r="E538">
            <v>0.31</v>
          </cell>
          <cell r="F538">
            <v>15.66</v>
          </cell>
        </row>
        <row r="539">
          <cell r="A539" t="str">
            <v>07.12.020</v>
          </cell>
          <cell r="B539" t="str">
            <v>Compactação de aterro mecanizado mínimo de 95% PN, sem fornecimento de solo em campo aberto</v>
          </cell>
          <cell r="C539" t="str">
            <v>M3</v>
          </cell>
          <cell r="D539">
            <v>10.93</v>
          </cell>
          <cell r="E539">
            <v>0.22</v>
          </cell>
          <cell r="F539">
            <v>11.15</v>
          </cell>
        </row>
        <row r="540">
          <cell r="A540" t="str">
            <v>07.12.030</v>
          </cell>
          <cell r="B540" t="str">
            <v>Compactação de aterro mecanizado a 100% PN, sem fornecimento de solo em campo aberto</v>
          </cell>
          <cell r="C540" t="str">
            <v>M3</v>
          </cell>
          <cell r="D540">
            <v>11.1</v>
          </cell>
          <cell r="E540">
            <v>0.1</v>
          </cell>
          <cell r="F540">
            <v>11.2</v>
          </cell>
        </row>
        <row r="541">
          <cell r="A541" t="str">
            <v>07.12.040</v>
          </cell>
          <cell r="B541" t="str">
            <v>Aterro mecanizado por compensação, solo de 1ª categoria em campo aberto, sem compactação do aterro</v>
          </cell>
          <cell r="C541" t="str">
            <v>M3</v>
          </cell>
          <cell r="D541">
            <v>16.559999999999999</v>
          </cell>
          <cell r="E541">
            <v>0.28999999999999998</v>
          </cell>
          <cell r="F541">
            <v>16.850000000000001</v>
          </cell>
        </row>
        <row r="542">
          <cell r="A542" t="str">
            <v>08</v>
          </cell>
          <cell r="B542" t="str">
            <v>ESCORAMENTO, CONTENCAO E DRENAGEM</v>
          </cell>
        </row>
        <row r="543">
          <cell r="A543" t="str">
            <v>08.01</v>
          </cell>
          <cell r="B543" t="str">
            <v>Escoramento</v>
          </cell>
        </row>
        <row r="544">
          <cell r="A544" t="str">
            <v>08.01.020</v>
          </cell>
          <cell r="B544" t="str">
            <v>Escoramento de solo contínuo</v>
          </cell>
          <cell r="C544" t="str">
            <v>M2</v>
          </cell>
          <cell r="D544">
            <v>35.520000000000003</v>
          </cell>
          <cell r="E544">
            <v>42.77</v>
          </cell>
          <cell r="F544">
            <v>78.290000000000006</v>
          </cell>
        </row>
        <row r="545">
          <cell r="A545" t="str">
            <v>08.01.040</v>
          </cell>
          <cell r="B545" t="str">
            <v>Escoramento de solo descontínuo</v>
          </cell>
          <cell r="C545" t="str">
            <v>M2</v>
          </cell>
          <cell r="D545">
            <v>18.989999999999998</v>
          </cell>
          <cell r="E545">
            <v>25.73</v>
          </cell>
          <cell r="F545">
            <v>44.72</v>
          </cell>
        </row>
        <row r="546">
          <cell r="A546" t="str">
            <v>08.01.060</v>
          </cell>
          <cell r="B546" t="str">
            <v>Escoramento de solo pontaletado</v>
          </cell>
          <cell r="C546" t="str">
            <v>M2</v>
          </cell>
          <cell r="D546">
            <v>12.78</v>
          </cell>
          <cell r="E546">
            <v>6.22</v>
          </cell>
          <cell r="F546">
            <v>19</v>
          </cell>
        </row>
        <row r="547">
          <cell r="A547" t="str">
            <v>08.01.080</v>
          </cell>
          <cell r="B547" t="str">
            <v>Escoramento de solo especial</v>
          </cell>
          <cell r="C547" t="str">
            <v>M2</v>
          </cell>
          <cell r="D547">
            <v>44.75</v>
          </cell>
          <cell r="E547">
            <v>49.79</v>
          </cell>
          <cell r="F547">
            <v>94.54</v>
          </cell>
        </row>
        <row r="548">
          <cell r="A548" t="str">
            <v>08.01.100</v>
          </cell>
          <cell r="B548" t="str">
            <v>Escoramento com estacas pranchas metálicas - profundidade até 4 m</v>
          </cell>
          <cell r="C548" t="str">
            <v>M2</v>
          </cell>
          <cell r="D548">
            <v>224.64</v>
          </cell>
          <cell r="F548">
            <v>224.64</v>
          </cell>
        </row>
        <row r="549">
          <cell r="A549" t="str">
            <v>08.01.110</v>
          </cell>
          <cell r="B549" t="str">
            <v>Escoramento com estacas pranchas metálicas - profundidade até 6 m</v>
          </cell>
          <cell r="C549" t="str">
            <v>M2</v>
          </cell>
          <cell r="D549">
            <v>237.94</v>
          </cell>
          <cell r="F549">
            <v>237.94</v>
          </cell>
        </row>
        <row r="550">
          <cell r="A550" t="str">
            <v>08.01.120</v>
          </cell>
          <cell r="B550" t="str">
            <v>Escoramento com estacas pranchas metálicas - profundidade até 8 m</v>
          </cell>
          <cell r="C550" t="str">
            <v>M2</v>
          </cell>
          <cell r="D550">
            <v>257.43</v>
          </cell>
          <cell r="F550">
            <v>257.43</v>
          </cell>
        </row>
        <row r="551">
          <cell r="A551" t="str">
            <v>08.02</v>
          </cell>
          <cell r="B551" t="str">
            <v>Cimbramento</v>
          </cell>
        </row>
        <row r="552">
          <cell r="A552" t="str">
            <v>08.02.020</v>
          </cell>
          <cell r="B552" t="str">
            <v>Cimbramento em madeira com estroncas de eucalipto</v>
          </cell>
          <cell r="C552" t="str">
            <v>M3</v>
          </cell>
          <cell r="D552">
            <v>22.53</v>
          </cell>
          <cell r="E552">
            <v>23.34</v>
          </cell>
          <cell r="F552">
            <v>45.87</v>
          </cell>
        </row>
        <row r="553">
          <cell r="A553" t="str">
            <v>08.02.040</v>
          </cell>
          <cell r="B553" t="str">
            <v>Cimbramento em perfil metálico para obras de arte</v>
          </cell>
          <cell r="C553" t="str">
            <v>KG</v>
          </cell>
          <cell r="D553">
            <v>8.49</v>
          </cell>
          <cell r="E553">
            <v>1.61</v>
          </cell>
          <cell r="F553">
            <v>10.1</v>
          </cell>
        </row>
        <row r="554">
          <cell r="A554" t="str">
            <v>08.02.050</v>
          </cell>
          <cell r="B554" t="str">
            <v>Cimbramento tubular metálico</v>
          </cell>
          <cell r="C554" t="str">
            <v>M3MES</v>
          </cell>
          <cell r="D554">
            <v>4.26</v>
          </cell>
          <cell r="E554">
            <v>1.45</v>
          </cell>
          <cell r="F554">
            <v>5.71</v>
          </cell>
        </row>
        <row r="555">
          <cell r="A555" t="str">
            <v>08.02.060</v>
          </cell>
          <cell r="B555" t="str">
            <v>Montagem e desmontagem de cimbramento tubular metálico</v>
          </cell>
          <cell r="C555" t="str">
            <v>M3</v>
          </cell>
          <cell r="E555">
            <v>11.03</v>
          </cell>
          <cell r="F555">
            <v>11.03</v>
          </cell>
        </row>
        <row r="556">
          <cell r="A556" t="str">
            <v>08.03</v>
          </cell>
          <cell r="B556" t="str">
            <v>Descimbramento</v>
          </cell>
        </row>
        <row r="557">
          <cell r="A557" t="str">
            <v>08.03.020</v>
          </cell>
          <cell r="B557" t="str">
            <v>Descimbramento em madeira</v>
          </cell>
          <cell r="C557" t="str">
            <v>M3</v>
          </cell>
          <cell r="E557">
            <v>6.43</v>
          </cell>
          <cell r="F557">
            <v>6.43</v>
          </cell>
        </row>
        <row r="558">
          <cell r="A558" t="str">
            <v>08.05</v>
          </cell>
          <cell r="B558" t="str">
            <v>Manta, filtro e dreno</v>
          </cell>
        </row>
        <row r="559">
          <cell r="A559" t="str">
            <v>08.05.010</v>
          </cell>
          <cell r="B559" t="str">
            <v>Geomembrana em polietileno de alta densidade PEAD de 1 mm</v>
          </cell>
          <cell r="C559" t="str">
            <v>M2</v>
          </cell>
          <cell r="D559">
            <v>28.76</v>
          </cell>
          <cell r="E559">
            <v>0.55000000000000004</v>
          </cell>
          <cell r="F559">
            <v>29.31</v>
          </cell>
        </row>
        <row r="560">
          <cell r="A560" t="str">
            <v>08.05.100</v>
          </cell>
          <cell r="B560" t="str">
            <v>Dreno com pedra britada</v>
          </cell>
          <cell r="C560" t="str">
            <v>M3</v>
          </cell>
          <cell r="D560">
            <v>91.96</v>
          </cell>
          <cell r="E560">
            <v>16.079999999999998</v>
          </cell>
          <cell r="F560">
            <v>108.04</v>
          </cell>
        </row>
        <row r="561">
          <cell r="A561" t="str">
            <v>08.05.110</v>
          </cell>
          <cell r="B561" t="str">
            <v>Dreno com areia grossa</v>
          </cell>
          <cell r="C561" t="str">
            <v>M3</v>
          </cell>
          <cell r="D561">
            <v>124.87</v>
          </cell>
          <cell r="E561">
            <v>9.65</v>
          </cell>
          <cell r="F561">
            <v>134.52000000000001</v>
          </cell>
        </row>
        <row r="562">
          <cell r="A562" t="str">
            <v>08.05.180</v>
          </cell>
          <cell r="B562" t="str">
            <v>Manta geotêxtil com resistência à tração longitudinal de 10kN/m e transversal de 9kN/m</v>
          </cell>
          <cell r="C562" t="str">
            <v>M2</v>
          </cell>
          <cell r="D562">
            <v>4.8099999999999996</v>
          </cell>
          <cell r="E562">
            <v>9.65</v>
          </cell>
          <cell r="F562">
            <v>14.46</v>
          </cell>
        </row>
        <row r="563">
          <cell r="A563" t="str">
            <v>08.05.190</v>
          </cell>
          <cell r="B563" t="str">
            <v>Manta geotêxtil com resistência à tração longitudinal de 16kN/m e transversal de 14kN/m</v>
          </cell>
          <cell r="C563" t="str">
            <v>M2</v>
          </cell>
          <cell r="D563">
            <v>7.32</v>
          </cell>
          <cell r="E563">
            <v>9.65</v>
          </cell>
          <cell r="F563">
            <v>16.97</v>
          </cell>
        </row>
        <row r="564">
          <cell r="A564" t="str">
            <v>08.05.220</v>
          </cell>
          <cell r="B564" t="str">
            <v>Manta geotêxtil com resistência à tração longitudinal de 31kN/m e transversal de 27kN/m</v>
          </cell>
          <cell r="C564" t="str">
            <v>M2</v>
          </cell>
          <cell r="D564">
            <v>13.32</v>
          </cell>
          <cell r="E564">
            <v>9.65</v>
          </cell>
          <cell r="F564">
            <v>22.97</v>
          </cell>
        </row>
        <row r="565">
          <cell r="A565" t="str">
            <v>08.06</v>
          </cell>
          <cell r="B565" t="str">
            <v>Barbaca</v>
          </cell>
        </row>
        <row r="566">
          <cell r="A566" t="str">
            <v>08.06.040</v>
          </cell>
          <cell r="B566" t="str">
            <v>Barbacã em tubo de PVC com diâmetro 50 mm</v>
          </cell>
          <cell r="C566" t="str">
            <v>M</v>
          </cell>
          <cell r="D566">
            <v>12.63</v>
          </cell>
          <cell r="E566">
            <v>11.25</v>
          </cell>
          <cell r="F566">
            <v>23.88</v>
          </cell>
        </row>
        <row r="567">
          <cell r="A567" t="str">
            <v>08.06.060</v>
          </cell>
          <cell r="B567" t="str">
            <v>Barbacã em tubo de PVC com diâmetro 75 mm</v>
          </cell>
          <cell r="C567" t="str">
            <v>M</v>
          </cell>
          <cell r="D567">
            <v>17.86</v>
          </cell>
          <cell r="E567">
            <v>12.87</v>
          </cell>
          <cell r="F567">
            <v>30.73</v>
          </cell>
        </row>
        <row r="568">
          <cell r="A568" t="str">
            <v>08.06.080</v>
          </cell>
          <cell r="B568" t="str">
            <v>Barbacã em tubo de PVC com diâmetro 100 mm</v>
          </cell>
          <cell r="C568" t="str">
            <v>M</v>
          </cell>
          <cell r="D568">
            <v>17.28</v>
          </cell>
          <cell r="E568">
            <v>16.079999999999998</v>
          </cell>
          <cell r="F568">
            <v>33.36</v>
          </cell>
        </row>
        <row r="569">
          <cell r="A569" t="str">
            <v>08.07</v>
          </cell>
          <cell r="B569" t="str">
            <v>Esgotamento</v>
          </cell>
        </row>
        <row r="570">
          <cell r="A570" t="str">
            <v>08.07.050</v>
          </cell>
          <cell r="B570" t="str">
            <v>Taxa de mobilização e desmobilização de equipamentos para execução de rebaixamento de lençol freático</v>
          </cell>
          <cell r="C570" t="str">
            <v>TX</v>
          </cell>
          <cell r="D570">
            <v>9183.56</v>
          </cell>
          <cell r="F570">
            <v>9183.56</v>
          </cell>
        </row>
        <row r="571">
          <cell r="A571" t="str">
            <v>08.07.060</v>
          </cell>
          <cell r="B571" t="str">
            <v>Locação de conjunto de bombeamento a vácuo para rebaixamento de lençol freático, com até 50 ponteiras e potência até 15 HP, mínimo 30 dias</v>
          </cell>
          <cell r="C571" t="str">
            <v>CJxDI</v>
          </cell>
          <cell r="D571">
            <v>601.79999999999995</v>
          </cell>
          <cell r="F571">
            <v>601.79999999999995</v>
          </cell>
        </row>
        <row r="572">
          <cell r="A572" t="str">
            <v>08.07.070</v>
          </cell>
          <cell r="B572" t="str">
            <v>Ponteiras filtrantes, profundidade até 5 m</v>
          </cell>
          <cell r="C572" t="str">
            <v>UN</v>
          </cell>
          <cell r="D572">
            <v>349.65</v>
          </cell>
          <cell r="F572">
            <v>349.65</v>
          </cell>
        </row>
        <row r="573">
          <cell r="A573" t="str">
            <v>08.07.090</v>
          </cell>
          <cell r="B573" t="str">
            <v>Esgotamento de águas superficiais com bomba de superfície ou submersa</v>
          </cell>
          <cell r="C573" t="str">
            <v>HPXh</v>
          </cell>
          <cell r="D573">
            <v>2.4900000000000002</v>
          </cell>
          <cell r="E573">
            <v>2.9</v>
          </cell>
          <cell r="F573">
            <v>5.39</v>
          </cell>
        </row>
        <row r="574">
          <cell r="A574" t="str">
            <v>08.10</v>
          </cell>
          <cell r="B574" t="str">
            <v>Contenção</v>
          </cell>
        </row>
        <row r="575">
          <cell r="A575" t="str">
            <v>08.10.040</v>
          </cell>
          <cell r="B575" t="str">
            <v>Enrocamento com pedra arrumada</v>
          </cell>
          <cell r="C575" t="str">
            <v>M3</v>
          </cell>
          <cell r="D575">
            <v>107.29</v>
          </cell>
          <cell r="E575">
            <v>96.48</v>
          </cell>
          <cell r="F575">
            <v>203.77</v>
          </cell>
        </row>
        <row r="576">
          <cell r="A576" t="str">
            <v>08.10.060</v>
          </cell>
          <cell r="B576" t="str">
            <v>Enrocamento com pedra assentada</v>
          </cell>
          <cell r="C576" t="str">
            <v>M3</v>
          </cell>
          <cell r="D576">
            <v>225.74</v>
          </cell>
          <cell r="E576">
            <v>186.72</v>
          </cell>
          <cell r="F576">
            <v>412.46</v>
          </cell>
        </row>
        <row r="577">
          <cell r="A577" t="str">
            <v>08.10.108</v>
          </cell>
          <cell r="B577" t="str">
            <v>Gabião tipo caixa em tela metálica, altura de 0,5 m, com revestimento liga zinco/alumínio, malha hexagonal 8/10 cm, fio diâmetro 2,7 mm, independente do formato ou utilização</v>
          </cell>
          <cell r="C577" t="str">
            <v>M3</v>
          </cell>
          <cell r="D577">
            <v>873.34</v>
          </cell>
          <cell r="E577">
            <v>86.83</v>
          </cell>
          <cell r="F577">
            <v>960.17</v>
          </cell>
        </row>
        <row r="578">
          <cell r="A578" t="str">
            <v>08.10.109</v>
          </cell>
          <cell r="B578" t="str">
            <v>Gabião tipo caixa em tela metálica, altura de 1 m, com revestimento liga zinco/alumínio, malha hexagonal 8/10 cm, fio diâmetro 2,7 mm, independente do formato ou utilização</v>
          </cell>
          <cell r="C578" t="str">
            <v>M3</v>
          </cell>
          <cell r="D578">
            <v>661.45</v>
          </cell>
          <cell r="E578">
            <v>106.65</v>
          </cell>
          <cell r="F578">
            <v>768.1</v>
          </cell>
        </row>
        <row r="579">
          <cell r="A579" t="str">
            <v>09</v>
          </cell>
          <cell r="B579" t="str">
            <v>FORMA</v>
          </cell>
        </row>
        <row r="580">
          <cell r="A580" t="str">
            <v>09.01</v>
          </cell>
          <cell r="B580" t="str">
            <v>Forma em tabua</v>
          </cell>
        </row>
        <row r="581">
          <cell r="A581" t="str">
            <v>09.01.020</v>
          </cell>
          <cell r="B581" t="str">
            <v>Forma em madeira comum para fundação</v>
          </cell>
          <cell r="C581" t="str">
            <v>M2</v>
          </cell>
          <cell r="D581">
            <v>36.71</v>
          </cell>
          <cell r="E581">
            <v>41.81</v>
          </cell>
          <cell r="F581">
            <v>78.52</v>
          </cell>
        </row>
        <row r="582">
          <cell r="A582" t="str">
            <v>09.01.030</v>
          </cell>
          <cell r="B582" t="str">
            <v>Forma em madeira comum para estrutura</v>
          </cell>
          <cell r="C582" t="str">
            <v>M2</v>
          </cell>
          <cell r="D582">
            <v>149.57</v>
          </cell>
          <cell r="E582">
            <v>48.24</v>
          </cell>
          <cell r="F582">
            <v>197.81</v>
          </cell>
        </row>
        <row r="583">
          <cell r="A583" t="str">
            <v>09.01.040</v>
          </cell>
          <cell r="B583" t="str">
            <v>Forma em madeira comum para caixão perdido</v>
          </cell>
          <cell r="C583" t="str">
            <v>M2</v>
          </cell>
          <cell r="D583">
            <v>43.76</v>
          </cell>
          <cell r="E583">
            <v>38.590000000000003</v>
          </cell>
          <cell r="F583">
            <v>82.35</v>
          </cell>
        </row>
        <row r="584">
          <cell r="A584" t="str">
            <v>09.01.150</v>
          </cell>
          <cell r="B584" t="str">
            <v>Desmontagem de forma em madeira para estrutura de laje, com tábuas</v>
          </cell>
          <cell r="C584" t="str">
            <v>M2</v>
          </cell>
          <cell r="E584">
            <v>4.95</v>
          </cell>
          <cell r="F584">
            <v>4.95</v>
          </cell>
        </row>
        <row r="585">
          <cell r="A585" t="str">
            <v>09.01.160</v>
          </cell>
          <cell r="B585" t="str">
            <v>Desmontagem de forma em madeira para estrutura de vigas, com tábuas</v>
          </cell>
          <cell r="C585" t="str">
            <v>M2</v>
          </cell>
          <cell r="E585">
            <v>5.89</v>
          </cell>
          <cell r="F585">
            <v>5.89</v>
          </cell>
        </row>
        <row r="586">
          <cell r="A586" t="str">
            <v>09.02</v>
          </cell>
          <cell r="B586" t="str">
            <v>Forma em madeira compensada</v>
          </cell>
        </row>
        <row r="587">
          <cell r="A587" t="str">
            <v>09.02.020</v>
          </cell>
          <cell r="B587" t="str">
            <v>Forma plana em compensado para estrutura convencional</v>
          </cell>
          <cell r="C587" t="str">
            <v>M2</v>
          </cell>
          <cell r="D587">
            <v>113.92</v>
          </cell>
          <cell r="E587">
            <v>45.03</v>
          </cell>
          <cell r="F587">
            <v>158.94999999999999</v>
          </cell>
        </row>
        <row r="588">
          <cell r="A588" t="str">
            <v>09.02.040</v>
          </cell>
          <cell r="B588" t="str">
            <v>Forma plana em compensado para estrutura aparente</v>
          </cell>
          <cell r="C588" t="str">
            <v>M2</v>
          </cell>
          <cell r="D588">
            <v>129.25</v>
          </cell>
          <cell r="E588">
            <v>45.03</v>
          </cell>
          <cell r="F588">
            <v>174.28</v>
          </cell>
        </row>
        <row r="589">
          <cell r="A589" t="str">
            <v>09.02.060</v>
          </cell>
          <cell r="B589" t="str">
            <v>Forma curva em compensado para estrutura aparente</v>
          </cell>
          <cell r="C589" t="str">
            <v>M2</v>
          </cell>
          <cell r="D589">
            <v>101.71</v>
          </cell>
          <cell r="E589">
            <v>80.400000000000006</v>
          </cell>
          <cell r="F589">
            <v>182.11</v>
          </cell>
        </row>
        <row r="590">
          <cell r="A590" t="str">
            <v>09.02.080</v>
          </cell>
          <cell r="B590" t="str">
            <v>Forma plana em compensado para obra de arte, sem cimbramento</v>
          </cell>
          <cell r="C590" t="str">
            <v>M2</v>
          </cell>
          <cell r="D590">
            <v>79.34</v>
          </cell>
          <cell r="E590">
            <v>43.41</v>
          </cell>
          <cell r="F590">
            <v>122.75</v>
          </cell>
        </row>
        <row r="591">
          <cell r="A591" t="str">
            <v>09.02.100</v>
          </cell>
          <cell r="B591" t="str">
            <v>Forma em compensado para encamisamento de tubulão</v>
          </cell>
          <cell r="C591" t="str">
            <v>M2</v>
          </cell>
          <cell r="D591">
            <v>43.21</v>
          </cell>
          <cell r="E591">
            <v>35.369999999999997</v>
          </cell>
          <cell r="F591">
            <v>78.58</v>
          </cell>
        </row>
        <row r="592">
          <cell r="A592" t="str">
            <v>09.02.120</v>
          </cell>
          <cell r="B592" t="str">
            <v>Forma ripada de 5 cm na vertical</v>
          </cell>
          <cell r="C592" t="str">
            <v>M2</v>
          </cell>
          <cell r="D592">
            <v>97.66</v>
          </cell>
          <cell r="E592">
            <v>70.34</v>
          </cell>
          <cell r="F592">
            <v>168</v>
          </cell>
        </row>
        <row r="593">
          <cell r="A593" t="str">
            <v>09.02.130</v>
          </cell>
          <cell r="B593" t="str">
            <v>Forma plana em compensado para estrutura convencional com cimbramento tubular metálico</v>
          </cell>
          <cell r="C593" t="str">
            <v>M2</v>
          </cell>
          <cell r="D593">
            <v>87.09</v>
          </cell>
          <cell r="E593">
            <v>27.7</v>
          </cell>
          <cell r="F593">
            <v>114.79</v>
          </cell>
        </row>
        <row r="594">
          <cell r="A594" t="str">
            <v>09.02.140</v>
          </cell>
          <cell r="B594" t="str">
            <v>Forma plana em compensado para estrutura aparente com cimbramento tubular metálico</v>
          </cell>
          <cell r="C594" t="str">
            <v>M2</v>
          </cell>
          <cell r="D594">
            <v>87.09</v>
          </cell>
          <cell r="E594">
            <v>49.39</v>
          </cell>
          <cell r="F594">
            <v>136.47999999999999</v>
          </cell>
        </row>
        <row r="595">
          <cell r="A595" t="str">
            <v>09.02.150</v>
          </cell>
          <cell r="B595" t="str">
            <v>Forma curva em compensado para estrutura convencional com cimbramento tubular metálico</v>
          </cell>
          <cell r="C595" t="str">
            <v>M2</v>
          </cell>
          <cell r="D595">
            <v>58.08</v>
          </cell>
          <cell r="E595">
            <v>84.76</v>
          </cell>
          <cell r="F595">
            <v>142.84</v>
          </cell>
        </row>
        <row r="596">
          <cell r="A596" t="str">
            <v>09.04</v>
          </cell>
          <cell r="B596" t="str">
            <v>Forma em papelão</v>
          </cell>
        </row>
        <row r="597">
          <cell r="A597" t="str">
            <v>09.04.020</v>
          </cell>
          <cell r="B597" t="str">
            <v>Forma em tubo de papelão com diâmetro de 25 cm</v>
          </cell>
          <cell r="C597" t="str">
            <v>M</v>
          </cell>
          <cell r="D597">
            <v>77.05</v>
          </cell>
          <cell r="E597">
            <v>7.64</v>
          </cell>
          <cell r="F597">
            <v>84.69</v>
          </cell>
        </row>
        <row r="598">
          <cell r="A598" t="str">
            <v>09.04.030</v>
          </cell>
          <cell r="B598" t="str">
            <v>Forma em tubo de papelão com diâmetro de 30 cm</v>
          </cell>
          <cell r="C598" t="str">
            <v>M</v>
          </cell>
          <cell r="D598">
            <v>105.61</v>
          </cell>
          <cell r="E598">
            <v>7.64</v>
          </cell>
          <cell r="F598">
            <v>113.25</v>
          </cell>
        </row>
        <row r="599">
          <cell r="A599" t="str">
            <v>09.04.040</v>
          </cell>
          <cell r="B599" t="str">
            <v>Forma em tubo de papelão com diâmetro de 35 cm</v>
          </cell>
          <cell r="C599" t="str">
            <v>M</v>
          </cell>
          <cell r="D599">
            <v>141.84</v>
          </cell>
          <cell r="E599">
            <v>7.64</v>
          </cell>
          <cell r="F599">
            <v>149.47999999999999</v>
          </cell>
        </row>
        <row r="600">
          <cell r="A600" t="str">
            <v>09.04.050</v>
          </cell>
          <cell r="B600" t="str">
            <v>Forma em tubo de papelão com diâmetro de 40 cm</v>
          </cell>
          <cell r="C600" t="str">
            <v>M</v>
          </cell>
          <cell r="D600">
            <v>144.36000000000001</v>
          </cell>
          <cell r="E600">
            <v>7.64</v>
          </cell>
          <cell r="F600">
            <v>152</v>
          </cell>
        </row>
        <row r="601">
          <cell r="A601" t="str">
            <v>09.04.060</v>
          </cell>
          <cell r="B601" t="str">
            <v>Forma em tubo de papelão com diâmetro de 45 cm</v>
          </cell>
          <cell r="C601" t="str">
            <v>M</v>
          </cell>
          <cell r="D601">
            <v>179.51</v>
          </cell>
          <cell r="E601">
            <v>7.64</v>
          </cell>
          <cell r="F601">
            <v>187.15</v>
          </cell>
        </row>
        <row r="602">
          <cell r="A602" t="str">
            <v>09.07</v>
          </cell>
          <cell r="B602" t="str">
            <v>Forma em polipropileno</v>
          </cell>
        </row>
        <row r="603">
          <cell r="A603" t="str">
            <v>09.07.060</v>
          </cell>
          <cell r="B603" t="str">
            <v>Forma em polipropileno (cubeta) e acessórios para laje nervurada com dimensões variáveis - locação</v>
          </cell>
          <cell r="C603" t="str">
            <v>M3</v>
          </cell>
          <cell r="D603">
            <v>341.59</v>
          </cell>
          <cell r="E603">
            <v>56.3</v>
          </cell>
          <cell r="F603">
            <v>397.89</v>
          </cell>
        </row>
        <row r="604">
          <cell r="A604" t="str">
            <v>10</v>
          </cell>
          <cell r="B604" t="str">
            <v>ARMADURA E CORDOALHA ESTRUTURAL</v>
          </cell>
        </row>
        <row r="605">
          <cell r="A605" t="str">
            <v>10.01</v>
          </cell>
          <cell r="B605" t="str">
            <v>Armadura em barra</v>
          </cell>
        </row>
        <row r="606">
          <cell r="A606" t="str">
            <v>10.01.020</v>
          </cell>
          <cell r="B606" t="str">
            <v>Armadura em barra de aço CA-25 fyk = 250 MPa</v>
          </cell>
          <cell r="C606" t="str">
            <v>KG</v>
          </cell>
          <cell r="D606">
            <v>12.14</v>
          </cell>
          <cell r="E606">
            <v>1.87</v>
          </cell>
          <cell r="F606">
            <v>14.01</v>
          </cell>
        </row>
        <row r="607">
          <cell r="A607" t="str">
            <v>10.01.040</v>
          </cell>
          <cell r="B607" t="str">
            <v>Armadura em barra de aço CA-50 (A ou B) fyk = 500 MPa</v>
          </cell>
          <cell r="C607" t="str">
            <v>KG</v>
          </cell>
          <cell r="D607">
            <v>9.8000000000000007</v>
          </cell>
          <cell r="E607">
            <v>1.87</v>
          </cell>
          <cell r="F607">
            <v>11.67</v>
          </cell>
        </row>
        <row r="608">
          <cell r="A608" t="str">
            <v>10.01.060</v>
          </cell>
          <cell r="B608" t="str">
            <v>Armadura em barra de aço CA-60 (A ou B) fyk = 600 MPa</v>
          </cell>
          <cell r="C608" t="str">
            <v>KG</v>
          </cell>
          <cell r="D608">
            <v>13.09</v>
          </cell>
          <cell r="E608">
            <v>1.87</v>
          </cell>
          <cell r="F608">
            <v>14.96</v>
          </cell>
        </row>
        <row r="609">
          <cell r="A609" t="str">
            <v>10.02</v>
          </cell>
          <cell r="B609" t="str">
            <v>Armadura em tela</v>
          </cell>
        </row>
        <row r="610">
          <cell r="A610" t="str">
            <v>10.02.020</v>
          </cell>
          <cell r="B610" t="str">
            <v>Armadura em tela soldada de aço</v>
          </cell>
          <cell r="C610" t="str">
            <v>KG</v>
          </cell>
          <cell r="D610">
            <v>12.4</v>
          </cell>
          <cell r="E610">
            <v>0.93</v>
          </cell>
          <cell r="F610">
            <v>13.33</v>
          </cell>
        </row>
        <row r="611">
          <cell r="A611" t="str">
            <v>11</v>
          </cell>
          <cell r="B611" t="str">
            <v>CONCRETO, MASSA E LASTRO</v>
          </cell>
        </row>
        <row r="612">
          <cell r="A612" t="str">
            <v>11.01</v>
          </cell>
          <cell r="B612" t="str">
            <v>Concreto usinado com controle fck - fornecimento do material</v>
          </cell>
        </row>
        <row r="613">
          <cell r="A613" t="str">
            <v>11.01.100</v>
          </cell>
          <cell r="B613" t="str">
            <v>Concreto usinado, fck = 20 MPa</v>
          </cell>
          <cell r="C613" t="str">
            <v>M3</v>
          </cell>
          <cell r="D613">
            <v>351.93</v>
          </cell>
          <cell r="F613">
            <v>351.93</v>
          </cell>
        </row>
        <row r="614">
          <cell r="A614" t="str">
            <v>11.01.130</v>
          </cell>
          <cell r="B614" t="str">
            <v>Concreto usinado, fck = 25 MPa</v>
          </cell>
          <cell r="C614" t="str">
            <v>M3</v>
          </cell>
          <cell r="D614">
            <v>366.24</v>
          </cell>
          <cell r="F614">
            <v>366.24</v>
          </cell>
        </row>
        <row r="615">
          <cell r="A615" t="str">
            <v>11.01.160</v>
          </cell>
          <cell r="B615" t="str">
            <v>Concreto usinado, fck = 30 MPa</v>
          </cell>
          <cell r="C615" t="str">
            <v>M3</v>
          </cell>
          <cell r="D615">
            <v>381.14</v>
          </cell>
          <cell r="F615">
            <v>381.14</v>
          </cell>
        </row>
        <row r="616">
          <cell r="A616" t="str">
            <v>11.01.170</v>
          </cell>
          <cell r="B616" t="str">
            <v>Concreto usinado, fck = 35 MPa</v>
          </cell>
          <cell r="C616" t="str">
            <v>M3</v>
          </cell>
          <cell r="D616">
            <v>396.64</v>
          </cell>
          <cell r="F616">
            <v>396.64</v>
          </cell>
        </row>
        <row r="617">
          <cell r="A617" t="str">
            <v>11.01.190</v>
          </cell>
          <cell r="B617" t="str">
            <v>Concreto usinado, fck = 40 MPa</v>
          </cell>
          <cell r="C617" t="str">
            <v>M3</v>
          </cell>
          <cell r="D617">
            <v>412.78</v>
          </cell>
          <cell r="F617">
            <v>412.78</v>
          </cell>
        </row>
        <row r="618">
          <cell r="A618" t="str">
            <v>11.01.260</v>
          </cell>
          <cell r="B618" t="str">
            <v>Concreto usinado, fck = 20 MPa - para bombeamento</v>
          </cell>
          <cell r="C618" t="str">
            <v>M3</v>
          </cell>
          <cell r="D618">
            <v>398.76</v>
          </cell>
          <cell r="F618">
            <v>398.76</v>
          </cell>
        </row>
        <row r="619">
          <cell r="A619" t="str">
            <v>11.01.290</v>
          </cell>
          <cell r="B619" t="str">
            <v>Concreto usinado, fck = 25 MPa - para bombeamento</v>
          </cell>
          <cell r="C619" t="str">
            <v>M3</v>
          </cell>
          <cell r="D619">
            <v>411.63</v>
          </cell>
          <cell r="F619">
            <v>411.63</v>
          </cell>
        </row>
        <row r="620">
          <cell r="A620" t="str">
            <v>11.01.320</v>
          </cell>
          <cell r="B620" t="str">
            <v>Concreto usinado, fck = 30 MPa - para bombeamento</v>
          </cell>
          <cell r="C620" t="str">
            <v>M3</v>
          </cell>
          <cell r="D620">
            <v>426.63</v>
          </cell>
          <cell r="F620">
            <v>426.63</v>
          </cell>
        </row>
        <row r="621">
          <cell r="A621" t="str">
            <v>11.01.321</v>
          </cell>
          <cell r="B621" t="str">
            <v>Concreto usinado, fck = 35 MPa - para bombeamento</v>
          </cell>
          <cell r="C621" t="str">
            <v>M3</v>
          </cell>
          <cell r="D621">
            <v>442.23</v>
          </cell>
          <cell r="F621">
            <v>442.23</v>
          </cell>
        </row>
        <row r="622">
          <cell r="A622" t="str">
            <v>11.01.350</v>
          </cell>
          <cell r="B622" t="str">
            <v>Concreto usinado, fck = 40 MPa - para bombeamento</v>
          </cell>
          <cell r="C622" t="str">
            <v>M3</v>
          </cell>
          <cell r="D622">
            <v>460.29</v>
          </cell>
          <cell r="F622">
            <v>460.29</v>
          </cell>
        </row>
        <row r="623">
          <cell r="A623" t="str">
            <v>11.01.520</v>
          </cell>
          <cell r="B623" t="str">
            <v>Concreto usinado, fck = 30 MPa - para bombeamento em estaca hélice contínua</v>
          </cell>
          <cell r="C623" t="str">
            <v>M3</v>
          </cell>
          <cell r="D623">
            <v>470.08</v>
          </cell>
          <cell r="F623">
            <v>470.08</v>
          </cell>
        </row>
        <row r="624">
          <cell r="A624" t="str">
            <v>11.01.630</v>
          </cell>
          <cell r="B624" t="str">
            <v>Concreto usinado, fck = 25 MPa - para perfil extrudado</v>
          </cell>
          <cell r="C624" t="str">
            <v>M3</v>
          </cell>
          <cell r="D624">
            <v>422.38</v>
          </cell>
          <cell r="F624">
            <v>422.38</v>
          </cell>
        </row>
        <row r="625">
          <cell r="A625" t="str">
            <v>11.02</v>
          </cell>
          <cell r="B625" t="str">
            <v>Concreto usinado não estrutural - fornecimento do material</v>
          </cell>
        </row>
        <row r="626">
          <cell r="A626" t="str">
            <v>11.02.020</v>
          </cell>
          <cell r="B626" t="str">
            <v>Concreto usinado não estrutural mínimo 150 kg cimento / m³</v>
          </cell>
          <cell r="C626" t="str">
            <v>M3</v>
          </cell>
          <cell r="D626">
            <v>392.73</v>
          </cell>
          <cell r="F626">
            <v>392.73</v>
          </cell>
        </row>
        <row r="627">
          <cell r="A627" t="str">
            <v>11.02.040</v>
          </cell>
          <cell r="B627" t="str">
            <v>Concreto usinado não estrutural mínimo 200 kg cimento / m³</v>
          </cell>
          <cell r="C627" t="str">
            <v>M3</v>
          </cell>
          <cell r="D627">
            <v>411.82</v>
          </cell>
          <cell r="F627">
            <v>411.82</v>
          </cell>
        </row>
        <row r="628">
          <cell r="A628" t="str">
            <v>11.02.060</v>
          </cell>
          <cell r="B628" t="str">
            <v>Concreto usinado não estrutural mínimo 300 kg cimento / m³</v>
          </cell>
          <cell r="C628" t="str">
            <v>M3</v>
          </cell>
          <cell r="D628">
            <v>357.87</v>
          </cell>
          <cell r="F628">
            <v>357.87</v>
          </cell>
        </row>
        <row r="629">
          <cell r="A629" t="str">
            <v>11.03</v>
          </cell>
          <cell r="B629" t="str">
            <v>Concreto executado no local com controle fck - fornecimento do material</v>
          </cell>
        </row>
        <row r="630">
          <cell r="A630" t="str">
            <v>11.03.090</v>
          </cell>
          <cell r="B630" t="str">
            <v>Concreto preparado no local, fck = 20 MPa</v>
          </cell>
          <cell r="C630" t="str">
            <v>M3</v>
          </cell>
          <cell r="D630">
            <v>327.71</v>
          </cell>
          <cell r="E630">
            <v>87.12</v>
          </cell>
          <cell r="F630">
            <v>414.83</v>
          </cell>
        </row>
        <row r="631">
          <cell r="A631" t="str">
            <v>11.03.140</v>
          </cell>
          <cell r="B631" t="str">
            <v>Concreto preparado no local, fck = 30 MPa</v>
          </cell>
          <cell r="C631" t="str">
            <v>M3</v>
          </cell>
          <cell r="D631">
            <v>376.32</v>
          </cell>
          <cell r="E631">
            <v>87.12</v>
          </cell>
          <cell r="F631">
            <v>463.44</v>
          </cell>
        </row>
        <row r="632">
          <cell r="A632" t="str">
            <v>11.04</v>
          </cell>
          <cell r="B632" t="str">
            <v>Concreto não estrutural executado no local - fornecimento do material</v>
          </cell>
        </row>
        <row r="633">
          <cell r="A633" t="str">
            <v>11.04.020</v>
          </cell>
          <cell r="B633" t="str">
            <v>Concreto não estrutural executado no local, mínimo 150 kg cimento / m³</v>
          </cell>
          <cell r="C633" t="str">
            <v>M3</v>
          </cell>
          <cell r="D633">
            <v>253.57</v>
          </cell>
          <cell r="E633">
            <v>36.299999999999997</v>
          </cell>
          <cell r="F633">
            <v>289.87</v>
          </cell>
        </row>
        <row r="634">
          <cell r="A634" t="str">
            <v>11.04.040</v>
          </cell>
          <cell r="B634" t="str">
            <v>Concreto não estrutural executado no local, mínimo 200 kg cimento / m³</v>
          </cell>
          <cell r="C634" t="str">
            <v>M3</v>
          </cell>
          <cell r="D634">
            <v>283.07</v>
          </cell>
          <cell r="E634">
            <v>36.299999999999997</v>
          </cell>
          <cell r="F634">
            <v>319.37</v>
          </cell>
        </row>
        <row r="635">
          <cell r="A635" t="str">
            <v>11.04.060</v>
          </cell>
          <cell r="B635" t="str">
            <v>Concreto não estrutural executado no local, mínimo 300 kg cimento / m³</v>
          </cell>
          <cell r="C635" t="str">
            <v>M3</v>
          </cell>
          <cell r="D635">
            <v>344.97</v>
          </cell>
          <cell r="E635">
            <v>36.299999999999997</v>
          </cell>
          <cell r="F635">
            <v>381.27</v>
          </cell>
        </row>
        <row r="636">
          <cell r="A636" t="str">
            <v>11.05</v>
          </cell>
          <cell r="B636" t="str">
            <v>Concreto e argamassa especial</v>
          </cell>
        </row>
        <row r="637">
          <cell r="A637" t="str">
            <v>11.05.010</v>
          </cell>
          <cell r="B637" t="str">
            <v>Argamassa em solo e cimento a 5% em peso</v>
          </cell>
          <cell r="C637" t="str">
            <v>M3</v>
          </cell>
          <cell r="D637">
            <v>72.209999999999994</v>
          </cell>
          <cell r="E637">
            <v>36.299999999999997</v>
          </cell>
          <cell r="F637">
            <v>108.51</v>
          </cell>
        </row>
        <row r="638">
          <cell r="A638" t="str">
            <v>11.05.030</v>
          </cell>
          <cell r="B638" t="str">
            <v>Argamassa graute expansiva autonivelante de alta resistência</v>
          </cell>
          <cell r="C638" t="str">
            <v>M3</v>
          </cell>
          <cell r="D638">
            <v>3349.26</v>
          </cell>
          <cell r="E638">
            <v>40.71</v>
          </cell>
          <cell r="F638">
            <v>3389.97</v>
          </cell>
        </row>
        <row r="639">
          <cell r="A639" t="str">
            <v>11.05.040</v>
          </cell>
          <cell r="B639" t="str">
            <v>Argamassa graute</v>
          </cell>
          <cell r="C639" t="str">
            <v>M3</v>
          </cell>
          <cell r="D639">
            <v>305.07</v>
          </cell>
          <cell r="E639">
            <v>40.71</v>
          </cell>
          <cell r="F639">
            <v>345.78</v>
          </cell>
        </row>
        <row r="640">
          <cell r="A640" t="str">
            <v>11.05.060</v>
          </cell>
          <cell r="B640" t="str">
            <v>Concreto ciclópico - fornecimento e aplicação (com 30% de pedra rachão), concreto fck 15 Mpa</v>
          </cell>
          <cell r="C640" t="str">
            <v>M3</v>
          </cell>
          <cell r="D640">
            <v>294.17</v>
          </cell>
          <cell r="E640">
            <v>267.60000000000002</v>
          </cell>
          <cell r="F640">
            <v>561.77</v>
          </cell>
        </row>
        <row r="641">
          <cell r="A641" t="str">
            <v>11.05.120</v>
          </cell>
          <cell r="B641" t="str">
            <v>Execução de concreto projetado - consumo de cimento 350 kg/m³</v>
          </cell>
          <cell r="C641" t="str">
            <v>M3</v>
          </cell>
          <cell r="D641">
            <v>1908.54</v>
          </cell>
          <cell r="E641">
            <v>489.6</v>
          </cell>
          <cell r="F641">
            <v>2398.14</v>
          </cell>
        </row>
        <row r="642">
          <cell r="A642" t="str">
            <v>11.11</v>
          </cell>
          <cell r="B642" t="str">
            <v>Argamassas especiais</v>
          </cell>
        </row>
        <row r="643">
          <cell r="A643" t="str">
            <v>11.11.030</v>
          </cell>
          <cell r="B643" t="str">
            <v>Argamassa de cimento e areia, fck = 20 MPa, consumo de cimento 600 kg/m³ - material para injeção em estaca raiz</v>
          </cell>
          <cell r="C643" t="str">
            <v>M3</v>
          </cell>
          <cell r="D643">
            <v>461.66</v>
          </cell>
          <cell r="E643">
            <v>36.299999999999997</v>
          </cell>
          <cell r="F643">
            <v>497.96</v>
          </cell>
        </row>
        <row r="644">
          <cell r="A644" t="str">
            <v>11.16</v>
          </cell>
          <cell r="B644" t="str">
            <v>Lançamento e aplicação</v>
          </cell>
        </row>
        <row r="645">
          <cell r="A645" t="str">
            <v>11.16.020</v>
          </cell>
          <cell r="B645" t="str">
            <v>Lançamento, espalhamento e adensamento de concreto ou massa em lastro e/ou enchimento</v>
          </cell>
          <cell r="C645" t="str">
            <v>M3</v>
          </cell>
          <cell r="E645">
            <v>61.2</v>
          </cell>
          <cell r="F645">
            <v>61.2</v>
          </cell>
        </row>
        <row r="646">
          <cell r="A646" t="str">
            <v>11.16.040</v>
          </cell>
          <cell r="B646" t="str">
            <v>Lançamento e adensamento de concreto ou massa em fundação</v>
          </cell>
          <cell r="C646" t="str">
            <v>M3</v>
          </cell>
          <cell r="E646">
            <v>122.4</v>
          </cell>
          <cell r="F646">
            <v>122.4</v>
          </cell>
        </row>
        <row r="647">
          <cell r="A647" t="str">
            <v>11.16.060</v>
          </cell>
          <cell r="B647" t="str">
            <v>Lançamento e adensamento de concreto ou massa em estrutura</v>
          </cell>
          <cell r="C647" t="str">
            <v>M3</v>
          </cell>
          <cell r="E647">
            <v>84.54</v>
          </cell>
          <cell r="F647">
            <v>84.54</v>
          </cell>
        </row>
        <row r="648">
          <cell r="A648" t="str">
            <v>11.16.080</v>
          </cell>
          <cell r="B648" t="str">
            <v>Lançamento e adensamento de concreto ou massa por bombeamento</v>
          </cell>
          <cell r="C648" t="str">
            <v>M3</v>
          </cell>
          <cell r="D648">
            <v>41.69</v>
          </cell>
          <cell r="E648">
            <v>93.36</v>
          </cell>
          <cell r="F648">
            <v>135.05000000000001</v>
          </cell>
        </row>
        <row r="649">
          <cell r="A649" t="str">
            <v>11.16.220</v>
          </cell>
          <cell r="B649" t="str">
            <v>Nivelamento de piso em concreto com acabadora de superfície</v>
          </cell>
          <cell r="C649" t="str">
            <v>M2</v>
          </cell>
          <cell r="D649">
            <v>14.47</v>
          </cell>
          <cell r="F649">
            <v>14.47</v>
          </cell>
        </row>
        <row r="650">
          <cell r="A650" t="str">
            <v>11.18</v>
          </cell>
          <cell r="B650" t="str">
            <v>Lastro e enchimento</v>
          </cell>
        </row>
        <row r="651">
          <cell r="A651" t="str">
            <v>11.18.020</v>
          </cell>
          <cell r="B651" t="str">
            <v>Lastro de areia</v>
          </cell>
          <cell r="C651" t="str">
            <v>M3</v>
          </cell>
          <cell r="D651">
            <v>141.97</v>
          </cell>
          <cell r="E651">
            <v>50.82</v>
          </cell>
          <cell r="F651">
            <v>192.79</v>
          </cell>
        </row>
        <row r="652">
          <cell r="A652" t="str">
            <v>11.18.040</v>
          </cell>
          <cell r="B652" t="str">
            <v>Lastro de pedra britada</v>
          </cell>
          <cell r="C652" t="str">
            <v>M3</v>
          </cell>
          <cell r="D652">
            <v>110.35</v>
          </cell>
          <cell r="E652">
            <v>21.78</v>
          </cell>
          <cell r="F652">
            <v>132.13</v>
          </cell>
        </row>
        <row r="653">
          <cell r="A653" t="str">
            <v>11.18.060</v>
          </cell>
          <cell r="B653" t="str">
            <v>Lona plástica</v>
          </cell>
          <cell r="C653" t="str">
            <v>M2</v>
          </cell>
          <cell r="D653">
            <v>2.52</v>
          </cell>
          <cell r="E653">
            <v>0.44</v>
          </cell>
          <cell r="F653">
            <v>2.96</v>
          </cell>
        </row>
        <row r="654">
          <cell r="A654" t="str">
            <v>11.18.070</v>
          </cell>
          <cell r="B654" t="str">
            <v>Enchimento de laje com concreto celular com densidade de 1.200 kg/m³</v>
          </cell>
          <cell r="C654" t="str">
            <v>M3</v>
          </cell>
          <cell r="D654">
            <v>503</v>
          </cell>
          <cell r="E654">
            <v>37.86</v>
          </cell>
          <cell r="F654">
            <v>540.86</v>
          </cell>
        </row>
        <row r="655">
          <cell r="A655" t="str">
            <v>11.18.080</v>
          </cell>
          <cell r="B655" t="str">
            <v>Enchimento de laje com tijolos cerâmicos furados</v>
          </cell>
          <cell r="C655" t="str">
            <v>M3</v>
          </cell>
          <cell r="D655">
            <v>236.25</v>
          </cell>
          <cell r="E655">
            <v>29.04</v>
          </cell>
          <cell r="F655">
            <v>265.29000000000002</v>
          </cell>
        </row>
        <row r="656">
          <cell r="A656" t="str">
            <v>11.18.110</v>
          </cell>
          <cell r="B656" t="str">
            <v>Enchimento de nichos em geral, com material proveniente de entulho</v>
          </cell>
          <cell r="C656" t="str">
            <v>M3</v>
          </cell>
          <cell r="E656">
            <v>29.04</v>
          </cell>
          <cell r="F656">
            <v>29.04</v>
          </cell>
        </row>
        <row r="657">
          <cell r="A657" t="str">
            <v>11.18.140</v>
          </cell>
          <cell r="B657" t="str">
            <v>Lastro e/ou fundação em rachão mecanizado</v>
          </cell>
          <cell r="C657" t="str">
            <v>M3</v>
          </cell>
          <cell r="D657">
            <v>138.85</v>
          </cell>
          <cell r="E657">
            <v>14.52</v>
          </cell>
          <cell r="F657">
            <v>153.37</v>
          </cell>
        </row>
        <row r="658">
          <cell r="A658" t="str">
            <v>11.18.150</v>
          </cell>
          <cell r="B658" t="str">
            <v>Lastro e/ou fundação em rachão manual</v>
          </cell>
          <cell r="C658" t="str">
            <v>M3</v>
          </cell>
          <cell r="D658">
            <v>116.25</v>
          </cell>
          <cell r="E658">
            <v>43.56</v>
          </cell>
          <cell r="F658">
            <v>159.81</v>
          </cell>
        </row>
        <row r="659">
          <cell r="A659" t="str">
            <v>11.18.160</v>
          </cell>
          <cell r="B659" t="str">
            <v>Enchimento de nichos em geral, com areia</v>
          </cell>
          <cell r="C659" t="str">
            <v>M3</v>
          </cell>
          <cell r="D659">
            <v>141.97</v>
          </cell>
          <cell r="E659">
            <v>68.459999999999994</v>
          </cell>
          <cell r="F659">
            <v>210.43</v>
          </cell>
        </row>
        <row r="660">
          <cell r="A660" t="str">
            <v>11.18.180</v>
          </cell>
          <cell r="B660" t="str">
            <v>Colchão de areia</v>
          </cell>
          <cell r="C660" t="str">
            <v>M3</v>
          </cell>
          <cell r="D660">
            <v>155.74</v>
          </cell>
          <cell r="E660">
            <v>0.15</v>
          </cell>
          <cell r="F660">
            <v>155.88999999999999</v>
          </cell>
        </row>
        <row r="661">
          <cell r="A661" t="str">
            <v>11.18.190</v>
          </cell>
          <cell r="B661" t="str">
            <v>Enchimento de nichos com poliestireno expandido do tipo P-1</v>
          </cell>
          <cell r="C661" t="str">
            <v>M3</v>
          </cell>
          <cell r="D661">
            <v>288.33999999999997</v>
          </cell>
          <cell r="E661">
            <v>11.62</v>
          </cell>
          <cell r="F661">
            <v>299.95999999999998</v>
          </cell>
        </row>
        <row r="662">
          <cell r="A662" t="str">
            <v>11.18.220</v>
          </cell>
          <cell r="B662" t="str">
            <v>Enchimento de nichos com poliestireno expandido do tipo EPS-5F</v>
          </cell>
          <cell r="C662" t="str">
            <v>M3</v>
          </cell>
          <cell r="D662">
            <v>990.37</v>
          </cell>
          <cell r="E662">
            <v>11.62</v>
          </cell>
          <cell r="F662">
            <v>1001.99</v>
          </cell>
        </row>
        <row r="663">
          <cell r="A663" t="str">
            <v>11.20</v>
          </cell>
          <cell r="B663" t="str">
            <v>Reparos, conservações e complementos - GRUPO 11</v>
          </cell>
        </row>
        <row r="664">
          <cell r="A664" t="str">
            <v>11.20.030</v>
          </cell>
          <cell r="B664" t="str">
            <v>Cura química de concreto à base de película emulsionada</v>
          </cell>
          <cell r="C664" t="str">
            <v>M2</v>
          </cell>
          <cell r="D664">
            <v>1.4</v>
          </cell>
          <cell r="E664">
            <v>3.63</v>
          </cell>
          <cell r="F664">
            <v>5.03</v>
          </cell>
        </row>
        <row r="665">
          <cell r="A665" t="str">
            <v>11.20.050</v>
          </cell>
          <cell r="B665" t="str">
            <v>Corte de junta de dilatação, com serra de disco diamantado para pisos</v>
          </cell>
          <cell r="C665" t="str">
            <v>M</v>
          </cell>
          <cell r="D665">
            <v>16.920000000000002</v>
          </cell>
          <cell r="F665">
            <v>16.920000000000002</v>
          </cell>
        </row>
        <row r="666">
          <cell r="A666" t="str">
            <v>11.20.090</v>
          </cell>
          <cell r="B666" t="str">
            <v>Selante endurecedor de concreto antipó</v>
          </cell>
          <cell r="C666" t="str">
            <v>M2</v>
          </cell>
          <cell r="D666">
            <v>3.67</v>
          </cell>
          <cell r="E666">
            <v>3.63</v>
          </cell>
          <cell r="F666">
            <v>7.3</v>
          </cell>
        </row>
        <row r="667">
          <cell r="A667" t="str">
            <v>11.20.120</v>
          </cell>
          <cell r="B667" t="str">
            <v>Reparo superficial com argamassa polimérica (tixotrópica), bicomponente</v>
          </cell>
          <cell r="C667" t="str">
            <v>M3</v>
          </cell>
          <cell r="D667">
            <v>6873.51</v>
          </cell>
          <cell r="E667">
            <v>1259.52</v>
          </cell>
          <cell r="F667">
            <v>8133.03</v>
          </cell>
        </row>
        <row r="668">
          <cell r="A668" t="str">
            <v>11.20.130</v>
          </cell>
          <cell r="B668" t="str">
            <v>Tratamento de fissuras estáveis (não ativas) em elementos de concreto</v>
          </cell>
          <cell r="C668" t="str">
            <v>M</v>
          </cell>
          <cell r="D668">
            <v>101.6</v>
          </cell>
          <cell r="E668">
            <v>96.48</v>
          </cell>
          <cell r="F668">
            <v>198.08</v>
          </cell>
        </row>
        <row r="669">
          <cell r="A669" t="str">
            <v>12</v>
          </cell>
          <cell r="B669" t="str">
            <v>FUNDACAO PROFUNDA</v>
          </cell>
        </row>
        <row r="670">
          <cell r="A670" t="str">
            <v>12.01</v>
          </cell>
          <cell r="B670" t="str">
            <v>Broca</v>
          </cell>
        </row>
        <row r="671">
          <cell r="A671" t="str">
            <v>12.01.021</v>
          </cell>
          <cell r="B671" t="str">
            <v>Broca em concreto armado diâmetro de 20 cm - completa</v>
          </cell>
          <cell r="C671" t="str">
            <v>M</v>
          </cell>
          <cell r="D671">
            <v>16.010000000000002</v>
          </cell>
          <cell r="E671">
            <v>33.880000000000003</v>
          </cell>
          <cell r="F671">
            <v>49.89</v>
          </cell>
        </row>
        <row r="672">
          <cell r="A672" t="str">
            <v>12.01.041</v>
          </cell>
          <cell r="B672" t="str">
            <v>Broca em concreto armado diâmetro de 25 cm - completa</v>
          </cell>
          <cell r="C672" t="str">
            <v>M</v>
          </cell>
          <cell r="D672">
            <v>24.95</v>
          </cell>
          <cell r="E672">
            <v>35.229999999999997</v>
          </cell>
          <cell r="F672">
            <v>60.18</v>
          </cell>
        </row>
        <row r="673">
          <cell r="A673" t="str">
            <v>12.01.061</v>
          </cell>
          <cell r="B673" t="str">
            <v>Broca em concreto armado diâmetro de 30 cm - completa</v>
          </cell>
          <cell r="C673" t="str">
            <v>M</v>
          </cell>
          <cell r="D673">
            <v>36.06</v>
          </cell>
          <cell r="E673">
            <v>56.08</v>
          </cell>
          <cell r="F673">
            <v>92.14</v>
          </cell>
        </row>
        <row r="674">
          <cell r="A674" t="str">
            <v>12.04</v>
          </cell>
          <cell r="B674" t="str">
            <v>Estaca pre-moldada de concreto</v>
          </cell>
        </row>
        <row r="675">
          <cell r="A675" t="str">
            <v>12.04.010</v>
          </cell>
          <cell r="B675" t="str">
            <v>Taxa de mobilização e desmobilização de equipamentos para execução de estaca pré-moldada</v>
          </cell>
          <cell r="C675" t="str">
            <v>TX</v>
          </cell>
          <cell r="D675">
            <v>5700</v>
          </cell>
          <cell r="F675">
            <v>5700</v>
          </cell>
        </row>
        <row r="676">
          <cell r="A676" t="str">
            <v>12.04.020</v>
          </cell>
          <cell r="B676" t="str">
            <v>Estaca pré-moldada de concreto até 20 t</v>
          </cell>
          <cell r="C676" t="str">
            <v>M</v>
          </cell>
          <cell r="D676">
            <v>87.73</v>
          </cell>
          <cell r="E676">
            <v>1.45</v>
          </cell>
          <cell r="F676">
            <v>89.18</v>
          </cell>
        </row>
        <row r="677">
          <cell r="A677" t="str">
            <v>12.04.030</v>
          </cell>
          <cell r="B677" t="str">
            <v>Estaca pré-moldada de concreto até 30 t</v>
          </cell>
          <cell r="C677" t="str">
            <v>M</v>
          </cell>
          <cell r="D677">
            <v>91.52</v>
          </cell>
          <cell r="E677">
            <v>1.45</v>
          </cell>
          <cell r="F677">
            <v>92.97</v>
          </cell>
        </row>
        <row r="678">
          <cell r="A678" t="str">
            <v>12.04.040</v>
          </cell>
          <cell r="B678" t="str">
            <v>Estaca pré-moldada de concreto até 40 t</v>
          </cell>
          <cell r="C678" t="str">
            <v>M</v>
          </cell>
          <cell r="D678">
            <v>120.86</v>
          </cell>
          <cell r="E678">
            <v>1.45</v>
          </cell>
          <cell r="F678">
            <v>122.31</v>
          </cell>
        </row>
        <row r="679">
          <cell r="A679" t="str">
            <v>12.04.050</v>
          </cell>
          <cell r="B679" t="str">
            <v>Estaca pré-moldada de concreto até 50 t</v>
          </cell>
          <cell r="C679" t="str">
            <v>M</v>
          </cell>
          <cell r="D679">
            <v>156.68</v>
          </cell>
          <cell r="E679">
            <v>1.45</v>
          </cell>
          <cell r="F679">
            <v>158.13</v>
          </cell>
        </row>
        <row r="680">
          <cell r="A680" t="str">
            <v>12.04.060</v>
          </cell>
          <cell r="B680" t="str">
            <v>Estaca pré-moldada de concreto até 60 t</v>
          </cell>
          <cell r="C680" t="str">
            <v>M</v>
          </cell>
          <cell r="D680">
            <v>165</v>
          </cell>
          <cell r="E680">
            <v>1.45</v>
          </cell>
          <cell r="F680">
            <v>166.45</v>
          </cell>
        </row>
        <row r="681">
          <cell r="A681" t="str">
            <v>12.04.070</v>
          </cell>
          <cell r="B681" t="str">
            <v>Estaca pré-moldada de concreto até 70 t</v>
          </cell>
          <cell r="C681" t="str">
            <v>M</v>
          </cell>
          <cell r="D681">
            <v>157.85</v>
          </cell>
          <cell r="E681">
            <v>1.45</v>
          </cell>
          <cell r="F681">
            <v>159.30000000000001</v>
          </cell>
        </row>
        <row r="682">
          <cell r="A682" t="str">
            <v>12.05</v>
          </cell>
          <cell r="B682" t="str">
            <v>Estaca escavada mecanicamente</v>
          </cell>
        </row>
        <row r="683">
          <cell r="A683" t="str">
            <v>12.05.010</v>
          </cell>
          <cell r="B683" t="str">
            <v>Taxa de mobilização e desmobilização de equipamentos para execução de estaca escavada</v>
          </cell>
          <cell r="C683" t="str">
            <v>TX</v>
          </cell>
          <cell r="D683">
            <v>1723.3</v>
          </cell>
          <cell r="F683">
            <v>1723.3</v>
          </cell>
        </row>
        <row r="684">
          <cell r="A684" t="str">
            <v>12.05.020</v>
          </cell>
          <cell r="B684" t="str">
            <v>Estaca escavada mecanicamente, diâmetro de 25 cm até 20 t</v>
          </cell>
          <cell r="C684" t="str">
            <v>M</v>
          </cell>
          <cell r="D684">
            <v>32.020000000000003</v>
          </cell>
          <cell r="E684">
            <v>10.73</v>
          </cell>
          <cell r="F684">
            <v>42.75</v>
          </cell>
        </row>
        <row r="685">
          <cell r="A685" t="str">
            <v>12.05.030</v>
          </cell>
          <cell r="B685" t="str">
            <v>Estaca escavada mecanicamente, diâmetro de 30 cm até 30 t</v>
          </cell>
          <cell r="C685" t="str">
            <v>M</v>
          </cell>
          <cell r="D685">
            <v>44.46</v>
          </cell>
          <cell r="E685">
            <v>15.5</v>
          </cell>
          <cell r="F685">
            <v>59.96</v>
          </cell>
        </row>
        <row r="686">
          <cell r="A686" t="str">
            <v>12.05.040</v>
          </cell>
          <cell r="B686" t="str">
            <v>Estaca escavada mecanicamente, diâmetro de 35 cm até 40 t</v>
          </cell>
          <cell r="C686" t="str">
            <v>M</v>
          </cell>
          <cell r="D686">
            <v>58.8</v>
          </cell>
          <cell r="E686">
            <v>21.24</v>
          </cell>
          <cell r="F686">
            <v>80.040000000000006</v>
          </cell>
        </row>
        <row r="687">
          <cell r="A687" t="str">
            <v>12.05.150</v>
          </cell>
          <cell r="B687" t="str">
            <v>Estaca escavada mecanicamente, diâmetro de 40 cm até 50 t</v>
          </cell>
          <cell r="C687" t="str">
            <v>M</v>
          </cell>
          <cell r="D687">
            <v>77.16</v>
          </cell>
          <cell r="E687">
            <v>28.09</v>
          </cell>
          <cell r="F687">
            <v>105.25</v>
          </cell>
        </row>
        <row r="688">
          <cell r="A688" t="str">
            <v>12.06</v>
          </cell>
          <cell r="B688" t="str">
            <v>Estaca tipo STRAUSS</v>
          </cell>
        </row>
        <row r="689">
          <cell r="A689" t="str">
            <v>12.06.010</v>
          </cell>
          <cell r="B689" t="str">
            <v>Taxa de mobilização e desmobilização de equipamentos para execução de estaca tipo Strauss</v>
          </cell>
          <cell r="C689" t="str">
            <v>TX</v>
          </cell>
          <cell r="D689">
            <v>1997.01</v>
          </cell>
          <cell r="F689">
            <v>1997.01</v>
          </cell>
        </row>
        <row r="690">
          <cell r="A690" t="str">
            <v>12.06.020</v>
          </cell>
          <cell r="B690" t="str">
            <v>Estaca tipo Strauss, diâmetro de 25 cm até 20 t</v>
          </cell>
          <cell r="C690" t="str">
            <v>M</v>
          </cell>
          <cell r="D690">
            <v>53.73</v>
          </cell>
          <cell r="E690">
            <v>9.0399999999999991</v>
          </cell>
          <cell r="F690">
            <v>62.77</v>
          </cell>
        </row>
        <row r="691">
          <cell r="A691" t="str">
            <v>12.06.030</v>
          </cell>
          <cell r="B691" t="str">
            <v>Estaca tipo Strauss, diâmetro de 32 cm até 30 t</v>
          </cell>
          <cell r="C691" t="str">
            <v>M</v>
          </cell>
          <cell r="D691">
            <v>67.14</v>
          </cell>
          <cell r="E691">
            <v>13.04</v>
          </cell>
          <cell r="F691">
            <v>80.180000000000007</v>
          </cell>
        </row>
        <row r="692">
          <cell r="A692" t="str">
            <v>12.06.040</v>
          </cell>
          <cell r="B692" t="str">
            <v>Estaca tipo Strauss, diâmetro de 38 cm até 40 t</v>
          </cell>
          <cell r="C692" t="str">
            <v>M</v>
          </cell>
          <cell r="D692">
            <v>87.77</v>
          </cell>
          <cell r="E692">
            <v>17.78</v>
          </cell>
          <cell r="F692">
            <v>105.55</v>
          </cell>
        </row>
        <row r="693">
          <cell r="A693" t="str">
            <v>12.06.080</v>
          </cell>
          <cell r="B693" t="str">
            <v>Estaca tipo Strauss, diâmetro de 45 cm até 60 t</v>
          </cell>
          <cell r="C693" t="str">
            <v>M</v>
          </cell>
          <cell r="D693">
            <v>140.19</v>
          </cell>
          <cell r="E693">
            <v>23.18</v>
          </cell>
          <cell r="F693">
            <v>163.37</v>
          </cell>
        </row>
        <row r="694">
          <cell r="A694" t="str">
            <v>12.07</v>
          </cell>
          <cell r="B694" t="str">
            <v>Estaca tipo RAIZ</v>
          </cell>
        </row>
        <row r="695">
          <cell r="A695" t="str">
            <v>12.07.010</v>
          </cell>
          <cell r="B695" t="str">
            <v>Taxa de mobilização e desmobilização de equipamentos para execução de estaca tipo Raiz em solo</v>
          </cell>
          <cell r="C695" t="str">
            <v>TX</v>
          </cell>
          <cell r="D695">
            <v>16755.080000000002</v>
          </cell>
          <cell r="F695">
            <v>16755.080000000002</v>
          </cell>
        </row>
        <row r="696">
          <cell r="A696" t="str">
            <v>12.07.030</v>
          </cell>
          <cell r="B696" t="str">
            <v>Estaca tipo Raiz, diâmetro de 10 cm para 10 t, em solo</v>
          </cell>
          <cell r="C696" t="str">
            <v>M</v>
          </cell>
          <cell r="D696">
            <v>158.91999999999999</v>
          </cell>
          <cell r="E696">
            <v>6.57</v>
          </cell>
          <cell r="F696">
            <v>165.49</v>
          </cell>
        </row>
        <row r="697">
          <cell r="A697" t="str">
            <v>12.07.050</v>
          </cell>
          <cell r="B697" t="str">
            <v>Estaca tipo Raiz, diâmetro de 12 cm para 15 t, em solo</v>
          </cell>
          <cell r="C697" t="str">
            <v>M</v>
          </cell>
          <cell r="D697">
            <v>181.53</v>
          </cell>
          <cell r="E697">
            <v>8.23</v>
          </cell>
          <cell r="F697">
            <v>189.76</v>
          </cell>
        </row>
        <row r="698">
          <cell r="A698" t="str">
            <v>12.07.060</v>
          </cell>
          <cell r="B698" t="str">
            <v>Estaca tipo Raiz, diâmetro de 15 cm para 25 t, em solo</v>
          </cell>
          <cell r="C698" t="str">
            <v>M</v>
          </cell>
          <cell r="D698">
            <v>225.79</v>
          </cell>
          <cell r="E698">
            <v>12.47</v>
          </cell>
          <cell r="F698">
            <v>238.26</v>
          </cell>
        </row>
        <row r="699">
          <cell r="A699" t="str">
            <v>12.07.070</v>
          </cell>
          <cell r="B699" t="str">
            <v>Estaca tipo Raiz, diâmetro de 16 cm para 35 t, em solo</v>
          </cell>
          <cell r="C699" t="str">
            <v>M</v>
          </cell>
          <cell r="D699">
            <v>258.83999999999997</v>
          </cell>
          <cell r="E699">
            <v>17.440000000000001</v>
          </cell>
          <cell r="F699">
            <v>276.27999999999997</v>
          </cell>
        </row>
        <row r="700">
          <cell r="A700" t="str">
            <v>12.07.090</v>
          </cell>
          <cell r="B700" t="str">
            <v>Estaca tipo Raiz, diâmetro de 20 cm para 50 t, em solo</v>
          </cell>
          <cell r="C700" t="str">
            <v>M</v>
          </cell>
          <cell r="D700">
            <v>330.78</v>
          </cell>
          <cell r="E700">
            <v>26.65</v>
          </cell>
          <cell r="F700">
            <v>357.43</v>
          </cell>
        </row>
        <row r="701">
          <cell r="A701" t="str">
            <v>12.07.100</v>
          </cell>
          <cell r="B701" t="str">
            <v>Estaca tipo Raiz, diâmetro de 25 cm para 80 t, em solo</v>
          </cell>
          <cell r="C701" t="str">
            <v>M</v>
          </cell>
          <cell r="D701">
            <v>392.08</v>
          </cell>
          <cell r="E701">
            <v>31.25</v>
          </cell>
          <cell r="F701">
            <v>423.33</v>
          </cell>
        </row>
        <row r="702">
          <cell r="A702" t="str">
            <v>12.07.110</v>
          </cell>
          <cell r="B702" t="str">
            <v>Estaca tipo Raiz, diâmetro de 31 cm para 100 t, em solo</v>
          </cell>
          <cell r="C702" t="str">
            <v>M</v>
          </cell>
          <cell r="D702">
            <v>470.4</v>
          </cell>
          <cell r="E702">
            <v>36.950000000000003</v>
          </cell>
          <cell r="F702">
            <v>507.35</v>
          </cell>
        </row>
        <row r="703">
          <cell r="A703" t="str">
            <v>12.07.130</v>
          </cell>
          <cell r="B703" t="str">
            <v>Estaca tipo Raiz, diâmetro de 40 cm para 130 t, em solo</v>
          </cell>
          <cell r="C703" t="str">
            <v>M</v>
          </cell>
          <cell r="D703">
            <v>543.54999999999995</v>
          </cell>
          <cell r="E703">
            <v>31.25</v>
          </cell>
          <cell r="F703">
            <v>574.79999999999995</v>
          </cell>
        </row>
        <row r="704">
          <cell r="A704" t="str">
            <v>12.07.151</v>
          </cell>
          <cell r="B704" t="str">
            <v>Estaca tipo Raiz, diâmetro de 31 cm, sem armação, em solo</v>
          </cell>
          <cell r="C704" t="str">
            <v>M</v>
          </cell>
          <cell r="D704">
            <v>239.7</v>
          </cell>
          <cell r="F704">
            <v>239.7</v>
          </cell>
        </row>
        <row r="705">
          <cell r="A705" t="str">
            <v>12.07.153</v>
          </cell>
          <cell r="B705" t="str">
            <v>Estaca tipo Raiz, diâmetro de 45 cm, sem armação, em solo</v>
          </cell>
          <cell r="C705" t="str">
            <v>M</v>
          </cell>
          <cell r="D705">
            <v>421.23</v>
          </cell>
          <cell r="F705">
            <v>421.23</v>
          </cell>
        </row>
        <row r="706">
          <cell r="A706" t="str">
            <v>12.07.270</v>
          </cell>
          <cell r="B706" t="str">
            <v>Taxa de mobilização e desmobilização de equipamentos para execução de estaca tipo Raiz em rocha</v>
          </cell>
          <cell r="C706" t="str">
            <v>TX</v>
          </cell>
          <cell r="D706">
            <v>16755.080000000002</v>
          </cell>
          <cell r="F706">
            <v>16755.080000000002</v>
          </cell>
        </row>
        <row r="707">
          <cell r="A707" t="str">
            <v>12.07.271</v>
          </cell>
          <cell r="B707" t="str">
            <v>Estaca tipo Raiz, diâmetro de 31 cm, sem armação, em rocha</v>
          </cell>
          <cell r="C707" t="str">
            <v>M</v>
          </cell>
          <cell r="D707">
            <v>841.75</v>
          </cell>
          <cell r="F707">
            <v>841.75</v>
          </cell>
        </row>
        <row r="708">
          <cell r="A708" t="str">
            <v>12.07.272</v>
          </cell>
          <cell r="B708" t="str">
            <v>Estaca tipo Raiz, diâmetro de 41 cm, sem armação, em rocha</v>
          </cell>
          <cell r="C708" t="str">
            <v>M</v>
          </cell>
          <cell r="D708">
            <v>1120.31</v>
          </cell>
          <cell r="F708">
            <v>1120.31</v>
          </cell>
        </row>
        <row r="709">
          <cell r="A709" t="str">
            <v>12.07.273</v>
          </cell>
          <cell r="B709" t="str">
            <v>Estaca tipo Raiz, diâmetro de 45 cm, sem armação, em rocha</v>
          </cell>
          <cell r="C709" t="str">
            <v>M</v>
          </cell>
          <cell r="D709">
            <v>1397.83</v>
          </cell>
          <cell r="F709">
            <v>1397.83</v>
          </cell>
        </row>
        <row r="710">
          <cell r="A710" t="str">
            <v>12.07.274</v>
          </cell>
          <cell r="B710" t="str">
            <v>Estaca tipo Raiz, diâmetro de 15 cm para 25 t, sem armação e sem argamassa, em rocha</v>
          </cell>
          <cell r="C710" t="str">
            <v>M</v>
          </cell>
          <cell r="D710">
            <v>557.62</v>
          </cell>
          <cell r="F710">
            <v>557.62</v>
          </cell>
        </row>
        <row r="711">
          <cell r="A711" t="str">
            <v>12.07.511</v>
          </cell>
          <cell r="B711" t="str">
            <v>Injeção de argamassa de cimento e areia em estaca raiz - sobreconsumo</v>
          </cell>
          <cell r="C711" t="str">
            <v>M3</v>
          </cell>
          <cell r="D711">
            <v>360</v>
          </cell>
          <cell r="F711">
            <v>360</v>
          </cell>
        </row>
        <row r="712">
          <cell r="A712" t="str">
            <v>12.09</v>
          </cell>
          <cell r="B712" t="str">
            <v>Tubulão</v>
          </cell>
        </row>
        <row r="713">
          <cell r="A713" t="str">
            <v>12.09.010</v>
          </cell>
          <cell r="B713" t="str">
            <v>Taxa de mobilização e desmobilização de equipamentos para execução de tubulão escavado mecanicamente</v>
          </cell>
          <cell r="C713" t="str">
            <v>TX</v>
          </cell>
          <cell r="D713">
            <v>1591.65</v>
          </cell>
          <cell r="F713">
            <v>1591.65</v>
          </cell>
        </row>
        <row r="714">
          <cell r="A714" t="str">
            <v>12.09.020</v>
          </cell>
          <cell r="B714" t="str">
            <v>Abertura de fuste mecanizado diâmetro de 50 cm</v>
          </cell>
          <cell r="C714" t="str">
            <v>M</v>
          </cell>
          <cell r="D714">
            <v>27.04</v>
          </cell>
          <cell r="F714">
            <v>27.04</v>
          </cell>
        </row>
        <row r="715">
          <cell r="A715" t="str">
            <v>12.09.040</v>
          </cell>
          <cell r="B715" t="str">
            <v>Abertura de fuste mecanizado diâmetro de 60 cm</v>
          </cell>
          <cell r="C715" t="str">
            <v>M</v>
          </cell>
          <cell r="D715">
            <v>31.41</v>
          </cell>
          <cell r="F715">
            <v>31.41</v>
          </cell>
        </row>
        <row r="716">
          <cell r="A716" t="str">
            <v>12.09.060</v>
          </cell>
          <cell r="B716" t="str">
            <v>Abertura de fuste mecanizado diâmetro de 80 cm</v>
          </cell>
          <cell r="C716" t="str">
            <v>M</v>
          </cell>
          <cell r="D716">
            <v>52.78</v>
          </cell>
          <cell r="F716">
            <v>52.78</v>
          </cell>
        </row>
        <row r="717">
          <cell r="A717" t="str">
            <v>12.09.140</v>
          </cell>
          <cell r="B717" t="str">
            <v>Escavação manual em campo aberto para tubulão, fuste e/ou base</v>
          </cell>
          <cell r="C717" t="str">
            <v>M3</v>
          </cell>
          <cell r="E717">
            <v>363.9</v>
          </cell>
          <cell r="F717">
            <v>363.9</v>
          </cell>
        </row>
        <row r="718">
          <cell r="A718" t="str">
            <v>12.12</v>
          </cell>
          <cell r="B718" t="str">
            <v>Estaca hélice continua</v>
          </cell>
        </row>
        <row r="719">
          <cell r="A719" t="str">
            <v>12.12.010</v>
          </cell>
          <cell r="B719" t="str">
            <v>Taxa de mobilização e desmobilização de equipamentos para execução de estaca tipo hélice contínua em solo</v>
          </cell>
          <cell r="C719" t="str">
            <v>TX</v>
          </cell>
          <cell r="D719">
            <v>24654.92</v>
          </cell>
          <cell r="F719">
            <v>24654.92</v>
          </cell>
        </row>
        <row r="720">
          <cell r="A720" t="str">
            <v>12.12.014</v>
          </cell>
          <cell r="B720" t="str">
            <v>Estaca tipo hélice contínua, diâmetro de 25 cm em solo</v>
          </cell>
          <cell r="C720" t="str">
            <v>M</v>
          </cell>
          <cell r="D720">
            <v>31.26</v>
          </cell>
          <cell r="E720">
            <v>3.87</v>
          </cell>
          <cell r="F720">
            <v>35.130000000000003</v>
          </cell>
        </row>
        <row r="721">
          <cell r="A721" t="str">
            <v>12.12.016</v>
          </cell>
          <cell r="B721" t="str">
            <v>Estaca tipo hélice contínua, diâmetro de 30 cm em solo</v>
          </cell>
          <cell r="C721" t="str">
            <v>M</v>
          </cell>
          <cell r="D721">
            <v>37.93</v>
          </cell>
          <cell r="E721">
            <v>3.87</v>
          </cell>
          <cell r="F721">
            <v>41.8</v>
          </cell>
        </row>
        <row r="722">
          <cell r="A722" t="str">
            <v>12.12.020</v>
          </cell>
          <cell r="B722" t="str">
            <v>Estaca tipo hélice contínua, diâmetro de 35 cm em solo</v>
          </cell>
          <cell r="C722" t="str">
            <v>M</v>
          </cell>
          <cell r="D722">
            <v>44.56</v>
          </cell>
          <cell r="E722">
            <v>3.87</v>
          </cell>
          <cell r="F722">
            <v>48.43</v>
          </cell>
        </row>
        <row r="723">
          <cell r="A723" t="str">
            <v>12.12.060</v>
          </cell>
          <cell r="B723" t="str">
            <v>Estaca tipo hélice contínua, diâmetro de 40 cm em solo</v>
          </cell>
          <cell r="C723" t="str">
            <v>M</v>
          </cell>
          <cell r="D723">
            <v>51.92</v>
          </cell>
          <cell r="E723">
            <v>3.87</v>
          </cell>
          <cell r="F723">
            <v>55.79</v>
          </cell>
        </row>
        <row r="724">
          <cell r="A724" t="str">
            <v>12.12.070</v>
          </cell>
          <cell r="B724" t="str">
            <v>Estaca tipo hélice contínua, diâmetro de 50 cm em solo</v>
          </cell>
          <cell r="C724" t="str">
            <v>M</v>
          </cell>
          <cell r="D724">
            <v>64.2</v>
          </cell>
          <cell r="E724">
            <v>3.87</v>
          </cell>
          <cell r="F724">
            <v>68.069999999999993</v>
          </cell>
        </row>
        <row r="725">
          <cell r="A725" t="str">
            <v>12.12.074</v>
          </cell>
          <cell r="B725" t="str">
            <v>Estaca tipo hélice contínua, diâmetro de 60 cm em solo</v>
          </cell>
          <cell r="C725" t="str">
            <v>M</v>
          </cell>
          <cell r="D725">
            <v>80.3</v>
          </cell>
          <cell r="E725">
            <v>3.87</v>
          </cell>
          <cell r="F725">
            <v>84.17</v>
          </cell>
        </row>
        <row r="726">
          <cell r="A726" t="str">
            <v>12.12.090</v>
          </cell>
          <cell r="B726" t="str">
            <v>Estaca tipo hélice contínua, diâmetro de 70 cm em solo</v>
          </cell>
          <cell r="C726" t="str">
            <v>M</v>
          </cell>
          <cell r="D726">
            <v>98.12</v>
          </cell>
          <cell r="E726">
            <v>3.87</v>
          </cell>
          <cell r="F726">
            <v>101.99</v>
          </cell>
        </row>
        <row r="727">
          <cell r="A727" t="str">
            <v>12.12.100</v>
          </cell>
          <cell r="B727" t="str">
            <v>Estaca tipo hélice contínua, diâmetro de 80 cm em solo</v>
          </cell>
          <cell r="C727" t="str">
            <v>M</v>
          </cell>
          <cell r="D727">
            <v>121.12</v>
          </cell>
          <cell r="E727">
            <v>3.87</v>
          </cell>
          <cell r="F727">
            <v>124.99</v>
          </cell>
        </row>
        <row r="728">
          <cell r="A728" t="str">
            <v>12.14</v>
          </cell>
          <cell r="B728" t="str">
            <v>Estaca escavada com injeção ou micro estaca</v>
          </cell>
        </row>
        <row r="729">
          <cell r="A729" t="str">
            <v>12.14.010</v>
          </cell>
          <cell r="B729" t="str">
            <v>Taxa de mobilização e desmobilização de equipamentos para execução de estacas escavadas com injeção ou microestaca</v>
          </cell>
          <cell r="C729" t="str">
            <v>TX</v>
          </cell>
          <cell r="D729">
            <v>18627.650000000001</v>
          </cell>
          <cell r="F729">
            <v>18627.650000000001</v>
          </cell>
        </row>
        <row r="730">
          <cell r="A730" t="str">
            <v>12.14.040</v>
          </cell>
          <cell r="B730" t="str">
            <v>Estaca escavada com injeção ou microestaca, diâmetro de 16 cm</v>
          </cell>
          <cell r="C730" t="str">
            <v>M</v>
          </cell>
          <cell r="D730">
            <v>215.06</v>
          </cell>
          <cell r="E730">
            <v>17.440000000000001</v>
          </cell>
          <cell r="F730">
            <v>232.5</v>
          </cell>
        </row>
        <row r="731">
          <cell r="A731" t="str">
            <v>12.14.050</v>
          </cell>
          <cell r="B731" t="str">
            <v>Estaca escavada com injeção ou microestaca, diâmetro de 20 cm</v>
          </cell>
          <cell r="C731" t="str">
            <v>M</v>
          </cell>
          <cell r="D731">
            <v>271.29000000000002</v>
          </cell>
          <cell r="E731">
            <v>26.65</v>
          </cell>
          <cell r="F731">
            <v>297.94</v>
          </cell>
        </row>
        <row r="732">
          <cell r="A732" t="str">
            <v>12.14.060</v>
          </cell>
          <cell r="B732" t="str">
            <v>Estaca escavada com injeção ou microestaca, diâmetro de 25 cm</v>
          </cell>
          <cell r="C732" t="str">
            <v>M</v>
          </cell>
          <cell r="D732">
            <v>314.39</v>
          </cell>
          <cell r="E732">
            <v>31.25</v>
          </cell>
          <cell r="F732">
            <v>345.64</v>
          </cell>
        </row>
        <row r="733">
          <cell r="A733" t="str">
            <v>13</v>
          </cell>
          <cell r="B733" t="str">
            <v>LAJE E PAINEL DE FECHAMENTO PRE-FABRICADOS</v>
          </cell>
        </row>
        <row r="734">
          <cell r="A734" t="str">
            <v>13.01</v>
          </cell>
          <cell r="B734" t="str">
            <v>Laje pre-fabricada mista em vigotas treplicadas e lajotas</v>
          </cell>
        </row>
        <row r="735">
          <cell r="A735" t="str">
            <v>13.01.130</v>
          </cell>
          <cell r="B735" t="str">
            <v>Laje pré-fabricada mista vigota treliçada/lajota cerâmica - LT 12 (8+4) e capa com concreto de 25 MPa</v>
          </cell>
          <cell r="C735" t="str">
            <v>M2</v>
          </cell>
          <cell r="D735">
            <v>104.19</v>
          </cell>
          <cell r="E735">
            <v>23.4</v>
          </cell>
          <cell r="F735">
            <v>127.59</v>
          </cell>
        </row>
        <row r="736">
          <cell r="A736" t="str">
            <v>13.01.150</v>
          </cell>
          <cell r="B736" t="str">
            <v>Laje pré-fabricada mista vigota treliçada/lajota cerâmica - LT 16 (12+4) e capa com concreto de 25 MPa</v>
          </cell>
          <cell r="C736" t="str">
            <v>M2</v>
          </cell>
          <cell r="D736">
            <v>115.16</v>
          </cell>
          <cell r="E736">
            <v>25.75</v>
          </cell>
          <cell r="F736">
            <v>140.91</v>
          </cell>
        </row>
        <row r="737">
          <cell r="A737" t="str">
            <v>13.01.170</v>
          </cell>
          <cell r="B737" t="str">
            <v>Laje pré-fabricada mista vigota treliçada/lajota cerâmica - LT 20 (16+4) e capa com concreto de 25 MPa</v>
          </cell>
          <cell r="C737" t="str">
            <v>M2</v>
          </cell>
          <cell r="D737">
            <v>137.58000000000001</v>
          </cell>
          <cell r="E737">
            <v>28.08</v>
          </cell>
          <cell r="F737">
            <v>165.66</v>
          </cell>
        </row>
        <row r="738">
          <cell r="A738" t="str">
            <v>13.01.190</v>
          </cell>
          <cell r="B738" t="str">
            <v>Laje pré-fabricada mista vigota treliçada/lajota cerâmica - LT 24 (20+4) e capa com concreto de 25 MPa</v>
          </cell>
          <cell r="C738" t="str">
            <v>M2</v>
          </cell>
          <cell r="D738">
            <v>151.38</v>
          </cell>
          <cell r="E738">
            <v>30.41</v>
          </cell>
          <cell r="F738">
            <v>181.79</v>
          </cell>
        </row>
        <row r="739">
          <cell r="A739" t="str">
            <v>13.01.210</v>
          </cell>
          <cell r="B739" t="str">
            <v>Laje pré-fabricada mista vigota treliçada/lajota cerâmica - LT 30 (24+6) e capa com concreto de 25 MPa</v>
          </cell>
          <cell r="C739" t="str">
            <v>M2</v>
          </cell>
          <cell r="D739">
            <v>193.25</v>
          </cell>
          <cell r="E739">
            <v>33.380000000000003</v>
          </cell>
          <cell r="F739">
            <v>226.63</v>
          </cell>
        </row>
        <row r="740">
          <cell r="A740" t="str">
            <v>13.01.310</v>
          </cell>
          <cell r="B740" t="str">
            <v>Laje pré-fabricada unidirecional em viga treliçada/lajota em EPS LT 12 (8 + 4), com capa de concreto de 25 MPa</v>
          </cell>
          <cell r="C740" t="str">
            <v>M2</v>
          </cell>
          <cell r="D740">
            <v>109.24</v>
          </cell>
          <cell r="E740">
            <v>25.75</v>
          </cell>
          <cell r="F740">
            <v>134.99</v>
          </cell>
        </row>
        <row r="741">
          <cell r="A741" t="str">
            <v>13.01.320</v>
          </cell>
          <cell r="B741" t="str">
            <v>Laje pré-fabricada unidirecional em viga treliçada/lajota em EPS LT 16 (12 + 4), com capa de concreto de 25 MPa</v>
          </cell>
          <cell r="C741" t="str">
            <v>M2</v>
          </cell>
          <cell r="D741">
            <v>127.9</v>
          </cell>
          <cell r="E741">
            <v>25.75</v>
          </cell>
          <cell r="F741">
            <v>153.65</v>
          </cell>
        </row>
        <row r="742">
          <cell r="A742" t="str">
            <v>13.01.330</v>
          </cell>
          <cell r="B742" t="str">
            <v>Laje pré-fabricada unidirecional em viga treliçada/lajota em EPS LT 20 (16 + 4), com capa de concreto de 25 MPa</v>
          </cell>
          <cell r="C742" t="str">
            <v>M2</v>
          </cell>
          <cell r="D742">
            <v>159.04</v>
          </cell>
          <cell r="E742">
            <v>28.08</v>
          </cell>
          <cell r="F742">
            <v>187.12</v>
          </cell>
        </row>
        <row r="743">
          <cell r="A743" t="str">
            <v>13.01.340</v>
          </cell>
          <cell r="B743" t="str">
            <v>Laje pré-fabricada unidirecional em viga treliçada/lajota em EPS LT 25 (20 + 5), com capa de concreto de 25 MPa</v>
          </cell>
          <cell r="C743" t="str">
            <v>M2</v>
          </cell>
          <cell r="D743">
            <v>163.5</v>
          </cell>
          <cell r="E743">
            <v>30.41</v>
          </cell>
          <cell r="F743">
            <v>193.91</v>
          </cell>
        </row>
        <row r="744">
          <cell r="A744" t="str">
            <v>13.01.350</v>
          </cell>
          <cell r="B744" t="str">
            <v>Laje pré-fabricada unidirecional em viga treliçada/lajota em EPS LT 30 (25 + 5), com capa de concreto de 25 MPa</v>
          </cell>
          <cell r="C744" t="str">
            <v>M2</v>
          </cell>
          <cell r="D744">
            <v>254.84</v>
          </cell>
          <cell r="E744">
            <v>33.380000000000003</v>
          </cell>
          <cell r="F744">
            <v>288.22000000000003</v>
          </cell>
        </row>
        <row r="745">
          <cell r="A745" t="str">
            <v>13.02</v>
          </cell>
          <cell r="B745" t="str">
            <v>Laje pre-fabricada mista em vigotas protendidas e lajotas</v>
          </cell>
        </row>
        <row r="746">
          <cell r="A746" t="str">
            <v>13.02.150</v>
          </cell>
          <cell r="B746" t="str">
            <v>Laje pré-fabricada mista vigota protendida/lajota cerâmica - LP 12 (8+4) e capa com concreto de 25 MPa</v>
          </cell>
          <cell r="C746" t="str">
            <v>M2</v>
          </cell>
          <cell r="D746">
            <v>132.02000000000001</v>
          </cell>
          <cell r="E746">
            <v>25.75</v>
          </cell>
          <cell r="F746">
            <v>157.77000000000001</v>
          </cell>
        </row>
        <row r="747">
          <cell r="A747" t="str">
            <v>13.02.170</v>
          </cell>
          <cell r="B747" t="str">
            <v>Laje pré-fabricada mista vigota protendida/lajota cerâmica - LP 16 (12+4) e capa com concreto de 25 MPa</v>
          </cell>
          <cell r="C747" t="str">
            <v>M2</v>
          </cell>
          <cell r="D747">
            <v>139.49</v>
          </cell>
          <cell r="E747">
            <v>28.08</v>
          </cell>
          <cell r="F747">
            <v>167.57</v>
          </cell>
        </row>
        <row r="748">
          <cell r="A748" t="str">
            <v>13.02.190</v>
          </cell>
          <cell r="B748" t="str">
            <v>Laje pré-fabricada mista vigota protendida/lajota cerâmica - LP 20 (16+4) e capa com concreto de 25 MPa</v>
          </cell>
          <cell r="C748" t="str">
            <v>M2</v>
          </cell>
          <cell r="D748">
            <v>150.16</v>
          </cell>
          <cell r="E748">
            <v>30.41</v>
          </cell>
          <cell r="F748">
            <v>180.57</v>
          </cell>
        </row>
        <row r="749">
          <cell r="A749" t="str">
            <v>13.02.210</v>
          </cell>
          <cell r="B749" t="str">
            <v>Laje pré-fabricada mista vigota protendida/lajota cerâmica - LP 25 (20+5) e capa com concreto de 25 MPa</v>
          </cell>
          <cell r="C749" t="str">
            <v>M2</v>
          </cell>
          <cell r="D749">
            <v>162.75</v>
          </cell>
          <cell r="E749">
            <v>33.380000000000003</v>
          </cell>
          <cell r="F749">
            <v>196.13</v>
          </cell>
        </row>
        <row r="750">
          <cell r="A750" t="str">
            <v>13.05</v>
          </cell>
          <cell r="B750" t="str">
            <v>Pre-laje</v>
          </cell>
        </row>
        <row r="751">
          <cell r="A751" t="str">
            <v>13.05.084</v>
          </cell>
          <cell r="B751" t="str">
            <v>Pré-laje em painel pré-fabricado treliçado, com EPS, H= 12 cm</v>
          </cell>
          <cell r="C751" t="str">
            <v>M2</v>
          </cell>
          <cell r="D751">
            <v>139.46</v>
          </cell>
          <cell r="E751">
            <v>7.85</v>
          </cell>
          <cell r="F751">
            <v>147.31</v>
          </cell>
        </row>
        <row r="752">
          <cell r="A752" t="str">
            <v>13.05.090</v>
          </cell>
          <cell r="B752" t="str">
            <v>Pré-laje em painel pré-fabricado treliçado, com EPS, H= 16 cm</v>
          </cell>
          <cell r="C752" t="str">
            <v>M2</v>
          </cell>
          <cell r="D752">
            <v>144.85</v>
          </cell>
          <cell r="E752">
            <v>8.26</v>
          </cell>
          <cell r="F752">
            <v>153.11000000000001</v>
          </cell>
        </row>
        <row r="753">
          <cell r="A753" t="str">
            <v>13.05.094</v>
          </cell>
          <cell r="B753" t="str">
            <v>Pré-laje em painel pré-fabricado treliçado, com EPS, H= 20 cm</v>
          </cell>
          <cell r="C753" t="str">
            <v>M2</v>
          </cell>
          <cell r="D753">
            <v>158.21</v>
          </cell>
          <cell r="E753">
            <v>8.66</v>
          </cell>
          <cell r="F753">
            <v>166.87</v>
          </cell>
        </row>
        <row r="754">
          <cell r="A754" t="str">
            <v>13.05.096</v>
          </cell>
          <cell r="B754" t="str">
            <v>Pré-laje em painel pré-fabricado treliçado, com EPS, H= 25 cm</v>
          </cell>
          <cell r="C754" t="str">
            <v>M2</v>
          </cell>
          <cell r="D754">
            <v>196.19</v>
          </cell>
          <cell r="E754">
            <v>8.82</v>
          </cell>
          <cell r="F754">
            <v>205.01</v>
          </cell>
        </row>
        <row r="755">
          <cell r="A755" t="str">
            <v>13.05.110</v>
          </cell>
          <cell r="B755" t="str">
            <v>Pré-laje em painel pré-fabricado treliçado, H= 12 cm</v>
          </cell>
          <cell r="C755" t="str">
            <v>M2</v>
          </cell>
          <cell r="D755">
            <v>134.09</v>
          </cell>
          <cell r="E755">
            <v>7.85</v>
          </cell>
          <cell r="F755">
            <v>141.94</v>
          </cell>
        </row>
        <row r="756">
          <cell r="A756" t="str">
            <v>13.05.150</v>
          </cell>
          <cell r="B756" t="str">
            <v>Pré-laje em painel pré-fabricado treliçado, H= 16 cm</v>
          </cell>
          <cell r="C756" t="str">
            <v>M2</v>
          </cell>
          <cell r="D756">
            <v>141.6</v>
          </cell>
          <cell r="E756">
            <v>8.25</v>
          </cell>
          <cell r="F756">
            <v>149.85</v>
          </cell>
        </row>
        <row r="757">
          <cell r="A757" t="str">
            <v>14</v>
          </cell>
          <cell r="B757" t="str">
            <v>ALVENARIA E ELEMENTO DIVISOR</v>
          </cell>
        </row>
        <row r="758">
          <cell r="A758" t="str">
            <v>14.01</v>
          </cell>
          <cell r="B758" t="str">
            <v>Alvenaria de fundação (embasamento)</v>
          </cell>
        </row>
        <row r="759">
          <cell r="A759" t="str">
            <v>14.01.020</v>
          </cell>
          <cell r="B759" t="str">
            <v>Alvenaria de embasamento em tijolo maciço comum</v>
          </cell>
          <cell r="C759" t="str">
            <v>M3</v>
          </cell>
          <cell r="D759">
            <v>488.09</v>
          </cell>
          <cell r="E759">
            <v>266.5</v>
          </cell>
          <cell r="F759">
            <v>754.59</v>
          </cell>
        </row>
        <row r="760">
          <cell r="A760" t="str">
            <v>14.01.050</v>
          </cell>
          <cell r="B760" t="str">
            <v>Alvenaria de embasamento em bloco de concreto de 14 x 19 x 39 cm - classe A</v>
          </cell>
          <cell r="C760" t="str">
            <v>M2</v>
          </cell>
          <cell r="D760">
            <v>49.95</v>
          </cell>
          <cell r="E760">
            <v>25.57</v>
          </cell>
          <cell r="F760">
            <v>75.52</v>
          </cell>
        </row>
        <row r="761">
          <cell r="A761" t="str">
            <v>14.01.060</v>
          </cell>
          <cell r="B761" t="str">
            <v>Alvenaria de embasamento em bloco de concreto de 19 x 19 x 39 cm - classe A</v>
          </cell>
          <cell r="C761" t="str">
            <v>M2</v>
          </cell>
          <cell r="D761">
            <v>65.180000000000007</v>
          </cell>
          <cell r="E761">
            <v>26.15</v>
          </cell>
          <cell r="F761">
            <v>91.33</v>
          </cell>
        </row>
        <row r="762">
          <cell r="A762" t="str">
            <v>14.02</v>
          </cell>
          <cell r="B762" t="str">
            <v>Alvenaria com tijolo maciço comum ou especial</v>
          </cell>
        </row>
        <row r="763">
          <cell r="A763" t="str">
            <v>14.02.020</v>
          </cell>
          <cell r="B763" t="str">
            <v>Alvenaria de elevação de 1/4 tijolo maciço comum</v>
          </cell>
          <cell r="C763" t="str">
            <v>M2</v>
          </cell>
          <cell r="D763">
            <v>30.14</v>
          </cell>
          <cell r="E763">
            <v>32.9</v>
          </cell>
          <cell r="F763">
            <v>63.04</v>
          </cell>
        </row>
        <row r="764">
          <cell r="A764" t="str">
            <v>14.02.030</v>
          </cell>
          <cell r="B764" t="str">
            <v>Alvenaria de elevação de 1/2 tijolo maciço comum</v>
          </cell>
          <cell r="C764" t="str">
            <v>M2</v>
          </cell>
          <cell r="D764">
            <v>41.48</v>
          </cell>
          <cell r="E764">
            <v>52.07</v>
          </cell>
          <cell r="F764">
            <v>93.55</v>
          </cell>
        </row>
        <row r="765">
          <cell r="A765" t="str">
            <v>14.02.040</v>
          </cell>
          <cell r="B765" t="str">
            <v>Alvenaria de elevação de 1 tijolo maciço comum</v>
          </cell>
          <cell r="C765" t="str">
            <v>M2</v>
          </cell>
          <cell r="D765">
            <v>91.63</v>
          </cell>
          <cell r="E765">
            <v>84.51</v>
          </cell>
          <cell r="F765">
            <v>176.14</v>
          </cell>
        </row>
        <row r="766">
          <cell r="A766" t="str">
            <v>14.02.050</v>
          </cell>
          <cell r="B766" t="str">
            <v>Alvenaria de elevação de 1 1/2 tijolo maciço comum</v>
          </cell>
          <cell r="C766" t="str">
            <v>M2</v>
          </cell>
          <cell r="D766">
            <v>132.44</v>
          </cell>
          <cell r="E766">
            <v>104.22</v>
          </cell>
          <cell r="F766">
            <v>236.66</v>
          </cell>
        </row>
        <row r="767">
          <cell r="A767" t="str">
            <v>14.02.070</v>
          </cell>
          <cell r="B767" t="str">
            <v>Alvenaria de elevação de 1/2 tijolo maciço aparente</v>
          </cell>
          <cell r="C767" t="str">
            <v>M2</v>
          </cell>
          <cell r="D767">
            <v>112.5</v>
          </cell>
          <cell r="E767">
            <v>52.07</v>
          </cell>
          <cell r="F767">
            <v>164.57</v>
          </cell>
        </row>
        <row r="768">
          <cell r="A768" t="str">
            <v>14.02.080</v>
          </cell>
          <cell r="B768" t="str">
            <v>Alvenaria de elevação de 1 tijolo maciço aparente</v>
          </cell>
          <cell r="C768" t="str">
            <v>M2</v>
          </cell>
          <cell r="D768">
            <v>254.87</v>
          </cell>
          <cell r="E768">
            <v>84.51</v>
          </cell>
          <cell r="F768">
            <v>339.38</v>
          </cell>
        </row>
        <row r="769">
          <cell r="A769" t="str">
            <v>14.03</v>
          </cell>
          <cell r="B769" t="str">
            <v>Alvenaria com tijolo laminado aparente</v>
          </cell>
        </row>
        <row r="770">
          <cell r="A770" t="str">
            <v>14.03.020</v>
          </cell>
          <cell r="B770" t="str">
            <v>Alvenaria de elevação de 1/4 tijolo laminado</v>
          </cell>
          <cell r="C770" t="str">
            <v>M2</v>
          </cell>
          <cell r="D770">
            <v>117.25</v>
          </cell>
          <cell r="E770">
            <v>46.41</v>
          </cell>
          <cell r="F770">
            <v>163.66</v>
          </cell>
        </row>
        <row r="771">
          <cell r="A771" t="str">
            <v>14.03.040</v>
          </cell>
          <cell r="B771" t="str">
            <v>Alvenaria de elevação de 1/2 tijolo laminado</v>
          </cell>
          <cell r="C771" t="str">
            <v>M2</v>
          </cell>
          <cell r="D771">
            <v>221.2</v>
          </cell>
          <cell r="E771">
            <v>87.53</v>
          </cell>
          <cell r="F771">
            <v>308.73</v>
          </cell>
        </row>
        <row r="772">
          <cell r="A772" t="str">
            <v>14.03.060</v>
          </cell>
          <cell r="B772" t="str">
            <v>Alvenaria de elevação de 1 tijolo laminado</v>
          </cell>
          <cell r="C772" t="str">
            <v>M2</v>
          </cell>
          <cell r="D772">
            <v>457.34</v>
          </cell>
          <cell r="E772">
            <v>122.43</v>
          </cell>
          <cell r="F772">
            <v>579.77</v>
          </cell>
        </row>
        <row r="773">
          <cell r="A773" t="str">
            <v>14.04</v>
          </cell>
          <cell r="B773" t="str">
            <v>Alvenaria com bloco cerâmico de vedação</v>
          </cell>
        </row>
        <row r="774">
          <cell r="A774" t="str">
            <v>14.04.200</v>
          </cell>
          <cell r="B774" t="str">
            <v>Alvenaria de bloco cerâmico de vedação, uso revestido, de 9 cm</v>
          </cell>
          <cell r="C774" t="str">
            <v>M2</v>
          </cell>
          <cell r="D774">
            <v>29.34</v>
          </cell>
          <cell r="E774">
            <v>23.56</v>
          </cell>
          <cell r="F774">
            <v>52.9</v>
          </cell>
        </row>
        <row r="775">
          <cell r="A775" t="str">
            <v>14.04.210</v>
          </cell>
          <cell r="B775" t="str">
            <v>Alvenaria de bloco cerâmico de vedação, uso revestido, de 14 cm</v>
          </cell>
          <cell r="C775" t="str">
            <v>M2</v>
          </cell>
          <cell r="D775">
            <v>39.68</v>
          </cell>
          <cell r="E775">
            <v>25.57</v>
          </cell>
          <cell r="F775">
            <v>65.25</v>
          </cell>
        </row>
        <row r="776">
          <cell r="A776" t="str">
            <v>14.04.220</v>
          </cell>
          <cell r="B776" t="str">
            <v>Alvenaria de bloco cerâmico de vedação, uso revestido, de 19 cm</v>
          </cell>
          <cell r="C776" t="str">
            <v>M2</v>
          </cell>
          <cell r="D776">
            <v>42.56</v>
          </cell>
          <cell r="E776">
            <v>27.44</v>
          </cell>
          <cell r="F776">
            <v>70</v>
          </cell>
        </row>
        <row r="777">
          <cell r="A777" t="str">
            <v>14.05</v>
          </cell>
          <cell r="B777" t="str">
            <v>Alvenaria com bloco cerâmico estrutural</v>
          </cell>
        </row>
        <row r="778">
          <cell r="A778" t="str">
            <v>14.05.050</v>
          </cell>
          <cell r="B778" t="str">
            <v>Alvenaria de bloco cerâmico estrutural, uso revestido, de 14 cm</v>
          </cell>
          <cell r="C778" t="str">
            <v>M2</v>
          </cell>
          <cell r="D778">
            <v>32.89</v>
          </cell>
          <cell r="E778">
            <v>25.57</v>
          </cell>
          <cell r="F778">
            <v>58.46</v>
          </cell>
        </row>
        <row r="779">
          <cell r="A779" t="str">
            <v>14.05.060</v>
          </cell>
          <cell r="B779" t="str">
            <v>Alvenaria de bloco cerâmico estrutural, uso revestido, de 19 cm</v>
          </cell>
          <cell r="C779" t="str">
            <v>M2</v>
          </cell>
          <cell r="D779">
            <v>40.83</v>
          </cell>
          <cell r="E779">
            <v>27.44</v>
          </cell>
          <cell r="F779">
            <v>68.27</v>
          </cell>
        </row>
        <row r="780">
          <cell r="A780" t="str">
            <v>14.10</v>
          </cell>
          <cell r="B780" t="str">
            <v>Alvenaria com bloco de concreto de vedação</v>
          </cell>
        </row>
        <row r="781">
          <cell r="A781" t="str">
            <v>14.10.101</v>
          </cell>
          <cell r="B781" t="str">
            <v>Alvenaria de bloco de concreto de vedação de 9 x 19 x 39 cm - classe C</v>
          </cell>
          <cell r="C781" t="str">
            <v>M2</v>
          </cell>
          <cell r="D781">
            <v>29.08</v>
          </cell>
          <cell r="E781">
            <v>23.56</v>
          </cell>
          <cell r="F781">
            <v>52.64</v>
          </cell>
        </row>
        <row r="782">
          <cell r="A782" t="str">
            <v>14.10.111</v>
          </cell>
          <cell r="B782" t="str">
            <v>Alvenaria de bloco de concreto de vedação de 14 x 19 x 39 cm - classe C</v>
          </cell>
          <cell r="C782" t="str">
            <v>M2</v>
          </cell>
          <cell r="D782">
            <v>37.01</v>
          </cell>
          <cell r="E782">
            <v>25.57</v>
          </cell>
          <cell r="F782">
            <v>62.58</v>
          </cell>
        </row>
        <row r="783">
          <cell r="A783" t="str">
            <v>14.10.121</v>
          </cell>
          <cell r="B783" t="str">
            <v>Alvenaria de bloco de concreto de vedação de 19 x 19 x 39 cm - classe C</v>
          </cell>
          <cell r="C783" t="str">
            <v>M2</v>
          </cell>
          <cell r="D783">
            <v>47.71</v>
          </cell>
          <cell r="E783">
            <v>26.15</v>
          </cell>
          <cell r="F783">
            <v>73.86</v>
          </cell>
        </row>
        <row r="784">
          <cell r="A784" t="str">
            <v>14.11</v>
          </cell>
          <cell r="B784" t="str">
            <v>Alvenaria com bloco de concreto estrutural</v>
          </cell>
        </row>
        <row r="785">
          <cell r="A785" t="str">
            <v>14.11.221</v>
          </cell>
          <cell r="B785" t="str">
            <v>Alvenaria de bloco de concreto estrutural 14 x 19 x 39 cm - classe B</v>
          </cell>
          <cell r="C785" t="str">
            <v>M2</v>
          </cell>
          <cell r="D785">
            <v>45.13</v>
          </cell>
          <cell r="E785">
            <v>28.78</v>
          </cell>
          <cell r="F785">
            <v>73.91</v>
          </cell>
        </row>
        <row r="786">
          <cell r="A786" t="str">
            <v>14.11.231</v>
          </cell>
          <cell r="B786" t="str">
            <v>Alvenaria de bloco de concreto estrutural 19 x 19 x 39 cm - classe B</v>
          </cell>
          <cell r="C786" t="str">
            <v>M2</v>
          </cell>
          <cell r="D786">
            <v>59.63</v>
          </cell>
          <cell r="E786">
            <v>29.51</v>
          </cell>
          <cell r="F786">
            <v>89.14</v>
          </cell>
        </row>
        <row r="787">
          <cell r="A787" t="str">
            <v>14.11.261</v>
          </cell>
          <cell r="B787" t="str">
            <v>Alvenaria de bloco de concreto estrutural 14 x 19 x 39 cm - classe A</v>
          </cell>
          <cell r="C787" t="str">
            <v>M2</v>
          </cell>
          <cell r="D787">
            <v>50.98</v>
          </cell>
          <cell r="E787">
            <v>38.11</v>
          </cell>
          <cell r="F787">
            <v>89.09</v>
          </cell>
        </row>
        <row r="788">
          <cell r="A788" t="str">
            <v>14.11.271</v>
          </cell>
          <cell r="B788" t="str">
            <v>Alvenaria de bloco de concreto estrutural 19 x 19 x 39 cm - classe A</v>
          </cell>
          <cell r="C788" t="str">
            <v>M2</v>
          </cell>
          <cell r="D788">
            <v>66.650000000000006</v>
          </cell>
          <cell r="E788">
            <v>40.630000000000003</v>
          </cell>
          <cell r="F788">
            <v>107.28</v>
          </cell>
        </row>
        <row r="789">
          <cell r="A789" t="str">
            <v>14.15</v>
          </cell>
          <cell r="B789" t="str">
            <v>Alvenaria de concreto celular ou silico calcário</v>
          </cell>
        </row>
        <row r="790">
          <cell r="A790" t="str">
            <v>14.15.060</v>
          </cell>
          <cell r="B790" t="str">
            <v>Alvenaria em bloco de concreto celular autoclavado de 10 cm, uso revestido - classe C25</v>
          </cell>
          <cell r="C790" t="str">
            <v>M2</v>
          </cell>
          <cell r="D790">
            <v>82.38</v>
          </cell>
          <cell r="E790">
            <v>11.16</v>
          </cell>
          <cell r="F790">
            <v>93.54</v>
          </cell>
        </row>
        <row r="791">
          <cell r="A791" t="str">
            <v>14.15.100</v>
          </cell>
          <cell r="B791" t="str">
            <v>Alvenaria em bloco de concreto celular autoclavado de 12,5 cm, uso revestido - classe C25</v>
          </cell>
          <cell r="C791" t="str">
            <v>M2</v>
          </cell>
          <cell r="D791">
            <v>99.45</v>
          </cell>
          <cell r="E791">
            <v>11.45</v>
          </cell>
          <cell r="F791">
            <v>110.9</v>
          </cell>
        </row>
        <row r="792">
          <cell r="A792" t="str">
            <v>14.15.120</v>
          </cell>
          <cell r="B792" t="str">
            <v>Alvenaria em bloco de concreto celular autoclavado de 15 cm, uso revestido - classe C25</v>
          </cell>
          <cell r="C792" t="str">
            <v>M2</v>
          </cell>
          <cell r="D792">
            <v>117.66</v>
          </cell>
          <cell r="E792">
            <v>11.59</v>
          </cell>
          <cell r="F792">
            <v>129.25</v>
          </cell>
        </row>
        <row r="793">
          <cell r="A793" t="str">
            <v>14.15.140</v>
          </cell>
          <cell r="B793" t="str">
            <v>Alvenaria em bloco de concreto celular autoclavado de 20 cm, uso revestido - classe C25</v>
          </cell>
          <cell r="C793" t="str">
            <v>M2</v>
          </cell>
          <cell r="D793">
            <v>152.69999999999999</v>
          </cell>
          <cell r="E793">
            <v>12.03</v>
          </cell>
          <cell r="F793">
            <v>164.73</v>
          </cell>
        </row>
        <row r="794">
          <cell r="A794" t="str">
            <v>14.20</v>
          </cell>
          <cell r="B794" t="str">
            <v>Pecas moldadas no local (vergas, pilaretes, etc.)</v>
          </cell>
        </row>
        <row r="795">
          <cell r="A795" t="str">
            <v>14.20.010</v>
          </cell>
          <cell r="B795" t="str">
            <v>Vergas, contravergas e pilaretes de concreto armado</v>
          </cell>
          <cell r="C795" t="str">
            <v>M3</v>
          </cell>
          <cell r="D795">
            <v>967.99</v>
          </cell>
          <cell r="E795">
            <v>608.30999999999995</v>
          </cell>
          <cell r="F795">
            <v>1576.3</v>
          </cell>
        </row>
        <row r="796">
          <cell r="A796" t="str">
            <v>14.20.020</v>
          </cell>
          <cell r="B796" t="str">
            <v>Cimalha em concreto com pingadeira</v>
          </cell>
          <cell r="C796" t="str">
            <v>M</v>
          </cell>
          <cell r="D796">
            <v>3.11</v>
          </cell>
          <cell r="E796">
            <v>5.5</v>
          </cell>
          <cell r="F796">
            <v>8.61</v>
          </cell>
        </row>
        <row r="797">
          <cell r="A797" t="str">
            <v>14.28</v>
          </cell>
          <cell r="B797" t="str">
            <v>Elementos vazados (concreto, cerâmica e vidros)</v>
          </cell>
        </row>
        <row r="798">
          <cell r="A798" t="str">
            <v>14.28.030</v>
          </cell>
          <cell r="B798" t="str">
            <v>Elemento vazado em concreto, tipo quadriculado de 39 x 39 x 10 cm</v>
          </cell>
          <cell r="C798" t="str">
            <v>M2</v>
          </cell>
          <cell r="D798">
            <v>109.57</v>
          </cell>
          <cell r="E798">
            <v>48</v>
          </cell>
          <cell r="F798">
            <v>157.57</v>
          </cell>
        </row>
        <row r="799">
          <cell r="A799" t="str">
            <v>14.28.096</v>
          </cell>
          <cell r="B799" t="str">
            <v>Elemento vazado em concreto, tipo veneziana de 39 x 39 x 10 cm</v>
          </cell>
          <cell r="C799" t="str">
            <v>M2</v>
          </cell>
          <cell r="D799">
            <v>134.26</v>
          </cell>
          <cell r="E799">
            <v>48</v>
          </cell>
          <cell r="F799">
            <v>182.26</v>
          </cell>
        </row>
        <row r="800">
          <cell r="A800" t="str">
            <v>14.28.100</v>
          </cell>
          <cell r="B800" t="str">
            <v>Elemento vazado em vidro, tipo veneziana capelinha de 20 x 10 x 10 cm</v>
          </cell>
          <cell r="C800" t="str">
            <v>M2</v>
          </cell>
          <cell r="D800">
            <v>1294.98</v>
          </cell>
          <cell r="E800">
            <v>130.18</v>
          </cell>
          <cell r="F800">
            <v>1425.16</v>
          </cell>
        </row>
        <row r="801">
          <cell r="A801" t="str">
            <v>14.28.140</v>
          </cell>
          <cell r="B801" t="str">
            <v>Elemento vazado em vidro, tipo veneziana de 20 x 20 x 6 cm</v>
          </cell>
          <cell r="C801" t="str">
            <v>M2</v>
          </cell>
          <cell r="D801">
            <v>797.85</v>
          </cell>
          <cell r="E801">
            <v>86.44</v>
          </cell>
          <cell r="F801">
            <v>884.29</v>
          </cell>
        </row>
        <row r="802">
          <cell r="A802" t="str">
            <v>14.30</v>
          </cell>
          <cell r="B802" t="str">
            <v>Divisória e fechamento</v>
          </cell>
        </row>
        <row r="803">
          <cell r="A803" t="str">
            <v>14.30.010</v>
          </cell>
          <cell r="B803" t="str">
            <v>Divisória em placas de granito com espessura de 3 cm</v>
          </cell>
          <cell r="C803" t="str">
            <v>M2</v>
          </cell>
          <cell r="D803">
            <v>757.94</v>
          </cell>
          <cell r="E803">
            <v>56.02</v>
          </cell>
          <cell r="F803">
            <v>813.96</v>
          </cell>
        </row>
        <row r="804">
          <cell r="A804" t="str">
            <v>14.30.020</v>
          </cell>
          <cell r="B804" t="str">
            <v>Divisória em placas de granilite com espessura de 3 cm</v>
          </cell>
          <cell r="C804" t="str">
            <v>M2</v>
          </cell>
          <cell r="D804">
            <v>210.27</v>
          </cell>
          <cell r="F804">
            <v>210.27</v>
          </cell>
        </row>
        <row r="805">
          <cell r="A805" t="str">
            <v>14.30.070</v>
          </cell>
          <cell r="B805" t="str">
            <v>Divisória sanitária em painel laminado melamínico estrutural com perfis em alumínio, inclusive ferragem completa para vão de porta</v>
          </cell>
          <cell r="C805" t="str">
            <v>M2</v>
          </cell>
          <cell r="D805">
            <v>532.59</v>
          </cell>
          <cell r="F805">
            <v>532.59</v>
          </cell>
        </row>
        <row r="806">
          <cell r="A806" t="str">
            <v>14.30.080</v>
          </cell>
          <cell r="B806" t="str">
            <v>Divisão para mictório em placas de mármore branco, com espessura de 3 cm</v>
          </cell>
          <cell r="C806" t="str">
            <v>M2</v>
          </cell>
          <cell r="D806">
            <v>883.4</v>
          </cell>
          <cell r="E806">
            <v>56.02</v>
          </cell>
          <cell r="F806">
            <v>939.42</v>
          </cell>
        </row>
        <row r="807">
          <cell r="A807" t="str">
            <v>14.30.110</v>
          </cell>
          <cell r="B807" t="str">
            <v>Divisória cega tipo naval, acabamento em laminado fenólico melamínico, com espessura de 3,5 cm</v>
          </cell>
          <cell r="C807" t="str">
            <v>M2</v>
          </cell>
          <cell r="D807">
            <v>112.6</v>
          </cell>
          <cell r="F807">
            <v>112.6</v>
          </cell>
        </row>
        <row r="808">
          <cell r="A808" t="str">
            <v>14.30.160</v>
          </cell>
          <cell r="B808" t="str">
            <v>Divisória em placas de gesso acartonado, resistência ao fogo 60 minutos, espessura 120/90mm - 1RF / 1RF LM</v>
          </cell>
          <cell r="C808" t="str">
            <v>M2</v>
          </cell>
          <cell r="D808">
            <v>144.63</v>
          </cell>
          <cell r="F808">
            <v>144.63</v>
          </cell>
        </row>
        <row r="809">
          <cell r="A809" t="str">
            <v>14.30.190</v>
          </cell>
          <cell r="B809" t="str">
            <v>Divisória cega tipo naval com miolo mineral, acabamento em laminado melamínico, com espessura de 3,5 cm</v>
          </cell>
          <cell r="C809" t="str">
            <v>M2</v>
          </cell>
          <cell r="D809">
            <v>136.34</v>
          </cell>
          <cell r="F809">
            <v>136.34</v>
          </cell>
        </row>
        <row r="810">
          <cell r="A810" t="str">
            <v>14.30.230</v>
          </cell>
          <cell r="B810" t="str">
            <v>Divisória painel/vidro/vidro tipo naval, acabamento em laminado fenólico melamínico, com espessura de 3,5 cm</v>
          </cell>
          <cell r="C810" t="str">
            <v>M2</v>
          </cell>
          <cell r="D810">
            <v>145.85</v>
          </cell>
          <cell r="F810">
            <v>145.85</v>
          </cell>
        </row>
        <row r="811">
          <cell r="A811" t="str">
            <v>14.30.260</v>
          </cell>
          <cell r="B811" t="str">
            <v>Divisória em placas de gesso acartonado, resistência ao fogo 30 minutos, espessura 73/48mm - 1ST / 1ST</v>
          </cell>
          <cell r="C811" t="str">
            <v>M2</v>
          </cell>
          <cell r="D811">
            <v>142.33000000000001</v>
          </cell>
          <cell r="F811">
            <v>142.33000000000001</v>
          </cell>
        </row>
        <row r="812">
          <cell r="A812" t="str">
            <v>14.30.270</v>
          </cell>
          <cell r="B812" t="str">
            <v>Divisória em placas de gesso acartonado, resistência ao fogo 30 minutos, espessura 73/48mm - 1ST / 1ST LM</v>
          </cell>
          <cell r="C812" t="str">
            <v>M2</v>
          </cell>
          <cell r="D812">
            <v>111.08</v>
          </cell>
          <cell r="F812">
            <v>111.08</v>
          </cell>
        </row>
        <row r="813">
          <cell r="A813" t="str">
            <v>14.30.300</v>
          </cell>
          <cell r="B813" t="str">
            <v>Divisória em placas de gesso acartonado, resistência ao fogo 30 minutos, espessura 100/70mm - 1ST / 1ST LM</v>
          </cell>
          <cell r="C813" t="str">
            <v>M2</v>
          </cell>
          <cell r="D813">
            <v>156.93</v>
          </cell>
          <cell r="F813">
            <v>156.93</v>
          </cell>
        </row>
        <row r="814">
          <cell r="A814" t="str">
            <v>14.30.310</v>
          </cell>
          <cell r="B814" t="str">
            <v>Divisória em placas de gesso acartonado, resistência ao fogo 30 minutos, espessura 100/70mm - 1ST / 1ST</v>
          </cell>
          <cell r="C814" t="str">
            <v>M2</v>
          </cell>
          <cell r="D814">
            <v>126.28</v>
          </cell>
          <cell r="F814">
            <v>126.28</v>
          </cell>
        </row>
        <row r="815">
          <cell r="A815" t="str">
            <v>14.30.410</v>
          </cell>
          <cell r="B815" t="str">
            <v>Divisória em placas de gesso acartonado, resistência ao fogo 30 minutos, espessura 100/70mm - 1RU / 1RU</v>
          </cell>
          <cell r="C815" t="str">
            <v>M2</v>
          </cell>
          <cell r="D815">
            <v>210.99</v>
          </cell>
          <cell r="F815">
            <v>210.99</v>
          </cell>
        </row>
        <row r="816">
          <cell r="A816" t="str">
            <v>14.30.440</v>
          </cell>
          <cell r="B816" t="str">
            <v>Divisória em placas duplas de gesso acartonado, resistência ao fogo 60 minutos, espessura 120/70mm - 2ST / 2ST LM</v>
          </cell>
          <cell r="C816" t="str">
            <v>M2</v>
          </cell>
          <cell r="D816">
            <v>173.44</v>
          </cell>
          <cell r="F816">
            <v>173.44</v>
          </cell>
        </row>
        <row r="817">
          <cell r="A817" t="str">
            <v>14.30.841</v>
          </cell>
          <cell r="B817" t="str">
            <v>Divisória cega tipo piso/teto em laminado melamínico de baixa pressão, com coluna estrutural em alumínio extrudado</v>
          </cell>
          <cell r="C817" t="str">
            <v>M2</v>
          </cell>
          <cell r="D817">
            <v>681.37</v>
          </cell>
          <cell r="F817">
            <v>681.37</v>
          </cell>
        </row>
        <row r="818">
          <cell r="A818" t="str">
            <v>14.30.842</v>
          </cell>
          <cell r="B818" t="str">
            <v>Divisória tipo piso/teto em vidro temperado simples, com coluna estrutural em alumínio extrudado</v>
          </cell>
          <cell r="C818" t="str">
            <v>M2</v>
          </cell>
          <cell r="D818">
            <v>661.83</v>
          </cell>
          <cell r="F818">
            <v>661.83</v>
          </cell>
        </row>
        <row r="819">
          <cell r="A819" t="str">
            <v>14.30.843</v>
          </cell>
          <cell r="B819" t="str">
            <v>Divisória tipo piso/teto em vidro temperado duplo e micro persianas, com coluna estrutural em alumínio extrudado</v>
          </cell>
          <cell r="C819" t="str">
            <v>M2</v>
          </cell>
          <cell r="D819">
            <v>1281.73</v>
          </cell>
          <cell r="F819">
            <v>1281.73</v>
          </cell>
        </row>
        <row r="820">
          <cell r="A820" t="str">
            <v>14.30.860</v>
          </cell>
          <cell r="B820" t="str">
            <v>Divisória em placas de granilite com espessura de 4 cm</v>
          </cell>
          <cell r="C820" t="str">
            <v>M2</v>
          </cell>
          <cell r="D820">
            <v>251.87</v>
          </cell>
          <cell r="E820">
            <v>51.97</v>
          </cell>
          <cell r="F820">
            <v>303.83999999999997</v>
          </cell>
        </row>
        <row r="821">
          <cell r="A821" t="str">
            <v>14.30.870</v>
          </cell>
          <cell r="B821" t="str">
            <v>Divisória em placas duplas de gesso acartonado, resistência ao fogo 120 minutos, espessura 130/70mm - 2RF / 2RF</v>
          </cell>
          <cell r="C821" t="str">
            <v>M2</v>
          </cell>
          <cell r="D821">
            <v>228.42</v>
          </cell>
          <cell r="F821">
            <v>228.42</v>
          </cell>
        </row>
        <row r="822">
          <cell r="A822" t="str">
            <v>14.30.880</v>
          </cell>
          <cell r="B822" t="str">
            <v>Divisória em placas duplas de gesso acartonado, resistência ao fogo 60 minutos, espessura 120/70mm - 2ST / 2RU</v>
          </cell>
          <cell r="C822" t="str">
            <v>M2</v>
          </cell>
          <cell r="D822">
            <v>219.4</v>
          </cell>
          <cell r="F822">
            <v>219.4</v>
          </cell>
        </row>
        <row r="823">
          <cell r="A823" t="str">
            <v>14.30.890</v>
          </cell>
          <cell r="B823" t="str">
            <v>Divisória em placas duplas de gesso acartonado, resistência ao fogo 60 minutos, espessura 120/70mm - 2RU / 2RU</v>
          </cell>
          <cell r="C823" t="str">
            <v>M2</v>
          </cell>
          <cell r="D823">
            <v>217.56</v>
          </cell>
          <cell r="F823">
            <v>217.56</v>
          </cell>
        </row>
        <row r="824">
          <cell r="A824" t="str">
            <v>14.30.900</v>
          </cell>
          <cell r="B824" t="str">
            <v>Divisória em placas duplas de gesso acartonado, resistência ao fogo 60 minutos, espessura 98/48mm - 2ST / 2ST LM</v>
          </cell>
          <cell r="C824" t="str">
            <v>M2</v>
          </cell>
          <cell r="D824">
            <v>196.41</v>
          </cell>
          <cell r="F824">
            <v>196.41</v>
          </cell>
        </row>
        <row r="825">
          <cell r="A825" t="str">
            <v>14.30.910</v>
          </cell>
          <cell r="B825" t="str">
            <v>Divisória em placas duplas de gesso acartonado, resistência ao fogo 60 minutos, espessura 98/48mm - 2RU / 2RU LM</v>
          </cell>
          <cell r="C825" t="str">
            <v>M2</v>
          </cell>
          <cell r="D825">
            <v>200.02</v>
          </cell>
          <cell r="F825">
            <v>200.02</v>
          </cell>
        </row>
        <row r="826">
          <cell r="A826" t="str">
            <v>14.30.920</v>
          </cell>
          <cell r="B826" t="str">
            <v>Divisória em placas duplas de gesso acartonado, resistência ao fogo 60 minutos, espessura 98/48mm - 2ST / 2RU LM</v>
          </cell>
          <cell r="C826" t="str">
            <v>M2</v>
          </cell>
          <cell r="D826">
            <v>191.98</v>
          </cell>
          <cell r="F826">
            <v>191.98</v>
          </cell>
        </row>
        <row r="827">
          <cell r="A827" t="str">
            <v>14.31</v>
          </cell>
          <cell r="B827" t="str">
            <v>Divisória e fechamento.</v>
          </cell>
        </row>
        <row r="828">
          <cell r="A828" t="str">
            <v>14.31.030</v>
          </cell>
          <cell r="B828" t="str">
            <v>Fechamento em placa cimentícia com espessura de 12 mm</v>
          </cell>
          <cell r="C828" t="str">
            <v>M2</v>
          </cell>
          <cell r="D828">
            <v>96.62</v>
          </cell>
          <cell r="E828">
            <v>94.66</v>
          </cell>
          <cell r="F828">
            <v>191.28</v>
          </cell>
        </row>
        <row r="829">
          <cell r="A829" t="str">
            <v>14.40</v>
          </cell>
          <cell r="B829" t="str">
            <v>Reparos, conservações e complementos - GRUPO 14</v>
          </cell>
        </row>
        <row r="830">
          <cell r="A830" t="str">
            <v>14.40.040</v>
          </cell>
          <cell r="B830" t="str">
            <v>Recolocação de divisórias em chapas com montantes metálicos</v>
          </cell>
          <cell r="C830" t="str">
            <v>M2</v>
          </cell>
          <cell r="E830">
            <v>32.159999999999997</v>
          </cell>
          <cell r="F830">
            <v>32.159999999999997</v>
          </cell>
        </row>
        <row r="831">
          <cell r="A831" t="str">
            <v>14.40.060</v>
          </cell>
          <cell r="B831" t="str">
            <v>Tela galvanizada para fixação de alvenaria com dimensão de 6x50cm</v>
          </cell>
          <cell r="C831" t="str">
            <v>UN</v>
          </cell>
          <cell r="D831">
            <v>2.33</v>
          </cell>
          <cell r="E831">
            <v>4.41</v>
          </cell>
          <cell r="F831">
            <v>6.74</v>
          </cell>
        </row>
        <row r="832">
          <cell r="A832" t="str">
            <v>14.40.070</v>
          </cell>
          <cell r="B832" t="str">
            <v>Tela galvanizada para fixação de alvenaria com dimensão de 7,5x50cm</v>
          </cell>
          <cell r="C832" t="str">
            <v>UN</v>
          </cell>
          <cell r="D832">
            <v>2.77</v>
          </cell>
          <cell r="E832">
            <v>4.41</v>
          </cell>
          <cell r="F832">
            <v>7.18</v>
          </cell>
        </row>
        <row r="833">
          <cell r="A833" t="str">
            <v>14.40.080</v>
          </cell>
          <cell r="B833" t="str">
            <v>Tela galvanizada para fixação de alvenaria com dimensão de 10,5x50cm</v>
          </cell>
          <cell r="C833" t="str">
            <v>UN</v>
          </cell>
          <cell r="D833">
            <v>3.49</v>
          </cell>
          <cell r="E833">
            <v>4.41</v>
          </cell>
          <cell r="F833">
            <v>7.9</v>
          </cell>
        </row>
        <row r="834">
          <cell r="A834" t="str">
            <v>14.40.090</v>
          </cell>
          <cell r="B834" t="str">
            <v>Tela galvanizada para fixação de alvenaria com dimensão de 12x50cm</v>
          </cell>
          <cell r="C834" t="str">
            <v>UN</v>
          </cell>
          <cell r="D834">
            <v>3.71</v>
          </cell>
          <cell r="E834">
            <v>4.41</v>
          </cell>
          <cell r="F834">
            <v>8.1199999999999992</v>
          </cell>
        </row>
        <row r="835">
          <cell r="A835" t="str">
            <v>14.40.100</v>
          </cell>
          <cell r="B835" t="str">
            <v>Tela galvanizada para fixação de alvenaria com dimensão de 17x50cm</v>
          </cell>
          <cell r="C835" t="str">
            <v>UN</v>
          </cell>
          <cell r="D835">
            <v>4.96</v>
          </cell>
          <cell r="E835">
            <v>4.41</v>
          </cell>
          <cell r="F835">
            <v>9.3699999999999992</v>
          </cell>
        </row>
        <row r="836">
          <cell r="A836" t="str">
            <v>15</v>
          </cell>
          <cell r="B836" t="str">
            <v>ESTRUTURA EM MADEIRA, FERRO, ALUMINIO E CONCRETO</v>
          </cell>
        </row>
        <row r="837">
          <cell r="A837" t="str">
            <v>15.01</v>
          </cell>
          <cell r="B837" t="str">
            <v>Estrutura em madeira para cobertura</v>
          </cell>
        </row>
        <row r="838">
          <cell r="A838" t="str">
            <v>15.01.010</v>
          </cell>
          <cell r="B838" t="str">
            <v>Estrutura de madeira tesourada para telha de barro - vãos até 7,00 m</v>
          </cell>
          <cell r="C838" t="str">
            <v>M2</v>
          </cell>
          <cell r="D838">
            <v>101.05</v>
          </cell>
          <cell r="E838">
            <v>40.200000000000003</v>
          </cell>
          <cell r="F838">
            <v>141.25</v>
          </cell>
        </row>
        <row r="839">
          <cell r="A839" t="str">
            <v>15.01.020</v>
          </cell>
          <cell r="B839" t="str">
            <v>Estrutura de madeira tesourada para telha de barro - vãos de 7,01 a 10,00 m</v>
          </cell>
          <cell r="C839" t="str">
            <v>M2</v>
          </cell>
          <cell r="D839">
            <v>108.46</v>
          </cell>
          <cell r="E839">
            <v>41.81</v>
          </cell>
          <cell r="F839">
            <v>150.27000000000001</v>
          </cell>
        </row>
        <row r="840">
          <cell r="A840" t="str">
            <v>15.01.030</v>
          </cell>
          <cell r="B840" t="str">
            <v>Estrutura de madeira tesourada para telha de barro - vãos de 10,01 a 13,00 m</v>
          </cell>
          <cell r="C840" t="str">
            <v>M2</v>
          </cell>
          <cell r="D840">
            <v>115.86</v>
          </cell>
          <cell r="E840">
            <v>43.41</v>
          </cell>
          <cell r="F840">
            <v>159.27000000000001</v>
          </cell>
        </row>
        <row r="841">
          <cell r="A841" t="str">
            <v>15.01.040</v>
          </cell>
          <cell r="B841" t="str">
            <v>Estrutura de madeira tesourada para telha de barro - vãos de 13,01 a 18,00 m</v>
          </cell>
          <cell r="C841" t="str">
            <v>M2</v>
          </cell>
          <cell r="D841">
            <v>127.15</v>
          </cell>
          <cell r="E841">
            <v>46.63</v>
          </cell>
          <cell r="F841">
            <v>173.78</v>
          </cell>
        </row>
        <row r="842">
          <cell r="A842" t="str">
            <v>15.01.110</v>
          </cell>
          <cell r="B842" t="str">
            <v>Estrutura de madeira tesourada para telha perfil ondulado - vãos até 7,00 m</v>
          </cell>
          <cell r="C842" t="str">
            <v>M2</v>
          </cell>
          <cell r="D842">
            <v>68.95</v>
          </cell>
          <cell r="E842">
            <v>30.55</v>
          </cell>
          <cell r="F842">
            <v>99.5</v>
          </cell>
        </row>
        <row r="843">
          <cell r="A843" t="str">
            <v>15.01.120</v>
          </cell>
          <cell r="B843" t="str">
            <v>Estrutura de madeira tesourada para telha perfil ondulado - vãos 7,01 a 10,00 m</v>
          </cell>
          <cell r="C843" t="str">
            <v>M2</v>
          </cell>
          <cell r="D843">
            <v>76.36</v>
          </cell>
          <cell r="E843">
            <v>32.159999999999997</v>
          </cell>
          <cell r="F843">
            <v>108.52</v>
          </cell>
        </row>
        <row r="844">
          <cell r="A844" t="str">
            <v>15.01.130</v>
          </cell>
          <cell r="B844" t="str">
            <v>Estrutura de madeira tesourada para telha perfil ondulado - vãos 10,01 a 13,00 m</v>
          </cell>
          <cell r="C844" t="str">
            <v>M2</v>
          </cell>
          <cell r="D844">
            <v>83.76</v>
          </cell>
          <cell r="E844">
            <v>33.770000000000003</v>
          </cell>
          <cell r="F844">
            <v>117.53</v>
          </cell>
        </row>
        <row r="845">
          <cell r="A845" t="str">
            <v>15.01.140</v>
          </cell>
          <cell r="B845" t="str">
            <v>Estrutura de madeira tesourada para telha perfil ondulado - vãos 13,01 a 18,00 m</v>
          </cell>
          <cell r="C845" t="str">
            <v>M2</v>
          </cell>
          <cell r="D845">
            <v>91.52</v>
          </cell>
          <cell r="E845">
            <v>36.99</v>
          </cell>
          <cell r="F845">
            <v>128.51</v>
          </cell>
        </row>
        <row r="846">
          <cell r="A846" t="str">
            <v>15.01.210</v>
          </cell>
          <cell r="B846" t="str">
            <v>Estrutura pontaletada para telhas de barro</v>
          </cell>
          <cell r="C846" t="str">
            <v>M2</v>
          </cell>
          <cell r="D846">
            <v>78.290000000000006</v>
          </cell>
          <cell r="E846">
            <v>38.590000000000003</v>
          </cell>
          <cell r="F846">
            <v>116.88</v>
          </cell>
        </row>
        <row r="847">
          <cell r="A847" t="str">
            <v>15.01.220</v>
          </cell>
          <cell r="B847" t="str">
            <v>Estrutura pontaletada para telhas onduladas</v>
          </cell>
          <cell r="C847" t="str">
            <v>M2</v>
          </cell>
          <cell r="D847">
            <v>58.55</v>
          </cell>
          <cell r="E847">
            <v>28.95</v>
          </cell>
          <cell r="F847">
            <v>87.5</v>
          </cell>
        </row>
        <row r="848">
          <cell r="A848" t="str">
            <v>15.01.310</v>
          </cell>
          <cell r="B848" t="str">
            <v>Estrutura em terças para telhas de barro</v>
          </cell>
          <cell r="C848" t="str">
            <v>M2</v>
          </cell>
          <cell r="D848">
            <v>71.61</v>
          </cell>
          <cell r="E848">
            <v>20.91</v>
          </cell>
          <cell r="F848">
            <v>92.52</v>
          </cell>
        </row>
        <row r="849">
          <cell r="A849" t="str">
            <v>15.01.320</v>
          </cell>
          <cell r="B849" t="str">
            <v>Estrutura em terças para telhas perfil e material qualquer, exceto barro</v>
          </cell>
          <cell r="C849" t="str">
            <v>M2</v>
          </cell>
          <cell r="D849">
            <v>22.04</v>
          </cell>
          <cell r="E849">
            <v>4.0999999999999996</v>
          </cell>
          <cell r="F849">
            <v>26.14</v>
          </cell>
        </row>
        <row r="850">
          <cell r="A850" t="str">
            <v>15.01.330</v>
          </cell>
          <cell r="B850" t="str">
            <v>Estrutura em terças para telhas perfil trapezoidal</v>
          </cell>
          <cell r="C850" t="str">
            <v>M2</v>
          </cell>
          <cell r="D850">
            <v>13.92</v>
          </cell>
          <cell r="E850">
            <v>4.0999999999999996</v>
          </cell>
          <cell r="F850">
            <v>18.02</v>
          </cell>
        </row>
        <row r="851">
          <cell r="A851" t="str">
            <v>15.03</v>
          </cell>
          <cell r="B851" t="str">
            <v>Estrutura em aço</v>
          </cell>
        </row>
        <row r="852">
          <cell r="A852" t="str">
            <v>15.03.030</v>
          </cell>
          <cell r="B852" t="str">
            <v>Fornecimento e montagem de estrutura em aço ASTM-A36, sem pintura</v>
          </cell>
          <cell r="C852" t="str">
            <v>KG</v>
          </cell>
          <cell r="D852">
            <v>17.63</v>
          </cell>
          <cell r="F852">
            <v>17.63</v>
          </cell>
        </row>
        <row r="853">
          <cell r="A853" t="str">
            <v>15.03.090</v>
          </cell>
          <cell r="B853" t="str">
            <v>Montagem de estrutura metálica em aço, sem pintura</v>
          </cell>
          <cell r="C853" t="str">
            <v>KG</v>
          </cell>
          <cell r="E853">
            <v>4.24</v>
          </cell>
          <cell r="F853">
            <v>4.24</v>
          </cell>
        </row>
        <row r="854">
          <cell r="A854" t="str">
            <v>15.03.110</v>
          </cell>
          <cell r="B854" t="str">
            <v>Fornecimento e montagem de estrutura em aço patinável, sem pintura</v>
          </cell>
          <cell r="C854" t="str">
            <v>KG</v>
          </cell>
          <cell r="D854">
            <v>19.72</v>
          </cell>
          <cell r="F854">
            <v>19.72</v>
          </cell>
        </row>
        <row r="855">
          <cell r="A855" t="str">
            <v>15.03.131</v>
          </cell>
          <cell r="B855" t="str">
            <v>Fornecimento e montagem de estrutura em aço ASTM-A572 Grau 50, sem pintura</v>
          </cell>
          <cell r="C855" t="str">
            <v>KG</v>
          </cell>
          <cell r="D855">
            <v>16.59</v>
          </cell>
          <cell r="F855">
            <v>16.59</v>
          </cell>
        </row>
        <row r="856">
          <cell r="A856" t="str">
            <v>15.03.140</v>
          </cell>
          <cell r="B856" t="str">
            <v>Fornecimento e montagem de estrutura tubular em aço ASTM-A572 Grau 50, sem pintura</v>
          </cell>
          <cell r="C856" t="str">
            <v>KG</v>
          </cell>
          <cell r="D856">
            <v>17.93</v>
          </cell>
          <cell r="F856">
            <v>17.93</v>
          </cell>
        </row>
        <row r="857">
          <cell r="A857" t="str">
            <v>15.03.150</v>
          </cell>
          <cell r="B857" t="str">
            <v>Fornecimento e montagem de estrutura metálica em perfil metalon, sem pintura</v>
          </cell>
          <cell r="C857" t="str">
            <v>KG</v>
          </cell>
          <cell r="D857">
            <v>13.73</v>
          </cell>
          <cell r="E857">
            <v>4.24</v>
          </cell>
          <cell r="F857">
            <v>17.97</v>
          </cell>
        </row>
        <row r="858">
          <cell r="A858" t="str">
            <v>15.05</v>
          </cell>
          <cell r="B858" t="str">
            <v>Estrutura pre-fabricada de concreto</v>
          </cell>
        </row>
        <row r="859">
          <cell r="A859" t="str">
            <v>15.05.290</v>
          </cell>
          <cell r="B859" t="str">
            <v>Placas, vigas e pilares em concreto armado pré-moldado - fck= 40 MPa</v>
          </cell>
          <cell r="C859" t="str">
            <v>M3</v>
          </cell>
          <cell r="D859">
            <v>2663.8</v>
          </cell>
          <cell r="E859">
            <v>622.19000000000005</v>
          </cell>
          <cell r="F859">
            <v>3285.99</v>
          </cell>
        </row>
        <row r="860">
          <cell r="A860" t="str">
            <v>15.05.300</v>
          </cell>
          <cell r="B860" t="str">
            <v>Mobiliário em concreto armado pré-moldado - fck= 40 MPa</v>
          </cell>
          <cell r="C860" t="str">
            <v>M3</v>
          </cell>
          <cell r="D860">
            <v>2588.36</v>
          </cell>
          <cell r="E860">
            <v>686.11</v>
          </cell>
          <cell r="F860">
            <v>3274.47</v>
          </cell>
        </row>
        <row r="861">
          <cell r="A861" t="str">
            <v>15.05.520</v>
          </cell>
          <cell r="B861" t="str">
            <v>Placas, vigas e pilares em concreto armado pré-moldado - fck= 35 MPa</v>
          </cell>
          <cell r="C861" t="str">
            <v>M3</v>
          </cell>
          <cell r="D861">
            <v>2319.7800000000002</v>
          </cell>
          <cell r="E861">
            <v>591.70000000000005</v>
          </cell>
          <cell r="F861">
            <v>2911.48</v>
          </cell>
        </row>
        <row r="862">
          <cell r="A862" t="str">
            <v>15.05.530</v>
          </cell>
          <cell r="B862" t="str">
            <v>Placas, vigas e pilares em concreto armado pré-moldado - fck= 25 MPa</v>
          </cell>
          <cell r="C862" t="str">
            <v>M3</v>
          </cell>
          <cell r="D862">
            <v>2088.4499999999998</v>
          </cell>
          <cell r="E862">
            <v>585.74</v>
          </cell>
          <cell r="F862">
            <v>2674.19</v>
          </cell>
        </row>
        <row r="863">
          <cell r="A863" t="str">
            <v>15.05.540</v>
          </cell>
          <cell r="B863" t="str">
            <v>Mobiliário em concreto armado pré-moldado - fck= 25 MPa</v>
          </cell>
          <cell r="C863" t="str">
            <v>M3</v>
          </cell>
          <cell r="D863">
            <v>2265.02</v>
          </cell>
          <cell r="E863">
            <v>627.37</v>
          </cell>
          <cell r="F863">
            <v>2892.39</v>
          </cell>
        </row>
        <row r="864">
          <cell r="A864" t="str">
            <v>15.20</v>
          </cell>
          <cell r="B864" t="str">
            <v>Reparos, conservações e complementos - GRUPO 15</v>
          </cell>
        </row>
        <row r="865">
          <cell r="A865" t="str">
            <v>15.20.020</v>
          </cell>
          <cell r="B865" t="str">
            <v>Fornecimento de peças diversas para estrutura em madeira</v>
          </cell>
          <cell r="C865" t="str">
            <v>M3</v>
          </cell>
          <cell r="D865">
            <v>3580.36</v>
          </cell>
          <cell r="E865">
            <v>964.8</v>
          </cell>
          <cell r="F865">
            <v>4545.16</v>
          </cell>
        </row>
        <row r="866">
          <cell r="A866" t="str">
            <v>15.20.040</v>
          </cell>
          <cell r="B866" t="str">
            <v>Recolocação de peças lineares em madeira com seção até 60 cm²</v>
          </cell>
          <cell r="C866" t="str">
            <v>M</v>
          </cell>
          <cell r="D866">
            <v>0.17</v>
          </cell>
          <cell r="E866">
            <v>4.5</v>
          </cell>
          <cell r="F866">
            <v>4.67</v>
          </cell>
        </row>
        <row r="867">
          <cell r="A867" t="str">
            <v>15.20.060</v>
          </cell>
          <cell r="B867" t="str">
            <v>Recolocação de peças lineares em madeira com seção superior a 60 cm²</v>
          </cell>
          <cell r="C867" t="str">
            <v>M</v>
          </cell>
          <cell r="D867">
            <v>0.44</v>
          </cell>
          <cell r="E867">
            <v>11.9</v>
          </cell>
          <cell r="F867">
            <v>12.34</v>
          </cell>
        </row>
        <row r="868">
          <cell r="A868" t="str">
            <v>16</v>
          </cell>
          <cell r="B868" t="str">
            <v>TELHAMENTO</v>
          </cell>
        </row>
        <row r="869">
          <cell r="A869" t="str">
            <v>16.02</v>
          </cell>
          <cell r="B869" t="str">
            <v>Telhamento em barro</v>
          </cell>
        </row>
        <row r="870">
          <cell r="A870" t="str">
            <v>16.02.010</v>
          </cell>
          <cell r="B870" t="str">
            <v>Telha de barro tipo italiana</v>
          </cell>
          <cell r="C870" t="str">
            <v>M2</v>
          </cell>
          <cell r="D870">
            <v>30.08</v>
          </cell>
          <cell r="E870">
            <v>23.34</v>
          </cell>
          <cell r="F870">
            <v>53.42</v>
          </cell>
        </row>
        <row r="871">
          <cell r="A871" t="str">
            <v>16.02.020</v>
          </cell>
          <cell r="B871" t="str">
            <v>Telha de barro tipo francesa</v>
          </cell>
          <cell r="C871" t="str">
            <v>M2</v>
          </cell>
          <cell r="D871">
            <v>49.92</v>
          </cell>
          <cell r="E871">
            <v>23.34</v>
          </cell>
          <cell r="F871">
            <v>73.260000000000005</v>
          </cell>
        </row>
        <row r="872">
          <cell r="A872" t="str">
            <v>16.02.030</v>
          </cell>
          <cell r="B872" t="str">
            <v>Telha de barro tipo romana</v>
          </cell>
          <cell r="C872" t="str">
            <v>M2</v>
          </cell>
          <cell r="D872">
            <v>27.52</v>
          </cell>
          <cell r="E872">
            <v>23.34</v>
          </cell>
          <cell r="F872">
            <v>50.86</v>
          </cell>
        </row>
        <row r="873">
          <cell r="A873" t="str">
            <v>16.02.045</v>
          </cell>
          <cell r="B873" t="str">
            <v>Telha de barro colonial/paulista</v>
          </cell>
          <cell r="C873" t="str">
            <v>M2</v>
          </cell>
          <cell r="D873">
            <v>68.58</v>
          </cell>
          <cell r="E873">
            <v>35.01</v>
          </cell>
          <cell r="F873">
            <v>103.59</v>
          </cell>
        </row>
        <row r="874">
          <cell r="A874" t="str">
            <v>16.02.060</v>
          </cell>
          <cell r="B874" t="str">
            <v>Telha de barro tipo plan</v>
          </cell>
          <cell r="C874" t="str">
            <v>M2</v>
          </cell>
          <cell r="D874">
            <v>76.14</v>
          </cell>
          <cell r="E874">
            <v>35.01</v>
          </cell>
          <cell r="F874">
            <v>111.15</v>
          </cell>
        </row>
        <row r="875">
          <cell r="A875" t="str">
            <v>16.02.120</v>
          </cell>
          <cell r="B875" t="str">
            <v>Emboçamento de beiral em telhas de barro</v>
          </cell>
          <cell r="C875" t="str">
            <v>M</v>
          </cell>
          <cell r="D875">
            <v>0.75</v>
          </cell>
          <cell r="E875">
            <v>10.29</v>
          </cell>
          <cell r="F875">
            <v>11.04</v>
          </cell>
        </row>
        <row r="876">
          <cell r="A876" t="str">
            <v>16.02.230</v>
          </cell>
          <cell r="B876" t="str">
            <v>Cumeeira de barro emboçado tipos: plan, romana, italiana, francesa e paulistinha</v>
          </cell>
          <cell r="C876" t="str">
            <v>M</v>
          </cell>
          <cell r="D876">
            <v>10.59</v>
          </cell>
          <cell r="E876">
            <v>12.87</v>
          </cell>
          <cell r="F876">
            <v>23.46</v>
          </cell>
        </row>
        <row r="877">
          <cell r="A877" t="str">
            <v>16.02.270</v>
          </cell>
          <cell r="B877" t="str">
            <v>Espigão de barro emboçado</v>
          </cell>
          <cell r="C877" t="str">
            <v>M</v>
          </cell>
          <cell r="D877">
            <v>15.81</v>
          </cell>
          <cell r="E877">
            <v>12.87</v>
          </cell>
          <cell r="F877">
            <v>28.68</v>
          </cell>
        </row>
        <row r="878">
          <cell r="A878" t="str">
            <v>16.03</v>
          </cell>
          <cell r="B878" t="str">
            <v>Telhamento em cimento reforçado com fio sintético (CRFS)</v>
          </cell>
        </row>
        <row r="879">
          <cell r="A879" t="str">
            <v>16.03.010</v>
          </cell>
          <cell r="B879" t="str">
            <v>Telhamento em cimento reforçado com fio sintético CRFS - perfil ondulado de 6 mm</v>
          </cell>
          <cell r="C879" t="str">
            <v>M2</v>
          </cell>
          <cell r="D879">
            <v>40.520000000000003</v>
          </cell>
          <cell r="E879">
            <v>12.87</v>
          </cell>
          <cell r="F879">
            <v>53.39</v>
          </cell>
        </row>
        <row r="880">
          <cell r="A880" t="str">
            <v>16.03.020</v>
          </cell>
          <cell r="B880" t="str">
            <v>Telhamento em cimento reforçado com fio sintético CRFS - perfil ondulado de 8 mm</v>
          </cell>
          <cell r="C880" t="str">
            <v>M2</v>
          </cell>
          <cell r="D880">
            <v>56.63</v>
          </cell>
          <cell r="E880">
            <v>12.87</v>
          </cell>
          <cell r="F880">
            <v>69.5</v>
          </cell>
        </row>
        <row r="881">
          <cell r="A881" t="str">
            <v>16.03.030</v>
          </cell>
          <cell r="B881" t="str">
            <v>Telhamento em cimento reforçado com fio sintético CRFS - perfil trapezoidal de 44 cm</v>
          </cell>
          <cell r="C881" t="str">
            <v>M2</v>
          </cell>
          <cell r="D881">
            <v>120.7</v>
          </cell>
          <cell r="E881">
            <v>12.87</v>
          </cell>
          <cell r="F881">
            <v>133.57</v>
          </cell>
        </row>
        <row r="882">
          <cell r="A882" t="str">
            <v>16.03.040</v>
          </cell>
          <cell r="B882" t="str">
            <v>Telhamento em cimento reforçado com fio sintético CRFS - perfil modulado</v>
          </cell>
          <cell r="C882" t="str">
            <v>M2</v>
          </cell>
          <cell r="D882">
            <v>129.87</v>
          </cell>
          <cell r="E882">
            <v>12.87</v>
          </cell>
          <cell r="F882">
            <v>142.74</v>
          </cell>
        </row>
        <row r="883">
          <cell r="A883" t="str">
            <v>16.03.300</v>
          </cell>
          <cell r="B883" t="str">
            <v>Cumeeira normal em cimento reforçado com fio sintético CRFS - perfil ondulado</v>
          </cell>
          <cell r="C883" t="str">
            <v>M</v>
          </cell>
          <cell r="D883">
            <v>70.78</v>
          </cell>
          <cell r="E883">
            <v>6.43</v>
          </cell>
          <cell r="F883">
            <v>77.209999999999994</v>
          </cell>
        </row>
        <row r="884">
          <cell r="A884" t="str">
            <v>16.03.310</v>
          </cell>
          <cell r="B884" t="str">
            <v>Cumeeira universal em cimento reforçado com fio sintético CRFS - perfil ondulado</v>
          </cell>
          <cell r="C884" t="str">
            <v>M</v>
          </cell>
          <cell r="D884">
            <v>62.48</v>
          </cell>
          <cell r="E884">
            <v>6.43</v>
          </cell>
          <cell r="F884">
            <v>68.91</v>
          </cell>
        </row>
        <row r="885">
          <cell r="A885" t="str">
            <v>16.03.320</v>
          </cell>
          <cell r="B885" t="str">
            <v>Cumeeira normal em cimento reforçado com fio sintético CRFS - perfil trapezoidal 44 cm</v>
          </cell>
          <cell r="C885" t="str">
            <v>M</v>
          </cell>
          <cell r="D885">
            <v>98.58</v>
          </cell>
          <cell r="E885">
            <v>6.43</v>
          </cell>
          <cell r="F885">
            <v>105.01</v>
          </cell>
        </row>
        <row r="886">
          <cell r="A886" t="str">
            <v>16.03.330</v>
          </cell>
          <cell r="B886" t="str">
            <v>Cumeeira normal em cimento reforçado com fio sintético CRFS - perfil modulado</v>
          </cell>
          <cell r="C886" t="str">
            <v>M</v>
          </cell>
          <cell r="D886">
            <v>137.91</v>
          </cell>
          <cell r="E886">
            <v>6.43</v>
          </cell>
          <cell r="F886">
            <v>144.34</v>
          </cell>
        </row>
        <row r="887">
          <cell r="A887" t="str">
            <v>16.03.360</v>
          </cell>
          <cell r="B887" t="str">
            <v>Espigão em cimento reforçado com fio sintético CRFS - perfil ondulado</v>
          </cell>
          <cell r="C887" t="str">
            <v>M</v>
          </cell>
          <cell r="D887">
            <v>43.67</v>
          </cell>
          <cell r="E887">
            <v>6.43</v>
          </cell>
          <cell r="F887">
            <v>50.1</v>
          </cell>
        </row>
        <row r="888">
          <cell r="A888" t="str">
            <v>16.03.370</v>
          </cell>
          <cell r="B888" t="str">
            <v>Espigão em cimento reforçado com fio sintético CRFS - perfil modulado</v>
          </cell>
          <cell r="C888" t="str">
            <v>M</v>
          </cell>
          <cell r="D888">
            <v>70.59</v>
          </cell>
          <cell r="E888">
            <v>6.43</v>
          </cell>
          <cell r="F888">
            <v>77.02</v>
          </cell>
        </row>
        <row r="889">
          <cell r="A889" t="str">
            <v>16.03.400</v>
          </cell>
          <cell r="B889" t="str">
            <v>Rufo em cimento reforçado com fio sintético CRFS - perfil ondulado</v>
          </cell>
          <cell r="C889" t="str">
            <v>M</v>
          </cell>
          <cell r="D889">
            <v>60.63</v>
          </cell>
          <cell r="E889">
            <v>6.43</v>
          </cell>
          <cell r="F889">
            <v>67.06</v>
          </cell>
        </row>
        <row r="890">
          <cell r="A890" t="str">
            <v>16.10</v>
          </cell>
          <cell r="B890" t="str">
            <v>Telhamento em madeira ou fibra vegetal</v>
          </cell>
        </row>
        <row r="891">
          <cell r="A891" t="str">
            <v>16.10.020</v>
          </cell>
          <cell r="B891" t="str">
            <v>Telha em fibra vegetal, perfil ondulado, com espessura de 3 mm</v>
          </cell>
          <cell r="C891" t="str">
            <v>M2</v>
          </cell>
          <cell r="D891">
            <v>67.05</v>
          </cell>
          <cell r="E891">
            <v>20.91</v>
          </cell>
          <cell r="F891">
            <v>87.96</v>
          </cell>
        </row>
        <row r="892">
          <cell r="A892" t="str">
            <v>16.10.100</v>
          </cell>
          <cell r="B892" t="str">
            <v>Cumeeira em fibra vegetal, lisa, com espessura de 3 mm</v>
          </cell>
          <cell r="C892" t="str">
            <v>M</v>
          </cell>
          <cell r="D892">
            <v>103.9</v>
          </cell>
          <cell r="E892">
            <v>7.07</v>
          </cell>
          <cell r="F892">
            <v>110.97</v>
          </cell>
        </row>
        <row r="893">
          <cell r="A893" t="str">
            <v>16.12</v>
          </cell>
          <cell r="B893" t="str">
            <v>Telhamento metálico comum</v>
          </cell>
        </row>
        <row r="894">
          <cell r="A894" t="str">
            <v>16.12.020</v>
          </cell>
          <cell r="B894" t="str">
            <v>Telhamento em chapa de aço pré-pintada com epóxi e poliéster, perfil ondulado, com espessura de 0,50 mm</v>
          </cell>
          <cell r="C894" t="str">
            <v>M2</v>
          </cell>
          <cell r="D894">
            <v>127.81</v>
          </cell>
          <cell r="E894">
            <v>12.87</v>
          </cell>
          <cell r="F894">
            <v>140.68</v>
          </cell>
        </row>
        <row r="895">
          <cell r="A895" t="str">
            <v>16.12.040</v>
          </cell>
          <cell r="B895" t="str">
            <v>Telhamento em chapa de aço pré-pintada com epóxi e poliéster, perfil ondulado calandrado, com espessura de 0,80 mm</v>
          </cell>
          <cell r="C895" t="str">
            <v>M2</v>
          </cell>
          <cell r="D895">
            <v>228.47</v>
          </cell>
          <cell r="E895">
            <v>12.87</v>
          </cell>
          <cell r="F895">
            <v>241.34</v>
          </cell>
        </row>
        <row r="896">
          <cell r="A896" t="str">
            <v>16.12.050</v>
          </cell>
          <cell r="B896" t="str">
            <v>Telhamento em chapa de aço pré-pintada com epóxi e poliéster, perfil trapezoidal, com espessura de 0,80 mm e altura de 100 mm</v>
          </cell>
          <cell r="C896" t="str">
            <v>M2</v>
          </cell>
          <cell r="D896">
            <v>168.29</v>
          </cell>
          <cell r="E896">
            <v>12.87</v>
          </cell>
          <cell r="F896">
            <v>181.16</v>
          </cell>
        </row>
        <row r="897">
          <cell r="A897" t="str">
            <v>16.12.060</v>
          </cell>
          <cell r="B897" t="str">
            <v>Telhamento em chapa de aço pré-pintada com epóxi e poliéster, perfil trapezoidal, com espessura de 0,50 mm e altura de 40 mm</v>
          </cell>
          <cell r="C897" t="str">
            <v>M2</v>
          </cell>
          <cell r="D897">
            <v>125.74</v>
          </cell>
          <cell r="E897">
            <v>12.87</v>
          </cell>
          <cell r="F897">
            <v>138.61000000000001</v>
          </cell>
        </row>
        <row r="898">
          <cell r="A898" t="str">
            <v>16.12.200</v>
          </cell>
          <cell r="B898" t="str">
            <v>Cumeeira em chapa de aço pré-pintada com epóxi e poliéster, perfil trapezoidal, com espessura de 0,50 mm</v>
          </cell>
          <cell r="C898" t="str">
            <v>M</v>
          </cell>
          <cell r="D898">
            <v>120.66</v>
          </cell>
          <cell r="E898">
            <v>6.43</v>
          </cell>
          <cell r="F898">
            <v>127.09</v>
          </cell>
        </row>
        <row r="899">
          <cell r="A899" t="str">
            <v>16.12.220</v>
          </cell>
          <cell r="B899" t="str">
            <v>Cumeeira em chapa de aço pré-pintada com epóxi e poliéster, perfil ondulado, com espessura de 0,50 mm</v>
          </cell>
          <cell r="C899" t="str">
            <v>M</v>
          </cell>
          <cell r="D899">
            <v>116.36</v>
          </cell>
          <cell r="E899">
            <v>6.43</v>
          </cell>
          <cell r="F899">
            <v>122.79</v>
          </cell>
        </row>
        <row r="900">
          <cell r="A900" t="str">
            <v>16.13</v>
          </cell>
          <cell r="B900" t="str">
            <v>Telhamento metálico especial</v>
          </cell>
        </row>
        <row r="901">
          <cell r="A901" t="str">
            <v>16.13.060</v>
          </cell>
          <cell r="B901" t="str">
            <v>Telhamento em chapa de aço pré-pintada com epóxi e poliéster, tipo sanduíche, espessura de 0,50 mm, com lã de rocha</v>
          </cell>
          <cell r="C901" t="str">
            <v>M2</v>
          </cell>
          <cell r="D901">
            <v>252.03</v>
          </cell>
          <cell r="E901">
            <v>32.36</v>
          </cell>
          <cell r="F901">
            <v>284.39</v>
          </cell>
        </row>
        <row r="902">
          <cell r="A902" t="str">
            <v>16.13.070</v>
          </cell>
          <cell r="B902" t="str">
            <v>Telhamento em chapa de aço pré-pintada com epóxi e poliéster, tipo sanduíche, espessura de 0,50 mm, com poliuretano</v>
          </cell>
          <cell r="C902" t="str">
            <v>M2</v>
          </cell>
          <cell r="D902">
            <v>256.57</v>
          </cell>
          <cell r="E902">
            <v>14</v>
          </cell>
          <cell r="F902">
            <v>270.57</v>
          </cell>
        </row>
        <row r="903">
          <cell r="A903" t="str">
            <v>16.13.130</v>
          </cell>
          <cell r="B903" t="str">
            <v>Telhamento em chapa de aço com pintura poliéster, tipo sanduíche, espessura de 0,50 mm, com poliestireno expandido</v>
          </cell>
          <cell r="C903" t="str">
            <v>M2</v>
          </cell>
          <cell r="D903">
            <v>192.07</v>
          </cell>
          <cell r="E903">
            <v>14</v>
          </cell>
          <cell r="F903">
            <v>206.07</v>
          </cell>
        </row>
        <row r="904">
          <cell r="A904" t="str">
            <v>16.13.140</v>
          </cell>
          <cell r="B904" t="str">
            <v>Telhamento em chapa de aço galvanizado autoportante, perfil trapezoidal, com espessura de 0,80 mm e altura de 120 mm</v>
          </cell>
          <cell r="C904" t="str">
            <v>M2</v>
          </cell>
          <cell r="D904">
            <v>161.47</v>
          </cell>
          <cell r="E904">
            <v>12.87</v>
          </cell>
          <cell r="F904">
            <v>174.34</v>
          </cell>
        </row>
        <row r="905">
          <cell r="A905" t="str">
            <v>16.16</v>
          </cell>
          <cell r="B905" t="str">
            <v>Telhamento em material sintético</v>
          </cell>
        </row>
        <row r="906">
          <cell r="A906" t="str">
            <v>16.16.040</v>
          </cell>
          <cell r="B906" t="str">
            <v>Telha ondulada translúcida em polipropileno</v>
          </cell>
          <cell r="C906" t="str">
            <v>M2</v>
          </cell>
          <cell r="D906">
            <v>66.66</v>
          </cell>
          <cell r="E906">
            <v>12.87</v>
          </cell>
          <cell r="F906">
            <v>79.53</v>
          </cell>
        </row>
        <row r="907">
          <cell r="A907" t="str">
            <v>16.16.160</v>
          </cell>
          <cell r="B907" t="str">
            <v>Telha em poliéster reforçado com fibras de vidro, perfil trapezoidal 49</v>
          </cell>
          <cell r="C907" t="str">
            <v>M2</v>
          </cell>
          <cell r="D907">
            <v>102.35</v>
          </cell>
          <cell r="E907">
            <v>12.87</v>
          </cell>
          <cell r="F907">
            <v>115.22</v>
          </cell>
        </row>
        <row r="908">
          <cell r="A908" t="str">
            <v>16.16.400</v>
          </cell>
          <cell r="B908" t="str">
            <v>Cumeeira para telha de poliéster, tipo perfil trapezoidal 49</v>
          </cell>
          <cell r="C908" t="str">
            <v>M</v>
          </cell>
          <cell r="D908">
            <v>161.94</v>
          </cell>
          <cell r="E908">
            <v>6.43</v>
          </cell>
          <cell r="F908">
            <v>168.37</v>
          </cell>
        </row>
        <row r="909">
          <cell r="A909" t="str">
            <v>16.20</v>
          </cell>
          <cell r="B909" t="str">
            <v>Telhamento em vidro</v>
          </cell>
        </row>
        <row r="910">
          <cell r="A910" t="str">
            <v>16.20.020</v>
          </cell>
          <cell r="B910" t="str">
            <v>Telhas de vidro para iluminação tipo francesa</v>
          </cell>
          <cell r="C910" t="str">
            <v>UN</v>
          </cell>
          <cell r="D910">
            <v>61.24</v>
          </cell>
          <cell r="E910">
            <v>3.21</v>
          </cell>
          <cell r="F910">
            <v>64.45</v>
          </cell>
        </row>
        <row r="911">
          <cell r="A911" t="str">
            <v>16.20.040</v>
          </cell>
          <cell r="B911" t="str">
            <v>Telhas de vidro para iluminação tipo colonial/paulistinha</v>
          </cell>
          <cell r="C911" t="str">
            <v>UN</v>
          </cell>
          <cell r="D911">
            <v>61.24</v>
          </cell>
          <cell r="E911">
            <v>3.21</v>
          </cell>
          <cell r="F911">
            <v>64.45</v>
          </cell>
        </row>
        <row r="912">
          <cell r="A912" t="str">
            <v>16.30</v>
          </cell>
          <cell r="B912" t="str">
            <v>Domos</v>
          </cell>
        </row>
        <row r="913">
          <cell r="A913" t="str">
            <v>16.30.020</v>
          </cell>
          <cell r="B913" t="str">
            <v>Domo de acrílico fixado em perfis de alumínio</v>
          </cell>
          <cell r="C913" t="str">
            <v>M2</v>
          </cell>
          <cell r="D913">
            <v>655.4</v>
          </cell>
          <cell r="F913">
            <v>655.4</v>
          </cell>
        </row>
        <row r="914">
          <cell r="A914" t="str">
            <v>16.32</v>
          </cell>
          <cell r="B914" t="str">
            <v>Painel, chapas e fechamento</v>
          </cell>
        </row>
        <row r="915">
          <cell r="A915" t="str">
            <v>16.32.070</v>
          </cell>
          <cell r="B915" t="str">
            <v>Cobertura curva em chapa de policarbonato alveolar bronze de 6 mm</v>
          </cell>
          <cell r="C915" t="str">
            <v>M2</v>
          </cell>
          <cell r="D915">
            <v>140.32</v>
          </cell>
          <cell r="E915">
            <v>66.989999999999995</v>
          </cell>
          <cell r="F915">
            <v>207.31</v>
          </cell>
        </row>
        <row r="916">
          <cell r="A916" t="str">
            <v>16.32.120</v>
          </cell>
          <cell r="B916" t="str">
            <v>Cobertura plana em chapa de policarbonato alveolar de 10 mm</v>
          </cell>
          <cell r="C916" t="str">
            <v>M2</v>
          </cell>
          <cell r="D916">
            <v>204.63</v>
          </cell>
          <cell r="E916">
            <v>60.29</v>
          </cell>
          <cell r="F916">
            <v>264.92</v>
          </cell>
        </row>
        <row r="917">
          <cell r="A917" t="str">
            <v>16.32.130</v>
          </cell>
          <cell r="B917" t="str">
            <v>Cobertura curva em chapa de policarbonato alveolar bronze de 10 mm</v>
          </cell>
          <cell r="C917" t="str">
            <v>M2</v>
          </cell>
          <cell r="D917">
            <v>210.46</v>
          </cell>
          <cell r="E917">
            <v>66.989999999999995</v>
          </cell>
          <cell r="F917">
            <v>277.45</v>
          </cell>
        </row>
        <row r="918">
          <cell r="A918" t="str">
            <v>16.33</v>
          </cell>
          <cell r="B918" t="str">
            <v>Calhas e rufos</v>
          </cell>
        </row>
        <row r="919">
          <cell r="A919" t="str">
            <v>16.33.022</v>
          </cell>
          <cell r="B919" t="str">
            <v>Calha, rufo, afins em chapa galvanizada nº 24 - corte 0,33 m</v>
          </cell>
          <cell r="C919" t="str">
            <v>M</v>
          </cell>
          <cell r="D919">
            <v>54.54</v>
          </cell>
          <cell r="E919">
            <v>40.03</v>
          </cell>
          <cell r="F919">
            <v>94.57</v>
          </cell>
        </row>
        <row r="920">
          <cell r="A920" t="str">
            <v>16.33.052</v>
          </cell>
          <cell r="B920" t="str">
            <v>Calha, rufo, afins em chapa galvanizada nº 24 - corte 0,50 m</v>
          </cell>
          <cell r="C920" t="str">
            <v>M</v>
          </cell>
          <cell r="D920">
            <v>84.09</v>
          </cell>
          <cell r="E920">
            <v>47.31</v>
          </cell>
          <cell r="F920">
            <v>131.4</v>
          </cell>
        </row>
        <row r="921">
          <cell r="A921" t="str">
            <v>16.33.062</v>
          </cell>
          <cell r="B921" t="str">
            <v>Calha, rufo, afins em chapa galvanizada nº 24 - corte 1,00 m</v>
          </cell>
          <cell r="C921" t="str">
            <v>M</v>
          </cell>
          <cell r="D921">
            <v>168.12</v>
          </cell>
          <cell r="E921">
            <v>50.95</v>
          </cell>
          <cell r="F921">
            <v>219.07</v>
          </cell>
        </row>
        <row r="922">
          <cell r="A922" t="str">
            <v>16.33.082</v>
          </cell>
          <cell r="B922" t="str">
            <v>Calha, rufo, afins em chapa galvanizada nº 26 - corte 0,33 m</v>
          </cell>
          <cell r="C922" t="str">
            <v>M</v>
          </cell>
          <cell r="D922">
            <v>42</v>
          </cell>
          <cell r="E922">
            <v>40.03</v>
          </cell>
          <cell r="F922">
            <v>82.03</v>
          </cell>
        </row>
        <row r="923">
          <cell r="A923" t="str">
            <v>16.33.102</v>
          </cell>
          <cell r="B923" t="str">
            <v>Calha, rufo, afins em chapa galvanizada nº 26 - corte 0,50 m</v>
          </cell>
          <cell r="C923" t="str">
            <v>M</v>
          </cell>
          <cell r="D923">
            <v>63.18</v>
          </cell>
          <cell r="E923">
            <v>47.31</v>
          </cell>
          <cell r="F923">
            <v>110.49</v>
          </cell>
        </row>
        <row r="924">
          <cell r="A924" t="str">
            <v>16.33.400</v>
          </cell>
          <cell r="B924" t="str">
            <v>Rufo pré-moldado em concreto, de 14 x 50 x 18,5 cm</v>
          </cell>
          <cell r="C924" t="str">
            <v>UN</v>
          </cell>
          <cell r="D924">
            <v>13.77</v>
          </cell>
          <cell r="E924">
            <v>1.02</v>
          </cell>
          <cell r="F924">
            <v>14.79</v>
          </cell>
        </row>
        <row r="925">
          <cell r="A925" t="str">
            <v>16.33.410</v>
          </cell>
          <cell r="B925" t="str">
            <v>Rufo pré-moldado em concreto, de 20 x 50 x 26 cm</v>
          </cell>
          <cell r="C925" t="str">
            <v>UN</v>
          </cell>
          <cell r="D925">
            <v>16.21</v>
          </cell>
          <cell r="E925">
            <v>1.45</v>
          </cell>
          <cell r="F925">
            <v>17.66</v>
          </cell>
        </row>
        <row r="926">
          <cell r="A926" t="str">
            <v>16.33.412</v>
          </cell>
          <cell r="B926" t="str">
            <v>Rufo pré-moldado em concreto, largura 24 cm</v>
          </cell>
          <cell r="C926" t="str">
            <v>UN</v>
          </cell>
          <cell r="D926">
            <v>15.75</v>
          </cell>
          <cell r="E926">
            <v>2.0299999999999998</v>
          </cell>
          <cell r="F926">
            <v>17.78</v>
          </cell>
        </row>
        <row r="927">
          <cell r="A927" t="str">
            <v>16.40</v>
          </cell>
          <cell r="B927" t="str">
            <v>Reparos, conservações e complementos - GRUPO 16</v>
          </cell>
        </row>
        <row r="928">
          <cell r="A928" t="str">
            <v>16.40.040</v>
          </cell>
          <cell r="B928" t="str">
            <v>Recolocação de cumeeiras e espigões de barro</v>
          </cell>
          <cell r="C928" t="str">
            <v>M</v>
          </cell>
          <cell r="D928">
            <v>1.92</v>
          </cell>
          <cell r="E928">
            <v>12.87</v>
          </cell>
          <cell r="F928">
            <v>14.79</v>
          </cell>
        </row>
        <row r="929">
          <cell r="A929" t="str">
            <v>16.40.060</v>
          </cell>
          <cell r="B929" t="str">
            <v>Recolocação de telha de barro tipo colonial/paulistinha</v>
          </cell>
          <cell r="C929" t="str">
            <v>M2</v>
          </cell>
          <cell r="E929">
            <v>35.01</v>
          </cell>
          <cell r="F929">
            <v>35.01</v>
          </cell>
        </row>
        <row r="930">
          <cell r="A930" t="str">
            <v>16.40.080</v>
          </cell>
          <cell r="B930" t="str">
            <v>Recolocação de telha de barro tipo plan</v>
          </cell>
          <cell r="C930" t="str">
            <v>M2</v>
          </cell>
          <cell r="E930">
            <v>35.01</v>
          </cell>
          <cell r="F930">
            <v>35.01</v>
          </cell>
        </row>
        <row r="931">
          <cell r="A931" t="str">
            <v>16.40.090</v>
          </cell>
          <cell r="B931" t="str">
            <v>Recolocação de domo de acrílico, inclusive perfis metálicos de fixação</v>
          </cell>
          <cell r="C931" t="str">
            <v>M2</v>
          </cell>
          <cell r="E931">
            <v>16.079999999999998</v>
          </cell>
          <cell r="F931">
            <v>16.079999999999998</v>
          </cell>
        </row>
        <row r="932">
          <cell r="A932" t="str">
            <v>16.40.120</v>
          </cell>
          <cell r="B932" t="str">
            <v>Recolocação de telhas de barro tipo francesa</v>
          </cell>
          <cell r="C932" t="str">
            <v>M2</v>
          </cell>
          <cell r="E932">
            <v>23.34</v>
          </cell>
          <cell r="F932">
            <v>23.34</v>
          </cell>
        </row>
        <row r="933">
          <cell r="A933" t="str">
            <v>16.40.140</v>
          </cell>
          <cell r="B933" t="str">
            <v>Recolocação de telha em fibrocimento ou CRFS, perfil ondulado</v>
          </cell>
          <cell r="C933" t="str">
            <v>M2</v>
          </cell>
          <cell r="D933">
            <v>3.47</v>
          </cell>
          <cell r="E933">
            <v>12.87</v>
          </cell>
          <cell r="F933">
            <v>16.34</v>
          </cell>
        </row>
        <row r="934">
          <cell r="A934" t="str">
            <v>16.40.150</v>
          </cell>
          <cell r="B934" t="str">
            <v>Recolocação de telha em fibrocimento ou CRFS, perfil modulado ou trapezoidal</v>
          </cell>
          <cell r="C934" t="str">
            <v>M2</v>
          </cell>
          <cell r="D934">
            <v>10.41</v>
          </cell>
          <cell r="E934">
            <v>12.87</v>
          </cell>
          <cell r="F934">
            <v>23.28</v>
          </cell>
        </row>
        <row r="935">
          <cell r="A935" t="str">
            <v>17</v>
          </cell>
          <cell r="B935" t="str">
            <v>REVESTIMENTO EM MASSA OU FUNDIDO NO LOCAL</v>
          </cell>
        </row>
        <row r="936">
          <cell r="A936" t="str">
            <v>17.01</v>
          </cell>
          <cell r="B936" t="str">
            <v>Regularização de base</v>
          </cell>
        </row>
        <row r="937">
          <cell r="A937" t="str">
            <v>17.01.010</v>
          </cell>
          <cell r="B937" t="str">
            <v>Argamassa de proteção com argila expandida</v>
          </cell>
          <cell r="C937" t="str">
            <v>M3</v>
          </cell>
          <cell r="D937">
            <v>682.54</v>
          </cell>
          <cell r="E937">
            <v>229.26</v>
          </cell>
          <cell r="F937">
            <v>911.8</v>
          </cell>
        </row>
        <row r="938">
          <cell r="A938" t="str">
            <v>17.01.020</v>
          </cell>
          <cell r="B938" t="str">
            <v>Argamassa de regularização e/ou proteção</v>
          </cell>
          <cell r="C938" t="str">
            <v>M3</v>
          </cell>
          <cell r="D938">
            <v>406.54</v>
          </cell>
          <cell r="E938">
            <v>229.26</v>
          </cell>
          <cell r="F938">
            <v>635.79999999999995</v>
          </cell>
        </row>
        <row r="939">
          <cell r="A939" t="str">
            <v>17.01.040</v>
          </cell>
          <cell r="B939" t="str">
            <v>Lastro de concreto impermeabilizado</v>
          </cell>
          <cell r="C939" t="str">
            <v>M3</v>
          </cell>
          <cell r="D939">
            <v>329.55</v>
          </cell>
          <cell r="E939">
            <v>229.26</v>
          </cell>
          <cell r="F939">
            <v>558.80999999999995</v>
          </cell>
        </row>
        <row r="940">
          <cell r="A940" t="str">
            <v>17.01.050</v>
          </cell>
          <cell r="B940" t="str">
            <v>Regularização de piso com nata de cimento</v>
          </cell>
          <cell r="C940" t="str">
            <v>M2</v>
          </cell>
          <cell r="D940">
            <v>3.32</v>
          </cell>
          <cell r="E940">
            <v>17.84</v>
          </cell>
          <cell r="F940">
            <v>21.16</v>
          </cell>
        </row>
        <row r="941">
          <cell r="A941" t="str">
            <v>17.01.060</v>
          </cell>
          <cell r="B941" t="str">
            <v>Regularização de piso com nata de cimento e bianco</v>
          </cell>
          <cell r="C941" t="str">
            <v>M2</v>
          </cell>
          <cell r="D941">
            <v>7.01</v>
          </cell>
          <cell r="E941">
            <v>17.53</v>
          </cell>
          <cell r="F941">
            <v>24.54</v>
          </cell>
        </row>
        <row r="942">
          <cell r="A942" t="str">
            <v>17.01.120</v>
          </cell>
          <cell r="B942" t="str">
            <v>Argamassa de cimento e areia traço 1:3, com adesivo acrílico</v>
          </cell>
          <cell r="C942" t="str">
            <v>M3</v>
          </cell>
          <cell r="D942">
            <v>931.68</v>
          </cell>
          <cell r="E942">
            <v>229.26</v>
          </cell>
          <cell r="F942">
            <v>1160.94</v>
          </cell>
        </row>
        <row r="943">
          <cell r="A943" t="str">
            <v>17.02</v>
          </cell>
          <cell r="B943" t="str">
            <v>Revestimento em argamassa</v>
          </cell>
        </row>
        <row r="944">
          <cell r="A944" t="str">
            <v>17.02.020</v>
          </cell>
          <cell r="B944" t="str">
            <v>Chapisco</v>
          </cell>
          <cell r="C944" t="str">
            <v>M2</v>
          </cell>
          <cell r="D944">
            <v>2.0299999999999998</v>
          </cell>
          <cell r="E944">
            <v>3.39</v>
          </cell>
          <cell r="F944">
            <v>5.42</v>
          </cell>
        </row>
        <row r="945">
          <cell r="A945" t="str">
            <v>17.02.030</v>
          </cell>
          <cell r="B945" t="str">
            <v>Chapisco 1:4 com areia grossa</v>
          </cell>
          <cell r="C945" t="str">
            <v>M2</v>
          </cell>
          <cell r="D945">
            <v>1.26</v>
          </cell>
          <cell r="E945">
            <v>3.39</v>
          </cell>
          <cell r="F945">
            <v>4.6500000000000004</v>
          </cell>
        </row>
        <row r="946">
          <cell r="A946" t="str">
            <v>17.02.040</v>
          </cell>
          <cell r="B946" t="str">
            <v>Chapisco com bianco</v>
          </cell>
          <cell r="C946" t="str">
            <v>M2</v>
          </cell>
          <cell r="D946">
            <v>5.66</v>
          </cell>
          <cell r="E946">
            <v>3.39</v>
          </cell>
          <cell r="F946">
            <v>9.0500000000000007</v>
          </cell>
        </row>
        <row r="947">
          <cell r="A947" t="str">
            <v>17.02.060</v>
          </cell>
          <cell r="B947" t="str">
            <v>Chapisco fino peneirado</v>
          </cell>
          <cell r="C947" t="str">
            <v>M2</v>
          </cell>
          <cell r="D947">
            <v>2.0699999999999998</v>
          </cell>
          <cell r="E947">
            <v>4.95</v>
          </cell>
          <cell r="F947">
            <v>7.02</v>
          </cell>
        </row>
        <row r="948">
          <cell r="A948" t="str">
            <v>17.02.080</v>
          </cell>
          <cell r="B948" t="str">
            <v>Chapisco rústico com pedra britada nº 1</v>
          </cell>
          <cell r="C948" t="str">
            <v>M2</v>
          </cell>
          <cell r="D948">
            <v>3.39</v>
          </cell>
          <cell r="E948">
            <v>5.26</v>
          </cell>
          <cell r="F948">
            <v>8.65</v>
          </cell>
        </row>
        <row r="949">
          <cell r="A949" t="str">
            <v>17.02.120</v>
          </cell>
          <cell r="B949" t="str">
            <v>Emboço comum</v>
          </cell>
          <cell r="C949" t="str">
            <v>M2</v>
          </cell>
          <cell r="D949">
            <v>7.57</v>
          </cell>
          <cell r="E949">
            <v>9.34</v>
          </cell>
          <cell r="F949">
            <v>16.91</v>
          </cell>
        </row>
        <row r="950">
          <cell r="A950" t="str">
            <v>17.02.140</v>
          </cell>
          <cell r="B950" t="str">
            <v>Emboço desempenado com espuma de poliéster</v>
          </cell>
          <cell r="C950" t="str">
            <v>M2</v>
          </cell>
          <cell r="D950">
            <v>7.57</v>
          </cell>
          <cell r="E950">
            <v>12.87</v>
          </cell>
          <cell r="F950">
            <v>20.440000000000001</v>
          </cell>
        </row>
        <row r="951">
          <cell r="A951" t="str">
            <v>17.02.160</v>
          </cell>
          <cell r="B951" t="str">
            <v>Emboço desempenado com argamassa industrializada</v>
          </cell>
          <cell r="C951" t="str">
            <v>M2</v>
          </cell>
          <cell r="D951">
            <v>30.6</v>
          </cell>
          <cell r="E951">
            <v>8.0399999999999991</v>
          </cell>
          <cell r="F951">
            <v>38.64</v>
          </cell>
        </row>
        <row r="952">
          <cell r="A952" t="str">
            <v>17.02.220</v>
          </cell>
          <cell r="B952" t="str">
            <v>Reboco</v>
          </cell>
          <cell r="C952" t="str">
            <v>M2</v>
          </cell>
          <cell r="D952">
            <v>1.53</v>
          </cell>
          <cell r="E952">
            <v>8.0399999999999991</v>
          </cell>
          <cell r="F952">
            <v>9.57</v>
          </cell>
        </row>
        <row r="953">
          <cell r="A953" t="str">
            <v>17.02.260</v>
          </cell>
          <cell r="B953" t="str">
            <v>Barra lisa com acabamento em nata de cimento</v>
          </cell>
          <cell r="C953" t="str">
            <v>M2</v>
          </cell>
          <cell r="D953">
            <v>8.35</v>
          </cell>
          <cell r="E953">
            <v>20.91</v>
          </cell>
          <cell r="F953">
            <v>29.26</v>
          </cell>
        </row>
        <row r="954">
          <cell r="A954" t="str">
            <v>17.03</v>
          </cell>
          <cell r="B954" t="str">
            <v>Revestimento em cimentado</v>
          </cell>
        </row>
        <row r="955">
          <cell r="A955" t="str">
            <v>17.03.020</v>
          </cell>
          <cell r="B955" t="str">
            <v>Cimentado desempenado</v>
          </cell>
          <cell r="C955" t="str">
            <v>M2</v>
          </cell>
          <cell r="D955">
            <v>8.14</v>
          </cell>
          <cell r="E955">
            <v>17.690000000000001</v>
          </cell>
          <cell r="F955">
            <v>25.83</v>
          </cell>
        </row>
        <row r="956">
          <cell r="A956" t="str">
            <v>17.03.040</v>
          </cell>
          <cell r="B956" t="str">
            <v>Cimentado desempenado e alisado (queimado)</v>
          </cell>
          <cell r="C956" t="str">
            <v>M2</v>
          </cell>
          <cell r="D956">
            <v>8.73</v>
          </cell>
          <cell r="E956">
            <v>20.91</v>
          </cell>
          <cell r="F956">
            <v>29.64</v>
          </cell>
        </row>
        <row r="957">
          <cell r="A957" t="str">
            <v>17.03.060</v>
          </cell>
          <cell r="B957" t="str">
            <v>Cimentado desempenado e alisado com corante (queimado)</v>
          </cell>
          <cell r="C957" t="str">
            <v>M2</v>
          </cell>
          <cell r="D957">
            <v>27.26</v>
          </cell>
          <cell r="E957">
            <v>20.91</v>
          </cell>
          <cell r="F957">
            <v>48.17</v>
          </cell>
        </row>
        <row r="958">
          <cell r="A958" t="str">
            <v>17.03.080</v>
          </cell>
          <cell r="B958" t="str">
            <v>Cimentado semi-áspero</v>
          </cell>
          <cell r="C958" t="str">
            <v>M2</v>
          </cell>
          <cell r="D958">
            <v>8.14</v>
          </cell>
          <cell r="E958">
            <v>12.87</v>
          </cell>
          <cell r="F958">
            <v>21.01</v>
          </cell>
        </row>
        <row r="959">
          <cell r="A959" t="str">
            <v>17.03.100</v>
          </cell>
          <cell r="B959" t="str">
            <v>Cimentado áspero com caneluras</v>
          </cell>
          <cell r="C959" t="str">
            <v>M2</v>
          </cell>
          <cell r="D959">
            <v>8.14</v>
          </cell>
          <cell r="E959">
            <v>22.51</v>
          </cell>
          <cell r="F959">
            <v>30.65</v>
          </cell>
        </row>
        <row r="960">
          <cell r="A960" t="str">
            <v>17.03.200</v>
          </cell>
          <cell r="B960" t="str">
            <v>Degrau em cimentado</v>
          </cell>
          <cell r="C960" t="str">
            <v>M</v>
          </cell>
          <cell r="D960">
            <v>5.85</v>
          </cell>
          <cell r="E960">
            <v>36.42</v>
          </cell>
          <cell r="F960">
            <v>42.27</v>
          </cell>
        </row>
        <row r="961">
          <cell r="A961" t="str">
            <v>17.03.300</v>
          </cell>
          <cell r="B961" t="str">
            <v>Rodapé em cimentado desempenado e alisado com altura 5 cm</v>
          </cell>
          <cell r="C961" t="str">
            <v>M</v>
          </cell>
          <cell r="D961">
            <v>1.44</v>
          </cell>
          <cell r="E961">
            <v>16.95</v>
          </cell>
          <cell r="F961">
            <v>18.39</v>
          </cell>
        </row>
        <row r="962">
          <cell r="A962" t="str">
            <v>17.03.310</v>
          </cell>
          <cell r="B962" t="str">
            <v>Rodapé em cimentado desempenado e alisado com altura 7 cm</v>
          </cell>
          <cell r="C962" t="str">
            <v>M</v>
          </cell>
          <cell r="D962">
            <v>1.59</v>
          </cell>
          <cell r="E962">
            <v>16.95</v>
          </cell>
          <cell r="F962">
            <v>18.54</v>
          </cell>
        </row>
        <row r="963">
          <cell r="A963" t="str">
            <v>17.03.320</v>
          </cell>
          <cell r="B963" t="str">
            <v>Rodapé em cimentado desempenado e alisado com altura 10 cm</v>
          </cell>
          <cell r="C963" t="str">
            <v>M</v>
          </cell>
          <cell r="D963">
            <v>1.8</v>
          </cell>
          <cell r="E963">
            <v>16.95</v>
          </cell>
          <cell r="F963">
            <v>18.75</v>
          </cell>
        </row>
        <row r="964">
          <cell r="A964" t="str">
            <v>17.03.330</v>
          </cell>
          <cell r="B964" t="str">
            <v>Rodapé em cimentado desempenado e alisado com altura 15 cm</v>
          </cell>
          <cell r="C964" t="str">
            <v>M</v>
          </cell>
          <cell r="D964">
            <v>2.2000000000000002</v>
          </cell>
          <cell r="E964">
            <v>16.95</v>
          </cell>
          <cell r="F964">
            <v>19.149999999999999</v>
          </cell>
        </row>
        <row r="965">
          <cell r="A965" t="str">
            <v>17.04</v>
          </cell>
          <cell r="B965" t="str">
            <v>Revestimento em gesso</v>
          </cell>
        </row>
        <row r="966">
          <cell r="A966" t="str">
            <v>17.04.020</v>
          </cell>
          <cell r="B966" t="str">
            <v>Revestimento em gesso liso desempenado sobre emboço</v>
          </cell>
          <cell r="C966" t="str">
            <v>M2</v>
          </cell>
          <cell r="D966">
            <v>4.05</v>
          </cell>
          <cell r="E966">
            <v>10.69</v>
          </cell>
          <cell r="F966">
            <v>14.74</v>
          </cell>
        </row>
        <row r="967">
          <cell r="A967" t="str">
            <v>17.04.040</v>
          </cell>
          <cell r="B967" t="str">
            <v>Revestimento em gesso liso desempenado sobre bloco</v>
          </cell>
          <cell r="C967" t="str">
            <v>M2</v>
          </cell>
          <cell r="D967">
            <v>5.67</v>
          </cell>
          <cell r="E967">
            <v>10.69</v>
          </cell>
          <cell r="F967">
            <v>16.36</v>
          </cell>
        </row>
        <row r="968">
          <cell r="A968" t="str">
            <v>17.05</v>
          </cell>
          <cell r="B968" t="str">
            <v>Revestimento em concreto</v>
          </cell>
        </row>
        <row r="969">
          <cell r="A969" t="str">
            <v>17.05.020</v>
          </cell>
          <cell r="B969" t="str">
            <v>Piso com requadro em concreto simples sem controle de fck</v>
          </cell>
          <cell r="C969" t="str">
            <v>M3</v>
          </cell>
          <cell r="D969">
            <v>376.81</v>
          </cell>
          <cell r="E969">
            <v>308.64</v>
          </cell>
          <cell r="F969">
            <v>685.45</v>
          </cell>
        </row>
        <row r="970">
          <cell r="A970" t="str">
            <v>17.05.070</v>
          </cell>
          <cell r="B970" t="str">
            <v>Piso com requadro em concreto simples com controle de fck= 20 MPa</v>
          </cell>
          <cell r="C970" t="str">
            <v>M3</v>
          </cell>
          <cell r="D970">
            <v>415.07</v>
          </cell>
          <cell r="E970">
            <v>308.64</v>
          </cell>
          <cell r="F970">
            <v>723.71</v>
          </cell>
        </row>
        <row r="971">
          <cell r="A971" t="str">
            <v>17.05.100</v>
          </cell>
          <cell r="B971" t="str">
            <v>Piso com requadro em concreto simples com controle de fck= 25 MPa</v>
          </cell>
          <cell r="C971" t="str">
            <v>M3</v>
          </cell>
          <cell r="D971">
            <v>443.57</v>
          </cell>
          <cell r="E971">
            <v>308.64</v>
          </cell>
          <cell r="F971">
            <v>752.21</v>
          </cell>
        </row>
        <row r="972">
          <cell r="A972" t="str">
            <v>17.05.320</v>
          </cell>
          <cell r="B972" t="str">
            <v>Soleira em concreto simples</v>
          </cell>
          <cell r="C972" t="str">
            <v>M</v>
          </cell>
          <cell r="D972">
            <v>26.57</v>
          </cell>
          <cell r="E972">
            <v>35.880000000000003</v>
          </cell>
          <cell r="F972">
            <v>62.45</v>
          </cell>
        </row>
        <row r="973">
          <cell r="A973" t="str">
            <v>17.05.420</v>
          </cell>
          <cell r="B973" t="str">
            <v>Peitoril em concreto simples</v>
          </cell>
          <cell r="C973" t="str">
            <v>M</v>
          </cell>
          <cell r="D973">
            <v>13.11</v>
          </cell>
          <cell r="E973">
            <v>48.81</v>
          </cell>
          <cell r="F973">
            <v>61.92</v>
          </cell>
        </row>
        <row r="974">
          <cell r="A974" t="str">
            <v>17.10</v>
          </cell>
          <cell r="B974" t="str">
            <v>Revestimento em granilite fundido no local</v>
          </cell>
        </row>
        <row r="975">
          <cell r="A975" t="str">
            <v>17.10.020</v>
          </cell>
          <cell r="B975" t="str">
            <v>Piso em granilite moldado no local</v>
          </cell>
          <cell r="C975" t="str">
            <v>M2</v>
          </cell>
          <cell r="D975">
            <v>75.62</v>
          </cell>
          <cell r="E975">
            <v>5.81</v>
          </cell>
          <cell r="F975">
            <v>81.430000000000007</v>
          </cell>
        </row>
        <row r="976">
          <cell r="A976" t="str">
            <v>17.10.100</v>
          </cell>
          <cell r="B976" t="str">
            <v>Soleira em granilite moldado no local</v>
          </cell>
          <cell r="C976" t="str">
            <v>M</v>
          </cell>
          <cell r="D976">
            <v>40.880000000000003</v>
          </cell>
          <cell r="E976">
            <v>1.45</v>
          </cell>
          <cell r="F976">
            <v>42.33</v>
          </cell>
        </row>
        <row r="977">
          <cell r="A977" t="str">
            <v>17.10.120</v>
          </cell>
          <cell r="B977" t="str">
            <v>Degrau em granilite moldado no local</v>
          </cell>
          <cell r="C977" t="str">
            <v>M</v>
          </cell>
          <cell r="D977">
            <v>68.81</v>
          </cell>
          <cell r="E977">
            <v>1.74</v>
          </cell>
          <cell r="F977">
            <v>70.55</v>
          </cell>
        </row>
        <row r="978">
          <cell r="A978" t="str">
            <v>17.10.200</v>
          </cell>
          <cell r="B978" t="str">
            <v>Rodapé qualquer em granilite moldado no local até 10 cm</v>
          </cell>
          <cell r="C978" t="str">
            <v>M</v>
          </cell>
          <cell r="D978">
            <v>37.4</v>
          </cell>
          <cell r="E978">
            <v>2.9</v>
          </cell>
          <cell r="F978">
            <v>40.299999999999997</v>
          </cell>
        </row>
        <row r="979">
          <cell r="A979" t="str">
            <v>17.10.410</v>
          </cell>
          <cell r="B979" t="str">
            <v>Rodapé em placas pré-moldadas de granilite, acabamento encerado, até 10 cm</v>
          </cell>
          <cell r="C979" t="str">
            <v>M</v>
          </cell>
          <cell r="D979">
            <v>81.84</v>
          </cell>
          <cell r="E979">
            <v>0.35</v>
          </cell>
          <cell r="F979">
            <v>82.19</v>
          </cell>
        </row>
        <row r="980">
          <cell r="A980" t="str">
            <v>17.10.430</v>
          </cell>
          <cell r="B980" t="str">
            <v>Piso em placas de granilite, acabamento encerado</v>
          </cell>
          <cell r="C980" t="str">
            <v>M2</v>
          </cell>
          <cell r="D980">
            <v>173.41</v>
          </cell>
          <cell r="E980">
            <v>3.48</v>
          </cell>
          <cell r="F980">
            <v>176.89</v>
          </cell>
        </row>
        <row r="981">
          <cell r="A981" t="str">
            <v>17.12</v>
          </cell>
          <cell r="B981" t="str">
            <v>Revestimento industrial fundido no local</v>
          </cell>
        </row>
        <row r="982">
          <cell r="A982" t="str">
            <v>17.12.060</v>
          </cell>
          <cell r="B982" t="str">
            <v>Piso em alta resistência moldado no local 12 mm</v>
          </cell>
          <cell r="C982" t="str">
            <v>M2</v>
          </cell>
          <cell r="D982">
            <v>79.17</v>
          </cell>
          <cell r="E982">
            <v>5.81</v>
          </cell>
          <cell r="F982">
            <v>84.98</v>
          </cell>
        </row>
        <row r="983">
          <cell r="A983" t="str">
            <v>17.12.100</v>
          </cell>
          <cell r="B983" t="str">
            <v>Soleira em alta resistência moldada no local</v>
          </cell>
          <cell r="C983" t="str">
            <v>M</v>
          </cell>
          <cell r="D983">
            <v>36.549999999999997</v>
          </cell>
          <cell r="E983">
            <v>1.45</v>
          </cell>
          <cell r="F983">
            <v>38</v>
          </cell>
        </row>
        <row r="984">
          <cell r="A984" t="str">
            <v>17.12.120</v>
          </cell>
          <cell r="B984" t="str">
            <v>Degrau em alta resistência 8 mm</v>
          </cell>
          <cell r="C984" t="str">
            <v>M</v>
          </cell>
          <cell r="D984">
            <v>71.91</v>
          </cell>
          <cell r="E984">
            <v>1.74</v>
          </cell>
          <cell r="F984">
            <v>73.650000000000006</v>
          </cell>
        </row>
        <row r="985">
          <cell r="A985" t="str">
            <v>17.12.140</v>
          </cell>
          <cell r="B985" t="str">
            <v>Degrau em alta resistência 12 mm</v>
          </cell>
          <cell r="C985" t="str">
            <v>M</v>
          </cell>
          <cell r="D985">
            <v>71.77</v>
          </cell>
          <cell r="E985">
            <v>1.74</v>
          </cell>
          <cell r="F985">
            <v>73.510000000000005</v>
          </cell>
        </row>
        <row r="986">
          <cell r="A986" t="str">
            <v>17.12.240</v>
          </cell>
          <cell r="B986" t="str">
            <v>Rodapé qualquer em alta resistência moldado no local até 10 cm</v>
          </cell>
          <cell r="C986" t="str">
            <v>M</v>
          </cell>
          <cell r="D986">
            <v>36.72</v>
          </cell>
          <cell r="E986">
            <v>2.9</v>
          </cell>
          <cell r="F986">
            <v>39.619999999999997</v>
          </cell>
        </row>
        <row r="987">
          <cell r="A987" t="str">
            <v>17.12.241</v>
          </cell>
          <cell r="B987" t="str">
            <v>Rodapé abaulado, com argamassa epoxi, altura entre 5 a 10cm</v>
          </cell>
          <cell r="C987" t="str">
            <v>M</v>
          </cell>
          <cell r="D987">
            <v>51.1</v>
          </cell>
          <cell r="F987">
            <v>51.1</v>
          </cell>
        </row>
        <row r="988">
          <cell r="A988" t="str">
            <v>17.12.301</v>
          </cell>
          <cell r="B988" t="str">
            <v>Piso epóxi autonivelante, múltiplas camadas, espessura 4 mm - instalado</v>
          </cell>
          <cell r="C988" t="str">
            <v>M2</v>
          </cell>
          <cell r="D988">
            <v>265.79000000000002</v>
          </cell>
          <cell r="F988">
            <v>265.79000000000002</v>
          </cell>
        </row>
        <row r="989">
          <cell r="A989" t="str">
            <v>17.20</v>
          </cell>
          <cell r="B989" t="str">
            <v>Revestimento especial fundido no local</v>
          </cell>
        </row>
        <row r="990">
          <cell r="A990" t="str">
            <v>17.20.020</v>
          </cell>
          <cell r="B990" t="str">
            <v>Massa raspada</v>
          </cell>
          <cell r="C990" t="str">
            <v>M2</v>
          </cell>
          <cell r="D990">
            <v>25.76</v>
          </cell>
          <cell r="E990">
            <v>40.770000000000003</v>
          </cell>
          <cell r="F990">
            <v>66.53</v>
          </cell>
        </row>
        <row r="991">
          <cell r="A991" t="str">
            <v>17.20.040</v>
          </cell>
          <cell r="B991" t="str">
            <v>Revestimento em granito lavado tipo Fulget uso externo, em faixas até 40 cm</v>
          </cell>
          <cell r="C991" t="str">
            <v>M</v>
          </cell>
          <cell r="D991">
            <v>68.02</v>
          </cell>
          <cell r="E991">
            <v>14.52</v>
          </cell>
          <cell r="F991">
            <v>82.54</v>
          </cell>
        </row>
        <row r="992">
          <cell r="A992" t="str">
            <v>17.20.050</v>
          </cell>
          <cell r="B992" t="str">
            <v>Friso para junta de dilatação em revestimento de granito lavado tipo Fulget</v>
          </cell>
          <cell r="C992" t="str">
            <v>M</v>
          </cell>
          <cell r="D992">
            <v>9.48</v>
          </cell>
          <cell r="F992">
            <v>9.48</v>
          </cell>
        </row>
        <row r="993">
          <cell r="A993" t="str">
            <v>17.20.060</v>
          </cell>
          <cell r="B993" t="str">
            <v>Revestimento em granito lavado tipo Fulget uso externo</v>
          </cell>
          <cell r="C993" t="str">
            <v>M2</v>
          </cell>
          <cell r="D993">
            <v>129.59</v>
          </cell>
          <cell r="E993">
            <v>14.52</v>
          </cell>
          <cell r="F993">
            <v>144.11000000000001</v>
          </cell>
        </row>
        <row r="994">
          <cell r="A994" t="str">
            <v>17.20.140</v>
          </cell>
          <cell r="B994" t="str">
            <v>Revestimento texturizado acrílico com microagregados minerais</v>
          </cell>
          <cell r="C994" t="str">
            <v>M2</v>
          </cell>
          <cell r="D994">
            <v>9.74</v>
          </cell>
          <cell r="E994">
            <v>15.98</v>
          </cell>
          <cell r="F994">
            <v>25.72</v>
          </cell>
        </row>
        <row r="995">
          <cell r="A995" t="str">
            <v>17.40</v>
          </cell>
          <cell r="B995" t="str">
            <v>Reparos e conservações em massa e concreto - GRUPO 17</v>
          </cell>
        </row>
        <row r="996">
          <cell r="A996" t="str">
            <v>17.40.010</v>
          </cell>
          <cell r="B996" t="str">
            <v>Reparos em piso de granilite - estucamento e polimento</v>
          </cell>
          <cell r="C996" t="str">
            <v>M2</v>
          </cell>
          <cell r="D996">
            <v>37.74</v>
          </cell>
          <cell r="F996">
            <v>37.74</v>
          </cell>
        </row>
        <row r="997">
          <cell r="A997" t="str">
            <v>17.40.020</v>
          </cell>
          <cell r="B997" t="str">
            <v>Reparos em pisos de alta resistência fundidos no local - estucamento e polimento</v>
          </cell>
          <cell r="C997" t="str">
            <v>M2</v>
          </cell>
          <cell r="D997">
            <v>35.11</v>
          </cell>
          <cell r="F997">
            <v>35.11</v>
          </cell>
        </row>
        <row r="998">
          <cell r="A998" t="str">
            <v>17.40.030</v>
          </cell>
          <cell r="B998" t="str">
            <v>Reparos em degrau e espelho de granilite - estucamento e polimento</v>
          </cell>
          <cell r="C998" t="str">
            <v>M</v>
          </cell>
          <cell r="D998">
            <v>34.229999999999997</v>
          </cell>
          <cell r="F998">
            <v>34.229999999999997</v>
          </cell>
        </row>
        <row r="999">
          <cell r="A999" t="str">
            <v>17.40.070</v>
          </cell>
          <cell r="B999" t="str">
            <v>Reparos em rodapé de granilite - estucamento e polimento</v>
          </cell>
          <cell r="C999" t="str">
            <v>M</v>
          </cell>
          <cell r="D999">
            <v>27.57</v>
          </cell>
          <cell r="F999">
            <v>27.57</v>
          </cell>
        </row>
        <row r="1000">
          <cell r="A1000" t="str">
            <v>17.40.110</v>
          </cell>
          <cell r="B1000" t="str">
            <v>Faixa antiderrapante definitiva para degraus, soleiras, patamares ou pisos</v>
          </cell>
          <cell r="C1000" t="str">
            <v>M</v>
          </cell>
          <cell r="E1000">
            <v>32.159999999999997</v>
          </cell>
          <cell r="F1000">
            <v>32.159999999999997</v>
          </cell>
        </row>
        <row r="1001">
          <cell r="A1001" t="str">
            <v>17.40.150</v>
          </cell>
          <cell r="B1001" t="str">
            <v>Resina acrílica para piso de granilite</v>
          </cell>
          <cell r="C1001" t="str">
            <v>M2</v>
          </cell>
          <cell r="D1001">
            <v>7.99</v>
          </cell>
          <cell r="E1001">
            <v>16.38</v>
          </cell>
          <cell r="F1001">
            <v>24.37</v>
          </cell>
        </row>
        <row r="1002">
          <cell r="A1002" t="str">
            <v>17.40.160</v>
          </cell>
          <cell r="B1002" t="str">
            <v>Resina epóxi para piso de granilite</v>
          </cell>
          <cell r="C1002" t="str">
            <v>M2</v>
          </cell>
          <cell r="D1002">
            <v>14.99</v>
          </cell>
          <cell r="E1002">
            <v>16.38</v>
          </cell>
          <cell r="F1002">
            <v>31.37</v>
          </cell>
        </row>
        <row r="1003">
          <cell r="A1003" t="str">
            <v>17.40.180</v>
          </cell>
          <cell r="B1003" t="str">
            <v>Resina acrílica para degrau de granilite</v>
          </cell>
          <cell r="C1003" t="str">
            <v>M</v>
          </cell>
          <cell r="D1003">
            <v>4.26</v>
          </cell>
          <cell r="E1003">
            <v>8.5500000000000007</v>
          </cell>
          <cell r="F1003">
            <v>12.81</v>
          </cell>
        </row>
        <row r="1004">
          <cell r="A1004" t="str">
            <v>17.40.190</v>
          </cell>
          <cell r="B1004" t="str">
            <v>Resina epóxi para degrau de granilite</v>
          </cell>
          <cell r="C1004" t="str">
            <v>M</v>
          </cell>
          <cell r="D1004">
            <v>8</v>
          </cell>
          <cell r="E1004">
            <v>8.5500000000000007</v>
          </cell>
          <cell r="F1004">
            <v>16.55</v>
          </cell>
        </row>
        <row r="1005">
          <cell r="A1005" t="str">
            <v>18</v>
          </cell>
          <cell r="B1005" t="str">
            <v>REVESTIMENTO CERAMICO</v>
          </cell>
        </row>
        <row r="1006">
          <cell r="A1006" t="str">
            <v>18.05</v>
          </cell>
          <cell r="B1006" t="str">
            <v>Plaqueta laminada para revestimento</v>
          </cell>
        </row>
        <row r="1007">
          <cell r="A1007" t="str">
            <v>18.05.020</v>
          </cell>
          <cell r="B1007" t="str">
            <v>Revestimento em plaqueta laminada, para área interna e externa, sem rejunte</v>
          </cell>
          <cell r="C1007" t="str">
            <v>M2</v>
          </cell>
          <cell r="D1007">
            <v>61.56</v>
          </cell>
          <cell r="E1007">
            <v>9.25</v>
          </cell>
          <cell r="F1007">
            <v>70.81</v>
          </cell>
        </row>
        <row r="1008">
          <cell r="A1008" t="str">
            <v>18.06</v>
          </cell>
          <cell r="B1008" t="str">
            <v>Placa cerâmica esmaltada prensada</v>
          </cell>
        </row>
        <row r="1009">
          <cell r="A1009" t="str">
            <v>18.06.102</v>
          </cell>
          <cell r="B1009" t="str">
            <v>Placa cerâmica esmaltada PEI-5 para área interna, grupo de absorção BIIb, resistência química B, assentado com argamassa colante industrializada</v>
          </cell>
          <cell r="C1009" t="str">
            <v>M2</v>
          </cell>
          <cell r="D1009">
            <v>26.68</v>
          </cell>
          <cell r="E1009">
            <v>10.95</v>
          </cell>
          <cell r="F1009">
            <v>37.630000000000003</v>
          </cell>
        </row>
        <row r="1010">
          <cell r="A1010" t="str">
            <v>18.06.103</v>
          </cell>
          <cell r="B1010" t="str">
            <v>Rodapé em placa cerâmica esmaltada PEI-5 para área interna, grupo de absorção BIIb, resistência química B, assentado com argamassa colante industrializada</v>
          </cell>
          <cell r="C1010" t="str">
            <v>M</v>
          </cell>
          <cell r="D1010">
            <v>4.3899999999999997</v>
          </cell>
          <cell r="E1010">
            <v>0.88</v>
          </cell>
          <cell r="F1010">
            <v>5.27</v>
          </cell>
        </row>
        <row r="1011">
          <cell r="A1011" t="str">
            <v>18.06.142</v>
          </cell>
          <cell r="B1011" t="str">
            <v>Placa cerâmica esmaltada antiderrapante PEI-5 para área interna com saída para o exterior, grupo de absorção BIIa, resistência química A, assentado com argamassa colante industrializada</v>
          </cell>
          <cell r="C1011" t="str">
            <v>M2</v>
          </cell>
          <cell r="D1011">
            <v>139.87</v>
          </cell>
          <cell r="E1011">
            <v>10.95</v>
          </cell>
          <cell r="F1011">
            <v>150.82</v>
          </cell>
        </row>
        <row r="1012">
          <cell r="A1012" t="str">
            <v>18.06.143</v>
          </cell>
          <cell r="B1012" t="str">
            <v>Rodapé em placa cerâmica esmaltada antiderrapante PEI-5 para área interna com saída para o exterior, grupo de absorção BIIa, resistência química A, assentado com argamassa colante industrializada</v>
          </cell>
          <cell r="C1012" t="str">
            <v>M</v>
          </cell>
          <cell r="D1012">
            <v>23.55</v>
          </cell>
          <cell r="E1012">
            <v>0.88</v>
          </cell>
          <cell r="F1012">
            <v>24.43</v>
          </cell>
        </row>
        <row r="1013">
          <cell r="A1013" t="str">
            <v>18.06.182</v>
          </cell>
          <cell r="B1013" t="str">
            <v>Placa cerâmica esmaltada rústica PEI-5 para área interna com saída para o exterior, grupo de absorção BIIb, resistência química B, assentado com argamassa colante industrializada</v>
          </cell>
          <cell r="C1013" t="str">
            <v>M2</v>
          </cell>
          <cell r="D1013">
            <v>30.47</v>
          </cell>
          <cell r="E1013">
            <v>10.95</v>
          </cell>
          <cell r="F1013">
            <v>41.42</v>
          </cell>
        </row>
        <row r="1014">
          <cell r="A1014" t="str">
            <v>18.06.183</v>
          </cell>
          <cell r="B1014" t="str">
            <v>Rodapé em placa cerâmica esmaltada rústica PEI-5 para área interna com saída para o exterior, grupo de absorção BIIb, resistência química B, assentado com argamassa colante industrializada</v>
          </cell>
          <cell r="C1014" t="str">
            <v>M</v>
          </cell>
          <cell r="D1014">
            <v>4.8499999999999996</v>
          </cell>
          <cell r="E1014">
            <v>0.88</v>
          </cell>
          <cell r="F1014">
            <v>5.73</v>
          </cell>
        </row>
        <row r="1015">
          <cell r="A1015" t="str">
            <v>18.06.350</v>
          </cell>
          <cell r="B1015" t="str">
            <v>Assentamento de pisos e revestimentos cerâmicos com argamassa mista</v>
          </cell>
          <cell r="C1015" t="str">
            <v>M2</v>
          </cell>
          <cell r="D1015">
            <v>9.9700000000000006</v>
          </cell>
          <cell r="E1015">
            <v>46.06</v>
          </cell>
          <cell r="F1015">
            <v>56.03</v>
          </cell>
        </row>
        <row r="1016">
          <cell r="A1016" t="str">
            <v>18.06.400</v>
          </cell>
          <cell r="B1016" t="str">
            <v>Rejuntamento em placas cerâmicas com cimento branco, juntas acima de 3 até 5 mm</v>
          </cell>
          <cell r="C1016" t="str">
            <v>M2</v>
          </cell>
          <cell r="D1016">
            <v>0.86</v>
          </cell>
          <cell r="E1016">
            <v>7.31</v>
          </cell>
          <cell r="F1016">
            <v>8.17</v>
          </cell>
        </row>
        <row r="1017">
          <cell r="A1017" t="str">
            <v>18.06.410</v>
          </cell>
          <cell r="B1017" t="str">
            <v>Rejuntamento em placas cerâmicas com argamassa industrializada para rejunte, juntas acima de 3 até 5 mm</v>
          </cell>
          <cell r="C1017" t="str">
            <v>M2</v>
          </cell>
          <cell r="D1017">
            <v>2.1</v>
          </cell>
          <cell r="E1017">
            <v>7.31</v>
          </cell>
          <cell r="F1017">
            <v>9.41</v>
          </cell>
        </row>
        <row r="1018">
          <cell r="A1018" t="str">
            <v>18.06.420</v>
          </cell>
          <cell r="B1018" t="str">
            <v>Rejuntamento em placas cerâmicas com cimento branco, juntas acima de 5 até 10 mm</v>
          </cell>
          <cell r="C1018" t="str">
            <v>M2</v>
          </cell>
          <cell r="D1018">
            <v>1.71</v>
          </cell>
          <cell r="E1018">
            <v>7.31</v>
          </cell>
          <cell r="F1018">
            <v>9.02</v>
          </cell>
        </row>
        <row r="1019">
          <cell r="A1019" t="str">
            <v>18.06.430</v>
          </cell>
          <cell r="B1019" t="str">
            <v>Rejuntamento em placas cerâmicas com argamassa industrializada para rejunte, juntas acima de 5 até 10 mm</v>
          </cell>
          <cell r="C1019" t="str">
            <v>M2</v>
          </cell>
          <cell r="D1019">
            <v>5.24</v>
          </cell>
          <cell r="E1019">
            <v>7.31</v>
          </cell>
          <cell r="F1019">
            <v>12.55</v>
          </cell>
        </row>
        <row r="1020">
          <cell r="A1020" t="str">
            <v>18.06.500</v>
          </cell>
          <cell r="B1020" t="str">
            <v>Rejuntamento de rodapé em placas cerâmicas com cimento branco, altura até 10 cm, juntas acima de 3 até 5 mm</v>
          </cell>
          <cell r="C1020" t="str">
            <v>M</v>
          </cell>
          <cell r="D1020">
            <v>0.09</v>
          </cell>
          <cell r="E1020">
            <v>0.82</v>
          </cell>
          <cell r="F1020">
            <v>0.91</v>
          </cell>
        </row>
        <row r="1021">
          <cell r="A1021" t="str">
            <v>18.06.510</v>
          </cell>
          <cell r="B1021" t="str">
            <v>Rejuntamento de rodapé em placas cerâmicas com argamassa industrializada para rejunte, altura até 10 cm, juntas acima de 3 até 5 mm</v>
          </cell>
          <cell r="C1021" t="str">
            <v>M</v>
          </cell>
          <cell r="D1021">
            <v>0.21</v>
          </cell>
          <cell r="E1021">
            <v>0.82</v>
          </cell>
          <cell r="F1021">
            <v>1.03</v>
          </cell>
        </row>
        <row r="1022">
          <cell r="A1022" t="str">
            <v>18.06.520</v>
          </cell>
          <cell r="B1022" t="str">
            <v>Rejuntamento de rodapé em placas cerâmicas com cimento branco, altura até 10 cm, juntas acima de 5 até 10 mm</v>
          </cell>
          <cell r="C1022" t="str">
            <v>M</v>
          </cell>
          <cell r="D1022">
            <v>0.17</v>
          </cell>
          <cell r="E1022">
            <v>0.82</v>
          </cell>
          <cell r="F1022">
            <v>0.99</v>
          </cell>
        </row>
        <row r="1023">
          <cell r="A1023" t="str">
            <v>18.06.530</v>
          </cell>
          <cell r="B1023" t="str">
            <v>Rejuntamento de rodapé em placas cerâmicas com argamassa industrializada para rejunte, altura até 10 cm, juntas acima de 5 até 10 mm</v>
          </cell>
          <cell r="C1023" t="str">
            <v>M</v>
          </cell>
          <cell r="D1023">
            <v>0.52</v>
          </cell>
          <cell r="E1023">
            <v>0.82</v>
          </cell>
          <cell r="F1023">
            <v>1.34</v>
          </cell>
        </row>
        <row r="1024">
          <cell r="A1024" t="str">
            <v>18.07</v>
          </cell>
          <cell r="B1024" t="str">
            <v>Placa ceramica nao esmaltada extrudada</v>
          </cell>
        </row>
        <row r="1025">
          <cell r="A1025" t="str">
            <v>18.07.020</v>
          </cell>
          <cell r="B1025" t="str">
            <v>Placa cerâmica não esmaltada extrudada de alta resistência química e mecânica, espessura de 9 mm, uso industrial, assentado com argamassa química bicomponente</v>
          </cell>
          <cell r="C1025" t="str">
            <v>M2</v>
          </cell>
          <cell r="D1025">
            <v>117.99</v>
          </cell>
          <cell r="E1025">
            <v>10.95</v>
          </cell>
          <cell r="F1025">
            <v>128.94</v>
          </cell>
        </row>
        <row r="1026">
          <cell r="A1026" t="str">
            <v>18.07.021</v>
          </cell>
          <cell r="B1026" t="str">
            <v>Placa cerâmica não esmaltada extrudada de alta resistência química e mecânica, espessura de 9 mm, uso industrial, assentado com argamassa colante industrial</v>
          </cell>
          <cell r="C1026" t="str">
            <v>M2</v>
          </cell>
          <cell r="D1026">
            <v>149.33000000000001</v>
          </cell>
          <cell r="E1026">
            <v>10.95</v>
          </cell>
          <cell r="F1026">
            <v>160.28</v>
          </cell>
        </row>
        <row r="1027">
          <cell r="A1027" t="str">
            <v>18.07.040</v>
          </cell>
          <cell r="B1027" t="str">
            <v>Placa cerâmica não esmaltada extrudada de alta resistência química e mecânica, espessura de 14 mm, uso industrial, assentado com argamassa química bicomponente</v>
          </cell>
          <cell r="C1027" t="str">
            <v>M2</v>
          </cell>
          <cell r="D1027">
            <v>192.18</v>
          </cell>
          <cell r="E1027">
            <v>10.95</v>
          </cell>
          <cell r="F1027">
            <v>203.13</v>
          </cell>
        </row>
        <row r="1028">
          <cell r="A1028" t="str">
            <v>18.07.080</v>
          </cell>
          <cell r="B1028" t="str">
            <v>Rodapé em placa cerâmica não esmaltada extrudada de alta resistência química e mecânica, altura de 10 cm, uso industrial, assentado com argamassa química bicomponente</v>
          </cell>
          <cell r="C1028" t="str">
            <v>M</v>
          </cell>
          <cell r="D1028">
            <v>41.1</v>
          </cell>
          <cell r="E1028">
            <v>1.1000000000000001</v>
          </cell>
          <cell r="F1028">
            <v>42.2</v>
          </cell>
        </row>
        <row r="1029">
          <cell r="A1029" t="str">
            <v>18.07.160</v>
          </cell>
          <cell r="B1029" t="str">
            <v>Placa cerâmica não esmaltada extrudada para área com altas temperaturas, de alta resistência química e mecânica, espessura mínima de 13 mm, uso industrial e cozinhas profissionais, assentado com argamassa industrializada</v>
          </cell>
          <cell r="C1029" t="str">
            <v>M2</v>
          </cell>
          <cell r="D1029">
            <v>255.74</v>
          </cell>
          <cell r="E1029">
            <v>10.95</v>
          </cell>
          <cell r="F1029">
            <v>266.69</v>
          </cell>
        </row>
        <row r="1030">
          <cell r="A1030" t="str">
            <v>18.07.170</v>
          </cell>
          <cell r="B1030" t="str">
            <v>Rodapé em placa cerâmica não esmaltada extrudada para área com altas temperaturas, de alta resistência química e mecânica, altura de 10cm, uso industrial e cozinhas profissionais, assentado com argamassa industrializada</v>
          </cell>
          <cell r="C1030" t="str">
            <v>M</v>
          </cell>
          <cell r="D1030">
            <v>48.63</v>
          </cell>
          <cell r="E1030">
            <v>1.1000000000000001</v>
          </cell>
          <cell r="F1030">
            <v>49.73</v>
          </cell>
        </row>
        <row r="1031">
          <cell r="A1031" t="str">
            <v>18.07.200</v>
          </cell>
          <cell r="B1031" t="str">
            <v>Rejuntamento em placa cerâmica extrudada antiácida de 9 mm, com argamassa industrializada bicomponente à base de resina furânica, juntas acima de 3 até 6 mm</v>
          </cell>
          <cell r="C1031" t="str">
            <v>M2</v>
          </cell>
          <cell r="D1031">
            <v>35.229999999999997</v>
          </cell>
          <cell r="E1031">
            <v>7.31</v>
          </cell>
          <cell r="F1031">
            <v>42.54</v>
          </cell>
        </row>
        <row r="1032">
          <cell r="A1032" t="str">
            <v>18.07.210</v>
          </cell>
          <cell r="B1032" t="str">
            <v>Rejuntamento de placa cerâmica extrudada de 9 mm, com argamassa sintética industrializada tricomponente à base de resina epóxi, juntas acima de 3 até 6 mm</v>
          </cell>
          <cell r="C1032" t="str">
            <v>M2</v>
          </cell>
          <cell r="D1032">
            <v>29.48</v>
          </cell>
          <cell r="E1032">
            <v>7.31</v>
          </cell>
          <cell r="F1032">
            <v>36.79</v>
          </cell>
        </row>
        <row r="1033">
          <cell r="A1033" t="str">
            <v>18.07.220</v>
          </cell>
          <cell r="B1033" t="str">
            <v>Rejuntamento em placa cerâmica extrudada antiácida, espessura de 14 mm, com argamassa industrializada bicomponente, à base de resina furânica, juntas acima de 3 até 6 mm</v>
          </cell>
          <cell r="C1033" t="str">
            <v>M2</v>
          </cell>
          <cell r="D1033">
            <v>58.72</v>
          </cell>
          <cell r="E1033">
            <v>7.31</v>
          </cell>
          <cell r="F1033">
            <v>66.03</v>
          </cell>
        </row>
        <row r="1034">
          <cell r="A1034" t="str">
            <v>18.07.230</v>
          </cell>
          <cell r="B1034" t="str">
            <v>Rejuntamento em placa cerâmica extrudada antiácida de 14 mm, com argamassa sintética industrializada tricomponente, à base de resina epóxi, juntas de 3 até 6 mm</v>
          </cell>
          <cell r="C1034" t="str">
            <v>M2</v>
          </cell>
          <cell r="D1034">
            <v>49.14</v>
          </cell>
          <cell r="E1034">
            <v>7.31</v>
          </cell>
          <cell r="F1034">
            <v>56.45</v>
          </cell>
        </row>
        <row r="1035">
          <cell r="A1035" t="str">
            <v>18.07.250</v>
          </cell>
          <cell r="B1035" t="str">
            <v>Rejuntamento em placa cerâmica extrudada antiácida, com argamassa industrializada anticorrosiva bicomponente à base de bauxita, para área de altas temperaturas, juntas acima de 3 até 6mm</v>
          </cell>
          <cell r="C1035" t="str">
            <v>M2</v>
          </cell>
          <cell r="D1035">
            <v>41.04</v>
          </cell>
          <cell r="E1035">
            <v>7.31</v>
          </cell>
          <cell r="F1035">
            <v>48.35</v>
          </cell>
        </row>
        <row r="1036">
          <cell r="A1036" t="str">
            <v>18.07.300</v>
          </cell>
          <cell r="B1036" t="str">
            <v>Rejuntamento de rodapé em placa cerâmica extrudada antiácida de 9 mm, com argamassa industrializada bicomponente à base de resina furânica, juntas acima de 3 até 6 mm</v>
          </cell>
          <cell r="C1036" t="str">
            <v>M</v>
          </cell>
          <cell r="D1036">
            <v>3.52</v>
          </cell>
          <cell r="E1036">
            <v>0.73</v>
          </cell>
          <cell r="F1036">
            <v>4.25</v>
          </cell>
        </row>
        <row r="1037">
          <cell r="A1037" t="str">
            <v>18.07.310</v>
          </cell>
          <cell r="B1037" t="str">
            <v>Rejuntamento de rodapé em placa cerâmica extrudada antiácida de 9 mm, com argamassa sintética  industrializada tricomponente à base de resina epóxi, juntas acima de 3 até 6 mm</v>
          </cell>
          <cell r="C1037" t="str">
            <v>M</v>
          </cell>
          <cell r="D1037">
            <v>2.95</v>
          </cell>
          <cell r="E1037">
            <v>0.73</v>
          </cell>
          <cell r="F1037">
            <v>3.68</v>
          </cell>
        </row>
        <row r="1038">
          <cell r="A1038" t="str">
            <v>18.08</v>
          </cell>
          <cell r="B1038" t="str">
            <v>Revestimento em porcelanato</v>
          </cell>
        </row>
        <row r="1039">
          <cell r="A1039" t="str">
            <v>18.08.032</v>
          </cell>
          <cell r="B1039" t="str">
            <v>Revestimento em porcelanato esmaltado antiderrapante para área externa e ambiente com alto tráfego, grupo de absorção BIa, assentado com argamassa colante industrializada, rejuntado</v>
          </cell>
          <cell r="C1039" t="str">
            <v>M2</v>
          </cell>
          <cell r="D1039">
            <v>94.71</v>
          </cell>
          <cell r="E1039">
            <v>28.95</v>
          </cell>
          <cell r="F1039">
            <v>123.66</v>
          </cell>
        </row>
        <row r="1040">
          <cell r="A1040" t="str">
            <v>18.08.042</v>
          </cell>
          <cell r="B1040" t="str">
            <v>Rodapé em porcelanato esmaltado antiderrapante para área externa e ambiente com alto tráfego, grupo de absorção BIa, assentado com argamassa colante industrializada, rejuntado</v>
          </cell>
          <cell r="C1040" t="str">
            <v>M</v>
          </cell>
          <cell r="D1040">
            <v>16.86</v>
          </cell>
          <cell r="E1040">
            <v>8.0399999999999991</v>
          </cell>
          <cell r="F1040">
            <v>24.9</v>
          </cell>
        </row>
        <row r="1041">
          <cell r="A1041" t="str">
            <v>18.08.062</v>
          </cell>
          <cell r="B1041" t="str">
            <v>Revestimento em porcelanato esmaltado polido para área interna e ambiente com tráfego médio, grupo de absorção BIa, assentado com argamassa colante industrializada, rejuntado</v>
          </cell>
          <cell r="C1041" t="str">
            <v>M2</v>
          </cell>
          <cell r="D1041">
            <v>139.69</v>
          </cell>
          <cell r="E1041">
            <v>28.95</v>
          </cell>
          <cell r="F1041">
            <v>168.64</v>
          </cell>
        </row>
        <row r="1042">
          <cell r="A1042" t="str">
            <v>18.08.072</v>
          </cell>
          <cell r="B1042" t="str">
            <v>Rodapé em porcelanato esmaltado polido para área interna e ambiente com tráfego médio, grupo de absorção BIa, assentado com argamassa colante industrializada, rejuntado</v>
          </cell>
          <cell r="C1042" t="str">
            <v>M</v>
          </cell>
          <cell r="D1042">
            <v>24.69</v>
          </cell>
          <cell r="E1042">
            <v>8.0399999999999991</v>
          </cell>
          <cell r="F1042">
            <v>32.729999999999997</v>
          </cell>
        </row>
        <row r="1043">
          <cell r="A1043" t="str">
            <v>18.08.090</v>
          </cell>
          <cell r="B1043" t="str">
            <v>Revestimento em porcelanato esmaltado acetinado para área interna e ambiente com acesso ao exterior, grupo de absorção BIa, resistência química B, assentado com argamassa colante industrializada, rejuntado</v>
          </cell>
          <cell r="C1043" t="str">
            <v>M2</v>
          </cell>
          <cell r="D1043">
            <v>83.36</v>
          </cell>
          <cell r="E1043">
            <v>28.95</v>
          </cell>
          <cell r="F1043">
            <v>112.31</v>
          </cell>
        </row>
        <row r="1044">
          <cell r="A1044" t="str">
            <v>18.08.100</v>
          </cell>
          <cell r="B1044" t="str">
            <v>Rodapé em porcelanato esmaltado acetinado para área interna e ambiente com acesso ao exterior, grupo de absorção BIa, resistência química B, assentado com argamassa colante industrializada, rejuntado</v>
          </cell>
          <cell r="C1044" t="str">
            <v>M</v>
          </cell>
          <cell r="D1044">
            <v>14.88</v>
          </cell>
          <cell r="E1044">
            <v>8.0399999999999991</v>
          </cell>
          <cell r="F1044">
            <v>22.92</v>
          </cell>
        </row>
        <row r="1045">
          <cell r="A1045" t="str">
            <v>18.08.110</v>
          </cell>
          <cell r="B1045" t="str">
            <v>Revestimento em porcelanato técnico antiderrapante para área externa, grupo de absorção BIa, assentado com argamassa colante industrializada, rejuntado</v>
          </cell>
          <cell r="C1045" t="str">
            <v>M2</v>
          </cell>
          <cell r="D1045">
            <v>175.64</v>
          </cell>
          <cell r="E1045">
            <v>28.95</v>
          </cell>
          <cell r="F1045">
            <v>204.59</v>
          </cell>
        </row>
        <row r="1046">
          <cell r="A1046" t="str">
            <v>18.08.120</v>
          </cell>
          <cell r="B1046" t="str">
            <v>Rodapé em porcelanato técnico antiderrapante para área interna, grupo de absorção BIa, assentado com argamassa colante industrializada, rejuntado</v>
          </cell>
          <cell r="C1046" t="str">
            <v>M</v>
          </cell>
          <cell r="D1046">
            <v>31.14</v>
          </cell>
          <cell r="E1046">
            <v>8.0399999999999991</v>
          </cell>
          <cell r="F1046">
            <v>39.18</v>
          </cell>
        </row>
        <row r="1047">
          <cell r="A1047" t="str">
            <v>18.08.152</v>
          </cell>
          <cell r="B1047" t="str">
            <v>Revestimento em porcelanato técnico natural para área interna e ambiente com acesso ao exterior, grupo de absorção BIa, assentado com argamassa colante industrializada, rejuntado</v>
          </cell>
          <cell r="C1047" t="str">
            <v>M2</v>
          </cell>
          <cell r="D1047">
            <v>122.35</v>
          </cell>
          <cell r="E1047">
            <v>28.95</v>
          </cell>
          <cell r="F1047">
            <v>151.30000000000001</v>
          </cell>
        </row>
        <row r="1048">
          <cell r="A1048" t="str">
            <v>18.08.162</v>
          </cell>
          <cell r="B1048" t="str">
            <v>Rodapé em porcelanato técnico natural, para área interna e ambiente com acesso ao exterior, grupo de absorção BIa, assentado com argamassa colante industrializada, rejuntado</v>
          </cell>
          <cell r="C1048" t="str">
            <v>M</v>
          </cell>
          <cell r="D1048">
            <v>21.86</v>
          </cell>
          <cell r="E1048">
            <v>8.0399999999999991</v>
          </cell>
          <cell r="F1048">
            <v>29.9</v>
          </cell>
        </row>
        <row r="1049">
          <cell r="A1049" t="str">
            <v>18.08.170</v>
          </cell>
          <cell r="B1049" t="str">
            <v>Revestimento em porcelanato técnico polido para área interna e ambiente de médio tráfego, grupo de absorção BIa, coeficiente de atrito I, assentado com argamassa colante industrializada, rejuntado</v>
          </cell>
          <cell r="C1049" t="str">
            <v>M2</v>
          </cell>
          <cell r="D1049">
            <v>159.31</v>
          </cell>
          <cell r="E1049">
            <v>28.95</v>
          </cell>
          <cell r="F1049">
            <v>188.26</v>
          </cell>
        </row>
        <row r="1050">
          <cell r="A1050" t="str">
            <v>18.08.180</v>
          </cell>
          <cell r="B1050" t="str">
            <v>Rodapé em porcelanato técnico polido para área interna e ambiente de médio tráfego, grupo de absorção BIa, assentado com argamassa colante industrializada, rejuntado</v>
          </cell>
          <cell r="C1050" t="str">
            <v>M</v>
          </cell>
          <cell r="D1050">
            <v>28.29</v>
          </cell>
          <cell r="E1050">
            <v>8.0399999999999991</v>
          </cell>
          <cell r="F1050">
            <v>36.33</v>
          </cell>
        </row>
        <row r="1051">
          <cell r="A1051" t="str">
            <v>18.11</v>
          </cell>
          <cell r="B1051" t="str">
            <v>Revestimento em placa ceramica esmaltada</v>
          </cell>
        </row>
        <row r="1052">
          <cell r="A1052" t="str">
            <v>18.11.012</v>
          </cell>
          <cell r="B1052" t="str">
            <v>Revestimento em placa cerâmica esmaltada de 7,5x7,5 cm, assentado e rejuntado com argamassa industrializada</v>
          </cell>
          <cell r="C1052" t="str">
            <v>M2</v>
          </cell>
          <cell r="D1052">
            <v>94.72</v>
          </cell>
          <cell r="E1052">
            <v>16.39</v>
          </cell>
          <cell r="F1052">
            <v>111.11</v>
          </cell>
        </row>
        <row r="1053">
          <cell r="A1053" t="str">
            <v>18.11.022</v>
          </cell>
          <cell r="B1053" t="str">
            <v>Revestimento em placa cerâmica esmaltada de 10x10 cm, assentado e rejuntado com argamassa industrializada</v>
          </cell>
          <cell r="C1053" t="str">
            <v>M2</v>
          </cell>
          <cell r="D1053">
            <v>75.459999999999994</v>
          </cell>
          <cell r="E1053">
            <v>16.39</v>
          </cell>
          <cell r="F1053">
            <v>91.85</v>
          </cell>
        </row>
        <row r="1054">
          <cell r="A1054" t="str">
            <v>18.11.032</v>
          </cell>
          <cell r="B1054" t="str">
            <v>Revestimento em placa cerâmica esmaltada de 15x15 cm, tipo monocolor, assentado e rejuntado com argamassa industrializada</v>
          </cell>
          <cell r="C1054" t="str">
            <v>M2</v>
          </cell>
          <cell r="D1054">
            <v>87.91</v>
          </cell>
          <cell r="E1054">
            <v>16.39</v>
          </cell>
          <cell r="F1054">
            <v>104.3</v>
          </cell>
        </row>
        <row r="1055">
          <cell r="A1055" t="str">
            <v>18.11.042</v>
          </cell>
          <cell r="B1055" t="str">
            <v>Revestimento em placa cerâmica esmaltada de 20x20 cm, tipo monocolor, assentado e rejuntado com argamassa industrializada</v>
          </cell>
          <cell r="C1055" t="str">
            <v>M2</v>
          </cell>
          <cell r="D1055">
            <v>75.64</v>
          </cell>
          <cell r="E1055">
            <v>16.39</v>
          </cell>
          <cell r="F1055">
            <v>92.03</v>
          </cell>
        </row>
        <row r="1056">
          <cell r="A1056" t="str">
            <v>18.11.052</v>
          </cell>
          <cell r="B1056" t="str">
            <v>Revestimento em placa cerâmica esmaltada, tipo monoporosa, retangular, assentado e rejuntado com argamassa industrializada</v>
          </cell>
          <cell r="C1056" t="str">
            <v>M2</v>
          </cell>
          <cell r="D1056">
            <v>126.57</v>
          </cell>
          <cell r="E1056">
            <v>16.39</v>
          </cell>
          <cell r="F1056">
            <v>142.96</v>
          </cell>
        </row>
        <row r="1057">
          <cell r="A1057" t="str">
            <v>18.12</v>
          </cell>
          <cell r="B1057" t="str">
            <v>Revestimento em pastilha e mosaico</v>
          </cell>
        </row>
        <row r="1058">
          <cell r="A1058" t="str">
            <v>18.12.020</v>
          </cell>
          <cell r="B1058" t="str">
            <v>Revestimento em pastilha de porcelana natural ou esmaltada de 5 x 5 cm, assentado e rejuntado com argamassa colante industrializada</v>
          </cell>
          <cell r="C1058" t="str">
            <v>M2</v>
          </cell>
          <cell r="D1058">
            <v>162.85</v>
          </cell>
          <cell r="E1058">
            <v>20.74</v>
          </cell>
          <cell r="F1058">
            <v>183.59</v>
          </cell>
        </row>
        <row r="1059">
          <cell r="A1059" t="str">
            <v>18.12.120</v>
          </cell>
          <cell r="B1059" t="str">
            <v>Revestimento em pastilha de porcelana natural ou esmaltada de 2,5 x 2,5 cm, assentado e rejuntado com argamassa colante industrializada</v>
          </cell>
          <cell r="C1059" t="str">
            <v>M2</v>
          </cell>
          <cell r="D1059">
            <v>259.77</v>
          </cell>
          <cell r="E1059">
            <v>20.74</v>
          </cell>
          <cell r="F1059">
            <v>280.51</v>
          </cell>
        </row>
        <row r="1060">
          <cell r="A1060" t="str">
            <v>18.12.140</v>
          </cell>
          <cell r="B1060" t="str">
            <v>Revestimento em pastilha de porcelana natural ou esmaltada de 2,5 x 5 cm, assentado e rejuntado com argamassa colante industrializada</v>
          </cell>
          <cell r="C1060" t="str">
            <v>M2</v>
          </cell>
          <cell r="D1060">
            <v>307.70999999999998</v>
          </cell>
          <cell r="E1060">
            <v>20.74</v>
          </cell>
          <cell r="F1060">
            <v>328.45</v>
          </cell>
        </row>
        <row r="1061">
          <cell r="A1061" t="str">
            <v>18.13</v>
          </cell>
          <cell r="B1061" t="str">
            <v>Revestimento ceramico nao esmaltado extrudado</v>
          </cell>
        </row>
        <row r="1062">
          <cell r="A1062" t="str">
            <v>18.13.010</v>
          </cell>
          <cell r="B1062" t="str">
            <v>Revestimento em placa cerâmica não esmaltada extrudada, de alta resistência química e mecânica, espessura de 9 mm, assentado com argamassa colante industrializada</v>
          </cell>
          <cell r="C1062" t="str">
            <v>M2</v>
          </cell>
          <cell r="D1062">
            <v>110.21</v>
          </cell>
          <cell r="E1062">
            <v>13.27</v>
          </cell>
          <cell r="F1062">
            <v>123.48</v>
          </cell>
        </row>
        <row r="1063">
          <cell r="A1063" t="str">
            <v>18.13.020</v>
          </cell>
          <cell r="B1063" t="str">
            <v>Revestimento em placa cerâmica extrudada de alta resistência química e mecânica, espessura entre 9 e 10 mm, assentado com argamassa industrializada de alta aderência</v>
          </cell>
          <cell r="C1063" t="str">
            <v>M2</v>
          </cell>
          <cell r="D1063">
            <v>109.08</v>
          </cell>
          <cell r="E1063">
            <v>13.27</v>
          </cell>
          <cell r="F1063">
            <v>122.35</v>
          </cell>
        </row>
        <row r="1064">
          <cell r="A1064" t="str">
            <v>18.13.202</v>
          </cell>
          <cell r="B1064" t="str">
            <v>Rejuntamento em placa cerâmica extrudada, espessura entre 9 e 10 mm, com argamassa industrial anticorrosiva à base de resina epóxi, juntas de 6 a 10 mm</v>
          </cell>
          <cell r="C1064" t="str">
            <v>M2</v>
          </cell>
          <cell r="D1064">
            <v>43</v>
          </cell>
          <cell r="E1064">
            <v>7.31</v>
          </cell>
          <cell r="F1064">
            <v>50.31</v>
          </cell>
        </row>
        <row r="1065">
          <cell r="A1065" t="str">
            <v>19</v>
          </cell>
          <cell r="B1065" t="str">
            <v>REVESTIMENTO EM PEDRA</v>
          </cell>
        </row>
        <row r="1066">
          <cell r="A1066" t="str">
            <v>19.01</v>
          </cell>
          <cell r="B1066" t="str">
            <v>Granito</v>
          </cell>
        </row>
        <row r="1067">
          <cell r="A1067" t="str">
            <v>19.01.022</v>
          </cell>
          <cell r="B1067" t="str">
            <v>Revestimento em granito, espessura de 2 cm, acabamento polido</v>
          </cell>
          <cell r="C1067" t="str">
            <v>M2</v>
          </cell>
          <cell r="D1067">
            <v>361.36</v>
          </cell>
          <cell r="E1067">
            <v>34.6</v>
          </cell>
          <cell r="F1067">
            <v>395.96</v>
          </cell>
        </row>
        <row r="1068">
          <cell r="A1068" t="str">
            <v>19.01.062</v>
          </cell>
          <cell r="B1068" t="str">
            <v>Peitoril e/ou soleira em granito, espessura de 2 cm e largura até 20 cm, acabamento polido</v>
          </cell>
          <cell r="C1068" t="str">
            <v>M</v>
          </cell>
          <cell r="D1068">
            <v>115.34</v>
          </cell>
          <cell r="E1068">
            <v>15.92</v>
          </cell>
          <cell r="F1068">
            <v>131.26</v>
          </cell>
        </row>
        <row r="1069">
          <cell r="A1069" t="str">
            <v>19.01.064</v>
          </cell>
          <cell r="B1069" t="str">
            <v>Peitoril e/ou soleira em granito, espessura de 2 cm e largura de 21 cm até 30 cm, acabamento polido</v>
          </cell>
          <cell r="C1069" t="str">
            <v>M</v>
          </cell>
          <cell r="D1069">
            <v>139.47</v>
          </cell>
          <cell r="E1069">
            <v>19.91</v>
          </cell>
          <cell r="F1069">
            <v>159.38</v>
          </cell>
        </row>
        <row r="1070">
          <cell r="A1070" t="str">
            <v>19.01.122</v>
          </cell>
          <cell r="B1070" t="str">
            <v>Degrau e espelho de granito, espessura de 2 cm, acabamento polido</v>
          </cell>
          <cell r="C1070" t="str">
            <v>M</v>
          </cell>
          <cell r="D1070">
            <v>309.23</v>
          </cell>
          <cell r="E1070">
            <v>39.82</v>
          </cell>
          <cell r="F1070">
            <v>349.05</v>
          </cell>
        </row>
        <row r="1071">
          <cell r="A1071" t="str">
            <v>19.01.322</v>
          </cell>
          <cell r="B1071" t="str">
            <v>Rodapé em granito, espessura de 2 cm e altura de 7 cm, acabamento polido</v>
          </cell>
          <cell r="C1071" t="str">
            <v>M</v>
          </cell>
          <cell r="D1071">
            <v>67.17</v>
          </cell>
          <cell r="E1071">
            <v>8.7200000000000006</v>
          </cell>
          <cell r="F1071">
            <v>75.89</v>
          </cell>
        </row>
        <row r="1072">
          <cell r="A1072" t="str">
            <v>19.01.324</v>
          </cell>
          <cell r="B1072" t="str">
            <v>Rodapé em granito, espessura de 2 cm e altura de 7,1 cm até 10 cm, acabamento polido</v>
          </cell>
          <cell r="C1072" t="str">
            <v>M</v>
          </cell>
          <cell r="D1072">
            <v>65.87</v>
          </cell>
          <cell r="E1072">
            <v>8.7200000000000006</v>
          </cell>
          <cell r="F1072">
            <v>74.59</v>
          </cell>
        </row>
        <row r="1073">
          <cell r="A1073" t="str">
            <v>19.02</v>
          </cell>
          <cell r="B1073" t="str">
            <v>Marmore</v>
          </cell>
        </row>
        <row r="1074">
          <cell r="A1074" t="str">
            <v>19.02.020</v>
          </cell>
          <cell r="B1074" t="str">
            <v>Revestimento em mármore branco, espessura de 2 cm, assente com massa</v>
          </cell>
          <cell r="C1074" t="str">
            <v>M2</v>
          </cell>
          <cell r="D1074">
            <v>491.28</v>
          </cell>
          <cell r="E1074">
            <v>8.7100000000000009</v>
          </cell>
          <cell r="F1074">
            <v>499.99</v>
          </cell>
        </row>
        <row r="1075">
          <cell r="A1075" t="str">
            <v>19.02.040</v>
          </cell>
          <cell r="B1075" t="str">
            <v>Revestimento em mármore travertino nacional, espessura de 2 cm, assente com massa</v>
          </cell>
          <cell r="C1075" t="str">
            <v>M2</v>
          </cell>
          <cell r="D1075">
            <v>597.25</v>
          </cell>
          <cell r="E1075">
            <v>8.7100000000000009</v>
          </cell>
          <cell r="F1075">
            <v>605.96</v>
          </cell>
        </row>
        <row r="1076">
          <cell r="A1076" t="str">
            <v>19.02.060</v>
          </cell>
          <cell r="B1076" t="str">
            <v>Revestimento em mármore branco, espessura de 3 cm, assente com massa</v>
          </cell>
          <cell r="C1076" t="str">
            <v>M2</v>
          </cell>
          <cell r="D1076">
            <v>691.18</v>
          </cell>
          <cell r="E1076">
            <v>10.16</v>
          </cell>
          <cell r="F1076">
            <v>701.34</v>
          </cell>
        </row>
        <row r="1077">
          <cell r="A1077" t="str">
            <v>19.02.080</v>
          </cell>
          <cell r="B1077" t="str">
            <v>Revestimento em mármore travertino nacional, espessura de 3 cm, assente com massa</v>
          </cell>
          <cell r="C1077" t="str">
            <v>M2</v>
          </cell>
          <cell r="D1077">
            <v>746.75</v>
          </cell>
          <cell r="E1077">
            <v>10.16</v>
          </cell>
          <cell r="F1077">
            <v>756.91</v>
          </cell>
        </row>
        <row r="1078">
          <cell r="A1078" t="str">
            <v>19.02.220</v>
          </cell>
          <cell r="B1078" t="str">
            <v>Degrau e espelho em mármore branco, espessura de 2 cm</v>
          </cell>
          <cell r="C1078" t="str">
            <v>M</v>
          </cell>
          <cell r="D1078">
            <v>289.45999999999998</v>
          </cell>
          <cell r="E1078">
            <v>5.08</v>
          </cell>
          <cell r="F1078">
            <v>294.54000000000002</v>
          </cell>
        </row>
        <row r="1079">
          <cell r="A1079" t="str">
            <v>19.02.240</v>
          </cell>
          <cell r="B1079" t="str">
            <v>Degrau e espelho em mármore travertino nacional, espessura de 2 cm</v>
          </cell>
          <cell r="C1079" t="str">
            <v>M</v>
          </cell>
          <cell r="D1079">
            <v>297.57</v>
          </cell>
          <cell r="E1079">
            <v>5.08</v>
          </cell>
          <cell r="F1079">
            <v>302.64999999999998</v>
          </cell>
        </row>
        <row r="1080">
          <cell r="A1080" t="str">
            <v>19.02.250</v>
          </cell>
          <cell r="B1080" t="str">
            <v>Rodapé em mármore branco, espessura de 2 cm e altura de 7 cm</v>
          </cell>
          <cell r="C1080" t="str">
            <v>M</v>
          </cell>
          <cell r="D1080">
            <v>46.78</v>
          </cell>
          <cell r="E1080">
            <v>1.45</v>
          </cell>
          <cell r="F1080">
            <v>48.23</v>
          </cell>
        </row>
        <row r="1081">
          <cell r="A1081" t="str">
            <v>19.03</v>
          </cell>
          <cell r="B1081" t="str">
            <v>Pedra</v>
          </cell>
        </row>
        <row r="1082">
          <cell r="A1082" t="str">
            <v>19.03.020</v>
          </cell>
          <cell r="B1082" t="str">
            <v>Revestimento em pedra tipo arenito comum</v>
          </cell>
          <cell r="C1082" t="str">
            <v>M2</v>
          </cell>
          <cell r="D1082">
            <v>212.11</v>
          </cell>
          <cell r="E1082">
            <v>23.23</v>
          </cell>
          <cell r="F1082">
            <v>235.34</v>
          </cell>
        </row>
        <row r="1083">
          <cell r="A1083" t="str">
            <v>19.03.060</v>
          </cell>
          <cell r="B1083" t="str">
            <v>Revestimento em pedra mineira comum</v>
          </cell>
          <cell r="C1083" t="str">
            <v>M2</v>
          </cell>
          <cell r="D1083">
            <v>303.8</v>
          </cell>
          <cell r="E1083">
            <v>23.23</v>
          </cell>
          <cell r="F1083">
            <v>327.02999999999997</v>
          </cell>
        </row>
        <row r="1084">
          <cell r="A1084" t="str">
            <v>19.03.090</v>
          </cell>
          <cell r="B1084" t="str">
            <v>Revestimento em pedra Miracema</v>
          </cell>
          <cell r="C1084" t="str">
            <v>M2</v>
          </cell>
          <cell r="D1084">
            <v>82.4</v>
          </cell>
          <cell r="E1084">
            <v>18.21</v>
          </cell>
          <cell r="F1084">
            <v>100.61</v>
          </cell>
        </row>
        <row r="1085">
          <cell r="A1085" t="str">
            <v>19.03.100</v>
          </cell>
          <cell r="B1085" t="str">
            <v>Rodapé em pedra Miracema, altura de 5,75 cm</v>
          </cell>
          <cell r="C1085" t="str">
            <v>M</v>
          </cell>
          <cell r="D1085">
            <v>2.65</v>
          </cell>
          <cell r="E1085">
            <v>19.61</v>
          </cell>
          <cell r="F1085">
            <v>22.26</v>
          </cell>
        </row>
        <row r="1086">
          <cell r="A1086" t="str">
            <v>19.03.110</v>
          </cell>
          <cell r="B1086" t="str">
            <v>Rodapé em pedra Miracema, altura de 11,5 cm</v>
          </cell>
          <cell r="C1086" t="str">
            <v>M</v>
          </cell>
          <cell r="D1086">
            <v>5.38</v>
          </cell>
          <cell r="E1086">
            <v>29.26</v>
          </cell>
          <cell r="F1086">
            <v>34.64</v>
          </cell>
        </row>
        <row r="1087">
          <cell r="A1087" t="str">
            <v>19.03.220</v>
          </cell>
          <cell r="B1087" t="str">
            <v>Rodapé em pedra mineira simples, altura de 10 cm</v>
          </cell>
          <cell r="C1087" t="str">
            <v>M</v>
          </cell>
          <cell r="D1087">
            <v>76.790000000000006</v>
          </cell>
          <cell r="E1087">
            <v>1.45</v>
          </cell>
          <cell r="F1087">
            <v>78.239999999999995</v>
          </cell>
        </row>
        <row r="1088">
          <cell r="A1088" t="str">
            <v>19.03.260</v>
          </cell>
          <cell r="B1088" t="str">
            <v>Revestimento em pedra ardósia selecionada</v>
          </cell>
          <cell r="C1088" t="str">
            <v>M2</v>
          </cell>
          <cell r="D1088">
            <v>91.87</v>
          </cell>
          <cell r="E1088">
            <v>18.68</v>
          </cell>
          <cell r="F1088">
            <v>110.55</v>
          </cell>
        </row>
        <row r="1089">
          <cell r="A1089" t="str">
            <v>19.03.270</v>
          </cell>
          <cell r="B1089" t="str">
            <v>Rodapé em pedra ardósia, altura de 7 cm</v>
          </cell>
          <cell r="C1089" t="str">
            <v>M</v>
          </cell>
          <cell r="D1089">
            <v>22.14</v>
          </cell>
          <cell r="E1089">
            <v>4.9800000000000004</v>
          </cell>
          <cell r="F1089">
            <v>27.12</v>
          </cell>
        </row>
        <row r="1090">
          <cell r="A1090" t="str">
            <v>19.03.290</v>
          </cell>
          <cell r="B1090" t="str">
            <v>Peitoril e/ou soleira em ardósia, espessura de 2 cm e largura até 20 cm</v>
          </cell>
          <cell r="C1090" t="str">
            <v>M</v>
          </cell>
          <cell r="D1090">
            <v>96.54</v>
          </cell>
          <cell r="E1090">
            <v>2.9</v>
          </cell>
          <cell r="F1090">
            <v>99.44</v>
          </cell>
        </row>
        <row r="1091">
          <cell r="A1091" t="str">
            <v>19.20</v>
          </cell>
          <cell r="B1091" t="str">
            <v>Reparos, conservacoes e complementos - GRUPO 19</v>
          </cell>
        </row>
        <row r="1092">
          <cell r="A1092" t="str">
            <v>19.20.020</v>
          </cell>
          <cell r="B1092" t="str">
            <v>Recolocação de mármore, pedras e granitos, assentes com massa</v>
          </cell>
          <cell r="C1092" t="str">
            <v>M2</v>
          </cell>
          <cell r="D1092">
            <v>9.59</v>
          </cell>
          <cell r="E1092">
            <v>37.340000000000003</v>
          </cell>
          <cell r="F1092">
            <v>46.93</v>
          </cell>
        </row>
        <row r="1093">
          <cell r="A1093" t="str">
            <v>20</v>
          </cell>
          <cell r="B1093" t="str">
            <v>REVESTIMENTO EM MADEIRA</v>
          </cell>
        </row>
        <row r="1094">
          <cell r="A1094" t="str">
            <v>20.01</v>
          </cell>
          <cell r="B1094" t="str">
            <v>Lambris de madeira</v>
          </cell>
        </row>
        <row r="1095">
          <cell r="A1095" t="str">
            <v>20.01.040</v>
          </cell>
          <cell r="B1095" t="str">
            <v>Lambril em madeira macho/fêmea tarugado, exceto pinus</v>
          </cell>
          <cell r="C1095" t="str">
            <v>M2</v>
          </cell>
          <cell r="D1095">
            <v>95.38</v>
          </cell>
          <cell r="E1095">
            <v>49.69</v>
          </cell>
          <cell r="F1095">
            <v>145.07</v>
          </cell>
        </row>
        <row r="1096">
          <cell r="A1096" t="str">
            <v>20.03</v>
          </cell>
          <cell r="B1096" t="str">
            <v>Soalho de madeira</v>
          </cell>
        </row>
        <row r="1097">
          <cell r="A1097" t="str">
            <v>20.03.010</v>
          </cell>
          <cell r="B1097" t="str">
            <v>Soalho em tábua de madeira aparelhada</v>
          </cell>
          <cell r="C1097" t="str">
            <v>M2</v>
          </cell>
          <cell r="D1097">
            <v>541.72</v>
          </cell>
          <cell r="F1097">
            <v>541.72</v>
          </cell>
        </row>
        <row r="1098">
          <cell r="A1098" t="str">
            <v>20.04</v>
          </cell>
          <cell r="B1098" t="str">
            <v>Tacos</v>
          </cell>
        </row>
        <row r="1099">
          <cell r="A1099" t="str">
            <v>20.04.020</v>
          </cell>
          <cell r="B1099" t="str">
            <v>Piso em tacos de Ipê colado</v>
          </cell>
          <cell r="C1099" t="str">
            <v>M2</v>
          </cell>
          <cell r="D1099">
            <v>256.77</v>
          </cell>
          <cell r="E1099">
            <v>16.329999999999998</v>
          </cell>
          <cell r="F1099">
            <v>273.10000000000002</v>
          </cell>
        </row>
        <row r="1100">
          <cell r="A1100" t="str">
            <v>20.10</v>
          </cell>
          <cell r="B1100" t="str">
            <v>Rodape de madeira</v>
          </cell>
        </row>
        <row r="1101">
          <cell r="A1101" t="str">
            <v>20.10.040</v>
          </cell>
          <cell r="B1101" t="str">
            <v>Rodapé de madeira de 7 x 1,5 cm</v>
          </cell>
          <cell r="C1101" t="str">
            <v>M</v>
          </cell>
          <cell r="D1101">
            <v>19.100000000000001</v>
          </cell>
          <cell r="E1101">
            <v>10.84</v>
          </cell>
          <cell r="F1101">
            <v>29.94</v>
          </cell>
        </row>
        <row r="1102">
          <cell r="A1102" t="str">
            <v>20.10.120</v>
          </cell>
          <cell r="B1102" t="str">
            <v>Cordão de madeira</v>
          </cell>
          <cell r="C1102" t="str">
            <v>M</v>
          </cell>
          <cell r="D1102">
            <v>5.92</v>
          </cell>
          <cell r="E1102">
            <v>2.65</v>
          </cell>
          <cell r="F1102">
            <v>8.57</v>
          </cell>
        </row>
        <row r="1103">
          <cell r="A1103" t="str">
            <v>20.20</v>
          </cell>
          <cell r="B1103" t="str">
            <v>Reparos, conservacoes e complementos - GRUPO 20</v>
          </cell>
        </row>
        <row r="1104">
          <cell r="A1104" t="str">
            <v>20.20.020</v>
          </cell>
          <cell r="B1104" t="str">
            <v>Recolocação de soalho em madeira</v>
          </cell>
          <cell r="C1104" t="str">
            <v>M2</v>
          </cell>
          <cell r="D1104">
            <v>0.7</v>
          </cell>
          <cell r="E1104">
            <v>6.43</v>
          </cell>
          <cell r="F1104">
            <v>7.13</v>
          </cell>
        </row>
        <row r="1105">
          <cell r="A1105" t="str">
            <v>20.20.040</v>
          </cell>
          <cell r="B1105" t="str">
            <v>Recolocação de tacos soltos com cola</v>
          </cell>
          <cell r="C1105" t="str">
            <v>M2</v>
          </cell>
          <cell r="D1105">
            <v>22.29</v>
          </cell>
          <cell r="E1105">
            <v>16.329999999999998</v>
          </cell>
          <cell r="F1105">
            <v>38.619999999999997</v>
          </cell>
        </row>
        <row r="1106">
          <cell r="A1106" t="str">
            <v>20.20.100</v>
          </cell>
          <cell r="B1106" t="str">
            <v>Recolocação de rodapé e cordão de madeira</v>
          </cell>
          <cell r="C1106" t="str">
            <v>M</v>
          </cell>
          <cell r="D1106">
            <v>0.7</v>
          </cell>
          <cell r="E1106">
            <v>8.19</v>
          </cell>
          <cell r="F1106">
            <v>8.89</v>
          </cell>
        </row>
        <row r="1107">
          <cell r="A1107" t="str">
            <v>20.20.202</v>
          </cell>
          <cell r="B1107" t="str">
            <v>Raspagem com calafetação e aplicação de verniz</v>
          </cell>
          <cell r="C1107" t="str">
            <v>M2</v>
          </cell>
          <cell r="D1107">
            <v>117.2</v>
          </cell>
          <cell r="F1107">
            <v>117.2</v>
          </cell>
        </row>
        <row r="1108">
          <cell r="A1108" t="str">
            <v>20.20.220</v>
          </cell>
          <cell r="B1108" t="str">
            <v>Raspagem com calafetação e aplicação de cera</v>
          </cell>
          <cell r="C1108" t="str">
            <v>M2</v>
          </cell>
          <cell r="D1108">
            <v>55.49</v>
          </cell>
          <cell r="F1108">
            <v>55.49</v>
          </cell>
        </row>
        <row r="1109">
          <cell r="A1109" t="str">
            <v>21</v>
          </cell>
          <cell r="B1109" t="str">
            <v>REVESTIMENTO SINTETICO E METALICO</v>
          </cell>
        </row>
        <row r="1110">
          <cell r="A1110" t="str">
            <v>21.01</v>
          </cell>
          <cell r="B1110" t="str">
            <v>Revestimento em borracha</v>
          </cell>
        </row>
        <row r="1111">
          <cell r="A1111" t="str">
            <v>21.01.100</v>
          </cell>
          <cell r="B1111" t="str">
            <v>Revestimento em borracha sintética preta, espessura de 4 mm - colado</v>
          </cell>
          <cell r="C1111" t="str">
            <v>M2</v>
          </cell>
          <cell r="D1111">
            <v>72.06</v>
          </cell>
          <cell r="E1111">
            <v>7.4</v>
          </cell>
          <cell r="F1111">
            <v>79.459999999999994</v>
          </cell>
        </row>
        <row r="1112">
          <cell r="A1112" t="str">
            <v>21.01.160</v>
          </cell>
          <cell r="B1112" t="str">
            <v>Revestimento em grama sintética, com espessura de 20 a 32 mm</v>
          </cell>
          <cell r="C1112" t="str">
            <v>M2</v>
          </cell>
          <cell r="D1112">
            <v>54.12</v>
          </cell>
          <cell r="F1112">
            <v>54.12</v>
          </cell>
        </row>
        <row r="1113">
          <cell r="A1113" t="str">
            <v>21.02</v>
          </cell>
          <cell r="B1113" t="str">
            <v>Revestimento vinilico</v>
          </cell>
        </row>
        <row r="1114">
          <cell r="A1114" t="str">
            <v>21.02.050</v>
          </cell>
          <cell r="B1114" t="str">
            <v>Revestimento vinílico, espessura de 2 mm, para tráfego médio, com impermeabilizante acrílico</v>
          </cell>
          <cell r="C1114" t="str">
            <v>M2</v>
          </cell>
          <cell r="D1114">
            <v>118.25</v>
          </cell>
          <cell r="E1114">
            <v>16.420000000000002</v>
          </cell>
          <cell r="F1114">
            <v>134.66999999999999</v>
          </cell>
        </row>
        <row r="1115">
          <cell r="A1115" t="str">
            <v>21.02.060</v>
          </cell>
          <cell r="B1115" t="str">
            <v>Revestimento vinílico, espessura de 3,2 mm, para tráfego intenso, com impermeabilizante acrílico</v>
          </cell>
          <cell r="C1115" t="str">
            <v>M2</v>
          </cell>
          <cell r="D1115">
            <v>181.93</v>
          </cell>
          <cell r="E1115">
            <v>16.420000000000002</v>
          </cell>
          <cell r="F1115">
            <v>198.35</v>
          </cell>
        </row>
        <row r="1116">
          <cell r="A1116" t="str">
            <v>21.02.071</v>
          </cell>
          <cell r="B1116" t="str">
            <v>Revestimento vinílico em manta, espessura total de 2mm, resistente a lavagem com hipoclorito</v>
          </cell>
          <cell r="C1116" t="str">
            <v>M2</v>
          </cell>
          <cell r="D1116">
            <v>223.73</v>
          </cell>
          <cell r="F1116">
            <v>223.73</v>
          </cell>
        </row>
        <row r="1117">
          <cell r="A1117" t="str">
            <v>21.02.271</v>
          </cell>
          <cell r="B1117" t="str">
            <v>Revestimento vinílico em manta heterogênea, espessura de 2 mm, com impermeabilizante acrílico</v>
          </cell>
          <cell r="C1117" t="str">
            <v>M2</v>
          </cell>
          <cell r="D1117">
            <v>177.72</v>
          </cell>
          <cell r="E1117">
            <v>16.420000000000002</v>
          </cell>
          <cell r="F1117">
            <v>194.14</v>
          </cell>
        </row>
        <row r="1118">
          <cell r="A1118" t="str">
            <v>21.02.281</v>
          </cell>
          <cell r="B1118" t="str">
            <v>Revestimento vinílico flexível em manta homogênea, espessura de 2 mm, com impermeabilizante acrílico</v>
          </cell>
          <cell r="C1118" t="str">
            <v>M2</v>
          </cell>
          <cell r="D1118">
            <v>310.48</v>
          </cell>
          <cell r="E1118">
            <v>16.420000000000002</v>
          </cell>
          <cell r="F1118">
            <v>326.89999999999998</v>
          </cell>
        </row>
        <row r="1119">
          <cell r="A1119" t="str">
            <v>21.02.291</v>
          </cell>
          <cell r="B1119" t="str">
            <v>Revestimento vinílico heterogêneo flexível em réguas, espessura de 3 mm, com impermeabilizante acrílico</v>
          </cell>
          <cell r="C1119" t="str">
            <v>M2</v>
          </cell>
          <cell r="D1119">
            <v>191.51</v>
          </cell>
          <cell r="E1119">
            <v>16.420000000000002</v>
          </cell>
          <cell r="F1119">
            <v>207.93</v>
          </cell>
        </row>
        <row r="1120">
          <cell r="A1120" t="str">
            <v>21.02.310</v>
          </cell>
          <cell r="B1120" t="str">
            <v>Revestimento vinílico autoportante acústico, espessura de 4,5 mm, com impermeabilizante acrílico</v>
          </cell>
          <cell r="C1120" t="str">
            <v>M2</v>
          </cell>
          <cell r="D1120">
            <v>472.84</v>
          </cell>
          <cell r="E1120">
            <v>16.420000000000002</v>
          </cell>
          <cell r="F1120">
            <v>489.26</v>
          </cell>
        </row>
        <row r="1121">
          <cell r="A1121" t="str">
            <v>21.02.311</v>
          </cell>
          <cell r="B1121" t="str">
            <v>Revestimento vinílico autoportante, espessura de 4 mm, com impermeabilizante acrílico</v>
          </cell>
          <cell r="C1121" t="str">
            <v>M2</v>
          </cell>
          <cell r="D1121">
            <v>357.48</v>
          </cell>
          <cell r="E1121">
            <v>16.420000000000002</v>
          </cell>
          <cell r="F1121">
            <v>373.9</v>
          </cell>
        </row>
        <row r="1122">
          <cell r="A1122" t="str">
            <v>21.02.320</v>
          </cell>
          <cell r="B1122" t="str">
            <v>Revestimento vinílico antiestático acústico, espessura de 5 mm, com impermeabilizante acrílico</v>
          </cell>
          <cell r="C1122" t="str">
            <v>M2</v>
          </cell>
          <cell r="D1122">
            <v>286.23</v>
          </cell>
          <cell r="E1122">
            <v>33.33</v>
          </cell>
          <cell r="F1122">
            <v>319.56</v>
          </cell>
        </row>
        <row r="1123">
          <cell r="A1123" t="str">
            <v>21.03</v>
          </cell>
          <cell r="B1123" t="str">
            <v>Revestimento metalico</v>
          </cell>
        </row>
        <row r="1124">
          <cell r="A1124" t="str">
            <v>21.03.010</v>
          </cell>
          <cell r="B1124" t="str">
            <v>Revestimento em aço inoxidável AISI 304, liga 18,8, chapa 20, espessura de 1 mm, acabamento escovado com grana especial</v>
          </cell>
          <cell r="C1124" t="str">
            <v>M2</v>
          </cell>
          <cell r="D1124">
            <v>1014.58</v>
          </cell>
          <cell r="F1124">
            <v>1014.58</v>
          </cell>
        </row>
        <row r="1125">
          <cell r="A1125" t="str">
            <v>21.03.090</v>
          </cell>
          <cell r="B1125" t="str">
            <v>Piso elevado tipo telescópico em chapa de aço, sem revestimento</v>
          </cell>
          <cell r="C1125" t="str">
            <v>M2</v>
          </cell>
          <cell r="D1125">
            <v>267.36</v>
          </cell>
          <cell r="F1125">
            <v>267.36</v>
          </cell>
        </row>
        <row r="1126">
          <cell r="A1126" t="str">
            <v>21.03.151</v>
          </cell>
          <cell r="B1126" t="str">
            <v>Revestimento em placas de alumínio composto "ACM", espessura de 4 mm e acabamento em PVDF</v>
          </cell>
          <cell r="C1126" t="str">
            <v>M2</v>
          </cell>
          <cell r="D1126">
            <v>670.43</v>
          </cell>
          <cell r="F1126">
            <v>670.43</v>
          </cell>
        </row>
        <row r="1127">
          <cell r="A1127" t="str">
            <v>21.03.152</v>
          </cell>
          <cell r="B1127" t="str">
            <v>Revestimento em placas de alumínio composto "ACM", espessura de 4 mm e acabamento em PVDF, na cor verde</v>
          </cell>
          <cell r="C1127" t="str">
            <v>M2</v>
          </cell>
          <cell r="D1127">
            <v>430.93</v>
          </cell>
          <cell r="F1127">
            <v>430.93</v>
          </cell>
        </row>
        <row r="1128">
          <cell r="A1128" t="str">
            <v>21.04</v>
          </cell>
          <cell r="B1128" t="str">
            <v>Forracao e carpete</v>
          </cell>
        </row>
        <row r="1129">
          <cell r="A1129" t="str">
            <v>21.04.100</v>
          </cell>
          <cell r="B1129" t="str">
            <v>Revestimento com carpete para tráfego moderado, uso comercial, tipo bouclê de 5,4 até 8 mm</v>
          </cell>
          <cell r="C1129" t="str">
            <v>M2</v>
          </cell>
          <cell r="D1129">
            <v>124.72</v>
          </cell>
          <cell r="F1129">
            <v>124.72</v>
          </cell>
        </row>
        <row r="1130">
          <cell r="A1130" t="str">
            <v>21.04.110</v>
          </cell>
          <cell r="B1130" t="str">
            <v>Revestimento com carpete para tráfego intenso, uso comercial, tipo bouclê de 6 mm</v>
          </cell>
          <cell r="C1130" t="str">
            <v>M2</v>
          </cell>
          <cell r="D1130">
            <v>147.53</v>
          </cell>
          <cell r="F1130">
            <v>147.53</v>
          </cell>
        </row>
        <row r="1131">
          <cell r="A1131" t="str">
            <v>21.05</v>
          </cell>
          <cell r="B1131" t="str">
            <v>Revestimento em cimento reforcado com fio sintetico (CRFS)</v>
          </cell>
        </row>
        <row r="1132">
          <cell r="A1132" t="str">
            <v>21.05.010</v>
          </cell>
          <cell r="B1132" t="str">
            <v>Piso em painel com miolo de madeira contraplacado por lâminas de madeira e externamente por chapas em CRFS, espessura de 40 mm</v>
          </cell>
          <cell r="C1132" t="str">
            <v>M2</v>
          </cell>
          <cell r="D1132">
            <v>162.21</v>
          </cell>
          <cell r="E1132">
            <v>70.02</v>
          </cell>
          <cell r="F1132">
            <v>232.23</v>
          </cell>
        </row>
        <row r="1133">
          <cell r="A1133" t="str">
            <v>21.05.100</v>
          </cell>
          <cell r="B1133" t="str">
            <v>Piso elevado de concreto em placas de 600 x 600 mm, antiderrapante, sem acabamento</v>
          </cell>
          <cell r="C1133" t="str">
            <v>M2</v>
          </cell>
          <cell r="D1133">
            <v>335.32</v>
          </cell>
          <cell r="F1133">
            <v>335.32</v>
          </cell>
        </row>
        <row r="1134">
          <cell r="A1134" t="str">
            <v>21.07</v>
          </cell>
          <cell r="B1134" t="str">
            <v>Revestimento sintetico</v>
          </cell>
        </row>
        <row r="1135">
          <cell r="A1135" t="str">
            <v>21.07.010</v>
          </cell>
          <cell r="B1135" t="str">
            <v>Revestimento em laminado melamínico dissipativo</v>
          </cell>
          <cell r="C1135" t="str">
            <v>M2</v>
          </cell>
          <cell r="D1135">
            <v>276.77</v>
          </cell>
          <cell r="F1135">
            <v>276.77</v>
          </cell>
        </row>
        <row r="1136">
          <cell r="A1136" t="str">
            <v>21.10</v>
          </cell>
          <cell r="B1136" t="str">
            <v>Rodape sintetico</v>
          </cell>
        </row>
        <row r="1137">
          <cell r="A1137" t="str">
            <v>21.10.050</v>
          </cell>
          <cell r="B1137" t="str">
            <v>Rodapé de poliestireno, espessura de 7 cm</v>
          </cell>
          <cell r="C1137" t="str">
            <v>M</v>
          </cell>
          <cell r="D1137">
            <v>35.53</v>
          </cell>
          <cell r="E1137">
            <v>5.66</v>
          </cell>
          <cell r="F1137">
            <v>41.19</v>
          </cell>
        </row>
        <row r="1138">
          <cell r="A1138" t="str">
            <v>21.10.051</v>
          </cell>
          <cell r="B1138" t="str">
            <v>Rodapé de poliestireno, espessura de 8 cm</v>
          </cell>
          <cell r="C1138" t="str">
            <v>M</v>
          </cell>
          <cell r="D1138">
            <v>45.83</v>
          </cell>
          <cell r="E1138">
            <v>5.66</v>
          </cell>
          <cell r="F1138">
            <v>51.49</v>
          </cell>
        </row>
        <row r="1139">
          <cell r="A1139" t="str">
            <v>21.10.061</v>
          </cell>
          <cell r="B1139" t="str">
            <v>Rodapé para piso vinílico em PVC, espessura de 2 mm e altura de 5 cm, curvo/plano, com impermeabilizante acrílico</v>
          </cell>
          <cell r="C1139" t="str">
            <v>M</v>
          </cell>
          <cell r="D1139">
            <v>22.38</v>
          </cell>
          <cell r="E1139">
            <v>7.4</v>
          </cell>
          <cell r="F1139">
            <v>29.78</v>
          </cell>
        </row>
        <row r="1140">
          <cell r="A1140" t="str">
            <v>21.10.071</v>
          </cell>
          <cell r="B1140" t="str">
            <v>Rodapé flexível para piso vinílico em PVC, espessura de 2 mm e altura de 7,5 cm, curvo/plano, com impermeabilizante acrílico</v>
          </cell>
          <cell r="C1140" t="str">
            <v>M</v>
          </cell>
          <cell r="D1140">
            <v>28.06</v>
          </cell>
          <cell r="E1140">
            <v>7.4</v>
          </cell>
          <cell r="F1140">
            <v>35.46</v>
          </cell>
        </row>
        <row r="1141">
          <cell r="A1141" t="str">
            <v>21.10.081</v>
          </cell>
          <cell r="B1141" t="str">
            <v>Rodapé hospitalar flexível em PVC para piso vinílico, espessura de 2 mm e altura de 7,5 cm, com impermeabilizante acrílico</v>
          </cell>
          <cell r="C1141" t="str">
            <v>M</v>
          </cell>
          <cell r="D1141">
            <v>40.36</v>
          </cell>
          <cell r="E1141">
            <v>5.66</v>
          </cell>
          <cell r="F1141">
            <v>46.02</v>
          </cell>
        </row>
        <row r="1142">
          <cell r="A1142" t="str">
            <v>21.10.210</v>
          </cell>
          <cell r="B1142" t="str">
            <v>Rodapé em borracha sintética preta, altura até 7 cm - colado</v>
          </cell>
          <cell r="C1142" t="str">
            <v>M</v>
          </cell>
          <cell r="D1142">
            <v>14.23</v>
          </cell>
          <cell r="E1142">
            <v>2.25</v>
          </cell>
          <cell r="F1142">
            <v>16.48</v>
          </cell>
        </row>
        <row r="1143">
          <cell r="A1143" t="str">
            <v>21.10.220</v>
          </cell>
          <cell r="B1143" t="str">
            <v>Rodapé de cordão de poliamida</v>
          </cell>
          <cell r="C1143" t="str">
            <v>M</v>
          </cell>
          <cell r="D1143">
            <v>7.42</v>
          </cell>
          <cell r="F1143">
            <v>7.42</v>
          </cell>
        </row>
        <row r="1144">
          <cell r="A1144" t="str">
            <v>21.10.250</v>
          </cell>
          <cell r="B1144" t="str">
            <v>Rodapé em laminado melamínico dissipativo, espessura de 2 mm e altura de 10 cm</v>
          </cell>
          <cell r="C1144" t="str">
            <v>M</v>
          </cell>
          <cell r="D1144">
            <v>28.99</v>
          </cell>
          <cell r="F1144">
            <v>28.99</v>
          </cell>
        </row>
        <row r="1145">
          <cell r="A1145" t="str">
            <v>21.11</v>
          </cell>
          <cell r="B1145" t="str">
            <v>Degrau sintetico</v>
          </cell>
        </row>
        <row r="1146">
          <cell r="A1146" t="str">
            <v>21.11.050</v>
          </cell>
          <cell r="B1146" t="str">
            <v>Degrau (piso e espelho) em borracha sintética preta com testeira - colado</v>
          </cell>
          <cell r="C1146" t="str">
            <v>M</v>
          </cell>
          <cell r="D1146">
            <v>90.82</v>
          </cell>
          <cell r="E1146">
            <v>6.11</v>
          </cell>
          <cell r="F1146">
            <v>96.93</v>
          </cell>
        </row>
        <row r="1147">
          <cell r="A1147" t="str">
            <v>21.11.131</v>
          </cell>
          <cell r="B1147" t="str">
            <v>Testeira flexível para arremate de degrau vinílico em PVC, espessura de 2 mm, com impermeabilizante acrílico</v>
          </cell>
          <cell r="C1147" t="str">
            <v>M</v>
          </cell>
          <cell r="D1147">
            <v>36.44</v>
          </cell>
          <cell r="E1147">
            <v>5.66</v>
          </cell>
          <cell r="F1147">
            <v>42.1</v>
          </cell>
        </row>
        <row r="1148">
          <cell r="A1148" t="str">
            <v>21.20</v>
          </cell>
          <cell r="B1148" t="str">
            <v>Reparos, conservacoes e complementos - GRUPO 21</v>
          </cell>
        </row>
        <row r="1149">
          <cell r="A1149" t="str">
            <v>21.20.020</v>
          </cell>
          <cell r="B1149" t="str">
            <v>Recolocação de piso sintético com cola</v>
          </cell>
          <cell r="C1149" t="str">
            <v>M2</v>
          </cell>
          <cell r="D1149">
            <v>7.89</v>
          </cell>
          <cell r="E1149">
            <v>6.43</v>
          </cell>
          <cell r="F1149">
            <v>14.32</v>
          </cell>
        </row>
        <row r="1150">
          <cell r="A1150" t="str">
            <v>21.20.040</v>
          </cell>
          <cell r="B1150" t="str">
            <v>Recolocação de piso sintético argamassado</v>
          </cell>
          <cell r="C1150" t="str">
            <v>M2</v>
          </cell>
          <cell r="D1150">
            <v>3.7</v>
          </cell>
          <cell r="E1150">
            <v>22.51</v>
          </cell>
          <cell r="F1150">
            <v>26.21</v>
          </cell>
        </row>
        <row r="1151">
          <cell r="A1151" t="str">
            <v>21.20.050</v>
          </cell>
          <cell r="B1151" t="str">
            <v>Recolocação de piso elevado telescópico metálico, inclusive estrutura de sustentação</v>
          </cell>
          <cell r="C1151" t="str">
            <v>M2</v>
          </cell>
          <cell r="E1151">
            <v>50.51</v>
          </cell>
          <cell r="F1151">
            <v>50.51</v>
          </cell>
        </row>
        <row r="1152">
          <cell r="A1152" t="str">
            <v>21.20.060</v>
          </cell>
          <cell r="B1152" t="str">
            <v>Furação de piso elevado telescópico em chapa de aço</v>
          </cell>
          <cell r="C1152" t="str">
            <v>UN</v>
          </cell>
          <cell r="D1152">
            <v>60.33</v>
          </cell>
          <cell r="F1152">
            <v>60.33</v>
          </cell>
        </row>
        <row r="1153">
          <cell r="A1153" t="str">
            <v>21.20.100</v>
          </cell>
          <cell r="B1153" t="str">
            <v>Recolocação de rodapé e cordões sintéticos</v>
          </cell>
          <cell r="C1153" t="str">
            <v>M</v>
          </cell>
          <cell r="E1153">
            <v>8.19</v>
          </cell>
          <cell r="F1153">
            <v>8.19</v>
          </cell>
        </row>
        <row r="1154">
          <cell r="A1154" t="str">
            <v>21.20.300</v>
          </cell>
          <cell r="B1154" t="str">
            <v>Fita adesiva antiderrapante com largura de 5 cm</v>
          </cell>
          <cell r="C1154" t="str">
            <v>M</v>
          </cell>
          <cell r="D1154">
            <v>12.19</v>
          </cell>
          <cell r="E1154">
            <v>8.82</v>
          </cell>
          <cell r="F1154">
            <v>21.01</v>
          </cell>
        </row>
        <row r="1155">
          <cell r="A1155" t="str">
            <v>21.20.302</v>
          </cell>
          <cell r="B1155" t="str">
            <v>Fita adesiva antiderrapante fosforescente, alto tráfego, largura de 5 cm</v>
          </cell>
          <cell r="C1155" t="str">
            <v>M</v>
          </cell>
          <cell r="D1155">
            <v>13.05</v>
          </cell>
          <cell r="E1155">
            <v>8.82</v>
          </cell>
          <cell r="F1155">
            <v>21.87</v>
          </cell>
        </row>
        <row r="1156">
          <cell r="A1156" t="str">
            <v>21.20.410</v>
          </cell>
          <cell r="B1156" t="str">
            <v>Cantoneira de sobrepor em PVC de 4 x 4 cm</v>
          </cell>
          <cell r="C1156" t="str">
            <v>UN</v>
          </cell>
          <cell r="D1156">
            <v>49.57</v>
          </cell>
          <cell r="E1156">
            <v>2.25</v>
          </cell>
          <cell r="F1156">
            <v>51.82</v>
          </cell>
        </row>
        <row r="1157">
          <cell r="A1157" t="str">
            <v>21.20.460</v>
          </cell>
          <cell r="B1157" t="str">
            <v>Canto externo de acabamento em PVC</v>
          </cell>
          <cell r="C1157" t="str">
            <v>M</v>
          </cell>
          <cell r="D1157">
            <v>12.44</v>
          </cell>
          <cell r="E1157">
            <v>1.1299999999999999</v>
          </cell>
          <cell r="F1157">
            <v>13.57</v>
          </cell>
        </row>
        <row r="1158">
          <cell r="A1158" t="str">
            <v>21.20.500</v>
          </cell>
          <cell r="B1158" t="str">
            <v>Cantoneira em alumínio antiderrapante de 50 x 30 mm</v>
          </cell>
          <cell r="C1158" t="str">
            <v>M</v>
          </cell>
          <cell r="D1158">
            <v>32.229999999999997</v>
          </cell>
          <cell r="E1158">
            <v>4.83</v>
          </cell>
          <cell r="F1158">
            <v>37.06</v>
          </cell>
        </row>
        <row r="1159">
          <cell r="A1159" t="str">
            <v>22</v>
          </cell>
          <cell r="B1159" t="str">
            <v>FORRO, BRISE E FACHADA</v>
          </cell>
        </row>
        <row r="1160">
          <cell r="A1160" t="str">
            <v>22.01</v>
          </cell>
          <cell r="B1160" t="str">
            <v>Forro de madeira</v>
          </cell>
        </row>
        <row r="1161">
          <cell r="A1161" t="str">
            <v>22.01.010</v>
          </cell>
          <cell r="B1161" t="str">
            <v>Forro em tábuas aparelhadas macho e fêmea de pinus</v>
          </cell>
          <cell r="C1161" t="str">
            <v>M2</v>
          </cell>
          <cell r="D1161">
            <v>36.68</v>
          </cell>
          <cell r="E1161">
            <v>19.29</v>
          </cell>
          <cell r="F1161">
            <v>55.97</v>
          </cell>
        </row>
        <row r="1162">
          <cell r="A1162" t="str">
            <v>22.01.020</v>
          </cell>
          <cell r="B1162" t="str">
            <v>Forro em tábuas aparelhadas macho e fêmea de pinus tarugado</v>
          </cell>
          <cell r="C1162" t="str">
            <v>M2</v>
          </cell>
          <cell r="D1162">
            <v>71.78</v>
          </cell>
          <cell r="E1162">
            <v>38.590000000000003</v>
          </cell>
          <cell r="F1162">
            <v>110.37</v>
          </cell>
        </row>
        <row r="1163">
          <cell r="A1163" t="str">
            <v>22.01.080</v>
          </cell>
          <cell r="B1163" t="str">
            <v>Forro xadrez em ripas de angelim-vermelho / bacuri / maçaranduba tarugado</v>
          </cell>
          <cell r="C1163" t="str">
            <v>M2</v>
          </cell>
          <cell r="D1163">
            <v>101.22</v>
          </cell>
          <cell r="E1163">
            <v>41.81</v>
          </cell>
          <cell r="F1163">
            <v>143.03</v>
          </cell>
        </row>
        <row r="1164">
          <cell r="A1164" t="str">
            <v>22.01.210</v>
          </cell>
          <cell r="B1164" t="str">
            <v>Testeira em tábua aparelhada, largura até 20 cm</v>
          </cell>
          <cell r="C1164" t="str">
            <v>M</v>
          </cell>
          <cell r="D1164">
            <v>16.59</v>
          </cell>
          <cell r="E1164">
            <v>12.87</v>
          </cell>
          <cell r="F1164">
            <v>29.46</v>
          </cell>
        </row>
        <row r="1165">
          <cell r="A1165" t="str">
            <v>22.01.220</v>
          </cell>
          <cell r="B1165" t="str">
            <v>Beiral em tábua de angelim-vermelho / bacuri / maçaranduba macho e fêmea com tarugamento</v>
          </cell>
          <cell r="C1165" t="str">
            <v>M2</v>
          </cell>
          <cell r="D1165">
            <v>140.41999999999999</v>
          </cell>
          <cell r="E1165">
            <v>38.590000000000003</v>
          </cell>
          <cell r="F1165">
            <v>179.01</v>
          </cell>
        </row>
        <row r="1166">
          <cell r="A1166" t="str">
            <v>22.01.240</v>
          </cell>
          <cell r="B1166" t="str">
            <v>Beiral em tábua de angelim-vermelho / bacuri / maçaranduba macho e fêmea</v>
          </cell>
          <cell r="C1166" t="str">
            <v>M2</v>
          </cell>
          <cell r="D1166">
            <v>107.84</v>
          </cell>
          <cell r="E1166">
            <v>19.29</v>
          </cell>
          <cell r="F1166">
            <v>127.13</v>
          </cell>
        </row>
        <row r="1167">
          <cell r="A1167" t="str">
            <v>22.02</v>
          </cell>
          <cell r="B1167" t="str">
            <v>Forro de gesso</v>
          </cell>
        </row>
        <row r="1168">
          <cell r="A1168" t="str">
            <v>22.02.010</v>
          </cell>
          <cell r="B1168" t="str">
            <v>Forro em placa de gesso liso fixo</v>
          </cell>
          <cell r="C1168" t="str">
            <v>M2</v>
          </cell>
          <cell r="D1168">
            <v>64.44</v>
          </cell>
          <cell r="F1168">
            <v>64.44</v>
          </cell>
        </row>
        <row r="1169">
          <cell r="A1169" t="str">
            <v>22.02.030</v>
          </cell>
          <cell r="B1169" t="str">
            <v>Forro em painéis de gesso acartonado, espessura de 12,5 mm, fixo</v>
          </cell>
          <cell r="C1169" t="str">
            <v>M2</v>
          </cell>
          <cell r="D1169">
            <v>76.930000000000007</v>
          </cell>
          <cell r="F1169">
            <v>76.930000000000007</v>
          </cell>
        </row>
        <row r="1170">
          <cell r="A1170" t="str">
            <v>22.02.100</v>
          </cell>
          <cell r="B1170" t="str">
            <v>Forro em painéis de gesso acartonado, acabamento liso com película em PVC - 625mm x 1250mm, espessura de 9,5mm, removível</v>
          </cell>
          <cell r="C1170" t="str">
            <v>M2</v>
          </cell>
          <cell r="D1170">
            <v>93.6</v>
          </cell>
          <cell r="F1170">
            <v>93.6</v>
          </cell>
        </row>
        <row r="1171">
          <cell r="A1171" t="str">
            <v>22.02.190</v>
          </cell>
          <cell r="B1171" t="str">
            <v>Forro de gesso removível com película rígida de PVC de 625mm x 625mm</v>
          </cell>
          <cell r="C1171" t="str">
            <v>M2</v>
          </cell>
          <cell r="D1171">
            <v>84.99</v>
          </cell>
          <cell r="F1171">
            <v>84.99</v>
          </cell>
        </row>
        <row r="1172">
          <cell r="A1172" t="str">
            <v>22.03</v>
          </cell>
          <cell r="B1172" t="str">
            <v>Forro sintetico</v>
          </cell>
        </row>
        <row r="1173">
          <cell r="A1173" t="str">
            <v>22.03.020</v>
          </cell>
          <cell r="B1173" t="str">
            <v>Forro em lã de vidro revestido em PVC, espessura de 20 mm</v>
          </cell>
          <cell r="C1173" t="str">
            <v>M2</v>
          </cell>
          <cell r="D1173">
            <v>82.66</v>
          </cell>
          <cell r="F1173">
            <v>82.66</v>
          </cell>
        </row>
        <row r="1174">
          <cell r="A1174" t="str">
            <v>22.03.030</v>
          </cell>
          <cell r="B1174" t="str">
            <v>Forro em fibra mineral acústico, revestido em látex</v>
          </cell>
          <cell r="C1174" t="str">
            <v>M2</v>
          </cell>
          <cell r="D1174">
            <v>116.75</v>
          </cell>
          <cell r="F1174">
            <v>116.75</v>
          </cell>
        </row>
        <row r="1175">
          <cell r="A1175" t="str">
            <v>22.03.040</v>
          </cell>
          <cell r="B1175" t="str">
            <v>Forro modular removível em PVC de 618mm x 1243mm</v>
          </cell>
          <cell r="C1175" t="str">
            <v>M2</v>
          </cell>
          <cell r="D1175">
            <v>86.35</v>
          </cell>
          <cell r="F1175">
            <v>86.35</v>
          </cell>
        </row>
        <row r="1176">
          <cell r="A1176" t="str">
            <v>22.03.050</v>
          </cell>
          <cell r="B1176" t="str">
            <v>Forro em fibra mineral revestido em látex</v>
          </cell>
          <cell r="C1176" t="str">
            <v>M2</v>
          </cell>
          <cell r="D1176">
            <v>90.75</v>
          </cell>
          <cell r="F1176">
            <v>90.75</v>
          </cell>
        </row>
        <row r="1177">
          <cell r="A1177" t="str">
            <v>22.03.070</v>
          </cell>
          <cell r="B1177" t="str">
            <v>Forro em lâmina de PVC</v>
          </cell>
          <cell r="C1177" t="str">
            <v>M2</v>
          </cell>
          <cell r="D1177">
            <v>60.48</v>
          </cell>
          <cell r="F1177">
            <v>60.48</v>
          </cell>
        </row>
        <row r="1178">
          <cell r="A1178" t="str">
            <v>22.03.122</v>
          </cell>
          <cell r="B1178" t="str">
            <v>Forro em fibra mineral com placas acústicas removíveis de 625mm x 1250mm</v>
          </cell>
          <cell r="C1178" t="str">
            <v>M2</v>
          </cell>
          <cell r="D1178">
            <v>175.93</v>
          </cell>
          <cell r="F1178">
            <v>175.93</v>
          </cell>
        </row>
        <row r="1179">
          <cell r="A1179" t="str">
            <v>22.03.140</v>
          </cell>
          <cell r="B1179" t="str">
            <v>Forro em fibra mineral com placas acústicas removíveis de 625mm x 625mm</v>
          </cell>
          <cell r="C1179" t="str">
            <v>M2</v>
          </cell>
          <cell r="D1179">
            <v>134.28</v>
          </cell>
          <cell r="F1179">
            <v>134.28</v>
          </cell>
        </row>
        <row r="1180">
          <cell r="A1180" t="str">
            <v>22.04</v>
          </cell>
          <cell r="B1180" t="str">
            <v>Forro metalico</v>
          </cell>
        </row>
        <row r="1181">
          <cell r="A1181" t="str">
            <v>22.04.020</v>
          </cell>
          <cell r="B1181" t="str">
            <v>Forro metálico removível, em painéis de 625mm x 625mm, tipo colmeia</v>
          </cell>
          <cell r="C1181" t="str">
            <v>M2</v>
          </cell>
          <cell r="D1181">
            <v>757.11</v>
          </cell>
          <cell r="F1181">
            <v>757.11</v>
          </cell>
        </row>
        <row r="1182">
          <cell r="A1182" t="str">
            <v>22.06</v>
          </cell>
          <cell r="B1182" t="str">
            <v>Brise-soleil</v>
          </cell>
        </row>
        <row r="1183">
          <cell r="A1183" t="str">
            <v>22.06.130</v>
          </cell>
          <cell r="B1183" t="str">
            <v>Brise em placa cimentícia, montado em perfil e chapa metálica</v>
          </cell>
          <cell r="C1183" t="str">
            <v>M2</v>
          </cell>
          <cell r="D1183">
            <v>316.68</v>
          </cell>
          <cell r="E1183">
            <v>94.66</v>
          </cell>
          <cell r="F1183">
            <v>411.34</v>
          </cell>
        </row>
        <row r="1184">
          <cell r="A1184" t="str">
            <v>22.06.240</v>
          </cell>
          <cell r="B1184" t="str">
            <v>Brise metálico fixo em chapa lisa aluzinc pré-pintada, formato ogiva, lâmina frontal de 200 mm</v>
          </cell>
          <cell r="C1184" t="str">
            <v>M2</v>
          </cell>
          <cell r="D1184">
            <v>620.21</v>
          </cell>
          <cell r="F1184">
            <v>620.21</v>
          </cell>
        </row>
        <row r="1185">
          <cell r="A1185" t="str">
            <v>22.06.250</v>
          </cell>
          <cell r="B1185" t="str">
            <v>Brise metálico curvo e móvel termoacústico em chapa lisa aluzinc pré-pintada</v>
          </cell>
          <cell r="C1185" t="str">
            <v>M2</v>
          </cell>
          <cell r="D1185">
            <v>1040.81</v>
          </cell>
          <cell r="F1185">
            <v>1040.81</v>
          </cell>
        </row>
        <row r="1186">
          <cell r="A1186" t="str">
            <v>22.06.300</v>
          </cell>
          <cell r="B1186" t="str">
            <v>Brise metálico curvo e móvel em chapa microperfurada de alumínio pré-pintada</v>
          </cell>
          <cell r="C1186" t="str">
            <v>M2</v>
          </cell>
          <cell r="D1186">
            <v>513.87</v>
          </cell>
          <cell r="F1186">
            <v>513.87</v>
          </cell>
        </row>
        <row r="1187">
          <cell r="A1187" t="str">
            <v>22.06.340</v>
          </cell>
          <cell r="B1187" t="str">
            <v>Brise metálico fixo em chapa lisa alumínio pré-pintada, formato ogiva, lâmina frontal de 200 mm</v>
          </cell>
          <cell r="C1187" t="str">
            <v>M2</v>
          </cell>
          <cell r="D1187">
            <v>664.32</v>
          </cell>
          <cell r="F1187">
            <v>664.32</v>
          </cell>
        </row>
        <row r="1188">
          <cell r="A1188" t="str">
            <v>22.06.350</v>
          </cell>
          <cell r="B1188" t="str">
            <v>Brise metálico curvo e móvel termoacústico em chapa lisa de alumínio pré-pintada</v>
          </cell>
          <cell r="C1188" t="str">
            <v>M2</v>
          </cell>
          <cell r="D1188">
            <v>653.51</v>
          </cell>
          <cell r="F1188">
            <v>653.51</v>
          </cell>
        </row>
        <row r="1189">
          <cell r="A1189" t="str">
            <v>22.20</v>
          </cell>
          <cell r="B1189" t="str">
            <v>Reparos, conservacoes e complementos - GRUPO 22</v>
          </cell>
        </row>
        <row r="1190">
          <cell r="A1190" t="str">
            <v>22.20.011</v>
          </cell>
          <cell r="B1190" t="str">
            <v>Placa em lã de vidro revestida em PVC, auto extinguível</v>
          </cell>
          <cell r="C1190" t="str">
            <v>M2</v>
          </cell>
          <cell r="D1190">
            <v>53.85</v>
          </cell>
          <cell r="F1190">
            <v>53.85</v>
          </cell>
        </row>
        <row r="1191">
          <cell r="A1191" t="str">
            <v>22.20.020</v>
          </cell>
          <cell r="B1191" t="str">
            <v>Recolocação de forros fixados</v>
          </cell>
          <cell r="C1191" t="str">
            <v>M2</v>
          </cell>
          <cell r="D1191">
            <v>1.4</v>
          </cell>
          <cell r="E1191">
            <v>9.65</v>
          </cell>
          <cell r="F1191">
            <v>11.05</v>
          </cell>
        </row>
        <row r="1192">
          <cell r="A1192" t="str">
            <v>22.20.040</v>
          </cell>
          <cell r="B1192" t="str">
            <v>Recolocação de forros apoiados ou encaixados</v>
          </cell>
          <cell r="C1192" t="str">
            <v>M2</v>
          </cell>
          <cell r="E1192">
            <v>4.83</v>
          </cell>
          <cell r="F1192">
            <v>4.83</v>
          </cell>
        </row>
        <row r="1193">
          <cell r="A1193" t="str">
            <v>22.20.050</v>
          </cell>
          <cell r="B1193" t="str">
            <v>Moldura de gesso simples, largura até 6,0 cm</v>
          </cell>
          <cell r="C1193" t="str">
            <v>M</v>
          </cell>
          <cell r="D1193">
            <v>13.95</v>
          </cell>
          <cell r="F1193">
            <v>13.95</v>
          </cell>
        </row>
        <row r="1194">
          <cell r="A1194" t="str">
            <v>22.20.090</v>
          </cell>
          <cell r="B1194" t="str">
            <v>Abertura para vão de luminária em forro de PVC modular</v>
          </cell>
          <cell r="C1194" t="str">
            <v>UN</v>
          </cell>
          <cell r="D1194">
            <v>14.9</v>
          </cell>
          <cell r="F1194">
            <v>14.9</v>
          </cell>
        </row>
        <row r="1195">
          <cell r="A1195" t="str">
            <v>23</v>
          </cell>
          <cell r="B1195" t="str">
            <v>ESQUADRIA, MARCENARIA E ELEMENTO EM MADEIRA</v>
          </cell>
        </row>
        <row r="1196">
          <cell r="A1196" t="str">
            <v>23.01</v>
          </cell>
          <cell r="B1196" t="str">
            <v>Janela e veneziana em madeira</v>
          </cell>
        </row>
        <row r="1197">
          <cell r="A1197" t="str">
            <v>23.01.050</v>
          </cell>
          <cell r="B1197" t="str">
            <v>Caixilho em madeira maxim-ar</v>
          </cell>
          <cell r="C1197" t="str">
            <v>M2</v>
          </cell>
          <cell r="D1197">
            <v>852.95</v>
          </cell>
          <cell r="E1197">
            <v>42.12</v>
          </cell>
          <cell r="F1197">
            <v>895.07</v>
          </cell>
        </row>
        <row r="1198">
          <cell r="A1198" t="str">
            <v>23.01.060</v>
          </cell>
          <cell r="B1198" t="str">
            <v>Caixilho em madeira tipo veneziana de correr</v>
          </cell>
          <cell r="C1198" t="str">
            <v>M2</v>
          </cell>
          <cell r="D1198">
            <v>765.96</v>
          </cell>
          <cell r="E1198">
            <v>42.12</v>
          </cell>
          <cell r="F1198">
            <v>808.08</v>
          </cell>
        </row>
        <row r="1199">
          <cell r="A1199" t="str">
            <v>23.02</v>
          </cell>
          <cell r="B1199" t="str">
            <v>Porta macho / femea montada com batente</v>
          </cell>
        </row>
        <row r="1200">
          <cell r="A1200" t="str">
            <v>23.02.010</v>
          </cell>
          <cell r="B1200" t="str">
            <v>Acréscimo de bandeira - porta macho e fêmea com batente de madeira</v>
          </cell>
          <cell r="C1200" t="str">
            <v>M2</v>
          </cell>
          <cell r="D1200">
            <v>602.20000000000005</v>
          </cell>
          <cell r="E1200">
            <v>44.37</v>
          </cell>
          <cell r="F1200">
            <v>646.57000000000005</v>
          </cell>
        </row>
        <row r="1201">
          <cell r="A1201" t="str">
            <v>23.02.030</v>
          </cell>
          <cell r="B1201" t="str">
            <v>Porta macho e fêmea com batente de madeira - 70 x 210 cm</v>
          </cell>
          <cell r="C1201" t="str">
            <v>UN</v>
          </cell>
          <cell r="D1201">
            <v>1038.9000000000001</v>
          </cell>
          <cell r="E1201">
            <v>90.05</v>
          </cell>
          <cell r="F1201">
            <v>1128.95</v>
          </cell>
        </row>
        <row r="1202">
          <cell r="A1202" t="str">
            <v>23.02.040</v>
          </cell>
          <cell r="B1202" t="str">
            <v>Porta macho e fêmea com batente de madeira - 80 x 210 cm</v>
          </cell>
          <cell r="C1202" t="str">
            <v>UN</v>
          </cell>
          <cell r="D1202">
            <v>1167.6400000000001</v>
          </cell>
          <cell r="E1202">
            <v>90.05</v>
          </cell>
          <cell r="F1202">
            <v>1257.69</v>
          </cell>
        </row>
        <row r="1203">
          <cell r="A1203" t="str">
            <v>23.02.050</v>
          </cell>
          <cell r="B1203" t="str">
            <v>Porta macho e fêmea com batente de madeira - 90 x 210 cm</v>
          </cell>
          <cell r="C1203" t="str">
            <v>UN</v>
          </cell>
          <cell r="D1203">
            <v>1269.01</v>
          </cell>
          <cell r="E1203">
            <v>90.05</v>
          </cell>
          <cell r="F1203">
            <v>1359.06</v>
          </cell>
        </row>
        <row r="1204">
          <cell r="A1204" t="str">
            <v>23.02.060</v>
          </cell>
          <cell r="B1204" t="str">
            <v>Porta macho e fêmea com batente de madeira - 120 x 210 cm</v>
          </cell>
          <cell r="C1204" t="str">
            <v>UN</v>
          </cell>
          <cell r="D1204">
            <v>1908.98</v>
          </cell>
          <cell r="E1204">
            <v>112.56</v>
          </cell>
          <cell r="F1204">
            <v>2021.54</v>
          </cell>
        </row>
        <row r="1205">
          <cell r="A1205" t="str">
            <v>23.04</v>
          </cell>
          <cell r="B1205" t="str">
            <v>Porta lisa laminada montada com batente</v>
          </cell>
        </row>
        <row r="1206">
          <cell r="A1206" t="str">
            <v>23.04.070</v>
          </cell>
          <cell r="B1206" t="str">
            <v>Porta em laminado fenólico melamínico com batente em alumínio - 80 x 180 cm</v>
          </cell>
          <cell r="C1206" t="str">
            <v>UN</v>
          </cell>
          <cell r="D1206">
            <v>1041.1400000000001</v>
          </cell>
          <cell r="E1206">
            <v>45.03</v>
          </cell>
          <cell r="F1206">
            <v>1086.17</v>
          </cell>
        </row>
        <row r="1207">
          <cell r="A1207" t="str">
            <v>23.04.080</v>
          </cell>
          <cell r="B1207" t="str">
            <v>Porta em laminado fenólico melamínico com batente em alumínio - 60 x 160 cm</v>
          </cell>
          <cell r="C1207" t="str">
            <v>UN</v>
          </cell>
          <cell r="D1207">
            <v>918.82</v>
          </cell>
          <cell r="E1207">
            <v>45.03</v>
          </cell>
          <cell r="F1207">
            <v>963.85</v>
          </cell>
        </row>
        <row r="1208">
          <cell r="A1208" t="str">
            <v>23.04.090</v>
          </cell>
          <cell r="B1208" t="str">
            <v>Porta em laminado fenólico melamínico com acabamento liso, batente de madeira sem revestimento - 70 x 210 cm</v>
          </cell>
          <cell r="C1208" t="str">
            <v>UN</v>
          </cell>
          <cell r="D1208">
            <v>1056.99</v>
          </cell>
          <cell r="E1208">
            <v>90.05</v>
          </cell>
          <cell r="F1208">
            <v>1147.04</v>
          </cell>
        </row>
        <row r="1209">
          <cell r="A1209" t="str">
            <v>23.04.100</v>
          </cell>
          <cell r="B1209" t="str">
            <v>Porta em laminado fenólico melamínico com acabamento liso, batente de madeira sem revestimento - 80 x 210 cm</v>
          </cell>
          <cell r="C1209" t="str">
            <v>UN</v>
          </cell>
          <cell r="D1209">
            <v>1155.23</v>
          </cell>
          <cell r="E1209">
            <v>90.05</v>
          </cell>
          <cell r="F1209">
            <v>1245.28</v>
          </cell>
        </row>
        <row r="1210">
          <cell r="A1210" t="str">
            <v>23.04.110</v>
          </cell>
          <cell r="B1210" t="str">
            <v>Porta em laminado fenólico melamínico com acabamento liso, batente de madeira sem revestimento - 90 x 210 cm</v>
          </cell>
          <cell r="C1210" t="str">
            <v>UN</v>
          </cell>
          <cell r="D1210">
            <v>1186.3499999999999</v>
          </cell>
          <cell r="E1210">
            <v>90.05</v>
          </cell>
          <cell r="F1210">
            <v>1276.4000000000001</v>
          </cell>
        </row>
        <row r="1211">
          <cell r="A1211" t="str">
            <v>23.04.120</v>
          </cell>
          <cell r="B1211" t="str">
            <v>Porta em laminado fenólico melamínico com acabamento liso, batente de madeira sem revestimento - 120 x 210 cm</v>
          </cell>
          <cell r="C1211" t="str">
            <v>UN</v>
          </cell>
          <cell r="D1211">
            <v>1876.22</v>
          </cell>
          <cell r="E1211">
            <v>112.56</v>
          </cell>
          <cell r="F1211">
            <v>1988.78</v>
          </cell>
        </row>
        <row r="1212">
          <cell r="A1212" t="str">
            <v>23.04.130</v>
          </cell>
          <cell r="B1212" t="str">
            <v>Porta em laminado fenólico melamínico com acabamento liso, batente de madeira sem revestimento - 140 x 210 cm</v>
          </cell>
          <cell r="C1212" t="str">
            <v>UN</v>
          </cell>
          <cell r="D1212">
            <v>1971.78</v>
          </cell>
          <cell r="E1212">
            <v>112.56</v>
          </cell>
          <cell r="F1212">
            <v>2084.34</v>
          </cell>
        </row>
        <row r="1213">
          <cell r="A1213" t="str">
            <v>23.04.140</v>
          </cell>
          <cell r="B1213" t="str">
            <v>Porta em laminado fenólico melamínico com acabamento liso, batente de madeira sem revestimento - 220 x 210 cm</v>
          </cell>
          <cell r="C1213" t="str">
            <v>UN</v>
          </cell>
          <cell r="D1213">
            <v>3631.9</v>
          </cell>
          <cell r="E1213">
            <v>128.63999999999999</v>
          </cell>
          <cell r="F1213">
            <v>3760.54</v>
          </cell>
        </row>
        <row r="1214">
          <cell r="A1214" t="str">
            <v>23.04.570</v>
          </cell>
          <cell r="B1214" t="str">
            <v>Porta em laminado melamínico estrutural com acabamento texturizado, batente em alumínio com ferragens - 60 x 180 cm</v>
          </cell>
          <cell r="C1214" t="str">
            <v>UN</v>
          </cell>
          <cell r="D1214">
            <v>816.54</v>
          </cell>
          <cell r="E1214">
            <v>11.25</v>
          </cell>
          <cell r="F1214">
            <v>827.79</v>
          </cell>
        </row>
        <row r="1215">
          <cell r="A1215" t="str">
            <v>23.04.580</v>
          </cell>
          <cell r="B1215" t="str">
            <v>Porta em laminado fenólico melamínico com acabamento liso, batente metálico - 60 x 160 cm</v>
          </cell>
          <cell r="C1215" t="str">
            <v>UN</v>
          </cell>
          <cell r="D1215">
            <v>1322.18</v>
          </cell>
          <cell r="E1215">
            <v>86.84</v>
          </cell>
          <cell r="F1215">
            <v>1409.02</v>
          </cell>
        </row>
        <row r="1216">
          <cell r="A1216" t="str">
            <v>23.04.590</v>
          </cell>
          <cell r="B1216" t="str">
            <v>Porta em laminado fenólico melamínico com acabamento liso, batente metálico - 70 x 210 cm</v>
          </cell>
          <cell r="C1216" t="str">
            <v>UN</v>
          </cell>
          <cell r="D1216">
            <v>1363.3</v>
          </cell>
          <cell r="E1216">
            <v>83.62</v>
          </cell>
          <cell r="F1216">
            <v>1446.92</v>
          </cell>
        </row>
        <row r="1217">
          <cell r="A1217" t="str">
            <v>23.04.600</v>
          </cell>
          <cell r="B1217" t="str">
            <v>Porta em laminado fenólico melamínico com acabamento liso, batente metálico - 80 x 210 cm</v>
          </cell>
          <cell r="C1217" t="str">
            <v>UN</v>
          </cell>
          <cell r="D1217">
            <v>1484.76</v>
          </cell>
          <cell r="E1217">
            <v>83.62</v>
          </cell>
          <cell r="F1217">
            <v>1568.38</v>
          </cell>
        </row>
        <row r="1218">
          <cell r="A1218" t="str">
            <v>23.04.610</v>
          </cell>
          <cell r="B1218" t="str">
            <v>Porta em laminado fenólico melamínico com acabamento liso, batente metálico - 90 x 210 cm</v>
          </cell>
          <cell r="C1218" t="str">
            <v>UN</v>
          </cell>
          <cell r="D1218">
            <v>1515.88</v>
          </cell>
          <cell r="E1218">
            <v>83.62</v>
          </cell>
          <cell r="F1218">
            <v>1599.5</v>
          </cell>
        </row>
        <row r="1219">
          <cell r="A1219" t="str">
            <v>23.04.620</v>
          </cell>
          <cell r="B1219" t="str">
            <v>Porta em laminado fenólico melamínico com acabamento liso, batente metálico - 120 x 210 cm</v>
          </cell>
          <cell r="C1219" t="str">
            <v>UN</v>
          </cell>
          <cell r="D1219">
            <v>2141.36</v>
          </cell>
          <cell r="E1219">
            <v>109.34</v>
          </cell>
          <cell r="F1219">
            <v>2250.6999999999998</v>
          </cell>
        </row>
        <row r="1220">
          <cell r="A1220" t="str">
            <v>23.08</v>
          </cell>
          <cell r="B1220" t="str">
            <v>Marcenaria em geral</v>
          </cell>
        </row>
        <row r="1221">
          <cell r="A1221" t="str">
            <v>23.08.010</v>
          </cell>
          <cell r="B1221" t="str">
            <v>Estrado em madeira</v>
          </cell>
          <cell r="C1221" t="str">
            <v>M2</v>
          </cell>
          <cell r="D1221">
            <v>112.96</v>
          </cell>
          <cell r="E1221">
            <v>32.159999999999997</v>
          </cell>
          <cell r="F1221">
            <v>145.12</v>
          </cell>
        </row>
        <row r="1222">
          <cell r="A1222" t="str">
            <v>23.08.020</v>
          </cell>
          <cell r="B1222" t="str">
            <v>Faixa/batedor de proteção em madeira aparelhada natural de 10 x 2,5 cm</v>
          </cell>
          <cell r="C1222" t="str">
            <v>M</v>
          </cell>
          <cell r="D1222">
            <v>9.4600000000000009</v>
          </cell>
          <cell r="E1222">
            <v>6.43</v>
          </cell>
          <cell r="F1222">
            <v>15.89</v>
          </cell>
        </row>
        <row r="1223">
          <cell r="A1223" t="str">
            <v>23.08.030</v>
          </cell>
          <cell r="B1223" t="str">
            <v>Faixa/batedor de proteção em madeira de 20 x 5 cm, com acabamento em laminado fenólico melamínico</v>
          </cell>
          <cell r="C1223" t="str">
            <v>M</v>
          </cell>
          <cell r="D1223">
            <v>88.23</v>
          </cell>
          <cell r="E1223">
            <v>64.319999999999993</v>
          </cell>
          <cell r="F1223">
            <v>152.55000000000001</v>
          </cell>
        </row>
        <row r="1224">
          <cell r="A1224" t="str">
            <v>23.08.040</v>
          </cell>
          <cell r="B1224" t="str">
            <v>Armário/gabinete embutido em MDF sob medida, revestido em laminado melamínico, com portas e prateleiras</v>
          </cell>
          <cell r="C1224" t="str">
            <v>M2</v>
          </cell>
          <cell r="D1224">
            <v>1830.68</v>
          </cell>
          <cell r="F1224">
            <v>1830.68</v>
          </cell>
        </row>
        <row r="1225">
          <cell r="A1225" t="str">
            <v>23.08.060</v>
          </cell>
          <cell r="B1225" t="str">
            <v>Tampo sob medida em compensado, revestido na face superior em laminado fenólico melamínico</v>
          </cell>
          <cell r="C1225" t="str">
            <v>M2</v>
          </cell>
          <cell r="D1225">
            <v>739.33</v>
          </cell>
          <cell r="F1225">
            <v>739.33</v>
          </cell>
        </row>
        <row r="1226">
          <cell r="A1226" t="str">
            <v>23.08.080</v>
          </cell>
          <cell r="B1226" t="str">
            <v>Prateleira sob medida em compensado, revestida nas duas faces em laminado fenólico melamínico</v>
          </cell>
          <cell r="C1226" t="str">
            <v>M2</v>
          </cell>
          <cell r="D1226">
            <v>540.52</v>
          </cell>
          <cell r="E1226">
            <v>12.87</v>
          </cell>
          <cell r="F1226">
            <v>553.39</v>
          </cell>
        </row>
        <row r="1227">
          <cell r="A1227" t="str">
            <v>23.08.100</v>
          </cell>
          <cell r="B1227" t="str">
            <v>Armário tipo prateleira com subdivisão em compensado, revestido totalmente em laminado fenólico melamínico</v>
          </cell>
          <cell r="C1227" t="str">
            <v>M2</v>
          </cell>
          <cell r="D1227">
            <v>1379.61</v>
          </cell>
          <cell r="F1227">
            <v>1379.61</v>
          </cell>
        </row>
        <row r="1228">
          <cell r="A1228" t="str">
            <v>23.08.110</v>
          </cell>
          <cell r="B1228" t="str">
            <v>Painel em compensado naval, espessura de 25 mm</v>
          </cell>
          <cell r="C1228" t="str">
            <v>M2</v>
          </cell>
          <cell r="D1228">
            <v>193.29</v>
          </cell>
          <cell r="E1228">
            <v>32.159999999999997</v>
          </cell>
          <cell r="F1228">
            <v>225.45</v>
          </cell>
        </row>
        <row r="1229">
          <cell r="A1229" t="str">
            <v>23.08.160</v>
          </cell>
          <cell r="B1229" t="str">
            <v>Porta lisa com balcão, batente de madeira, completa - 80 x 210 cm</v>
          </cell>
          <cell r="C1229" t="str">
            <v>CJ</v>
          </cell>
          <cell r="D1229">
            <v>942.85</v>
          </cell>
          <cell r="E1229">
            <v>138.29</v>
          </cell>
          <cell r="F1229">
            <v>1081.1400000000001</v>
          </cell>
        </row>
        <row r="1230">
          <cell r="A1230" t="str">
            <v>23.08.170</v>
          </cell>
          <cell r="B1230" t="str">
            <v>Lousa em laminado melamínico, branco - linha comercial</v>
          </cell>
          <cell r="C1230" t="str">
            <v>M2</v>
          </cell>
          <cell r="D1230">
            <v>196.09</v>
          </cell>
          <cell r="E1230">
            <v>6.31</v>
          </cell>
          <cell r="F1230">
            <v>202.4</v>
          </cell>
        </row>
        <row r="1231">
          <cell r="A1231" t="str">
            <v>23.08.210</v>
          </cell>
          <cell r="B1231" t="str">
            <v>Armário sob medida em compensado de madeira totalmente revestido em folheado de madeira, completo</v>
          </cell>
          <cell r="C1231" t="str">
            <v>M2</v>
          </cell>
          <cell r="D1231">
            <v>1794.54</v>
          </cell>
          <cell r="F1231">
            <v>1794.54</v>
          </cell>
        </row>
        <row r="1232">
          <cell r="A1232" t="str">
            <v>23.08.220</v>
          </cell>
          <cell r="B1232" t="str">
            <v>Armário sob medida em compensado de madeira totalmente revestido em laminado melamínico texturizado, completo</v>
          </cell>
          <cell r="C1232" t="str">
            <v>M2</v>
          </cell>
          <cell r="D1232">
            <v>1587.07</v>
          </cell>
          <cell r="F1232">
            <v>1587.07</v>
          </cell>
        </row>
        <row r="1233">
          <cell r="A1233" t="str">
            <v>23.08.320</v>
          </cell>
          <cell r="B1233" t="str">
            <v>Porta acústica de madeira</v>
          </cell>
          <cell r="C1233" t="str">
            <v>M2</v>
          </cell>
          <cell r="D1233">
            <v>414.17</v>
          </cell>
          <cell r="E1233">
            <v>65.12</v>
          </cell>
          <cell r="F1233">
            <v>479.29</v>
          </cell>
        </row>
        <row r="1234">
          <cell r="A1234" t="str">
            <v>23.08.380</v>
          </cell>
          <cell r="B1234" t="str">
            <v>Faixa/batedor de proteção em madeira de 290 x 15 mm, com acabamento em laminado fenólico melamínico</v>
          </cell>
          <cell r="C1234" t="str">
            <v>M</v>
          </cell>
          <cell r="D1234">
            <v>124.77</v>
          </cell>
          <cell r="E1234">
            <v>6.43</v>
          </cell>
          <cell r="F1234">
            <v>131.19999999999999</v>
          </cell>
        </row>
        <row r="1235">
          <cell r="A1235" t="str">
            <v>23.09</v>
          </cell>
          <cell r="B1235" t="str">
            <v>Porta lisa comum montada com batente</v>
          </cell>
        </row>
        <row r="1236">
          <cell r="A1236" t="str">
            <v>23.09.010</v>
          </cell>
          <cell r="B1236" t="str">
            <v>Acréscimo de bandeira - porta lisa comum com batente de madeira</v>
          </cell>
          <cell r="C1236" t="str">
            <v>M2</v>
          </cell>
          <cell r="D1236">
            <v>246.93</v>
          </cell>
          <cell r="E1236">
            <v>44.37</v>
          </cell>
          <cell r="F1236">
            <v>291.3</v>
          </cell>
        </row>
        <row r="1237">
          <cell r="A1237" t="str">
            <v>23.09.020</v>
          </cell>
          <cell r="B1237" t="str">
            <v>Porta lisa com batente madeira - 60 x 210 cm</v>
          </cell>
          <cell r="C1237" t="str">
            <v>UN</v>
          </cell>
          <cell r="D1237">
            <v>496.5</v>
          </cell>
          <cell r="E1237">
            <v>90.05</v>
          </cell>
          <cell r="F1237">
            <v>586.54999999999995</v>
          </cell>
        </row>
        <row r="1238">
          <cell r="A1238" t="str">
            <v>23.09.030</v>
          </cell>
          <cell r="B1238" t="str">
            <v>Porta lisa com batente madeira - 70 x 210 cm</v>
          </cell>
          <cell r="C1238" t="str">
            <v>UN</v>
          </cell>
          <cell r="D1238">
            <v>492.6</v>
          </cell>
          <cell r="E1238">
            <v>90.05</v>
          </cell>
          <cell r="F1238">
            <v>582.65</v>
          </cell>
        </row>
        <row r="1239">
          <cell r="A1239" t="str">
            <v>23.09.040</v>
          </cell>
          <cell r="B1239" t="str">
            <v>Porta lisa com batente madeira - 80 x 210 cm</v>
          </cell>
          <cell r="C1239" t="str">
            <v>UN</v>
          </cell>
          <cell r="D1239">
            <v>501.29</v>
          </cell>
          <cell r="E1239">
            <v>90.05</v>
          </cell>
          <cell r="F1239">
            <v>591.34</v>
          </cell>
        </row>
        <row r="1240">
          <cell r="A1240" t="str">
            <v>23.09.050</v>
          </cell>
          <cell r="B1240" t="str">
            <v>Porta lisa com batente madeira - 90 x 210 cm</v>
          </cell>
          <cell r="C1240" t="str">
            <v>UN</v>
          </cell>
          <cell r="D1240">
            <v>526.38</v>
          </cell>
          <cell r="E1240">
            <v>90.05</v>
          </cell>
          <cell r="F1240">
            <v>616.42999999999995</v>
          </cell>
        </row>
        <row r="1241">
          <cell r="A1241" t="str">
            <v>23.09.052</v>
          </cell>
          <cell r="B1241" t="str">
            <v>Porta lisa com batente madeira - 110 x 210 cm</v>
          </cell>
          <cell r="C1241" t="str">
            <v>UN</v>
          </cell>
          <cell r="D1241">
            <v>641.55999999999995</v>
          </cell>
          <cell r="E1241">
            <v>90.05</v>
          </cell>
          <cell r="F1241">
            <v>731.61</v>
          </cell>
        </row>
        <row r="1242">
          <cell r="A1242" t="str">
            <v>23.09.060</v>
          </cell>
          <cell r="B1242" t="str">
            <v>Porta lisa com batente madeira - 120 x 210 cm</v>
          </cell>
          <cell r="C1242" t="str">
            <v>UN</v>
          </cell>
          <cell r="D1242">
            <v>815.74</v>
          </cell>
          <cell r="E1242">
            <v>112.56</v>
          </cell>
          <cell r="F1242">
            <v>928.3</v>
          </cell>
        </row>
        <row r="1243">
          <cell r="A1243" t="str">
            <v>23.09.100</v>
          </cell>
          <cell r="B1243" t="str">
            <v>Porta lisa com batente madeira - 160 x 210 cm</v>
          </cell>
          <cell r="C1243" t="str">
            <v>UN</v>
          </cell>
          <cell r="D1243">
            <v>884.71</v>
          </cell>
          <cell r="E1243">
            <v>130.25</v>
          </cell>
          <cell r="F1243">
            <v>1014.96</v>
          </cell>
        </row>
        <row r="1244">
          <cell r="A1244" t="str">
            <v>23.09.420</v>
          </cell>
          <cell r="B1244" t="str">
            <v>Porta lisa com batente em alumínio, largura 60 cm, altura de 105 a 200 cm</v>
          </cell>
          <cell r="C1244" t="str">
            <v>UN</v>
          </cell>
          <cell r="D1244">
            <v>313.51</v>
          </cell>
          <cell r="E1244">
            <v>45.03</v>
          </cell>
          <cell r="F1244">
            <v>358.54</v>
          </cell>
        </row>
        <row r="1245">
          <cell r="A1245" t="str">
            <v>23.09.430</v>
          </cell>
          <cell r="B1245" t="str">
            <v>Porta lisa com batente em alumínio, largura 80 cm, altura de 105 a 200 cm</v>
          </cell>
          <cell r="C1245" t="str">
            <v>UN</v>
          </cell>
          <cell r="D1245">
            <v>318.3</v>
          </cell>
          <cell r="E1245">
            <v>45.03</v>
          </cell>
          <cell r="F1245">
            <v>363.33</v>
          </cell>
        </row>
        <row r="1246">
          <cell r="A1246" t="str">
            <v>23.09.440</v>
          </cell>
          <cell r="B1246" t="str">
            <v>Porta lisa com batente em alumínio, largura 90 cm, altura de 105 a 200 cm</v>
          </cell>
          <cell r="C1246" t="str">
            <v>UN</v>
          </cell>
          <cell r="D1246">
            <v>343.39</v>
          </cell>
          <cell r="E1246">
            <v>45.03</v>
          </cell>
          <cell r="F1246">
            <v>388.42</v>
          </cell>
        </row>
        <row r="1247">
          <cell r="A1247" t="str">
            <v>23.09.520</v>
          </cell>
          <cell r="B1247" t="str">
            <v>Porta lisa com batente metálico - 60 x 160 cm</v>
          </cell>
          <cell r="C1247" t="str">
            <v>UN</v>
          </cell>
          <cell r="D1247">
            <v>593.83000000000004</v>
          </cell>
          <cell r="E1247">
            <v>45.03</v>
          </cell>
          <cell r="F1247">
            <v>638.86</v>
          </cell>
        </row>
        <row r="1248">
          <cell r="A1248" t="str">
            <v>23.09.530</v>
          </cell>
          <cell r="B1248" t="str">
            <v>Porta lisa com batente metálico - 80 x 160 cm</v>
          </cell>
          <cell r="C1248" t="str">
            <v>UN</v>
          </cell>
          <cell r="D1248">
            <v>598.62</v>
          </cell>
          <cell r="E1248">
            <v>45.03</v>
          </cell>
          <cell r="F1248">
            <v>643.65</v>
          </cell>
        </row>
        <row r="1249">
          <cell r="A1249" t="str">
            <v>23.09.540</v>
          </cell>
          <cell r="B1249" t="str">
            <v>Porta lisa com batente metálico - 70 x 210 cm</v>
          </cell>
          <cell r="C1249" t="str">
            <v>UN</v>
          </cell>
          <cell r="D1249">
            <v>798.91</v>
          </cell>
          <cell r="E1249">
            <v>83.62</v>
          </cell>
          <cell r="F1249">
            <v>882.53</v>
          </cell>
        </row>
        <row r="1250">
          <cell r="A1250" t="str">
            <v>23.09.550</v>
          </cell>
          <cell r="B1250" t="str">
            <v>Porta lisa com batente metálico - 80 x 210 cm</v>
          </cell>
          <cell r="C1250" t="str">
            <v>UN</v>
          </cell>
          <cell r="D1250">
            <v>819.21</v>
          </cell>
          <cell r="E1250">
            <v>83.62</v>
          </cell>
          <cell r="F1250">
            <v>902.83</v>
          </cell>
        </row>
        <row r="1251">
          <cell r="A1251" t="str">
            <v>23.09.560</v>
          </cell>
          <cell r="B1251" t="str">
            <v>Porta lisa com batente metálico - 90 x 210 cm</v>
          </cell>
          <cell r="C1251" t="str">
            <v>UN</v>
          </cell>
          <cell r="D1251">
            <v>855.91</v>
          </cell>
          <cell r="E1251">
            <v>83.62</v>
          </cell>
          <cell r="F1251">
            <v>939.53</v>
          </cell>
        </row>
        <row r="1252">
          <cell r="A1252" t="str">
            <v>23.09.570</v>
          </cell>
          <cell r="B1252" t="str">
            <v>Porta lisa com batente metálico - 120 x 210 cm</v>
          </cell>
          <cell r="C1252" t="str">
            <v>UN</v>
          </cell>
          <cell r="D1252">
            <v>1080.8800000000001</v>
          </cell>
          <cell r="E1252">
            <v>109.34</v>
          </cell>
          <cell r="F1252">
            <v>1190.22</v>
          </cell>
        </row>
        <row r="1253">
          <cell r="A1253" t="str">
            <v>23.09.590</v>
          </cell>
          <cell r="B1253" t="str">
            <v>Porta lisa com batente metálico - 160 x 210 cm</v>
          </cell>
          <cell r="C1253" t="str">
            <v>UN</v>
          </cell>
          <cell r="D1253">
            <v>1136.8900000000001</v>
          </cell>
          <cell r="E1253">
            <v>109.34</v>
          </cell>
          <cell r="F1253">
            <v>1246.23</v>
          </cell>
        </row>
        <row r="1254">
          <cell r="A1254" t="str">
            <v>23.09.600</v>
          </cell>
          <cell r="B1254" t="str">
            <v>Porta lisa com batente metálico - 60 x 180 cm</v>
          </cell>
          <cell r="C1254" t="str">
            <v>UN</v>
          </cell>
          <cell r="D1254">
            <v>687.47</v>
          </cell>
          <cell r="E1254">
            <v>45.03</v>
          </cell>
          <cell r="F1254">
            <v>732.5</v>
          </cell>
        </row>
        <row r="1255">
          <cell r="A1255" t="str">
            <v>23.09.610</v>
          </cell>
          <cell r="B1255" t="str">
            <v>Porta lisa com batente metálico - 60 x 210 cm</v>
          </cell>
          <cell r="C1255" t="str">
            <v>UN</v>
          </cell>
          <cell r="D1255">
            <v>791.2</v>
          </cell>
          <cell r="E1255">
            <v>45.03</v>
          </cell>
          <cell r="F1255">
            <v>836.23</v>
          </cell>
        </row>
        <row r="1256">
          <cell r="A1256" t="str">
            <v>23.09.630</v>
          </cell>
          <cell r="B1256" t="str">
            <v>Porta lisa com batente madeira, 2 folhas - 140 x 210 cm</v>
          </cell>
          <cell r="C1256" t="str">
            <v>UN</v>
          </cell>
          <cell r="D1256">
            <v>983.39</v>
          </cell>
          <cell r="E1256">
            <v>112.56</v>
          </cell>
          <cell r="F1256">
            <v>1095.95</v>
          </cell>
        </row>
        <row r="1257">
          <cell r="A1257" t="str">
            <v>23.11</v>
          </cell>
          <cell r="B1257" t="str">
            <v>Porta lisa para acabamento em verniz montada com batente</v>
          </cell>
        </row>
        <row r="1258">
          <cell r="A1258" t="str">
            <v>23.11.010</v>
          </cell>
          <cell r="B1258" t="str">
            <v>Acréscimo de bandeira - porta lisa para acabamento em verniz, com batente de madeira</v>
          </cell>
          <cell r="C1258" t="str">
            <v>M2</v>
          </cell>
          <cell r="D1258">
            <v>256.16000000000003</v>
          </cell>
          <cell r="E1258">
            <v>44.37</v>
          </cell>
          <cell r="F1258">
            <v>300.52999999999997</v>
          </cell>
        </row>
        <row r="1259">
          <cell r="A1259" t="str">
            <v>23.11.030</v>
          </cell>
          <cell r="B1259" t="str">
            <v>Porta lisa para acabamento em verniz, com batente de madeira - 70 x 210 cm</v>
          </cell>
          <cell r="C1259" t="str">
            <v>UN</v>
          </cell>
          <cell r="D1259">
            <v>509.44</v>
          </cell>
          <cell r="E1259">
            <v>90.05</v>
          </cell>
          <cell r="F1259">
            <v>599.49</v>
          </cell>
        </row>
        <row r="1260">
          <cell r="A1260" t="str">
            <v>23.11.040</v>
          </cell>
          <cell r="B1260" t="str">
            <v>Porta lisa para acabamento em verniz, com batente de madeira - 80 x 210 cm</v>
          </cell>
          <cell r="C1260" t="str">
            <v>UN</v>
          </cell>
          <cell r="D1260">
            <v>519.98</v>
          </cell>
          <cell r="E1260">
            <v>90.05</v>
          </cell>
          <cell r="F1260">
            <v>610.03</v>
          </cell>
        </row>
        <row r="1261">
          <cell r="A1261" t="str">
            <v>23.11.050</v>
          </cell>
          <cell r="B1261" t="str">
            <v>Porta lisa para acabamento em verniz, com batente de madeira - 90 x 210 cm</v>
          </cell>
          <cell r="C1261" t="str">
            <v>UN</v>
          </cell>
          <cell r="D1261">
            <v>541.9</v>
          </cell>
          <cell r="E1261">
            <v>90.05</v>
          </cell>
          <cell r="F1261">
            <v>631.95000000000005</v>
          </cell>
        </row>
        <row r="1262">
          <cell r="A1262" t="str">
            <v>23.12</v>
          </cell>
          <cell r="B1262" t="str">
            <v>Porta comum completa - uso coletivo (padrao dimensional medio)</v>
          </cell>
        </row>
        <row r="1263">
          <cell r="A1263" t="str">
            <v>23.12.001</v>
          </cell>
          <cell r="B1263" t="str">
            <v>Porta lisa de madeira, interna "PIM", para acabamento em pintura, padrão dimensional médio, com ferragens, completo - 80 x 210 cm</v>
          </cell>
          <cell r="C1263" t="str">
            <v>UN</v>
          </cell>
          <cell r="D1263">
            <v>633.25</v>
          </cell>
          <cell r="F1263">
            <v>633.25</v>
          </cell>
        </row>
        <row r="1264">
          <cell r="A1264" t="str">
            <v>23.13</v>
          </cell>
          <cell r="B1264" t="str">
            <v>Porta comum completa - uso publico (padrao dimensional medio/pesado)</v>
          </cell>
        </row>
        <row r="1265">
          <cell r="A1265" t="str">
            <v>23.13.001</v>
          </cell>
          <cell r="B1265" t="str">
            <v>Porta lisa de madeira, interna "PIM", para acabamento em pintura, padrão dimensional médio/pesado, com ferragens, completo - 80 x 210 cm</v>
          </cell>
          <cell r="C1265" t="str">
            <v>UN</v>
          </cell>
          <cell r="D1265">
            <v>633.25</v>
          </cell>
          <cell r="F1265">
            <v>633.25</v>
          </cell>
        </row>
        <row r="1266">
          <cell r="A1266" t="str">
            <v>23.13.002</v>
          </cell>
          <cell r="B1266" t="str">
            <v>Porta lisa de madeira, interna "PIM", para acabamento em pintura, padrão dimensional médio/pesado, com ferragens, completo - 90 x 210 cm</v>
          </cell>
          <cell r="C1266" t="str">
            <v>UN</v>
          </cell>
          <cell r="D1266">
            <v>653.5</v>
          </cell>
          <cell r="F1266">
            <v>653.5</v>
          </cell>
        </row>
        <row r="1267">
          <cell r="A1267" t="str">
            <v>23.13.020</v>
          </cell>
          <cell r="B1267" t="str">
            <v>Porta lisa de madeira, interna, resistente a umidade "PIM RU", para acabamento em pintura, padrão dimensional médio/pesado, com ferragens, completo - 80 x 210 cm</v>
          </cell>
          <cell r="C1267" t="str">
            <v>UN</v>
          </cell>
          <cell r="D1267">
            <v>600.75</v>
          </cell>
          <cell r="F1267">
            <v>600.75</v>
          </cell>
        </row>
        <row r="1268">
          <cell r="A1268" t="str">
            <v>23.13.040</v>
          </cell>
          <cell r="B1268" t="str">
            <v>Porta lisa de madeira, interna, resistente a umidade "PIM RU", para acabamento revestido ou em pintura, para divisória sanitária, padrão dimensional médio/pesado, com ferragens, completo - 80 x 190 cm</v>
          </cell>
          <cell r="C1268" t="str">
            <v>UN</v>
          </cell>
          <cell r="D1268">
            <v>650.13</v>
          </cell>
          <cell r="F1268">
            <v>650.13</v>
          </cell>
        </row>
        <row r="1269">
          <cell r="A1269" t="str">
            <v>23.13.052</v>
          </cell>
          <cell r="B1269" t="str">
            <v>Porta lisa de madeira, interna, resistente a umidade "PIM RU", para acabamento em pintura, tipo acessível, padrão dimensional médio/pesado, com ferragens, completo - 90 x 210 cm</v>
          </cell>
          <cell r="C1269" t="str">
            <v>UN</v>
          </cell>
          <cell r="D1269">
            <v>787.88</v>
          </cell>
          <cell r="F1269">
            <v>787.88</v>
          </cell>
        </row>
        <row r="1270">
          <cell r="A1270" t="str">
            <v>23.13.064</v>
          </cell>
          <cell r="B1270" t="str">
            <v>Porta lisa de madeira, interna, resistente a umidade "PIM RU", para acabamento em pintura, de correr ou deslizante, tipo acessível, padrão dimensional pesado, com sistema deslizante e ferragens, completo - 100 x 210 cm</v>
          </cell>
          <cell r="C1270" t="str">
            <v>UN</v>
          </cell>
          <cell r="D1270">
            <v>807.38</v>
          </cell>
          <cell r="F1270">
            <v>807.38</v>
          </cell>
        </row>
        <row r="1271">
          <cell r="A1271" t="str">
            <v>23.20</v>
          </cell>
          <cell r="B1271" t="str">
            <v>Reparos, conservacoes e complementos - GRUPO 23</v>
          </cell>
        </row>
        <row r="1272">
          <cell r="A1272" t="str">
            <v>23.20.020</v>
          </cell>
          <cell r="B1272" t="str">
            <v>Recolocação de batentes de madeira</v>
          </cell>
          <cell r="C1272" t="str">
            <v>UN</v>
          </cell>
          <cell r="E1272">
            <v>41.81</v>
          </cell>
          <cell r="F1272">
            <v>41.81</v>
          </cell>
        </row>
        <row r="1273">
          <cell r="A1273" t="str">
            <v>23.20.040</v>
          </cell>
          <cell r="B1273" t="str">
            <v>Recolocação de folhas de porta ou janela</v>
          </cell>
          <cell r="C1273" t="str">
            <v>UN</v>
          </cell>
          <cell r="E1273">
            <v>51.45</v>
          </cell>
          <cell r="F1273">
            <v>51.45</v>
          </cell>
        </row>
        <row r="1274">
          <cell r="A1274" t="str">
            <v>23.20.060</v>
          </cell>
          <cell r="B1274" t="str">
            <v>Recolocação de guarnição ou molduras</v>
          </cell>
          <cell r="C1274" t="str">
            <v>M</v>
          </cell>
          <cell r="E1274">
            <v>1.61</v>
          </cell>
          <cell r="F1274">
            <v>1.61</v>
          </cell>
        </row>
        <row r="1275">
          <cell r="A1275" t="str">
            <v>23.20.100</v>
          </cell>
          <cell r="B1275" t="str">
            <v>Batente de madeira para porta</v>
          </cell>
          <cell r="C1275" t="str">
            <v>M</v>
          </cell>
          <cell r="D1275">
            <v>45.4</v>
          </cell>
          <cell r="E1275">
            <v>9.65</v>
          </cell>
          <cell r="F1275">
            <v>55.05</v>
          </cell>
        </row>
        <row r="1276">
          <cell r="A1276" t="str">
            <v>23.20.110</v>
          </cell>
          <cell r="B1276" t="str">
            <v>Visor fixo e requadro de madeira para porta, para receber vidro</v>
          </cell>
          <cell r="C1276" t="str">
            <v>M2</v>
          </cell>
          <cell r="D1276">
            <v>1030.04</v>
          </cell>
          <cell r="E1276">
            <v>128.63999999999999</v>
          </cell>
          <cell r="F1276">
            <v>1158.68</v>
          </cell>
        </row>
        <row r="1277">
          <cell r="A1277" t="str">
            <v>23.20.120</v>
          </cell>
          <cell r="B1277" t="str">
            <v>Guarnição de madeira</v>
          </cell>
          <cell r="C1277" t="str">
            <v>M</v>
          </cell>
          <cell r="D1277">
            <v>5.86</v>
          </cell>
          <cell r="E1277">
            <v>1.61</v>
          </cell>
          <cell r="F1277">
            <v>7.47</v>
          </cell>
        </row>
        <row r="1278">
          <cell r="A1278" t="str">
            <v>23.20.140</v>
          </cell>
          <cell r="B1278" t="str">
            <v>Acréscimo de visor completo em porta de madeira</v>
          </cell>
          <cell r="C1278" t="str">
            <v>UN</v>
          </cell>
          <cell r="D1278">
            <v>264.92</v>
          </cell>
          <cell r="F1278">
            <v>264.92</v>
          </cell>
        </row>
        <row r="1279">
          <cell r="A1279" t="str">
            <v>23.20.160</v>
          </cell>
          <cell r="B1279" t="str">
            <v>Folha de porta veneziana maciça, sob medida</v>
          </cell>
          <cell r="C1279" t="str">
            <v>M2</v>
          </cell>
          <cell r="D1279">
            <v>923.5</v>
          </cell>
          <cell r="E1279">
            <v>16.079999999999998</v>
          </cell>
          <cell r="F1279">
            <v>939.58</v>
          </cell>
        </row>
        <row r="1280">
          <cell r="A1280" t="str">
            <v>23.20.170</v>
          </cell>
          <cell r="B1280" t="str">
            <v>Folha de porta lisa folheada com madeira, sob medida</v>
          </cell>
          <cell r="C1280" t="str">
            <v>M2</v>
          </cell>
          <cell r="D1280">
            <v>194.78</v>
          </cell>
          <cell r="E1280">
            <v>16.079999999999998</v>
          </cell>
          <cell r="F1280">
            <v>210.86</v>
          </cell>
        </row>
        <row r="1281">
          <cell r="A1281" t="str">
            <v>23.20.180</v>
          </cell>
          <cell r="B1281" t="str">
            <v>Folha de porta em madeira para receber vidro, sob medida</v>
          </cell>
          <cell r="C1281" t="str">
            <v>M2</v>
          </cell>
          <cell r="D1281">
            <v>408.41</v>
          </cell>
          <cell r="E1281">
            <v>16.079999999999998</v>
          </cell>
          <cell r="F1281">
            <v>424.49</v>
          </cell>
        </row>
        <row r="1282">
          <cell r="A1282" t="str">
            <v>23.20.310</v>
          </cell>
          <cell r="B1282" t="str">
            <v>Folha de porta lisa comum - 60 x 210 cm</v>
          </cell>
          <cell r="C1282" t="str">
            <v>UN</v>
          </cell>
          <cell r="D1282">
            <v>220.03</v>
          </cell>
          <cell r="E1282">
            <v>48.24</v>
          </cell>
          <cell r="F1282">
            <v>268.27</v>
          </cell>
        </row>
        <row r="1283">
          <cell r="A1283" t="str">
            <v>23.20.320</v>
          </cell>
          <cell r="B1283" t="str">
            <v>Folha de porta lisa comum - 70 x 210 cm</v>
          </cell>
          <cell r="C1283" t="str">
            <v>UN</v>
          </cell>
          <cell r="D1283">
            <v>216.13</v>
          </cell>
          <cell r="E1283">
            <v>48.24</v>
          </cell>
          <cell r="F1283">
            <v>264.37</v>
          </cell>
        </row>
        <row r="1284">
          <cell r="A1284" t="str">
            <v>23.20.330</v>
          </cell>
          <cell r="B1284" t="str">
            <v>Folha de porta lisa comum - 80 x 210 cm</v>
          </cell>
          <cell r="C1284" t="str">
            <v>UN</v>
          </cell>
          <cell r="D1284">
            <v>224.82</v>
          </cell>
          <cell r="E1284">
            <v>48.24</v>
          </cell>
          <cell r="F1284">
            <v>273.06</v>
          </cell>
        </row>
        <row r="1285">
          <cell r="A1285" t="str">
            <v>23.20.340</v>
          </cell>
          <cell r="B1285" t="str">
            <v>Folha de porta lisa comum - 90 x 210 cm</v>
          </cell>
          <cell r="C1285" t="str">
            <v>UN</v>
          </cell>
          <cell r="D1285">
            <v>249.91</v>
          </cell>
          <cell r="E1285">
            <v>48.24</v>
          </cell>
          <cell r="F1285">
            <v>298.14999999999998</v>
          </cell>
        </row>
        <row r="1286">
          <cell r="A1286" t="str">
            <v>23.20.450</v>
          </cell>
          <cell r="B1286" t="str">
            <v>Folha de porta em laminado fenólico melamínico com acabamento liso - 70 x 210 cm</v>
          </cell>
          <cell r="C1286" t="str">
            <v>UN</v>
          </cell>
          <cell r="D1286">
            <v>780.52</v>
          </cell>
          <cell r="E1286">
            <v>48.24</v>
          </cell>
          <cell r="F1286">
            <v>828.76</v>
          </cell>
        </row>
        <row r="1287">
          <cell r="A1287" t="str">
            <v>23.20.460</v>
          </cell>
          <cell r="B1287" t="str">
            <v>Folha de porta em laminado fenólico melamínico com acabamento liso - 90 x 210 cm</v>
          </cell>
          <cell r="C1287" t="str">
            <v>UN</v>
          </cell>
          <cell r="D1287">
            <v>909.88</v>
          </cell>
          <cell r="E1287">
            <v>48.24</v>
          </cell>
          <cell r="F1287">
            <v>958.12</v>
          </cell>
        </row>
        <row r="1288">
          <cell r="A1288" t="str">
            <v>23.20.550</v>
          </cell>
          <cell r="B1288" t="str">
            <v>Folha de porta em laminado fenólico melamínico com acabamento liso - 80 x 210 cm</v>
          </cell>
          <cell r="C1288" t="str">
            <v>UN</v>
          </cell>
          <cell r="D1288">
            <v>878.76</v>
          </cell>
          <cell r="E1288">
            <v>48.24</v>
          </cell>
          <cell r="F1288">
            <v>927</v>
          </cell>
        </row>
        <row r="1289">
          <cell r="A1289" t="str">
            <v>23.20.600</v>
          </cell>
          <cell r="B1289" t="str">
            <v>Folha de porta em madeira com tela de proteção tipo mosqueteira</v>
          </cell>
          <cell r="C1289" t="str">
            <v>M2</v>
          </cell>
          <cell r="D1289">
            <v>1194.32</v>
          </cell>
          <cell r="E1289">
            <v>48.24</v>
          </cell>
          <cell r="F1289">
            <v>1242.56</v>
          </cell>
        </row>
        <row r="1290">
          <cell r="A1290" t="str">
            <v>24</v>
          </cell>
          <cell r="B1290" t="str">
            <v>ESQUADRIA, SERRALHERIA E ELEMENTO EM FERRO</v>
          </cell>
        </row>
        <row r="1291">
          <cell r="A1291" t="str">
            <v>24.01</v>
          </cell>
          <cell r="B1291" t="str">
            <v>Caixilho em ferro</v>
          </cell>
        </row>
        <row r="1292">
          <cell r="A1292" t="str">
            <v>24.01.010</v>
          </cell>
          <cell r="B1292" t="str">
            <v>Caixilho em ferro fixo, sob medida</v>
          </cell>
          <cell r="C1292" t="str">
            <v>M2</v>
          </cell>
          <cell r="D1292">
            <v>910.1</v>
          </cell>
          <cell r="E1292">
            <v>20.420000000000002</v>
          </cell>
          <cell r="F1292">
            <v>930.52</v>
          </cell>
        </row>
        <row r="1293">
          <cell r="A1293" t="str">
            <v>24.01.030</v>
          </cell>
          <cell r="B1293" t="str">
            <v>Caixilho em ferro basculante, sob medida</v>
          </cell>
          <cell r="C1293" t="str">
            <v>M2</v>
          </cell>
          <cell r="D1293">
            <v>975.37</v>
          </cell>
          <cell r="E1293">
            <v>20.420000000000002</v>
          </cell>
          <cell r="F1293">
            <v>995.79</v>
          </cell>
        </row>
        <row r="1294">
          <cell r="A1294" t="str">
            <v>24.01.070</v>
          </cell>
          <cell r="B1294" t="str">
            <v>Caixilho em ferro de correr, sob medida</v>
          </cell>
          <cell r="C1294" t="str">
            <v>M2</v>
          </cell>
          <cell r="D1294">
            <v>942.82</v>
          </cell>
          <cell r="E1294">
            <v>20.420000000000002</v>
          </cell>
          <cell r="F1294">
            <v>963.24</v>
          </cell>
        </row>
        <row r="1295">
          <cell r="A1295" t="str">
            <v>24.01.090</v>
          </cell>
          <cell r="B1295" t="str">
            <v>Caixilho em ferro com ventilação permanente, sob medida</v>
          </cell>
          <cell r="C1295" t="str">
            <v>M2</v>
          </cell>
          <cell r="D1295">
            <v>851.12</v>
          </cell>
          <cell r="E1295">
            <v>20.420000000000002</v>
          </cell>
          <cell r="F1295">
            <v>871.54</v>
          </cell>
        </row>
        <row r="1296">
          <cell r="A1296" t="str">
            <v>24.01.100</v>
          </cell>
          <cell r="B1296" t="str">
            <v>Caixilho em ferro tipo veneziana, linha comercial</v>
          </cell>
          <cell r="C1296" t="str">
            <v>M2</v>
          </cell>
          <cell r="D1296">
            <v>543.02</v>
          </cell>
          <cell r="E1296">
            <v>20.420000000000002</v>
          </cell>
          <cell r="F1296">
            <v>563.44000000000005</v>
          </cell>
        </row>
        <row r="1297">
          <cell r="A1297" t="str">
            <v>24.01.110</v>
          </cell>
          <cell r="B1297" t="str">
            <v>Caixilho em ferro tipo veneziana, sob medida</v>
          </cell>
          <cell r="C1297" t="str">
            <v>M2</v>
          </cell>
          <cell r="D1297">
            <v>880.87</v>
          </cell>
          <cell r="E1297">
            <v>20.420000000000002</v>
          </cell>
          <cell r="F1297">
            <v>901.29</v>
          </cell>
        </row>
        <row r="1298">
          <cell r="A1298" t="str">
            <v>24.01.120</v>
          </cell>
          <cell r="B1298" t="str">
            <v>Caixilho tipo veneziana industrial com montantes em aço galvanizado e aletas em fibra de vidro</v>
          </cell>
          <cell r="C1298" t="str">
            <v>M2</v>
          </cell>
          <cell r="D1298">
            <v>265.56</v>
          </cell>
          <cell r="F1298">
            <v>265.56</v>
          </cell>
        </row>
        <row r="1299">
          <cell r="A1299" t="str">
            <v>24.01.180</v>
          </cell>
          <cell r="B1299" t="str">
            <v>Caixilho removível em tela de aço galvanizado, tipo ondulada com malha de 1", fio 12, com requadro tubular de aço carbono, sob medida</v>
          </cell>
          <cell r="C1299" t="str">
            <v>M2</v>
          </cell>
          <cell r="D1299">
            <v>548.63</v>
          </cell>
          <cell r="E1299">
            <v>19.850000000000001</v>
          </cell>
          <cell r="F1299">
            <v>568.48</v>
          </cell>
        </row>
        <row r="1300">
          <cell r="A1300" t="str">
            <v>24.01.190</v>
          </cell>
          <cell r="B1300" t="str">
            <v>Caixilho fixo em tela de aço galvanizado tipo ondulada com malha de 1/2", fio 12, com requadro em cantoneira de aço carbono, sob medida</v>
          </cell>
          <cell r="C1300" t="str">
            <v>M2</v>
          </cell>
          <cell r="D1300">
            <v>319.07</v>
          </cell>
          <cell r="E1300">
            <v>19.850000000000001</v>
          </cell>
          <cell r="F1300">
            <v>338.92</v>
          </cell>
        </row>
        <row r="1301">
          <cell r="A1301" t="str">
            <v>24.01.200</v>
          </cell>
          <cell r="B1301" t="str">
            <v>Caixilho fixo em aço SAE 1010/1020 para vidro à prova de bala, sob medida</v>
          </cell>
          <cell r="C1301" t="str">
            <v>M2</v>
          </cell>
          <cell r="D1301">
            <v>1417.42</v>
          </cell>
          <cell r="E1301">
            <v>52.7</v>
          </cell>
          <cell r="F1301">
            <v>1470.12</v>
          </cell>
        </row>
        <row r="1302">
          <cell r="A1302" t="str">
            <v>24.01.280</v>
          </cell>
          <cell r="B1302" t="str">
            <v>Caixilho tipo guichê em chapa de aço</v>
          </cell>
          <cell r="C1302" t="str">
            <v>M2</v>
          </cell>
          <cell r="D1302">
            <v>962.74</v>
          </cell>
          <cell r="E1302">
            <v>67.44</v>
          </cell>
          <cell r="F1302">
            <v>1030.18</v>
          </cell>
        </row>
        <row r="1303">
          <cell r="A1303" t="str">
            <v>24.02</v>
          </cell>
          <cell r="B1303" t="str">
            <v>Portas, portoes e gradis</v>
          </cell>
        </row>
        <row r="1304">
          <cell r="A1304" t="str">
            <v>24.02.010</v>
          </cell>
          <cell r="B1304" t="str">
            <v>Porta em ferro de abrir, para receber vidro, sob medida</v>
          </cell>
          <cell r="C1304" t="str">
            <v>M2</v>
          </cell>
          <cell r="D1304">
            <v>963.25</v>
          </cell>
          <cell r="E1304">
            <v>61.2</v>
          </cell>
          <cell r="F1304">
            <v>1024.45</v>
          </cell>
        </row>
        <row r="1305">
          <cell r="A1305" t="str">
            <v>24.02.040</v>
          </cell>
          <cell r="B1305" t="str">
            <v>Porta/portão tipo gradil sob medida</v>
          </cell>
          <cell r="C1305" t="str">
            <v>M2</v>
          </cell>
          <cell r="D1305">
            <v>953.41</v>
          </cell>
          <cell r="E1305">
            <v>61.2</v>
          </cell>
          <cell r="F1305">
            <v>1014.61</v>
          </cell>
        </row>
        <row r="1306">
          <cell r="A1306" t="str">
            <v>24.02.050</v>
          </cell>
          <cell r="B1306" t="str">
            <v>Porta corta-fogo classe P.90 de 90 x 210 cm, completa, com maçaneta tipo alavanca</v>
          </cell>
          <cell r="C1306" t="str">
            <v>UN</v>
          </cell>
          <cell r="D1306">
            <v>1125.8399999999999</v>
          </cell>
          <cell r="E1306">
            <v>107.88</v>
          </cell>
          <cell r="F1306">
            <v>1233.72</v>
          </cell>
        </row>
        <row r="1307">
          <cell r="A1307" t="str">
            <v>24.02.052</v>
          </cell>
          <cell r="B1307" t="str">
            <v>Porta corta-fogo classe P.90 de 100 x 210 cm, completa, com maçaneta tipo alavanca</v>
          </cell>
          <cell r="C1307" t="str">
            <v>UN</v>
          </cell>
          <cell r="D1307">
            <v>1142.3599999999999</v>
          </cell>
          <cell r="E1307">
            <v>107.88</v>
          </cell>
          <cell r="F1307">
            <v>1250.24</v>
          </cell>
        </row>
        <row r="1308">
          <cell r="A1308" t="str">
            <v>24.02.054</v>
          </cell>
          <cell r="B1308" t="str">
            <v>Porta corta-fogo classe P.90, com barra antipânico numa face e maçaneta na outra, completa</v>
          </cell>
          <cell r="C1308" t="str">
            <v>M2</v>
          </cell>
          <cell r="D1308">
            <v>1200</v>
          </cell>
          <cell r="E1308">
            <v>107.88</v>
          </cell>
          <cell r="F1308">
            <v>1307.8800000000001</v>
          </cell>
        </row>
        <row r="1309">
          <cell r="A1309" t="str">
            <v>24.02.056</v>
          </cell>
          <cell r="B1309" t="str">
            <v>Porta corta-fogo classe P.120 de 80 x 210 cm, com uma folha de abrir, completa</v>
          </cell>
          <cell r="C1309" t="str">
            <v>UN</v>
          </cell>
          <cell r="D1309">
            <v>1322.91</v>
          </cell>
          <cell r="E1309">
            <v>117.24</v>
          </cell>
          <cell r="F1309">
            <v>1440.15</v>
          </cell>
        </row>
        <row r="1310">
          <cell r="A1310" t="str">
            <v>24.02.058</v>
          </cell>
          <cell r="B1310" t="str">
            <v>Porta corta-fogo classe P.120 de 90 x 210 cm, com uma folha de abrir, completa</v>
          </cell>
          <cell r="C1310" t="str">
            <v>UN</v>
          </cell>
          <cell r="D1310">
            <v>1099.8399999999999</v>
          </cell>
          <cell r="E1310">
            <v>117.24</v>
          </cell>
          <cell r="F1310">
            <v>1217.08</v>
          </cell>
        </row>
        <row r="1311">
          <cell r="A1311" t="str">
            <v>24.02.060</v>
          </cell>
          <cell r="B1311" t="str">
            <v>Porta/portão de abrir em chapa, sob medida</v>
          </cell>
          <cell r="C1311" t="str">
            <v>M2</v>
          </cell>
          <cell r="D1311">
            <v>1043.19</v>
          </cell>
          <cell r="E1311">
            <v>61.2</v>
          </cell>
          <cell r="F1311">
            <v>1104.3900000000001</v>
          </cell>
        </row>
        <row r="1312">
          <cell r="A1312" t="str">
            <v>24.02.070</v>
          </cell>
          <cell r="B1312" t="str">
            <v>Porta de ferro de abrir tipo veneziana, linha comercial</v>
          </cell>
          <cell r="C1312" t="str">
            <v>M2</v>
          </cell>
          <cell r="D1312">
            <v>386.82</v>
          </cell>
          <cell r="E1312">
            <v>61.2</v>
          </cell>
          <cell r="F1312">
            <v>448.02</v>
          </cell>
        </row>
        <row r="1313">
          <cell r="A1313" t="str">
            <v>24.02.080</v>
          </cell>
          <cell r="B1313" t="str">
            <v>Porta/portão de abrir em veneziana de ferro, sob medida</v>
          </cell>
          <cell r="C1313" t="str">
            <v>M2</v>
          </cell>
          <cell r="D1313">
            <v>1648.23</v>
          </cell>
          <cell r="E1313">
            <v>61.2</v>
          </cell>
          <cell r="F1313">
            <v>1709.43</v>
          </cell>
        </row>
        <row r="1314">
          <cell r="A1314" t="str">
            <v>24.02.100</v>
          </cell>
          <cell r="B1314" t="str">
            <v>Portão tubular em tela de aço galvanizado até 2,50 m de altura, completo</v>
          </cell>
          <cell r="C1314" t="str">
            <v>M2</v>
          </cell>
          <cell r="D1314">
            <v>566.46</v>
          </cell>
          <cell r="E1314">
            <v>46.68</v>
          </cell>
          <cell r="F1314">
            <v>613.14</v>
          </cell>
        </row>
        <row r="1315">
          <cell r="A1315" t="str">
            <v>24.02.270</v>
          </cell>
          <cell r="B1315" t="str">
            <v>Portão de 2 folhas, tubular em tela de aço galvanizado acima de 2,50 m de altura, completo</v>
          </cell>
          <cell r="C1315" t="str">
            <v>M2</v>
          </cell>
          <cell r="D1315">
            <v>603.66</v>
          </cell>
          <cell r="E1315">
            <v>61.2</v>
          </cell>
          <cell r="F1315">
            <v>664.86</v>
          </cell>
        </row>
        <row r="1316">
          <cell r="A1316" t="str">
            <v>24.02.280</v>
          </cell>
          <cell r="B1316" t="str">
            <v>Porta/portão de correr em tela ondulada de aço galvanizado, sob medida</v>
          </cell>
          <cell r="C1316" t="str">
            <v>M2</v>
          </cell>
          <cell r="D1316">
            <v>461.59</v>
          </cell>
          <cell r="E1316">
            <v>61.2</v>
          </cell>
          <cell r="F1316">
            <v>522.79</v>
          </cell>
        </row>
        <row r="1317">
          <cell r="A1317" t="str">
            <v>24.02.290</v>
          </cell>
          <cell r="B1317" t="str">
            <v>Porta/portão de correr em chapa cega dupla, sob medida</v>
          </cell>
          <cell r="C1317" t="str">
            <v>M2</v>
          </cell>
          <cell r="D1317">
            <v>1517.3</v>
          </cell>
          <cell r="E1317">
            <v>61.2</v>
          </cell>
          <cell r="F1317">
            <v>1578.5</v>
          </cell>
        </row>
        <row r="1318">
          <cell r="A1318" t="str">
            <v>24.02.410</v>
          </cell>
          <cell r="B1318" t="str">
            <v>Porta em ferro de correr, para receber vidro, sob medida</v>
          </cell>
          <cell r="C1318" t="str">
            <v>M2</v>
          </cell>
          <cell r="D1318">
            <v>1576.98</v>
          </cell>
          <cell r="E1318">
            <v>61.2</v>
          </cell>
          <cell r="F1318">
            <v>1638.18</v>
          </cell>
        </row>
        <row r="1319">
          <cell r="A1319" t="str">
            <v>24.02.430</v>
          </cell>
          <cell r="B1319" t="str">
            <v>Porta em ferro de abrir, parte inferior chapeada, parte superior para receber vidro, sob medida</v>
          </cell>
          <cell r="C1319" t="str">
            <v>M2</v>
          </cell>
          <cell r="D1319">
            <v>1338.15</v>
          </cell>
          <cell r="E1319">
            <v>61.2</v>
          </cell>
          <cell r="F1319">
            <v>1399.35</v>
          </cell>
        </row>
        <row r="1320">
          <cell r="A1320" t="str">
            <v>24.02.450</v>
          </cell>
          <cell r="B1320" t="str">
            <v>Grade de proteção para caixilhos</v>
          </cell>
          <cell r="C1320" t="str">
            <v>M2</v>
          </cell>
          <cell r="D1320">
            <v>927.41</v>
          </cell>
          <cell r="E1320">
            <v>40.67</v>
          </cell>
          <cell r="F1320">
            <v>968.08</v>
          </cell>
        </row>
        <row r="1321">
          <cell r="A1321" t="str">
            <v>24.02.460</v>
          </cell>
          <cell r="B1321" t="str">
            <v>Porta de abrir em tela ondulada de aço galvanizado, completa</v>
          </cell>
          <cell r="C1321" t="str">
            <v>M2</v>
          </cell>
          <cell r="D1321">
            <v>649.99</v>
          </cell>
          <cell r="E1321">
            <v>49.8</v>
          </cell>
          <cell r="F1321">
            <v>699.79</v>
          </cell>
        </row>
        <row r="1322">
          <cell r="A1322" t="str">
            <v>24.02.470</v>
          </cell>
          <cell r="B1322" t="str">
            <v>Portinhola de correr em chapa, para ´passa pacote´, completa, sob medida</v>
          </cell>
          <cell r="C1322" t="str">
            <v>M2</v>
          </cell>
          <cell r="D1322">
            <v>1257.92</v>
          </cell>
          <cell r="E1322">
            <v>40.67</v>
          </cell>
          <cell r="F1322">
            <v>1298.5899999999999</v>
          </cell>
        </row>
        <row r="1323">
          <cell r="A1323" t="str">
            <v>24.02.480</v>
          </cell>
          <cell r="B1323" t="str">
            <v>Portinhola de abrir em chapa, para ´passa pacote´, completa, sob medida</v>
          </cell>
          <cell r="C1323" t="str">
            <v>M2</v>
          </cell>
          <cell r="D1323">
            <v>1240.58</v>
          </cell>
          <cell r="E1323">
            <v>40.67</v>
          </cell>
          <cell r="F1323">
            <v>1281.25</v>
          </cell>
        </row>
        <row r="1324">
          <cell r="A1324" t="str">
            <v>24.02.490</v>
          </cell>
          <cell r="B1324" t="str">
            <v>Grade em barra chata soldada de 1 1/2´ x 1/4´, sob medida</v>
          </cell>
          <cell r="C1324" t="str">
            <v>M2</v>
          </cell>
          <cell r="D1324">
            <v>1502.13</v>
          </cell>
          <cell r="E1324">
            <v>20.420000000000002</v>
          </cell>
          <cell r="F1324">
            <v>1522.55</v>
          </cell>
        </row>
        <row r="1325">
          <cell r="A1325" t="str">
            <v>24.02.590</v>
          </cell>
          <cell r="B1325" t="str">
            <v>Porta de enrolar manual, cega ou vazada</v>
          </cell>
          <cell r="C1325" t="str">
            <v>M2</v>
          </cell>
          <cell r="D1325">
            <v>284.24</v>
          </cell>
          <cell r="E1325">
            <v>32.159999999999997</v>
          </cell>
          <cell r="F1325">
            <v>316.39999999999998</v>
          </cell>
        </row>
        <row r="1326">
          <cell r="A1326" t="str">
            <v>24.02.630</v>
          </cell>
          <cell r="B1326" t="str">
            <v>Portão de 2 folhas tubular diâmetro de 3´, com tela em aço galvanizado de 2´, altura acima de 3,00 m, completo</v>
          </cell>
          <cell r="C1326" t="str">
            <v>M2</v>
          </cell>
          <cell r="D1326">
            <v>560.80999999999995</v>
          </cell>
          <cell r="E1326">
            <v>61.2</v>
          </cell>
          <cell r="F1326">
            <v>622.01</v>
          </cell>
        </row>
        <row r="1327">
          <cell r="A1327" t="str">
            <v>24.02.810</v>
          </cell>
          <cell r="B1327" t="str">
            <v>Porta/portão de abrir em chapa cega com isolamento acústico, sob medida</v>
          </cell>
          <cell r="C1327" t="str">
            <v>M2</v>
          </cell>
          <cell r="D1327">
            <v>1313.87</v>
          </cell>
          <cell r="E1327">
            <v>97.16</v>
          </cell>
          <cell r="F1327">
            <v>1411.03</v>
          </cell>
        </row>
        <row r="1328">
          <cell r="A1328" t="str">
            <v>24.02.811</v>
          </cell>
          <cell r="B1328" t="str">
            <v>Porta de ferro acústica, espessura de 80mm, batente tripla vedação 185mm, com fechadura e maçaneta - 50 dB</v>
          </cell>
          <cell r="C1328" t="str">
            <v>M2</v>
          </cell>
          <cell r="D1328">
            <v>5329.8</v>
          </cell>
          <cell r="E1328">
            <v>119.87</v>
          </cell>
          <cell r="F1328">
            <v>5449.67</v>
          </cell>
        </row>
        <row r="1329">
          <cell r="A1329" t="str">
            <v>24.02.840</v>
          </cell>
          <cell r="B1329" t="str">
            <v>Portão basculante em chapa metálica, estruturado com perfis metálicos</v>
          </cell>
          <cell r="C1329" t="str">
            <v>M2</v>
          </cell>
          <cell r="D1329">
            <v>824.26</v>
          </cell>
          <cell r="E1329">
            <v>43.6</v>
          </cell>
          <cell r="F1329">
            <v>867.86</v>
          </cell>
        </row>
        <row r="1330">
          <cell r="A1330" t="str">
            <v>24.02.900</v>
          </cell>
          <cell r="B1330" t="str">
            <v>Porta de abrir em chapa dupla com visor, batente envolvente, completa</v>
          </cell>
          <cell r="C1330" t="str">
            <v>M2</v>
          </cell>
          <cell r="D1330">
            <v>1876.84</v>
          </cell>
          <cell r="E1330">
            <v>46.47</v>
          </cell>
          <cell r="F1330">
            <v>1923.31</v>
          </cell>
        </row>
        <row r="1331">
          <cell r="A1331" t="str">
            <v>24.02.930</v>
          </cell>
          <cell r="B1331" t="str">
            <v>Portão de 2 folhas tubular, com tela em aço galvanizado de 2´ e fio 10, completo</v>
          </cell>
          <cell r="C1331" t="str">
            <v>M2</v>
          </cell>
          <cell r="D1331">
            <v>528.78</v>
          </cell>
          <cell r="E1331">
            <v>61.2</v>
          </cell>
          <cell r="F1331">
            <v>589.98</v>
          </cell>
        </row>
        <row r="1332">
          <cell r="A1332" t="str">
            <v>24.03</v>
          </cell>
          <cell r="B1332" t="str">
            <v>Elementos em ferro</v>
          </cell>
        </row>
        <row r="1333">
          <cell r="A1333" t="str">
            <v>24.03.040</v>
          </cell>
          <cell r="B1333" t="str">
            <v>Guarda-corpo tubular com tela em aço galvanizado, diâmetro de 1 1/2´</v>
          </cell>
          <cell r="C1333" t="str">
            <v>M</v>
          </cell>
          <cell r="D1333">
            <v>768.01</v>
          </cell>
          <cell r="E1333">
            <v>32.159999999999997</v>
          </cell>
          <cell r="F1333">
            <v>800.17</v>
          </cell>
        </row>
        <row r="1334">
          <cell r="A1334" t="str">
            <v>24.03.060</v>
          </cell>
          <cell r="B1334" t="str">
            <v>Escada marinheiro (galvanizada)</v>
          </cell>
          <cell r="C1334" t="str">
            <v>M</v>
          </cell>
          <cell r="D1334">
            <v>720.94</v>
          </cell>
          <cell r="E1334">
            <v>12.87</v>
          </cell>
          <cell r="F1334">
            <v>733.81</v>
          </cell>
        </row>
        <row r="1335">
          <cell r="A1335" t="str">
            <v>24.03.080</v>
          </cell>
          <cell r="B1335" t="str">
            <v>Escada marinheiro com guarda corpo (degrau em ´T´)</v>
          </cell>
          <cell r="C1335" t="str">
            <v>M</v>
          </cell>
          <cell r="D1335">
            <v>1272.93</v>
          </cell>
          <cell r="E1335">
            <v>32.159999999999997</v>
          </cell>
          <cell r="F1335">
            <v>1305.0899999999999</v>
          </cell>
        </row>
        <row r="1336">
          <cell r="A1336" t="str">
            <v>24.03.100</v>
          </cell>
          <cell r="B1336" t="str">
            <v>Alçapão/tampa em chapa de ferro com porta cadeado</v>
          </cell>
          <cell r="C1336" t="str">
            <v>M2</v>
          </cell>
          <cell r="D1336">
            <v>1421.14</v>
          </cell>
          <cell r="E1336">
            <v>64.319999999999993</v>
          </cell>
          <cell r="F1336">
            <v>1485.46</v>
          </cell>
        </row>
        <row r="1337">
          <cell r="A1337" t="str">
            <v>24.03.200</v>
          </cell>
          <cell r="B1337" t="str">
            <v>Tela de proteção tipo mosquiteira em aço galvanizado, com requadro em perfis de ferro</v>
          </cell>
          <cell r="C1337" t="str">
            <v>M2</v>
          </cell>
          <cell r="D1337">
            <v>978.96</v>
          </cell>
          <cell r="E1337">
            <v>10.61</v>
          </cell>
          <cell r="F1337">
            <v>989.57</v>
          </cell>
        </row>
        <row r="1338">
          <cell r="A1338" t="str">
            <v>24.03.210</v>
          </cell>
          <cell r="B1338" t="str">
            <v>Tela de proteção em malha ondulada de 1´, fio 10 (BWG), com requadro</v>
          </cell>
          <cell r="C1338" t="str">
            <v>M2</v>
          </cell>
          <cell r="D1338">
            <v>685.02</v>
          </cell>
          <cell r="E1338">
            <v>32.159999999999997</v>
          </cell>
          <cell r="F1338">
            <v>717.18</v>
          </cell>
        </row>
        <row r="1339">
          <cell r="A1339" t="str">
            <v>24.03.290</v>
          </cell>
          <cell r="B1339" t="str">
            <v>Fechamento em chapa de aço galvanizada nº 14 MSG, perfurada com diâmetro de 12,7 mm, requadro em chapa dobrada</v>
          </cell>
          <cell r="C1339" t="str">
            <v>M2</v>
          </cell>
          <cell r="D1339">
            <v>1088.29</v>
          </cell>
          <cell r="E1339">
            <v>20.420000000000002</v>
          </cell>
          <cell r="F1339">
            <v>1108.71</v>
          </cell>
        </row>
        <row r="1340">
          <cell r="A1340" t="str">
            <v>24.03.300</v>
          </cell>
          <cell r="B1340" t="str">
            <v>Fechamento em chapa expandida losangular de 10 x 20 mm, com requadro em cantoneira de aço carbono</v>
          </cell>
          <cell r="C1340" t="str">
            <v>M2</v>
          </cell>
          <cell r="D1340">
            <v>559</v>
          </cell>
          <cell r="E1340">
            <v>40.67</v>
          </cell>
          <cell r="F1340">
            <v>599.66999999999996</v>
          </cell>
        </row>
        <row r="1341">
          <cell r="A1341" t="str">
            <v>24.03.310</v>
          </cell>
          <cell r="B1341" t="str">
            <v>Corrimão tubular em aço galvanizado, diâmetro 1 1/2´</v>
          </cell>
          <cell r="C1341" t="str">
            <v>M</v>
          </cell>
          <cell r="D1341">
            <v>166.25</v>
          </cell>
          <cell r="E1341">
            <v>16.079999999999998</v>
          </cell>
          <cell r="F1341">
            <v>182.33</v>
          </cell>
        </row>
        <row r="1342">
          <cell r="A1342" t="str">
            <v>24.03.320</v>
          </cell>
          <cell r="B1342" t="str">
            <v>Corrimão tubular em aço galvanizado, diâmetro 2´</v>
          </cell>
          <cell r="C1342" t="str">
            <v>M</v>
          </cell>
          <cell r="D1342">
            <v>194.52</v>
          </cell>
          <cell r="E1342">
            <v>16.079999999999998</v>
          </cell>
          <cell r="F1342">
            <v>210.6</v>
          </cell>
        </row>
        <row r="1343">
          <cell r="A1343" t="str">
            <v>24.03.340</v>
          </cell>
          <cell r="B1343" t="str">
            <v>Tampa em chapa de segurança tipo xadrez, aço galvanizado a fogo antiderrapante de 1/4´</v>
          </cell>
          <cell r="C1343" t="str">
            <v>M2</v>
          </cell>
          <cell r="D1343">
            <v>1258.58</v>
          </cell>
          <cell r="E1343">
            <v>46.68</v>
          </cell>
          <cell r="F1343">
            <v>1305.26</v>
          </cell>
        </row>
        <row r="1344">
          <cell r="A1344" t="str">
            <v>24.03.410</v>
          </cell>
          <cell r="B1344" t="str">
            <v>Fechamento em chapa perfurada, furos quadrados 4 x 4 mm, com requadro em cantoneira de aço carbono</v>
          </cell>
          <cell r="C1344" t="str">
            <v>M2</v>
          </cell>
          <cell r="D1344">
            <v>1099.45</v>
          </cell>
          <cell r="E1344">
            <v>20.420000000000002</v>
          </cell>
          <cell r="F1344">
            <v>1119.8699999999999</v>
          </cell>
        </row>
        <row r="1345">
          <cell r="A1345" t="str">
            <v>24.03.680</v>
          </cell>
          <cell r="B1345" t="str">
            <v>Grade para piso eletrofundida, malha 30 x 100 mm, com barra de 40 x 2 mm</v>
          </cell>
          <cell r="C1345" t="str">
            <v>M2</v>
          </cell>
          <cell r="D1345">
            <v>906.22</v>
          </cell>
          <cell r="E1345">
            <v>40.67</v>
          </cell>
          <cell r="F1345">
            <v>946.89</v>
          </cell>
        </row>
        <row r="1346">
          <cell r="A1346" t="str">
            <v>24.03.690</v>
          </cell>
          <cell r="B1346" t="str">
            <v>Grade para forro eletrofundida, malha 25 x 100 mm, com barra de 25 x 2 mm</v>
          </cell>
          <cell r="C1346" t="str">
            <v>M2</v>
          </cell>
          <cell r="D1346">
            <v>708.12</v>
          </cell>
          <cell r="E1346">
            <v>12.87</v>
          </cell>
          <cell r="F1346">
            <v>720.99</v>
          </cell>
        </row>
        <row r="1347">
          <cell r="A1347" t="str">
            <v>24.03.930</v>
          </cell>
          <cell r="B1347" t="str">
            <v>Porta de enrolar automatizada, em chapa de aço galvanizada microperfurada, com pintura eletrostática, com controle remoto</v>
          </cell>
          <cell r="C1347" t="str">
            <v>M2</v>
          </cell>
          <cell r="D1347">
            <v>551.11</v>
          </cell>
          <cell r="F1347">
            <v>551.11</v>
          </cell>
        </row>
        <row r="1348">
          <cell r="A1348" t="str">
            <v>24.04</v>
          </cell>
          <cell r="B1348" t="str">
            <v>Esquadria, serralheria de seguranca</v>
          </cell>
        </row>
        <row r="1349">
          <cell r="A1349" t="str">
            <v>24.04.150</v>
          </cell>
          <cell r="B1349" t="str">
            <v>Porta de segurança de correr suspensa em grade de aço SAE 1045, diâmetro de 1´, completa, sem têmpera e revenimento</v>
          </cell>
          <cell r="C1349" t="str">
            <v>M2</v>
          </cell>
          <cell r="D1349">
            <v>2787.07</v>
          </cell>
          <cell r="E1349">
            <v>46</v>
          </cell>
          <cell r="F1349">
            <v>2833.07</v>
          </cell>
        </row>
        <row r="1350">
          <cell r="A1350" t="str">
            <v>24.04.220</v>
          </cell>
          <cell r="B1350" t="str">
            <v>Grade de segurança em aço SAE 1045, diâmetro 1´, sem têmpera e revenimento</v>
          </cell>
          <cell r="C1350" t="str">
            <v>M2</v>
          </cell>
          <cell r="D1350">
            <v>1682.07</v>
          </cell>
          <cell r="E1350">
            <v>46</v>
          </cell>
          <cell r="F1350">
            <v>1728.07</v>
          </cell>
        </row>
        <row r="1351">
          <cell r="A1351" t="str">
            <v>24.04.230</v>
          </cell>
          <cell r="B1351" t="str">
            <v>Grade de segurança em aço SAE 1045, para janela, diâmetro 1´, sem têmpera e revenimento</v>
          </cell>
          <cell r="C1351" t="str">
            <v>M2</v>
          </cell>
          <cell r="D1351">
            <v>1816.09</v>
          </cell>
          <cell r="E1351">
            <v>46</v>
          </cell>
          <cell r="F1351">
            <v>1862.09</v>
          </cell>
        </row>
        <row r="1352">
          <cell r="A1352" t="str">
            <v>24.04.240</v>
          </cell>
          <cell r="B1352" t="str">
            <v>Grade de segurança em aço SAE 1045 chapeada, diâmetro 1´, sem têmpera e revenimento</v>
          </cell>
          <cell r="C1352" t="str">
            <v>M2</v>
          </cell>
          <cell r="D1352">
            <v>2741.1</v>
          </cell>
          <cell r="E1352">
            <v>46</v>
          </cell>
          <cell r="F1352">
            <v>2787.1</v>
          </cell>
        </row>
        <row r="1353">
          <cell r="A1353" t="str">
            <v>24.04.250</v>
          </cell>
          <cell r="B1353" t="str">
            <v>Porta de segurança de abrir em grade de aço SAE 1045, diâmetro 1´, completa, sem têmpera e revenimento</v>
          </cell>
          <cell r="C1353" t="str">
            <v>M2</v>
          </cell>
          <cell r="D1353">
            <v>2183.9299999999998</v>
          </cell>
          <cell r="E1353">
            <v>84.51</v>
          </cell>
          <cell r="F1353">
            <v>2268.44</v>
          </cell>
        </row>
        <row r="1354">
          <cell r="A1354" t="str">
            <v>24.04.260</v>
          </cell>
          <cell r="B1354" t="str">
            <v>Porta de segurança de abrir em grade de aço SAE 1045 chapeada, diâmetro 1´, completa, sem têmpera e revenimento</v>
          </cell>
          <cell r="C1354" t="str">
            <v>M2</v>
          </cell>
          <cell r="D1354">
            <v>3281.89</v>
          </cell>
          <cell r="E1354">
            <v>84.51</v>
          </cell>
          <cell r="F1354">
            <v>3366.4</v>
          </cell>
        </row>
        <row r="1355">
          <cell r="A1355" t="str">
            <v>24.04.270</v>
          </cell>
          <cell r="B1355" t="str">
            <v>Porta de segurança de abrir em grade de aço SAE 1045, diâmetro 1´, com ferrolho longo embutido em caixa, completa, sem têmpera e revenimento</v>
          </cell>
          <cell r="C1355" t="str">
            <v>M2</v>
          </cell>
          <cell r="D1355">
            <v>2674.67</v>
          </cell>
          <cell r="E1355">
            <v>84.51</v>
          </cell>
          <cell r="F1355">
            <v>2759.18</v>
          </cell>
        </row>
        <row r="1356">
          <cell r="A1356" t="str">
            <v>24.04.280</v>
          </cell>
          <cell r="B1356" t="str">
            <v>Portão de segurança de abrir em grade de aço SAE 1045 chapeado, para muralha, diâmetro 1´, completo, sem têmpera e revenimento</v>
          </cell>
          <cell r="C1356" t="str">
            <v>M2</v>
          </cell>
          <cell r="D1356">
            <v>3333.76</v>
          </cell>
          <cell r="E1356">
            <v>84.51</v>
          </cell>
          <cell r="F1356">
            <v>3418.27</v>
          </cell>
        </row>
        <row r="1357">
          <cell r="A1357" t="str">
            <v>24.04.300</v>
          </cell>
          <cell r="B1357" t="str">
            <v>Grade de segurança em aço SAE 1045, diâmetro 1´, com têmpera e revenimento</v>
          </cell>
          <cell r="C1357" t="str">
            <v>M2</v>
          </cell>
          <cell r="D1357">
            <v>2084.34</v>
          </cell>
          <cell r="E1357">
            <v>46</v>
          </cell>
          <cell r="F1357">
            <v>2130.34</v>
          </cell>
        </row>
        <row r="1358">
          <cell r="A1358" t="str">
            <v>24.04.310</v>
          </cell>
          <cell r="B1358" t="str">
            <v>Grade de segurança em aço SAE 1045, para janela, diâmetro 1´, com têmpera e revenimento</v>
          </cell>
          <cell r="C1358" t="str">
            <v>M2</v>
          </cell>
          <cell r="D1358">
            <v>2056.13</v>
          </cell>
          <cell r="E1358">
            <v>46</v>
          </cell>
          <cell r="F1358">
            <v>2102.13</v>
          </cell>
        </row>
        <row r="1359">
          <cell r="A1359" t="str">
            <v>24.04.320</v>
          </cell>
          <cell r="B1359" t="str">
            <v>Grade de segurança em aço SAE 1045 chapeada, diâmetro 1´, com têmpera e revenimento</v>
          </cell>
          <cell r="C1359" t="str">
            <v>M2</v>
          </cell>
          <cell r="D1359">
            <v>3156</v>
          </cell>
          <cell r="E1359">
            <v>46</v>
          </cell>
          <cell r="F1359">
            <v>3202</v>
          </cell>
        </row>
        <row r="1360">
          <cell r="A1360" t="str">
            <v>24.04.330</v>
          </cell>
          <cell r="B1360" t="str">
            <v>Porta de segurança de abrir em grade de aço SAE 1045, diâmetro 1´, completa, com têmpera e revenimento</v>
          </cell>
          <cell r="C1360" t="str">
            <v>M2</v>
          </cell>
          <cell r="D1360">
            <v>2621.2600000000002</v>
          </cell>
          <cell r="E1360">
            <v>84.51</v>
          </cell>
          <cell r="F1360">
            <v>2705.77</v>
          </cell>
        </row>
        <row r="1361">
          <cell r="A1361" t="str">
            <v>24.04.340</v>
          </cell>
          <cell r="B1361" t="str">
            <v>Porta de segurança de abrir em grade de aço SAE 1045 chapeada, diâmetro 1´, completa, com têmpera e revenimento</v>
          </cell>
          <cell r="C1361" t="str">
            <v>M2</v>
          </cell>
          <cell r="D1361">
            <v>3720.25</v>
          </cell>
          <cell r="E1361">
            <v>84.51</v>
          </cell>
          <cell r="F1361">
            <v>3804.76</v>
          </cell>
        </row>
        <row r="1362">
          <cell r="A1362" t="str">
            <v>24.04.350</v>
          </cell>
          <cell r="B1362" t="str">
            <v>Porta de segurança de abrir em grade de aço SAE 1045, diâmetro 1´, com ferrolho longo embutido em caixa, completa, com têmpera e revenimento</v>
          </cell>
          <cell r="C1362" t="str">
            <v>M2</v>
          </cell>
          <cell r="D1362">
            <v>2862.12</v>
          </cell>
          <cell r="E1362">
            <v>84.51</v>
          </cell>
          <cell r="F1362">
            <v>2946.63</v>
          </cell>
        </row>
        <row r="1363">
          <cell r="A1363" t="str">
            <v>24.04.360</v>
          </cell>
          <cell r="B1363" t="str">
            <v>Porta de segurança de abrir em grade de aço SAE 1045 chapeada, com isolamento acústico, diâmetro 1´, completa, com têmpera e revenimento</v>
          </cell>
          <cell r="C1363" t="str">
            <v>M2</v>
          </cell>
          <cell r="D1363">
            <v>3759.19</v>
          </cell>
          <cell r="E1363">
            <v>84.51</v>
          </cell>
          <cell r="F1363">
            <v>3843.7</v>
          </cell>
        </row>
        <row r="1364">
          <cell r="A1364" t="str">
            <v>24.04.370</v>
          </cell>
          <cell r="B1364" t="str">
            <v>Portão de segurança de abrir em grade de aço SAE 1045 chapeado, para muralha, diâmetro 1´, completo, com têmpera e revenimento</v>
          </cell>
          <cell r="C1364" t="str">
            <v>M2</v>
          </cell>
          <cell r="D1364">
            <v>3810.32</v>
          </cell>
          <cell r="E1364">
            <v>84.51</v>
          </cell>
          <cell r="F1364">
            <v>3894.83</v>
          </cell>
        </row>
        <row r="1365">
          <cell r="A1365" t="str">
            <v>24.04.380</v>
          </cell>
          <cell r="B1365" t="str">
            <v>Porta de segurança de correr suspensa em grade de aço SAE 1045, chapeada, diâmetro de 1´, completa, sem têmpera e revenimento</v>
          </cell>
          <cell r="C1365" t="str">
            <v>M2</v>
          </cell>
          <cell r="D1365">
            <v>3707.54</v>
          </cell>
          <cell r="E1365">
            <v>46</v>
          </cell>
          <cell r="F1365">
            <v>3753.54</v>
          </cell>
        </row>
        <row r="1366">
          <cell r="A1366" t="str">
            <v>24.04.400</v>
          </cell>
          <cell r="B1366" t="str">
            <v>Porta de segurança de correr em grade de aço SAE 1045, diâmetro de 1´, completa, com têmpera e revenimento</v>
          </cell>
          <cell r="C1366" t="str">
            <v>M2</v>
          </cell>
          <cell r="D1366">
            <v>3095.53</v>
          </cell>
          <cell r="E1366">
            <v>46</v>
          </cell>
          <cell r="F1366">
            <v>3141.53</v>
          </cell>
        </row>
        <row r="1367">
          <cell r="A1367" t="str">
            <v>24.04.410</v>
          </cell>
          <cell r="B1367" t="str">
            <v>Porta de segurança de correr suspensa em grade de aço SAE 1045 chapeada, diâmetro de 1´, completa, com têmpera e revenimento</v>
          </cell>
          <cell r="C1367" t="str">
            <v>M2</v>
          </cell>
          <cell r="D1367">
            <v>3904.48</v>
          </cell>
          <cell r="E1367">
            <v>46</v>
          </cell>
          <cell r="F1367">
            <v>3950.48</v>
          </cell>
        </row>
        <row r="1368">
          <cell r="A1368" t="str">
            <v>24.04.420</v>
          </cell>
          <cell r="B1368" t="str">
            <v>Porta de segurança de correr em grade de aço SAE 1045 chapeada, diâmetro de 1´, completa, sem têmpera e revenimento</v>
          </cell>
          <cell r="C1368" t="str">
            <v>M2</v>
          </cell>
          <cell r="D1368">
            <v>2824.33</v>
          </cell>
          <cell r="E1368">
            <v>188.43</v>
          </cell>
          <cell r="F1368">
            <v>3012.76</v>
          </cell>
        </row>
        <row r="1369">
          <cell r="A1369" t="str">
            <v>24.04.430</v>
          </cell>
          <cell r="B1369" t="str">
            <v>Porta de segurança de correr em grade de aço SAE 1045, diâmetro de 1´, completa, sem têmpera e revenimento</v>
          </cell>
          <cell r="C1369" t="str">
            <v>M2</v>
          </cell>
          <cell r="D1369">
            <v>2356.71</v>
          </cell>
          <cell r="E1369">
            <v>46</v>
          </cell>
          <cell r="F1369">
            <v>2402.71</v>
          </cell>
        </row>
        <row r="1370">
          <cell r="A1370" t="str">
            <v>24.04.610</v>
          </cell>
          <cell r="B1370" t="str">
            <v>Caixilho de segurança em aço SAE 1010/1020 tipo fixo e de correr, para receber vidro, com bandeira tipo veneziana</v>
          </cell>
          <cell r="C1370" t="str">
            <v>M2</v>
          </cell>
          <cell r="D1370">
            <v>1465.27</v>
          </cell>
          <cell r="E1370">
            <v>46</v>
          </cell>
          <cell r="F1370">
            <v>1511.27</v>
          </cell>
        </row>
        <row r="1371">
          <cell r="A1371" t="str">
            <v>24.04.620</v>
          </cell>
          <cell r="B1371" t="str">
            <v>Guichê de segurança em grade de aço SAE 1045, diâmetro de 1´', com têmpera e revenimento</v>
          </cell>
          <cell r="C1371" t="str">
            <v>M2</v>
          </cell>
          <cell r="D1371">
            <v>2411.4699999999998</v>
          </cell>
          <cell r="E1371">
            <v>46</v>
          </cell>
          <cell r="F1371">
            <v>2457.4699999999998</v>
          </cell>
        </row>
        <row r="1372">
          <cell r="A1372" t="str">
            <v>24.04.630</v>
          </cell>
          <cell r="B1372" t="str">
            <v>Guichê de segurança em grade de aço SAE 1045, diâmetro de 1´', sem têmpera e revenimento</v>
          </cell>
          <cell r="C1372" t="str">
            <v>M2</v>
          </cell>
          <cell r="D1372">
            <v>2031.69</v>
          </cell>
          <cell r="E1372">
            <v>46</v>
          </cell>
          <cell r="F1372">
            <v>2077.69</v>
          </cell>
        </row>
        <row r="1373">
          <cell r="A1373" t="str">
            <v>24.06</v>
          </cell>
          <cell r="B1373" t="str">
            <v>Esquadria, serralheria e elemento em ferro.</v>
          </cell>
        </row>
        <row r="1374">
          <cell r="A1374" t="str">
            <v>24.06.030</v>
          </cell>
          <cell r="B1374" t="str">
            <v>Guarda-corpo com vidro de 8 mm, em tubo de aço galvanizado, diâmetro 1 1/2´</v>
          </cell>
          <cell r="C1374" t="str">
            <v>M</v>
          </cell>
          <cell r="D1374">
            <v>1153.8399999999999</v>
          </cell>
          <cell r="E1374">
            <v>38.51</v>
          </cell>
          <cell r="F1374">
            <v>1192.3499999999999</v>
          </cell>
        </row>
        <row r="1375">
          <cell r="A1375" t="str">
            <v>24.07</v>
          </cell>
          <cell r="B1375" t="str">
            <v>Portas, portoes e gradis.</v>
          </cell>
        </row>
        <row r="1376">
          <cell r="A1376" t="str">
            <v>24.07.030</v>
          </cell>
          <cell r="B1376" t="str">
            <v>Porta de enrolar automatizado, em perfil meia cana perfurado, tipo transvision</v>
          </cell>
          <cell r="C1376" t="str">
            <v>M2</v>
          </cell>
          <cell r="D1376">
            <v>637.89</v>
          </cell>
          <cell r="E1376">
            <v>32.159999999999997</v>
          </cell>
          <cell r="F1376">
            <v>670.05</v>
          </cell>
        </row>
        <row r="1377">
          <cell r="A1377" t="str">
            <v>24.07.040</v>
          </cell>
          <cell r="B1377" t="str">
            <v>Porta de abrir em chapa de aço galvanizado, com requadro em tela ondulada malha 2´ e fio 12</v>
          </cell>
          <cell r="C1377" t="str">
            <v>M2</v>
          </cell>
          <cell r="D1377">
            <v>1063.3900000000001</v>
          </cell>
          <cell r="E1377">
            <v>91.4</v>
          </cell>
          <cell r="F1377">
            <v>1154.79</v>
          </cell>
        </row>
        <row r="1378">
          <cell r="A1378" t="str">
            <v>24.08</v>
          </cell>
          <cell r="B1378" t="str">
            <v>Esquadria, serralheria e elemento em aco inoxidavel</v>
          </cell>
        </row>
        <row r="1379">
          <cell r="A1379" t="str">
            <v>24.08.020</v>
          </cell>
          <cell r="B1379" t="str">
            <v>Corrimão duplo em tubo de aço inoxidável escovado, com diâmetro de 1 1/2´ e montantes com diâmetro de 2´</v>
          </cell>
          <cell r="C1379" t="str">
            <v>M</v>
          </cell>
          <cell r="D1379">
            <v>825.14</v>
          </cell>
          <cell r="E1379">
            <v>38.590000000000003</v>
          </cell>
          <cell r="F1379">
            <v>863.73</v>
          </cell>
        </row>
        <row r="1380">
          <cell r="A1380" t="str">
            <v>24.08.031</v>
          </cell>
          <cell r="B1380" t="str">
            <v>Corrimão em tubo de aço inoxidável escovado, diâmetro de 1 1/2"</v>
          </cell>
          <cell r="C1380" t="str">
            <v>M</v>
          </cell>
          <cell r="D1380">
            <v>512.59</v>
          </cell>
          <cell r="E1380">
            <v>16.079999999999998</v>
          </cell>
          <cell r="F1380">
            <v>528.66999999999996</v>
          </cell>
        </row>
        <row r="1381">
          <cell r="A1381" t="str">
            <v>24.08.040</v>
          </cell>
          <cell r="B1381" t="str">
            <v>Corrimão em tubo de aço inoxidável escovado, diâmetro de 1 1/2´ e montantes com diâmetro de 2´</v>
          </cell>
          <cell r="C1381" t="str">
            <v>M</v>
          </cell>
          <cell r="D1381">
            <v>635.29999999999995</v>
          </cell>
          <cell r="E1381">
            <v>32.159999999999997</v>
          </cell>
          <cell r="F1381">
            <v>667.46</v>
          </cell>
        </row>
        <row r="1382">
          <cell r="A1382" t="str">
            <v>24.20</v>
          </cell>
          <cell r="B1382" t="str">
            <v>Reparos, conservacoes e complementos - GRUPO 24</v>
          </cell>
        </row>
        <row r="1383">
          <cell r="A1383" t="str">
            <v>24.20.020</v>
          </cell>
          <cell r="B1383" t="str">
            <v>Recolocação de esquadrias metálicas</v>
          </cell>
          <cell r="C1383" t="str">
            <v>M2</v>
          </cell>
          <cell r="E1383">
            <v>32.159999999999997</v>
          </cell>
          <cell r="F1383">
            <v>32.159999999999997</v>
          </cell>
        </row>
        <row r="1384">
          <cell r="A1384" t="str">
            <v>24.20.040</v>
          </cell>
          <cell r="B1384" t="str">
            <v>Recolocação de batentes</v>
          </cell>
          <cell r="C1384" t="str">
            <v>M</v>
          </cell>
          <cell r="D1384">
            <v>1.55</v>
          </cell>
          <cell r="E1384">
            <v>8.3699999999999992</v>
          </cell>
          <cell r="F1384">
            <v>9.92</v>
          </cell>
        </row>
        <row r="1385">
          <cell r="A1385" t="str">
            <v>24.20.060</v>
          </cell>
          <cell r="B1385" t="str">
            <v>Recolocação de escada de marinheiro</v>
          </cell>
          <cell r="C1385" t="str">
            <v>M</v>
          </cell>
          <cell r="E1385">
            <v>19.29</v>
          </cell>
          <cell r="F1385">
            <v>19.29</v>
          </cell>
        </row>
        <row r="1386">
          <cell r="A1386" t="str">
            <v>24.20.090</v>
          </cell>
          <cell r="B1386" t="str">
            <v>Solda MIG em esquadrias metálicas</v>
          </cell>
          <cell r="C1386" t="str">
            <v>M</v>
          </cell>
          <cell r="D1386">
            <v>24.56</v>
          </cell>
          <cell r="E1386">
            <v>22.36</v>
          </cell>
          <cell r="F1386">
            <v>46.92</v>
          </cell>
        </row>
        <row r="1387">
          <cell r="A1387" t="str">
            <v>24.20.100</v>
          </cell>
          <cell r="B1387" t="str">
            <v>Brete para instalação lateral em grade de segurança</v>
          </cell>
          <cell r="C1387" t="str">
            <v>CJ</v>
          </cell>
          <cell r="D1387">
            <v>3457.11</v>
          </cell>
          <cell r="E1387">
            <v>77.02</v>
          </cell>
          <cell r="F1387">
            <v>3534.13</v>
          </cell>
        </row>
        <row r="1388">
          <cell r="A1388" t="str">
            <v>24.20.120</v>
          </cell>
          <cell r="B1388" t="str">
            <v>Batente em chapa dobrada para portas</v>
          </cell>
          <cell r="C1388" t="str">
            <v>M</v>
          </cell>
          <cell r="D1388">
            <v>118.47</v>
          </cell>
          <cell r="E1388">
            <v>8.3699999999999992</v>
          </cell>
          <cell r="F1388">
            <v>126.84</v>
          </cell>
        </row>
        <row r="1389">
          <cell r="A1389" t="str">
            <v>24.20.140</v>
          </cell>
          <cell r="B1389" t="str">
            <v>Batente em chapa de aço SAE 1010/1020, espessura de 3/16´, para obras de segurança</v>
          </cell>
          <cell r="C1389" t="str">
            <v>M</v>
          </cell>
          <cell r="D1389">
            <v>393.35</v>
          </cell>
          <cell r="E1389">
            <v>8.3699999999999992</v>
          </cell>
          <cell r="F1389">
            <v>401.72</v>
          </cell>
        </row>
        <row r="1390">
          <cell r="A1390" t="str">
            <v>24.20.200</v>
          </cell>
          <cell r="B1390" t="str">
            <v>Chapa de ferro nº 14, inclusive soldagem</v>
          </cell>
          <cell r="C1390" t="str">
            <v>M2</v>
          </cell>
          <cell r="D1390">
            <v>251.21</v>
          </cell>
          <cell r="E1390">
            <v>38.590000000000003</v>
          </cell>
          <cell r="F1390">
            <v>289.8</v>
          </cell>
        </row>
        <row r="1391">
          <cell r="A1391" t="str">
            <v>24.20.230</v>
          </cell>
          <cell r="B1391" t="str">
            <v>Tela ondulada em aço galvanizado fio 10 BWG, malha de 1´</v>
          </cell>
          <cell r="C1391" t="str">
            <v>M2</v>
          </cell>
          <cell r="D1391">
            <v>136.09</v>
          </cell>
          <cell r="E1391">
            <v>7.01</v>
          </cell>
          <cell r="F1391">
            <v>143.1</v>
          </cell>
        </row>
        <row r="1392">
          <cell r="A1392" t="str">
            <v>24.20.270</v>
          </cell>
          <cell r="B1392" t="str">
            <v>Tela em aço galvanizado fio 16 BWG, malha de 1´ - tipo alambrado</v>
          </cell>
          <cell r="C1392" t="str">
            <v>M2</v>
          </cell>
          <cell r="D1392">
            <v>47.27</v>
          </cell>
          <cell r="E1392">
            <v>7.01</v>
          </cell>
          <cell r="F1392">
            <v>54.28</v>
          </cell>
        </row>
        <row r="1393">
          <cell r="A1393" t="str">
            <v>24.20.300</v>
          </cell>
          <cell r="B1393" t="str">
            <v>Chapa perfurada em aço SAE 1020, furos redondos de diâmetro 7,5 mm, espessura 1/8´ - soldagem tipo MIG</v>
          </cell>
          <cell r="C1393" t="str">
            <v>M2</v>
          </cell>
          <cell r="D1393">
            <v>676.78</v>
          </cell>
          <cell r="E1393">
            <v>70.8</v>
          </cell>
          <cell r="F1393">
            <v>747.58</v>
          </cell>
        </row>
        <row r="1394">
          <cell r="A1394" t="str">
            <v>24.20.310</v>
          </cell>
          <cell r="B1394" t="str">
            <v>Chapa perfurada em aço SAE 1020, furos redondos de diâmetro 25 mm, espessura 1/4´ - inclusive soldagem</v>
          </cell>
          <cell r="C1394" t="str">
            <v>M2</v>
          </cell>
          <cell r="D1394">
            <v>1204.98</v>
          </cell>
          <cell r="E1394">
            <v>70.8</v>
          </cell>
          <cell r="F1394">
            <v>1275.78</v>
          </cell>
        </row>
        <row r="1395">
          <cell r="A1395" t="str">
            <v>25</v>
          </cell>
          <cell r="B1395" t="str">
            <v>ESQUADRIA, SERRALHERIA E ELEMENTO EM ALUMINIO</v>
          </cell>
        </row>
        <row r="1396">
          <cell r="A1396" t="str">
            <v>25.01</v>
          </cell>
          <cell r="B1396" t="str">
            <v>Caixilho em aluminio</v>
          </cell>
        </row>
        <row r="1397">
          <cell r="A1397" t="str">
            <v>25.01.020</v>
          </cell>
          <cell r="B1397" t="str">
            <v>Caixilho em alumínio fixo, sob medida</v>
          </cell>
          <cell r="C1397" t="str">
            <v>M2</v>
          </cell>
          <cell r="D1397">
            <v>756</v>
          </cell>
          <cell r="E1397">
            <v>48.24</v>
          </cell>
          <cell r="F1397">
            <v>804.24</v>
          </cell>
        </row>
        <row r="1398">
          <cell r="A1398" t="str">
            <v>25.01.030</v>
          </cell>
          <cell r="B1398" t="str">
            <v>Caixilho em alumínio basculante com vidro, linha comercial</v>
          </cell>
          <cell r="C1398" t="str">
            <v>M2</v>
          </cell>
          <cell r="D1398">
            <v>359.25</v>
          </cell>
          <cell r="E1398">
            <v>48.24</v>
          </cell>
          <cell r="F1398">
            <v>407.49</v>
          </cell>
        </row>
        <row r="1399">
          <cell r="A1399" t="str">
            <v>25.01.040</v>
          </cell>
          <cell r="B1399" t="str">
            <v>Caixilho em alumínio basculante, sob medida</v>
          </cell>
          <cell r="C1399" t="str">
            <v>M2</v>
          </cell>
          <cell r="D1399">
            <v>988.62</v>
          </cell>
          <cell r="E1399">
            <v>48.24</v>
          </cell>
          <cell r="F1399">
            <v>1036.8599999999999</v>
          </cell>
        </row>
        <row r="1400">
          <cell r="A1400" t="str">
            <v>25.01.050</v>
          </cell>
          <cell r="B1400" t="str">
            <v>Caixilho em alumínio maxim-ar com vidro, linha comercial</v>
          </cell>
          <cell r="C1400" t="str">
            <v>M2</v>
          </cell>
          <cell r="D1400">
            <v>826.68</v>
          </cell>
          <cell r="E1400">
            <v>48.24</v>
          </cell>
          <cell r="F1400">
            <v>874.92</v>
          </cell>
        </row>
        <row r="1401">
          <cell r="A1401" t="str">
            <v>25.01.060</v>
          </cell>
          <cell r="B1401" t="str">
            <v>Caixilho em alumínio maxim-ar, sob medida</v>
          </cell>
          <cell r="C1401" t="str">
            <v>M2</v>
          </cell>
          <cell r="D1401">
            <v>793.47</v>
          </cell>
          <cell r="E1401">
            <v>48.24</v>
          </cell>
          <cell r="F1401">
            <v>841.71</v>
          </cell>
        </row>
        <row r="1402">
          <cell r="A1402" t="str">
            <v>25.01.070</v>
          </cell>
          <cell r="B1402" t="str">
            <v>Caixilho em alumínio de correr com vidro, linha comercial</v>
          </cell>
          <cell r="C1402" t="str">
            <v>M2</v>
          </cell>
          <cell r="D1402">
            <v>366.81</v>
          </cell>
          <cell r="E1402">
            <v>48.24</v>
          </cell>
          <cell r="F1402">
            <v>415.05</v>
          </cell>
        </row>
        <row r="1403">
          <cell r="A1403" t="str">
            <v>25.01.080</v>
          </cell>
          <cell r="B1403" t="str">
            <v>Caixilho em alumínio de correr, sob medida</v>
          </cell>
          <cell r="C1403" t="str">
            <v>M2</v>
          </cell>
          <cell r="D1403">
            <v>875.01</v>
          </cell>
          <cell r="E1403">
            <v>48.24</v>
          </cell>
          <cell r="F1403">
            <v>923.25</v>
          </cell>
        </row>
        <row r="1404">
          <cell r="A1404" t="str">
            <v>25.01.090</v>
          </cell>
          <cell r="B1404" t="str">
            <v>Caixilho em alumínio tipo veneziana com vidro, linha comercial</v>
          </cell>
          <cell r="C1404" t="str">
            <v>M2</v>
          </cell>
          <cell r="D1404">
            <v>575.42999999999995</v>
          </cell>
          <cell r="E1404">
            <v>48.24</v>
          </cell>
          <cell r="F1404">
            <v>623.66999999999996</v>
          </cell>
        </row>
        <row r="1405">
          <cell r="A1405" t="str">
            <v>25.01.100</v>
          </cell>
          <cell r="B1405" t="str">
            <v>Caixilho em alumínio tipo veneziana, sob medida</v>
          </cell>
          <cell r="C1405" t="str">
            <v>M2</v>
          </cell>
          <cell r="D1405">
            <v>1049.0999999999999</v>
          </cell>
          <cell r="E1405">
            <v>48.24</v>
          </cell>
          <cell r="F1405">
            <v>1097.3399999999999</v>
          </cell>
        </row>
        <row r="1406">
          <cell r="A1406" t="str">
            <v>25.01.110</v>
          </cell>
          <cell r="B1406" t="str">
            <v>Caixilho guilhotina em alumínio anodizado, sob medida</v>
          </cell>
          <cell r="C1406" t="str">
            <v>M2</v>
          </cell>
          <cell r="D1406">
            <v>944.25</v>
          </cell>
          <cell r="E1406">
            <v>48.24</v>
          </cell>
          <cell r="F1406">
            <v>992.49</v>
          </cell>
        </row>
        <row r="1407">
          <cell r="A1407" t="str">
            <v>25.01.120</v>
          </cell>
          <cell r="B1407" t="str">
            <v>Caixilho tipo veneziana industrial com montantes em alumínio e aletas em fibra de vidro</v>
          </cell>
          <cell r="C1407" t="str">
            <v>M2</v>
          </cell>
          <cell r="D1407">
            <v>372.11</v>
          </cell>
          <cell r="F1407">
            <v>372.11</v>
          </cell>
        </row>
        <row r="1408">
          <cell r="A1408" t="str">
            <v>25.01.240</v>
          </cell>
          <cell r="B1408" t="str">
            <v>Caixilho fixo em alumínio, sob medida - branco</v>
          </cell>
          <cell r="C1408" t="str">
            <v>M2</v>
          </cell>
          <cell r="D1408">
            <v>847.26</v>
          </cell>
          <cell r="E1408">
            <v>37.06</v>
          </cell>
          <cell r="F1408">
            <v>884.32</v>
          </cell>
        </row>
        <row r="1409">
          <cell r="A1409" t="str">
            <v>25.01.361</v>
          </cell>
          <cell r="B1409" t="str">
            <v>Caixilho em alumínio maxim-ar com vidro - branco</v>
          </cell>
          <cell r="C1409" t="str">
            <v>M2</v>
          </cell>
          <cell r="D1409">
            <v>1292.42</v>
          </cell>
          <cell r="E1409">
            <v>48.24</v>
          </cell>
          <cell r="F1409">
            <v>1340.66</v>
          </cell>
        </row>
        <row r="1410">
          <cell r="A1410" t="str">
            <v>25.01.371</v>
          </cell>
          <cell r="B1410" t="str">
            <v>Caixilho em alumínio basculante com vidro - branco</v>
          </cell>
          <cell r="C1410" t="str">
            <v>M2</v>
          </cell>
          <cell r="D1410">
            <v>1451.3</v>
          </cell>
          <cell r="E1410">
            <v>48.24</v>
          </cell>
          <cell r="F1410">
            <v>1499.54</v>
          </cell>
        </row>
        <row r="1411">
          <cell r="A1411" t="str">
            <v>25.01.380</v>
          </cell>
          <cell r="B1411" t="str">
            <v>Caixilho em alumínio de correr com vidro - branco</v>
          </cell>
          <cell r="C1411" t="str">
            <v>M2</v>
          </cell>
          <cell r="D1411">
            <v>729.48</v>
          </cell>
          <cell r="E1411">
            <v>48.24</v>
          </cell>
          <cell r="F1411">
            <v>777.72</v>
          </cell>
        </row>
        <row r="1412">
          <cell r="A1412" t="str">
            <v>25.01.400</v>
          </cell>
          <cell r="B1412" t="str">
            <v>Caixilho em alumínio anodizado fixo</v>
          </cell>
          <cell r="C1412" t="str">
            <v>M2</v>
          </cell>
          <cell r="D1412">
            <v>541</v>
          </cell>
          <cell r="E1412">
            <v>37.06</v>
          </cell>
          <cell r="F1412">
            <v>578.05999999999995</v>
          </cell>
        </row>
        <row r="1413">
          <cell r="A1413" t="str">
            <v>25.01.410</v>
          </cell>
          <cell r="B1413" t="str">
            <v>Caixilho em alumínio anodizado maxim-ar</v>
          </cell>
          <cell r="C1413" t="str">
            <v>M2</v>
          </cell>
          <cell r="D1413">
            <v>770.58</v>
          </cell>
          <cell r="E1413">
            <v>37.06</v>
          </cell>
          <cell r="F1413">
            <v>807.64</v>
          </cell>
        </row>
        <row r="1414">
          <cell r="A1414" t="str">
            <v>25.01.430</v>
          </cell>
          <cell r="B1414" t="str">
            <v>Caixilho em alumínio fixo, tipo fachada</v>
          </cell>
          <cell r="C1414" t="str">
            <v>M2</v>
          </cell>
          <cell r="D1414">
            <v>655.72</v>
          </cell>
          <cell r="E1414">
            <v>27.8</v>
          </cell>
          <cell r="F1414">
            <v>683.52</v>
          </cell>
        </row>
        <row r="1415">
          <cell r="A1415" t="str">
            <v>25.01.440</v>
          </cell>
          <cell r="B1415" t="str">
            <v>Caixilho em alumínio maxim-ar, tipo fachada</v>
          </cell>
          <cell r="C1415" t="str">
            <v>M2</v>
          </cell>
          <cell r="D1415">
            <v>731.71</v>
          </cell>
          <cell r="E1415">
            <v>27.8</v>
          </cell>
          <cell r="F1415">
            <v>759.51</v>
          </cell>
        </row>
        <row r="1416">
          <cell r="A1416" t="str">
            <v>25.01.450</v>
          </cell>
          <cell r="B1416" t="str">
            <v>Caixilho em alumínio para pele de vidro, tipo fachada</v>
          </cell>
          <cell r="C1416" t="str">
            <v>M2</v>
          </cell>
          <cell r="D1416">
            <v>520.19000000000005</v>
          </cell>
          <cell r="E1416">
            <v>27.8</v>
          </cell>
          <cell r="F1416">
            <v>547.99</v>
          </cell>
        </row>
        <row r="1417">
          <cell r="A1417" t="str">
            <v>25.01.460</v>
          </cell>
          <cell r="B1417" t="str">
            <v>Gradil em alumínio natural, sob medida</v>
          </cell>
          <cell r="C1417" t="str">
            <v>M2</v>
          </cell>
          <cell r="D1417">
            <v>939.19</v>
          </cell>
          <cell r="F1417">
            <v>939.19</v>
          </cell>
        </row>
        <row r="1418">
          <cell r="A1418" t="str">
            <v>25.01.470</v>
          </cell>
          <cell r="B1418" t="str">
            <v>Caixilho fixo tipo veneziana em alumínio anodizado, sob medida - branco</v>
          </cell>
          <cell r="C1418" t="str">
            <v>M2</v>
          </cell>
          <cell r="D1418">
            <v>1243.95</v>
          </cell>
          <cell r="F1418">
            <v>1243.95</v>
          </cell>
        </row>
        <row r="1419">
          <cell r="A1419" t="str">
            <v>25.01.480</v>
          </cell>
          <cell r="B1419" t="str">
            <v>Caixilho em alumínio com pintura eletrostática, basculante, sob medida - branco</v>
          </cell>
          <cell r="C1419" t="str">
            <v>M2</v>
          </cell>
          <cell r="D1419">
            <v>847.45</v>
          </cell>
          <cell r="F1419">
            <v>847.45</v>
          </cell>
        </row>
        <row r="1420">
          <cell r="A1420" t="str">
            <v>25.01.490</v>
          </cell>
          <cell r="B1420" t="str">
            <v>Caixilho em alumínio com pintura eletrostática, maxim-ar, sob medida - branco</v>
          </cell>
          <cell r="C1420" t="str">
            <v>M2</v>
          </cell>
          <cell r="D1420">
            <v>817.23</v>
          </cell>
          <cell r="F1420">
            <v>817.23</v>
          </cell>
        </row>
        <row r="1421">
          <cell r="A1421" t="str">
            <v>25.01.500</v>
          </cell>
          <cell r="B1421" t="str">
            <v>Caixilho em alumínio anodizado fixo, sob medida - bronze/preto</v>
          </cell>
          <cell r="C1421" t="str">
            <v>M2</v>
          </cell>
          <cell r="D1421">
            <v>855.1</v>
          </cell>
          <cell r="E1421">
            <v>48.24</v>
          </cell>
          <cell r="F1421">
            <v>903.34</v>
          </cell>
        </row>
        <row r="1422">
          <cell r="A1422" t="str">
            <v>25.01.510</v>
          </cell>
          <cell r="B1422" t="str">
            <v>Caixilho em alumínio anodizado basculante, sob medida - bronze/preto</v>
          </cell>
          <cell r="C1422" t="str">
            <v>M2</v>
          </cell>
          <cell r="D1422">
            <v>1220.67</v>
          </cell>
          <cell r="E1422">
            <v>48.24</v>
          </cell>
          <cell r="F1422">
            <v>1268.9100000000001</v>
          </cell>
        </row>
        <row r="1423">
          <cell r="A1423" t="str">
            <v>25.01.520</v>
          </cell>
          <cell r="B1423" t="str">
            <v>Caixilho em alumínio anodizado maxim-ar, sob medida - bronze/preto</v>
          </cell>
          <cell r="C1423" t="str">
            <v>M2</v>
          </cell>
          <cell r="D1423">
            <v>913.32</v>
          </cell>
          <cell r="E1423">
            <v>48.24</v>
          </cell>
          <cell r="F1423">
            <v>961.56</v>
          </cell>
        </row>
        <row r="1424">
          <cell r="A1424" t="str">
            <v>25.01.530</v>
          </cell>
          <cell r="B1424" t="str">
            <v>Caixilho em alumínio anodizado de correr, sob medida - bronze/preto</v>
          </cell>
          <cell r="C1424" t="str">
            <v>M2</v>
          </cell>
          <cell r="D1424">
            <v>939.81</v>
          </cell>
          <cell r="E1424">
            <v>48.24</v>
          </cell>
          <cell r="F1424">
            <v>988.05</v>
          </cell>
        </row>
        <row r="1425">
          <cell r="A1425" t="str">
            <v>25.02</v>
          </cell>
          <cell r="B1425" t="str">
            <v>Porta em aluminio</v>
          </cell>
        </row>
        <row r="1426">
          <cell r="A1426" t="str">
            <v>25.02.020</v>
          </cell>
          <cell r="B1426" t="str">
            <v>Porta de entrada de abrir em alumínio, sob medida</v>
          </cell>
          <cell r="C1426" t="str">
            <v>M2</v>
          </cell>
          <cell r="D1426">
            <v>965.91</v>
          </cell>
          <cell r="E1426">
            <v>96.48</v>
          </cell>
          <cell r="F1426">
            <v>1062.3900000000001</v>
          </cell>
        </row>
        <row r="1427">
          <cell r="A1427" t="str">
            <v>25.02.040</v>
          </cell>
          <cell r="B1427" t="str">
            <v>Porta de entrada de correr em alumínio, sob medida</v>
          </cell>
          <cell r="C1427" t="str">
            <v>M2</v>
          </cell>
          <cell r="D1427">
            <v>1075.77</v>
          </cell>
          <cell r="E1427">
            <v>96.48</v>
          </cell>
          <cell r="F1427">
            <v>1172.25</v>
          </cell>
        </row>
        <row r="1428">
          <cell r="A1428" t="str">
            <v>25.02.042</v>
          </cell>
          <cell r="B1428" t="str">
            <v>Porta de correr em alumínio tipo lambri branco, sob medida</v>
          </cell>
          <cell r="C1428" t="str">
            <v>M2</v>
          </cell>
          <cell r="D1428">
            <v>858.03</v>
          </cell>
          <cell r="E1428">
            <v>48.24</v>
          </cell>
          <cell r="F1428">
            <v>906.27</v>
          </cell>
        </row>
        <row r="1429">
          <cell r="A1429" t="str">
            <v>25.02.050</v>
          </cell>
          <cell r="B1429" t="str">
            <v>Porta veneziana de abrir em alumínio, linha comercial</v>
          </cell>
          <cell r="C1429" t="str">
            <v>M2</v>
          </cell>
          <cell r="D1429">
            <v>525.83000000000004</v>
          </cell>
          <cell r="E1429">
            <v>96.48</v>
          </cell>
          <cell r="F1429">
            <v>622.30999999999995</v>
          </cell>
        </row>
        <row r="1430">
          <cell r="A1430" t="str">
            <v>25.02.060</v>
          </cell>
          <cell r="B1430" t="str">
            <v>Porta/portinhola em alumínio, sob medida</v>
          </cell>
          <cell r="C1430" t="str">
            <v>M2</v>
          </cell>
          <cell r="D1430">
            <v>791.23</v>
          </cell>
          <cell r="E1430">
            <v>96.48</v>
          </cell>
          <cell r="F1430">
            <v>887.71</v>
          </cell>
        </row>
        <row r="1431">
          <cell r="A1431" t="str">
            <v>25.02.070</v>
          </cell>
          <cell r="B1431" t="str">
            <v>Portinhola tipo veneziana em alumínio, linha comercial</v>
          </cell>
          <cell r="C1431" t="str">
            <v>M2</v>
          </cell>
          <cell r="D1431">
            <v>516.51</v>
          </cell>
          <cell r="E1431">
            <v>96.48</v>
          </cell>
          <cell r="F1431">
            <v>612.99</v>
          </cell>
        </row>
        <row r="1432">
          <cell r="A1432" t="str">
            <v>25.02.110</v>
          </cell>
          <cell r="B1432" t="str">
            <v>Porta veneziana de abrir em alumínio, sob medida</v>
          </cell>
          <cell r="C1432" t="str">
            <v>M2</v>
          </cell>
          <cell r="D1432">
            <v>1031.3399999999999</v>
          </cell>
          <cell r="E1432">
            <v>96.48</v>
          </cell>
          <cell r="F1432">
            <v>1127.82</v>
          </cell>
        </row>
        <row r="1433">
          <cell r="A1433" t="str">
            <v>25.02.211</v>
          </cell>
          <cell r="B1433" t="str">
            <v>Porta veneziana de abrir em alumínio - cor branca</v>
          </cell>
          <cell r="C1433" t="str">
            <v>M2</v>
          </cell>
          <cell r="D1433">
            <v>423.13</v>
          </cell>
          <cell r="E1433">
            <v>96.48</v>
          </cell>
          <cell r="F1433">
            <v>519.61</v>
          </cell>
        </row>
        <row r="1434">
          <cell r="A1434" t="str">
            <v>25.02.221</v>
          </cell>
          <cell r="B1434" t="str">
            <v>Porta de correr em alumínio com veneziana e vidro - cor branca</v>
          </cell>
          <cell r="C1434" t="str">
            <v>M2</v>
          </cell>
          <cell r="D1434">
            <v>1029.44</v>
          </cell>
          <cell r="E1434">
            <v>96.48</v>
          </cell>
          <cell r="F1434">
            <v>1125.92</v>
          </cell>
        </row>
        <row r="1435">
          <cell r="A1435" t="str">
            <v>25.02.230</v>
          </cell>
          <cell r="B1435" t="str">
            <v>Porta em alumínio anodizado de abrir, sob medida - bronze/preto</v>
          </cell>
          <cell r="C1435" t="str">
            <v>M2</v>
          </cell>
          <cell r="D1435">
            <v>939.18</v>
          </cell>
          <cell r="E1435">
            <v>48.24</v>
          </cell>
          <cell r="F1435">
            <v>987.42</v>
          </cell>
        </row>
        <row r="1436">
          <cell r="A1436" t="str">
            <v>25.02.240</v>
          </cell>
          <cell r="B1436" t="str">
            <v>Porta em alumínio anodizado de correr, sob medida - bronze/preto</v>
          </cell>
          <cell r="C1436" t="str">
            <v>M2</v>
          </cell>
          <cell r="D1436">
            <v>861.82</v>
          </cell>
          <cell r="E1436">
            <v>48.24</v>
          </cell>
          <cell r="F1436">
            <v>910.06</v>
          </cell>
        </row>
        <row r="1437">
          <cell r="A1437" t="str">
            <v>25.02.250</v>
          </cell>
          <cell r="B1437" t="str">
            <v>Porta em alumínio anodizado de abrir, tipo veneziana, sob medida - bronze/preto</v>
          </cell>
          <cell r="C1437" t="str">
            <v>M2</v>
          </cell>
          <cell r="D1437">
            <v>1039.19</v>
          </cell>
          <cell r="E1437">
            <v>48.24</v>
          </cell>
          <cell r="F1437">
            <v>1087.43</v>
          </cell>
        </row>
        <row r="1438">
          <cell r="A1438" t="str">
            <v>25.02.260</v>
          </cell>
          <cell r="B1438" t="str">
            <v>Portinhola em alumínio anodizado de correr, tipo veneziana, sob medida - bronze/preto</v>
          </cell>
          <cell r="C1438" t="str">
            <v>M2</v>
          </cell>
          <cell r="D1438">
            <v>1135.93</v>
          </cell>
          <cell r="E1438">
            <v>48.24</v>
          </cell>
          <cell r="F1438">
            <v>1184.17</v>
          </cell>
        </row>
        <row r="1439">
          <cell r="A1439" t="str">
            <v>25.02.300</v>
          </cell>
          <cell r="B1439" t="str">
            <v>Porta de abrir em alumínio com pintura eletrostática, sob medida - cor branca</v>
          </cell>
          <cell r="C1439" t="str">
            <v>M2</v>
          </cell>
          <cell r="D1439">
            <v>993.23</v>
          </cell>
          <cell r="E1439">
            <v>96.48</v>
          </cell>
          <cell r="F1439">
            <v>1089.71</v>
          </cell>
        </row>
        <row r="1440">
          <cell r="A1440" t="str">
            <v>25.02.310</v>
          </cell>
          <cell r="B1440" t="str">
            <v>Porta de abrir em alumínio tipo lambri, sob medida - cor branca</v>
          </cell>
          <cell r="C1440" t="str">
            <v>M2</v>
          </cell>
          <cell r="D1440">
            <v>1037.02</v>
          </cell>
          <cell r="E1440">
            <v>96.48</v>
          </cell>
          <cell r="F1440">
            <v>1133.5</v>
          </cell>
        </row>
        <row r="1441">
          <cell r="A1441" t="str">
            <v>25.20</v>
          </cell>
          <cell r="B1441" t="str">
            <v>Reparos, conservacoes e complementos - GRUPO 25</v>
          </cell>
        </row>
        <row r="1442">
          <cell r="A1442" t="str">
            <v>25.20.020</v>
          </cell>
          <cell r="B1442" t="str">
            <v>Tela de proteção tipo mosquiteira removível, em fibra de vidro com revestimento em PVC e requadro em alumínio</v>
          </cell>
          <cell r="C1442" t="str">
            <v>M2</v>
          </cell>
          <cell r="D1442">
            <v>143.78</v>
          </cell>
          <cell r="F1442">
            <v>143.78</v>
          </cell>
        </row>
        <row r="1443">
          <cell r="A1443" t="str">
            <v>26</v>
          </cell>
          <cell r="B1443" t="str">
            <v>ESQUADRIA E ELEMENTO EM VIDRO</v>
          </cell>
        </row>
        <row r="1444">
          <cell r="A1444" t="str">
            <v>26.01</v>
          </cell>
          <cell r="B1444" t="str">
            <v>Vidro comum e laminado</v>
          </cell>
        </row>
        <row r="1445">
          <cell r="A1445" t="str">
            <v>26.01.020</v>
          </cell>
          <cell r="B1445" t="str">
            <v>Vidro liso transparente de 3 mm</v>
          </cell>
          <cell r="C1445" t="str">
            <v>M2</v>
          </cell>
          <cell r="D1445">
            <v>85.78</v>
          </cell>
          <cell r="E1445">
            <v>21.87</v>
          </cell>
          <cell r="F1445">
            <v>107.65</v>
          </cell>
        </row>
        <row r="1446">
          <cell r="A1446" t="str">
            <v>26.01.040</v>
          </cell>
          <cell r="B1446" t="str">
            <v>Vidro liso transparente de 4 mm</v>
          </cell>
          <cell r="C1446" t="str">
            <v>M2</v>
          </cell>
          <cell r="D1446">
            <v>114.5</v>
          </cell>
          <cell r="E1446">
            <v>21.87</v>
          </cell>
          <cell r="F1446">
            <v>136.37</v>
          </cell>
        </row>
        <row r="1447">
          <cell r="A1447" t="str">
            <v>26.01.060</v>
          </cell>
          <cell r="B1447" t="str">
            <v>Vidro liso transparente de 5 mm</v>
          </cell>
          <cell r="C1447" t="str">
            <v>M2</v>
          </cell>
          <cell r="D1447">
            <v>121.37</v>
          </cell>
          <cell r="E1447">
            <v>21.87</v>
          </cell>
          <cell r="F1447">
            <v>143.24</v>
          </cell>
        </row>
        <row r="1448">
          <cell r="A1448" t="str">
            <v>26.01.080</v>
          </cell>
          <cell r="B1448" t="str">
            <v>Vidro liso transparente de 6 mm</v>
          </cell>
          <cell r="C1448" t="str">
            <v>M2</v>
          </cell>
          <cell r="D1448">
            <v>134.88</v>
          </cell>
          <cell r="E1448">
            <v>21.87</v>
          </cell>
          <cell r="F1448">
            <v>156.75</v>
          </cell>
        </row>
        <row r="1449">
          <cell r="A1449" t="str">
            <v>26.01.140</v>
          </cell>
          <cell r="B1449" t="str">
            <v>Vidro liso laminado colorido de 6 mm</v>
          </cell>
          <cell r="C1449" t="str">
            <v>M2</v>
          </cell>
          <cell r="D1449">
            <v>418.77</v>
          </cell>
          <cell r="E1449">
            <v>21.87</v>
          </cell>
          <cell r="F1449">
            <v>440.64</v>
          </cell>
        </row>
        <row r="1450">
          <cell r="A1450" t="str">
            <v>26.01.155</v>
          </cell>
          <cell r="B1450" t="str">
            <v>Vidro liso laminado colorido de 10 mm</v>
          </cell>
          <cell r="C1450" t="str">
            <v>M2</v>
          </cell>
          <cell r="D1450">
            <v>652.72</v>
          </cell>
          <cell r="E1450">
            <v>21.87</v>
          </cell>
          <cell r="F1450">
            <v>674.59</v>
          </cell>
        </row>
        <row r="1451">
          <cell r="A1451" t="str">
            <v>26.01.160</v>
          </cell>
          <cell r="B1451" t="str">
            <v>Vidro liso laminado leitoso de 6 mm</v>
          </cell>
          <cell r="C1451" t="str">
            <v>M2</v>
          </cell>
          <cell r="D1451">
            <v>463.7</v>
          </cell>
          <cell r="E1451">
            <v>21.87</v>
          </cell>
          <cell r="F1451">
            <v>485.57</v>
          </cell>
        </row>
        <row r="1452">
          <cell r="A1452" t="str">
            <v>26.01.168</v>
          </cell>
          <cell r="B1452" t="str">
            <v>Vidro liso laminado incolor de 6 mm</v>
          </cell>
          <cell r="C1452" t="str">
            <v>M2</v>
          </cell>
          <cell r="D1452">
            <v>236.28</v>
          </cell>
          <cell r="E1452">
            <v>21.87</v>
          </cell>
          <cell r="F1452">
            <v>258.14999999999998</v>
          </cell>
        </row>
        <row r="1453">
          <cell r="A1453" t="str">
            <v>26.01.169</v>
          </cell>
          <cell r="B1453" t="str">
            <v>Vidro liso laminado incolor de 8 mm</v>
          </cell>
          <cell r="C1453" t="str">
            <v>M2</v>
          </cell>
          <cell r="D1453">
            <v>343.33</v>
          </cell>
          <cell r="E1453">
            <v>21.87</v>
          </cell>
          <cell r="F1453">
            <v>365.2</v>
          </cell>
        </row>
        <row r="1454">
          <cell r="A1454" t="str">
            <v>26.01.170</v>
          </cell>
          <cell r="B1454" t="str">
            <v>Vidro liso laminado incolor de 10 mm</v>
          </cell>
          <cell r="C1454" t="str">
            <v>M2</v>
          </cell>
          <cell r="D1454">
            <v>400.08</v>
          </cell>
          <cell r="E1454">
            <v>21.87</v>
          </cell>
          <cell r="F1454">
            <v>421.95</v>
          </cell>
        </row>
        <row r="1455">
          <cell r="A1455" t="str">
            <v>26.01.190</v>
          </cell>
          <cell r="B1455" t="str">
            <v>Vidro liso laminado jateado de 6 mm</v>
          </cell>
          <cell r="C1455" t="str">
            <v>M2</v>
          </cell>
          <cell r="D1455">
            <v>385.72</v>
          </cell>
          <cell r="E1455">
            <v>21.87</v>
          </cell>
          <cell r="F1455">
            <v>407.59</v>
          </cell>
        </row>
        <row r="1456">
          <cell r="A1456" t="str">
            <v>26.01.230</v>
          </cell>
          <cell r="B1456" t="str">
            <v>Vidro fantasia de 3/4 mm</v>
          </cell>
          <cell r="C1456" t="str">
            <v>M2</v>
          </cell>
          <cell r="D1456">
            <v>123.75</v>
          </cell>
          <cell r="E1456">
            <v>21.87</v>
          </cell>
          <cell r="F1456">
            <v>145.62</v>
          </cell>
        </row>
        <row r="1457">
          <cell r="A1457" t="str">
            <v>26.01.348</v>
          </cell>
          <cell r="B1457" t="str">
            <v>Vidro multilaminado de alta segurança, proteção balística nível III</v>
          </cell>
          <cell r="C1457" t="str">
            <v>M2</v>
          </cell>
          <cell r="D1457">
            <v>3476.68</v>
          </cell>
          <cell r="F1457">
            <v>3476.68</v>
          </cell>
        </row>
        <row r="1458">
          <cell r="A1458" t="str">
            <v>26.01.350</v>
          </cell>
          <cell r="B1458" t="str">
            <v>Vidro multilaminado de alta segurança em policarbonato, proteção balística nível III</v>
          </cell>
          <cell r="C1458" t="str">
            <v>M2</v>
          </cell>
          <cell r="D1458">
            <v>5772</v>
          </cell>
          <cell r="F1458">
            <v>5772</v>
          </cell>
        </row>
        <row r="1459">
          <cell r="A1459" t="str">
            <v>26.01.460</v>
          </cell>
          <cell r="B1459" t="str">
            <v>Vidros float monolíticos verde de 6 mm</v>
          </cell>
          <cell r="C1459" t="str">
            <v>M2</v>
          </cell>
          <cell r="D1459">
            <v>156.52000000000001</v>
          </cell>
          <cell r="E1459">
            <v>21.87</v>
          </cell>
          <cell r="F1459">
            <v>178.39</v>
          </cell>
        </row>
        <row r="1460">
          <cell r="A1460" t="str">
            <v>26.02</v>
          </cell>
          <cell r="B1460" t="str">
            <v>Vidro temperado</v>
          </cell>
        </row>
        <row r="1461">
          <cell r="A1461" t="str">
            <v>26.02.020</v>
          </cell>
          <cell r="B1461" t="str">
            <v>Vidro temperado incolor de 6 mm</v>
          </cell>
          <cell r="C1461" t="str">
            <v>M2</v>
          </cell>
          <cell r="D1461">
            <v>198.2</v>
          </cell>
          <cell r="F1461">
            <v>198.2</v>
          </cell>
        </row>
        <row r="1462">
          <cell r="A1462" t="str">
            <v>26.02.040</v>
          </cell>
          <cell r="B1462" t="str">
            <v>Vidro temperado incolor de 8 mm</v>
          </cell>
          <cell r="C1462" t="str">
            <v>M2</v>
          </cell>
          <cell r="D1462">
            <v>243.32</v>
          </cell>
          <cell r="F1462">
            <v>243.32</v>
          </cell>
        </row>
        <row r="1463">
          <cell r="A1463" t="str">
            <v>26.02.060</v>
          </cell>
          <cell r="B1463" t="str">
            <v>Vidro temperado incolor de 10 mm</v>
          </cell>
          <cell r="C1463" t="str">
            <v>M2</v>
          </cell>
          <cell r="D1463">
            <v>301.49</v>
          </cell>
          <cell r="F1463">
            <v>301.49</v>
          </cell>
        </row>
        <row r="1464">
          <cell r="A1464" t="str">
            <v>26.02.120</v>
          </cell>
          <cell r="B1464" t="str">
            <v>Vidro temperado cinza ou bronze de 6 mm</v>
          </cell>
          <cell r="C1464" t="str">
            <v>M2</v>
          </cell>
          <cell r="D1464">
            <v>268.32</v>
          </cell>
          <cell r="F1464">
            <v>268.32</v>
          </cell>
        </row>
        <row r="1465">
          <cell r="A1465" t="str">
            <v>26.02.140</v>
          </cell>
          <cell r="B1465" t="str">
            <v>Vidro temperado cinza ou bronze de 8 mm</v>
          </cell>
          <cell r="C1465" t="str">
            <v>M2</v>
          </cell>
          <cell r="D1465">
            <v>347.72</v>
          </cell>
          <cell r="F1465">
            <v>347.72</v>
          </cell>
        </row>
        <row r="1466">
          <cell r="A1466" t="str">
            <v>26.02.160</v>
          </cell>
          <cell r="B1466" t="str">
            <v>Vidro temperado cinza ou bronze de 10 mm</v>
          </cell>
          <cell r="C1466" t="str">
            <v>M2</v>
          </cell>
          <cell r="D1466">
            <v>495.89</v>
          </cell>
          <cell r="F1466">
            <v>495.89</v>
          </cell>
        </row>
        <row r="1467">
          <cell r="A1467" t="str">
            <v>26.02.170</v>
          </cell>
          <cell r="B1467" t="str">
            <v>Vidro temperado serigrafado incolor de 8 mm</v>
          </cell>
          <cell r="C1467" t="str">
            <v>M2</v>
          </cell>
          <cell r="D1467">
            <v>713.59</v>
          </cell>
          <cell r="F1467">
            <v>713.59</v>
          </cell>
        </row>
        <row r="1468">
          <cell r="A1468" t="str">
            <v>26.02.300</v>
          </cell>
          <cell r="B1468" t="str">
            <v>Vidro temperado neutro verde de 10 mm</v>
          </cell>
          <cell r="C1468" t="str">
            <v>M2</v>
          </cell>
          <cell r="D1468">
            <v>583.94000000000005</v>
          </cell>
          <cell r="F1468">
            <v>583.94000000000005</v>
          </cell>
        </row>
        <row r="1469">
          <cell r="A1469" t="str">
            <v>26.03</v>
          </cell>
          <cell r="B1469" t="str">
            <v>Vidro especial</v>
          </cell>
        </row>
        <row r="1470">
          <cell r="A1470" t="str">
            <v>26.03.070</v>
          </cell>
          <cell r="B1470" t="str">
            <v>Vidro laminado temperado incolor de 8mm</v>
          </cell>
          <cell r="C1470" t="str">
            <v>M2</v>
          </cell>
          <cell r="D1470">
            <v>464.99</v>
          </cell>
          <cell r="F1470">
            <v>464.99</v>
          </cell>
        </row>
        <row r="1471">
          <cell r="A1471" t="str">
            <v>26.03.074</v>
          </cell>
          <cell r="B1471" t="str">
            <v>Vidro laminado temperado incolor de 16 mm</v>
          </cell>
          <cell r="C1471" t="str">
            <v>M2</v>
          </cell>
          <cell r="D1471">
            <v>1181.02</v>
          </cell>
          <cell r="F1471">
            <v>1181.02</v>
          </cell>
        </row>
        <row r="1472">
          <cell r="A1472" t="str">
            <v>26.03.090</v>
          </cell>
          <cell r="B1472" t="str">
            <v>Vidro laminado temperado jateado de 8 mm</v>
          </cell>
          <cell r="C1472" t="str">
            <v>M2</v>
          </cell>
          <cell r="D1472">
            <v>610.73</v>
          </cell>
          <cell r="F1472">
            <v>610.73</v>
          </cell>
        </row>
        <row r="1473">
          <cell r="A1473" t="str">
            <v>26.03.300</v>
          </cell>
          <cell r="B1473" t="str">
            <v>Vidro laminado temperado neutro verde de 12 mm</v>
          </cell>
          <cell r="C1473" t="str">
            <v>M2</v>
          </cell>
          <cell r="D1473">
            <v>1688.29</v>
          </cell>
          <cell r="F1473">
            <v>1688.29</v>
          </cell>
        </row>
        <row r="1474">
          <cell r="A1474" t="str">
            <v>26.04</v>
          </cell>
          <cell r="B1474" t="str">
            <v>Espelhos</v>
          </cell>
        </row>
        <row r="1475">
          <cell r="A1475" t="str">
            <v>26.04.010</v>
          </cell>
          <cell r="B1475" t="str">
            <v>Espelho em vidro cristal liso, espessura de 4 mm</v>
          </cell>
          <cell r="C1475" t="str">
            <v>M2</v>
          </cell>
          <cell r="D1475">
            <v>478.57</v>
          </cell>
          <cell r="F1475">
            <v>478.57</v>
          </cell>
        </row>
        <row r="1476">
          <cell r="A1476" t="str">
            <v>26.04.030</v>
          </cell>
          <cell r="B1476" t="str">
            <v>Espelho comum de 3 mm com moldura em alumínio</v>
          </cell>
          <cell r="C1476" t="str">
            <v>M2</v>
          </cell>
          <cell r="D1476">
            <v>623.08000000000004</v>
          </cell>
          <cell r="E1476">
            <v>16.079999999999998</v>
          </cell>
          <cell r="F1476">
            <v>639.16</v>
          </cell>
        </row>
        <row r="1477">
          <cell r="A1477" t="str">
            <v>26.20</v>
          </cell>
          <cell r="B1477" t="str">
            <v>Reparos, conservacoes e complementos - GRUPO 26</v>
          </cell>
        </row>
        <row r="1478">
          <cell r="A1478" t="str">
            <v>26.20.010</v>
          </cell>
          <cell r="B1478" t="str">
            <v>Massa para vidro</v>
          </cell>
          <cell r="C1478" t="str">
            <v>M</v>
          </cell>
          <cell r="D1478">
            <v>1.28</v>
          </cell>
          <cell r="E1478">
            <v>3.28</v>
          </cell>
          <cell r="F1478">
            <v>4.5599999999999996</v>
          </cell>
        </row>
        <row r="1479">
          <cell r="A1479" t="str">
            <v>26.20.020</v>
          </cell>
          <cell r="B1479" t="str">
            <v>Recolocação de vidro inclusive emassamento ou recolocação de baguetes</v>
          </cell>
          <cell r="C1479" t="str">
            <v>M2</v>
          </cell>
          <cell r="D1479">
            <v>6.4</v>
          </cell>
          <cell r="E1479">
            <v>43.74</v>
          </cell>
          <cell r="F1479">
            <v>50.14</v>
          </cell>
        </row>
        <row r="1480">
          <cell r="A1480" t="str">
            <v>27</v>
          </cell>
          <cell r="B1480" t="str">
            <v>ESQUADRIA E ELEMENTO EM MATERIAL ESPECIAL</v>
          </cell>
        </row>
        <row r="1481">
          <cell r="A1481" t="str">
            <v>27.02</v>
          </cell>
          <cell r="B1481" t="str">
            <v>Policarbonato</v>
          </cell>
        </row>
        <row r="1482">
          <cell r="A1482" t="str">
            <v>27.02.001</v>
          </cell>
          <cell r="B1482" t="str">
            <v>Chapa em policarbonato compacta, fumê, espessura de 6mm</v>
          </cell>
          <cell r="C1482" t="str">
            <v>M2</v>
          </cell>
          <cell r="D1482">
            <v>551.71</v>
          </cell>
          <cell r="E1482">
            <v>75.86</v>
          </cell>
          <cell r="F1482">
            <v>627.57000000000005</v>
          </cell>
        </row>
        <row r="1483">
          <cell r="A1483" t="str">
            <v>27.02.011</v>
          </cell>
          <cell r="B1483" t="str">
            <v>Chapa em policarbonato compacta, cristal, espessura de 6 mm</v>
          </cell>
          <cell r="C1483" t="str">
            <v>M2</v>
          </cell>
          <cell r="D1483">
            <v>427.41</v>
          </cell>
          <cell r="E1483">
            <v>75.86</v>
          </cell>
          <cell r="F1483">
            <v>503.27</v>
          </cell>
        </row>
        <row r="1484">
          <cell r="A1484" t="str">
            <v>27.02.041</v>
          </cell>
          <cell r="B1484" t="str">
            <v>Chapa em policarbonato compacta, cristal, espessura de 10 mm</v>
          </cell>
          <cell r="C1484" t="str">
            <v>M2</v>
          </cell>
          <cell r="D1484">
            <v>664.62</v>
          </cell>
          <cell r="E1484">
            <v>75.86</v>
          </cell>
          <cell r="F1484">
            <v>740.48</v>
          </cell>
        </row>
        <row r="1485">
          <cell r="A1485" t="str">
            <v>27.02.050</v>
          </cell>
          <cell r="B1485" t="str">
            <v>Chapa de policarbonato alveolar de 6 mm</v>
          </cell>
          <cell r="C1485" t="str">
            <v>M2</v>
          </cell>
          <cell r="D1485">
            <v>69.42</v>
          </cell>
          <cell r="E1485">
            <v>75.86</v>
          </cell>
          <cell r="F1485">
            <v>145.28</v>
          </cell>
        </row>
        <row r="1486">
          <cell r="A1486" t="str">
            <v>27.03</v>
          </cell>
          <cell r="B1486" t="str">
            <v>Chapa de fibra de vidro</v>
          </cell>
        </row>
        <row r="1487">
          <cell r="A1487" t="str">
            <v>27.03.030</v>
          </cell>
          <cell r="B1487" t="str">
            <v>Placa de poliéster reforçada com fibra de vidro de 3 mm</v>
          </cell>
          <cell r="C1487" t="str">
            <v>M2</v>
          </cell>
          <cell r="D1487">
            <v>159.62</v>
          </cell>
          <cell r="E1487">
            <v>43.74</v>
          </cell>
          <cell r="F1487">
            <v>203.36</v>
          </cell>
        </row>
        <row r="1488">
          <cell r="A1488" t="str">
            <v>27.04</v>
          </cell>
          <cell r="B1488" t="str">
            <v>PVC / VINIL</v>
          </cell>
        </row>
        <row r="1489">
          <cell r="A1489" t="str">
            <v>27.04.031</v>
          </cell>
          <cell r="B1489" t="str">
            <v>Caixilho de correr em PVC com vidro e persiana</v>
          </cell>
          <cell r="C1489" t="str">
            <v>M2</v>
          </cell>
          <cell r="D1489">
            <v>2339.46</v>
          </cell>
          <cell r="E1489">
            <v>75.06</v>
          </cell>
          <cell r="F1489">
            <v>2414.52</v>
          </cell>
        </row>
        <row r="1490">
          <cell r="A1490" t="str">
            <v>27.04.040</v>
          </cell>
          <cell r="B1490" t="str">
            <v>Corrimão, bate-maca ou protetor de parede em PVC, com amortecimento à impacto, altura de 131 mm</v>
          </cell>
          <cell r="C1490" t="str">
            <v>M</v>
          </cell>
          <cell r="D1490">
            <v>330.78</v>
          </cell>
          <cell r="E1490">
            <v>59.34</v>
          </cell>
          <cell r="F1490">
            <v>390.12</v>
          </cell>
        </row>
        <row r="1491">
          <cell r="A1491" t="str">
            <v>27.04.050</v>
          </cell>
          <cell r="B1491" t="str">
            <v>Protetor de parede ou bate-maca em PVC flexível, com amortecimento à impacto, altura de 150 mm</v>
          </cell>
          <cell r="C1491" t="str">
            <v>M</v>
          </cell>
          <cell r="D1491">
            <v>66.5</v>
          </cell>
          <cell r="E1491">
            <v>19.29</v>
          </cell>
          <cell r="F1491">
            <v>85.79</v>
          </cell>
        </row>
        <row r="1492">
          <cell r="A1492" t="str">
            <v>27.04.051</v>
          </cell>
          <cell r="B1492" t="str">
            <v>Faixa em vinil para proteção de paredes, com amortecimento à alto impacto, altura de 400 mm</v>
          </cell>
          <cell r="C1492" t="str">
            <v>M</v>
          </cell>
          <cell r="D1492">
            <v>107.73</v>
          </cell>
          <cell r="E1492">
            <v>8.82</v>
          </cell>
          <cell r="F1492">
            <v>116.55</v>
          </cell>
        </row>
        <row r="1493">
          <cell r="A1493" t="str">
            <v>27.04.052</v>
          </cell>
          <cell r="B1493" t="str">
            <v>Cantoneira adesiva em vinil de alto impacto</v>
          </cell>
          <cell r="C1493" t="str">
            <v>M</v>
          </cell>
          <cell r="D1493">
            <v>63</v>
          </cell>
          <cell r="E1493">
            <v>4.83</v>
          </cell>
          <cell r="F1493">
            <v>67.83</v>
          </cell>
        </row>
        <row r="1494">
          <cell r="A1494" t="str">
            <v>27.04.060</v>
          </cell>
          <cell r="B1494" t="str">
            <v>Bate-maca ou protetor de parede curvo em PVC, com amortecimento à impacto, altura de 200 mm</v>
          </cell>
          <cell r="C1494" t="str">
            <v>M</v>
          </cell>
          <cell r="D1494">
            <v>149.04</v>
          </cell>
          <cell r="E1494">
            <v>52.6</v>
          </cell>
          <cell r="F1494">
            <v>201.64</v>
          </cell>
        </row>
        <row r="1495">
          <cell r="A1495" t="str">
            <v>27.04.070</v>
          </cell>
          <cell r="B1495" t="str">
            <v>Bate-maca ou protetor de parede em PVC, com amortecimento à impacto, altura de 200 mm</v>
          </cell>
          <cell r="C1495" t="str">
            <v>M</v>
          </cell>
          <cell r="D1495">
            <v>111.33</v>
          </cell>
          <cell r="E1495">
            <v>26.87</v>
          </cell>
          <cell r="F1495">
            <v>138.19999999999999</v>
          </cell>
        </row>
        <row r="1496">
          <cell r="A1496" t="str">
            <v>28</v>
          </cell>
          <cell r="B1496" t="str">
            <v>FERRAGEM COMPLEMENTAR PARA ESQUADRIAS</v>
          </cell>
        </row>
        <row r="1497">
          <cell r="A1497" t="str">
            <v>28.01</v>
          </cell>
          <cell r="B1497" t="str">
            <v>Ferragem para porta</v>
          </cell>
        </row>
        <row r="1498">
          <cell r="A1498" t="str">
            <v>28.01.020</v>
          </cell>
          <cell r="B1498" t="str">
            <v>Ferragem completa com maçaneta tipo alavanca, para porta externa com 1 folha</v>
          </cell>
          <cell r="C1498" t="str">
            <v>CJ</v>
          </cell>
          <cell r="D1498">
            <v>271.3</v>
          </cell>
          <cell r="E1498">
            <v>48.24</v>
          </cell>
          <cell r="F1498">
            <v>319.54000000000002</v>
          </cell>
        </row>
        <row r="1499">
          <cell r="A1499" t="str">
            <v>28.01.030</v>
          </cell>
          <cell r="B1499" t="str">
            <v>Ferragem completa com maçaneta tipo alavanca, para porta externa com 2 folhas</v>
          </cell>
          <cell r="C1499" t="str">
            <v>CJ</v>
          </cell>
          <cell r="D1499">
            <v>527.63</v>
          </cell>
          <cell r="E1499">
            <v>64.319999999999993</v>
          </cell>
          <cell r="F1499">
            <v>591.95000000000005</v>
          </cell>
        </row>
        <row r="1500">
          <cell r="A1500" t="str">
            <v>28.01.040</v>
          </cell>
          <cell r="B1500" t="str">
            <v>Ferragem completa com maçaneta tipo alavanca, para porta interna com 1 folha</v>
          </cell>
          <cell r="C1500" t="str">
            <v>CJ</v>
          </cell>
          <cell r="D1500">
            <v>212.39</v>
          </cell>
          <cell r="E1500">
            <v>48.24</v>
          </cell>
          <cell r="F1500">
            <v>260.63</v>
          </cell>
        </row>
        <row r="1501">
          <cell r="A1501" t="str">
            <v>28.01.050</v>
          </cell>
          <cell r="B1501" t="str">
            <v>Ferragem completa com maçaneta tipo alavanca, para porta interna com 2 folhas</v>
          </cell>
          <cell r="C1501" t="str">
            <v>CJ</v>
          </cell>
          <cell r="D1501">
            <v>435.84</v>
          </cell>
          <cell r="E1501">
            <v>64.319999999999993</v>
          </cell>
          <cell r="F1501">
            <v>500.16</v>
          </cell>
        </row>
        <row r="1502">
          <cell r="A1502" t="str">
            <v>28.01.070</v>
          </cell>
          <cell r="B1502" t="str">
            <v>Ferragem completa para porta de box de WC tipo livre/ocupado</v>
          </cell>
          <cell r="C1502" t="str">
            <v>CJ</v>
          </cell>
          <cell r="D1502">
            <v>161.13</v>
          </cell>
          <cell r="E1502">
            <v>48.24</v>
          </cell>
          <cell r="F1502">
            <v>209.37</v>
          </cell>
        </row>
        <row r="1503">
          <cell r="A1503" t="str">
            <v>28.01.080</v>
          </cell>
          <cell r="B1503" t="str">
            <v>Ferragem adicional para porta vão simples em divisória</v>
          </cell>
          <cell r="C1503" t="str">
            <v>CJ</v>
          </cell>
          <cell r="D1503">
            <v>222.16</v>
          </cell>
          <cell r="F1503">
            <v>222.16</v>
          </cell>
        </row>
        <row r="1504">
          <cell r="A1504" t="str">
            <v>28.01.090</v>
          </cell>
          <cell r="B1504" t="str">
            <v>Ferragem adicional para porta vão duplo em divisória</v>
          </cell>
          <cell r="C1504" t="str">
            <v>CJ</v>
          </cell>
          <cell r="D1504">
            <v>343.24</v>
          </cell>
          <cell r="F1504">
            <v>343.24</v>
          </cell>
        </row>
        <row r="1505">
          <cell r="A1505" t="str">
            <v>28.01.146</v>
          </cell>
          <cell r="B1505" t="str">
            <v>Fechadura eletromagnética para capacidade de atraque de 150 kgf</v>
          </cell>
          <cell r="C1505" t="str">
            <v>UN</v>
          </cell>
          <cell r="D1505">
            <v>320.76</v>
          </cell>
          <cell r="E1505">
            <v>54.59</v>
          </cell>
          <cell r="F1505">
            <v>375.35</v>
          </cell>
        </row>
        <row r="1506">
          <cell r="A1506" t="str">
            <v>28.01.150</v>
          </cell>
          <cell r="B1506" t="str">
            <v>Fechadura elétrica de sobrepor para porta ou portão com peso até 400 kg</v>
          </cell>
          <cell r="C1506" t="str">
            <v>CJ</v>
          </cell>
          <cell r="D1506">
            <v>451.06</v>
          </cell>
          <cell r="E1506">
            <v>54.59</v>
          </cell>
          <cell r="F1506">
            <v>505.65</v>
          </cell>
        </row>
        <row r="1507">
          <cell r="A1507" t="str">
            <v>28.01.160</v>
          </cell>
          <cell r="B1507" t="str">
            <v>Mola aérea para porta, com esforço acima de 50 kg até 60 kg</v>
          </cell>
          <cell r="C1507" t="str">
            <v>UN</v>
          </cell>
          <cell r="D1507">
            <v>294.83999999999997</v>
          </cell>
          <cell r="E1507">
            <v>15.41</v>
          </cell>
          <cell r="F1507">
            <v>310.25</v>
          </cell>
        </row>
        <row r="1508">
          <cell r="A1508" t="str">
            <v>28.01.171</v>
          </cell>
          <cell r="B1508" t="str">
            <v>Mola aérea para porta, com esforço acima de 60 kg até 80 kg</v>
          </cell>
          <cell r="C1508" t="str">
            <v>UN</v>
          </cell>
          <cell r="D1508">
            <v>295.31</v>
          </cell>
          <cell r="E1508">
            <v>15.41</v>
          </cell>
          <cell r="F1508">
            <v>310.72000000000003</v>
          </cell>
        </row>
        <row r="1509">
          <cell r="A1509" t="str">
            <v>28.01.180</v>
          </cell>
          <cell r="B1509" t="str">
            <v>Mola aérea hidráulica, para porta com largura até 1,60 m</v>
          </cell>
          <cell r="C1509" t="str">
            <v>UN</v>
          </cell>
          <cell r="D1509">
            <v>3446.49</v>
          </cell>
          <cell r="E1509">
            <v>38.51</v>
          </cell>
          <cell r="F1509">
            <v>3485</v>
          </cell>
        </row>
        <row r="1510">
          <cell r="A1510" t="str">
            <v>28.01.210</v>
          </cell>
          <cell r="B1510" t="str">
            <v>Fechadura tipo alavanca com chave para porta corta-fogo</v>
          </cell>
          <cell r="C1510" t="str">
            <v>UN</v>
          </cell>
          <cell r="D1510">
            <v>401.65</v>
          </cell>
          <cell r="E1510">
            <v>28.88</v>
          </cell>
          <cell r="F1510">
            <v>430.53</v>
          </cell>
        </row>
        <row r="1511">
          <cell r="A1511" t="str">
            <v>28.01.250</v>
          </cell>
          <cell r="B1511" t="str">
            <v>Visor tipo olho mágico</v>
          </cell>
          <cell r="C1511" t="str">
            <v>UN</v>
          </cell>
          <cell r="D1511">
            <v>27.6</v>
          </cell>
          <cell r="E1511">
            <v>9.65</v>
          </cell>
          <cell r="F1511">
            <v>37.25</v>
          </cell>
        </row>
        <row r="1512">
          <cell r="A1512" t="str">
            <v>28.01.270</v>
          </cell>
          <cell r="B1512" t="str">
            <v>Fechadura de segurança para cela tipo gorges, com clic e abertura de um lado</v>
          </cell>
          <cell r="C1512" t="str">
            <v>CJ</v>
          </cell>
          <cell r="D1512">
            <v>1171.28</v>
          </cell>
          <cell r="E1512">
            <v>4.8</v>
          </cell>
          <cell r="F1512">
            <v>1176.08</v>
          </cell>
        </row>
        <row r="1513">
          <cell r="A1513" t="str">
            <v>28.01.280</v>
          </cell>
          <cell r="B1513" t="str">
            <v>Fechadura de segurança para cela tipo gorges, com clic e abertura de um lado, embutida em caixa</v>
          </cell>
          <cell r="C1513" t="str">
            <v>CJ</v>
          </cell>
          <cell r="D1513">
            <v>1716.26</v>
          </cell>
          <cell r="E1513">
            <v>4.8</v>
          </cell>
          <cell r="F1513">
            <v>1721.06</v>
          </cell>
        </row>
        <row r="1514">
          <cell r="A1514" t="str">
            <v>28.01.290</v>
          </cell>
          <cell r="B1514" t="str">
            <v>Fechadura de segurança para corredor tipo gorges, com abertura de dois lados</v>
          </cell>
          <cell r="C1514" t="str">
            <v>CJ</v>
          </cell>
          <cell r="D1514">
            <v>1297.98</v>
          </cell>
          <cell r="E1514">
            <v>4.8</v>
          </cell>
          <cell r="F1514">
            <v>1302.78</v>
          </cell>
        </row>
        <row r="1515">
          <cell r="A1515" t="str">
            <v>28.01.330</v>
          </cell>
          <cell r="B1515" t="str">
            <v>Mola hidráulica de piso, para porta com largura até 1,10 m e peso até 120 kg</v>
          </cell>
          <cell r="C1515" t="str">
            <v>UN</v>
          </cell>
          <cell r="D1515">
            <v>1032.3499999999999</v>
          </cell>
          <cell r="E1515">
            <v>38.51</v>
          </cell>
          <cell r="F1515">
            <v>1070.8599999999999</v>
          </cell>
        </row>
        <row r="1516">
          <cell r="A1516" t="str">
            <v>28.01.400</v>
          </cell>
          <cell r="B1516" t="str">
            <v>Ferrolho de segurança de 1,20 m, para adaptação em portas de celas, embutido em caixa</v>
          </cell>
          <cell r="C1516" t="str">
            <v>UN</v>
          </cell>
          <cell r="D1516">
            <v>895.11</v>
          </cell>
          <cell r="E1516">
            <v>77.02</v>
          </cell>
          <cell r="F1516">
            <v>972.13</v>
          </cell>
        </row>
        <row r="1517">
          <cell r="A1517" t="str">
            <v>28.01.550</v>
          </cell>
          <cell r="B1517" t="str">
            <v>Fechadura com maçaneta tipo alavanca em aço inoxidável, para porta externa</v>
          </cell>
          <cell r="C1517" t="str">
            <v>UN</v>
          </cell>
          <cell r="D1517">
            <v>306.10000000000002</v>
          </cell>
          <cell r="E1517">
            <v>48.24</v>
          </cell>
          <cell r="F1517">
            <v>354.34</v>
          </cell>
        </row>
        <row r="1518">
          <cell r="A1518" t="str">
            <v>28.05</v>
          </cell>
          <cell r="B1518" t="str">
            <v>Cadeado</v>
          </cell>
        </row>
        <row r="1519">
          <cell r="A1519" t="str">
            <v>28.05.020</v>
          </cell>
          <cell r="B1519" t="str">
            <v>Cadeado de latão com cilindro - trava dupla - 25/27mm</v>
          </cell>
          <cell r="C1519" t="str">
            <v>UN</v>
          </cell>
          <cell r="D1519">
            <v>20.36</v>
          </cell>
          <cell r="F1519">
            <v>20.36</v>
          </cell>
        </row>
        <row r="1520">
          <cell r="A1520" t="str">
            <v>28.05.040</v>
          </cell>
          <cell r="B1520" t="str">
            <v>Cadeado de latão com cilindro - trava dupla - 35/36mm</v>
          </cell>
          <cell r="C1520" t="str">
            <v>UN</v>
          </cell>
          <cell r="D1520">
            <v>29.16</v>
          </cell>
          <cell r="F1520">
            <v>29.16</v>
          </cell>
        </row>
        <row r="1521">
          <cell r="A1521" t="str">
            <v>28.05.060</v>
          </cell>
          <cell r="B1521" t="str">
            <v>Cadeado de latão com cilindro - trava dupla - 50mm</v>
          </cell>
          <cell r="C1521" t="str">
            <v>UN</v>
          </cell>
          <cell r="D1521">
            <v>50.71</v>
          </cell>
          <cell r="F1521">
            <v>50.71</v>
          </cell>
        </row>
        <row r="1522">
          <cell r="A1522" t="str">
            <v>28.05.070</v>
          </cell>
          <cell r="B1522" t="str">
            <v>Cadeado de latão com cilindro de alta segurança, com 16 pinos e tetra-chave - 70mm</v>
          </cell>
          <cell r="C1522" t="str">
            <v>UN</v>
          </cell>
          <cell r="D1522">
            <v>167.52</v>
          </cell>
          <cell r="F1522">
            <v>167.52</v>
          </cell>
        </row>
        <row r="1523">
          <cell r="A1523" t="str">
            <v>28.05.080</v>
          </cell>
          <cell r="B1523" t="str">
            <v>Cadeado de latão com cilindro - trava dupla - 60mm</v>
          </cell>
          <cell r="C1523" t="str">
            <v>UN</v>
          </cell>
          <cell r="D1523">
            <v>79.52</v>
          </cell>
          <cell r="F1523">
            <v>79.52</v>
          </cell>
        </row>
        <row r="1524">
          <cell r="A1524" t="str">
            <v>28.20</v>
          </cell>
          <cell r="B1524" t="str">
            <v>Reparos, conservacoes e complementos - GRUPO 28</v>
          </cell>
        </row>
        <row r="1525">
          <cell r="A1525" t="str">
            <v>28.20.020</v>
          </cell>
          <cell r="B1525" t="str">
            <v>Recolocação de fechaduras de embutir</v>
          </cell>
          <cell r="C1525" t="str">
            <v>UN</v>
          </cell>
          <cell r="E1525">
            <v>48.24</v>
          </cell>
          <cell r="F1525">
            <v>48.24</v>
          </cell>
        </row>
        <row r="1526">
          <cell r="A1526" t="str">
            <v>28.20.030</v>
          </cell>
          <cell r="B1526" t="str">
            <v>Barra antipânico de sobrepor para porta de 1 folha</v>
          </cell>
          <cell r="C1526" t="str">
            <v>UN</v>
          </cell>
          <cell r="D1526">
            <v>812.26</v>
          </cell>
          <cell r="E1526">
            <v>38.51</v>
          </cell>
          <cell r="F1526">
            <v>850.77</v>
          </cell>
        </row>
        <row r="1527">
          <cell r="A1527" t="str">
            <v>28.20.040</v>
          </cell>
          <cell r="B1527" t="str">
            <v>Recolocação de fechaduras e fechos de sobrepor</v>
          </cell>
          <cell r="C1527" t="str">
            <v>UN</v>
          </cell>
          <cell r="E1527">
            <v>41.49</v>
          </cell>
          <cell r="F1527">
            <v>41.49</v>
          </cell>
        </row>
        <row r="1528">
          <cell r="A1528" t="str">
            <v>28.20.050</v>
          </cell>
          <cell r="B1528" t="str">
            <v>Barra antipânico de sobrepor e maçaneta livre para porta de 1 folha</v>
          </cell>
          <cell r="C1528" t="str">
            <v>CJ</v>
          </cell>
          <cell r="D1528">
            <v>1384.81</v>
          </cell>
          <cell r="E1528">
            <v>50.07</v>
          </cell>
          <cell r="F1528">
            <v>1434.88</v>
          </cell>
        </row>
        <row r="1529">
          <cell r="A1529" t="str">
            <v>28.20.060</v>
          </cell>
          <cell r="B1529" t="str">
            <v>Recolocação de dobradiças</v>
          </cell>
          <cell r="C1529" t="str">
            <v>UN</v>
          </cell>
          <cell r="E1529">
            <v>5.47</v>
          </cell>
          <cell r="F1529">
            <v>5.47</v>
          </cell>
        </row>
        <row r="1530">
          <cell r="A1530" t="str">
            <v>28.20.070</v>
          </cell>
          <cell r="B1530" t="str">
            <v>Ferragem para portão de tapume</v>
          </cell>
          <cell r="C1530" t="str">
            <v>CJ</v>
          </cell>
          <cell r="D1530">
            <v>413.1</v>
          </cell>
          <cell r="E1530">
            <v>96.48</v>
          </cell>
          <cell r="F1530">
            <v>509.58</v>
          </cell>
        </row>
        <row r="1531">
          <cell r="A1531" t="str">
            <v>28.20.090</v>
          </cell>
          <cell r="B1531" t="str">
            <v>Dobradiça tipo gonzo, diâmetro de 1 1/2´ com abas de 2´ x 3/8´</v>
          </cell>
          <cell r="C1531" t="str">
            <v>UN</v>
          </cell>
          <cell r="D1531">
            <v>139.29</v>
          </cell>
          <cell r="E1531">
            <v>18.559999999999999</v>
          </cell>
          <cell r="F1531">
            <v>157.85</v>
          </cell>
        </row>
        <row r="1532">
          <cell r="A1532" t="str">
            <v>28.20.170</v>
          </cell>
          <cell r="B1532" t="str">
            <v>Brete para instalação superior em porta chapa/grade de segurança</v>
          </cell>
          <cell r="C1532" t="str">
            <v>CJ</v>
          </cell>
          <cell r="D1532">
            <v>3731.34</v>
          </cell>
          <cell r="E1532">
            <v>115.53</v>
          </cell>
          <cell r="F1532">
            <v>3846.87</v>
          </cell>
        </row>
        <row r="1533">
          <cell r="A1533" t="str">
            <v>28.20.210</v>
          </cell>
          <cell r="B1533" t="str">
            <v>Ferrolho de segurança para adaptação em portas de celas</v>
          </cell>
          <cell r="C1533" t="str">
            <v>UN</v>
          </cell>
          <cell r="D1533">
            <v>373.57</v>
          </cell>
          <cell r="E1533">
            <v>38.51</v>
          </cell>
          <cell r="F1533">
            <v>412.08</v>
          </cell>
        </row>
        <row r="1534">
          <cell r="A1534" t="str">
            <v>28.20.211</v>
          </cell>
          <cell r="B1534" t="str">
            <v>Maçaneta tipo alavanca, acionamento com chave, para porta corta-fogo</v>
          </cell>
          <cell r="C1534" t="str">
            <v>UN</v>
          </cell>
          <cell r="D1534">
            <v>236.92</v>
          </cell>
          <cell r="E1534">
            <v>28.88</v>
          </cell>
          <cell r="F1534">
            <v>265.8</v>
          </cell>
        </row>
        <row r="1535">
          <cell r="A1535" t="str">
            <v>28.20.220</v>
          </cell>
          <cell r="B1535" t="str">
            <v>Dobradiça inferior para porta de vidro temperado</v>
          </cell>
          <cell r="C1535" t="str">
            <v>UN</v>
          </cell>
          <cell r="D1535">
            <v>96.82</v>
          </cell>
          <cell r="E1535">
            <v>6.55</v>
          </cell>
          <cell r="F1535">
            <v>103.37</v>
          </cell>
        </row>
        <row r="1536">
          <cell r="A1536" t="str">
            <v>28.20.230</v>
          </cell>
          <cell r="B1536" t="str">
            <v>Dobradiça superior para porta de vidro temperado</v>
          </cell>
          <cell r="C1536" t="str">
            <v>UN</v>
          </cell>
          <cell r="D1536">
            <v>56.87</v>
          </cell>
          <cell r="E1536">
            <v>6.55</v>
          </cell>
          <cell r="F1536">
            <v>63.42</v>
          </cell>
        </row>
        <row r="1537">
          <cell r="A1537" t="str">
            <v>28.20.360</v>
          </cell>
          <cell r="B1537" t="str">
            <v>Suporte duplo para vidro temperado fixado em alvenaria</v>
          </cell>
          <cell r="C1537" t="str">
            <v>UN</v>
          </cell>
          <cell r="D1537">
            <v>165.69</v>
          </cell>
          <cell r="E1537">
            <v>6.55</v>
          </cell>
          <cell r="F1537">
            <v>172.24</v>
          </cell>
        </row>
        <row r="1538">
          <cell r="A1538" t="str">
            <v>28.20.411</v>
          </cell>
          <cell r="B1538" t="str">
            <v>Dobradiça em aço cromado de 3 1/2", para porta de até 21 kg</v>
          </cell>
          <cell r="C1538" t="str">
            <v>CJ</v>
          </cell>
          <cell r="D1538">
            <v>27.1</v>
          </cell>
          <cell r="E1538">
            <v>5.47</v>
          </cell>
          <cell r="F1538">
            <v>32.57</v>
          </cell>
        </row>
        <row r="1539">
          <cell r="A1539" t="str">
            <v>28.20.412</v>
          </cell>
          <cell r="B1539" t="str">
            <v>Dobradiça em aço inoxidável de 3" x 2 1/2", para porta de até 25 kg</v>
          </cell>
          <cell r="C1539" t="str">
            <v>UN</v>
          </cell>
          <cell r="D1539">
            <v>39.32</v>
          </cell>
          <cell r="E1539">
            <v>5.47</v>
          </cell>
          <cell r="F1539">
            <v>44.79</v>
          </cell>
        </row>
        <row r="1540">
          <cell r="A1540" t="str">
            <v>28.20.413</v>
          </cell>
          <cell r="B1540" t="str">
            <v>Dobradiça em latão cromado reforçada de 3 1/2" x 3", para porta de até 35 kg</v>
          </cell>
          <cell r="C1540" t="str">
            <v>UN</v>
          </cell>
          <cell r="D1540">
            <v>54.34</v>
          </cell>
          <cell r="E1540">
            <v>5.47</v>
          </cell>
          <cell r="F1540">
            <v>59.81</v>
          </cell>
        </row>
        <row r="1541">
          <cell r="A1541" t="str">
            <v>28.20.430</v>
          </cell>
          <cell r="B1541" t="str">
            <v>Dobradiça em latão cromado, com mola tipo vai e vem, de 3"</v>
          </cell>
          <cell r="C1541" t="str">
            <v>CJ</v>
          </cell>
          <cell r="D1541">
            <v>204.67</v>
          </cell>
          <cell r="E1541">
            <v>11.58</v>
          </cell>
          <cell r="F1541">
            <v>216.25</v>
          </cell>
        </row>
        <row r="1542">
          <cell r="A1542" t="str">
            <v>28.20.510</v>
          </cell>
          <cell r="B1542" t="str">
            <v>Pivô superior lateral para porta em vidro temperado</v>
          </cell>
          <cell r="C1542" t="str">
            <v>UN</v>
          </cell>
          <cell r="D1542">
            <v>68.180000000000007</v>
          </cell>
          <cell r="E1542">
            <v>6.55</v>
          </cell>
          <cell r="F1542">
            <v>74.73</v>
          </cell>
        </row>
        <row r="1543">
          <cell r="A1543" t="str">
            <v>28.20.550</v>
          </cell>
          <cell r="B1543" t="str">
            <v>Mancal inferior com rolamento para porta em vidro temperado</v>
          </cell>
          <cell r="C1543" t="str">
            <v>UN</v>
          </cell>
          <cell r="D1543">
            <v>89.42</v>
          </cell>
          <cell r="E1543">
            <v>6.55</v>
          </cell>
          <cell r="F1543">
            <v>95.97</v>
          </cell>
        </row>
        <row r="1544">
          <cell r="A1544" t="str">
            <v>28.20.590</v>
          </cell>
          <cell r="B1544" t="str">
            <v>Contra fechadura de centro para porta em vidro temperado</v>
          </cell>
          <cell r="C1544" t="str">
            <v>UN</v>
          </cell>
          <cell r="D1544">
            <v>190.87</v>
          </cell>
          <cell r="E1544">
            <v>4.8</v>
          </cell>
          <cell r="F1544">
            <v>195.67</v>
          </cell>
        </row>
        <row r="1545">
          <cell r="A1545" t="str">
            <v>28.20.600</v>
          </cell>
          <cell r="B1545" t="str">
            <v>Fechadura de centro com cilindro para porta em vidro temperado</v>
          </cell>
          <cell r="C1545" t="str">
            <v>UN</v>
          </cell>
          <cell r="D1545">
            <v>205.54</v>
          </cell>
          <cell r="E1545">
            <v>6.55</v>
          </cell>
          <cell r="F1545">
            <v>212.09</v>
          </cell>
        </row>
        <row r="1546">
          <cell r="A1546" t="str">
            <v>28.20.650</v>
          </cell>
          <cell r="B1546" t="str">
            <v>Puxador duplo em aço inoxidável, para porta de madeira, alumínio ou vidro, de 350 mm</v>
          </cell>
          <cell r="C1546" t="str">
            <v>UN</v>
          </cell>
          <cell r="D1546">
            <v>782.02</v>
          </cell>
          <cell r="E1546">
            <v>57.77</v>
          </cell>
          <cell r="F1546">
            <v>839.79</v>
          </cell>
        </row>
        <row r="1547">
          <cell r="A1547" t="str">
            <v>28.20.655</v>
          </cell>
          <cell r="B1547" t="str">
            <v>Puxador duplo em aço inoxidável de 300 mm, para porta</v>
          </cell>
          <cell r="C1547" t="str">
            <v>UN</v>
          </cell>
          <cell r="D1547">
            <v>115.54</v>
          </cell>
          <cell r="E1547">
            <v>57.77</v>
          </cell>
          <cell r="F1547">
            <v>173.31</v>
          </cell>
        </row>
        <row r="1548">
          <cell r="A1548" t="str">
            <v>28.20.750</v>
          </cell>
          <cell r="B1548" t="str">
            <v>Capa de proteção para fechadura / ferrolho</v>
          </cell>
          <cell r="C1548" t="str">
            <v>UN</v>
          </cell>
          <cell r="D1548">
            <v>23.05</v>
          </cell>
          <cell r="E1548">
            <v>37.119999999999997</v>
          </cell>
          <cell r="F1548">
            <v>60.17</v>
          </cell>
        </row>
        <row r="1549">
          <cell r="A1549" t="str">
            <v>28.20.770</v>
          </cell>
          <cell r="B1549" t="str">
            <v>Trinco de piso para porta em vidro temperado</v>
          </cell>
          <cell r="C1549" t="str">
            <v>UN</v>
          </cell>
          <cell r="D1549">
            <v>177.99</v>
          </cell>
          <cell r="E1549">
            <v>6.55</v>
          </cell>
          <cell r="F1549">
            <v>184.54</v>
          </cell>
        </row>
        <row r="1550">
          <cell r="A1550" t="str">
            <v>28.20.800</v>
          </cell>
          <cell r="B1550" t="str">
            <v>Equipamento automatizador de portas deslizantes para folha dupla</v>
          </cell>
          <cell r="C1550" t="str">
            <v>UN</v>
          </cell>
          <cell r="D1550">
            <v>9922.09</v>
          </cell>
          <cell r="F1550">
            <v>9922.09</v>
          </cell>
        </row>
        <row r="1551">
          <cell r="A1551" t="str">
            <v>28.20.810</v>
          </cell>
          <cell r="B1551" t="str">
            <v>Equipamento automatizador telescópico unilateral de portas deslizantes para folha dupla</v>
          </cell>
          <cell r="C1551" t="str">
            <v>UN</v>
          </cell>
          <cell r="D1551">
            <v>13991.45</v>
          </cell>
          <cell r="F1551">
            <v>13991.45</v>
          </cell>
        </row>
        <row r="1552">
          <cell r="A1552" t="str">
            <v>28.20.820</v>
          </cell>
          <cell r="B1552" t="str">
            <v>Barra antipânico de sobrepor com maçaneta e chave, para porta em vidro de 1 folha</v>
          </cell>
          <cell r="C1552" t="str">
            <v>CJ</v>
          </cell>
          <cell r="D1552">
            <v>781.67</v>
          </cell>
          <cell r="E1552">
            <v>77.02</v>
          </cell>
          <cell r="F1552">
            <v>858.69</v>
          </cell>
        </row>
        <row r="1553">
          <cell r="A1553" t="str">
            <v>28.20.830</v>
          </cell>
          <cell r="B1553" t="str">
            <v>Barra antipânico de sobrepor com maçaneta e chave, para porta dupla em vidro</v>
          </cell>
          <cell r="C1553" t="str">
            <v>CJ</v>
          </cell>
          <cell r="D1553">
            <v>1495.93</v>
          </cell>
          <cell r="E1553">
            <v>154.04</v>
          </cell>
          <cell r="F1553">
            <v>1649.97</v>
          </cell>
        </row>
        <row r="1554">
          <cell r="A1554" t="str">
            <v>28.20.840</v>
          </cell>
          <cell r="B1554" t="str">
            <v>Barra antipânico para porta dupla com travamentos horizontal e vertical completa, com maçaneta tipo alavanca e chave, para vãos de 1,40 a 1,60 m</v>
          </cell>
          <cell r="C1554" t="str">
            <v>CJ</v>
          </cell>
          <cell r="D1554">
            <v>1067.8499999999999</v>
          </cell>
          <cell r="E1554">
            <v>154.04</v>
          </cell>
          <cell r="F1554">
            <v>1221.8900000000001</v>
          </cell>
        </row>
        <row r="1555">
          <cell r="A1555" t="str">
            <v>28.20.850</v>
          </cell>
          <cell r="B1555" t="str">
            <v>Barra antipânico para porta dupla com travamentos horizontal e vertical completa, com maçaneta tipo alavanca e chave, para vãos de 1,70 a 2,60 m</v>
          </cell>
          <cell r="C1555" t="str">
            <v>CJ</v>
          </cell>
          <cell r="D1555">
            <v>1228.71</v>
          </cell>
          <cell r="E1555">
            <v>154.04</v>
          </cell>
          <cell r="F1555">
            <v>1382.75</v>
          </cell>
        </row>
        <row r="1556">
          <cell r="A1556" t="str">
            <v>28.20.860</v>
          </cell>
          <cell r="B1556" t="str">
            <v>Veda porta/veda fresta com escova em alumínio branco</v>
          </cell>
          <cell r="C1556" t="str">
            <v>M</v>
          </cell>
          <cell r="D1556">
            <v>44.68</v>
          </cell>
          <cell r="E1556">
            <v>8.82</v>
          </cell>
          <cell r="F1556">
            <v>53.5</v>
          </cell>
        </row>
        <row r="1557">
          <cell r="A1557" t="str">
            <v>29</v>
          </cell>
          <cell r="B1557" t="str">
            <v>INSERTE METALICO</v>
          </cell>
        </row>
        <row r="1558">
          <cell r="A1558" t="str">
            <v>29.01</v>
          </cell>
          <cell r="B1558" t="str">
            <v>Cantoneira</v>
          </cell>
        </row>
        <row r="1559">
          <cell r="A1559" t="str">
            <v>29.01.020</v>
          </cell>
          <cell r="B1559" t="str">
            <v>Cantoneira em alumínio perfil sextavado</v>
          </cell>
          <cell r="C1559" t="str">
            <v>M</v>
          </cell>
          <cell r="D1559">
            <v>6.53</v>
          </cell>
          <cell r="E1559">
            <v>11.42</v>
          </cell>
          <cell r="F1559">
            <v>17.95</v>
          </cell>
        </row>
        <row r="1560">
          <cell r="A1560" t="str">
            <v>29.01.030</v>
          </cell>
          <cell r="B1560" t="str">
            <v>Perfil em alumínio natural</v>
          </cell>
          <cell r="C1560" t="str">
            <v>KG</v>
          </cell>
          <cell r="D1560">
            <v>36.35</v>
          </cell>
          <cell r="E1560">
            <v>51.06</v>
          </cell>
          <cell r="F1560">
            <v>87.41</v>
          </cell>
        </row>
        <row r="1561">
          <cell r="A1561" t="str">
            <v>29.01.040</v>
          </cell>
          <cell r="B1561" t="str">
            <v>Cantoneira em alumínio perfil ´Y´</v>
          </cell>
          <cell r="C1561" t="str">
            <v>M</v>
          </cell>
          <cell r="D1561">
            <v>8</v>
          </cell>
          <cell r="E1561">
            <v>11.42</v>
          </cell>
          <cell r="F1561">
            <v>19.420000000000002</v>
          </cell>
        </row>
        <row r="1562">
          <cell r="A1562" t="str">
            <v>29.01.210</v>
          </cell>
          <cell r="B1562" t="str">
            <v>Cantoneira em aço galvanizado</v>
          </cell>
          <cell r="C1562" t="str">
            <v>KG</v>
          </cell>
          <cell r="D1562">
            <v>17.05</v>
          </cell>
          <cell r="E1562">
            <v>11.42</v>
          </cell>
          <cell r="F1562">
            <v>28.47</v>
          </cell>
        </row>
        <row r="1563">
          <cell r="A1563" t="str">
            <v>29.01.230</v>
          </cell>
          <cell r="B1563" t="str">
            <v>Cantoneira e perfis em ferro</v>
          </cell>
          <cell r="C1563" t="str">
            <v>KG</v>
          </cell>
          <cell r="D1563">
            <v>12.2</v>
          </cell>
          <cell r="E1563">
            <v>11.42</v>
          </cell>
          <cell r="F1563">
            <v>23.62</v>
          </cell>
        </row>
        <row r="1564">
          <cell r="A1564" t="str">
            <v>29.03</v>
          </cell>
          <cell r="B1564" t="str">
            <v>Cabos e cordoalhas</v>
          </cell>
        </row>
        <row r="1565">
          <cell r="A1565" t="str">
            <v>29.03.010</v>
          </cell>
          <cell r="B1565" t="str">
            <v>Cabo em aço galvanizado com alma de aço, diâmetro de 3/16´ (4,76 mm)</v>
          </cell>
          <cell r="C1565" t="str">
            <v>M</v>
          </cell>
          <cell r="D1565">
            <v>8.69</v>
          </cell>
          <cell r="E1565">
            <v>9.65</v>
          </cell>
          <cell r="F1565">
            <v>18.34</v>
          </cell>
        </row>
        <row r="1566">
          <cell r="A1566" t="str">
            <v>29.03.020</v>
          </cell>
          <cell r="B1566" t="str">
            <v>Cabo em aço galvanizado com alma de aço, diâmetro de 5/16´ (7,94 mm)</v>
          </cell>
          <cell r="C1566" t="str">
            <v>M</v>
          </cell>
          <cell r="D1566">
            <v>15.36</v>
          </cell>
          <cell r="E1566">
            <v>9.65</v>
          </cell>
          <cell r="F1566">
            <v>25.01</v>
          </cell>
        </row>
        <row r="1567">
          <cell r="A1567" t="str">
            <v>29.03.030</v>
          </cell>
          <cell r="B1567" t="str">
            <v>Cordoalha de aço galvanizado, diâmetro de 1/4´ (6,35 mm)</v>
          </cell>
          <cell r="C1567" t="str">
            <v>M</v>
          </cell>
          <cell r="D1567">
            <v>9.84</v>
          </cell>
          <cell r="E1567">
            <v>9.65</v>
          </cell>
          <cell r="F1567">
            <v>19.489999999999998</v>
          </cell>
        </row>
        <row r="1568">
          <cell r="A1568" t="str">
            <v>29.03.040</v>
          </cell>
          <cell r="B1568" t="str">
            <v>Cabo em aço galvanizado com alma de aço, diâmetro de 3/8´ (9,52 mm)</v>
          </cell>
          <cell r="C1568" t="str">
            <v>M</v>
          </cell>
          <cell r="D1568">
            <v>21.54</v>
          </cell>
          <cell r="E1568">
            <v>9.65</v>
          </cell>
          <cell r="F1568">
            <v>31.19</v>
          </cell>
        </row>
        <row r="1569">
          <cell r="A1569" t="str">
            <v>29.20</v>
          </cell>
          <cell r="B1569" t="str">
            <v>Reparos, conservacoes e complementos - GRUPO 29</v>
          </cell>
        </row>
        <row r="1570">
          <cell r="A1570" t="str">
            <v>29.20.030</v>
          </cell>
          <cell r="B1570" t="str">
            <v>Alumínio liso para complementos e reparos</v>
          </cell>
          <cell r="C1570" t="str">
            <v>KG</v>
          </cell>
          <cell r="D1570">
            <v>47.43</v>
          </cell>
          <cell r="E1570">
            <v>12.03</v>
          </cell>
          <cell r="F1570">
            <v>59.46</v>
          </cell>
        </row>
        <row r="1571">
          <cell r="A1571" t="str">
            <v>30</v>
          </cell>
          <cell r="B1571" t="str">
            <v>ACESSIBILIDADE</v>
          </cell>
        </row>
        <row r="1572">
          <cell r="A1572" t="str">
            <v>30.01</v>
          </cell>
          <cell r="B1572" t="str">
            <v>Barra de apoio</v>
          </cell>
        </row>
        <row r="1573">
          <cell r="A1573" t="str">
            <v>30.01.010</v>
          </cell>
          <cell r="B1573" t="str">
            <v>Barra de apoio reta, para pessoas com mobilidade reduzida, em tubo de aço inoxidável de 1 1/2´</v>
          </cell>
          <cell r="C1573" t="str">
            <v>M</v>
          </cell>
          <cell r="D1573">
            <v>182.95</v>
          </cell>
          <cell r="E1573">
            <v>9.65</v>
          </cell>
          <cell r="F1573">
            <v>192.6</v>
          </cell>
        </row>
        <row r="1574">
          <cell r="A1574" t="str">
            <v>30.01.020</v>
          </cell>
          <cell r="B1574" t="str">
            <v>Barra de apoio reta, para pessoas com mobilidade reduzida, em tubo de aço inoxidável de 1 1/2´ x 500 mm</v>
          </cell>
          <cell r="C1574" t="str">
            <v>UN</v>
          </cell>
          <cell r="D1574">
            <v>113.4</v>
          </cell>
          <cell r="E1574">
            <v>9.65</v>
          </cell>
          <cell r="F1574">
            <v>123.05</v>
          </cell>
        </row>
        <row r="1575">
          <cell r="A1575" t="str">
            <v>30.01.030</v>
          </cell>
          <cell r="B1575" t="str">
            <v>Barra de apoio reta, para pessoas com mobilidade reduzida, em tubo de aço inoxidável de 1 1/2´ x 800 mm</v>
          </cell>
          <cell r="C1575" t="str">
            <v>UN</v>
          </cell>
          <cell r="D1575">
            <v>152.46</v>
          </cell>
          <cell r="E1575">
            <v>9.65</v>
          </cell>
          <cell r="F1575">
            <v>162.11000000000001</v>
          </cell>
        </row>
        <row r="1576">
          <cell r="A1576" t="str">
            <v>30.01.050</v>
          </cell>
          <cell r="B1576" t="str">
            <v>Barra de apoio em ângulo de 90°, para pessoas com mobilidade reduzida, em tubo de aço inoxidável de 1 1/2´ x 800 x 800 mm</v>
          </cell>
          <cell r="C1576" t="str">
            <v>UN</v>
          </cell>
          <cell r="D1576">
            <v>532.80999999999995</v>
          </cell>
          <cell r="E1576">
            <v>9.65</v>
          </cell>
          <cell r="F1576">
            <v>542.46</v>
          </cell>
        </row>
        <row r="1577">
          <cell r="A1577" t="str">
            <v>30.01.061</v>
          </cell>
          <cell r="B1577" t="str">
            <v>Barra de apoio lateral para lavatório, para pessoas com mobilidade reduzida, em tubo de aço inoxidável de 1.1/4", comprimento 25 a 30 cm</v>
          </cell>
          <cell r="C1577" t="str">
            <v>UN</v>
          </cell>
          <cell r="D1577">
            <v>202.18</v>
          </cell>
          <cell r="E1577">
            <v>9.65</v>
          </cell>
          <cell r="F1577">
            <v>211.83</v>
          </cell>
        </row>
        <row r="1578">
          <cell r="A1578" t="str">
            <v>30.01.080</v>
          </cell>
          <cell r="B1578" t="str">
            <v>Barra de apoio reta, para pessoas com mobilidade reduzida, em tubo de alumínio, comprimento de 800 mm, acabamento com pintura epóxi</v>
          </cell>
          <cell r="C1578" t="str">
            <v>UN</v>
          </cell>
          <cell r="D1578">
            <v>165.39</v>
          </cell>
          <cell r="E1578">
            <v>9.65</v>
          </cell>
          <cell r="F1578">
            <v>175.04</v>
          </cell>
        </row>
        <row r="1579">
          <cell r="A1579" t="str">
            <v>30.01.090</v>
          </cell>
          <cell r="B1579" t="str">
            <v>Barra de apoio em ângulo de 90°, para pessoas com mobilidade reduzida, em tubo de alumínio de 800 x 800 mm, acabamento com pintura epóxi</v>
          </cell>
          <cell r="C1579" t="str">
            <v>UN</v>
          </cell>
          <cell r="D1579">
            <v>382.22</v>
          </cell>
          <cell r="E1579">
            <v>9.65</v>
          </cell>
          <cell r="F1579">
            <v>391.87</v>
          </cell>
        </row>
        <row r="1580">
          <cell r="A1580" t="str">
            <v>30.01.110</v>
          </cell>
          <cell r="B1580" t="str">
            <v>Barra de proteção para sifão, para pessoas com mobilidade reduzida, em tubo de alumínio, acabamento com pintura epóxi</v>
          </cell>
          <cell r="C1580" t="str">
            <v>UN</v>
          </cell>
          <cell r="D1580">
            <v>323.72000000000003</v>
          </cell>
          <cell r="E1580">
            <v>9.65</v>
          </cell>
          <cell r="F1580">
            <v>333.37</v>
          </cell>
        </row>
        <row r="1581">
          <cell r="A1581" t="str">
            <v>30.01.120</v>
          </cell>
          <cell r="B1581" t="str">
            <v>Barra de apoio reta, para pessoas com mobilidade reduzida, em tubo de aço inoxidável de 1 1/4´ x 400 mm</v>
          </cell>
          <cell r="C1581" t="str">
            <v>UN</v>
          </cell>
          <cell r="D1581">
            <v>167.73</v>
          </cell>
          <cell r="E1581">
            <v>9.65</v>
          </cell>
          <cell r="F1581">
            <v>177.38</v>
          </cell>
        </row>
        <row r="1582">
          <cell r="A1582" t="str">
            <v>30.01.130</v>
          </cell>
          <cell r="B1582" t="str">
            <v>Barra de proteção para lavatório, para pessoas com mobilidade reduzida, em tubo de alumínio acabamento com pintura epóxi</v>
          </cell>
          <cell r="C1582" t="str">
            <v>UN</v>
          </cell>
          <cell r="D1582">
            <v>459.79</v>
          </cell>
          <cell r="E1582">
            <v>16.079999999999998</v>
          </cell>
          <cell r="F1582">
            <v>475.87</v>
          </cell>
        </row>
        <row r="1583">
          <cell r="A1583" t="str">
            <v>30.03</v>
          </cell>
          <cell r="B1583" t="str">
            <v>Aparelhos eletricos, hidraulicos e a gas</v>
          </cell>
        </row>
        <row r="1584">
          <cell r="A1584" t="str">
            <v>30.03.032</v>
          </cell>
          <cell r="B1584" t="str">
            <v>Purificador de pressão elétrico em chapa eletrozincado pré-pintada e tampo em aço inoxidável, capacidade de refrigeração de 2,75 l/h</v>
          </cell>
          <cell r="C1584" t="str">
            <v>UN</v>
          </cell>
          <cell r="D1584">
            <v>2363.0100000000002</v>
          </cell>
          <cell r="E1584">
            <v>50.91</v>
          </cell>
          <cell r="F1584">
            <v>2413.92</v>
          </cell>
        </row>
        <row r="1585">
          <cell r="A1585" t="str">
            <v>30.03.042</v>
          </cell>
          <cell r="B1585" t="str">
            <v>Purificador de pressão elétrico em chapa eletrozincado pré-pintada e tampo em aço inoxidável, capacidade de refrigeração de 7,2 l/h</v>
          </cell>
          <cell r="C1585" t="str">
            <v>UN</v>
          </cell>
          <cell r="D1585">
            <v>3058.64</v>
          </cell>
          <cell r="E1585">
            <v>50.91</v>
          </cell>
          <cell r="F1585">
            <v>3109.55</v>
          </cell>
        </row>
        <row r="1586">
          <cell r="A1586" t="str">
            <v>30.04</v>
          </cell>
          <cell r="B1586" t="str">
            <v>Revestimento</v>
          </cell>
        </row>
        <row r="1587">
          <cell r="A1587" t="str">
            <v>30.04.010</v>
          </cell>
          <cell r="B1587" t="str">
            <v>Revestimento em borracha sintética colorida de 5 mm, para sinalização tátil de alerta / direcional - assentamento argamassado</v>
          </cell>
          <cell r="C1587" t="str">
            <v>M2</v>
          </cell>
          <cell r="D1587">
            <v>285.82</v>
          </cell>
          <cell r="E1587">
            <v>17.68</v>
          </cell>
          <cell r="F1587">
            <v>303.5</v>
          </cell>
        </row>
        <row r="1588">
          <cell r="A1588" t="str">
            <v>30.04.020</v>
          </cell>
          <cell r="B1588" t="str">
            <v>Revestimento em borracha sintética colorida de 5 mm, para sinalização tátil de alerta / direcional - colado</v>
          </cell>
          <cell r="C1588" t="str">
            <v>M2</v>
          </cell>
          <cell r="D1588">
            <v>164.49</v>
          </cell>
          <cell r="E1588">
            <v>7.4</v>
          </cell>
          <cell r="F1588">
            <v>171.89</v>
          </cell>
        </row>
        <row r="1589">
          <cell r="A1589" t="str">
            <v>30.04.030</v>
          </cell>
          <cell r="B1589" t="str">
            <v>Piso em ladrilho hidráulico podotátil várias cores (25x25x2,5cm), assentado com argamassa mista</v>
          </cell>
          <cell r="C1589" t="str">
            <v>M2</v>
          </cell>
          <cell r="D1589">
            <v>111.27</v>
          </cell>
          <cell r="E1589">
            <v>20.74</v>
          </cell>
          <cell r="F1589">
            <v>132.01</v>
          </cell>
        </row>
        <row r="1590">
          <cell r="A1590" t="str">
            <v>30.04.040</v>
          </cell>
          <cell r="B1590" t="str">
            <v>Faixa em policarbonato para sinalização visual fotoluminescente, para degraus, comprimento de 20 cm</v>
          </cell>
          <cell r="C1590" t="str">
            <v>UN</v>
          </cell>
          <cell r="D1590">
            <v>3.92</v>
          </cell>
          <cell r="E1590">
            <v>1.1299999999999999</v>
          </cell>
          <cell r="F1590">
            <v>5.05</v>
          </cell>
        </row>
        <row r="1591">
          <cell r="A1591" t="str">
            <v>30.04.060</v>
          </cell>
          <cell r="B1591" t="str">
            <v>Revestimento em chapa de aço inoxidável para proteção de portas, altura de 40 cm</v>
          </cell>
          <cell r="C1591" t="str">
            <v>M</v>
          </cell>
          <cell r="D1591">
            <v>405.83</v>
          </cell>
          <cell r="F1591">
            <v>405.83</v>
          </cell>
        </row>
        <row r="1592">
          <cell r="A1592" t="str">
            <v>30.04.070</v>
          </cell>
          <cell r="B1592" t="str">
            <v>Rejuntamento de piso em ladrilho hidráulico (25x25x2,5cm) com argamassa industrializada para rejunte, juntas de 2 mm</v>
          </cell>
          <cell r="C1592" t="str">
            <v>M2</v>
          </cell>
          <cell r="D1592">
            <v>4.59</v>
          </cell>
          <cell r="E1592">
            <v>7.31</v>
          </cell>
          <cell r="F1592">
            <v>11.9</v>
          </cell>
        </row>
        <row r="1593">
          <cell r="A1593" t="str">
            <v>30.04.090</v>
          </cell>
          <cell r="B1593" t="str">
            <v>Sinalização visual de degraus com pintura esmalte epóxi, comprimento de 20 cm</v>
          </cell>
          <cell r="C1593" t="str">
            <v>UN</v>
          </cell>
          <cell r="D1593">
            <v>0.41</v>
          </cell>
          <cell r="E1593">
            <v>11.77</v>
          </cell>
          <cell r="F1593">
            <v>12.18</v>
          </cell>
        </row>
        <row r="1594">
          <cell r="A1594" t="str">
            <v>30.04.100</v>
          </cell>
          <cell r="B1594" t="str">
            <v>Piso tátil de concreto, alerta / direcional, intertravado, espessura de 6 cm, com rejunte em areia</v>
          </cell>
          <cell r="C1594" t="str">
            <v>M2</v>
          </cell>
          <cell r="D1594">
            <v>68.44</v>
          </cell>
          <cell r="E1594">
            <v>11.45</v>
          </cell>
          <cell r="F1594">
            <v>79.89</v>
          </cell>
        </row>
        <row r="1595">
          <cell r="A1595" t="str">
            <v>30.06</v>
          </cell>
          <cell r="B1595" t="str">
            <v>Comunicacao visual e sonora</v>
          </cell>
        </row>
        <row r="1596">
          <cell r="A1596" t="str">
            <v>30.06.010</v>
          </cell>
          <cell r="B1596" t="str">
            <v>Placa para sinalização tátil (início ou final) em braile para corrimão</v>
          </cell>
          <cell r="C1596" t="str">
            <v>UN</v>
          </cell>
          <cell r="D1596">
            <v>14.02</v>
          </cell>
          <cell r="E1596">
            <v>1.1299999999999999</v>
          </cell>
          <cell r="F1596">
            <v>15.15</v>
          </cell>
        </row>
        <row r="1597">
          <cell r="A1597" t="str">
            <v>30.06.020</v>
          </cell>
          <cell r="B1597" t="str">
            <v>Placa para sinalização tátil (pavimento) em braile para corrimão</v>
          </cell>
          <cell r="C1597" t="str">
            <v>UN</v>
          </cell>
          <cell r="D1597">
            <v>14</v>
          </cell>
          <cell r="E1597">
            <v>1.1299999999999999</v>
          </cell>
          <cell r="F1597">
            <v>15.13</v>
          </cell>
        </row>
        <row r="1598">
          <cell r="A1598" t="str">
            <v>30.06.030</v>
          </cell>
          <cell r="B1598" t="str">
            <v>Anel de borracha para sinalização tátil para corrimão, diâmetro de 4,5 cm</v>
          </cell>
          <cell r="C1598" t="str">
            <v>UN</v>
          </cell>
          <cell r="D1598">
            <v>23</v>
          </cell>
          <cell r="E1598">
            <v>1.1299999999999999</v>
          </cell>
          <cell r="F1598">
            <v>24.13</v>
          </cell>
        </row>
        <row r="1599">
          <cell r="A1599" t="str">
            <v>30.06.050</v>
          </cell>
          <cell r="B1599" t="str">
            <v>Tinta acrílica para sinalização visual de piso, com acabamento microtexturizado e antiderrapante</v>
          </cell>
          <cell r="C1599" t="str">
            <v>M</v>
          </cell>
          <cell r="D1599">
            <v>30.7</v>
          </cell>
          <cell r="E1599">
            <v>17.829999999999998</v>
          </cell>
          <cell r="F1599">
            <v>48.53</v>
          </cell>
        </row>
        <row r="1600">
          <cell r="A1600" t="str">
            <v>30.06.061</v>
          </cell>
          <cell r="B1600" t="str">
            <v>Sistema de alarme PNE com indicador audiovisual, para pessoas com mobilidade reduzida ou cadeirante</v>
          </cell>
          <cell r="C1600" t="str">
            <v>CJ</v>
          </cell>
          <cell r="D1600">
            <v>267.08999999999997</v>
          </cell>
          <cell r="E1600">
            <v>18.2</v>
          </cell>
          <cell r="F1600">
            <v>285.29000000000002</v>
          </cell>
        </row>
        <row r="1601">
          <cell r="A1601" t="str">
            <v>30.06.064</v>
          </cell>
          <cell r="B1601" t="str">
            <v>Sistema de alarme PNE com indicador audiovisual, sistema sem fio (Wireless), para pessoas com mobilidade reduzida ou cadeirante</v>
          </cell>
          <cell r="C1601" t="str">
            <v>CJ</v>
          </cell>
          <cell r="D1601">
            <v>649.5</v>
          </cell>
          <cell r="E1601">
            <v>18.2</v>
          </cell>
          <cell r="F1601">
            <v>667.7</v>
          </cell>
        </row>
        <row r="1602">
          <cell r="A1602" t="str">
            <v>30.06.080</v>
          </cell>
          <cell r="B1602" t="str">
            <v>Placa de identificação em alumínio para WC, com desenho universal de acessibilidade</v>
          </cell>
          <cell r="C1602" t="str">
            <v>UN</v>
          </cell>
          <cell r="D1602">
            <v>24.48</v>
          </cell>
          <cell r="E1602">
            <v>2.9</v>
          </cell>
          <cell r="F1602">
            <v>27.38</v>
          </cell>
        </row>
        <row r="1603">
          <cell r="A1603" t="str">
            <v>30.06.090</v>
          </cell>
          <cell r="B1603" t="str">
            <v>Placa de identificação para estacionamento, com desenho universal de acessibilidade, tipo pedestal</v>
          </cell>
          <cell r="C1603" t="str">
            <v>UN</v>
          </cell>
          <cell r="D1603">
            <v>516.32000000000005</v>
          </cell>
          <cell r="E1603">
            <v>3.63</v>
          </cell>
          <cell r="F1603">
            <v>519.95000000000005</v>
          </cell>
        </row>
        <row r="1604">
          <cell r="A1604" t="str">
            <v>30.06.100</v>
          </cell>
          <cell r="B1604" t="str">
            <v>Sinalização com pictograma para vaga de estacionamento</v>
          </cell>
          <cell r="C1604" t="str">
            <v>UN</v>
          </cell>
          <cell r="D1604">
            <v>140.12</v>
          </cell>
          <cell r="E1604">
            <v>62.41</v>
          </cell>
          <cell r="F1604">
            <v>202.53</v>
          </cell>
        </row>
        <row r="1605">
          <cell r="A1605" t="str">
            <v>30.06.110</v>
          </cell>
          <cell r="B1605" t="str">
            <v>Sinalização com pictograma para vaga de estacionamento, com faixas demarcatórias</v>
          </cell>
          <cell r="C1605" t="str">
            <v>UN</v>
          </cell>
          <cell r="D1605">
            <v>269.44</v>
          </cell>
          <cell r="E1605">
            <v>142.63999999999999</v>
          </cell>
          <cell r="F1605">
            <v>412.08</v>
          </cell>
        </row>
        <row r="1606">
          <cell r="A1606" t="str">
            <v>30.06.124</v>
          </cell>
          <cell r="B1606" t="str">
            <v>Sinalização com pictograma autoadesivo em policarbonato para piso 80 cm x 120 cm - área de resgate</v>
          </cell>
          <cell r="C1606" t="str">
            <v>UN</v>
          </cell>
          <cell r="D1606">
            <v>196.44</v>
          </cell>
          <cell r="E1606">
            <v>16.079999999999998</v>
          </cell>
          <cell r="F1606">
            <v>212.52</v>
          </cell>
        </row>
        <row r="1607">
          <cell r="A1607" t="str">
            <v>30.06.132</v>
          </cell>
          <cell r="B1607" t="str">
            <v>Placa de sinalização tátil em poliestireno com alto relevo em braile, para identificação de pavimentos</v>
          </cell>
          <cell r="C1607" t="str">
            <v>UN</v>
          </cell>
          <cell r="D1607">
            <v>18.5</v>
          </cell>
          <cell r="E1607">
            <v>2.9</v>
          </cell>
          <cell r="F1607">
            <v>21.4</v>
          </cell>
        </row>
        <row r="1608">
          <cell r="A1608" t="str">
            <v>30.08</v>
          </cell>
          <cell r="B1608" t="str">
            <v>Aparelhos sanitarios</v>
          </cell>
        </row>
        <row r="1609">
          <cell r="A1609" t="str">
            <v>30.08.030</v>
          </cell>
          <cell r="B1609" t="str">
            <v>Assento articulado para banho, em alumínio com pintura epóxi de 700 x 450 mm</v>
          </cell>
          <cell r="C1609" t="str">
            <v>UN</v>
          </cell>
          <cell r="D1609">
            <v>755.79</v>
          </cell>
          <cell r="E1609">
            <v>3.63</v>
          </cell>
          <cell r="F1609">
            <v>759.42</v>
          </cell>
        </row>
        <row r="1610">
          <cell r="A1610" t="str">
            <v>30.08.040</v>
          </cell>
          <cell r="B1610" t="str">
            <v>Lavatório de louça para canto sem coluna para pessoas com mobilidade reduzida</v>
          </cell>
          <cell r="C1610" t="str">
            <v>UN</v>
          </cell>
          <cell r="D1610">
            <v>1295.54</v>
          </cell>
          <cell r="E1610">
            <v>50.91</v>
          </cell>
          <cell r="F1610">
            <v>1346.45</v>
          </cell>
        </row>
        <row r="1611">
          <cell r="A1611" t="str">
            <v>30.08.050</v>
          </cell>
          <cell r="B1611" t="str">
            <v>Trocador acessível em MDF com revestimento em laminado melamínico de 180x80cm</v>
          </cell>
          <cell r="C1611" t="str">
            <v>UN</v>
          </cell>
          <cell r="D1611">
            <v>3191.79</v>
          </cell>
          <cell r="E1611">
            <v>261.58</v>
          </cell>
          <cell r="F1611">
            <v>3453.37</v>
          </cell>
        </row>
        <row r="1612">
          <cell r="A1612" t="str">
            <v>30.08.060</v>
          </cell>
          <cell r="B1612" t="str">
            <v>Bacia sifonada de louça para pessoas com mobilidade reduzida - capacidade de 6 litros</v>
          </cell>
          <cell r="C1612" t="str">
            <v>UN</v>
          </cell>
          <cell r="D1612">
            <v>856.66</v>
          </cell>
          <cell r="E1612">
            <v>43.65</v>
          </cell>
          <cell r="F1612">
            <v>900.31</v>
          </cell>
        </row>
        <row r="1613">
          <cell r="A1613" t="str">
            <v>30.14</v>
          </cell>
          <cell r="B1613" t="str">
            <v>Elevador e plataforma</v>
          </cell>
        </row>
        <row r="1614">
          <cell r="A1614" t="str">
            <v>30.14.010</v>
          </cell>
          <cell r="B1614" t="str">
            <v>Elevador de uso restrito a pessoas com mobilidade reduzida com 02 paradas, capacidade de 225 kg - uso interno em alvenaria</v>
          </cell>
          <cell r="C1614" t="str">
            <v>CJ</v>
          </cell>
          <cell r="D1614">
            <v>116543.12</v>
          </cell>
          <cell r="F1614">
            <v>116543.12</v>
          </cell>
        </row>
        <row r="1615">
          <cell r="A1615" t="str">
            <v>30.14.020</v>
          </cell>
          <cell r="B1615" t="str">
            <v>Elevador de uso restrito a pessoas com mobilidade reduzida com 03 paradas, capacidade de 225 kg - uso interno em alvenaria</v>
          </cell>
          <cell r="C1615" t="str">
            <v>CJ</v>
          </cell>
          <cell r="D1615">
            <v>133352.22</v>
          </cell>
          <cell r="F1615">
            <v>133352.22</v>
          </cell>
        </row>
        <row r="1616">
          <cell r="A1616" t="str">
            <v>30.14.030</v>
          </cell>
          <cell r="B1616" t="str">
            <v>Plataforma para elevação até 2,00 m, nas dimensões de 900 x 1400 mm, capacidade de 250 kg- percurso até 1,00 m de altura</v>
          </cell>
          <cell r="C1616" t="str">
            <v>CJ</v>
          </cell>
          <cell r="D1616">
            <v>45161.59</v>
          </cell>
          <cell r="F1616">
            <v>45161.59</v>
          </cell>
        </row>
        <row r="1617">
          <cell r="A1617" t="str">
            <v>30.14.040</v>
          </cell>
          <cell r="B1617" t="str">
            <v>Plataforma para elevação até 2,00 m, nas dimensões de 900 x 1400 mm, capacidade de 250 kg - percurso superior a 1,00 m de altura</v>
          </cell>
          <cell r="C1617" t="str">
            <v>CJ</v>
          </cell>
          <cell r="D1617">
            <v>41741.449999999997</v>
          </cell>
          <cell r="F1617">
            <v>41741.449999999997</v>
          </cell>
        </row>
        <row r="1618">
          <cell r="A1618" t="str">
            <v>32</v>
          </cell>
          <cell r="B1618" t="str">
            <v>IMPERMEABILIZACAO, PROTECAO E JUNTA</v>
          </cell>
        </row>
        <row r="1619">
          <cell r="A1619" t="str">
            <v>32.06</v>
          </cell>
          <cell r="B1619" t="str">
            <v>Isolamentos termicos / acusticos</v>
          </cell>
        </row>
        <row r="1620">
          <cell r="A1620" t="str">
            <v>32.06.010</v>
          </cell>
          <cell r="B1620" t="str">
            <v>Lã de vidro e/ou lã de rocha com espessura de 1´</v>
          </cell>
          <cell r="C1620" t="str">
            <v>M2</v>
          </cell>
          <cell r="D1620">
            <v>19.47</v>
          </cell>
          <cell r="E1620">
            <v>2.9</v>
          </cell>
          <cell r="F1620">
            <v>22.37</v>
          </cell>
        </row>
        <row r="1621">
          <cell r="A1621" t="str">
            <v>32.06.030</v>
          </cell>
          <cell r="B1621" t="str">
            <v>Lã de vidro e/ou lã de rocha com espessura de 2´</v>
          </cell>
          <cell r="C1621" t="str">
            <v>M2</v>
          </cell>
          <cell r="D1621">
            <v>24.72</v>
          </cell>
          <cell r="E1621">
            <v>2.9</v>
          </cell>
          <cell r="F1621">
            <v>27.62</v>
          </cell>
        </row>
        <row r="1622">
          <cell r="A1622" t="str">
            <v>32.06.120</v>
          </cell>
          <cell r="B1622" t="str">
            <v>Argila expandida</v>
          </cell>
          <cell r="C1622" t="str">
            <v>M3</v>
          </cell>
          <cell r="D1622">
            <v>379.75</v>
          </cell>
          <cell r="E1622">
            <v>40.659999999999997</v>
          </cell>
          <cell r="F1622">
            <v>420.41</v>
          </cell>
        </row>
        <row r="1623">
          <cell r="A1623" t="str">
            <v>32.06.130</v>
          </cell>
          <cell r="B1623" t="str">
            <v>Espuma flexível de poliuretano poliéter/poliéster para absorção acústica, espessura de 50 mm</v>
          </cell>
          <cell r="C1623" t="str">
            <v>M2</v>
          </cell>
          <cell r="D1623">
            <v>118.4</v>
          </cell>
          <cell r="E1623">
            <v>5.34</v>
          </cell>
          <cell r="F1623">
            <v>123.74</v>
          </cell>
        </row>
        <row r="1624">
          <cell r="A1624" t="str">
            <v>32.06.151</v>
          </cell>
          <cell r="B1624" t="str">
            <v>Lâmina refletiva revestida com dupla face em alumínio, dupla malha de reforço e laminação entre camadas, para isolação térmica</v>
          </cell>
          <cell r="C1624" t="str">
            <v>M2</v>
          </cell>
          <cell r="D1624">
            <v>17.239999999999998</v>
          </cell>
          <cell r="E1624">
            <v>7.89</v>
          </cell>
          <cell r="F1624">
            <v>25.13</v>
          </cell>
        </row>
        <row r="1625">
          <cell r="A1625" t="str">
            <v>32.06.231</v>
          </cell>
          <cell r="B1625" t="str">
            <v>Película de controle solar refletiva na cor prata, para aplicação em vidros</v>
          </cell>
          <cell r="C1625" t="str">
            <v>M2</v>
          </cell>
          <cell r="D1625">
            <v>76.36</v>
          </cell>
          <cell r="F1625">
            <v>76.36</v>
          </cell>
        </row>
        <row r="1626">
          <cell r="A1626" t="str">
            <v>32.06.380</v>
          </cell>
          <cell r="B1626" t="str">
            <v>Isolamento acústico em placas de espuma semirrígida, com uma camada de manta HD, espessura de 50 mm</v>
          </cell>
          <cell r="C1626" t="str">
            <v>M2</v>
          </cell>
          <cell r="D1626">
            <v>776.62</v>
          </cell>
          <cell r="F1626">
            <v>776.62</v>
          </cell>
        </row>
        <row r="1627">
          <cell r="A1627" t="str">
            <v>32.06.396</v>
          </cell>
          <cell r="B1627" t="str">
            <v>Manta termoacústica em fibra cerâmica aluminizada, espessura de 38 mm</v>
          </cell>
          <cell r="C1627" t="str">
            <v>M2</v>
          </cell>
          <cell r="D1627">
            <v>91.8</v>
          </cell>
          <cell r="E1627">
            <v>21.83</v>
          </cell>
          <cell r="F1627">
            <v>113.63</v>
          </cell>
        </row>
        <row r="1628">
          <cell r="A1628" t="str">
            <v>32.06.400</v>
          </cell>
          <cell r="B1628" t="str">
            <v>Isolamento acústico em placas de espuma semirrígida incombustível, com superfície em cunhas anecóicas, espessura de 50 mm</v>
          </cell>
          <cell r="C1628" t="str">
            <v>M2</v>
          </cell>
          <cell r="D1628">
            <v>384.97</v>
          </cell>
          <cell r="F1628">
            <v>384.97</v>
          </cell>
        </row>
        <row r="1629">
          <cell r="A1629" t="str">
            <v>32.07</v>
          </cell>
          <cell r="B1629" t="str">
            <v>Junta de dilatacao</v>
          </cell>
        </row>
        <row r="1630">
          <cell r="A1630" t="str">
            <v>32.07.040</v>
          </cell>
          <cell r="B1630" t="str">
            <v>Junta plástica de 3/4´ x 1/8´</v>
          </cell>
          <cell r="C1630" t="str">
            <v>M</v>
          </cell>
          <cell r="D1630">
            <v>1.35</v>
          </cell>
          <cell r="E1630">
            <v>5.47</v>
          </cell>
          <cell r="F1630">
            <v>6.82</v>
          </cell>
        </row>
        <row r="1631">
          <cell r="A1631" t="str">
            <v>32.07.060</v>
          </cell>
          <cell r="B1631" t="str">
            <v>Junta de latão bitola de 1/8´</v>
          </cell>
          <cell r="C1631" t="str">
            <v>M</v>
          </cell>
          <cell r="D1631">
            <v>75.11</v>
          </cell>
          <cell r="E1631">
            <v>5.47</v>
          </cell>
          <cell r="F1631">
            <v>80.58</v>
          </cell>
        </row>
        <row r="1632">
          <cell r="A1632" t="str">
            <v>32.07.090</v>
          </cell>
          <cell r="B1632" t="str">
            <v>Junta de dilatação ou vedação com mastique de silicone, 1,0 x 0,5 cm - inclusive guia de apoio em polietileno</v>
          </cell>
          <cell r="C1632" t="str">
            <v>M</v>
          </cell>
          <cell r="D1632">
            <v>5.4</v>
          </cell>
          <cell r="E1632">
            <v>2.21</v>
          </cell>
          <cell r="F1632">
            <v>7.61</v>
          </cell>
        </row>
        <row r="1633">
          <cell r="A1633" t="str">
            <v>32.07.110</v>
          </cell>
          <cell r="B1633" t="str">
            <v>Junta a base de asfalto oxidado a quente</v>
          </cell>
          <cell r="C1633" t="str">
            <v>CM3</v>
          </cell>
          <cell r="D1633">
            <v>0.13</v>
          </cell>
          <cell r="E1633">
            <v>0.04</v>
          </cell>
          <cell r="F1633">
            <v>0.17</v>
          </cell>
        </row>
        <row r="1634">
          <cell r="A1634" t="str">
            <v>32.07.120</v>
          </cell>
          <cell r="B1634" t="str">
            <v>Mangueira plástica flexível para junta de dilatação</v>
          </cell>
          <cell r="C1634" t="str">
            <v>M</v>
          </cell>
          <cell r="D1634">
            <v>5.85</v>
          </cell>
          <cell r="E1634">
            <v>3.53</v>
          </cell>
          <cell r="F1634">
            <v>9.3800000000000008</v>
          </cell>
        </row>
        <row r="1635">
          <cell r="A1635" t="str">
            <v>32.07.160</v>
          </cell>
          <cell r="B1635" t="str">
            <v>Junta de dilatação elástica a base de poliuretano</v>
          </cell>
          <cell r="C1635" t="str">
            <v>CM3</v>
          </cell>
          <cell r="D1635">
            <v>0.14000000000000001</v>
          </cell>
          <cell r="E1635">
            <v>0.09</v>
          </cell>
          <cell r="F1635">
            <v>0.23</v>
          </cell>
        </row>
        <row r="1636">
          <cell r="A1636" t="str">
            <v>32.07.230</v>
          </cell>
          <cell r="B1636" t="str">
            <v>Perfil de acabamento com borracha termoplástica vulcanizada contínua flexível, para junta de dilatação de embutir - piso-piso</v>
          </cell>
          <cell r="C1636" t="str">
            <v>M</v>
          </cell>
          <cell r="D1636">
            <v>269.61</v>
          </cell>
          <cell r="E1636">
            <v>3.21</v>
          </cell>
          <cell r="F1636">
            <v>272.82</v>
          </cell>
        </row>
        <row r="1637">
          <cell r="A1637" t="str">
            <v>32.07.240</v>
          </cell>
          <cell r="B1637" t="str">
            <v>Perfil de acabamento com borracha termoplástica vulcanizada contínua flexível, para junta de dilatação de embutir - piso-parede</v>
          </cell>
          <cell r="C1637" t="str">
            <v>M</v>
          </cell>
          <cell r="D1637">
            <v>229.99</v>
          </cell>
          <cell r="E1637">
            <v>3.21</v>
          </cell>
          <cell r="F1637">
            <v>233.2</v>
          </cell>
        </row>
        <row r="1638">
          <cell r="A1638" t="str">
            <v>32.07.250</v>
          </cell>
          <cell r="B1638" t="str">
            <v>Perfil de acabamento com borracha termoplástica vulcanizada contínua flexível, para junta de dilatação de embutir - parede-parede ou forro-forro</v>
          </cell>
          <cell r="C1638" t="str">
            <v>M</v>
          </cell>
          <cell r="D1638">
            <v>142.25</v>
          </cell>
          <cell r="E1638">
            <v>3.21</v>
          </cell>
          <cell r="F1638">
            <v>145.46</v>
          </cell>
        </row>
        <row r="1639">
          <cell r="A1639" t="str">
            <v>32.07.260</v>
          </cell>
          <cell r="B1639" t="str">
            <v>Perfil de acabamento com borracha termoplástica vulcanizada contínua flexível, para junta de dilatação de embutir - parede-parede ou forro-forro - canto</v>
          </cell>
          <cell r="C1639" t="str">
            <v>M</v>
          </cell>
          <cell r="D1639">
            <v>136.80000000000001</v>
          </cell>
          <cell r="E1639">
            <v>3.21</v>
          </cell>
          <cell r="F1639">
            <v>140.01</v>
          </cell>
        </row>
        <row r="1640">
          <cell r="A1640" t="str">
            <v>32.08</v>
          </cell>
          <cell r="B1640" t="str">
            <v>Junta de dilatacao estrutural</v>
          </cell>
        </row>
        <row r="1641">
          <cell r="A1641" t="str">
            <v>32.08.010</v>
          </cell>
          <cell r="B1641" t="str">
            <v>Junta estrutural com poliestireno expandido de alta densidade P-III, espessura de 10 mm</v>
          </cell>
          <cell r="C1641" t="str">
            <v>M2</v>
          </cell>
          <cell r="D1641">
            <v>9.31</v>
          </cell>
          <cell r="E1641">
            <v>2.1800000000000002</v>
          </cell>
          <cell r="F1641">
            <v>11.49</v>
          </cell>
        </row>
        <row r="1642">
          <cell r="A1642" t="str">
            <v>32.08.030</v>
          </cell>
          <cell r="B1642" t="str">
            <v>Junta estrutural com poliestireno expandido de alta densidade P-III, espessura de 20 mm</v>
          </cell>
          <cell r="C1642" t="str">
            <v>M2</v>
          </cell>
          <cell r="D1642">
            <v>16.149999999999999</v>
          </cell>
          <cell r="E1642">
            <v>2.1800000000000002</v>
          </cell>
          <cell r="F1642">
            <v>18.329999999999998</v>
          </cell>
        </row>
        <row r="1643">
          <cell r="A1643" t="str">
            <v>32.08.050</v>
          </cell>
          <cell r="B1643" t="str">
            <v>Junta estrutural com perfilado termoplástico em PVC, perfil O-12</v>
          </cell>
          <cell r="C1643" t="str">
            <v>M</v>
          </cell>
          <cell r="D1643">
            <v>46</v>
          </cell>
          <cell r="E1643">
            <v>14.94</v>
          </cell>
          <cell r="F1643">
            <v>60.94</v>
          </cell>
        </row>
        <row r="1644">
          <cell r="A1644" t="str">
            <v>32.08.060</v>
          </cell>
          <cell r="B1644" t="str">
            <v>Junta estrutural com perfilado termoplástico em PVC, perfil O-22</v>
          </cell>
          <cell r="C1644" t="str">
            <v>M</v>
          </cell>
          <cell r="D1644">
            <v>94.25</v>
          </cell>
          <cell r="E1644">
            <v>14.94</v>
          </cell>
          <cell r="F1644">
            <v>109.19</v>
          </cell>
        </row>
        <row r="1645">
          <cell r="A1645" t="str">
            <v>32.08.070</v>
          </cell>
          <cell r="B1645" t="str">
            <v>Junta estrutural com perfil elastomérico para fissuras, painéis e estruturas em geral, movimentação máxima 15 mm</v>
          </cell>
          <cell r="C1645" t="str">
            <v>M</v>
          </cell>
          <cell r="D1645">
            <v>153.03</v>
          </cell>
          <cell r="F1645">
            <v>153.03</v>
          </cell>
        </row>
        <row r="1646">
          <cell r="A1646" t="str">
            <v>32.08.090</v>
          </cell>
          <cell r="B1646" t="str">
            <v>Junta estrutural com perfil elastomérico para fissuras, painéis e estruturas em geral, movimentação máxima 30 mm</v>
          </cell>
          <cell r="C1646" t="str">
            <v>M</v>
          </cell>
          <cell r="D1646">
            <v>322.61</v>
          </cell>
          <cell r="F1646">
            <v>322.61</v>
          </cell>
        </row>
        <row r="1647">
          <cell r="A1647" t="str">
            <v>32.08.110</v>
          </cell>
          <cell r="B1647" t="str">
            <v>Junta estrutural com perfil elastomérico e lábios poliméricos para obras de arte, movimentação máxima 40 mm</v>
          </cell>
          <cell r="C1647" t="str">
            <v>M</v>
          </cell>
          <cell r="D1647">
            <v>677.97</v>
          </cell>
          <cell r="E1647">
            <v>7.26</v>
          </cell>
          <cell r="F1647">
            <v>685.23</v>
          </cell>
        </row>
        <row r="1648">
          <cell r="A1648" t="str">
            <v>32.08.130</v>
          </cell>
          <cell r="B1648" t="str">
            <v>Junta estrutural com perfil elastomérico e lábios poliméricos para obras de arte, movimentação máxima 55 mm</v>
          </cell>
          <cell r="C1648" t="str">
            <v>M</v>
          </cell>
          <cell r="D1648">
            <v>990.35</v>
          </cell>
          <cell r="E1648">
            <v>7.26</v>
          </cell>
          <cell r="F1648">
            <v>997.61</v>
          </cell>
        </row>
        <row r="1649">
          <cell r="A1649" t="str">
            <v>32.08.160</v>
          </cell>
          <cell r="B1649" t="str">
            <v>Junta elástica estrutural de neoprene</v>
          </cell>
          <cell r="C1649" t="str">
            <v>M</v>
          </cell>
          <cell r="D1649">
            <v>224</v>
          </cell>
          <cell r="F1649">
            <v>224</v>
          </cell>
        </row>
        <row r="1650">
          <cell r="A1650" t="str">
            <v>32.09</v>
          </cell>
          <cell r="B1650" t="str">
            <v>Apoios e afins</v>
          </cell>
        </row>
        <row r="1651">
          <cell r="A1651" t="str">
            <v>32.09.020</v>
          </cell>
          <cell r="B1651" t="str">
            <v>Chapa de aço em bitolas medias</v>
          </cell>
          <cell r="C1651" t="str">
            <v>KG</v>
          </cell>
          <cell r="D1651">
            <v>11.41</v>
          </cell>
          <cell r="E1651">
            <v>9.65</v>
          </cell>
          <cell r="F1651">
            <v>21.06</v>
          </cell>
        </row>
        <row r="1652">
          <cell r="A1652" t="str">
            <v>32.09.040</v>
          </cell>
          <cell r="B1652" t="str">
            <v>Apoio em placa de neoprene fretado</v>
          </cell>
          <cell r="C1652" t="str">
            <v>DM3</v>
          </cell>
          <cell r="D1652">
            <v>126.88</v>
          </cell>
          <cell r="E1652">
            <v>6.43</v>
          </cell>
          <cell r="F1652">
            <v>133.31</v>
          </cell>
        </row>
        <row r="1653">
          <cell r="A1653" t="str">
            <v>32.10</v>
          </cell>
          <cell r="B1653" t="str">
            <v>Envelope de concreto e protecao de tubos</v>
          </cell>
        </row>
        <row r="1654">
          <cell r="A1654" t="str">
            <v>32.10.050</v>
          </cell>
          <cell r="B1654" t="str">
            <v>Proteção anticorrosiva, a base de resina epóxi com alcatrão, para ramais sob a terra, com DN até 1´</v>
          </cell>
          <cell r="C1654" t="str">
            <v>M</v>
          </cell>
          <cell r="D1654">
            <v>3.77</v>
          </cell>
          <cell r="E1654">
            <v>2</v>
          </cell>
          <cell r="F1654">
            <v>5.77</v>
          </cell>
        </row>
        <row r="1655">
          <cell r="A1655" t="str">
            <v>32.10.060</v>
          </cell>
          <cell r="B1655" t="str">
            <v>Proteção anticorrosiva, a base de resina epóxi com alcatrão, para ramais sob a terra, com DN acima de 1´ até 2´</v>
          </cell>
          <cell r="C1655" t="str">
            <v>M</v>
          </cell>
          <cell r="D1655">
            <v>7.54</v>
          </cell>
          <cell r="E1655">
            <v>4.01</v>
          </cell>
          <cell r="F1655">
            <v>11.55</v>
          </cell>
        </row>
        <row r="1656">
          <cell r="A1656" t="str">
            <v>32.10.070</v>
          </cell>
          <cell r="B1656" t="str">
            <v>Proteção anticorrosiva, a base de resina epóxi com alcatrão, para ramais sob a terra, com DN acima de 2´ até 3´</v>
          </cell>
          <cell r="C1656" t="str">
            <v>M</v>
          </cell>
          <cell r="D1656">
            <v>11.32</v>
          </cell>
          <cell r="E1656">
            <v>6</v>
          </cell>
          <cell r="F1656">
            <v>17.32</v>
          </cell>
        </row>
        <row r="1657">
          <cell r="A1657" t="str">
            <v>32.10.080</v>
          </cell>
          <cell r="B1657" t="str">
            <v>Proteção anticorrosiva, a base de resina epóxi com alcatrão, para ramais sob a terra, com DN acima de 3´ até 4´</v>
          </cell>
          <cell r="C1657" t="str">
            <v>M</v>
          </cell>
          <cell r="D1657">
            <v>15.1</v>
          </cell>
          <cell r="E1657">
            <v>8.01</v>
          </cell>
          <cell r="F1657">
            <v>23.11</v>
          </cell>
        </row>
        <row r="1658">
          <cell r="A1658" t="str">
            <v>32.10.082</v>
          </cell>
          <cell r="B1658" t="str">
            <v>Proteção anticorrosiva, a base de resina epóxi com alcatrão, para ramais sob a terra, com DN acima de 5´ até 6´</v>
          </cell>
          <cell r="C1658" t="str">
            <v>M</v>
          </cell>
          <cell r="D1658">
            <v>22.66</v>
          </cell>
          <cell r="E1658">
            <v>12.02</v>
          </cell>
          <cell r="F1658">
            <v>34.68</v>
          </cell>
        </row>
        <row r="1659">
          <cell r="A1659" t="str">
            <v>32.10.090</v>
          </cell>
          <cell r="B1659" t="str">
            <v>Proteção anticorrosiva, com fita adesiva, para ramais sob a terra, com DN até 1´</v>
          </cell>
          <cell r="C1659" t="str">
            <v>M</v>
          </cell>
          <cell r="D1659">
            <v>24.01</v>
          </cell>
          <cell r="E1659">
            <v>1.21</v>
          </cell>
          <cell r="F1659">
            <v>25.22</v>
          </cell>
        </row>
        <row r="1660">
          <cell r="A1660" t="str">
            <v>32.10.100</v>
          </cell>
          <cell r="B1660" t="str">
            <v>Proteção anticorrosiva, com fita adesiva, para ramais sob a terra, com DN acima de 1´ até 2´</v>
          </cell>
          <cell r="C1660" t="str">
            <v>M</v>
          </cell>
          <cell r="D1660">
            <v>43.3</v>
          </cell>
          <cell r="E1660">
            <v>1.69</v>
          </cell>
          <cell r="F1660">
            <v>44.99</v>
          </cell>
        </row>
        <row r="1661">
          <cell r="A1661" t="str">
            <v>32.10.110</v>
          </cell>
          <cell r="B1661" t="str">
            <v>Proteção anticorrosiva, com fita adesiva, para ramais sob a terra, com DN acima de 2´ até 3´</v>
          </cell>
          <cell r="C1661" t="str">
            <v>M</v>
          </cell>
          <cell r="D1661">
            <v>69.319999999999993</v>
          </cell>
          <cell r="E1661">
            <v>2.1800000000000002</v>
          </cell>
          <cell r="F1661">
            <v>71.5</v>
          </cell>
        </row>
        <row r="1662">
          <cell r="A1662" t="str">
            <v>32.11</v>
          </cell>
          <cell r="B1662" t="str">
            <v>Isolante termico para tubos e dutos</v>
          </cell>
        </row>
        <row r="1663">
          <cell r="A1663" t="str">
            <v>32.11.150</v>
          </cell>
          <cell r="B1663" t="str">
            <v>Proteção para isolamento térmico em alumínio</v>
          </cell>
          <cell r="C1663" t="str">
            <v>M2</v>
          </cell>
          <cell r="D1663">
            <v>32.25</v>
          </cell>
          <cell r="E1663">
            <v>8.3699999999999992</v>
          </cell>
          <cell r="F1663">
            <v>40.619999999999997</v>
          </cell>
        </row>
        <row r="1664">
          <cell r="A1664" t="str">
            <v>32.11.200</v>
          </cell>
          <cell r="B1664" t="str">
            <v>Isolamento térmico em polietileno expandido, espessura de 5 mm, para tubulação de 1/2´ (15 mm)</v>
          </cell>
          <cell r="C1664" t="str">
            <v>M</v>
          </cell>
          <cell r="D1664">
            <v>1.08</v>
          </cell>
          <cell r="E1664">
            <v>8.3699999999999992</v>
          </cell>
          <cell r="F1664">
            <v>9.4499999999999993</v>
          </cell>
        </row>
        <row r="1665">
          <cell r="A1665" t="str">
            <v>32.11.210</v>
          </cell>
          <cell r="B1665" t="str">
            <v>Isolamento térmico em polietileno expandido, espessura de 5 mm, para tubulação de 3/4´ (22 mm)</v>
          </cell>
          <cell r="C1665" t="str">
            <v>M</v>
          </cell>
          <cell r="D1665">
            <v>1.53</v>
          </cell>
          <cell r="E1665">
            <v>8.3699999999999992</v>
          </cell>
          <cell r="F1665">
            <v>9.9</v>
          </cell>
        </row>
        <row r="1666">
          <cell r="A1666" t="str">
            <v>32.11.220</v>
          </cell>
          <cell r="B1666" t="str">
            <v>Isolamento térmico em polietileno expandido, espessura de 5 mm, para tubulação de 1´ (28 mm)</v>
          </cell>
          <cell r="C1666" t="str">
            <v>M</v>
          </cell>
          <cell r="D1666">
            <v>1.9</v>
          </cell>
          <cell r="E1666">
            <v>8.3699999999999992</v>
          </cell>
          <cell r="F1666">
            <v>10.27</v>
          </cell>
        </row>
        <row r="1667">
          <cell r="A1667" t="str">
            <v>32.11.230</v>
          </cell>
          <cell r="B1667" t="str">
            <v>Isolamento térmico em polietileno expandido, espessura de 10 mm, para tubulação de 1 1/4´ (35 mm)</v>
          </cell>
          <cell r="C1667" t="str">
            <v>M</v>
          </cell>
          <cell r="D1667">
            <v>2.1800000000000002</v>
          </cell>
          <cell r="E1667">
            <v>8.3699999999999992</v>
          </cell>
          <cell r="F1667">
            <v>10.55</v>
          </cell>
        </row>
        <row r="1668">
          <cell r="A1668" t="str">
            <v>32.11.240</v>
          </cell>
          <cell r="B1668" t="str">
            <v>Isolamento térmico em polietileno expandido, espessura de 10 mm, para tubulação de 1 1/2´ (42 mm)</v>
          </cell>
          <cell r="C1668" t="str">
            <v>M</v>
          </cell>
          <cell r="D1668">
            <v>4.43</v>
          </cell>
          <cell r="E1668">
            <v>8.3699999999999992</v>
          </cell>
          <cell r="F1668">
            <v>12.8</v>
          </cell>
        </row>
        <row r="1669">
          <cell r="A1669" t="str">
            <v>32.11.250</v>
          </cell>
          <cell r="B1669" t="str">
            <v>Isolamento térmico em polietileno expandido, espessura de 10 mm, para tubulação de 2´ (54 mm)</v>
          </cell>
          <cell r="C1669" t="str">
            <v>M</v>
          </cell>
          <cell r="D1669">
            <v>4.87</v>
          </cell>
          <cell r="E1669">
            <v>8.3699999999999992</v>
          </cell>
          <cell r="F1669">
            <v>13.24</v>
          </cell>
        </row>
        <row r="1670">
          <cell r="A1670" t="str">
            <v>32.11.270</v>
          </cell>
          <cell r="B1670" t="str">
            <v>Isolamento térmico em espuma elastomérica, espessura de 9 a 12 mm, para tubulação de 1/4´ (cobre)</v>
          </cell>
          <cell r="C1670" t="str">
            <v>M</v>
          </cell>
          <cell r="D1670">
            <v>5.56</v>
          </cell>
          <cell r="E1670">
            <v>8.3699999999999992</v>
          </cell>
          <cell r="F1670">
            <v>13.93</v>
          </cell>
        </row>
        <row r="1671">
          <cell r="A1671" t="str">
            <v>32.11.280</v>
          </cell>
          <cell r="B1671" t="str">
            <v>Isolamento térmico em espuma elastomérica, espessura de 9 a 12 mm, para tubulação de 1/2´ (cobre)</v>
          </cell>
          <cell r="C1671" t="str">
            <v>M</v>
          </cell>
          <cell r="D1671">
            <v>6.22</v>
          </cell>
          <cell r="E1671">
            <v>8.3699999999999992</v>
          </cell>
          <cell r="F1671">
            <v>14.59</v>
          </cell>
        </row>
        <row r="1672">
          <cell r="A1672" t="str">
            <v>32.11.290</v>
          </cell>
          <cell r="B1672" t="str">
            <v>Isolamento térmico em espuma elastomérica, espessura de 9 a 12 mm, para tubulação de 5/8´ (cobre) ou 1/4´ (ferro)</v>
          </cell>
          <cell r="C1672" t="str">
            <v>M</v>
          </cell>
          <cell r="D1672">
            <v>7.07</v>
          </cell>
          <cell r="E1672">
            <v>8.3699999999999992</v>
          </cell>
          <cell r="F1672">
            <v>15.44</v>
          </cell>
        </row>
        <row r="1673">
          <cell r="A1673" t="str">
            <v>32.11.300</v>
          </cell>
          <cell r="B1673" t="str">
            <v>Isolamento térmico em espuma elastomérica, espessura de 9 a 12 mm, para tubulação de 1´ (cobre)</v>
          </cell>
          <cell r="C1673" t="str">
            <v>M</v>
          </cell>
          <cell r="D1673">
            <v>8.11</v>
          </cell>
          <cell r="E1673">
            <v>8.3699999999999992</v>
          </cell>
          <cell r="F1673">
            <v>16.48</v>
          </cell>
        </row>
        <row r="1674">
          <cell r="A1674" t="str">
            <v>32.11.310</v>
          </cell>
          <cell r="B1674" t="str">
            <v>Isolamento térmico em espuma elastomérica, espessura de 19 a 26 mm, para tubulação de 7/8´ (cobre) ou 1/2´ (ferro)</v>
          </cell>
          <cell r="C1674" t="str">
            <v>M</v>
          </cell>
          <cell r="D1674">
            <v>18.670000000000002</v>
          </cell>
          <cell r="E1674">
            <v>8.3699999999999992</v>
          </cell>
          <cell r="F1674">
            <v>27.04</v>
          </cell>
        </row>
        <row r="1675">
          <cell r="A1675" t="str">
            <v>32.11.320</v>
          </cell>
          <cell r="B1675" t="str">
            <v>Isolamento térmico em espuma elastomérica, espessura de 19 a 26 mm, para tubulação de 1 1/8´ (cobre) ou 3/4´ (ferro)</v>
          </cell>
          <cell r="C1675" t="str">
            <v>M</v>
          </cell>
          <cell r="D1675">
            <v>22.72</v>
          </cell>
          <cell r="E1675">
            <v>8.3699999999999992</v>
          </cell>
          <cell r="F1675">
            <v>31.09</v>
          </cell>
        </row>
        <row r="1676">
          <cell r="A1676" t="str">
            <v>32.11.330</v>
          </cell>
          <cell r="B1676" t="str">
            <v>Isolamento térmico em espuma elastomérica, espessura de 19 a 26 mm, para tubulação de 1 3/8´ (cobre) ou 1´ (ferro)</v>
          </cell>
          <cell r="C1676" t="str">
            <v>M</v>
          </cell>
          <cell r="D1676">
            <v>25.43</v>
          </cell>
          <cell r="E1676">
            <v>8.3699999999999992</v>
          </cell>
          <cell r="F1676">
            <v>33.799999999999997</v>
          </cell>
        </row>
        <row r="1677">
          <cell r="A1677" t="str">
            <v>32.11.340</v>
          </cell>
          <cell r="B1677" t="str">
            <v>Isolamento térmico em espuma elastomérica, espessura de 19 a 26 mm, para tubulação de 1 5/8´ (cobre) ou 1 1/4´ (ferro)</v>
          </cell>
          <cell r="C1677" t="str">
            <v>M</v>
          </cell>
          <cell r="D1677">
            <v>30.45</v>
          </cell>
          <cell r="E1677">
            <v>8.3699999999999992</v>
          </cell>
          <cell r="F1677">
            <v>38.82</v>
          </cell>
        </row>
        <row r="1678">
          <cell r="A1678" t="str">
            <v>32.11.350</v>
          </cell>
          <cell r="B1678" t="str">
            <v>Isolamento térmico em espuma elastomérica, espessura de 19 a 26 mm, para tubulação de 1 1/2´ (ferro)</v>
          </cell>
          <cell r="C1678" t="str">
            <v>M</v>
          </cell>
          <cell r="D1678">
            <v>32.79</v>
          </cell>
          <cell r="E1678">
            <v>8.3699999999999992</v>
          </cell>
          <cell r="F1678">
            <v>41.16</v>
          </cell>
        </row>
        <row r="1679">
          <cell r="A1679" t="str">
            <v>32.11.360</v>
          </cell>
          <cell r="B1679" t="str">
            <v>Isolamento térmico em espuma elastomérica, espessura de 19 a 26 mm, para tubulação de 2´ (ferro)</v>
          </cell>
          <cell r="C1679" t="str">
            <v>M</v>
          </cell>
          <cell r="D1679">
            <v>36.200000000000003</v>
          </cell>
          <cell r="E1679">
            <v>8.3699999999999992</v>
          </cell>
          <cell r="F1679">
            <v>44.57</v>
          </cell>
        </row>
        <row r="1680">
          <cell r="A1680" t="str">
            <v>32.11.370</v>
          </cell>
          <cell r="B1680" t="str">
            <v>Isolamento térmico em espuma elastomérica, espessura de 19 a 26 mm, para tubulação de 2 1/2´ (ferro)</v>
          </cell>
          <cell r="C1680" t="str">
            <v>M</v>
          </cell>
          <cell r="D1680">
            <v>45.74</v>
          </cell>
          <cell r="E1680">
            <v>8.3699999999999992</v>
          </cell>
          <cell r="F1680">
            <v>54.11</v>
          </cell>
        </row>
        <row r="1681">
          <cell r="A1681" t="str">
            <v>32.11.380</v>
          </cell>
          <cell r="B1681" t="str">
            <v>Isolamento térmico em espuma elastomérica, espessura de 19 a 26 mm, para tubulação de 3 1/2´ (cobre) ou 3´ (ferro)</v>
          </cell>
          <cell r="C1681" t="str">
            <v>M</v>
          </cell>
          <cell r="D1681">
            <v>50.9</v>
          </cell>
          <cell r="E1681">
            <v>8.3699999999999992</v>
          </cell>
          <cell r="F1681">
            <v>59.27</v>
          </cell>
        </row>
        <row r="1682">
          <cell r="A1682" t="str">
            <v>32.11.390</v>
          </cell>
          <cell r="B1682" t="str">
            <v>Isolamento térmico em espuma elastomérica, espessura de 19 a 26 mm, para tubulação de 4´ (ferro)</v>
          </cell>
          <cell r="C1682" t="str">
            <v>M</v>
          </cell>
          <cell r="D1682">
            <v>69.319999999999993</v>
          </cell>
          <cell r="E1682">
            <v>8.3699999999999992</v>
          </cell>
          <cell r="F1682">
            <v>77.69</v>
          </cell>
        </row>
        <row r="1683">
          <cell r="A1683" t="str">
            <v>32.11.400</v>
          </cell>
          <cell r="B1683" t="str">
            <v>Isolamento térmico em espuma elastomérica, espessura de 19 a 26 mm, para tubulação de 5´ (ferro)</v>
          </cell>
          <cell r="C1683" t="str">
            <v>M</v>
          </cell>
          <cell r="D1683">
            <v>85.79</v>
          </cell>
          <cell r="E1683">
            <v>8.3699999999999992</v>
          </cell>
          <cell r="F1683">
            <v>94.16</v>
          </cell>
        </row>
        <row r="1684">
          <cell r="A1684" t="str">
            <v>32.11.410</v>
          </cell>
          <cell r="B1684" t="str">
            <v>Isolamento térmico em espuma elastomérica, espessura de 19 a 26 mm, para tubulação de 6´ (ferro)</v>
          </cell>
          <cell r="C1684" t="str">
            <v>M</v>
          </cell>
          <cell r="D1684">
            <v>121.44</v>
          </cell>
          <cell r="E1684">
            <v>8.3699999999999992</v>
          </cell>
          <cell r="F1684">
            <v>129.81</v>
          </cell>
        </row>
        <row r="1685">
          <cell r="A1685" t="str">
            <v>32.11.420</v>
          </cell>
          <cell r="B1685" t="str">
            <v>Manta em espuma elastomérica, espessura de 19 a 26 mm, para isolamento térmico de tubulação acima de 6´</v>
          </cell>
          <cell r="C1685" t="str">
            <v>M2</v>
          </cell>
          <cell r="D1685">
            <v>162.56</v>
          </cell>
          <cell r="E1685">
            <v>15.27</v>
          </cell>
          <cell r="F1685">
            <v>177.83</v>
          </cell>
        </row>
        <row r="1686">
          <cell r="A1686" t="str">
            <v>32.11.430</v>
          </cell>
          <cell r="B1686" t="str">
            <v>Isolamento térmico em espuma elastomérica, espessura de 19 a 26 mm, para tubulação de 3/8" (cobre) ou 1/8" (ferro)</v>
          </cell>
          <cell r="C1686" t="str">
            <v>M</v>
          </cell>
          <cell r="D1686">
            <v>13.55</v>
          </cell>
          <cell r="E1686">
            <v>8.3699999999999992</v>
          </cell>
          <cell r="F1686">
            <v>21.92</v>
          </cell>
        </row>
        <row r="1687">
          <cell r="A1687" t="str">
            <v>32.11.440</v>
          </cell>
          <cell r="B1687" t="str">
            <v>Isolamento térmico em espuma elastomérica, espessura de 19 a 26 mm, para tubulação de 3/4" (cobre) ou 3/8" (ferro)</v>
          </cell>
          <cell r="C1687" t="str">
            <v>M</v>
          </cell>
          <cell r="D1687">
            <v>16.57</v>
          </cell>
          <cell r="E1687">
            <v>8.3699999999999992</v>
          </cell>
          <cell r="F1687">
            <v>24.94</v>
          </cell>
        </row>
        <row r="1688">
          <cell r="A1688" t="str">
            <v>32.15</v>
          </cell>
          <cell r="B1688" t="str">
            <v>Impermeabilizacao flexivel com manta</v>
          </cell>
        </row>
        <row r="1689">
          <cell r="A1689" t="str">
            <v>32.15.030</v>
          </cell>
          <cell r="B1689" t="str">
            <v>Impermeabilização em manta asfáltica com armadura, tipo III-B, espessura de 3 mm</v>
          </cell>
          <cell r="C1689" t="str">
            <v>M2</v>
          </cell>
          <cell r="D1689">
            <v>49.64</v>
          </cell>
          <cell r="E1689">
            <v>14</v>
          </cell>
          <cell r="F1689">
            <v>63.64</v>
          </cell>
        </row>
        <row r="1690">
          <cell r="A1690" t="str">
            <v>32.15.040</v>
          </cell>
          <cell r="B1690" t="str">
            <v>Impermeabilização em manta asfáltica com armadura, tipo III-B, espessura de 4 mm</v>
          </cell>
          <cell r="C1690" t="str">
            <v>M2</v>
          </cell>
          <cell r="D1690">
            <v>53.28</v>
          </cell>
          <cell r="E1690">
            <v>14</v>
          </cell>
          <cell r="F1690">
            <v>67.28</v>
          </cell>
        </row>
        <row r="1691">
          <cell r="A1691" t="str">
            <v>32.15.080</v>
          </cell>
          <cell r="B1691" t="str">
            <v>Impermeabilização em manta asfáltica tipo III-B, espessura de 3 mm, face exposta em geotêxtil, com membrana acrílica</v>
          </cell>
          <cell r="C1691" t="str">
            <v>M2</v>
          </cell>
          <cell r="D1691">
            <v>138.08000000000001</v>
          </cell>
          <cell r="E1691">
            <v>17.63</v>
          </cell>
          <cell r="F1691">
            <v>155.71</v>
          </cell>
        </row>
        <row r="1692">
          <cell r="A1692" t="str">
            <v>32.15.100</v>
          </cell>
          <cell r="B1692" t="str">
            <v>Impermeabilização em manta asfáltica plastomérica com armadura, tipo III, espessura de 4 mm, face exposta em geotêxtil com membrana acrílica</v>
          </cell>
          <cell r="C1692" t="str">
            <v>M2</v>
          </cell>
          <cell r="D1692">
            <v>114.09</v>
          </cell>
          <cell r="E1692">
            <v>17.63</v>
          </cell>
          <cell r="F1692">
            <v>131.72</v>
          </cell>
        </row>
        <row r="1693">
          <cell r="A1693" t="str">
            <v>32.15.240</v>
          </cell>
          <cell r="B1693" t="str">
            <v>Impermeabilização com manta asfáltica tipo III, anti raiz, espessura de 4 mm</v>
          </cell>
          <cell r="C1693" t="str">
            <v>M2</v>
          </cell>
          <cell r="D1693">
            <v>98.4</v>
          </cell>
          <cell r="F1693">
            <v>98.4</v>
          </cell>
        </row>
        <row r="1694">
          <cell r="A1694" t="str">
            <v>32.16</v>
          </cell>
          <cell r="B1694" t="str">
            <v>Impermeabilizacao flexivel com membranas</v>
          </cell>
        </row>
        <row r="1695">
          <cell r="A1695" t="str">
            <v>32.16.010</v>
          </cell>
          <cell r="B1695" t="str">
            <v>Impermeabilização em pintura de asfalto oxidado com solventes orgânicos, sobre massa</v>
          </cell>
          <cell r="C1695" t="str">
            <v>M2</v>
          </cell>
          <cell r="D1695">
            <v>8.64</v>
          </cell>
          <cell r="E1695">
            <v>5.81</v>
          </cell>
          <cell r="F1695">
            <v>14.45</v>
          </cell>
        </row>
        <row r="1696">
          <cell r="A1696" t="str">
            <v>32.16.020</v>
          </cell>
          <cell r="B1696" t="str">
            <v>Impermeabilização em pintura de asfalto oxidado com solventes orgânicos, sobre metal</v>
          </cell>
          <cell r="C1696" t="str">
            <v>M2</v>
          </cell>
          <cell r="D1696">
            <v>6.05</v>
          </cell>
          <cell r="E1696">
            <v>5.81</v>
          </cell>
          <cell r="F1696">
            <v>11.86</v>
          </cell>
        </row>
        <row r="1697">
          <cell r="A1697" t="str">
            <v>32.16.030</v>
          </cell>
          <cell r="B1697" t="str">
            <v>Impermeabilização em membrana de asfalto modificado com elastômeros, na cor preta</v>
          </cell>
          <cell r="C1697" t="str">
            <v>M2</v>
          </cell>
          <cell r="D1697">
            <v>35.229999999999997</v>
          </cell>
          <cell r="E1697">
            <v>5.81</v>
          </cell>
          <cell r="F1697">
            <v>41.04</v>
          </cell>
        </row>
        <row r="1698">
          <cell r="A1698" t="str">
            <v>32.16.040</v>
          </cell>
          <cell r="B1698" t="str">
            <v>Impermeabilização em membrana de asfalto modificado com elastômeros, na cor preta e reforço em tela poliéster</v>
          </cell>
          <cell r="C1698" t="str">
            <v>M2</v>
          </cell>
          <cell r="D1698">
            <v>51.71</v>
          </cell>
          <cell r="E1698">
            <v>16.079999999999998</v>
          </cell>
          <cell r="F1698">
            <v>67.790000000000006</v>
          </cell>
        </row>
        <row r="1699">
          <cell r="A1699" t="str">
            <v>32.16.050</v>
          </cell>
          <cell r="B1699" t="str">
            <v>Impermeabilização em membrana à base de polímeros acrílicos, na cor branca</v>
          </cell>
          <cell r="C1699" t="str">
            <v>M2</v>
          </cell>
          <cell r="D1699">
            <v>39.9</v>
          </cell>
          <cell r="E1699">
            <v>5.81</v>
          </cell>
          <cell r="F1699">
            <v>45.71</v>
          </cell>
        </row>
        <row r="1700">
          <cell r="A1700" t="str">
            <v>32.16.060</v>
          </cell>
          <cell r="B1700" t="str">
            <v>Impermeabilização em membrana à base de polímeros acrílicos, na cor branca e reforço em tela poliéster</v>
          </cell>
          <cell r="C1700" t="str">
            <v>M2</v>
          </cell>
          <cell r="D1700">
            <v>58.25</v>
          </cell>
          <cell r="E1700">
            <v>16.079999999999998</v>
          </cell>
          <cell r="F1700">
            <v>74.33</v>
          </cell>
        </row>
        <row r="1701">
          <cell r="A1701" t="str">
            <v>32.16.070</v>
          </cell>
          <cell r="B1701" t="str">
            <v>Impermeabilização em membrana à base de resina termoplástica e cimentos aditivados com reforço em tela poliéster</v>
          </cell>
          <cell r="C1701" t="str">
            <v>M2</v>
          </cell>
          <cell r="D1701">
            <v>31.6</v>
          </cell>
          <cell r="E1701">
            <v>18.98</v>
          </cell>
          <cell r="F1701">
            <v>50.58</v>
          </cell>
        </row>
        <row r="1702">
          <cell r="A1702" t="str">
            <v>32.17</v>
          </cell>
          <cell r="B1702" t="str">
            <v>Impermeabilizacao rigida</v>
          </cell>
        </row>
        <row r="1703">
          <cell r="A1703" t="str">
            <v>32.17.010</v>
          </cell>
          <cell r="B1703" t="str">
            <v>Impermeabilização em argamassa impermeável com aditivo hidrófugo</v>
          </cell>
          <cell r="C1703" t="str">
            <v>M3</v>
          </cell>
          <cell r="D1703">
            <v>417.9</v>
          </cell>
          <cell r="E1703">
            <v>251.04</v>
          </cell>
          <cell r="F1703">
            <v>668.94</v>
          </cell>
        </row>
        <row r="1704">
          <cell r="A1704" t="str">
            <v>32.17.012</v>
          </cell>
          <cell r="B1704" t="str">
            <v>Impermeabilização em argamassa de concreto não estrutural com aditivo hidrófugo</v>
          </cell>
          <cell r="C1704" t="str">
            <v>M3</v>
          </cell>
          <cell r="D1704">
            <v>430</v>
          </cell>
          <cell r="F1704">
            <v>430</v>
          </cell>
        </row>
        <row r="1705">
          <cell r="A1705" t="str">
            <v>32.17.030</v>
          </cell>
          <cell r="B1705" t="str">
            <v>Impermeabilização em argamassa polimérica para umidade e água de percolação</v>
          </cell>
          <cell r="C1705" t="str">
            <v>M2</v>
          </cell>
          <cell r="D1705">
            <v>4.76</v>
          </cell>
          <cell r="E1705">
            <v>6.12</v>
          </cell>
          <cell r="F1705">
            <v>10.88</v>
          </cell>
        </row>
        <row r="1706">
          <cell r="A1706" t="str">
            <v>32.17.040</v>
          </cell>
          <cell r="B1706" t="str">
            <v>Impermeabilização em argamassa polimérica com reforço em tela poliéster para pressão hidrostática positiva</v>
          </cell>
          <cell r="C1706" t="str">
            <v>M2</v>
          </cell>
          <cell r="D1706">
            <v>11.91</v>
          </cell>
          <cell r="E1706">
            <v>12.24</v>
          </cell>
          <cell r="F1706">
            <v>24.15</v>
          </cell>
        </row>
        <row r="1707">
          <cell r="A1707" t="str">
            <v>32.17.070</v>
          </cell>
          <cell r="B1707" t="str">
            <v>Impermeabilização anticorrosiva em membrana epoxídica com alcatrão de hulha, sobre massa</v>
          </cell>
          <cell r="C1707" t="str">
            <v>M2</v>
          </cell>
          <cell r="D1707">
            <v>42.1</v>
          </cell>
          <cell r="E1707">
            <v>6.12</v>
          </cell>
          <cell r="F1707">
            <v>48.22</v>
          </cell>
        </row>
        <row r="1708">
          <cell r="A1708" t="str">
            <v>32.20</v>
          </cell>
          <cell r="B1708" t="str">
            <v>Reparos, conservacoes e complementos - GRUPO 32</v>
          </cell>
        </row>
        <row r="1709">
          <cell r="A1709" t="str">
            <v>32.20.010</v>
          </cell>
          <cell r="B1709" t="str">
            <v>Recolocação de argila expandida</v>
          </cell>
          <cell r="C1709" t="str">
            <v>M3</v>
          </cell>
          <cell r="E1709">
            <v>58.08</v>
          </cell>
          <cell r="F1709">
            <v>58.08</v>
          </cell>
        </row>
        <row r="1710">
          <cell r="A1710" t="str">
            <v>32.20.020</v>
          </cell>
          <cell r="B1710" t="str">
            <v>Aplicação de papel Kraft</v>
          </cell>
          <cell r="C1710" t="str">
            <v>M2</v>
          </cell>
          <cell r="D1710">
            <v>4.91</v>
          </cell>
          <cell r="E1710">
            <v>2.9</v>
          </cell>
          <cell r="F1710">
            <v>7.81</v>
          </cell>
        </row>
        <row r="1711">
          <cell r="A1711" t="str">
            <v>32.20.050</v>
          </cell>
          <cell r="B1711" t="str">
            <v>Tela em polietileno, malha hexagonal de 1/2´, para armadura de argamassa</v>
          </cell>
          <cell r="C1711" t="str">
            <v>M2</v>
          </cell>
          <cell r="D1711">
            <v>2.13</v>
          </cell>
          <cell r="E1711">
            <v>2.9</v>
          </cell>
          <cell r="F1711">
            <v>5.03</v>
          </cell>
        </row>
        <row r="1712">
          <cell r="A1712" t="str">
            <v>32.20.060</v>
          </cell>
          <cell r="B1712" t="str">
            <v>Tela galvanizada fio 24 BWG, malha hexagonal de 1/2´, para armadura de argamassa</v>
          </cell>
          <cell r="C1712" t="str">
            <v>M2</v>
          </cell>
          <cell r="D1712">
            <v>13.51</v>
          </cell>
          <cell r="E1712">
            <v>2.9</v>
          </cell>
          <cell r="F1712">
            <v>16.41</v>
          </cell>
        </row>
        <row r="1713">
          <cell r="A1713" t="str">
            <v>33</v>
          </cell>
          <cell r="B1713" t="str">
            <v>PINTURA</v>
          </cell>
        </row>
        <row r="1714">
          <cell r="A1714" t="str">
            <v>33.01</v>
          </cell>
          <cell r="B1714" t="str">
            <v>Preparo de base</v>
          </cell>
        </row>
        <row r="1715">
          <cell r="A1715" t="str">
            <v>33.01.040</v>
          </cell>
          <cell r="B1715" t="str">
            <v>Estucamento e lixamento de concreto deteriorado</v>
          </cell>
          <cell r="C1715" t="str">
            <v>M2</v>
          </cell>
          <cell r="D1715">
            <v>6.39</v>
          </cell>
          <cell r="E1715">
            <v>24.9</v>
          </cell>
          <cell r="F1715">
            <v>31.29</v>
          </cell>
        </row>
        <row r="1716">
          <cell r="A1716" t="str">
            <v>33.01.050</v>
          </cell>
          <cell r="B1716" t="str">
            <v>Estucamento e lixamento de concreto</v>
          </cell>
          <cell r="C1716" t="str">
            <v>M2</v>
          </cell>
          <cell r="D1716">
            <v>3.82</v>
          </cell>
          <cell r="E1716">
            <v>24.9</v>
          </cell>
          <cell r="F1716">
            <v>28.72</v>
          </cell>
        </row>
        <row r="1717">
          <cell r="A1717" t="str">
            <v>33.01.060</v>
          </cell>
          <cell r="B1717" t="str">
            <v>Imunizante para madeira</v>
          </cell>
          <cell r="C1717" t="str">
            <v>M2</v>
          </cell>
          <cell r="D1717">
            <v>5.46</v>
          </cell>
          <cell r="E1717">
            <v>6.34</v>
          </cell>
          <cell r="F1717">
            <v>11.8</v>
          </cell>
        </row>
        <row r="1718">
          <cell r="A1718" t="str">
            <v>33.01.280</v>
          </cell>
          <cell r="B1718" t="str">
            <v>Reparo de trincas rasas até 5 mm de largura, na massa</v>
          </cell>
          <cell r="C1718" t="str">
            <v>M</v>
          </cell>
          <cell r="D1718">
            <v>22.99</v>
          </cell>
          <cell r="E1718">
            <v>17.829999999999998</v>
          </cell>
          <cell r="F1718">
            <v>40.82</v>
          </cell>
        </row>
        <row r="1719">
          <cell r="A1719" t="str">
            <v>33.01.350</v>
          </cell>
          <cell r="B1719" t="str">
            <v>Preparo de base para superfície metálica com fundo antioxidante</v>
          </cell>
          <cell r="C1719" t="str">
            <v>M2</v>
          </cell>
          <cell r="D1719">
            <v>6.39</v>
          </cell>
          <cell r="E1719">
            <v>6.81</v>
          </cell>
          <cell r="F1719">
            <v>13.2</v>
          </cell>
        </row>
        <row r="1720">
          <cell r="A1720" t="str">
            <v>33.02</v>
          </cell>
          <cell r="B1720" t="str">
            <v>Massa corrida</v>
          </cell>
        </row>
        <row r="1721">
          <cell r="A1721" t="str">
            <v>33.02.060</v>
          </cell>
          <cell r="B1721" t="str">
            <v>Massa corrida a base de PVA</v>
          </cell>
          <cell r="C1721" t="str">
            <v>M2</v>
          </cell>
          <cell r="D1721">
            <v>2.2999999999999998</v>
          </cell>
          <cell r="E1721">
            <v>8.59</v>
          </cell>
          <cell r="F1721">
            <v>10.89</v>
          </cell>
        </row>
        <row r="1722">
          <cell r="A1722" t="str">
            <v>33.02.080</v>
          </cell>
          <cell r="B1722" t="str">
            <v>Massa corrida à base de resina acrílica</v>
          </cell>
          <cell r="C1722" t="str">
            <v>M2</v>
          </cell>
          <cell r="D1722">
            <v>4.32</v>
          </cell>
          <cell r="E1722">
            <v>8.59</v>
          </cell>
          <cell r="F1722">
            <v>12.91</v>
          </cell>
        </row>
        <row r="1723">
          <cell r="A1723" t="str">
            <v>33.03</v>
          </cell>
          <cell r="B1723" t="str">
            <v>Pintura em superficies de concreto / massa / gesso / pedras</v>
          </cell>
        </row>
        <row r="1724">
          <cell r="A1724" t="str">
            <v>33.03.220</v>
          </cell>
          <cell r="B1724" t="str">
            <v>Tinta látex em elemento vazado</v>
          </cell>
          <cell r="C1724" t="str">
            <v>M2</v>
          </cell>
          <cell r="D1724">
            <v>5.0599999999999996</v>
          </cell>
          <cell r="E1724">
            <v>18.89</v>
          </cell>
          <cell r="F1724">
            <v>23.95</v>
          </cell>
        </row>
        <row r="1725">
          <cell r="A1725" t="str">
            <v>33.03.350</v>
          </cell>
          <cell r="B1725" t="str">
            <v>Pintura especial em esmalte para lousa cor verde</v>
          </cell>
          <cell r="C1725" t="str">
            <v>M2</v>
          </cell>
          <cell r="D1725">
            <v>6.72</v>
          </cell>
          <cell r="E1725">
            <v>16.04</v>
          </cell>
          <cell r="F1725">
            <v>22.76</v>
          </cell>
        </row>
        <row r="1726">
          <cell r="A1726" t="str">
            <v>33.03.740</v>
          </cell>
          <cell r="B1726" t="str">
            <v>Resina acrílica plastificante</v>
          </cell>
          <cell r="C1726" t="str">
            <v>M2</v>
          </cell>
          <cell r="D1726">
            <v>13.76</v>
          </cell>
          <cell r="E1726">
            <v>8.92</v>
          </cell>
          <cell r="F1726">
            <v>22.68</v>
          </cell>
        </row>
        <row r="1727">
          <cell r="A1727" t="str">
            <v>33.03.750</v>
          </cell>
          <cell r="B1727" t="str">
            <v>Verniz acrílico</v>
          </cell>
          <cell r="C1727" t="str">
            <v>M2</v>
          </cell>
          <cell r="D1727">
            <v>13.94</v>
          </cell>
          <cell r="E1727">
            <v>15.32</v>
          </cell>
          <cell r="F1727">
            <v>29.26</v>
          </cell>
        </row>
        <row r="1728">
          <cell r="A1728" t="str">
            <v>33.03.760</v>
          </cell>
          <cell r="B1728" t="str">
            <v>Hidrorepelente incolor para fachada à base de silano-siloxano oligomérico disperso em água</v>
          </cell>
          <cell r="C1728" t="str">
            <v>M2</v>
          </cell>
          <cell r="D1728">
            <v>6.86</v>
          </cell>
          <cell r="E1728">
            <v>11.36</v>
          </cell>
          <cell r="F1728">
            <v>18.22</v>
          </cell>
        </row>
        <row r="1729">
          <cell r="A1729" t="str">
            <v>33.03.770</v>
          </cell>
          <cell r="B1729" t="str">
            <v>Hidrorepelente incolor para fachada à base de silano-siloxano oligomérico disperso em solvente</v>
          </cell>
          <cell r="C1729" t="str">
            <v>M2</v>
          </cell>
          <cell r="D1729">
            <v>31.57</v>
          </cell>
          <cell r="E1729">
            <v>11.36</v>
          </cell>
          <cell r="F1729">
            <v>42.93</v>
          </cell>
        </row>
        <row r="1730">
          <cell r="A1730" t="str">
            <v>33.03.780</v>
          </cell>
          <cell r="B1730" t="str">
            <v>Verniz de proteção antipichação</v>
          </cell>
          <cell r="C1730" t="str">
            <v>M2</v>
          </cell>
          <cell r="D1730">
            <v>18.47</v>
          </cell>
          <cell r="E1730">
            <v>15.32</v>
          </cell>
          <cell r="F1730">
            <v>33.79</v>
          </cell>
        </row>
        <row r="1731">
          <cell r="A1731" t="str">
            <v>33.05</v>
          </cell>
          <cell r="B1731" t="str">
            <v>Pintura em superficies de madeira</v>
          </cell>
        </row>
        <row r="1732">
          <cell r="A1732" t="str">
            <v>33.05.010</v>
          </cell>
          <cell r="B1732" t="str">
            <v>Verniz fungicida para madeira</v>
          </cell>
          <cell r="C1732" t="str">
            <v>M2</v>
          </cell>
          <cell r="D1732">
            <v>6.23</v>
          </cell>
          <cell r="E1732">
            <v>11.36</v>
          </cell>
          <cell r="F1732">
            <v>17.59</v>
          </cell>
        </row>
        <row r="1733">
          <cell r="A1733" t="str">
            <v>33.05.120</v>
          </cell>
          <cell r="B1733" t="str">
            <v>Esmalte em rodapés, baguetes ou molduras de madeira</v>
          </cell>
          <cell r="C1733" t="str">
            <v>M</v>
          </cell>
          <cell r="D1733">
            <v>2.4900000000000002</v>
          </cell>
          <cell r="E1733">
            <v>2.11</v>
          </cell>
          <cell r="F1733">
            <v>4.5999999999999996</v>
          </cell>
        </row>
        <row r="1734">
          <cell r="A1734" t="str">
            <v>33.05.330</v>
          </cell>
          <cell r="B1734" t="str">
            <v>Verniz em superfície de madeira</v>
          </cell>
          <cell r="C1734" t="str">
            <v>M2</v>
          </cell>
          <cell r="D1734">
            <v>8.33</v>
          </cell>
          <cell r="E1734">
            <v>12.82</v>
          </cell>
          <cell r="F1734">
            <v>21.15</v>
          </cell>
        </row>
        <row r="1735">
          <cell r="A1735" t="str">
            <v>33.05.360</v>
          </cell>
          <cell r="B1735" t="str">
            <v>Verniz em rodapés, baguetes ou molduras de madeira</v>
          </cell>
          <cell r="C1735" t="str">
            <v>M</v>
          </cell>
          <cell r="D1735">
            <v>2.21</v>
          </cell>
          <cell r="E1735">
            <v>1.69</v>
          </cell>
          <cell r="F1735">
            <v>3.9</v>
          </cell>
        </row>
        <row r="1736">
          <cell r="A1736" t="str">
            <v>33.06</v>
          </cell>
          <cell r="B1736" t="str">
            <v>Pintura em pisos</v>
          </cell>
        </row>
        <row r="1737">
          <cell r="A1737" t="str">
            <v>33.06.020</v>
          </cell>
          <cell r="B1737" t="str">
            <v>Acrílico para quadras e pisos cimentados</v>
          </cell>
          <cell r="C1737" t="str">
            <v>M2</v>
          </cell>
          <cell r="D1737">
            <v>3.43</v>
          </cell>
          <cell r="E1737">
            <v>15.32</v>
          </cell>
          <cell r="F1737">
            <v>18.75</v>
          </cell>
        </row>
        <row r="1738">
          <cell r="A1738" t="str">
            <v>33.07</v>
          </cell>
          <cell r="B1738" t="str">
            <v>Pintura em estruturas metalicas</v>
          </cell>
        </row>
        <row r="1739">
          <cell r="A1739" t="str">
            <v>33.07.102</v>
          </cell>
          <cell r="B1739" t="str">
            <v>Esmalte a base de água em estrutura metálica</v>
          </cell>
          <cell r="C1739" t="str">
            <v>M2</v>
          </cell>
          <cell r="D1739">
            <v>9.33</v>
          </cell>
          <cell r="E1739">
            <v>28.53</v>
          </cell>
          <cell r="F1739">
            <v>37.86</v>
          </cell>
        </row>
        <row r="1740">
          <cell r="A1740" t="str">
            <v>33.07.130</v>
          </cell>
          <cell r="B1740" t="str">
            <v>Pintura epóxi bicomponente em estruturas metálicas</v>
          </cell>
          <cell r="C1740" t="str">
            <v>KG</v>
          </cell>
          <cell r="D1740">
            <v>3.94</v>
          </cell>
          <cell r="F1740">
            <v>3.94</v>
          </cell>
        </row>
        <row r="1741">
          <cell r="A1741" t="str">
            <v>33.07.140</v>
          </cell>
          <cell r="B1741" t="str">
            <v>Pintura com esmalte alquídico em estrutura metálica</v>
          </cell>
          <cell r="C1741" t="str">
            <v>KG</v>
          </cell>
          <cell r="D1741">
            <v>2.81</v>
          </cell>
          <cell r="F1741">
            <v>2.81</v>
          </cell>
        </row>
        <row r="1742">
          <cell r="A1742" t="str">
            <v>33.07.303</v>
          </cell>
          <cell r="B1742" t="str">
            <v>Proteção passiva contra incêndio com tinta intumescente, com tempo requerido de resistência ao fogo TRRF = 60 min - aplicação em estrutura metálica</v>
          </cell>
          <cell r="C1742" t="str">
            <v>M2</v>
          </cell>
          <cell r="D1742">
            <v>72.86</v>
          </cell>
          <cell r="E1742">
            <v>142.41</v>
          </cell>
          <cell r="F1742">
            <v>215.27</v>
          </cell>
        </row>
        <row r="1743">
          <cell r="A1743" t="str">
            <v>33.07.304</v>
          </cell>
          <cell r="B1743" t="str">
            <v>Proteção passiva contra incêndio com tinta intumescente, com tempo requerido de resistência ao fogo TRRF = 120 min - aplicação em estrutura metálica</v>
          </cell>
          <cell r="C1743" t="str">
            <v>M2</v>
          </cell>
          <cell r="D1743">
            <v>310.45999999999998</v>
          </cell>
          <cell r="E1743">
            <v>165</v>
          </cell>
          <cell r="F1743">
            <v>475.46</v>
          </cell>
        </row>
        <row r="1744">
          <cell r="A1744" t="str">
            <v>33.09</v>
          </cell>
          <cell r="B1744" t="str">
            <v>Pintura de sinalizacao</v>
          </cell>
        </row>
        <row r="1745">
          <cell r="A1745" t="str">
            <v>33.09.020</v>
          </cell>
          <cell r="B1745" t="str">
            <v>Borracha clorada para faixas demarcatórias</v>
          </cell>
          <cell r="C1745" t="str">
            <v>M</v>
          </cell>
          <cell r="D1745">
            <v>1.31</v>
          </cell>
          <cell r="E1745">
            <v>1.1599999999999999</v>
          </cell>
          <cell r="F1745">
            <v>2.4700000000000002</v>
          </cell>
        </row>
        <row r="1746">
          <cell r="A1746" t="str">
            <v>33.09.021</v>
          </cell>
          <cell r="B1746" t="str">
            <v>Tinta acrílica para faixas demarcatórias</v>
          </cell>
          <cell r="C1746" t="str">
            <v>M</v>
          </cell>
          <cell r="D1746">
            <v>0.81</v>
          </cell>
          <cell r="E1746">
            <v>2.2999999999999998</v>
          </cell>
          <cell r="F1746">
            <v>3.11</v>
          </cell>
        </row>
        <row r="1747">
          <cell r="A1747" t="str">
            <v>33.10</v>
          </cell>
          <cell r="B1747" t="str">
            <v>Pintura em superficie de concreto/massa/gesso/pedras, inclusive preparo</v>
          </cell>
        </row>
        <row r="1748">
          <cell r="A1748" t="str">
            <v>33.10.010</v>
          </cell>
          <cell r="B1748" t="str">
            <v>Tinta látex antimofo em massa, inclusive preparo</v>
          </cell>
          <cell r="C1748" t="str">
            <v>M2</v>
          </cell>
          <cell r="D1748">
            <v>6.09</v>
          </cell>
          <cell r="E1748">
            <v>15.32</v>
          </cell>
          <cell r="F1748">
            <v>21.41</v>
          </cell>
        </row>
        <row r="1749">
          <cell r="A1749" t="str">
            <v>33.10.020</v>
          </cell>
          <cell r="B1749" t="str">
            <v>Tinta látex em massa, inclusive preparo</v>
          </cell>
          <cell r="C1749" t="str">
            <v>M2</v>
          </cell>
          <cell r="D1749">
            <v>7.7</v>
          </cell>
          <cell r="E1749">
            <v>15.32</v>
          </cell>
          <cell r="F1749">
            <v>23.02</v>
          </cell>
        </row>
        <row r="1750">
          <cell r="A1750" t="str">
            <v>33.10.030</v>
          </cell>
          <cell r="B1750" t="str">
            <v>Tinta acrílica antimofo em massa, inclusive preparo</v>
          </cell>
          <cell r="C1750" t="str">
            <v>M2</v>
          </cell>
          <cell r="D1750">
            <v>8.84</v>
          </cell>
          <cell r="E1750">
            <v>15.32</v>
          </cell>
          <cell r="F1750">
            <v>24.16</v>
          </cell>
        </row>
        <row r="1751">
          <cell r="A1751" t="str">
            <v>33.10.041</v>
          </cell>
          <cell r="B1751" t="str">
            <v>Esmalte à base de água em massa, inclusive preparo</v>
          </cell>
          <cell r="C1751" t="str">
            <v>M2</v>
          </cell>
          <cell r="D1751">
            <v>11.18</v>
          </cell>
          <cell r="E1751">
            <v>15.32</v>
          </cell>
          <cell r="F1751">
            <v>26.5</v>
          </cell>
        </row>
        <row r="1752">
          <cell r="A1752" t="str">
            <v>33.10.050</v>
          </cell>
          <cell r="B1752" t="str">
            <v>Tinta acrílica em massa, inclusive preparo</v>
          </cell>
          <cell r="C1752" t="str">
            <v>M2</v>
          </cell>
          <cell r="D1752">
            <v>8.76</v>
          </cell>
          <cell r="E1752">
            <v>15.32</v>
          </cell>
          <cell r="F1752">
            <v>24.08</v>
          </cell>
        </row>
        <row r="1753">
          <cell r="A1753" t="str">
            <v>33.10.060</v>
          </cell>
          <cell r="B1753" t="str">
            <v>Epóxi em massa, inclusive preparo</v>
          </cell>
          <cell r="C1753" t="str">
            <v>M2</v>
          </cell>
          <cell r="D1753">
            <v>52.38</v>
          </cell>
          <cell r="E1753">
            <v>32.1</v>
          </cell>
          <cell r="F1753">
            <v>84.48</v>
          </cell>
        </row>
        <row r="1754">
          <cell r="A1754" t="str">
            <v>33.10.070</v>
          </cell>
          <cell r="B1754" t="str">
            <v>Borracha clorada em massa, inclusive preparo</v>
          </cell>
          <cell r="C1754" t="str">
            <v>M2</v>
          </cell>
          <cell r="D1754">
            <v>15.33</v>
          </cell>
          <cell r="E1754">
            <v>15.32</v>
          </cell>
          <cell r="F1754">
            <v>30.65</v>
          </cell>
        </row>
        <row r="1755">
          <cell r="A1755" t="str">
            <v>33.10.100</v>
          </cell>
          <cell r="B1755" t="str">
            <v>Textura acrílica para uso interno / externo, inclusive preparo</v>
          </cell>
          <cell r="C1755" t="str">
            <v>M2</v>
          </cell>
          <cell r="D1755">
            <v>12.04</v>
          </cell>
          <cell r="E1755">
            <v>21.39</v>
          </cell>
          <cell r="F1755">
            <v>33.43</v>
          </cell>
        </row>
        <row r="1756">
          <cell r="A1756" t="str">
            <v>33.10.120</v>
          </cell>
          <cell r="B1756" t="str">
            <v>Proteção passiva contra incêndio com tinta intumescente, tempo requerido de resistência ao fogo TRRF = 60 minutos - aplicação em painéis de gesso acartonado</v>
          </cell>
          <cell r="C1756" t="str">
            <v>M2</v>
          </cell>
          <cell r="D1756">
            <v>203</v>
          </cell>
          <cell r="F1756">
            <v>203</v>
          </cell>
        </row>
        <row r="1757">
          <cell r="A1757" t="str">
            <v>33.10.130</v>
          </cell>
          <cell r="B1757" t="str">
            <v>Proteção passiva contra incêndio com tinta intumescente, tempo requerido de resistência ao fogo TRRF = 120 minutos - aplicação em painéis de gesso acartonado</v>
          </cell>
          <cell r="C1757" t="str">
            <v>M2</v>
          </cell>
          <cell r="D1757">
            <v>402.5</v>
          </cell>
          <cell r="F1757">
            <v>402.5</v>
          </cell>
        </row>
        <row r="1758">
          <cell r="A1758" t="str">
            <v>33.11</v>
          </cell>
          <cell r="B1758" t="str">
            <v>Pintura em superficie metalica, inclusive preparo</v>
          </cell>
        </row>
        <row r="1759">
          <cell r="A1759" t="str">
            <v>33.11.050</v>
          </cell>
          <cell r="B1759" t="str">
            <v>Esmalte à base água em superfície metálica, inclusive preparo</v>
          </cell>
          <cell r="C1759" t="str">
            <v>M2</v>
          </cell>
          <cell r="D1759">
            <v>14.2</v>
          </cell>
          <cell r="E1759">
            <v>21.39</v>
          </cell>
          <cell r="F1759">
            <v>35.590000000000003</v>
          </cell>
        </row>
        <row r="1760">
          <cell r="A1760" t="str">
            <v>33.12</v>
          </cell>
          <cell r="B1760" t="str">
            <v>Pintura em superficie de madeira, inclusive preparo</v>
          </cell>
        </row>
        <row r="1761">
          <cell r="A1761" t="str">
            <v>33.12.011</v>
          </cell>
          <cell r="B1761" t="str">
            <v>Esmalte à base de água em madeira, inclusive preparo</v>
          </cell>
          <cell r="C1761" t="str">
            <v>M2</v>
          </cell>
          <cell r="D1761">
            <v>14.55</v>
          </cell>
          <cell r="E1761">
            <v>21.39</v>
          </cell>
          <cell r="F1761">
            <v>35.94</v>
          </cell>
        </row>
        <row r="1762">
          <cell r="A1762" t="str">
            <v>34</v>
          </cell>
          <cell r="B1762" t="str">
            <v>PAISAGISMO E FECHAMENTOS</v>
          </cell>
        </row>
        <row r="1763">
          <cell r="A1763" t="str">
            <v>34.01</v>
          </cell>
          <cell r="B1763" t="str">
            <v>Preparacao de solo</v>
          </cell>
        </row>
        <row r="1764">
          <cell r="A1764" t="str">
            <v>34.01.010</v>
          </cell>
          <cell r="B1764" t="str">
            <v>Terra vegetal orgânica comum</v>
          </cell>
          <cell r="C1764" t="str">
            <v>M3</v>
          </cell>
          <cell r="D1764">
            <v>127.71</v>
          </cell>
          <cell r="E1764">
            <v>36.299999999999997</v>
          </cell>
          <cell r="F1764">
            <v>164.01</v>
          </cell>
        </row>
        <row r="1765">
          <cell r="A1765" t="str">
            <v>34.01.020</v>
          </cell>
          <cell r="B1765" t="str">
            <v>Limpeza e regularização de áreas para ajardinamento (jardins e canteiros)</v>
          </cell>
          <cell r="C1765" t="str">
            <v>M2</v>
          </cell>
          <cell r="E1765">
            <v>1.45</v>
          </cell>
          <cell r="F1765">
            <v>1.45</v>
          </cell>
        </row>
        <row r="1766">
          <cell r="A1766" t="str">
            <v>34.02</v>
          </cell>
          <cell r="B1766" t="str">
            <v>Vegetacao rasteira</v>
          </cell>
        </row>
        <row r="1767">
          <cell r="A1767" t="str">
            <v>34.02.020</v>
          </cell>
          <cell r="B1767" t="str">
            <v>Plantio de grama batatais em placas (praças e áreas abertas)</v>
          </cell>
          <cell r="C1767" t="str">
            <v>M2</v>
          </cell>
          <cell r="D1767">
            <v>7.03</v>
          </cell>
          <cell r="E1767">
            <v>2.4500000000000002</v>
          </cell>
          <cell r="F1767">
            <v>9.48</v>
          </cell>
        </row>
        <row r="1768">
          <cell r="A1768" t="str">
            <v>34.02.040</v>
          </cell>
          <cell r="B1768" t="str">
            <v>Plantio de grama batatais em placas (jardins e canteiros)</v>
          </cell>
          <cell r="C1768" t="str">
            <v>M2</v>
          </cell>
          <cell r="D1768">
            <v>6.18</v>
          </cell>
          <cell r="E1768">
            <v>3.67</v>
          </cell>
          <cell r="F1768">
            <v>9.85</v>
          </cell>
        </row>
        <row r="1769">
          <cell r="A1769" t="str">
            <v>34.02.070</v>
          </cell>
          <cell r="B1769" t="str">
            <v>Forração com Lírio Amarelo, mínimo 18 mudas / m² - h= 0,50 m</v>
          </cell>
          <cell r="C1769" t="str">
            <v>M2</v>
          </cell>
          <cell r="D1769">
            <v>53.05</v>
          </cell>
          <cell r="E1769">
            <v>4.66</v>
          </cell>
          <cell r="F1769">
            <v>57.71</v>
          </cell>
        </row>
        <row r="1770">
          <cell r="A1770" t="str">
            <v>34.02.080</v>
          </cell>
          <cell r="B1770" t="str">
            <v>Plantio de grama São Carlos em placas (jardins e canteiros)</v>
          </cell>
          <cell r="C1770" t="str">
            <v>M2</v>
          </cell>
          <cell r="D1770">
            <v>12.77</v>
          </cell>
          <cell r="E1770">
            <v>3.67</v>
          </cell>
          <cell r="F1770">
            <v>16.440000000000001</v>
          </cell>
        </row>
        <row r="1771">
          <cell r="A1771" t="str">
            <v>34.02.090</v>
          </cell>
          <cell r="B1771" t="str">
            <v>Forração com Hera Inglesa, mínimo 18 mudas / m² - h= 0,15 m</v>
          </cell>
          <cell r="C1771" t="str">
            <v>M2</v>
          </cell>
          <cell r="D1771">
            <v>37.93</v>
          </cell>
          <cell r="E1771">
            <v>4.66</v>
          </cell>
          <cell r="F1771">
            <v>42.59</v>
          </cell>
        </row>
        <row r="1772">
          <cell r="A1772" t="str">
            <v>34.02.100</v>
          </cell>
          <cell r="B1772" t="str">
            <v>Plantio de grama esmeralda em placas (jardins e canteiros)</v>
          </cell>
          <cell r="C1772" t="str">
            <v>M2</v>
          </cell>
          <cell r="D1772">
            <v>7.54</v>
          </cell>
          <cell r="E1772">
            <v>3.67</v>
          </cell>
          <cell r="F1772">
            <v>11.21</v>
          </cell>
        </row>
        <row r="1773">
          <cell r="A1773" t="str">
            <v>34.02.110</v>
          </cell>
          <cell r="B1773" t="str">
            <v>Forração com clorofito, mínimo de 20 mudas / m² - h= 0,15 m</v>
          </cell>
          <cell r="C1773" t="str">
            <v>M2</v>
          </cell>
          <cell r="D1773">
            <v>39.15</v>
          </cell>
          <cell r="E1773">
            <v>4.66</v>
          </cell>
          <cell r="F1773">
            <v>43.81</v>
          </cell>
        </row>
        <row r="1774">
          <cell r="A1774" t="str">
            <v>34.02.400</v>
          </cell>
          <cell r="B1774" t="str">
            <v>Plantio de grama pelo processo hidrossemeadura</v>
          </cell>
          <cell r="C1774" t="str">
            <v>M2</v>
          </cell>
          <cell r="D1774">
            <v>7.06</v>
          </cell>
          <cell r="F1774">
            <v>7.06</v>
          </cell>
        </row>
        <row r="1775">
          <cell r="A1775" t="str">
            <v>34.03</v>
          </cell>
          <cell r="B1775" t="str">
            <v>Vegetacao arbustiva</v>
          </cell>
        </row>
        <row r="1776">
          <cell r="A1776" t="str">
            <v>34.03.020</v>
          </cell>
          <cell r="B1776" t="str">
            <v>Arbusto Azaléa - h= 0,60 a 0,80 m</v>
          </cell>
          <cell r="C1776" t="str">
            <v>UN</v>
          </cell>
          <cell r="D1776">
            <v>39.29</v>
          </cell>
          <cell r="E1776">
            <v>2.68</v>
          </cell>
          <cell r="F1776">
            <v>41.97</v>
          </cell>
        </row>
        <row r="1777">
          <cell r="A1777" t="str">
            <v>34.03.120</v>
          </cell>
          <cell r="B1777" t="str">
            <v>Arbusto Moréia - h= 0,50 m</v>
          </cell>
          <cell r="C1777" t="str">
            <v>UN</v>
          </cell>
          <cell r="D1777">
            <v>28.5</v>
          </cell>
          <cell r="E1777">
            <v>2.68</v>
          </cell>
          <cell r="F1777">
            <v>31.18</v>
          </cell>
        </row>
        <row r="1778">
          <cell r="A1778" t="str">
            <v>34.03.130</v>
          </cell>
          <cell r="B1778" t="str">
            <v>Arbusto Alamanda - h= 0,60 a 0,80 m</v>
          </cell>
          <cell r="C1778" t="str">
            <v>UN</v>
          </cell>
          <cell r="D1778">
            <v>28.87</v>
          </cell>
          <cell r="E1778">
            <v>2.68</v>
          </cell>
          <cell r="F1778">
            <v>31.55</v>
          </cell>
        </row>
        <row r="1779">
          <cell r="A1779" t="str">
            <v>34.03.150</v>
          </cell>
          <cell r="B1779" t="str">
            <v>Arbusto Curcúligo - h= 0,60 a 0,80 m</v>
          </cell>
          <cell r="C1779" t="str">
            <v>UN</v>
          </cell>
          <cell r="D1779">
            <v>39.69</v>
          </cell>
          <cell r="E1779">
            <v>2.68</v>
          </cell>
          <cell r="F1779">
            <v>42.37</v>
          </cell>
        </row>
        <row r="1780">
          <cell r="A1780" t="str">
            <v>34.04</v>
          </cell>
          <cell r="B1780" t="str">
            <v>arvores</v>
          </cell>
        </row>
        <row r="1781">
          <cell r="A1781" t="str">
            <v>34.04.050</v>
          </cell>
          <cell r="B1781" t="str">
            <v>Árvore ornamental tipo Pata de Vaca - h= 2,00 m</v>
          </cell>
          <cell r="C1781" t="str">
            <v>UN</v>
          </cell>
          <cell r="D1781">
            <v>64.22</v>
          </cell>
          <cell r="E1781">
            <v>23.34</v>
          </cell>
          <cell r="F1781">
            <v>87.56</v>
          </cell>
        </row>
        <row r="1782">
          <cell r="A1782" t="str">
            <v>34.04.130</v>
          </cell>
          <cell r="B1782" t="str">
            <v>Árvore ornamental tipo Ipê Amarelo - h= 2,00 m</v>
          </cell>
          <cell r="C1782" t="str">
            <v>UN</v>
          </cell>
          <cell r="D1782">
            <v>74.3</v>
          </cell>
          <cell r="E1782">
            <v>23.34</v>
          </cell>
          <cell r="F1782">
            <v>97.64</v>
          </cell>
        </row>
        <row r="1783">
          <cell r="A1783" t="str">
            <v>34.04.160</v>
          </cell>
          <cell r="B1783" t="str">
            <v>Árvore ornamental tipo Areca Bambu - h= 2,00 m</v>
          </cell>
          <cell r="C1783" t="str">
            <v>UN</v>
          </cell>
          <cell r="D1783">
            <v>93.1</v>
          </cell>
          <cell r="E1783">
            <v>23.34</v>
          </cell>
          <cell r="F1783">
            <v>116.44</v>
          </cell>
        </row>
        <row r="1784">
          <cell r="A1784" t="str">
            <v>34.04.164</v>
          </cell>
          <cell r="B1784" t="str">
            <v>Árvore ornamental tipo Falso barbatimão - h = 2,00 m</v>
          </cell>
          <cell r="C1784" t="str">
            <v>UN</v>
          </cell>
          <cell r="D1784">
            <v>171.3</v>
          </cell>
          <cell r="E1784">
            <v>2.63</v>
          </cell>
          <cell r="F1784">
            <v>173.93</v>
          </cell>
        </row>
        <row r="1785">
          <cell r="A1785" t="str">
            <v>34.04.166</v>
          </cell>
          <cell r="B1785" t="str">
            <v>Árvore ornamental tipo Aroeira salsa - h= 2,00 m</v>
          </cell>
          <cell r="C1785" t="str">
            <v>UN</v>
          </cell>
          <cell r="D1785">
            <v>90.84</v>
          </cell>
          <cell r="E1785">
            <v>2.63</v>
          </cell>
          <cell r="F1785">
            <v>93.47</v>
          </cell>
        </row>
        <row r="1786">
          <cell r="A1786" t="str">
            <v>34.04.280</v>
          </cell>
          <cell r="B1786" t="str">
            <v>Árvore ornamental tipo Manacá-da-serra</v>
          </cell>
          <cell r="C1786" t="str">
            <v>UN</v>
          </cell>
          <cell r="D1786">
            <v>101.71</v>
          </cell>
          <cell r="E1786">
            <v>23.34</v>
          </cell>
          <cell r="F1786">
            <v>125.05</v>
          </cell>
        </row>
        <row r="1787">
          <cell r="A1787" t="str">
            <v>34.04.360</v>
          </cell>
          <cell r="B1787" t="str">
            <v>Árvore ornamental tipo coqueiro Jerivá - h= 4,00 m</v>
          </cell>
          <cell r="C1787" t="str">
            <v>UN</v>
          </cell>
          <cell r="D1787">
            <v>245.18</v>
          </cell>
          <cell r="E1787">
            <v>23.34</v>
          </cell>
          <cell r="F1787">
            <v>268.52</v>
          </cell>
        </row>
        <row r="1788">
          <cell r="A1788" t="str">
            <v>34.04.370</v>
          </cell>
          <cell r="B1788" t="str">
            <v>Árvore ornamental tipo Quaresmeira (Tibouchina granulosa) - h= 1,50 / 2,00 m</v>
          </cell>
          <cell r="C1788" t="str">
            <v>UN</v>
          </cell>
          <cell r="D1788">
            <v>43.54</v>
          </cell>
          <cell r="E1788">
            <v>23.34</v>
          </cell>
          <cell r="F1788">
            <v>66.88</v>
          </cell>
        </row>
        <row r="1789">
          <cell r="A1789" t="str">
            <v>34.05</v>
          </cell>
          <cell r="B1789" t="str">
            <v>Cercas e fechamentos</v>
          </cell>
        </row>
        <row r="1790">
          <cell r="A1790" t="str">
            <v>34.05.020</v>
          </cell>
          <cell r="B1790" t="str">
            <v>Cerca em arame farpado com mourões de concreto</v>
          </cell>
          <cell r="C1790" t="str">
            <v>M</v>
          </cell>
          <cell r="D1790">
            <v>27.69</v>
          </cell>
          <cell r="E1790">
            <v>23.34</v>
          </cell>
          <cell r="F1790">
            <v>51.03</v>
          </cell>
        </row>
        <row r="1791">
          <cell r="A1791" t="str">
            <v>34.05.030</v>
          </cell>
          <cell r="B1791" t="str">
            <v>Cerca em arame farpado com mourões de concreto, com ponta inclinada</v>
          </cell>
          <cell r="C1791" t="str">
            <v>M</v>
          </cell>
          <cell r="D1791">
            <v>36.700000000000003</v>
          </cell>
          <cell r="E1791">
            <v>23.34</v>
          </cell>
          <cell r="F1791">
            <v>60.04</v>
          </cell>
        </row>
        <row r="1792">
          <cell r="A1792" t="str">
            <v>34.05.032</v>
          </cell>
          <cell r="B1792" t="str">
            <v>Cerca em arame farpado com mourões de concreto, com ponta inclinada - 12 fiadas</v>
          </cell>
          <cell r="C1792" t="str">
            <v>M</v>
          </cell>
          <cell r="D1792">
            <v>43.09</v>
          </cell>
          <cell r="E1792">
            <v>23.34</v>
          </cell>
          <cell r="F1792">
            <v>66.430000000000007</v>
          </cell>
        </row>
        <row r="1793">
          <cell r="A1793" t="str">
            <v>34.05.050</v>
          </cell>
          <cell r="B1793" t="str">
            <v>Cerca em tela de aço galvanizado de 2´, montantes em mourões de concreto com ponta inclinada e arame farpado</v>
          </cell>
          <cell r="C1793" t="str">
            <v>M</v>
          </cell>
          <cell r="D1793">
            <v>171.97</v>
          </cell>
          <cell r="E1793">
            <v>37.659999999999997</v>
          </cell>
          <cell r="F1793">
            <v>209.63</v>
          </cell>
        </row>
        <row r="1794">
          <cell r="A1794" t="str">
            <v>34.05.080</v>
          </cell>
          <cell r="B1794" t="str">
            <v>Alambrado em tela de aço galvanizado de 2´, montantes metálicos e arame farpado, até 4,00 m de altura</v>
          </cell>
          <cell r="C1794" t="str">
            <v>M2</v>
          </cell>
          <cell r="D1794">
            <v>199.97</v>
          </cell>
          <cell r="F1794">
            <v>199.97</v>
          </cell>
        </row>
        <row r="1795">
          <cell r="A1795" t="str">
            <v>34.05.110</v>
          </cell>
          <cell r="B1795" t="str">
            <v>Alambrado em tela de aço galvanizado de 2´, montantes metálicos e arame farpado, acima de 4,00 m de altura</v>
          </cell>
          <cell r="C1795" t="str">
            <v>M2</v>
          </cell>
          <cell r="D1795">
            <v>198.12</v>
          </cell>
          <cell r="F1795">
            <v>198.12</v>
          </cell>
        </row>
        <row r="1796">
          <cell r="A1796" t="str">
            <v>34.05.120</v>
          </cell>
          <cell r="B1796" t="str">
            <v>Alambrado em tela de aço galvanizado de 1´, montantes metálicos e arame farpado</v>
          </cell>
          <cell r="C1796" t="str">
            <v>M2</v>
          </cell>
          <cell r="D1796">
            <v>185.13</v>
          </cell>
          <cell r="F1796">
            <v>185.13</v>
          </cell>
        </row>
        <row r="1797">
          <cell r="A1797" t="str">
            <v>34.05.170</v>
          </cell>
          <cell r="B1797" t="str">
            <v>Barreira de proteção perimetral em aço inoxidável AISI 430, dupla</v>
          </cell>
          <cell r="C1797" t="str">
            <v>M</v>
          </cell>
          <cell r="D1797">
            <v>34.880000000000003</v>
          </cell>
          <cell r="F1797">
            <v>34.880000000000003</v>
          </cell>
        </row>
        <row r="1798">
          <cell r="A1798" t="str">
            <v>34.05.210</v>
          </cell>
          <cell r="B1798" t="str">
            <v>Alambrado em tela de aço galvanizado de 2´, montantes metálicos com extremo superior duplo e arame farpado, acima de 4,00 m de altura</v>
          </cell>
          <cell r="C1798" t="str">
            <v>M2</v>
          </cell>
          <cell r="D1798">
            <v>203.13</v>
          </cell>
          <cell r="F1798">
            <v>203.13</v>
          </cell>
        </row>
        <row r="1799">
          <cell r="A1799" t="str">
            <v>34.05.260</v>
          </cell>
          <cell r="B1799" t="str">
            <v>Gradil em aço galvanizado eletrofundido, malha 65 x 132 mm e pintura eletrostática</v>
          </cell>
          <cell r="C1799" t="str">
            <v>M2</v>
          </cell>
          <cell r="D1799">
            <v>376.06</v>
          </cell>
          <cell r="E1799">
            <v>48.43</v>
          </cell>
          <cell r="F1799">
            <v>424.49</v>
          </cell>
        </row>
        <row r="1800">
          <cell r="A1800" t="str">
            <v>34.05.270</v>
          </cell>
          <cell r="B1800" t="str">
            <v>Alambrado em tela de aço galvanizado de 2´, montantes metálicos retos</v>
          </cell>
          <cell r="C1800" t="str">
            <v>M2</v>
          </cell>
          <cell r="D1800">
            <v>193.02</v>
          </cell>
          <cell r="F1800">
            <v>193.02</v>
          </cell>
        </row>
        <row r="1801">
          <cell r="A1801" t="str">
            <v>34.05.290</v>
          </cell>
          <cell r="B1801" t="str">
            <v>Portão de abrir em grade de aço galvanizado eletrofundida, malha 65 x 132 mm, e pintura eletrostática</v>
          </cell>
          <cell r="C1801" t="str">
            <v>M2</v>
          </cell>
          <cell r="D1801">
            <v>1811.38</v>
          </cell>
          <cell r="E1801">
            <v>72.290000000000006</v>
          </cell>
          <cell r="F1801">
            <v>1883.67</v>
          </cell>
        </row>
        <row r="1802">
          <cell r="A1802" t="str">
            <v>34.05.300</v>
          </cell>
          <cell r="B1802" t="str">
            <v>Portão de correr em grade de aço galvanizado eletrofundida, malha 65 x 132 mm, e pintura eletrostática</v>
          </cell>
          <cell r="C1802" t="str">
            <v>M2</v>
          </cell>
          <cell r="D1802">
            <v>1319.27</v>
          </cell>
          <cell r="E1802">
            <v>72.290000000000006</v>
          </cell>
          <cell r="F1802">
            <v>1391.56</v>
          </cell>
        </row>
        <row r="1803">
          <cell r="A1803" t="str">
            <v>34.05.310</v>
          </cell>
          <cell r="B1803" t="str">
            <v>Gradil de ferro perfilado, tipo parque</v>
          </cell>
          <cell r="C1803" t="str">
            <v>M2</v>
          </cell>
          <cell r="D1803">
            <v>466.98</v>
          </cell>
          <cell r="E1803">
            <v>28.64</v>
          </cell>
          <cell r="F1803">
            <v>495.62</v>
          </cell>
        </row>
        <row r="1804">
          <cell r="A1804" t="str">
            <v>34.05.320</v>
          </cell>
          <cell r="B1804" t="str">
            <v>Portão de ferro perfilado, tipo parque</v>
          </cell>
          <cell r="C1804" t="str">
            <v>M2</v>
          </cell>
          <cell r="D1804">
            <v>653.57000000000005</v>
          </cell>
          <cell r="E1804">
            <v>24.5</v>
          </cell>
          <cell r="F1804">
            <v>678.07</v>
          </cell>
        </row>
        <row r="1805">
          <cell r="A1805" t="str">
            <v>34.05.350</v>
          </cell>
          <cell r="B1805" t="str">
            <v>Portão de abrir em gradil eletrofundido, malha 5 x 15 cm</v>
          </cell>
          <cell r="C1805" t="str">
            <v>M2</v>
          </cell>
          <cell r="D1805">
            <v>1801.01</v>
          </cell>
          <cell r="E1805">
            <v>58.25</v>
          </cell>
          <cell r="F1805">
            <v>1859.26</v>
          </cell>
        </row>
        <row r="1806">
          <cell r="A1806" t="str">
            <v>34.05.360</v>
          </cell>
          <cell r="B1806" t="str">
            <v>Gradil tela eletrosoldado, malha de 5 x 15cm, galvanizado</v>
          </cell>
          <cell r="C1806" t="str">
            <v>M2</v>
          </cell>
          <cell r="D1806">
            <v>134.58000000000001</v>
          </cell>
          <cell r="E1806">
            <v>72.14</v>
          </cell>
          <cell r="F1806">
            <v>206.72</v>
          </cell>
        </row>
        <row r="1807">
          <cell r="A1807" t="str">
            <v>34.05.370</v>
          </cell>
          <cell r="B1807" t="str">
            <v>Fechamento de divisa - mourão com placas pré moldadas</v>
          </cell>
          <cell r="C1807" t="str">
            <v>M</v>
          </cell>
          <cell r="D1807">
            <v>130.06</v>
          </cell>
          <cell r="E1807">
            <v>37.71</v>
          </cell>
          <cell r="F1807">
            <v>167.77</v>
          </cell>
        </row>
        <row r="1808">
          <cell r="A1808" t="str">
            <v>34.13</v>
          </cell>
          <cell r="B1808" t="str">
            <v>Corte, recorte e remocao</v>
          </cell>
        </row>
        <row r="1809">
          <cell r="A1809" t="str">
            <v>34.13.011</v>
          </cell>
          <cell r="B1809" t="str">
            <v>Corte, recorte e remoção de árvore  inclusive as raízes - diâmetro (DAP)&gt;5cm&lt;15cm</v>
          </cell>
          <cell r="C1809" t="str">
            <v>UN</v>
          </cell>
          <cell r="D1809">
            <v>121.19</v>
          </cell>
          <cell r="E1809">
            <v>115.16</v>
          </cell>
          <cell r="F1809">
            <v>236.35</v>
          </cell>
        </row>
        <row r="1810">
          <cell r="A1810" t="str">
            <v>34.13.021</v>
          </cell>
          <cell r="B1810" t="str">
            <v>Corte, recorte e remoção de árvore inclusive as raízes - diâmetro (DAP)&gt;15cm&lt;30cm</v>
          </cell>
          <cell r="C1810" t="str">
            <v>UN</v>
          </cell>
          <cell r="D1810">
            <v>507.33</v>
          </cell>
          <cell r="E1810">
            <v>143.19999999999999</v>
          </cell>
          <cell r="F1810">
            <v>650.53</v>
          </cell>
        </row>
        <row r="1811">
          <cell r="A1811" t="str">
            <v>34.13.031</v>
          </cell>
          <cell r="B1811" t="str">
            <v>Corte, recorte e remoção de árvore inclusive as raízes - diâmetro (DAP)&gt;30cm&lt;45cm</v>
          </cell>
          <cell r="C1811" t="str">
            <v>UN</v>
          </cell>
          <cell r="D1811">
            <v>1513</v>
          </cell>
          <cell r="E1811">
            <v>258.36</v>
          </cell>
          <cell r="F1811">
            <v>1771.36</v>
          </cell>
        </row>
        <row r="1812">
          <cell r="A1812" t="str">
            <v>34.13.041</v>
          </cell>
          <cell r="B1812" t="str">
            <v>Corte, recorte e remoção de árvore inclusive as raízes - diâmetro (DAP)&gt;45cm&lt;60cm</v>
          </cell>
          <cell r="C1812" t="str">
            <v>UN</v>
          </cell>
          <cell r="D1812">
            <v>2105.4499999999998</v>
          </cell>
          <cell r="E1812">
            <v>692.96</v>
          </cell>
          <cell r="F1812">
            <v>2798.41</v>
          </cell>
        </row>
        <row r="1813">
          <cell r="A1813" t="str">
            <v>34.13.051</v>
          </cell>
          <cell r="B1813" t="str">
            <v>Corte, recorte e remoção de árvore inclusive as raízes - diâmetro (DAP)&gt;60cm&lt;100cm</v>
          </cell>
          <cell r="C1813" t="str">
            <v>UN</v>
          </cell>
          <cell r="D1813">
            <v>4080.76</v>
          </cell>
          <cell r="E1813">
            <v>1385.92</v>
          </cell>
          <cell r="F1813">
            <v>5466.68</v>
          </cell>
        </row>
        <row r="1814">
          <cell r="A1814" t="str">
            <v>34.13.060</v>
          </cell>
          <cell r="B1814" t="str">
            <v>Corte, recorte e remoção de árvore inclusive as raízes - diâmetro (DAP) acima de 100 cm</v>
          </cell>
          <cell r="C1814" t="str">
            <v>UN</v>
          </cell>
          <cell r="D1814">
            <v>5998.39</v>
          </cell>
          <cell r="E1814">
            <v>1614.24</v>
          </cell>
          <cell r="F1814">
            <v>7612.63</v>
          </cell>
        </row>
        <row r="1815">
          <cell r="A1815" t="str">
            <v>34.20</v>
          </cell>
          <cell r="B1815" t="str">
            <v>Reparos, conservacoes e complementos - GRUPO 34</v>
          </cell>
        </row>
        <row r="1816">
          <cell r="A1816" t="str">
            <v>34.20.050</v>
          </cell>
          <cell r="B1816" t="str">
            <v>Tela de arame galvanizado fio nº 22 BWG, malha de 2´, tipo galinheiro</v>
          </cell>
          <cell r="C1816" t="str">
            <v>M2</v>
          </cell>
          <cell r="D1816">
            <v>9.91</v>
          </cell>
          <cell r="E1816">
            <v>5.78</v>
          </cell>
          <cell r="F1816">
            <v>15.69</v>
          </cell>
        </row>
        <row r="1817">
          <cell r="A1817" t="str">
            <v>34.20.080</v>
          </cell>
          <cell r="B1817" t="str">
            <v>Tela de aço galvanizado fio nº 10 BWG, malha de 2´, tipo alambrado de segurança</v>
          </cell>
          <cell r="C1817" t="str">
            <v>M2</v>
          </cell>
          <cell r="D1817">
            <v>78.349999999999994</v>
          </cell>
          <cell r="E1817">
            <v>7.96</v>
          </cell>
          <cell r="F1817">
            <v>86.31</v>
          </cell>
        </row>
        <row r="1818">
          <cell r="A1818" t="str">
            <v>34.20.110</v>
          </cell>
          <cell r="B1818" t="str">
            <v>Recolocação de barreira de proteção perimetral, simples ou dupla</v>
          </cell>
          <cell r="C1818" t="str">
            <v>M</v>
          </cell>
          <cell r="D1818">
            <v>13.94</v>
          </cell>
          <cell r="F1818">
            <v>13.94</v>
          </cell>
        </row>
        <row r="1819">
          <cell r="A1819" t="str">
            <v>34.20.160</v>
          </cell>
          <cell r="B1819" t="str">
            <v>Recolocação de alambrado, com altura até 4,50 m</v>
          </cell>
          <cell r="C1819" t="str">
            <v>M2</v>
          </cell>
          <cell r="D1819">
            <v>2.0299999999999998</v>
          </cell>
          <cell r="E1819">
            <v>12.06</v>
          </cell>
          <cell r="F1819">
            <v>14.09</v>
          </cell>
        </row>
        <row r="1820">
          <cell r="A1820" t="str">
            <v>34.20.170</v>
          </cell>
          <cell r="B1820" t="str">
            <v>Recolocação de alambrado, com altura acima de 4,50 m</v>
          </cell>
          <cell r="C1820" t="str">
            <v>M2</v>
          </cell>
          <cell r="D1820">
            <v>2.1</v>
          </cell>
          <cell r="E1820">
            <v>16.16</v>
          </cell>
          <cell r="F1820">
            <v>18.260000000000002</v>
          </cell>
        </row>
        <row r="1821">
          <cell r="A1821" t="str">
            <v>34.20.380</v>
          </cell>
          <cell r="B1821" t="str">
            <v>Suporte para apoio de bicicletas em tubo de aço galvanizado, diâmetro de 2 1/2´</v>
          </cell>
          <cell r="C1821" t="str">
            <v>UN</v>
          </cell>
          <cell r="D1821">
            <v>494.87</v>
          </cell>
          <cell r="E1821">
            <v>131.61000000000001</v>
          </cell>
          <cell r="F1821">
            <v>626.48</v>
          </cell>
        </row>
        <row r="1822">
          <cell r="A1822" t="str">
            <v>34.20.390</v>
          </cell>
          <cell r="B1822" t="str">
            <v>Grelha arvoreira em ferro fundido</v>
          </cell>
          <cell r="C1822" t="str">
            <v>M2</v>
          </cell>
          <cell r="D1822">
            <v>802.27</v>
          </cell>
          <cell r="E1822">
            <v>16.079999999999998</v>
          </cell>
          <cell r="F1822">
            <v>818.35</v>
          </cell>
        </row>
        <row r="1823">
          <cell r="A1823" t="str">
            <v>35</v>
          </cell>
          <cell r="B1823" t="str">
            <v>PLAYGROUND E EQUIPAMENTO RECREATIVO</v>
          </cell>
        </row>
        <row r="1824">
          <cell r="A1824" t="str">
            <v>35.01</v>
          </cell>
          <cell r="B1824" t="str">
            <v>Quadra e equipamento de esportes</v>
          </cell>
        </row>
        <row r="1825">
          <cell r="A1825" t="str">
            <v>35.01.070</v>
          </cell>
          <cell r="B1825" t="str">
            <v>Tela de arame galvanizado fio nº 12 BWG, malha de 2´</v>
          </cell>
          <cell r="C1825" t="str">
            <v>M2</v>
          </cell>
          <cell r="D1825">
            <v>51.29</v>
          </cell>
          <cell r="E1825">
            <v>4.83</v>
          </cell>
          <cell r="F1825">
            <v>56.12</v>
          </cell>
        </row>
        <row r="1826">
          <cell r="A1826" t="str">
            <v>35.01.150</v>
          </cell>
          <cell r="B1826" t="str">
            <v>Trave oficial completa com rede para futebol de salão</v>
          </cell>
          <cell r="C1826" t="str">
            <v>CJ</v>
          </cell>
          <cell r="D1826">
            <v>1305.27</v>
          </cell>
          <cell r="E1826">
            <v>115.77</v>
          </cell>
          <cell r="F1826">
            <v>1421.04</v>
          </cell>
        </row>
        <row r="1827">
          <cell r="A1827" t="str">
            <v>35.01.160</v>
          </cell>
          <cell r="B1827" t="str">
            <v>Tabela completa com suporte e rede para basquete</v>
          </cell>
          <cell r="C1827" t="str">
            <v>UN</v>
          </cell>
          <cell r="D1827">
            <v>2066.67</v>
          </cell>
          <cell r="E1827">
            <v>1458.37</v>
          </cell>
          <cell r="F1827">
            <v>3525.04</v>
          </cell>
        </row>
        <row r="1828">
          <cell r="A1828" t="str">
            <v>35.01.170</v>
          </cell>
          <cell r="B1828" t="str">
            <v>Poste oficial completo com rede para voleibol</v>
          </cell>
          <cell r="C1828" t="str">
            <v>CJ</v>
          </cell>
          <cell r="D1828">
            <v>1650.14</v>
          </cell>
          <cell r="E1828">
            <v>115.77</v>
          </cell>
          <cell r="F1828">
            <v>1765.91</v>
          </cell>
        </row>
        <row r="1829">
          <cell r="A1829" t="str">
            <v>35.01.550</v>
          </cell>
          <cell r="B1829" t="str">
            <v>Piso em fibra de polipropileno corrugado para quadra de esportes, inclusive pintura</v>
          </cell>
          <cell r="C1829" t="str">
            <v>M2</v>
          </cell>
          <cell r="D1829">
            <v>127.61</v>
          </cell>
          <cell r="E1829">
            <v>23.85</v>
          </cell>
          <cell r="F1829">
            <v>151.46</v>
          </cell>
        </row>
        <row r="1830">
          <cell r="A1830" t="str">
            <v>35.03</v>
          </cell>
          <cell r="B1830" t="str">
            <v>Abrigo, guarita e quiosque</v>
          </cell>
        </row>
        <row r="1831">
          <cell r="A1831" t="str">
            <v>35.03.030</v>
          </cell>
          <cell r="B1831" t="str">
            <v>Cancela automática metálica com barreira de alumínio de 3,50 até 4,00 m</v>
          </cell>
          <cell r="C1831" t="str">
            <v>UN</v>
          </cell>
          <cell r="D1831">
            <v>3654.63</v>
          </cell>
          <cell r="E1831">
            <v>70.19</v>
          </cell>
          <cell r="F1831">
            <v>3724.82</v>
          </cell>
        </row>
        <row r="1832">
          <cell r="A1832" t="str">
            <v>35.04</v>
          </cell>
          <cell r="B1832" t="str">
            <v>Bancos</v>
          </cell>
        </row>
        <row r="1833">
          <cell r="A1833" t="str">
            <v>35.04.020</v>
          </cell>
          <cell r="B1833" t="str">
            <v>Banco contínuo em concreto vazado</v>
          </cell>
          <cell r="C1833" t="str">
            <v>M</v>
          </cell>
          <cell r="D1833">
            <v>139.55000000000001</v>
          </cell>
          <cell r="E1833">
            <v>69.819999999999993</v>
          </cell>
          <cell r="F1833">
            <v>209.37</v>
          </cell>
        </row>
        <row r="1834">
          <cell r="A1834" t="str">
            <v>35.04.120</v>
          </cell>
          <cell r="B1834" t="str">
            <v>Banco em concreto pré-moldado, comprimento 150 cm</v>
          </cell>
          <cell r="C1834" t="str">
            <v>UN</v>
          </cell>
          <cell r="D1834">
            <v>437.06</v>
          </cell>
          <cell r="E1834">
            <v>15.56</v>
          </cell>
          <cell r="F1834">
            <v>452.62</v>
          </cell>
        </row>
        <row r="1835">
          <cell r="A1835" t="str">
            <v>35.04.130</v>
          </cell>
          <cell r="B1835" t="str">
            <v>Banco de madeira sobre alvenaria</v>
          </cell>
          <cell r="C1835" t="str">
            <v>M2</v>
          </cell>
          <cell r="D1835">
            <v>206.55</v>
          </cell>
          <cell r="E1835">
            <v>43.52</v>
          </cell>
          <cell r="F1835">
            <v>250.07</v>
          </cell>
        </row>
        <row r="1836">
          <cell r="A1836" t="str">
            <v>35.04.140</v>
          </cell>
          <cell r="B1836" t="str">
            <v>Banco em concreto pré-moldado com pés vazados, comprimento 200 cm</v>
          </cell>
          <cell r="C1836" t="str">
            <v>UN</v>
          </cell>
          <cell r="D1836">
            <v>501.3</v>
          </cell>
          <cell r="E1836">
            <v>21.87</v>
          </cell>
          <cell r="F1836">
            <v>523.16999999999996</v>
          </cell>
        </row>
        <row r="1837">
          <cell r="A1837" t="str">
            <v>35.04.150</v>
          </cell>
          <cell r="B1837" t="str">
            <v>Banco em concreto pré-moldado com 3 pés, comprimento 300 cm</v>
          </cell>
          <cell r="C1837" t="str">
            <v>UN</v>
          </cell>
          <cell r="D1837">
            <v>704.95</v>
          </cell>
          <cell r="E1837">
            <v>32.81</v>
          </cell>
          <cell r="F1837">
            <v>737.76</v>
          </cell>
        </row>
        <row r="1838">
          <cell r="A1838" t="str">
            <v>35.05</v>
          </cell>
          <cell r="B1838" t="str">
            <v>Equipamento recreativo</v>
          </cell>
        </row>
        <row r="1839">
          <cell r="A1839" t="str">
            <v>35.05.200</v>
          </cell>
          <cell r="B1839" t="str">
            <v>Centro de atividades em madeira rústica</v>
          </cell>
          <cell r="C1839" t="str">
            <v>CJ</v>
          </cell>
          <cell r="D1839">
            <v>4427.32</v>
          </cell>
          <cell r="E1839">
            <v>154.37</v>
          </cell>
          <cell r="F1839">
            <v>4581.6899999999996</v>
          </cell>
        </row>
        <row r="1840">
          <cell r="A1840" t="str">
            <v>35.05.210</v>
          </cell>
          <cell r="B1840" t="str">
            <v>Balanço duplo em madeira rústica</v>
          </cell>
          <cell r="C1840" t="str">
            <v>CJ</v>
          </cell>
          <cell r="D1840">
            <v>1391.96</v>
          </cell>
          <cell r="E1840">
            <v>154.37</v>
          </cell>
          <cell r="F1840">
            <v>1546.33</v>
          </cell>
        </row>
        <row r="1841">
          <cell r="A1841" t="str">
            <v>35.05.220</v>
          </cell>
          <cell r="B1841" t="str">
            <v>Gangorra dupla em madeira rústica</v>
          </cell>
          <cell r="C1841" t="str">
            <v>CJ</v>
          </cell>
          <cell r="D1841">
            <v>1016.32</v>
          </cell>
          <cell r="E1841">
            <v>154.37</v>
          </cell>
          <cell r="F1841">
            <v>1170.69</v>
          </cell>
        </row>
        <row r="1842">
          <cell r="A1842" t="str">
            <v>35.05.240</v>
          </cell>
          <cell r="B1842" t="str">
            <v>Gira-gira em ferro com assento de madeira (8 lugares)</v>
          </cell>
          <cell r="C1842" t="str">
            <v>CJ</v>
          </cell>
          <cell r="D1842">
            <v>1464.88</v>
          </cell>
          <cell r="E1842">
            <v>154.37</v>
          </cell>
          <cell r="F1842">
            <v>1619.25</v>
          </cell>
        </row>
        <row r="1843">
          <cell r="A1843" t="str">
            <v>35.07</v>
          </cell>
          <cell r="B1843" t="str">
            <v>Mastro para bandeiras</v>
          </cell>
        </row>
        <row r="1844">
          <cell r="A1844" t="str">
            <v>35.07.020</v>
          </cell>
          <cell r="B1844" t="str">
            <v>Plataforma com 3 mastros galvanizados, h= 7,00 m</v>
          </cell>
          <cell r="C1844" t="str">
            <v>CJ</v>
          </cell>
          <cell r="D1844">
            <v>4388.18</v>
          </cell>
          <cell r="E1844">
            <v>245.49</v>
          </cell>
          <cell r="F1844">
            <v>4633.67</v>
          </cell>
        </row>
        <row r="1845">
          <cell r="A1845" t="str">
            <v>35.07.030</v>
          </cell>
          <cell r="B1845" t="str">
            <v>Plataforma com 3 mastros galvanizados, h= 9,00 m</v>
          </cell>
          <cell r="C1845" t="str">
            <v>CJ</v>
          </cell>
          <cell r="D1845">
            <v>6351.63</v>
          </cell>
          <cell r="E1845">
            <v>245.49</v>
          </cell>
          <cell r="F1845">
            <v>6597.12</v>
          </cell>
        </row>
        <row r="1846">
          <cell r="A1846" t="str">
            <v>35.07.060</v>
          </cell>
          <cell r="B1846" t="str">
            <v>Mastro para bandeira galvanizado, h= 9,00 m</v>
          </cell>
          <cell r="C1846" t="str">
            <v>UN</v>
          </cell>
          <cell r="D1846">
            <v>2094.46</v>
          </cell>
          <cell r="E1846">
            <v>36.26</v>
          </cell>
          <cell r="F1846">
            <v>2130.7199999999998</v>
          </cell>
        </row>
        <row r="1847">
          <cell r="A1847" t="str">
            <v>35.07.070</v>
          </cell>
          <cell r="B1847" t="str">
            <v>Mastro para bandeira galvanizado, h= 7,00 m</v>
          </cell>
          <cell r="C1847" t="str">
            <v>UN</v>
          </cell>
          <cell r="D1847">
            <v>1440.02</v>
          </cell>
          <cell r="E1847">
            <v>36.26</v>
          </cell>
          <cell r="F1847">
            <v>1476.28</v>
          </cell>
        </row>
        <row r="1848">
          <cell r="A1848" t="str">
            <v>35.20</v>
          </cell>
          <cell r="B1848" t="str">
            <v>Reparos, conservacoes e complementos - GRUPO 35</v>
          </cell>
        </row>
        <row r="1849">
          <cell r="A1849" t="str">
            <v>35.20.010</v>
          </cell>
          <cell r="B1849" t="str">
            <v>Tela em polietileno, malha 10 x 10 cm, fio 2 mm</v>
          </cell>
          <cell r="C1849" t="str">
            <v>M2</v>
          </cell>
          <cell r="D1849">
            <v>10.48</v>
          </cell>
          <cell r="F1849">
            <v>10.48</v>
          </cell>
        </row>
        <row r="1850">
          <cell r="A1850" t="str">
            <v>35.20.050</v>
          </cell>
          <cell r="B1850" t="str">
            <v>Conjunto de 4 lixeiras para coleta seletiva, com tampa basculante, capacidade 50 litros</v>
          </cell>
          <cell r="C1850" t="str">
            <v>UN</v>
          </cell>
          <cell r="D1850">
            <v>992.72</v>
          </cell>
          <cell r="E1850">
            <v>24.12</v>
          </cell>
          <cell r="F1850">
            <v>1016.84</v>
          </cell>
        </row>
        <row r="1851">
          <cell r="A1851" t="str">
            <v>36</v>
          </cell>
          <cell r="B1851" t="str">
            <v>ENTRADA DE ENERGIA ELETRICA E TELEFONIA</v>
          </cell>
        </row>
        <row r="1852">
          <cell r="A1852" t="str">
            <v>36.01</v>
          </cell>
          <cell r="B1852" t="str">
            <v>Entrada de energia - componentes</v>
          </cell>
        </row>
        <row r="1853">
          <cell r="A1853" t="str">
            <v>36.01.242</v>
          </cell>
          <cell r="B1853" t="str">
            <v>Cubículo de média tensão, para uso ao tempo, classe 24 kV</v>
          </cell>
          <cell r="C1853" t="str">
            <v>CJ</v>
          </cell>
          <cell r="D1853">
            <v>144529.76999999999</v>
          </cell>
          <cell r="E1853">
            <v>193.6</v>
          </cell>
          <cell r="F1853">
            <v>144723.37</v>
          </cell>
        </row>
        <row r="1854">
          <cell r="A1854" t="str">
            <v>36.01.252</v>
          </cell>
          <cell r="B1854" t="str">
            <v>Cubículo de média tensão, para uso ao tempo, classe 17,5 kV</v>
          </cell>
          <cell r="C1854" t="str">
            <v>CJ</v>
          </cell>
          <cell r="D1854">
            <v>127741.3</v>
          </cell>
          <cell r="E1854">
            <v>193.6</v>
          </cell>
          <cell r="F1854">
            <v>127934.9</v>
          </cell>
        </row>
        <row r="1855">
          <cell r="A1855" t="str">
            <v>36.01.260</v>
          </cell>
          <cell r="B1855" t="str">
            <v>Cubículo de entrada e medição para uso abrigado, classe 15 kV</v>
          </cell>
          <cell r="C1855" t="str">
            <v>CJ</v>
          </cell>
          <cell r="D1855">
            <v>106668.93</v>
          </cell>
          <cell r="E1855">
            <v>387.2</v>
          </cell>
          <cell r="F1855">
            <v>107056.13</v>
          </cell>
        </row>
        <row r="1856">
          <cell r="A1856" t="str">
            <v>36.03</v>
          </cell>
          <cell r="B1856" t="str">
            <v>Caixas de entrada / medicao</v>
          </cell>
        </row>
        <row r="1857">
          <cell r="A1857" t="str">
            <v>36.03.010</v>
          </cell>
          <cell r="B1857" t="str">
            <v>Caixa de medição tipo II (300 x 560 x 200) mm, padrão concessionárias</v>
          </cell>
          <cell r="C1857" t="str">
            <v>UN</v>
          </cell>
          <cell r="D1857">
            <v>157.01</v>
          </cell>
          <cell r="E1857">
            <v>125.84</v>
          </cell>
          <cell r="F1857">
            <v>282.85000000000002</v>
          </cell>
        </row>
        <row r="1858">
          <cell r="A1858" t="str">
            <v>36.03.020</v>
          </cell>
          <cell r="B1858" t="str">
            <v>Caixa de medição polifásica (500 x 600 x 200) mm, padrão concessionárias</v>
          </cell>
          <cell r="C1858" t="str">
            <v>UN</v>
          </cell>
          <cell r="D1858">
            <v>288.5</v>
          </cell>
          <cell r="E1858">
            <v>125.84</v>
          </cell>
          <cell r="F1858">
            <v>414.34</v>
          </cell>
        </row>
        <row r="1859">
          <cell r="A1859" t="str">
            <v>36.03.030</v>
          </cell>
          <cell r="B1859" t="str">
            <v>Caixa de medição externa tipo ´L´ (900 x 600 x 270) mm, padrão Concessionárias</v>
          </cell>
          <cell r="C1859" t="str">
            <v>UN</v>
          </cell>
          <cell r="D1859">
            <v>916.19</v>
          </cell>
          <cell r="E1859">
            <v>145.56</v>
          </cell>
          <cell r="F1859">
            <v>1061.75</v>
          </cell>
        </row>
        <row r="1860">
          <cell r="A1860" t="str">
            <v>36.03.050</v>
          </cell>
          <cell r="B1860" t="str">
            <v>Caixa de medição externa tipo ´N´ (1300 x 1200 x 270) mm, padrão Concessionárias</v>
          </cell>
          <cell r="C1860" t="str">
            <v>UN</v>
          </cell>
          <cell r="D1860">
            <v>2229.39</v>
          </cell>
          <cell r="E1860">
            <v>145.56</v>
          </cell>
          <cell r="F1860">
            <v>2374.9499999999998</v>
          </cell>
        </row>
        <row r="1861">
          <cell r="A1861" t="str">
            <v>36.03.060</v>
          </cell>
          <cell r="B1861" t="str">
            <v>Caixa de medição externa tipo ´M´ (900 x 1200 x 270) mm, padrão Concessionárias</v>
          </cell>
          <cell r="C1861" t="str">
            <v>UN</v>
          </cell>
          <cell r="D1861">
            <v>1682.88</v>
          </cell>
          <cell r="E1861">
            <v>145.56</v>
          </cell>
          <cell r="F1861">
            <v>1828.44</v>
          </cell>
        </row>
        <row r="1862">
          <cell r="A1862" t="str">
            <v>36.03.080</v>
          </cell>
          <cell r="B1862" t="str">
            <v>Caixa para seccionadora tipo ´T´ (900 x 600 x 250) mm, padrão Concessionárias</v>
          </cell>
          <cell r="C1862" t="str">
            <v>UN</v>
          </cell>
          <cell r="D1862">
            <v>571.87</v>
          </cell>
          <cell r="E1862">
            <v>109.17</v>
          </cell>
          <cell r="F1862">
            <v>681.04</v>
          </cell>
        </row>
        <row r="1863">
          <cell r="A1863" t="str">
            <v>36.03.090</v>
          </cell>
          <cell r="B1863" t="str">
            <v>Caixa de medição interna tipo ´A1´ (1000 x 1000 x 300) mm, padrão Concessionárias</v>
          </cell>
          <cell r="C1863" t="str">
            <v>UN</v>
          </cell>
          <cell r="D1863">
            <v>2390.91</v>
          </cell>
          <cell r="E1863">
            <v>151.30000000000001</v>
          </cell>
          <cell r="F1863">
            <v>2542.21</v>
          </cell>
        </row>
        <row r="1864">
          <cell r="A1864" t="str">
            <v>36.03.120</v>
          </cell>
          <cell r="B1864" t="str">
            <v>Caixa de proteção para transformador de corrente, (1000 x 750 x 300) mm, padrão Concessionárias</v>
          </cell>
          <cell r="C1864" t="str">
            <v>UN</v>
          </cell>
          <cell r="D1864">
            <v>828.25</v>
          </cell>
          <cell r="E1864">
            <v>145.56</v>
          </cell>
          <cell r="F1864">
            <v>973.81</v>
          </cell>
        </row>
        <row r="1865">
          <cell r="A1865" t="str">
            <v>36.03.130</v>
          </cell>
          <cell r="B1865" t="str">
            <v>Caixa de proteção dos bornes do medidor, (300 x 250 x 90) mm, padrão Concessionárias</v>
          </cell>
          <cell r="C1865" t="str">
            <v>UN</v>
          </cell>
          <cell r="D1865">
            <v>104.41</v>
          </cell>
          <cell r="E1865">
            <v>72.78</v>
          </cell>
          <cell r="F1865">
            <v>177.19</v>
          </cell>
        </row>
        <row r="1866">
          <cell r="A1866" t="str">
            <v>36.03.150</v>
          </cell>
          <cell r="B1866" t="str">
            <v>Caixa de entrada tipo ´E´ (560 x 350 x 210) mm - padrão Concessionárias</v>
          </cell>
          <cell r="C1866" t="str">
            <v>UN</v>
          </cell>
          <cell r="D1866">
            <v>236.85</v>
          </cell>
          <cell r="E1866">
            <v>125.84</v>
          </cell>
          <cell r="F1866">
            <v>362.69</v>
          </cell>
        </row>
        <row r="1867">
          <cell r="A1867" t="str">
            <v>36.03.160</v>
          </cell>
          <cell r="B1867" t="str">
            <v>Caixa base lateral tipo ´N´ (1300 x 400 x 250) mm</v>
          </cell>
          <cell r="C1867" t="str">
            <v>UN</v>
          </cell>
          <cell r="D1867">
            <v>670.16</v>
          </cell>
          <cell r="E1867">
            <v>145.56</v>
          </cell>
          <cell r="F1867">
            <v>815.72</v>
          </cell>
        </row>
        <row r="1868">
          <cell r="A1868" t="str">
            <v>36.04</v>
          </cell>
          <cell r="B1868" t="str">
            <v>Suporte (Braquet)</v>
          </cell>
        </row>
        <row r="1869">
          <cell r="A1869" t="str">
            <v>36.04.010</v>
          </cell>
          <cell r="B1869" t="str">
            <v>Suporte para 1 isolador de baixa tensão</v>
          </cell>
          <cell r="C1869" t="str">
            <v>UN</v>
          </cell>
          <cell r="D1869">
            <v>23.24</v>
          </cell>
          <cell r="E1869">
            <v>10.92</v>
          </cell>
          <cell r="F1869">
            <v>34.159999999999997</v>
          </cell>
        </row>
        <row r="1870">
          <cell r="A1870" t="str">
            <v>36.04.030</v>
          </cell>
          <cell r="B1870" t="str">
            <v>Suporte para 2 isoladores de baixa tensão</v>
          </cell>
          <cell r="C1870" t="str">
            <v>UN</v>
          </cell>
          <cell r="D1870">
            <v>31.63</v>
          </cell>
          <cell r="E1870">
            <v>10.92</v>
          </cell>
          <cell r="F1870">
            <v>42.55</v>
          </cell>
        </row>
        <row r="1871">
          <cell r="A1871" t="str">
            <v>36.04.050</v>
          </cell>
          <cell r="B1871" t="str">
            <v>Suporte para 3 isoladores de baixa tensão</v>
          </cell>
          <cell r="C1871" t="str">
            <v>UN</v>
          </cell>
          <cell r="D1871">
            <v>57.06</v>
          </cell>
          <cell r="E1871">
            <v>10.92</v>
          </cell>
          <cell r="F1871">
            <v>67.98</v>
          </cell>
        </row>
        <row r="1872">
          <cell r="A1872" t="str">
            <v>36.04.070</v>
          </cell>
          <cell r="B1872" t="str">
            <v>Suporte para 4 isoladores de baixa tensão</v>
          </cell>
          <cell r="C1872" t="str">
            <v>UN</v>
          </cell>
          <cell r="D1872">
            <v>79.34</v>
          </cell>
          <cell r="E1872">
            <v>10.92</v>
          </cell>
          <cell r="F1872">
            <v>90.26</v>
          </cell>
        </row>
        <row r="1873">
          <cell r="A1873" t="str">
            <v>36.05</v>
          </cell>
          <cell r="B1873" t="str">
            <v>Isoladores</v>
          </cell>
        </row>
        <row r="1874">
          <cell r="A1874" t="str">
            <v>36.05.010</v>
          </cell>
          <cell r="B1874" t="str">
            <v>Isolador tipo roldana para baixa tensão de 76 x 79 mm</v>
          </cell>
          <cell r="C1874" t="str">
            <v>UN</v>
          </cell>
          <cell r="D1874">
            <v>31.3</v>
          </cell>
          <cell r="E1874">
            <v>7.27</v>
          </cell>
          <cell r="F1874">
            <v>38.57</v>
          </cell>
        </row>
        <row r="1875">
          <cell r="A1875" t="str">
            <v>36.05.040</v>
          </cell>
          <cell r="B1875" t="str">
            <v>Isolador tipo disco para 15 kV de 6´ - 150 mm</v>
          </cell>
          <cell r="C1875" t="str">
            <v>UN</v>
          </cell>
          <cell r="D1875">
            <v>74.069999999999993</v>
          </cell>
          <cell r="E1875">
            <v>7.27</v>
          </cell>
          <cell r="F1875">
            <v>81.34</v>
          </cell>
        </row>
        <row r="1876">
          <cell r="A1876" t="str">
            <v>36.05.080</v>
          </cell>
          <cell r="B1876" t="str">
            <v>Isolador tipo pino para 15 kV, inclusive pino (poste)</v>
          </cell>
          <cell r="C1876" t="str">
            <v>UN</v>
          </cell>
          <cell r="D1876">
            <v>49.25</v>
          </cell>
          <cell r="E1876">
            <v>27.29</v>
          </cell>
          <cell r="F1876">
            <v>76.540000000000006</v>
          </cell>
        </row>
        <row r="1877">
          <cell r="A1877" t="str">
            <v>36.05.100</v>
          </cell>
          <cell r="B1877" t="str">
            <v>Isolador pedestal para 15 kV</v>
          </cell>
          <cell r="C1877" t="str">
            <v>UN</v>
          </cell>
          <cell r="D1877">
            <v>104.38</v>
          </cell>
          <cell r="E1877">
            <v>7.27</v>
          </cell>
          <cell r="F1877">
            <v>111.65</v>
          </cell>
        </row>
        <row r="1878">
          <cell r="A1878" t="str">
            <v>36.05.110</v>
          </cell>
          <cell r="B1878" t="str">
            <v>Isolador pedestal para 25 kV</v>
          </cell>
          <cell r="C1878" t="str">
            <v>UN</v>
          </cell>
          <cell r="D1878">
            <v>147.49</v>
          </cell>
          <cell r="E1878">
            <v>7.27</v>
          </cell>
          <cell r="F1878">
            <v>154.76</v>
          </cell>
        </row>
        <row r="1879">
          <cell r="A1879" t="str">
            <v>36.06</v>
          </cell>
          <cell r="B1879" t="str">
            <v>Muflas e terminais</v>
          </cell>
        </row>
        <row r="1880">
          <cell r="A1880" t="str">
            <v>36.06.060</v>
          </cell>
          <cell r="B1880" t="str">
            <v>Terminal modular (mufla) unipolar externo para cabo até 70 mm²/15 kV</v>
          </cell>
          <cell r="C1880" t="str">
            <v>CJ</v>
          </cell>
          <cell r="D1880">
            <v>519.85</v>
          </cell>
          <cell r="E1880">
            <v>18.2</v>
          </cell>
          <cell r="F1880">
            <v>538.04999999999995</v>
          </cell>
        </row>
        <row r="1881">
          <cell r="A1881" t="str">
            <v>36.06.080</v>
          </cell>
          <cell r="B1881" t="str">
            <v>Terminal modular (mufla) unipolar interno para cabo até 70 mm²/15 kV</v>
          </cell>
          <cell r="C1881" t="str">
            <v>CJ</v>
          </cell>
          <cell r="D1881">
            <v>473.15</v>
          </cell>
          <cell r="E1881">
            <v>18.2</v>
          </cell>
          <cell r="F1881">
            <v>491.35</v>
          </cell>
        </row>
        <row r="1882">
          <cell r="A1882" t="str">
            <v>36.07</v>
          </cell>
          <cell r="B1882" t="str">
            <v>Para-raios de media tensao</v>
          </cell>
        </row>
        <row r="1883">
          <cell r="A1883" t="str">
            <v>36.07.010</v>
          </cell>
          <cell r="B1883" t="str">
            <v>Para-raios de distribuição, classe 12 kV/5 kA, completo, encapsulado com polímero</v>
          </cell>
          <cell r="C1883" t="str">
            <v>UN</v>
          </cell>
          <cell r="D1883">
            <v>176.7</v>
          </cell>
          <cell r="E1883">
            <v>16.97</v>
          </cell>
          <cell r="F1883">
            <v>193.67</v>
          </cell>
        </row>
        <row r="1884">
          <cell r="A1884" t="str">
            <v>36.07.030</v>
          </cell>
          <cell r="B1884" t="str">
            <v>Para-raios de distribuição, classe 12 kV/10 kA, completo, encapsulado com polímero</v>
          </cell>
          <cell r="C1884" t="str">
            <v>UN</v>
          </cell>
          <cell r="D1884">
            <v>184.21</v>
          </cell>
          <cell r="E1884">
            <v>16.97</v>
          </cell>
          <cell r="F1884">
            <v>201.18</v>
          </cell>
        </row>
        <row r="1885">
          <cell r="A1885" t="str">
            <v>36.07.050</v>
          </cell>
          <cell r="B1885" t="str">
            <v>Para-raios de distribuição, classe 15 kV/5 kA, completo, encapsulado com polímero</v>
          </cell>
          <cell r="C1885" t="str">
            <v>UN</v>
          </cell>
          <cell r="D1885">
            <v>207.48</v>
          </cell>
          <cell r="E1885">
            <v>16.97</v>
          </cell>
          <cell r="F1885">
            <v>224.45</v>
          </cell>
        </row>
        <row r="1886">
          <cell r="A1886" t="str">
            <v>36.07.060</v>
          </cell>
          <cell r="B1886" t="str">
            <v>Para-raios de distribuição, classe 15 kV/10 kA, completo, encapsulado com polímero</v>
          </cell>
          <cell r="C1886" t="str">
            <v>UN</v>
          </cell>
          <cell r="D1886">
            <v>173.23</v>
          </cell>
          <cell r="E1886">
            <v>16.97</v>
          </cell>
          <cell r="F1886">
            <v>190.2</v>
          </cell>
        </row>
        <row r="1887">
          <cell r="A1887" t="str">
            <v>36.08</v>
          </cell>
          <cell r="B1887" t="str">
            <v>Gerador e grupo gerador</v>
          </cell>
        </row>
        <row r="1888">
          <cell r="A1888" t="str">
            <v>36.08.030</v>
          </cell>
          <cell r="B1888" t="str">
            <v>Grupo gerador com potência de 250/228 kVA, variação de + ou - 5% - completo</v>
          </cell>
          <cell r="C1888" t="str">
            <v>UN</v>
          </cell>
          <cell r="D1888">
            <v>184288.53</v>
          </cell>
          <cell r="E1888">
            <v>1402.52</v>
          </cell>
          <cell r="F1888">
            <v>185691.05</v>
          </cell>
        </row>
        <row r="1889">
          <cell r="A1889" t="str">
            <v>36.08.040</v>
          </cell>
          <cell r="B1889" t="str">
            <v>Grupo gerador com potência de 350/320 kVA, variação de + ou - 10% - completo</v>
          </cell>
          <cell r="C1889" t="str">
            <v>UN</v>
          </cell>
          <cell r="D1889">
            <v>225402.59</v>
          </cell>
          <cell r="E1889">
            <v>1402.52</v>
          </cell>
          <cell r="F1889">
            <v>226805.11</v>
          </cell>
        </row>
        <row r="1890">
          <cell r="A1890" t="str">
            <v>36.08.050</v>
          </cell>
          <cell r="B1890" t="str">
            <v>Grupo gerador com potência de 88/80 kVA, variação de + ou - 10% - completo</v>
          </cell>
          <cell r="C1890" t="str">
            <v>UN</v>
          </cell>
          <cell r="D1890">
            <v>82979.399999999994</v>
          </cell>
          <cell r="E1890">
            <v>1402.52</v>
          </cell>
          <cell r="F1890">
            <v>84381.92</v>
          </cell>
        </row>
        <row r="1891">
          <cell r="A1891" t="str">
            <v>36.08.060</v>
          </cell>
          <cell r="B1891" t="str">
            <v>Grupo gerador com potência de 165/150 kVA, variação de + ou - 5% - completo</v>
          </cell>
          <cell r="C1891" t="str">
            <v>UN</v>
          </cell>
          <cell r="D1891">
            <v>115245.1</v>
          </cell>
          <cell r="E1891">
            <v>1402.52</v>
          </cell>
          <cell r="F1891">
            <v>116647.62</v>
          </cell>
        </row>
        <row r="1892">
          <cell r="A1892" t="str">
            <v>36.08.100</v>
          </cell>
          <cell r="B1892" t="str">
            <v>Grupo gerador com potência de 55/50 kVA, variação de + ou - 10% - completo</v>
          </cell>
          <cell r="C1892" t="str">
            <v>UN</v>
          </cell>
          <cell r="D1892">
            <v>85345.87</v>
          </cell>
          <cell r="E1892">
            <v>749.3</v>
          </cell>
          <cell r="F1892">
            <v>86095.17</v>
          </cell>
        </row>
        <row r="1893">
          <cell r="A1893" t="str">
            <v>36.08.110</v>
          </cell>
          <cell r="B1893" t="str">
            <v>Grupo gerador com potência de 180/168 kVA, variação de + ou - 5% - completo</v>
          </cell>
          <cell r="C1893" t="str">
            <v>UN</v>
          </cell>
          <cell r="D1893">
            <v>142553.76999999999</v>
          </cell>
          <cell r="E1893">
            <v>1402.52</v>
          </cell>
          <cell r="F1893">
            <v>143956.29</v>
          </cell>
        </row>
        <row r="1894">
          <cell r="A1894" t="str">
            <v>36.08.290</v>
          </cell>
          <cell r="B1894" t="str">
            <v>Grupo gerador com potência de 563/513 kVA, variação de + ou - 10% - completo</v>
          </cell>
          <cell r="C1894" t="str">
            <v>UN</v>
          </cell>
          <cell r="D1894">
            <v>318533.03000000003</v>
          </cell>
          <cell r="E1894">
            <v>1552.38</v>
          </cell>
          <cell r="F1894">
            <v>320085.40999999997</v>
          </cell>
        </row>
        <row r="1895">
          <cell r="A1895" t="str">
            <v>36.08.350</v>
          </cell>
          <cell r="B1895" t="str">
            <v>Grupo gerador carenado com potência de 150/136 kVA, variação de + ou - 5% - completo</v>
          </cell>
          <cell r="C1895" t="str">
            <v>UN</v>
          </cell>
          <cell r="D1895">
            <v>140182.48000000001</v>
          </cell>
          <cell r="E1895">
            <v>1402.52</v>
          </cell>
          <cell r="F1895">
            <v>141585</v>
          </cell>
        </row>
        <row r="1896">
          <cell r="A1896" t="str">
            <v>36.08.360</v>
          </cell>
          <cell r="B1896" t="str">
            <v>Grupo gerador carenado com potência de 460/434 kVA, variação de + ou - 10% - completo</v>
          </cell>
          <cell r="C1896" t="str">
            <v>UN</v>
          </cell>
          <cell r="D1896">
            <v>327048.84000000003</v>
          </cell>
          <cell r="E1896">
            <v>1549.52</v>
          </cell>
          <cell r="F1896">
            <v>328598.36</v>
          </cell>
        </row>
        <row r="1897">
          <cell r="A1897" t="str">
            <v>36.08.540</v>
          </cell>
          <cell r="B1897" t="str">
            <v>Grupo gerador com potência de 460/434 kVA, variação de + ou - 10% - completo</v>
          </cell>
          <cell r="C1897" t="str">
            <v>UN</v>
          </cell>
          <cell r="D1897">
            <v>264564.81</v>
          </cell>
          <cell r="E1897">
            <v>1552.38</v>
          </cell>
          <cell r="F1897">
            <v>266117.19</v>
          </cell>
        </row>
        <row r="1898">
          <cell r="A1898" t="str">
            <v>36.09</v>
          </cell>
          <cell r="B1898" t="str">
            <v>Transformador de entrada</v>
          </cell>
        </row>
        <row r="1899">
          <cell r="A1899" t="str">
            <v>36.09.020</v>
          </cell>
          <cell r="B1899" t="str">
            <v>Transformador de potência trifásico de 225 kVA, classe 15 kV, a óleo</v>
          </cell>
          <cell r="C1899" t="str">
            <v>UN</v>
          </cell>
          <cell r="D1899">
            <v>24259.9</v>
          </cell>
          <cell r="E1899">
            <v>749.3</v>
          </cell>
          <cell r="F1899">
            <v>25009.200000000001</v>
          </cell>
        </row>
        <row r="1900">
          <cell r="A1900" t="str">
            <v>36.09.050</v>
          </cell>
          <cell r="B1900" t="str">
            <v>Transformador de potência trifásico de 150 kVA, classe 15 kV, a óleo</v>
          </cell>
          <cell r="C1900" t="str">
            <v>UN</v>
          </cell>
          <cell r="D1900">
            <v>17648.98</v>
          </cell>
          <cell r="E1900">
            <v>749.3</v>
          </cell>
          <cell r="F1900">
            <v>18398.28</v>
          </cell>
        </row>
        <row r="1901">
          <cell r="A1901" t="str">
            <v>36.09.060</v>
          </cell>
          <cell r="B1901" t="str">
            <v>Transformador de potência trifásico de 500 kVA, classe 15 kV, a seco</v>
          </cell>
          <cell r="C1901" t="str">
            <v>UN</v>
          </cell>
          <cell r="D1901">
            <v>47515.75</v>
          </cell>
          <cell r="E1901">
            <v>1198.8800000000001</v>
          </cell>
          <cell r="F1901">
            <v>48714.63</v>
          </cell>
        </row>
        <row r="1902">
          <cell r="A1902" t="str">
            <v>36.09.070</v>
          </cell>
          <cell r="B1902" t="str">
            <v>Transformador de potência trifásico de 1000 kVA, classe 15 kV, a seco com cabine</v>
          </cell>
          <cell r="C1902" t="str">
            <v>UN</v>
          </cell>
          <cell r="D1902">
            <v>93548.49</v>
          </cell>
          <cell r="E1902">
            <v>1198.8800000000001</v>
          </cell>
          <cell r="F1902">
            <v>94747.37</v>
          </cell>
        </row>
        <row r="1903">
          <cell r="A1903" t="str">
            <v>36.09.100</v>
          </cell>
          <cell r="B1903" t="str">
            <v>Transformador de potência trifásico de 5 kVA, classe 0,6 kV, a seco com cabine</v>
          </cell>
          <cell r="C1903" t="str">
            <v>UN</v>
          </cell>
          <cell r="D1903">
            <v>4027.48</v>
          </cell>
          <cell r="E1903">
            <v>299.72000000000003</v>
          </cell>
          <cell r="F1903">
            <v>4327.2</v>
          </cell>
        </row>
        <row r="1904">
          <cell r="A1904" t="str">
            <v>36.09.110</v>
          </cell>
          <cell r="B1904" t="str">
            <v>Transformador de potência trifásico de 7,5 kVA, classe 0,6 kV, a seco com cabine</v>
          </cell>
          <cell r="C1904" t="str">
            <v>UN</v>
          </cell>
          <cell r="D1904">
            <v>4443.1000000000004</v>
          </cell>
          <cell r="E1904">
            <v>299.72000000000003</v>
          </cell>
          <cell r="F1904">
            <v>4742.82</v>
          </cell>
        </row>
        <row r="1905">
          <cell r="A1905" t="str">
            <v>36.09.150</v>
          </cell>
          <cell r="B1905" t="str">
            <v>Transformador de potência trifásico de 75 kVA, classe 15 kV, a óleo</v>
          </cell>
          <cell r="C1905" t="str">
            <v>UN</v>
          </cell>
          <cell r="D1905">
            <v>15601.57</v>
          </cell>
          <cell r="E1905">
            <v>749.3</v>
          </cell>
          <cell r="F1905">
            <v>16350.87</v>
          </cell>
        </row>
        <row r="1906">
          <cell r="A1906" t="str">
            <v>36.09.170</v>
          </cell>
          <cell r="B1906" t="str">
            <v>Transformador de potência trifásico de 300 kVA, classe 15 kV, a óleo</v>
          </cell>
          <cell r="C1906" t="str">
            <v>UN</v>
          </cell>
          <cell r="D1906">
            <v>26959.759999999998</v>
          </cell>
          <cell r="E1906">
            <v>749.3</v>
          </cell>
          <cell r="F1906">
            <v>27709.06</v>
          </cell>
        </row>
        <row r="1907">
          <cell r="A1907" t="str">
            <v>36.09.180</v>
          </cell>
          <cell r="B1907" t="str">
            <v>Transformador de potência trifásico de 112,5 kVA, classe 15 kV, a óleo</v>
          </cell>
          <cell r="C1907" t="str">
            <v>UN</v>
          </cell>
          <cell r="D1907">
            <v>14011.66</v>
          </cell>
          <cell r="E1907">
            <v>749.3</v>
          </cell>
          <cell r="F1907">
            <v>14760.96</v>
          </cell>
        </row>
        <row r="1908">
          <cell r="A1908" t="str">
            <v>36.09.220</v>
          </cell>
          <cell r="B1908" t="str">
            <v>Transformador de potência trifásico de 500 kVA, classe 15 kV, a seco com cabine</v>
          </cell>
          <cell r="C1908" t="str">
            <v>UN</v>
          </cell>
          <cell r="D1908">
            <v>71186.880000000005</v>
          </cell>
          <cell r="E1908">
            <v>1198.8800000000001</v>
          </cell>
          <cell r="F1908">
            <v>72385.759999999995</v>
          </cell>
        </row>
        <row r="1909">
          <cell r="A1909" t="str">
            <v>36.09.230</v>
          </cell>
          <cell r="B1909" t="str">
            <v>Transformador de potência trifásico de 30 kVA, classe 1,2 KV, a seco com cabine</v>
          </cell>
          <cell r="C1909" t="str">
            <v>UN</v>
          </cell>
          <cell r="D1909">
            <v>13908.91</v>
          </cell>
          <cell r="E1909">
            <v>299.72000000000003</v>
          </cell>
          <cell r="F1909">
            <v>14208.63</v>
          </cell>
        </row>
        <row r="1910">
          <cell r="A1910" t="str">
            <v>36.09.250</v>
          </cell>
          <cell r="B1910" t="str">
            <v>Transformador de potência trifásico de 500 kVA, classe 15 kV, a óleo</v>
          </cell>
          <cell r="C1910" t="str">
            <v>UN</v>
          </cell>
          <cell r="D1910">
            <v>47551.360000000001</v>
          </cell>
          <cell r="E1910">
            <v>1198.8800000000001</v>
          </cell>
          <cell r="F1910">
            <v>48750.239999999998</v>
          </cell>
        </row>
        <row r="1911">
          <cell r="A1911" t="str">
            <v>36.09.300</v>
          </cell>
          <cell r="B1911" t="str">
            <v>Transformador de potência trifásico de 750 kVA, classe 15 kV, a óleo</v>
          </cell>
          <cell r="C1911" t="str">
            <v>UN</v>
          </cell>
          <cell r="D1911">
            <v>63141.86</v>
          </cell>
          <cell r="E1911">
            <v>1198.8800000000001</v>
          </cell>
          <cell r="F1911">
            <v>64340.74</v>
          </cell>
        </row>
        <row r="1912">
          <cell r="A1912" t="str">
            <v>36.09.360</v>
          </cell>
          <cell r="B1912" t="str">
            <v>Transformador de potência trifásico de 750 kVA, classe 15 kV, a seco</v>
          </cell>
          <cell r="C1912" t="str">
            <v>UN</v>
          </cell>
          <cell r="D1912">
            <v>92692.36</v>
          </cell>
          <cell r="E1912">
            <v>1198.8800000000001</v>
          </cell>
          <cell r="F1912">
            <v>93891.24</v>
          </cell>
        </row>
        <row r="1913">
          <cell r="A1913" t="str">
            <v>36.09.370</v>
          </cell>
          <cell r="B1913" t="str">
            <v>Transformador de potência trifásico de 300 kVA, classe 15 kV, a seco</v>
          </cell>
          <cell r="C1913" t="str">
            <v>UN</v>
          </cell>
          <cell r="D1913">
            <v>50985.22</v>
          </cell>
          <cell r="E1913">
            <v>749.3</v>
          </cell>
          <cell r="F1913">
            <v>51734.52</v>
          </cell>
        </row>
        <row r="1914">
          <cell r="A1914" t="str">
            <v>36.09.410</v>
          </cell>
          <cell r="B1914" t="str">
            <v>Transformador de potência trifásico de 45 kVA, classe 15 kV, a seco</v>
          </cell>
          <cell r="C1914" t="str">
            <v>UN</v>
          </cell>
          <cell r="D1914">
            <v>21194.68</v>
          </cell>
          <cell r="E1914">
            <v>749.3</v>
          </cell>
          <cell r="F1914">
            <v>21943.98</v>
          </cell>
        </row>
        <row r="1915">
          <cell r="A1915" t="str">
            <v>36.09.440</v>
          </cell>
          <cell r="B1915" t="str">
            <v>Transformador de potência trifásico de 500 kVA, classe 15 kV, a óleo - tipo pedestal</v>
          </cell>
          <cell r="C1915" t="str">
            <v>UN</v>
          </cell>
          <cell r="D1915">
            <v>98508.49</v>
          </cell>
          <cell r="E1915">
            <v>1198.8800000000001</v>
          </cell>
          <cell r="F1915">
            <v>99707.37</v>
          </cell>
        </row>
        <row r="1916">
          <cell r="A1916" t="str">
            <v>36.09.480</v>
          </cell>
          <cell r="B1916" t="str">
            <v>Transformador trifásico a seco de 112,5 kVA, encapsulado em resina epóxi sob vácuo</v>
          </cell>
          <cell r="C1916" t="str">
            <v>UN</v>
          </cell>
          <cell r="D1916">
            <v>26557.69</v>
          </cell>
          <cell r="E1916">
            <v>749.3</v>
          </cell>
          <cell r="F1916">
            <v>27306.99</v>
          </cell>
        </row>
        <row r="1917">
          <cell r="A1917" t="str">
            <v>36.09.490</v>
          </cell>
          <cell r="B1917" t="str">
            <v>Transformador trifásico a seco de 150 kVA, encapsulado em resina epóxi sob vácuo</v>
          </cell>
          <cell r="C1917" t="str">
            <v>UN</v>
          </cell>
          <cell r="D1917">
            <v>33312.300000000003</v>
          </cell>
          <cell r="E1917">
            <v>749.3</v>
          </cell>
          <cell r="F1917">
            <v>34061.599999999999</v>
          </cell>
        </row>
        <row r="1918">
          <cell r="A1918" t="str">
            <v>36.20</v>
          </cell>
          <cell r="B1918" t="str">
            <v>Reparos, conservacoes e complementos - GRUPO 36</v>
          </cell>
        </row>
        <row r="1919">
          <cell r="A1919" t="str">
            <v>36.20.010</v>
          </cell>
          <cell r="B1919" t="str">
            <v>Vergalhão de cobre eletrolítico, diâmetro de 3/8´</v>
          </cell>
          <cell r="C1919" t="str">
            <v>M</v>
          </cell>
          <cell r="D1919">
            <v>70.47</v>
          </cell>
          <cell r="E1919">
            <v>14.56</v>
          </cell>
          <cell r="F1919">
            <v>85.03</v>
          </cell>
        </row>
        <row r="1920">
          <cell r="A1920" t="str">
            <v>36.20.030</v>
          </cell>
          <cell r="B1920" t="str">
            <v>União angular para vergalhão, diâmetro de 3/8´</v>
          </cell>
          <cell r="C1920" t="str">
            <v>UN</v>
          </cell>
          <cell r="D1920">
            <v>46.6</v>
          </cell>
          <cell r="E1920">
            <v>7.27</v>
          </cell>
          <cell r="F1920">
            <v>53.87</v>
          </cell>
        </row>
        <row r="1921">
          <cell r="A1921" t="str">
            <v>36.20.040</v>
          </cell>
          <cell r="B1921" t="str">
            <v>Bobina mínima para disjuntor (a óleo)</v>
          </cell>
          <cell r="C1921" t="str">
            <v>UN</v>
          </cell>
          <cell r="D1921">
            <v>1319.03</v>
          </cell>
          <cell r="E1921">
            <v>48.04</v>
          </cell>
          <cell r="F1921">
            <v>1367.07</v>
          </cell>
        </row>
        <row r="1922">
          <cell r="A1922" t="str">
            <v>36.20.050</v>
          </cell>
          <cell r="B1922" t="str">
            <v>Terminal para vergalhão, diâmetro de 3/8´</v>
          </cell>
          <cell r="C1922" t="str">
            <v>UN</v>
          </cell>
          <cell r="D1922">
            <v>22.5</v>
          </cell>
          <cell r="E1922">
            <v>7.27</v>
          </cell>
          <cell r="F1922">
            <v>29.77</v>
          </cell>
        </row>
        <row r="1923">
          <cell r="A1923" t="str">
            <v>36.20.060</v>
          </cell>
          <cell r="B1923" t="str">
            <v>Braçadeira para fixação de eletroduto, até 4´</v>
          </cell>
          <cell r="C1923" t="str">
            <v>UN</v>
          </cell>
          <cell r="D1923">
            <v>3.28</v>
          </cell>
          <cell r="E1923">
            <v>5.46</v>
          </cell>
          <cell r="F1923">
            <v>8.74</v>
          </cell>
        </row>
        <row r="1924">
          <cell r="A1924" t="str">
            <v>36.20.070</v>
          </cell>
          <cell r="B1924" t="str">
            <v>Prensa vergalhão ´T´, diâmetro de 3/8´</v>
          </cell>
          <cell r="C1924" t="str">
            <v>UN</v>
          </cell>
          <cell r="D1924">
            <v>19.78</v>
          </cell>
          <cell r="E1924">
            <v>7.27</v>
          </cell>
          <cell r="F1924">
            <v>27.05</v>
          </cell>
        </row>
        <row r="1925">
          <cell r="A1925" t="str">
            <v>36.20.090</v>
          </cell>
          <cell r="B1925" t="str">
            <v>Vara para manobra em cabine em fibra de vidro, para tensão até 36 kV</v>
          </cell>
          <cell r="C1925" t="str">
            <v>UN</v>
          </cell>
          <cell r="D1925">
            <v>601.85</v>
          </cell>
          <cell r="E1925">
            <v>0.73</v>
          </cell>
          <cell r="F1925">
            <v>602.58000000000004</v>
          </cell>
        </row>
        <row r="1926">
          <cell r="A1926" t="str">
            <v>36.20.100</v>
          </cell>
          <cell r="B1926" t="str">
            <v>Bucha para passagem interna/externa com isolação para 15 kV</v>
          </cell>
          <cell r="C1926" t="str">
            <v>UN</v>
          </cell>
          <cell r="D1926">
            <v>404.69</v>
          </cell>
          <cell r="E1926">
            <v>18.2</v>
          </cell>
          <cell r="F1926">
            <v>422.89</v>
          </cell>
        </row>
        <row r="1927">
          <cell r="A1927" t="str">
            <v>36.20.120</v>
          </cell>
          <cell r="B1927" t="str">
            <v>Chapa de ferro de 1,50 x 0,50 m para bucha de passagem</v>
          </cell>
          <cell r="C1927" t="str">
            <v>UN</v>
          </cell>
          <cell r="D1927">
            <v>298.3</v>
          </cell>
          <cell r="E1927">
            <v>18.2</v>
          </cell>
          <cell r="F1927">
            <v>316.5</v>
          </cell>
        </row>
        <row r="1928">
          <cell r="A1928" t="str">
            <v>36.20.140</v>
          </cell>
          <cell r="B1928" t="str">
            <v>Cruzeta de madeira de 2400 mm</v>
          </cell>
          <cell r="C1928" t="str">
            <v>UN</v>
          </cell>
          <cell r="D1928">
            <v>230.02</v>
          </cell>
          <cell r="E1928">
            <v>101.82</v>
          </cell>
          <cell r="F1928">
            <v>331.84</v>
          </cell>
        </row>
        <row r="1929">
          <cell r="A1929" t="str">
            <v>36.20.180</v>
          </cell>
          <cell r="B1929" t="str">
            <v>Luva isolante de borracha, acima de 10 até 20 kV</v>
          </cell>
          <cell r="C1929" t="str">
            <v>PAR</v>
          </cell>
          <cell r="D1929">
            <v>536.78</v>
          </cell>
          <cell r="E1929">
            <v>0.73</v>
          </cell>
          <cell r="F1929">
            <v>537.51</v>
          </cell>
        </row>
        <row r="1930">
          <cell r="A1930" t="str">
            <v>36.20.200</v>
          </cell>
          <cell r="B1930" t="str">
            <v>Mão francesa de 700 mm</v>
          </cell>
          <cell r="C1930" t="str">
            <v>UN</v>
          </cell>
          <cell r="D1930">
            <v>22.37</v>
          </cell>
          <cell r="E1930">
            <v>36.39</v>
          </cell>
          <cell r="F1930">
            <v>58.76</v>
          </cell>
        </row>
        <row r="1931">
          <cell r="A1931" t="str">
            <v>36.20.210</v>
          </cell>
          <cell r="B1931" t="str">
            <v>Luva isolante de borracha, até 10 kV</v>
          </cell>
          <cell r="C1931" t="str">
            <v>PAR</v>
          </cell>
          <cell r="D1931">
            <v>461.87</v>
          </cell>
          <cell r="E1931">
            <v>0.73</v>
          </cell>
          <cell r="F1931">
            <v>462.6</v>
          </cell>
        </row>
        <row r="1932">
          <cell r="A1932" t="str">
            <v>36.20.220</v>
          </cell>
          <cell r="B1932" t="str">
            <v>Mudança de tap do transformador</v>
          </cell>
          <cell r="C1932" t="str">
            <v>UN</v>
          </cell>
          <cell r="E1932">
            <v>203.64</v>
          </cell>
          <cell r="F1932">
            <v>203.64</v>
          </cell>
        </row>
        <row r="1933">
          <cell r="A1933" t="str">
            <v>36.20.240</v>
          </cell>
          <cell r="B1933" t="str">
            <v>Óleo para disjuntor</v>
          </cell>
          <cell r="C1933" t="str">
            <v>L</v>
          </cell>
          <cell r="D1933">
            <v>16.86</v>
          </cell>
          <cell r="E1933">
            <v>0.57999999999999996</v>
          </cell>
          <cell r="F1933">
            <v>17.440000000000001</v>
          </cell>
        </row>
        <row r="1934">
          <cell r="A1934" t="str">
            <v>36.20.260</v>
          </cell>
          <cell r="B1934" t="str">
            <v>Óleo para transformador</v>
          </cell>
          <cell r="C1934" t="str">
            <v>L</v>
          </cell>
          <cell r="D1934">
            <v>16.86</v>
          </cell>
          <cell r="E1934">
            <v>0.87</v>
          </cell>
          <cell r="F1934">
            <v>17.73</v>
          </cell>
        </row>
        <row r="1935">
          <cell r="A1935" t="str">
            <v>36.20.282</v>
          </cell>
          <cell r="B1935" t="str">
            <v>Placa de advertência em chapa de aço, com pintura refletiva "Perigo Alta Tensão"</v>
          </cell>
          <cell r="C1935" t="str">
            <v>M2</v>
          </cell>
          <cell r="D1935">
            <v>577.5</v>
          </cell>
          <cell r="E1935">
            <v>7.26</v>
          </cell>
          <cell r="F1935">
            <v>584.76</v>
          </cell>
        </row>
        <row r="1936">
          <cell r="A1936" t="str">
            <v>36.20.284</v>
          </cell>
          <cell r="B1936" t="str">
            <v>Placa de advertência em chapa de alumínio, com pintura refletiva "Perigo Alta Tensão"</v>
          </cell>
          <cell r="C1936" t="str">
            <v>M2</v>
          </cell>
          <cell r="D1936">
            <v>720</v>
          </cell>
          <cell r="E1936">
            <v>7.26</v>
          </cell>
          <cell r="F1936">
            <v>727.26</v>
          </cell>
        </row>
        <row r="1937">
          <cell r="A1937" t="str">
            <v>36.20.330</v>
          </cell>
          <cell r="B1937" t="str">
            <v>Luva de couro para proteção de luva isolante</v>
          </cell>
          <cell r="C1937" t="str">
            <v>PAR</v>
          </cell>
          <cell r="D1937">
            <v>36.83</v>
          </cell>
          <cell r="E1937">
            <v>0.73</v>
          </cell>
          <cell r="F1937">
            <v>37.56</v>
          </cell>
        </row>
        <row r="1938">
          <cell r="A1938" t="str">
            <v>36.20.340</v>
          </cell>
          <cell r="B1938" t="str">
            <v>Sela para cruzeta de madeira</v>
          </cell>
          <cell r="C1938" t="str">
            <v>UN</v>
          </cell>
          <cell r="D1938">
            <v>15.02</v>
          </cell>
          <cell r="E1938">
            <v>50.91</v>
          </cell>
          <cell r="F1938">
            <v>65.930000000000007</v>
          </cell>
        </row>
        <row r="1939">
          <cell r="A1939" t="str">
            <v>36.20.350</v>
          </cell>
          <cell r="B1939" t="str">
            <v>Caixa porta luvas em madeira, com tampa</v>
          </cell>
          <cell r="C1939" t="str">
            <v>UN</v>
          </cell>
          <cell r="D1939">
            <v>63.66</v>
          </cell>
          <cell r="E1939">
            <v>0.73</v>
          </cell>
          <cell r="F1939">
            <v>64.39</v>
          </cell>
        </row>
        <row r="1940">
          <cell r="A1940" t="str">
            <v>36.20.360</v>
          </cell>
          <cell r="B1940" t="str">
            <v>Suporte de transformador em poste ou estaleiro</v>
          </cell>
          <cell r="C1940" t="str">
            <v>UN</v>
          </cell>
          <cell r="D1940">
            <v>159.18</v>
          </cell>
          <cell r="E1940">
            <v>101.82</v>
          </cell>
          <cell r="F1940">
            <v>261</v>
          </cell>
        </row>
        <row r="1941">
          <cell r="A1941" t="str">
            <v>36.20.380</v>
          </cell>
          <cell r="B1941" t="str">
            <v>Tapete de borracha isolante elétrico de 1000 x 1000 mm</v>
          </cell>
          <cell r="C1941" t="str">
            <v>UN</v>
          </cell>
          <cell r="D1941">
            <v>326.14</v>
          </cell>
          <cell r="E1941">
            <v>0.73</v>
          </cell>
          <cell r="F1941">
            <v>326.87</v>
          </cell>
        </row>
        <row r="1942">
          <cell r="A1942" t="str">
            <v>36.20.540</v>
          </cell>
          <cell r="B1942" t="str">
            <v>Cruzeta metálica de 2400 mm, para fixação de mufla ou para-raios</v>
          </cell>
          <cell r="C1942" t="str">
            <v>UN</v>
          </cell>
          <cell r="D1942">
            <v>491.46</v>
          </cell>
          <cell r="E1942">
            <v>101.82</v>
          </cell>
          <cell r="F1942">
            <v>593.28</v>
          </cell>
        </row>
        <row r="1943">
          <cell r="A1943" t="str">
            <v>36.20.560</v>
          </cell>
          <cell r="B1943" t="str">
            <v>Dispositivo Soft Starter para motor 15 cv, trifásico 220 V</v>
          </cell>
          <cell r="C1943" t="str">
            <v>UN</v>
          </cell>
          <cell r="D1943">
            <v>2177.73</v>
          </cell>
          <cell r="E1943">
            <v>36.39</v>
          </cell>
          <cell r="F1943">
            <v>2214.12</v>
          </cell>
        </row>
        <row r="1944">
          <cell r="A1944" t="str">
            <v>36.20.570</v>
          </cell>
          <cell r="B1944" t="str">
            <v>Dispositivo Soft Starter para motor 25 cv, trifásico 220 V</v>
          </cell>
          <cell r="C1944" t="str">
            <v>UN</v>
          </cell>
          <cell r="D1944">
            <v>3263.55</v>
          </cell>
          <cell r="E1944">
            <v>36.39</v>
          </cell>
          <cell r="F1944">
            <v>3299.94</v>
          </cell>
        </row>
        <row r="1945">
          <cell r="A1945" t="str">
            <v>36.20.580</v>
          </cell>
          <cell r="B1945" t="str">
            <v>Dispositivo Soft Starter para motor 50 cv, trifásico 220 V</v>
          </cell>
          <cell r="C1945" t="str">
            <v>UN</v>
          </cell>
          <cell r="D1945">
            <v>4216.3500000000004</v>
          </cell>
          <cell r="E1945">
            <v>36.39</v>
          </cell>
          <cell r="F1945">
            <v>4252.74</v>
          </cell>
        </row>
        <row r="1946">
          <cell r="A1946" t="str">
            <v>37</v>
          </cell>
          <cell r="B1946" t="str">
            <v>QUADRO E PAINEL PARA ENERGIA ELETRICA E TELEFONIA</v>
          </cell>
        </row>
        <row r="1947">
          <cell r="A1947" t="str">
            <v>37.01</v>
          </cell>
          <cell r="B1947" t="str">
            <v>Quadro para telefonia embutir, protecao IP40 chapa nº 16msg</v>
          </cell>
        </row>
        <row r="1948">
          <cell r="A1948" t="str">
            <v>37.01.020</v>
          </cell>
          <cell r="B1948" t="str">
            <v>Quadro Telebrás de embutir de 200 x 200 x 120 mm</v>
          </cell>
          <cell r="C1948" t="str">
            <v>UN</v>
          </cell>
          <cell r="D1948">
            <v>39.590000000000003</v>
          </cell>
          <cell r="E1948">
            <v>62.12</v>
          </cell>
          <cell r="F1948">
            <v>101.71</v>
          </cell>
        </row>
        <row r="1949">
          <cell r="A1949" t="str">
            <v>37.01.080</v>
          </cell>
          <cell r="B1949" t="str">
            <v>Quadro Telebrás de embutir de 400 x 400 x 120 mm</v>
          </cell>
          <cell r="C1949" t="str">
            <v>UN</v>
          </cell>
          <cell r="D1949">
            <v>81.13</v>
          </cell>
          <cell r="E1949">
            <v>86.75</v>
          </cell>
          <cell r="F1949">
            <v>167.88</v>
          </cell>
        </row>
        <row r="1950">
          <cell r="A1950" t="str">
            <v>37.01.120</v>
          </cell>
          <cell r="B1950" t="str">
            <v>Quadro Telebrás de embutir de 600 x 600 x 120 mm</v>
          </cell>
          <cell r="C1950" t="str">
            <v>UN</v>
          </cell>
          <cell r="D1950">
            <v>143.86000000000001</v>
          </cell>
          <cell r="E1950">
            <v>111.37</v>
          </cell>
          <cell r="F1950">
            <v>255.23</v>
          </cell>
        </row>
        <row r="1951">
          <cell r="A1951" t="str">
            <v>37.01.160</v>
          </cell>
          <cell r="B1951" t="str">
            <v>Quadro Telebrás de embutir de 800 x 800 x 120 mm</v>
          </cell>
          <cell r="C1951" t="str">
            <v>UN</v>
          </cell>
          <cell r="D1951">
            <v>364.78</v>
          </cell>
          <cell r="E1951">
            <v>138.19</v>
          </cell>
          <cell r="F1951">
            <v>502.97</v>
          </cell>
        </row>
        <row r="1952">
          <cell r="A1952" t="str">
            <v>37.01.220</v>
          </cell>
          <cell r="B1952" t="str">
            <v>Quadro Telebrás de embutir de 1200 x 1200 x 120 mm</v>
          </cell>
          <cell r="C1952" t="str">
            <v>UN</v>
          </cell>
          <cell r="D1952">
            <v>733.53</v>
          </cell>
          <cell r="E1952">
            <v>185.26</v>
          </cell>
          <cell r="F1952">
            <v>918.79</v>
          </cell>
        </row>
        <row r="1953">
          <cell r="A1953" t="str">
            <v>37.02</v>
          </cell>
          <cell r="B1953" t="str">
            <v>Quadro para telefonia de sobrepor, protecao IP40 chapa nº 16msg</v>
          </cell>
        </row>
        <row r="1954">
          <cell r="A1954" t="str">
            <v>37.02.020</v>
          </cell>
          <cell r="B1954" t="str">
            <v>Quadro Telebrás de sobrepor de 200 x 200 x 120 mm</v>
          </cell>
          <cell r="C1954" t="str">
            <v>UN</v>
          </cell>
          <cell r="D1954">
            <v>71.27</v>
          </cell>
          <cell r="E1954">
            <v>54.59</v>
          </cell>
          <cell r="F1954">
            <v>125.86</v>
          </cell>
        </row>
        <row r="1955">
          <cell r="A1955" t="str">
            <v>37.02.060</v>
          </cell>
          <cell r="B1955" t="str">
            <v>Quadro Telebrás de sobrepor de 400 x 400 x 120 mm</v>
          </cell>
          <cell r="C1955" t="str">
            <v>UN</v>
          </cell>
          <cell r="D1955">
            <v>161.37</v>
          </cell>
          <cell r="E1955">
            <v>72.78</v>
          </cell>
          <cell r="F1955">
            <v>234.15</v>
          </cell>
        </row>
        <row r="1956">
          <cell r="A1956" t="str">
            <v>37.02.100</v>
          </cell>
          <cell r="B1956" t="str">
            <v>Quadro Telebrás de sobrepor de 600 x 600 x 120 mm</v>
          </cell>
          <cell r="C1956" t="str">
            <v>UN</v>
          </cell>
          <cell r="D1956">
            <v>255.29</v>
          </cell>
          <cell r="E1956">
            <v>90.98</v>
          </cell>
          <cell r="F1956">
            <v>346.27</v>
          </cell>
        </row>
        <row r="1957">
          <cell r="A1957" t="str">
            <v>37.02.140</v>
          </cell>
          <cell r="B1957" t="str">
            <v>Quadro Telebrás de sobrepor de 800 x 800 x 120 mm</v>
          </cell>
          <cell r="C1957" t="str">
            <v>UN</v>
          </cell>
          <cell r="D1957">
            <v>386.16</v>
          </cell>
          <cell r="E1957">
            <v>109.17</v>
          </cell>
          <cell r="F1957">
            <v>495.33</v>
          </cell>
        </row>
        <row r="1958">
          <cell r="A1958" t="str">
            <v>37.03</v>
          </cell>
          <cell r="B1958" t="str">
            <v>Quadro distribuicao de luz e forca de embutir universal</v>
          </cell>
        </row>
        <row r="1959">
          <cell r="A1959" t="str">
            <v>37.03.200</v>
          </cell>
          <cell r="B1959" t="str">
            <v>Quadro de distribuição universal de embutir, para disjuntores 16 DIN / 12 Bolt-on - 150 A - sem componentes</v>
          </cell>
          <cell r="C1959" t="str">
            <v>UN</v>
          </cell>
          <cell r="D1959">
            <v>472</v>
          </cell>
          <cell r="E1959">
            <v>108.06</v>
          </cell>
          <cell r="F1959">
            <v>580.05999999999995</v>
          </cell>
        </row>
        <row r="1960">
          <cell r="A1960" t="str">
            <v>37.03.210</v>
          </cell>
          <cell r="B1960" t="str">
            <v>Quadro de distribuição universal de embutir, para disjuntores 24 DIN / 18 Bolt-on - 150 A - sem componentes</v>
          </cell>
          <cell r="C1960" t="str">
            <v>UN</v>
          </cell>
          <cell r="D1960">
            <v>478.39</v>
          </cell>
          <cell r="E1960">
            <v>108.06</v>
          </cell>
          <cell r="F1960">
            <v>586.45000000000005</v>
          </cell>
        </row>
        <row r="1961">
          <cell r="A1961" t="str">
            <v>37.03.220</v>
          </cell>
          <cell r="B1961" t="str">
            <v>Quadro de distribuição universal de embutir, para disjuntores 34 DIN / 24 Bolt-on - 150 A - sem componentes</v>
          </cell>
          <cell r="C1961" t="str">
            <v>UN</v>
          </cell>
          <cell r="D1961">
            <v>575.84</v>
          </cell>
          <cell r="E1961">
            <v>135.08000000000001</v>
          </cell>
          <cell r="F1961">
            <v>710.92</v>
          </cell>
        </row>
        <row r="1962">
          <cell r="A1962" t="str">
            <v>37.03.230</v>
          </cell>
          <cell r="B1962" t="str">
            <v>Quadro de distribuição universal de embutir, para disjuntores 44 DIN / 32 Bolt-on - 150 A - sem componentes</v>
          </cell>
          <cell r="C1962" t="str">
            <v>UN</v>
          </cell>
          <cell r="D1962">
            <v>618.20000000000005</v>
          </cell>
          <cell r="E1962">
            <v>135.08000000000001</v>
          </cell>
          <cell r="F1962">
            <v>753.28</v>
          </cell>
        </row>
        <row r="1963">
          <cell r="A1963" t="str">
            <v>37.03.240</v>
          </cell>
          <cell r="B1963" t="str">
            <v>Quadro de distribuição universal de embutir, para disjuntores 56 DIN / 40 Bolt-on - 225 A - sem componentes</v>
          </cell>
          <cell r="C1963" t="str">
            <v>UN</v>
          </cell>
          <cell r="D1963">
            <v>1117.29</v>
          </cell>
          <cell r="E1963">
            <v>162.09</v>
          </cell>
          <cell r="F1963">
            <v>1279.3800000000001</v>
          </cell>
        </row>
        <row r="1964">
          <cell r="A1964" t="str">
            <v>37.03.250</v>
          </cell>
          <cell r="B1964" t="str">
            <v>Quadro de distribuição universal de embutir, para disjuntores 70 DIN / 50 Bolt-on - 225 A - sem componentes</v>
          </cell>
          <cell r="C1964" t="str">
            <v>UN</v>
          </cell>
          <cell r="D1964">
            <v>1330.59</v>
          </cell>
          <cell r="E1964">
            <v>162.09</v>
          </cell>
          <cell r="F1964">
            <v>1492.68</v>
          </cell>
        </row>
        <row r="1965">
          <cell r="A1965" t="str">
            <v>37.04</v>
          </cell>
          <cell r="B1965" t="str">
            <v>Quadro distribuicao de luz e forca de sobrepor universal</v>
          </cell>
        </row>
        <row r="1966">
          <cell r="A1966" t="str">
            <v>37.04.250</v>
          </cell>
          <cell r="B1966" t="str">
            <v>Quadro de distribuição universal de sobrepor, para disjuntores 16 DIN / 12 Bolt-on - 150 A - sem componentes</v>
          </cell>
          <cell r="C1966" t="str">
            <v>UN</v>
          </cell>
          <cell r="D1966">
            <v>533.55999999999995</v>
          </cell>
          <cell r="E1966">
            <v>81.05</v>
          </cell>
          <cell r="F1966">
            <v>614.61</v>
          </cell>
        </row>
        <row r="1967">
          <cell r="A1967" t="str">
            <v>37.04.260</v>
          </cell>
          <cell r="B1967" t="str">
            <v>Quadro de distribuição universal de sobrepor, para disjuntores 24 DIN / 18 Bolt-on - 150 A - sem componentes</v>
          </cell>
          <cell r="C1967" t="str">
            <v>UN</v>
          </cell>
          <cell r="D1967">
            <v>626.34</v>
          </cell>
          <cell r="E1967">
            <v>81.05</v>
          </cell>
          <cell r="F1967">
            <v>707.39</v>
          </cell>
        </row>
        <row r="1968">
          <cell r="A1968" t="str">
            <v>37.04.270</v>
          </cell>
          <cell r="B1968" t="str">
            <v>Quadro de distribuição universal de sobrepor, para disjuntores 34 DIN / 24 Bolt-on - 150 A - sem componentes</v>
          </cell>
          <cell r="C1968" t="str">
            <v>UN</v>
          </cell>
          <cell r="D1968">
            <v>719.7</v>
          </cell>
          <cell r="E1968">
            <v>108.06</v>
          </cell>
          <cell r="F1968">
            <v>827.76</v>
          </cell>
        </row>
        <row r="1969">
          <cell r="A1969" t="str">
            <v>37.04.280</v>
          </cell>
          <cell r="B1969" t="str">
            <v>Quadro de distribuição universal de sobrepor, para disjuntores 44 DIN / 32 Bolt-on - 150 A - sem componentes</v>
          </cell>
          <cell r="C1969" t="str">
            <v>UN</v>
          </cell>
          <cell r="D1969">
            <v>784.44</v>
          </cell>
          <cell r="E1969">
            <v>108.06</v>
          </cell>
          <cell r="F1969">
            <v>892.5</v>
          </cell>
        </row>
        <row r="1970">
          <cell r="A1970" t="str">
            <v>37.04.290</v>
          </cell>
          <cell r="B1970" t="str">
            <v>Quadro de distribuição universal de sobrepor, para disjuntores 56 DIN / 40 Bolt-on - 225 A - sem componentes</v>
          </cell>
          <cell r="C1970" t="str">
            <v>UN</v>
          </cell>
          <cell r="D1970">
            <v>1120.08</v>
          </cell>
          <cell r="E1970">
            <v>135.08000000000001</v>
          </cell>
          <cell r="F1970">
            <v>1255.1600000000001</v>
          </cell>
        </row>
        <row r="1971">
          <cell r="A1971" t="str">
            <v>37.04.300</v>
          </cell>
          <cell r="B1971" t="str">
            <v>Quadro de distribuição universal de sobrepor, para disjuntores 70 DIN / 50 Bolt-on - 225 A - sem componentes</v>
          </cell>
          <cell r="C1971" t="str">
            <v>UN</v>
          </cell>
          <cell r="D1971">
            <v>1718.89</v>
          </cell>
          <cell r="E1971">
            <v>135.08000000000001</v>
          </cell>
          <cell r="F1971">
            <v>1853.97</v>
          </cell>
        </row>
        <row r="1972">
          <cell r="A1972" t="str">
            <v>37.06</v>
          </cell>
          <cell r="B1972" t="str">
            <v>Painel autoportante</v>
          </cell>
        </row>
        <row r="1973">
          <cell r="A1973" t="str">
            <v>37.06.014</v>
          </cell>
          <cell r="B1973" t="str">
            <v>Painel autoportante em chapa de aço, com proteção mínima IP 54 - sem componentes</v>
          </cell>
          <cell r="C1973" t="str">
            <v>M2</v>
          </cell>
          <cell r="D1973">
            <v>4205.3</v>
          </cell>
          <cell r="E1973">
            <v>96.8</v>
          </cell>
          <cell r="F1973">
            <v>4302.1000000000004</v>
          </cell>
        </row>
        <row r="1974">
          <cell r="A1974" t="str">
            <v>37.10</v>
          </cell>
          <cell r="B1974" t="str">
            <v>Barramentos</v>
          </cell>
        </row>
        <row r="1975">
          <cell r="A1975" t="str">
            <v>37.10.010</v>
          </cell>
          <cell r="B1975" t="str">
            <v>Barramento de cobre nu</v>
          </cell>
          <cell r="C1975" t="str">
            <v>KG</v>
          </cell>
          <cell r="D1975">
            <v>105.47</v>
          </cell>
          <cell r="E1975">
            <v>6.56</v>
          </cell>
          <cell r="F1975">
            <v>112.03</v>
          </cell>
        </row>
        <row r="1976">
          <cell r="A1976" t="str">
            <v>37.11</v>
          </cell>
          <cell r="B1976" t="str">
            <v>Bases</v>
          </cell>
        </row>
        <row r="1977">
          <cell r="A1977" t="str">
            <v>37.11.020</v>
          </cell>
          <cell r="B1977" t="str">
            <v>Base de fusível Diazed completa para 25 A</v>
          </cell>
          <cell r="C1977" t="str">
            <v>UN</v>
          </cell>
          <cell r="D1977">
            <v>30.49</v>
          </cell>
          <cell r="E1977">
            <v>10.92</v>
          </cell>
          <cell r="F1977">
            <v>41.41</v>
          </cell>
        </row>
        <row r="1978">
          <cell r="A1978" t="str">
            <v>37.11.040</v>
          </cell>
          <cell r="B1978" t="str">
            <v>Base de fusível Diazed completa para 63 A</v>
          </cell>
          <cell r="C1978" t="str">
            <v>UN</v>
          </cell>
          <cell r="D1978">
            <v>40.590000000000003</v>
          </cell>
          <cell r="E1978">
            <v>18.2</v>
          </cell>
          <cell r="F1978">
            <v>58.79</v>
          </cell>
        </row>
        <row r="1979">
          <cell r="A1979" t="str">
            <v>37.11.060</v>
          </cell>
          <cell r="B1979" t="str">
            <v>Base de fusível NH até 125 A, com fusível</v>
          </cell>
          <cell r="C1979" t="str">
            <v>UN</v>
          </cell>
          <cell r="D1979">
            <v>48.85</v>
          </cell>
          <cell r="E1979">
            <v>36.39</v>
          </cell>
          <cell r="F1979">
            <v>85.24</v>
          </cell>
        </row>
        <row r="1980">
          <cell r="A1980" t="str">
            <v>37.11.080</v>
          </cell>
          <cell r="B1980" t="str">
            <v>Base de fusível NH até 250 A, com fusível</v>
          </cell>
          <cell r="C1980" t="str">
            <v>UN</v>
          </cell>
          <cell r="D1980">
            <v>154.68</v>
          </cell>
          <cell r="E1980">
            <v>36.39</v>
          </cell>
          <cell r="F1980">
            <v>191.07</v>
          </cell>
        </row>
        <row r="1981">
          <cell r="A1981" t="str">
            <v>37.11.100</v>
          </cell>
          <cell r="B1981" t="str">
            <v>Base de fusível NH até 400 A, com fusível</v>
          </cell>
          <cell r="C1981" t="str">
            <v>UN</v>
          </cell>
          <cell r="D1981">
            <v>215.5</v>
          </cell>
          <cell r="E1981">
            <v>36.39</v>
          </cell>
          <cell r="F1981">
            <v>251.89</v>
          </cell>
        </row>
        <row r="1982">
          <cell r="A1982" t="str">
            <v>37.11.120</v>
          </cell>
          <cell r="B1982" t="str">
            <v>Base de fusível tripolar de 15 kV</v>
          </cell>
          <cell r="C1982" t="str">
            <v>UN</v>
          </cell>
          <cell r="D1982">
            <v>782.94</v>
          </cell>
          <cell r="E1982">
            <v>43.66</v>
          </cell>
          <cell r="F1982">
            <v>826.6</v>
          </cell>
        </row>
        <row r="1983">
          <cell r="A1983" t="str">
            <v>37.11.140</v>
          </cell>
          <cell r="B1983" t="str">
            <v>Base de fusível unipolar de 15 kV</v>
          </cell>
          <cell r="C1983" t="str">
            <v>UN</v>
          </cell>
          <cell r="D1983">
            <v>298.88</v>
          </cell>
          <cell r="E1983">
            <v>43.66</v>
          </cell>
          <cell r="F1983">
            <v>342.54</v>
          </cell>
        </row>
        <row r="1984">
          <cell r="A1984" t="str">
            <v>37.12</v>
          </cell>
          <cell r="B1984" t="str">
            <v>Fusiveis</v>
          </cell>
        </row>
        <row r="1985">
          <cell r="A1985" t="str">
            <v>37.12.020</v>
          </cell>
          <cell r="B1985" t="str">
            <v>Fusível tipo NH 00 de 6 A até 160 A</v>
          </cell>
          <cell r="C1985" t="str">
            <v>UN</v>
          </cell>
          <cell r="D1985">
            <v>21.97</v>
          </cell>
          <cell r="E1985">
            <v>7.27</v>
          </cell>
          <cell r="F1985">
            <v>29.24</v>
          </cell>
        </row>
        <row r="1986">
          <cell r="A1986" t="str">
            <v>37.12.040</v>
          </cell>
          <cell r="B1986" t="str">
            <v>Fusível tipo NH 1 de 36 A até 250 A</v>
          </cell>
          <cell r="C1986" t="str">
            <v>UN</v>
          </cell>
          <cell r="D1986">
            <v>54</v>
          </cell>
          <cell r="E1986">
            <v>7.27</v>
          </cell>
          <cell r="F1986">
            <v>61.27</v>
          </cell>
        </row>
        <row r="1987">
          <cell r="A1987" t="str">
            <v>37.12.060</v>
          </cell>
          <cell r="B1987" t="str">
            <v>Fusível tipo NH 2 de 224 A até 400 A</v>
          </cell>
          <cell r="C1987" t="str">
            <v>UN</v>
          </cell>
          <cell r="D1987">
            <v>73.63</v>
          </cell>
          <cell r="E1987">
            <v>7.27</v>
          </cell>
          <cell r="F1987">
            <v>80.900000000000006</v>
          </cell>
        </row>
        <row r="1988">
          <cell r="A1988" t="str">
            <v>37.12.080</v>
          </cell>
          <cell r="B1988" t="str">
            <v>Fusível tipo NH 3 de 400 A até 630 A</v>
          </cell>
          <cell r="C1988" t="str">
            <v>UN</v>
          </cell>
          <cell r="D1988">
            <v>107.52</v>
          </cell>
          <cell r="E1988">
            <v>7.27</v>
          </cell>
          <cell r="F1988">
            <v>114.79</v>
          </cell>
        </row>
        <row r="1989">
          <cell r="A1989" t="str">
            <v>37.12.120</v>
          </cell>
          <cell r="B1989" t="str">
            <v>Fusível tipo HH para 15 kV de 2,5 A até 50 A</v>
          </cell>
          <cell r="C1989" t="str">
            <v>UN</v>
          </cell>
          <cell r="D1989">
            <v>151.57</v>
          </cell>
          <cell r="E1989">
            <v>7.27</v>
          </cell>
          <cell r="F1989">
            <v>158.84</v>
          </cell>
        </row>
        <row r="1990">
          <cell r="A1990" t="str">
            <v>37.12.140</v>
          </cell>
          <cell r="B1990" t="str">
            <v>Fusível tipo HH para 15 kV de 60 A até 100 A</v>
          </cell>
          <cell r="C1990" t="str">
            <v>UN</v>
          </cell>
          <cell r="D1990">
            <v>316</v>
          </cell>
          <cell r="E1990">
            <v>7.27</v>
          </cell>
          <cell r="F1990">
            <v>323.27</v>
          </cell>
        </row>
        <row r="1991">
          <cell r="A1991" t="str">
            <v>37.12.200</v>
          </cell>
          <cell r="B1991" t="str">
            <v>Fusível Diazed retardado de 2 A até 25 A</v>
          </cell>
          <cell r="C1991" t="str">
            <v>UN</v>
          </cell>
          <cell r="D1991">
            <v>6.74</v>
          </cell>
          <cell r="E1991">
            <v>7.27</v>
          </cell>
          <cell r="F1991">
            <v>14.01</v>
          </cell>
        </row>
        <row r="1992">
          <cell r="A1992" t="str">
            <v>37.12.220</v>
          </cell>
          <cell r="B1992" t="str">
            <v>Fusível Diazed retardado de 35 A até 63 A</v>
          </cell>
          <cell r="C1992" t="str">
            <v>UN</v>
          </cell>
          <cell r="D1992">
            <v>8.65</v>
          </cell>
          <cell r="E1992">
            <v>7.27</v>
          </cell>
          <cell r="F1992">
            <v>15.92</v>
          </cell>
        </row>
        <row r="1993">
          <cell r="A1993" t="str">
            <v>37.12.300</v>
          </cell>
          <cell r="B1993" t="str">
            <v>Fusível em vidro para ´TP´ de 0,5 A</v>
          </cell>
          <cell r="C1993" t="str">
            <v>UN</v>
          </cell>
          <cell r="D1993">
            <v>35.21</v>
          </cell>
          <cell r="E1993">
            <v>1.82</v>
          </cell>
          <cell r="F1993">
            <v>37.03</v>
          </cell>
        </row>
        <row r="1994">
          <cell r="A1994" t="str">
            <v>37.13</v>
          </cell>
          <cell r="B1994" t="str">
            <v>Disjuntores</v>
          </cell>
        </row>
        <row r="1995">
          <cell r="A1995" t="str">
            <v>37.13.510</v>
          </cell>
          <cell r="B1995" t="str">
            <v>Disjuntor fixo PVO trifásico, 17,5 kV, 630 A x 350 MVA, 50/60 Hz, com acessórios</v>
          </cell>
          <cell r="C1995" t="str">
            <v>UN</v>
          </cell>
          <cell r="D1995">
            <v>17925.39</v>
          </cell>
          <cell r="E1995">
            <v>227.66</v>
          </cell>
          <cell r="F1995">
            <v>18153.05</v>
          </cell>
        </row>
        <row r="1996">
          <cell r="A1996" t="str">
            <v>37.13.520</v>
          </cell>
          <cell r="B1996" t="str">
            <v>Disjuntor a seco aberto trifásico, 600 V de 800 A, 50/60 Hz, com acessórios</v>
          </cell>
          <cell r="C1996" t="str">
            <v>UN</v>
          </cell>
          <cell r="D1996">
            <v>29451.99</v>
          </cell>
          <cell r="E1996">
            <v>203.64</v>
          </cell>
          <cell r="F1996">
            <v>29655.63</v>
          </cell>
        </row>
        <row r="1997">
          <cell r="A1997" t="str">
            <v>37.13.530</v>
          </cell>
          <cell r="B1997" t="str">
            <v>Disjuntor fixo PVO trifásico, 15 kV, 630 A x 350 MVA, com relé de proteção de sobrecorrente e transformadores de corrente</v>
          </cell>
          <cell r="C1997" t="str">
            <v>CJ</v>
          </cell>
          <cell r="D1997">
            <v>31247.09</v>
          </cell>
          <cell r="E1997">
            <v>300.99</v>
          </cell>
          <cell r="F1997">
            <v>31548.080000000002</v>
          </cell>
        </row>
        <row r="1998">
          <cell r="A1998" t="str">
            <v>37.13.550</v>
          </cell>
          <cell r="B1998" t="str">
            <v>Disjuntor em caixa aberta tripolar extraível, 500V de 3200A, com acessórios</v>
          </cell>
          <cell r="C1998" t="str">
            <v>UN</v>
          </cell>
          <cell r="D1998">
            <v>67415.149999999994</v>
          </cell>
          <cell r="E1998">
            <v>36.39</v>
          </cell>
          <cell r="F1998">
            <v>67451.539999999994</v>
          </cell>
        </row>
        <row r="1999">
          <cell r="A1999" t="str">
            <v>37.13.570</v>
          </cell>
          <cell r="B1999" t="str">
            <v>Disjuntor em caixa aberta tripolar extraível, 500V de 4000A, com acessórios</v>
          </cell>
          <cell r="C1999" t="str">
            <v>UN</v>
          </cell>
          <cell r="D1999">
            <v>121219.88</v>
          </cell>
          <cell r="E1999">
            <v>36.39</v>
          </cell>
          <cell r="F1999">
            <v>121256.27</v>
          </cell>
        </row>
        <row r="2000">
          <cell r="A2000" t="str">
            <v>37.13.600</v>
          </cell>
          <cell r="B2000" t="str">
            <v>Disjuntor termomagnético, unipolar 127/220 V, corrente de 10 A até 30 A</v>
          </cell>
          <cell r="C2000" t="str">
            <v>UN</v>
          </cell>
          <cell r="D2000">
            <v>18.399999999999999</v>
          </cell>
          <cell r="E2000">
            <v>10.92</v>
          </cell>
          <cell r="F2000">
            <v>29.32</v>
          </cell>
        </row>
        <row r="2001">
          <cell r="A2001" t="str">
            <v>37.13.610</v>
          </cell>
          <cell r="B2001" t="str">
            <v>Disjuntor termomagnético, unipolar 127/220 V, corrente de 35 A até 50 A</v>
          </cell>
          <cell r="C2001" t="str">
            <v>UN</v>
          </cell>
          <cell r="D2001">
            <v>28.76</v>
          </cell>
          <cell r="E2001">
            <v>10.92</v>
          </cell>
          <cell r="F2001">
            <v>39.68</v>
          </cell>
        </row>
        <row r="2002">
          <cell r="A2002" t="str">
            <v>37.13.630</v>
          </cell>
          <cell r="B2002" t="str">
            <v>Disjuntor termomagnético, bipolar 220/380 V, corrente de 10 A até 50 A</v>
          </cell>
          <cell r="C2002" t="str">
            <v>UN</v>
          </cell>
          <cell r="D2002">
            <v>99.62</v>
          </cell>
          <cell r="E2002">
            <v>21.83</v>
          </cell>
          <cell r="F2002">
            <v>121.45</v>
          </cell>
        </row>
        <row r="2003">
          <cell r="A2003" t="str">
            <v>37.13.640</v>
          </cell>
          <cell r="B2003" t="str">
            <v>Disjuntor termomagnético, bipolar 220/380 V, corrente de 60 A até 100 A</v>
          </cell>
          <cell r="C2003" t="str">
            <v>UN</v>
          </cell>
          <cell r="D2003">
            <v>139.83000000000001</v>
          </cell>
          <cell r="E2003">
            <v>21.83</v>
          </cell>
          <cell r="F2003">
            <v>161.66</v>
          </cell>
        </row>
        <row r="2004">
          <cell r="A2004" t="str">
            <v>37.13.650</v>
          </cell>
          <cell r="B2004" t="str">
            <v>Disjuntor termomagnético, tripolar 220/380 V, corrente de 10 A até 50 A</v>
          </cell>
          <cell r="C2004" t="str">
            <v>UN</v>
          </cell>
          <cell r="D2004">
            <v>115.42</v>
          </cell>
          <cell r="E2004">
            <v>32.75</v>
          </cell>
          <cell r="F2004">
            <v>148.16999999999999</v>
          </cell>
        </row>
        <row r="2005">
          <cell r="A2005" t="str">
            <v>37.13.660</v>
          </cell>
          <cell r="B2005" t="str">
            <v>Disjuntor termomagnético, tripolar 220/380 V, corrente de 60 A até 100 A</v>
          </cell>
          <cell r="C2005" t="str">
            <v>UN</v>
          </cell>
          <cell r="D2005">
            <v>124.61</v>
          </cell>
          <cell r="E2005">
            <v>32.75</v>
          </cell>
          <cell r="F2005">
            <v>157.36000000000001</v>
          </cell>
        </row>
        <row r="2006">
          <cell r="A2006" t="str">
            <v>37.13.690</v>
          </cell>
          <cell r="B2006" t="str">
            <v>Disjuntor série universal, em caixa moldada, térmico e magnético fixos, bipolar 480 V, corrente de 60 A até 100 A</v>
          </cell>
          <cell r="C2006" t="str">
            <v>UN</v>
          </cell>
          <cell r="D2006">
            <v>424.77</v>
          </cell>
          <cell r="E2006">
            <v>36.39</v>
          </cell>
          <cell r="F2006">
            <v>461.16</v>
          </cell>
        </row>
        <row r="2007">
          <cell r="A2007" t="str">
            <v>37.13.700</v>
          </cell>
          <cell r="B2007" t="str">
            <v>Disjuntor série universal, em caixa moldada, térmico e magnético fixos, bipolar 480/600 V, corrente de 125 A</v>
          </cell>
          <cell r="C2007" t="str">
            <v>UN</v>
          </cell>
          <cell r="D2007">
            <v>630.64</v>
          </cell>
          <cell r="E2007">
            <v>36.39</v>
          </cell>
          <cell r="F2007">
            <v>667.03</v>
          </cell>
        </row>
        <row r="2008">
          <cell r="A2008" t="str">
            <v>37.13.720</v>
          </cell>
          <cell r="B2008" t="str">
            <v>Disjuntor série universal, em caixa moldada, térmico fixo e magnético ajustável, tripolar 600 V, corrente de 300 A até 400 A</v>
          </cell>
          <cell r="C2008" t="str">
            <v>UN</v>
          </cell>
          <cell r="D2008">
            <v>2397.4899999999998</v>
          </cell>
          <cell r="E2008">
            <v>72.78</v>
          </cell>
          <cell r="F2008">
            <v>2470.27</v>
          </cell>
        </row>
        <row r="2009">
          <cell r="A2009" t="str">
            <v>37.13.730</v>
          </cell>
          <cell r="B2009" t="str">
            <v>Disjuntor série universal, em caixa moldada, térmico fixo e magnético ajustável, tripolar 600 V, corrente de 500 A até 630 A</v>
          </cell>
          <cell r="C2009" t="str">
            <v>UN</v>
          </cell>
          <cell r="D2009">
            <v>3787.99</v>
          </cell>
          <cell r="E2009">
            <v>72.78</v>
          </cell>
          <cell r="F2009">
            <v>3860.77</v>
          </cell>
        </row>
        <row r="2010">
          <cell r="A2010" t="str">
            <v>37.13.740</v>
          </cell>
          <cell r="B2010" t="str">
            <v>Disjuntor série universal, em caixa moldada, térmico fixo e magnético ajustável, tripolar 600 V, corrente de 700 A até 800 A</v>
          </cell>
          <cell r="C2010" t="str">
            <v>UN</v>
          </cell>
          <cell r="D2010">
            <v>6693.2</v>
          </cell>
          <cell r="E2010">
            <v>72.78</v>
          </cell>
          <cell r="F2010">
            <v>6765.98</v>
          </cell>
        </row>
        <row r="2011">
          <cell r="A2011" t="str">
            <v>37.13.760</v>
          </cell>
          <cell r="B2011" t="str">
            <v>Disjuntor em caixa moldada, térmico e magnético ajustáveis, tripolar 630/690 V, faixa de ajuste de 440 até 630 A</v>
          </cell>
          <cell r="C2011" t="str">
            <v>UN</v>
          </cell>
          <cell r="D2011">
            <v>9809.7199999999993</v>
          </cell>
          <cell r="E2011">
            <v>72.78</v>
          </cell>
          <cell r="F2011">
            <v>9882.5</v>
          </cell>
        </row>
        <row r="2012">
          <cell r="A2012" t="str">
            <v>37.13.770</v>
          </cell>
          <cell r="B2012" t="str">
            <v>Disjuntor em caixa moldada, térmico e magnético ajustáveis, tripolar 1250/690 V, faixa de ajuste de 800 até 1250 A</v>
          </cell>
          <cell r="C2012" t="str">
            <v>UN</v>
          </cell>
          <cell r="D2012">
            <v>11593.18</v>
          </cell>
          <cell r="E2012">
            <v>72.78</v>
          </cell>
          <cell r="F2012">
            <v>11665.96</v>
          </cell>
        </row>
        <row r="2013">
          <cell r="A2013" t="str">
            <v>37.13.780</v>
          </cell>
          <cell r="B2013" t="str">
            <v>Disjuntor em caixa moldada, térmico e magnético ajustáveis, tripolar 1600/690 V, faixa de ajuste de 1000 até 1600 A</v>
          </cell>
          <cell r="C2013" t="str">
            <v>UN</v>
          </cell>
          <cell r="D2013">
            <v>15451.85</v>
          </cell>
          <cell r="E2013">
            <v>72.78</v>
          </cell>
          <cell r="F2013">
            <v>15524.63</v>
          </cell>
        </row>
        <row r="2014">
          <cell r="A2014" t="str">
            <v>37.13.800</v>
          </cell>
          <cell r="B2014" t="str">
            <v>Mini-disjuntor termomagnético, unipolar 127/220 V, corrente de 10 A até 32 A</v>
          </cell>
          <cell r="C2014" t="str">
            <v>UN</v>
          </cell>
          <cell r="D2014">
            <v>11.65</v>
          </cell>
          <cell r="E2014">
            <v>7.27</v>
          </cell>
          <cell r="F2014">
            <v>18.920000000000002</v>
          </cell>
        </row>
        <row r="2015">
          <cell r="A2015" t="str">
            <v>37.13.810</v>
          </cell>
          <cell r="B2015" t="str">
            <v>Mini-disjuntor termomagnético, unipolar 127/220 V, corrente de 40 A até 50 A</v>
          </cell>
          <cell r="C2015" t="str">
            <v>UN</v>
          </cell>
          <cell r="D2015">
            <v>14.6</v>
          </cell>
          <cell r="E2015">
            <v>7.27</v>
          </cell>
          <cell r="F2015">
            <v>21.87</v>
          </cell>
        </row>
        <row r="2016">
          <cell r="A2016" t="str">
            <v>37.13.840</v>
          </cell>
          <cell r="B2016" t="str">
            <v>Mini-disjuntor termomagnético, bipolar 220/380 V, corrente de 10 A até 32 A</v>
          </cell>
          <cell r="C2016" t="str">
            <v>UN</v>
          </cell>
          <cell r="D2016">
            <v>44.04</v>
          </cell>
          <cell r="E2016">
            <v>7.27</v>
          </cell>
          <cell r="F2016">
            <v>51.31</v>
          </cell>
        </row>
        <row r="2017">
          <cell r="A2017" t="str">
            <v>37.13.850</v>
          </cell>
          <cell r="B2017" t="str">
            <v>Mini-disjuntor termomagnético, bipolar 220/380 V, corrente de 40 A até 50 A</v>
          </cell>
          <cell r="C2017" t="str">
            <v>UN</v>
          </cell>
          <cell r="D2017">
            <v>47.74</v>
          </cell>
          <cell r="E2017">
            <v>7.27</v>
          </cell>
          <cell r="F2017">
            <v>55.01</v>
          </cell>
        </row>
        <row r="2018">
          <cell r="A2018" t="str">
            <v>37.13.860</v>
          </cell>
          <cell r="B2018" t="str">
            <v>Mini-disjuntor termomagnético, bipolar 220/380 V, corrente de 63 A</v>
          </cell>
          <cell r="C2018" t="str">
            <v>UN</v>
          </cell>
          <cell r="D2018">
            <v>50.51</v>
          </cell>
          <cell r="E2018">
            <v>7.27</v>
          </cell>
          <cell r="F2018">
            <v>57.78</v>
          </cell>
        </row>
        <row r="2019">
          <cell r="A2019" t="str">
            <v>37.13.870</v>
          </cell>
          <cell r="B2019" t="str">
            <v>Mini-disjuntor termomagnético, bipolar 400 V, corrente de 80 A até 100 A</v>
          </cell>
          <cell r="C2019" t="str">
            <v>UN</v>
          </cell>
          <cell r="D2019">
            <v>148.58000000000001</v>
          </cell>
          <cell r="E2019">
            <v>7.27</v>
          </cell>
          <cell r="F2019">
            <v>155.85</v>
          </cell>
        </row>
        <row r="2020">
          <cell r="A2020" t="str">
            <v>37.13.880</v>
          </cell>
          <cell r="B2020" t="str">
            <v>Mini-disjuntor termomagnético, tripolar 220/380 V, corrente de 10 A até 32 A</v>
          </cell>
          <cell r="C2020" t="str">
            <v>UN</v>
          </cell>
          <cell r="D2020">
            <v>63.36</v>
          </cell>
          <cell r="E2020">
            <v>7.27</v>
          </cell>
          <cell r="F2020">
            <v>70.63</v>
          </cell>
        </row>
        <row r="2021">
          <cell r="A2021" t="str">
            <v>37.13.890</v>
          </cell>
          <cell r="B2021" t="str">
            <v>Mini-disjuntor termomagnético, tripolar 220/380 V, corrente de 40 A até 50 A</v>
          </cell>
          <cell r="C2021" t="str">
            <v>UN</v>
          </cell>
          <cell r="D2021">
            <v>63.79</v>
          </cell>
          <cell r="E2021">
            <v>7.27</v>
          </cell>
          <cell r="F2021">
            <v>71.06</v>
          </cell>
        </row>
        <row r="2022">
          <cell r="A2022" t="str">
            <v>37.13.900</v>
          </cell>
          <cell r="B2022" t="str">
            <v>Mini-disjuntor termomagnético, tripolar 220/380 V, corrente de 63 A</v>
          </cell>
          <cell r="C2022" t="str">
            <v>UN</v>
          </cell>
          <cell r="D2022">
            <v>72.36</v>
          </cell>
          <cell r="E2022">
            <v>7.27</v>
          </cell>
          <cell r="F2022">
            <v>79.63</v>
          </cell>
        </row>
        <row r="2023">
          <cell r="A2023" t="str">
            <v>37.13.910</v>
          </cell>
          <cell r="B2023" t="str">
            <v>Mini-disjuntor termomagnético, tripolar 400 V, corrente de 80 A até 125 A</v>
          </cell>
          <cell r="C2023" t="str">
            <v>UN</v>
          </cell>
          <cell r="D2023">
            <v>1588.93</v>
          </cell>
          <cell r="E2023">
            <v>7.27</v>
          </cell>
          <cell r="F2023">
            <v>1596.2</v>
          </cell>
        </row>
        <row r="2024">
          <cell r="A2024" t="str">
            <v>37.13.920</v>
          </cell>
          <cell r="B2024" t="str">
            <v>Disjuntor em caixa moldada, térmico ajustável e magnético fixo, tripolar 2000/1200 V, faixa de ajuste de 1600 até 2000 A</v>
          </cell>
          <cell r="C2024" t="str">
            <v>UN</v>
          </cell>
          <cell r="D2024">
            <v>36447.94</v>
          </cell>
          <cell r="E2024">
            <v>72.78</v>
          </cell>
          <cell r="F2024">
            <v>36520.720000000001</v>
          </cell>
        </row>
        <row r="2025">
          <cell r="A2025" t="str">
            <v>37.13.930</v>
          </cell>
          <cell r="B2025" t="str">
            <v>Disjuntor em caixa moldada, térmico ajustável e magnético fixo, tripolar 2500/1200 V, faixa de ajuste de 2000 até 2500 A</v>
          </cell>
          <cell r="C2025" t="str">
            <v>UN</v>
          </cell>
          <cell r="D2025">
            <v>56175.519999999997</v>
          </cell>
          <cell r="E2025">
            <v>72.78</v>
          </cell>
          <cell r="F2025">
            <v>56248.3</v>
          </cell>
        </row>
        <row r="2026">
          <cell r="A2026" t="str">
            <v>37.13.940</v>
          </cell>
          <cell r="B2026" t="str">
            <v>Disjuntor em caixa aberta tripolar extraível, 500 V de 6300 A, com acessórios</v>
          </cell>
          <cell r="C2026" t="str">
            <v>UN</v>
          </cell>
          <cell r="D2026">
            <v>380291.72</v>
          </cell>
          <cell r="E2026">
            <v>36.39</v>
          </cell>
          <cell r="F2026">
            <v>380328.11</v>
          </cell>
        </row>
        <row r="2027">
          <cell r="A2027" t="str">
            <v>37.14</v>
          </cell>
          <cell r="B2027" t="str">
            <v>Chave de baixa tensao</v>
          </cell>
        </row>
        <row r="2028">
          <cell r="A2028" t="str">
            <v>37.14.050</v>
          </cell>
          <cell r="B2028" t="str">
            <v>Chave comutadora, reversão sob carga, tetrapolar, sem porta fusível, para 100 A</v>
          </cell>
          <cell r="C2028" t="str">
            <v>UN</v>
          </cell>
          <cell r="D2028">
            <v>3023.36</v>
          </cell>
          <cell r="E2028">
            <v>36.39</v>
          </cell>
          <cell r="F2028">
            <v>3059.75</v>
          </cell>
        </row>
        <row r="2029">
          <cell r="A2029" t="str">
            <v>37.14.300</v>
          </cell>
          <cell r="B2029" t="str">
            <v>Chave seccionadora sob carga, tripolar, acionamento rotativo, com prolongador, sem porta-fusível, de 160 A</v>
          </cell>
          <cell r="C2029" t="str">
            <v>UN</v>
          </cell>
          <cell r="D2029">
            <v>1614.56</v>
          </cell>
          <cell r="E2029">
            <v>29.12</v>
          </cell>
          <cell r="F2029">
            <v>1643.68</v>
          </cell>
        </row>
        <row r="2030">
          <cell r="A2030" t="str">
            <v>37.14.310</v>
          </cell>
          <cell r="B2030" t="str">
            <v>Chave seccionadora sob carga, tripolar, acionamento rotativo, com prolongador, sem porta-fusível, de 250 A</v>
          </cell>
          <cell r="C2030" t="str">
            <v>UN</v>
          </cell>
          <cell r="D2030">
            <v>1333.64</v>
          </cell>
          <cell r="E2030">
            <v>29.12</v>
          </cell>
          <cell r="F2030">
            <v>1362.76</v>
          </cell>
        </row>
        <row r="2031">
          <cell r="A2031" t="str">
            <v>37.14.320</v>
          </cell>
          <cell r="B2031" t="str">
            <v>Chave seccionadora sob carga, tripolar, acionamento rotativo, com prolongador, sem porta-fusível, de 400 A</v>
          </cell>
          <cell r="C2031" t="str">
            <v>UN</v>
          </cell>
          <cell r="D2031">
            <v>1916.94</v>
          </cell>
          <cell r="E2031">
            <v>36.39</v>
          </cell>
          <cell r="F2031">
            <v>1953.33</v>
          </cell>
        </row>
        <row r="2032">
          <cell r="A2032" t="str">
            <v>37.14.330</v>
          </cell>
          <cell r="B2032" t="str">
            <v>Chave seccionadora sob carga, tripolar, acionamento rotativo, com prolongador, sem porta-fusível, de 630 A</v>
          </cell>
          <cell r="C2032" t="str">
            <v>UN</v>
          </cell>
          <cell r="D2032">
            <v>2089.35</v>
          </cell>
          <cell r="E2032">
            <v>43.66</v>
          </cell>
          <cell r="F2032">
            <v>2133.0100000000002</v>
          </cell>
        </row>
        <row r="2033">
          <cell r="A2033" t="str">
            <v>37.14.340</v>
          </cell>
          <cell r="B2033" t="str">
            <v>Chave seccionadora sob carga, tripolar, acionamento rotativo, com prolongador, sem porta-fusível, de 1000 A</v>
          </cell>
          <cell r="C2033" t="str">
            <v>UN</v>
          </cell>
          <cell r="D2033">
            <v>4406.8900000000003</v>
          </cell>
          <cell r="E2033">
            <v>54.59</v>
          </cell>
          <cell r="F2033">
            <v>4461.4799999999996</v>
          </cell>
        </row>
        <row r="2034">
          <cell r="A2034" t="str">
            <v>37.14.350</v>
          </cell>
          <cell r="B2034" t="str">
            <v>Chave seccionadora sob carga, tripolar, acionamento rotativo, com prolongador, sem porta-fusível, de 1250 A</v>
          </cell>
          <cell r="C2034" t="str">
            <v>UN</v>
          </cell>
          <cell r="D2034">
            <v>8678.92</v>
          </cell>
          <cell r="E2034">
            <v>54.59</v>
          </cell>
          <cell r="F2034">
            <v>8733.51</v>
          </cell>
        </row>
        <row r="2035">
          <cell r="A2035" t="str">
            <v>37.14.410</v>
          </cell>
          <cell r="B2035" t="str">
            <v>Chave seccionadora sob carga, tripolar, acionamento rotativo, com prolongador e porta-fusível até NH-00-125 A - sem fusíveis</v>
          </cell>
          <cell r="C2035" t="str">
            <v>UN</v>
          </cell>
          <cell r="D2035">
            <v>1496.38</v>
          </cell>
          <cell r="E2035">
            <v>29.12</v>
          </cell>
          <cell r="F2035">
            <v>1525.5</v>
          </cell>
        </row>
        <row r="2036">
          <cell r="A2036" t="str">
            <v>37.14.420</v>
          </cell>
          <cell r="B2036" t="str">
            <v>Chave seccionadora sob carga, tripolar, acionamento rotativo, com prolongador e porta-fusível até NH-00-160 A - sem fusíveis</v>
          </cell>
          <cell r="C2036" t="str">
            <v>UN</v>
          </cell>
          <cell r="D2036">
            <v>1657.83</v>
          </cell>
          <cell r="E2036">
            <v>29.12</v>
          </cell>
          <cell r="F2036">
            <v>1686.95</v>
          </cell>
        </row>
        <row r="2037">
          <cell r="A2037" t="str">
            <v>37.14.430</v>
          </cell>
          <cell r="B2037" t="str">
            <v>Chave seccionadora sob carga, tripolar, acionamento rotativo, com prolongador e porta-fusível até NH-1-250 A - sem fusíveis</v>
          </cell>
          <cell r="C2037" t="str">
            <v>UN</v>
          </cell>
          <cell r="D2037">
            <v>3592.61</v>
          </cell>
          <cell r="E2037">
            <v>29.12</v>
          </cell>
          <cell r="F2037">
            <v>3621.73</v>
          </cell>
        </row>
        <row r="2038">
          <cell r="A2038" t="str">
            <v>37.14.440</v>
          </cell>
          <cell r="B2038" t="str">
            <v>Chave seccionadora sob carga, tripolar, acionamento rotativo, com prolongador e porta-fusível até NH-2-400 A - sem fusíveis</v>
          </cell>
          <cell r="C2038" t="str">
            <v>UN</v>
          </cell>
          <cell r="D2038">
            <v>4184.63</v>
          </cell>
          <cell r="E2038">
            <v>36.39</v>
          </cell>
          <cell r="F2038">
            <v>4221.0200000000004</v>
          </cell>
        </row>
        <row r="2039">
          <cell r="A2039" t="str">
            <v>37.14.450</v>
          </cell>
          <cell r="B2039" t="str">
            <v>Chave seccionadora sob carga, tripolar, acionamento rotativo, com prolongador e porta-fusível até NH-3-630 A - sem fusíveis</v>
          </cell>
          <cell r="C2039" t="str">
            <v>UN</v>
          </cell>
          <cell r="D2039">
            <v>8079.66</v>
          </cell>
          <cell r="E2039">
            <v>43.66</v>
          </cell>
          <cell r="F2039">
            <v>8123.32</v>
          </cell>
        </row>
        <row r="2040">
          <cell r="A2040" t="str">
            <v>37.14.500</v>
          </cell>
          <cell r="B2040" t="str">
            <v>Chave seccionadora sob carga, tripolar, acionamento tipo punho, com porta-fusível até NH-00-160 A - sem fusíveis</v>
          </cell>
          <cell r="C2040" t="str">
            <v>UN</v>
          </cell>
          <cell r="D2040">
            <v>328.04</v>
          </cell>
          <cell r="E2040">
            <v>29.12</v>
          </cell>
          <cell r="F2040">
            <v>357.16</v>
          </cell>
        </row>
        <row r="2041">
          <cell r="A2041" t="str">
            <v>37.14.510</v>
          </cell>
          <cell r="B2041" t="str">
            <v>Chave seccionadora sob carga, tripolar, acionamento tipo punho, com porta-fusível até NH-1-250 A - sem fusíveis</v>
          </cell>
          <cell r="C2041" t="str">
            <v>UN</v>
          </cell>
          <cell r="D2041">
            <v>521.69000000000005</v>
          </cell>
          <cell r="E2041">
            <v>29.12</v>
          </cell>
          <cell r="F2041">
            <v>550.80999999999995</v>
          </cell>
        </row>
        <row r="2042">
          <cell r="A2042" t="str">
            <v>37.14.520</v>
          </cell>
          <cell r="B2042" t="str">
            <v>Chave seccionadora sob carga, tripolar, acionamento tipo punho, com porta-fusível até NH-2-400 A - sem fusíveis</v>
          </cell>
          <cell r="C2042" t="str">
            <v>UN</v>
          </cell>
          <cell r="D2042">
            <v>818.15</v>
          </cell>
          <cell r="E2042">
            <v>36.39</v>
          </cell>
          <cell r="F2042">
            <v>854.54</v>
          </cell>
        </row>
        <row r="2043">
          <cell r="A2043" t="str">
            <v>37.14.530</v>
          </cell>
          <cell r="B2043" t="str">
            <v>Chave seccionadora sob carga, tripolar, acionamento tipo punho, com porta-fusível até NH-3-630 A - sem fusíveis</v>
          </cell>
          <cell r="C2043" t="str">
            <v>UN</v>
          </cell>
          <cell r="D2043">
            <v>1636.37</v>
          </cell>
          <cell r="E2043">
            <v>43.66</v>
          </cell>
          <cell r="F2043">
            <v>1680.03</v>
          </cell>
        </row>
        <row r="2044">
          <cell r="A2044" t="str">
            <v>37.14.600</v>
          </cell>
          <cell r="B2044" t="str">
            <v>Chave comutadora, reversão sob carga, tripolar, sem porta fusível, para 400 A</v>
          </cell>
          <cell r="C2044" t="str">
            <v>UN</v>
          </cell>
          <cell r="D2044">
            <v>5136.9399999999996</v>
          </cell>
          <cell r="E2044">
            <v>43.66</v>
          </cell>
          <cell r="F2044">
            <v>5180.6000000000004</v>
          </cell>
        </row>
        <row r="2045">
          <cell r="A2045" t="str">
            <v>37.14.610</v>
          </cell>
          <cell r="B2045" t="str">
            <v>Chave comutadora, reversão sob carga, tripolar, sem porta fusível, para 600/630 A</v>
          </cell>
          <cell r="C2045" t="str">
            <v>UN</v>
          </cell>
          <cell r="D2045">
            <v>6949.16</v>
          </cell>
          <cell r="E2045">
            <v>54.59</v>
          </cell>
          <cell r="F2045">
            <v>7003.75</v>
          </cell>
        </row>
        <row r="2046">
          <cell r="A2046" t="str">
            <v>37.14.620</v>
          </cell>
          <cell r="B2046" t="str">
            <v>Chave comutadora, reversão sob carga, tripolar, sem porta fusível, para 1000 A</v>
          </cell>
          <cell r="C2046" t="str">
            <v>UN</v>
          </cell>
          <cell r="D2046">
            <v>9977.06</v>
          </cell>
          <cell r="E2046">
            <v>65.510000000000005</v>
          </cell>
          <cell r="F2046">
            <v>10042.57</v>
          </cell>
        </row>
        <row r="2047">
          <cell r="A2047" t="str">
            <v>37.14.640</v>
          </cell>
          <cell r="B2047" t="str">
            <v>Chave comutadora, reversão sob carga, tetrapolar, sem porta fusível, para 630 A / 690 V</v>
          </cell>
          <cell r="C2047" t="str">
            <v>UN</v>
          </cell>
          <cell r="D2047">
            <v>9426.61</v>
          </cell>
          <cell r="E2047">
            <v>84.43</v>
          </cell>
          <cell r="F2047">
            <v>9511.0400000000009</v>
          </cell>
        </row>
        <row r="2048">
          <cell r="A2048" t="str">
            <v>37.14.830</v>
          </cell>
          <cell r="B2048" t="str">
            <v>Barra de contato para chave seccionadora tipo NH3-630 A</v>
          </cell>
          <cell r="C2048" t="str">
            <v>UN</v>
          </cell>
          <cell r="D2048">
            <v>62.58</v>
          </cell>
          <cell r="E2048">
            <v>7.27</v>
          </cell>
          <cell r="F2048">
            <v>69.849999999999994</v>
          </cell>
        </row>
        <row r="2049">
          <cell r="A2049" t="str">
            <v>37.14.912</v>
          </cell>
          <cell r="B2049" t="str">
            <v>Chave seccionadora tripolar, abertura sob carga seca até 160 A / 690 V</v>
          </cell>
          <cell r="C2049" t="str">
            <v>UN</v>
          </cell>
          <cell r="D2049">
            <v>719.99</v>
          </cell>
          <cell r="E2049">
            <v>29.12</v>
          </cell>
          <cell r="F2049">
            <v>749.11</v>
          </cell>
        </row>
        <row r="2050">
          <cell r="A2050" t="str">
            <v>37.15</v>
          </cell>
          <cell r="B2050" t="str">
            <v>Chave de media tensao</v>
          </cell>
        </row>
        <row r="2051">
          <cell r="A2051" t="str">
            <v>37.15.110</v>
          </cell>
          <cell r="B2051" t="str">
            <v>Chave seccionadora tripolar sob carga para 400 A - 25 kV - com prolongador</v>
          </cell>
          <cell r="C2051" t="str">
            <v>UN</v>
          </cell>
          <cell r="D2051">
            <v>2131.2600000000002</v>
          </cell>
          <cell r="E2051">
            <v>176.75</v>
          </cell>
          <cell r="F2051">
            <v>2308.0100000000002</v>
          </cell>
        </row>
        <row r="2052">
          <cell r="A2052" t="str">
            <v>37.15.120</v>
          </cell>
          <cell r="B2052" t="str">
            <v>Chave seccionadora tripolar sob carga para 400 A - 15 kV - com prolongador</v>
          </cell>
          <cell r="C2052" t="str">
            <v>UN</v>
          </cell>
          <cell r="D2052">
            <v>1588.13</v>
          </cell>
          <cell r="E2052">
            <v>176.75</v>
          </cell>
          <cell r="F2052">
            <v>1764.88</v>
          </cell>
        </row>
        <row r="2053">
          <cell r="A2053" t="str">
            <v>37.15.150</v>
          </cell>
          <cell r="B2053" t="str">
            <v>Chave fusível base ´C´ para 15 kV/100 A, com capacidade de ruptura até 10 kA - com fusível</v>
          </cell>
          <cell r="C2053" t="str">
            <v>UN</v>
          </cell>
          <cell r="D2053">
            <v>254.8</v>
          </cell>
          <cell r="E2053">
            <v>65.319999999999993</v>
          </cell>
          <cell r="F2053">
            <v>320.12</v>
          </cell>
        </row>
        <row r="2054">
          <cell r="A2054" t="str">
            <v>37.15.160</v>
          </cell>
          <cell r="B2054" t="str">
            <v>Chave fusível base ''C''  para 15 kV/200 A, com capacidade de ruptura até 10 kA - com fusível</v>
          </cell>
          <cell r="C2054" t="str">
            <v>UN</v>
          </cell>
          <cell r="D2054">
            <v>452.92</v>
          </cell>
          <cell r="E2054">
            <v>65.319999999999993</v>
          </cell>
          <cell r="F2054">
            <v>518.24</v>
          </cell>
        </row>
        <row r="2055">
          <cell r="A2055" t="str">
            <v>37.15.170</v>
          </cell>
          <cell r="B2055" t="str">
            <v>Chave fusível base ''C'' para 25 kV/100 A, com capacidade de ruptura até 6,3 kA - com fusível</v>
          </cell>
          <cell r="C2055" t="str">
            <v>UN</v>
          </cell>
          <cell r="D2055">
            <v>265.44</v>
          </cell>
          <cell r="E2055">
            <v>65.319999999999993</v>
          </cell>
          <cell r="F2055">
            <v>330.76</v>
          </cell>
        </row>
        <row r="2056">
          <cell r="A2056" t="str">
            <v>37.15.200</v>
          </cell>
          <cell r="B2056" t="str">
            <v>Chave seccionadora tripolar seca para 400 A - 15 kV - com prolongador</v>
          </cell>
          <cell r="C2056" t="str">
            <v>UN</v>
          </cell>
          <cell r="D2056">
            <v>1310.44</v>
          </cell>
          <cell r="E2056">
            <v>176.75</v>
          </cell>
          <cell r="F2056">
            <v>1487.19</v>
          </cell>
        </row>
        <row r="2057">
          <cell r="A2057" t="str">
            <v>37.15.210</v>
          </cell>
          <cell r="B2057" t="str">
            <v>Chave seccionadora tripolar seca para 600 / 630 A - 15 kV - com prolongador</v>
          </cell>
          <cell r="C2057" t="str">
            <v>UN</v>
          </cell>
          <cell r="D2057">
            <v>1522.16</v>
          </cell>
          <cell r="E2057">
            <v>176.75</v>
          </cell>
          <cell r="F2057">
            <v>1698.91</v>
          </cell>
        </row>
        <row r="2058">
          <cell r="A2058" t="str">
            <v>37.16</v>
          </cell>
          <cell r="B2058" t="str">
            <v>Bus-way</v>
          </cell>
        </row>
        <row r="2059">
          <cell r="A2059" t="str">
            <v>37.16.071</v>
          </cell>
          <cell r="B2059" t="str">
            <v>Sistema de barramento blindado de 100 a 2500 A, trifásico, barra de cobre</v>
          </cell>
          <cell r="C2059" t="str">
            <v>Axm</v>
          </cell>
          <cell r="D2059">
            <v>220.58</v>
          </cell>
          <cell r="E2059">
            <v>0.45</v>
          </cell>
          <cell r="F2059">
            <v>221.03</v>
          </cell>
        </row>
        <row r="2060">
          <cell r="A2060" t="str">
            <v>37.17</v>
          </cell>
          <cell r="B2060" t="str">
            <v>Dispositivo DR ou interruptor de corrente de fuga</v>
          </cell>
        </row>
        <row r="2061">
          <cell r="A2061" t="str">
            <v>37.17.060</v>
          </cell>
          <cell r="B2061" t="str">
            <v>Dispositivo diferencial residual de 25 A x 30 mA - 2 polos</v>
          </cell>
          <cell r="C2061" t="str">
            <v>UN</v>
          </cell>
          <cell r="D2061">
            <v>193.41</v>
          </cell>
          <cell r="E2061">
            <v>9.1</v>
          </cell>
          <cell r="F2061">
            <v>202.51</v>
          </cell>
        </row>
        <row r="2062">
          <cell r="A2062" t="str">
            <v>37.17.070</v>
          </cell>
          <cell r="B2062" t="str">
            <v>Dispositivo diferencial residual de 40 A x 30 mA - 2 polos</v>
          </cell>
          <cell r="C2062" t="str">
            <v>UN</v>
          </cell>
          <cell r="D2062">
            <v>194.18</v>
          </cell>
          <cell r="E2062">
            <v>9.1</v>
          </cell>
          <cell r="F2062">
            <v>203.28</v>
          </cell>
        </row>
        <row r="2063">
          <cell r="A2063" t="str">
            <v>37.17.074</v>
          </cell>
          <cell r="B2063" t="str">
            <v>Dispositivo diferencial residual de 25 A x 30 mA - 4 polos</v>
          </cell>
          <cell r="C2063" t="str">
            <v>UN</v>
          </cell>
          <cell r="D2063">
            <v>226.21</v>
          </cell>
          <cell r="E2063">
            <v>9.1</v>
          </cell>
          <cell r="F2063">
            <v>235.31</v>
          </cell>
        </row>
        <row r="2064">
          <cell r="A2064" t="str">
            <v>37.17.080</v>
          </cell>
          <cell r="B2064" t="str">
            <v>Dispositivo diferencial residual de 40 A x 30 mA - 4 polos</v>
          </cell>
          <cell r="C2064" t="str">
            <v>UN</v>
          </cell>
          <cell r="D2064">
            <v>247.8</v>
          </cell>
          <cell r="E2064">
            <v>9.1</v>
          </cell>
          <cell r="F2064">
            <v>256.89999999999998</v>
          </cell>
        </row>
        <row r="2065">
          <cell r="A2065" t="str">
            <v>37.17.090</v>
          </cell>
          <cell r="B2065" t="str">
            <v>Dispositivo diferencial residual de 63 A x 30 mA - 4 polos</v>
          </cell>
          <cell r="C2065" t="str">
            <v>UN</v>
          </cell>
          <cell r="D2065">
            <v>304.3</v>
          </cell>
          <cell r="E2065">
            <v>9.1</v>
          </cell>
          <cell r="F2065">
            <v>313.39999999999998</v>
          </cell>
        </row>
        <row r="2066">
          <cell r="A2066" t="str">
            <v>37.17.100</v>
          </cell>
          <cell r="B2066" t="str">
            <v>Dispositivo diferencial residual de 80 A x 30 mA - 4 polos</v>
          </cell>
          <cell r="C2066" t="str">
            <v>UN</v>
          </cell>
          <cell r="D2066">
            <v>355.62</v>
          </cell>
          <cell r="E2066">
            <v>9.1</v>
          </cell>
          <cell r="F2066">
            <v>364.72</v>
          </cell>
        </row>
        <row r="2067">
          <cell r="A2067" t="str">
            <v>37.17.110</v>
          </cell>
          <cell r="B2067" t="str">
            <v>Dispositivo diferencial residual de 100 A x 30 mA - 4 polos</v>
          </cell>
          <cell r="C2067" t="str">
            <v>UN</v>
          </cell>
          <cell r="D2067">
            <v>432.23</v>
          </cell>
          <cell r="E2067">
            <v>9.1</v>
          </cell>
          <cell r="F2067">
            <v>441.33</v>
          </cell>
        </row>
        <row r="2068">
          <cell r="A2068" t="str">
            <v>37.17.114</v>
          </cell>
          <cell r="B2068" t="str">
            <v>Dispositivo diferencial residual de 125 A x 30 mA - 4 polos</v>
          </cell>
          <cell r="C2068" t="str">
            <v>UN</v>
          </cell>
          <cell r="D2068">
            <v>1939.12</v>
          </cell>
          <cell r="E2068">
            <v>9.1</v>
          </cell>
          <cell r="F2068">
            <v>1948.22</v>
          </cell>
        </row>
        <row r="2069">
          <cell r="A2069" t="str">
            <v>37.17.130</v>
          </cell>
          <cell r="B2069" t="str">
            <v>Dispositivo diferencial residual de 25 A x 300 mA - 4 polos</v>
          </cell>
          <cell r="C2069" t="str">
            <v>UN</v>
          </cell>
          <cell r="D2069">
            <v>261.55</v>
          </cell>
          <cell r="E2069">
            <v>9.1</v>
          </cell>
          <cell r="F2069">
            <v>270.64999999999998</v>
          </cell>
        </row>
        <row r="2070">
          <cell r="A2070" t="str">
            <v>37.18</v>
          </cell>
          <cell r="B2070" t="str">
            <v>Transformador de Potencial</v>
          </cell>
        </row>
        <row r="2071">
          <cell r="A2071" t="str">
            <v>37.18.010</v>
          </cell>
          <cell r="B2071" t="str">
            <v>Transformador de potencial monofásico até 1000 VA classe 15 kV, a seco, com fusíveis</v>
          </cell>
          <cell r="C2071" t="str">
            <v>UN</v>
          </cell>
          <cell r="D2071">
            <v>2764.67</v>
          </cell>
          <cell r="E2071">
            <v>55.14</v>
          </cell>
          <cell r="F2071">
            <v>2819.81</v>
          </cell>
        </row>
        <row r="2072">
          <cell r="A2072" t="str">
            <v>37.18.020</v>
          </cell>
          <cell r="B2072" t="str">
            <v>Transformador de potencial monofásico até 2000 VA classe 15 kV, a seco, com fusíveis</v>
          </cell>
          <cell r="C2072" t="str">
            <v>UN</v>
          </cell>
          <cell r="D2072">
            <v>3761.08</v>
          </cell>
          <cell r="E2072">
            <v>55.14</v>
          </cell>
          <cell r="F2072">
            <v>3816.22</v>
          </cell>
        </row>
        <row r="2073">
          <cell r="A2073" t="str">
            <v>37.18.030</v>
          </cell>
          <cell r="B2073" t="str">
            <v>Transformador de potencial monofásico até 500 VA classe 15 kV, a seco, sem fusíveis</v>
          </cell>
          <cell r="C2073" t="str">
            <v>UN</v>
          </cell>
          <cell r="D2073">
            <v>2336.8000000000002</v>
          </cell>
          <cell r="E2073">
            <v>55.14</v>
          </cell>
          <cell r="F2073">
            <v>2391.94</v>
          </cell>
        </row>
        <row r="2074">
          <cell r="A2074" t="str">
            <v>37.19</v>
          </cell>
          <cell r="B2074" t="str">
            <v>Transformador de corrente</v>
          </cell>
        </row>
        <row r="2075">
          <cell r="A2075" t="str">
            <v>37.19.010</v>
          </cell>
          <cell r="B2075" t="str">
            <v>Transformador de corrente 800-5 A, janela</v>
          </cell>
          <cell r="C2075" t="str">
            <v>UN</v>
          </cell>
          <cell r="D2075">
            <v>273.64999999999998</v>
          </cell>
          <cell r="E2075">
            <v>55.14</v>
          </cell>
          <cell r="F2075">
            <v>328.79</v>
          </cell>
        </row>
        <row r="2076">
          <cell r="A2076" t="str">
            <v>37.19.020</v>
          </cell>
          <cell r="B2076" t="str">
            <v>Transformador de corrente 200-5 A até 600-5 A, janela</v>
          </cell>
          <cell r="C2076" t="str">
            <v>UN</v>
          </cell>
          <cell r="D2076">
            <v>202.25</v>
          </cell>
          <cell r="E2076">
            <v>55.14</v>
          </cell>
          <cell r="F2076">
            <v>257.39</v>
          </cell>
        </row>
        <row r="2077">
          <cell r="A2077" t="str">
            <v>37.19.030</v>
          </cell>
          <cell r="B2077" t="str">
            <v>Transformador de corrente 1000-5 A até 1500-5 A, janela</v>
          </cell>
          <cell r="C2077" t="str">
            <v>UN</v>
          </cell>
          <cell r="D2077">
            <v>482.76</v>
          </cell>
          <cell r="E2077">
            <v>55.14</v>
          </cell>
          <cell r="F2077">
            <v>537.9</v>
          </cell>
        </row>
        <row r="2078">
          <cell r="A2078" t="str">
            <v>37.19.060</v>
          </cell>
          <cell r="B2078" t="str">
            <v>Transformador de corrente 50-5 A até 150-5 A, janela</v>
          </cell>
          <cell r="C2078" t="str">
            <v>UN</v>
          </cell>
          <cell r="D2078">
            <v>191.74</v>
          </cell>
          <cell r="E2078">
            <v>55.14</v>
          </cell>
          <cell r="F2078">
            <v>246.88</v>
          </cell>
        </row>
        <row r="2079">
          <cell r="A2079" t="str">
            <v>37.20</v>
          </cell>
          <cell r="B2079" t="str">
            <v>Reparos, conservacoes e complementos - GRUPO 37</v>
          </cell>
        </row>
        <row r="2080">
          <cell r="A2080" t="str">
            <v>37.20.010</v>
          </cell>
          <cell r="B2080" t="str">
            <v>Isolador em epóxi de 1 kV para barramento</v>
          </cell>
          <cell r="C2080" t="str">
            <v>UN</v>
          </cell>
          <cell r="D2080">
            <v>24.68</v>
          </cell>
          <cell r="E2080">
            <v>5.46</v>
          </cell>
          <cell r="F2080">
            <v>30.14</v>
          </cell>
        </row>
        <row r="2081">
          <cell r="A2081" t="str">
            <v>37.20.030</v>
          </cell>
          <cell r="B2081" t="str">
            <v>Régua de bornes para 9 polos de 600 V / 50 A</v>
          </cell>
          <cell r="C2081" t="str">
            <v>UN</v>
          </cell>
          <cell r="D2081">
            <v>28.97</v>
          </cell>
          <cell r="E2081">
            <v>1.82</v>
          </cell>
          <cell r="F2081">
            <v>30.79</v>
          </cell>
        </row>
        <row r="2082">
          <cell r="A2082" t="str">
            <v>37.20.080</v>
          </cell>
          <cell r="B2082" t="str">
            <v>Barra de neutro e/ou terra</v>
          </cell>
          <cell r="C2082" t="str">
            <v>UN</v>
          </cell>
          <cell r="D2082">
            <v>19.52</v>
          </cell>
          <cell r="E2082">
            <v>5.46</v>
          </cell>
          <cell r="F2082">
            <v>24.98</v>
          </cell>
        </row>
        <row r="2083">
          <cell r="A2083" t="str">
            <v>37.20.090</v>
          </cell>
          <cell r="B2083" t="str">
            <v>Recolocação de chave seccionadora tripolar de 125 A até 650 A, sem base fusível</v>
          </cell>
          <cell r="C2083" t="str">
            <v>UN</v>
          </cell>
          <cell r="E2083">
            <v>18.2</v>
          </cell>
          <cell r="F2083">
            <v>18.2</v>
          </cell>
        </row>
        <row r="2084">
          <cell r="A2084" t="str">
            <v>37.20.100</v>
          </cell>
          <cell r="B2084" t="str">
            <v>Recolocação de fundo de quadro de distribuição, sem componentes</v>
          </cell>
          <cell r="C2084" t="str">
            <v>M2</v>
          </cell>
          <cell r="E2084">
            <v>25.46</v>
          </cell>
          <cell r="F2084">
            <v>25.46</v>
          </cell>
        </row>
        <row r="2085">
          <cell r="A2085" t="str">
            <v>37.20.110</v>
          </cell>
          <cell r="B2085" t="str">
            <v>Recolocação de quadro de distribuição de sobrepor, sem componentes</v>
          </cell>
          <cell r="C2085" t="str">
            <v>M2</v>
          </cell>
          <cell r="E2085">
            <v>50.91</v>
          </cell>
          <cell r="F2085">
            <v>50.91</v>
          </cell>
        </row>
        <row r="2086">
          <cell r="A2086" t="str">
            <v>37.20.130</v>
          </cell>
          <cell r="B2086" t="str">
            <v>Banco de medição para transformadores TC/TP, padrão Eletropaulo e/ou Cesp</v>
          </cell>
          <cell r="C2086" t="str">
            <v>UN</v>
          </cell>
          <cell r="D2086">
            <v>918.93</v>
          </cell>
          <cell r="E2086">
            <v>1.45</v>
          </cell>
          <cell r="F2086">
            <v>920.38</v>
          </cell>
        </row>
        <row r="2087">
          <cell r="A2087" t="str">
            <v>37.20.140</v>
          </cell>
          <cell r="B2087" t="str">
            <v>Suporte fixo para transformadores de potencial</v>
          </cell>
          <cell r="C2087" t="str">
            <v>UN</v>
          </cell>
          <cell r="D2087">
            <v>138.41999999999999</v>
          </cell>
          <cell r="E2087">
            <v>3.63</v>
          </cell>
          <cell r="F2087">
            <v>142.05000000000001</v>
          </cell>
        </row>
        <row r="2088">
          <cell r="A2088" t="str">
            <v>37.20.156</v>
          </cell>
          <cell r="B2088" t="str">
            <v>Placa de montagem para quadros em geral, em chapa de aço</v>
          </cell>
          <cell r="C2088" t="str">
            <v>M2</v>
          </cell>
          <cell r="D2088">
            <v>562.28</v>
          </cell>
          <cell r="E2088">
            <v>25.46</v>
          </cell>
          <cell r="F2088">
            <v>587.74</v>
          </cell>
        </row>
        <row r="2089">
          <cell r="A2089" t="str">
            <v>37.20.190</v>
          </cell>
          <cell r="B2089" t="str">
            <v>Inversor de frequência para variação de velocidade em motores, potência de 0,25 a 20 cv</v>
          </cell>
          <cell r="C2089" t="str">
            <v>UN</v>
          </cell>
          <cell r="D2089">
            <v>6434.45</v>
          </cell>
          <cell r="E2089">
            <v>40.729999999999997</v>
          </cell>
          <cell r="F2089">
            <v>6475.18</v>
          </cell>
        </row>
        <row r="2090">
          <cell r="A2090" t="str">
            <v>37.20.191</v>
          </cell>
          <cell r="B2090" t="str">
            <v>Inversor de frequência para variação de velocidade em motores, potência de 25 a 30 CV</v>
          </cell>
          <cell r="C2090" t="str">
            <v>UN</v>
          </cell>
          <cell r="D2090">
            <v>13975.18</v>
          </cell>
          <cell r="E2090">
            <v>40.729999999999997</v>
          </cell>
          <cell r="F2090">
            <v>14015.91</v>
          </cell>
        </row>
        <row r="2091">
          <cell r="A2091" t="str">
            <v>37.20.193</v>
          </cell>
          <cell r="B2091" t="str">
            <v>Inversor de frequência para variação de velocidade em motores, potência de 50 cv</v>
          </cell>
          <cell r="C2091" t="str">
            <v>UN</v>
          </cell>
          <cell r="D2091">
            <v>25196.400000000001</v>
          </cell>
          <cell r="E2091">
            <v>40.729999999999997</v>
          </cell>
          <cell r="F2091">
            <v>25237.13</v>
          </cell>
        </row>
        <row r="2092">
          <cell r="A2092" t="str">
            <v>37.20.210</v>
          </cell>
          <cell r="B2092" t="str">
            <v>Punho de manobra com articulador de acionamento</v>
          </cell>
          <cell r="C2092" t="str">
            <v>UN</v>
          </cell>
          <cell r="D2092">
            <v>507.42</v>
          </cell>
          <cell r="E2092">
            <v>18.2</v>
          </cell>
          <cell r="F2092">
            <v>525.62</v>
          </cell>
        </row>
        <row r="2093">
          <cell r="A2093" t="str">
            <v>37.21</v>
          </cell>
          <cell r="B2093" t="str">
            <v>Capacitor de potencia</v>
          </cell>
        </row>
        <row r="2094">
          <cell r="A2094" t="str">
            <v>37.21.010</v>
          </cell>
          <cell r="B2094" t="str">
            <v>Capacitor de potência trifásico de 10 kVAr, 220 V/60 Hz, para correção de fator de potência</v>
          </cell>
          <cell r="C2094" t="str">
            <v>UN</v>
          </cell>
          <cell r="D2094">
            <v>894.72</v>
          </cell>
          <cell r="E2094">
            <v>18.2</v>
          </cell>
          <cell r="F2094">
            <v>912.92</v>
          </cell>
        </row>
        <row r="2095">
          <cell r="A2095" t="str">
            <v>37.22</v>
          </cell>
          <cell r="B2095" t="str">
            <v>Transformador de comando</v>
          </cell>
        </row>
        <row r="2096">
          <cell r="A2096" t="str">
            <v>37.22.010</v>
          </cell>
          <cell r="B2096" t="str">
            <v>Transformador monofásico de comando de 200 VA classe 0,6 kV, a seco</v>
          </cell>
          <cell r="C2096" t="str">
            <v>UN</v>
          </cell>
          <cell r="D2096">
            <v>383.5</v>
          </cell>
          <cell r="E2096">
            <v>55.14</v>
          </cell>
          <cell r="F2096">
            <v>438.64</v>
          </cell>
        </row>
        <row r="2097">
          <cell r="A2097" t="str">
            <v>37.24</v>
          </cell>
          <cell r="B2097" t="str">
            <v>Supressor de surto</v>
          </cell>
        </row>
        <row r="2098">
          <cell r="A2098" t="str">
            <v>37.24.031</v>
          </cell>
          <cell r="B2098" t="str">
            <v>Supressor de surto monofásico, Fase-Terra, In 4 a 11 kA, Imax. de surto de 12 até 15 kA</v>
          </cell>
          <cell r="C2098" t="str">
            <v>UN</v>
          </cell>
          <cell r="D2098">
            <v>50.44</v>
          </cell>
          <cell r="E2098">
            <v>20.85</v>
          </cell>
          <cell r="F2098">
            <v>71.290000000000006</v>
          </cell>
        </row>
        <row r="2099">
          <cell r="A2099" t="str">
            <v>37.24.032</v>
          </cell>
          <cell r="B2099" t="str">
            <v>Supressor de surto monofásico, Fase-Terra, In &gt; ou = 20 kA, Imax. de surto de 50 até 80 kA</v>
          </cell>
          <cell r="C2099" t="str">
            <v>UN</v>
          </cell>
          <cell r="D2099">
            <v>174.42</v>
          </cell>
          <cell r="E2099">
            <v>20.85</v>
          </cell>
          <cell r="F2099">
            <v>195.27</v>
          </cell>
        </row>
        <row r="2100">
          <cell r="A2100" t="str">
            <v>37.24.042</v>
          </cell>
          <cell r="B2100" t="str">
            <v>Dispositivo de proteção contra surto, 1 polo, suportabilidade &lt;= 4 kV, Un até 240V/415V, Iimp = 60 kA, curva de ensaio 10/350µs - classe 1</v>
          </cell>
          <cell r="C2100" t="str">
            <v>UN</v>
          </cell>
          <cell r="D2100">
            <v>616.48</v>
          </cell>
          <cell r="E2100">
            <v>23.3</v>
          </cell>
          <cell r="F2100">
            <v>639.78</v>
          </cell>
        </row>
        <row r="2101">
          <cell r="A2101" t="str">
            <v>37.24.043</v>
          </cell>
          <cell r="B2101" t="str">
            <v>Dispositivo de proteção contra surto, 4 polos, 3F+N, Un até 240/415V, Iimp= 75 kA (25 kA por fase), curva de ensaio 10/350 µs - classe 1</v>
          </cell>
          <cell r="C2101" t="str">
            <v>UN</v>
          </cell>
          <cell r="D2101">
            <v>7370.9</v>
          </cell>
          <cell r="E2101">
            <v>23.3</v>
          </cell>
          <cell r="F2101">
            <v>7394.2</v>
          </cell>
        </row>
        <row r="2102">
          <cell r="A2102" t="str">
            <v>37.24.044</v>
          </cell>
          <cell r="B2102" t="str">
            <v>Dispositivo de proteção contra surto, 4 polos, suportabilidade &lt;= 2,5 kV, 3F+N, Un até 240/415V, curva de ensaio 8/20µs, In=20kA/40kA - classe 2</v>
          </cell>
          <cell r="C2102" t="str">
            <v>UN</v>
          </cell>
          <cell r="D2102">
            <v>2624.34</v>
          </cell>
          <cell r="E2102">
            <v>23.3</v>
          </cell>
          <cell r="F2102">
            <v>2647.64</v>
          </cell>
        </row>
        <row r="2103">
          <cell r="A2103" t="str">
            <v>37.24.045</v>
          </cell>
          <cell r="B2103" t="str">
            <v>Dispositivo de proteção contra surto, 1 polo, monobloco, suportabilidade &lt;=1,5kV, F+N / F+F, Un até 230/264V, curva de ensaio 8/20µs - classe 3</v>
          </cell>
          <cell r="C2103" t="str">
            <v>UN</v>
          </cell>
          <cell r="D2103">
            <v>885.94</v>
          </cell>
          <cell r="E2103">
            <v>23.3</v>
          </cell>
          <cell r="F2103">
            <v>909.24</v>
          </cell>
        </row>
        <row r="2104">
          <cell r="A2104" t="str">
            <v>37.25</v>
          </cell>
          <cell r="B2104" t="str">
            <v>Disjuntores.</v>
          </cell>
        </row>
        <row r="2105">
          <cell r="A2105" t="str">
            <v>37.25.090</v>
          </cell>
          <cell r="B2105" t="str">
            <v>Disjuntor em caixa moldada tripolar, térmico e magnético fixos, tensão de isolamento 480/690V, de 10A a 60A</v>
          </cell>
          <cell r="C2105" t="str">
            <v>UN</v>
          </cell>
          <cell r="D2105">
            <v>525.88</v>
          </cell>
          <cell r="E2105">
            <v>60.41</v>
          </cell>
          <cell r="F2105">
            <v>586.29</v>
          </cell>
        </row>
        <row r="2106">
          <cell r="A2106" t="str">
            <v>37.25.100</v>
          </cell>
          <cell r="B2106" t="str">
            <v>Disjuntor em caixa moldada tripolar, térmico e magnético fixos, tensão de isolamento 480/690V, de 70A até 150A</v>
          </cell>
          <cell r="C2106" t="str">
            <v>UN</v>
          </cell>
          <cell r="D2106">
            <v>490.47</v>
          </cell>
          <cell r="E2106">
            <v>60.41</v>
          </cell>
          <cell r="F2106">
            <v>550.88</v>
          </cell>
        </row>
        <row r="2107">
          <cell r="A2107" t="str">
            <v>37.25.110</v>
          </cell>
          <cell r="B2107" t="str">
            <v>Disjuntor em caixa moldada tripolar, térmico e magnético fixos, tensão de isolamento 415/690V, de 175A a 250A</v>
          </cell>
          <cell r="C2107" t="str">
            <v>UN</v>
          </cell>
          <cell r="D2107">
            <v>503.13</v>
          </cell>
          <cell r="E2107">
            <v>60.41</v>
          </cell>
          <cell r="F2107">
            <v>563.54</v>
          </cell>
        </row>
        <row r="2108">
          <cell r="A2108" t="str">
            <v>37.25.200</v>
          </cell>
          <cell r="B2108" t="str">
            <v>Disjuntor em caixa moldada bipolar, térmico e magnético fixos - 480 V, de 10 A a 50 A para 120/240 Vca - 25 KA e para 380/440 Vca - 18 KA</v>
          </cell>
          <cell r="C2108" t="str">
            <v>UN</v>
          </cell>
          <cell r="D2108">
            <v>418.15</v>
          </cell>
          <cell r="E2108">
            <v>60.41</v>
          </cell>
          <cell r="F2108">
            <v>478.56</v>
          </cell>
        </row>
        <row r="2109">
          <cell r="A2109" t="str">
            <v>37.25.210</v>
          </cell>
          <cell r="B2109" t="str">
            <v>Disjuntor em caixa moldada bipolar, térmico e magnético fixos - 600 V, de 150 A para 120/240 Vca - 25 KA e para 380/440 Vca - 18 KA</v>
          </cell>
          <cell r="C2109" t="str">
            <v>UN</v>
          </cell>
          <cell r="D2109">
            <v>668.34</v>
          </cell>
          <cell r="E2109">
            <v>60.41</v>
          </cell>
          <cell r="F2109">
            <v>728.75</v>
          </cell>
        </row>
        <row r="2110">
          <cell r="A2110" t="str">
            <v>37.25.215</v>
          </cell>
          <cell r="B2110" t="str">
            <v>Disjuntor fixo a vácuo de 15 a 17,5 kV, equipado com motorização de fechamento, com relê de proteção</v>
          </cell>
          <cell r="C2110" t="str">
            <v>CJ</v>
          </cell>
          <cell r="D2110">
            <v>30224.65</v>
          </cell>
          <cell r="E2110">
            <v>84.43</v>
          </cell>
          <cell r="F2110">
            <v>30309.08</v>
          </cell>
        </row>
        <row r="2111">
          <cell r="A2111" t="str">
            <v>38</v>
          </cell>
          <cell r="B2111" t="str">
            <v>TUBULACAO E CONDUTOR PARA ENERGIA ELETRICA E TELEFONIA BASICA</v>
          </cell>
        </row>
        <row r="2112">
          <cell r="A2112" t="str">
            <v>38.01</v>
          </cell>
          <cell r="B2112" t="str">
            <v>Eletroduto em PVC rigido roscavel</v>
          </cell>
        </row>
        <row r="2113">
          <cell r="A2113" t="str">
            <v>38.01.040</v>
          </cell>
          <cell r="B2113" t="str">
            <v>Eletroduto de PVC rígido roscável de 3/4´ - com acessórios</v>
          </cell>
          <cell r="C2113" t="str">
            <v>M</v>
          </cell>
          <cell r="D2113">
            <v>6.04</v>
          </cell>
          <cell r="E2113">
            <v>18.2</v>
          </cell>
          <cell r="F2113">
            <v>24.24</v>
          </cell>
        </row>
        <row r="2114">
          <cell r="A2114" t="str">
            <v>38.01.060</v>
          </cell>
          <cell r="B2114" t="str">
            <v>Eletroduto de PVC rígido roscável de 1´ - com acessórios</v>
          </cell>
          <cell r="C2114" t="str">
            <v>M</v>
          </cell>
          <cell r="D2114">
            <v>8.7799999999999994</v>
          </cell>
          <cell r="E2114">
            <v>21.83</v>
          </cell>
          <cell r="F2114">
            <v>30.61</v>
          </cell>
        </row>
        <row r="2115">
          <cell r="A2115" t="str">
            <v>38.01.080</v>
          </cell>
          <cell r="B2115" t="str">
            <v>Eletroduto de PVC rígido roscável de 1 1/4´ - com acessórios</v>
          </cell>
          <cell r="C2115" t="str">
            <v>M</v>
          </cell>
          <cell r="D2115">
            <v>13.64</v>
          </cell>
          <cell r="E2115">
            <v>25.47</v>
          </cell>
          <cell r="F2115">
            <v>39.11</v>
          </cell>
        </row>
        <row r="2116">
          <cell r="A2116" t="str">
            <v>38.01.100</v>
          </cell>
          <cell r="B2116" t="str">
            <v>Eletroduto de PVC rígido roscável de 1 1/2´ - com acessórios</v>
          </cell>
          <cell r="C2116" t="str">
            <v>M</v>
          </cell>
          <cell r="D2116">
            <v>15.57</v>
          </cell>
          <cell r="E2116">
            <v>29.12</v>
          </cell>
          <cell r="F2116">
            <v>44.69</v>
          </cell>
        </row>
        <row r="2117">
          <cell r="A2117" t="str">
            <v>38.01.120</v>
          </cell>
          <cell r="B2117" t="str">
            <v>Eletroduto de PVC rígido roscável de 2´ - com acessórios</v>
          </cell>
          <cell r="C2117" t="str">
            <v>M</v>
          </cell>
          <cell r="D2117">
            <v>20.45</v>
          </cell>
          <cell r="E2117">
            <v>32.75</v>
          </cell>
          <cell r="F2117">
            <v>53.2</v>
          </cell>
        </row>
        <row r="2118">
          <cell r="A2118" t="str">
            <v>38.01.140</v>
          </cell>
          <cell r="B2118" t="str">
            <v>Eletroduto de PVC rígido roscável de 2 1/2´ - com acessórios</v>
          </cell>
          <cell r="C2118" t="str">
            <v>M</v>
          </cell>
          <cell r="D2118">
            <v>32.92</v>
          </cell>
          <cell r="E2118">
            <v>36.39</v>
          </cell>
          <cell r="F2118">
            <v>69.31</v>
          </cell>
        </row>
        <row r="2119">
          <cell r="A2119" t="str">
            <v>38.01.160</v>
          </cell>
          <cell r="B2119" t="str">
            <v>Eletroduto de PVC rígido roscável de 3´ - com acessórios</v>
          </cell>
          <cell r="C2119" t="str">
            <v>M</v>
          </cell>
          <cell r="D2119">
            <v>43.58</v>
          </cell>
          <cell r="E2119">
            <v>40.03</v>
          </cell>
          <cell r="F2119">
            <v>83.61</v>
          </cell>
        </row>
        <row r="2120">
          <cell r="A2120" t="str">
            <v>38.01.180</v>
          </cell>
          <cell r="B2120" t="str">
            <v>Eletroduto de PVC rígido roscável de 4´ - com acessórios</v>
          </cell>
          <cell r="C2120" t="str">
            <v>M</v>
          </cell>
          <cell r="D2120">
            <v>72.510000000000005</v>
          </cell>
          <cell r="E2120">
            <v>47.31</v>
          </cell>
          <cell r="F2120">
            <v>119.82</v>
          </cell>
        </row>
        <row r="2121">
          <cell r="A2121" t="str">
            <v>38.04</v>
          </cell>
          <cell r="B2121" t="str">
            <v>Eletroduto rígido em aço carbono galvanizado com acessórios - NBR 13057</v>
          </cell>
        </row>
        <row r="2122">
          <cell r="A2122" t="str">
            <v>38.04.040</v>
          </cell>
          <cell r="B2122" t="str">
            <v>Eletroduto galvanizado conforme NBR13057 -  3/4´ com acessórios</v>
          </cell>
          <cell r="C2122" t="str">
            <v>M</v>
          </cell>
          <cell r="D2122">
            <v>9.5</v>
          </cell>
          <cell r="E2122">
            <v>21.83</v>
          </cell>
          <cell r="F2122">
            <v>31.33</v>
          </cell>
        </row>
        <row r="2123">
          <cell r="A2123" t="str">
            <v>38.04.060</v>
          </cell>
          <cell r="B2123" t="str">
            <v>Eletroduto galvanizado conforme NBR13057 -  1´ com acessórios</v>
          </cell>
          <cell r="C2123" t="str">
            <v>M</v>
          </cell>
          <cell r="D2123">
            <v>12.59</v>
          </cell>
          <cell r="E2123">
            <v>25.47</v>
          </cell>
          <cell r="F2123">
            <v>38.06</v>
          </cell>
        </row>
        <row r="2124">
          <cell r="A2124" t="str">
            <v>38.04.080</v>
          </cell>
          <cell r="B2124" t="str">
            <v>Eletroduto galvanizado conforme NBR13057 -  1 1/4´ com acessórios</v>
          </cell>
          <cell r="C2124" t="str">
            <v>M</v>
          </cell>
          <cell r="D2124">
            <v>20.43</v>
          </cell>
          <cell r="E2124">
            <v>29.12</v>
          </cell>
          <cell r="F2124">
            <v>49.55</v>
          </cell>
        </row>
        <row r="2125">
          <cell r="A2125" t="str">
            <v>38.04.100</v>
          </cell>
          <cell r="B2125" t="str">
            <v>Eletroduto galvanizado conforme NBR13057 -  1 1/2´ com acessórios</v>
          </cell>
          <cell r="C2125" t="str">
            <v>M</v>
          </cell>
          <cell r="D2125">
            <v>23.64</v>
          </cell>
          <cell r="E2125">
            <v>32.75</v>
          </cell>
          <cell r="F2125">
            <v>56.39</v>
          </cell>
        </row>
        <row r="2126">
          <cell r="A2126" t="str">
            <v>38.04.120</v>
          </cell>
          <cell r="B2126" t="str">
            <v>Eletroduto galvanizado conforme NBR13057 -  2´ com acessórios</v>
          </cell>
          <cell r="C2126" t="str">
            <v>M</v>
          </cell>
          <cell r="D2126">
            <v>29.05</v>
          </cell>
          <cell r="E2126">
            <v>36.39</v>
          </cell>
          <cell r="F2126">
            <v>65.44</v>
          </cell>
        </row>
        <row r="2127">
          <cell r="A2127" t="str">
            <v>38.04.140</v>
          </cell>
          <cell r="B2127" t="str">
            <v>Eletroduto galvanizado conforme NBR13057 -  2 1/2´ com acessórios</v>
          </cell>
          <cell r="C2127" t="str">
            <v>M</v>
          </cell>
          <cell r="D2127">
            <v>47.09</v>
          </cell>
          <cell r="E2127">
            <v>43.66</v>
          </cell>
          <cell r="F2127">
            <v>90.75</v>
          </cell>
        </row>
        <row r="2128">
          <cell r="A2128" t="str">
            <v>38.04.160</v>
          </cell>
          <cell r="B2128" t="str">
            <v>Eletroduto galvanizado conforme NBR13057 -  3´ com acessórios</v>
          </cell>
          <cell r="C2128" t="str">
            <v>M</v>
          </cell>
          <cell r="D2128">
            <v>61.34</v>
          </cell>
          <cell r="E2128">
            <v>54.59</v>
          </cell>
          <cell r="F2128">
            <v>115.93</v>
          </cell>
        </row>
        <row r="2129">
          <cell r="A2129" t="str">
            <v>38.04.180</v>
          </cell>
          <cell r="B2129" t="str">
            <v>Eletroduto galvanizado conforme NBR13057 -  4´ com acessórios</v>
          </cell>
          <cell r="C2129" t="str">
            <v>M</v>
          </cell>
          <cell r="D2129">
            <v>91.1</v>
          </cell>
          <cell r="E2129">
            <v>65.510000000000005</v>
          </cell>
          <cell r="F2129">
            <v>156.61000000000001</v>
          </cell>
        </row>
        <row r="2130">
          <cell r="A2130" t="str">
            <v>38.05</v>
          </cell>
          <cell r="B2130" t="str">
            <v>Eletroduto rígido em aço carbono galvanizado com acessórios - NBR 6323</v>
          </cell>
        </row>
        <row r="2131">
          <cell r="A2131" t="str">
            <v>38.05.040</v>
          </cell>
          <cell r="B2131" t="str">
            <v>Eletroduto galvanizado a quente conforme NBR6323 - 3/4´ - com acessórios</v>
          </cell>
          <cell r="C2131" t="str">
            <v>M</v>
          </cell>
          <cell r="D2131">
            <v>22.87</v>
          </cell>
          <cell r="E2131">
            <v>21.83</v>
          </cell>
          <cell r="F2131">
            <v>44.7</v>
          </cell>
        </row>
        <row r="2132">
          <cell r="A2132" t="str">
            <v>38.05.060</v>
          </cell>
          <cell r="B2132" t="str">
            <v>Eletroduto galvanizado a quente conforme NBR6323 - 1´ - com acessórios</v>
          </cell>
          <cell r="C2132" t="str">
            <v>M</v>
          </cell>
          <cell r="D2132">
            <v>28.95</v>
          </cell>
          <cell r="E2132">
            <v>25.47</v>
          </cell>
          <cell r="F2132">
            <v>54.42</v>
          </cell>
        </row>
        <row r="2133">
          <cell r="A2133" t="str">
            <v>38.05.090</v>
          </cell>
          <cell r="B2133" t="str">
            <v>Eletroduto galvanizado a quente conforme NBR6323 - 1 1/4´ com acessórios</v>
          </cell>
          <cell r="C2133" t="str">
            <v>M</v>
          </cell>
          <cell r="D2133">
            <v>43.94</v>
          </cell>
          <cell r="E2133">
            <v>29.12</v>
          </cell>
          <cell r="F2133">
            <v>73.06</v>
          </cell>
        </row>
        <row r="2134">
          <cell r="A2134" t="str">
            <v>38.05.100</v>
          </cell>
          <cell r="B2134" t="str">
            <v>Eletroduto galvanizado a quente conforme NBR6323 - 1 1/2´ com acessórios</v>
          </cell>
          <cell r="C2134" t="str">
            <v>M</v>
          </cell>
          <cell r="D2134">
            <v>53.04</v>
          </cell>
          <cell r="E2134">
            <v>32.75</v>
          </cell>
          <cell r="F2134">
            <v>85.79</v>
          </cell>
        </row>
        <row r="2135">
          <cell r="A2135" t="str">
            <v>38.05.120</v>
          </cell>
          <cell r="B2135" t="str">
            <v>Eletroduto galvanizado a quente conforme NBR6323 - 2´ com acessórios</v>
          </cell>
          <cell r="C2135" t="str">
            <v>M</v>
          </cell>
          <cell r="D2135">
            <v>67.430000000000007</v>
          </cell>
          <cell r="E2135">
            <v>36.39</v>
          </cell>
          <cell r="F2135">
            <v>103.82</v>
          </cell>
        </row>
        <row r="2136">
          <cell r="A2136" t="str">
            <v>38.05.140</v>
          </cell>
          <cell r="B2136" t="str">
            <v>Eletroduto galvanizado a quente conforme NBR6323 - 2 1/2´ com acessórios</v>
          </cell>
          <cell r="C2136" t="str">
            <v>M</v>
          </cell>
          <cell r="D2136">
            <v>94.26</v>
          </cell>
          <cell r="E2136">
            <v>43.66</v>
          </cell>
          <cell r="F2136">
            <v>137.91999999999999</v>
          </cell>
        </row>
        <row r="2137">
          <cell r="A2137" t="str">
            <v>38.05.160</v>
          </cell>
          <cell r="B2137" t="str">
            <v>Eletroduto galvanizado a quente conforme NBR6323 - 3´ com acessórios</v>
          </cell>
          <cell r="C2137" t="str">
            <v>M</v>
          </cell>
          <cell r="D2137">
            <v>133.44</v>
          </cell>
          <cell r="E2137">
            <v>54.59</v>
          </cell>
          <cell r="F2137">
            <v>188.03</v>
          </cell>
        </row>
        <row r="2138">
          <cell r="A2138" t="str">
            <v>38.05.180</v>
          </cell>
          <cell r="B2138" t="str">
            <v>Eletroduto galvanizado a quente conforme NBR6323 - 4´ com acessórios</v>
          </cell>
          <cell r="C2138" t="str">
            <v>M</v>
          </cell>
          <cell r="D2138">
            <v>139.09</v>
          </cell>
          <cell r="E2138">
            <v>65.510000000000005</v>
          </cell>
          <cell r="F2138">
            <v>204.6</v>
          </cell>
        </row>
        <row r="2139">
          <cell r="A2139" t="str">
            <v>38.06</v>
          </cell>
          <cell r="B2139" t="str">
            <v>Eletroduto rígido em aço carbono galvanizado por imersão a quente com acessórios – NBR 5598</v>
          </cell>
        </row>
        <row r="2140">
          <cell r="A2140" t="str">
            <v>38.06.020</v>
          </cell>
          <cell r="B2140" t="str">
            <v>Eletroduto galvanizado a quente conforme NBR5598 - 1/2´ com acessórios</v>
          </cell>
          <cell r="C2140" t="str">
            <v>M</v>
          </cell>
          <cell r="D2140">
            <v>20.99</v>
          </cell>
          <cell r="E2140">
            <v>18.2</v>
          </cell>
          <cell r="F2140">
            <v>39.19</v>
          </cell>
        </row>
        <row r="2141">
          <cell r="A2141" t="str">
            <v>38.06.040</v>
          </cell>
          <cell r="B2141" t="str">
            <v>Eletroduto galvanizado a quente conforme NBR5598 - 3/4´ com acessórios</v>
          </cell>
          <cell r="C2141" t="str">
            <v>M</v>
          </cell>
          <cell r="D2141">
            <v>27.26</v>
          </cell>
          <cell r="E2141">
            <v>21.83</v>
          </cell>
          <cell r="F2141">
            <v>49.09</v>
          </cell>
        </row>
        <row r="2142">
          <cell r="A2142" t="str">
            <v>38.06.060</v>
          </cell>
          <cell r="B2142" t="str">
            <v>Eletroduto galvanizado a quente conforme NBR5598 - 1´ com acessórios</v>
          </cell>
          <cell r="C2142" t="str">
            <v>M</v>
          </cell>
          <cell r="D2142">
            <v>34.299999999999997</v>
          </cell>
          <cell r="E2142">
            <v>25.47</v>
          </cell>
          <cell r="F2142">
            <v>59.77</v>
          </cell>
        </row>
        <row r="2143">
          <cell r="A2143" t="str">
            <v>38.06.080</v>
          </cell>
          <cell r="B2143" t="str">
            <v>Eletroduto galvanizado a quente conforme NBR5598 - 1 1/4´ com acessórios</v>
          </cell>
          <cell r="C2143" t="str">
            <v>M</v>
          </cell>
          <cell r="D2143">
            <v>50.51</v>
          </cell>
          <cell r="E2143">
            <v>29.12</v>
          </cell>
          <cell r="F2143">
            <v>79.63</v>
          </cell>
        </row>
        <row r="2144">
          <cell r="A2144" t="str">
            <v>38.06.100</v>
          </cell>
          <cell r="B2144" t="str">
            <v>Eletroduto galvanizado a quente conforme NBR5598 - 1 1/2´ com acessórios</v>
          </cell>
          <cell r="C2144" t="str">
            <v>M</v>
          </cell>
          <cell r="D2144">
            <v>57.24</v>
          </cell>
          <cell r="E2144">
            <v>32.75</v>
          </cell>
          <cell r="F2144">
            <v>89.99</v>
          </cell>
        </row>
        <row r="2145">
          <cell r="A2145" t="str">
            <v>38.06.120</v>
          </cell>
          <cell r="B2145" t="str">
            <v>Eletroduto galvanizado a quente conforme NBR5598 - 2´ com acessórios</v>
          </cell>
          <cell r="C2145" t="str">
            <v>M</v>
          </cell>
          <cell r="D2145">
            <v>76.55</v>
          </cell>
          <cell r="E2145">
            <v>36.39</v>
          </cell>
          <cell r="F2145">
            <v>112.94</v>
          </cell>
        </row>
        <row r="2146">
          <cell r="A2146" t="str">
            <v>38.06.140</v>
          </cell>
          <cell r="B2146" t="str">
            <v>Eletroduto galvanizado a quente conforme NBR5598 - 2 1/2´ com acessórios</v>
          </cell>
          <cell r="C2146" t="str">
            <v>M</v>
          </cell>
          <cell r="D2146">
            <v>118.13</v>
          </cell>
          <cell r="E2146">
            <v>43.66</v>
          </cell>
          <cell r="F2146">
            <v>161.79</v>
          </cell>
        </row>
        <row r="2147">
          <cell r="A2147" t="str">
            <v>38.06.160</v>
          </cell>
          <cell r="B2147" t="str">
            <v>Eletroduto galvanizado a quente conforme NBR5598 - 3´ com acessórios</v>
          </cell>
          <cell r="C2147" t="str">
            <v>M</v>
          </cell>
          <cell r="D2147">
            <v>141.58000000000001</v>
          </cell>
          <cell r="E2147">
            <v>54.59</v>
          </cell>
          <cell r="F2147">
            <v>196.17</v>
          </cell>
        </row>
        <row r="2148">
          <cell r="A2148" t="str">
            <v>38.06.180</v>
          </cell>
          <cell r="B2148" t="str">
            <v>Eletroduto galvanizado a quente conforme NBR5598 - 4´ com acessórios</v>
          </cell>
          <cell r="C2148" t="str">
            <v>M</v>
          </cell>
          <cell r="D2148">
            <v>188.38</v>
          </cell>
          <cell r="E2148">
            <v>65.510000000000005</v>
          </cell>
          <cell r="F2148">
            <v>253.89</v>
          </cell>
        </row>
        <row r="2149">
          <cell r="A2149" t="str">
            <v>38.07</v>
          </cell>
          <cell r="B2149" t="str">
            <v>Canaleta, perfilado e acessorios</v>
          </cell>
        </row>
        <row r="2150">
          <cell r="A2150" t="str">
            <v>38.07.030</v>
          </cell>
          <cell r="B2150" t="str">
            <v>Grampo tipo ´C´ diâmetro 3/8`, com balancim tamanho grande</v>
          </cell>
          <cell r="C2150" t="str">
            <v>CJ</v>
          </cell>
          <cell r="D2150">
            <v>8.9700000000000006</v>
          </cell>
          <cell r="E2150">
            <v>9.1</v>
          </cell>
          <cell r="F2150">
            <v>18.07</v>
          </cell>
        </row>
        <row r="2151">
          <cell r="A2151" t="str">
            <v>38.07.050</v>
          </cell>
          <cell r="B2151" t="str">
            <v>Tampa de pressão para perfilado de 38 x 38 mm</v>
          </cell>
          <cell r="C2151" t="str">
            <v>M</v>
          </cell>
          <cell r="D2151">
            <v>5.97</v>
          </cell>
          <cell r="E2151">
            <v>1.82</v>
          </cell>
          <cell r="F2151">
            <v>7.79</v>
          </cell>
        </row>
        <row r="2152">
          <cell r="A2152" t="str">
            <v>38.07.120</v>
          </cell>
          <cell r="B2152" t="str">
            <v>Saída final, diâmetro de 3/4´</v>
          </cell>
          <cell r="C2152" t="str">
            <v>UN</v>
          </cell>
          <cell r="D2152">
            <v>1.0900000000000001</v>
          </cell>
          <cell r="E2152">
            <v>5.46</v>
          </cell>
          <cell r="F2152">
            <v>6.55</v>
          </cell>
        </row>
        <row r="2153">
          <cell r="A2153" t="str">
            <v>38.07.130</v>
          </cell>
          <cell r="B2153" t="str">
            <v>Saída lateral simples, diâmetro de 3/4´</v>
          </cell>
          <cell r="C2153" t="str">
            <v>UN</v>
          </cell>
          <cell r="D2153">
            <v>2.76</v>
          </cell>
          <cell r="E2153">
            <v>6.55</v>
          </cell>
          <cell r="F2153">
            <v>9.31</v>
          </cell>
        </row>
        <row r="2154">
          <cell r="A2154" t="str">
            <v>38.07.134</v>
          </cell>
          <cell r="B2154" t="str">
            <v>Saída lateral simples, diâmetro de 1´</v>
          </cell>
          <cell r="C2154" t="str">
            <v>UN</v>
          </cell>
          <cell r="D2154">
            <v>1.83</v>
          </cell>
          <cell r="E2154">
            <v>6.55</v>
          </cell>
          <cell r="F2154">
            <v>8.3800000000000008</v>
          </cell>
        </row>
        <row r="2155">
          <cell r="A2155" t="str">
            <v>38.07.140</v>
          </cell>
          <cell r="B2155" t="str">
            <v>Saída superior, diâmetro de 3/4´</v>
          </cell>
          <cell r="C2155" t="str">
            <v>UN</v>
          </cell>
          <cell r="D2155">
            <v>2.31</v>
          </cell>
          <cell r="E2155">
            <v>5.46</v>
          </cell>
          <cell r="F2155">
            <v>7.77</v>
          </cell>
        </row>
        <row r="2156">
          <cell r="A2156" t="str">
            <v>38.07.172</v>
          </cell>
          <cell r="B2156" t="str">
            <v>Canaleta em PVC de 20 x 12 mm, inclusive acessórios</v>
          </cell>
          <cell r="C2156" t="str">
            <v>M</v>
          </cell>
          <cell r="D2156">
            <v>4.8</v>
          </cell>
          <cell r="E2156">
            <v>10.92</v>
          </cell>
          <cell r="F2156">
            <v>15.72</v>
          </cell>
        </row>
        <row r="2157">
          <cell r="A2157" t="str">
            <v>38.07.200</v>
          </cell>
          <cell r="B2157" t="str">
            <v>Vergalhão com rosca, porca e arruela de diâmetro 3/8´ (tirante)</v>
          </cell>
          <cell r="C2157" t="str">
            <v>M</v>
          </cell>
          <cell r="D2157">
            <v>9.08</v>
          </cell>
          <cell r="E2157">
            <v>5.09</v>
          </cell>
          <cell r="F2157">
            <v>14.17</v>
          </cell>
        </row>
        <row r="2158">
          <cell r="A2158" t="str">
            <v>38.07.210</v>
          </cell>
          <cell r="B2158" t="str">
            <v>Vergalhão com rosca, porca e arruela de diâmetro 1/4´ (tirante)</v>
          </cell>
          <cell r="C2158" t="str">
            <v>M</v>
          </cell>
          <cell r="D2158">
            <v>4.62</v>
          </cell>
          <cell r="E2158">
            <v>5.09</v>
          </cell>
          <cell r="F2158">
            <v>9.7100000000000009</v>
          </cell>
        </row>
        <row r="2159">
          <cell r="A2159" t="str">
            <v>38.07.216</v>
          </cell>
          <cell r="B2159" t="str">
            <v>Vergalhão com rosca, porca e arruela de diâmetro 5/16´ (tirante)</v>
          </cell>
          <cell r="C2159" t="str">
            <v>M</v>
          </cell>
          <cell r="D2159">
            <v>7.4</v>
          </cell>
          <cell r="E2159">
            <v>5.09</v>
          </cell>
          <cell r="F2159">
            <v>12.49</v>
          </cell>
        </row>
        <row r="2160">
          <cell r="A2160" t="str">
            <v>38.07.300</v>
          </cell>
          <cell r="B2160" t="str">
            <v>Perfilado perfurado 38 x 38 mm em chapa 14 pré-zincada, com acessórios</v>
          </cell>
          <cell r="C2160" t="str">
            <v>M</v>
          </cell>
          <cell r="D2160">
            <v>36.590000000000003</v>
          </cell>
          <cell r="E2160">
            <v>9.1</v>
          </cell>
          <cell r="F2160">
            <v>45.69</v>
          </cell>
        </row>
        <row r="2161">
          <cell r="A2161" t="str">
            <v>38.07.310</v>
          </cell>
          <cell r="B2161" t="str">
            <v>Perfilado perfurado 38 x 76 mm em chapa 14 pré-zincada, com acessórios</v>
          </cell>
          <cell r="C2161" t="str">
            <v>M</v>
          </cell>
          <cell r="D2161">
            <v>75.25</v>
          </cell>
          <cell r="E2161">
            <v>9.1</v>
          </cell>
          <cell r="F2161">
            <v>84.35</v>
          </cell>
        </row>
        <row r="2162">
          <cell r="A2162" t="str">
            <v>38.07.340</v>
          </cell>
          <cell r="B2162" t="str">
            <v>Perfilado liso 38 x 38 mm - com acessórios</v>
          </cell>
          <cell r="C2162" t="str">
            <v>M</v>
          </cell>
          <cell r="D2162">
            <v>36.89</v>
          </cell>
          <cell r="E2162">
            <v>9.1</v>
          </cell>
          <cell r="F2162">
            <v>45.99</v>
          </cell>
        </row>
        <row r="2163">
          <cell r="A2163" t="str">
            <v>38.07.700</v>
          </cell>
          <cell r="B2163" t="str">
            <v>Canaleta aparente com tampa em PVC, autoextinguível, de 85 x 35 mm, com acessórios</v>
          </cell>
          <cell r="C2163" t="str">
            <v>M</v>
          </cell>
          <cell r="D2163">
            <v>67.33</v>
          </cell>
          <cell r="E2163">
            <v>10.92</v>
          </cell>
          <cell r="F2163">
            <v>78.25</v>
          </cell>
        </row>
        <row r="2164">
          <cell r="A2164" t="str">
            <v>38.07.710</v>
          </cell>
          <cell r="B2164" t="str">
            <v>Canaleta aparente com duas tampas em PVC, autoextinguível, de 120 x 35 mm, com acessórios</v>
          </cell>
          <cell r="C2164" t="str">
            <v>M</v>
          </cell>
          <cell r="D2164">
            <v>101.86</v>
          </cell>
          <cell r="E2164">
            <v>12.73</v>
          </cell>
          <cell r="F2164">
            <v>114.59</v>
          </cell>
        </row>
        <row r="2165">
          <cell r="A2165" t="str">
            <v>38.07.720</v>
          </cell>
          <cell r="B2165" t="str">
            <v>Canaleta aparente com duas tampas em PVC, autoextinguível, de 120 x 60 mm, com acessórios</v>
          </cell>
          <cell r="C2165" t="str">
            <v>M</v>
          </cell>
          <cell r="D2165">
            <v>124.1</v>
          </cell>
          <cell r="E2165">
            <v>14.56</v>
          </cell>
          <cell r="F2165">
            <v>138.66</v>
          </cell>
        </row>
        <row r="2166">
          <cell r="A2166" t="str">
            <v>38.07.730</v>
          </cell>
          <cell r="B2166" t="str">
            <v>Suporte com furos de tomada em PVC de 60 x 35 x 150 mm, para canaleta aparente</v>
          </cell>
          <cell r="C2166" t="str">
            <v>UN</v>
          </cell>
          <cell r="D2166">
            <v>9.84</v>
          </cell>
          <cell r="E2166">
            <v>1.45</v>
          </cell>
          <cell r="F2166">
            <v>11.29</v>
          </cell>
        </row>
        <row r="2167">
          <cell r="A2167" t="str">
            <v>38.07.740</v>
          </cell>
          <cell r="B2167" t="str">
            <v>Suporte com furos de tomada em PVC de 85 x 35 x 150 mm, para canaleta aparente</v>
          </cell>
          <cell r="C2167" t="str">
            <v>UN</v>
          </cell>
          <cell r="D2167">
            <v>11.1</v>
          </cell>
          <cell r="E2167">
            <v>1.45</v>
          </cell>
          <cell r="F2167">
            <v>12.55</v>
          </cell>
        </row>
        <row r="2168">
          <cell r="A2168" t="str">
            <v>38.07.750</v>
          </cell>
          <cell r="B2168" t="str">
            <v>Suporte com furos de tomada em PVC de 60 x 60 x 150 mm, para canaleta aparente</v>
          </cell>
          <cell r="C2168" t="str">
            <v>UN</v>
          </cell>
          <cell r="D2168">
            <v>11.06</v>
          </cell>
          <cell r="E2168">
            <v>1.45</v>
          </cell>
          <cell r="F2168">
            <v>12.51</v>
          </cell>
        </row>
        <row r="2169">
          <cell r="A2169" t="str">
            <v>38.10</v>
          </cell>
          <cell r="B2169" t="str">
            <v>Duto fechado de piso e acessorios</v>
          </cell>
        </row>
        <row r="2170">
          <cell r="A2170" t="str">
            <v>38.10.010</v>
          </cell>
          <cell r="B2170" t="str">
            <v>Duto de piso liso em aço, medindo 2 x 25 x 70 mm, com acessórios</v>
          </cell>
          <cell r="C2170" t="str">
            <v>M</v>
          </cell>
          <cell r="D2170">
            <v>49.75</v>
          </cell>
          <cell r="E2170">
            <v>10.92</v>
          </cell>
          <cell r="F2170">
            <v>60.67</v>
          </cell>
        </row>
        <row r="2171">
          <cell r="A2171" t="str">
            <v>38.10.020</v>
          </cell>
          <cell r="B2171" t="str">
            <v>Duto de piso liso em aço, medindo 3 x 25 x 70 mm, com acessórios</v>
          </cell>
          <cell r="C2171" t="str">
            <v>M</v>
          </cell>
          <cell r="D2171">
            <v>45.97</v>
          </cell>
          <cell r="E2171">
            <v>10.92</v>
          </cell>
          <cell r="F2171">
            <v>56.89</v>
          </cell>
        </row>
        <row r="2172">
          <cell r="A2172" t="str">
            <v>38.10.024</v>
          </cell>
          <cell r="B2172" t="str">
            <v>Caixa de derivação ou passagem, para cruzamento de duto, medindo 4 x 25 x 70 mm, sem cruzadora</v>
          </cell>
          <cell r="C2172" t="str">
            <v>UN</v>
          </cell>
          <cell r="D2172">
            <v>48.23</v>
          </cell>
          <cell r="E2172">
            <v>11.28</v>
          </cell>
          <cell r="F2172">
            <v>59.51</v>
          </cell>
        </row>
        <row r="2173">
          <cell r="A2173" t="str">
            <v>38.10.026</v>
          </cell>
          <cell r="B2173" t="str">
            <v>Caixa de derivação ou passagem, para cruzamento de duto, medindo 12 x 25 x 70 mm, com cruzadora</v>
          </cell>
          <cell r="C2173" t="str">
            <v>UN</v>
          </cell>
          <cell r="D2173">
            <v>136.35</v>
          </cell>
          <cell r="E2173">
            <v>21.83</v>
          </cell>
          <cell r="F2173">
            <v>158.18</v>
          </cell>
        </row>
        <row r="2174">
          <cell r="A2174" t="str">
            <v>38.10.030</v>
          </cell>
          <cell r="B2174" t="str">
            <v>Caixa de derivação ou passagem, para cruzamento de duto, medindo 16 x 25 x 70 mm, com cruzadora</v>
          </cell>
          <cell r="C2174" t="str">
            <v>UN</v>
          </cell>
          <cell r="D2174">
            <v>248.83</v>
          </cell>
          <cell r="E2174">
            <v>21.83</v>
          </cell>
          <cell r="F2174">
            <v>270.66000000000003</v>
          </cell>
        </row>
        <row r="2175">
          <cell r="A2175" t="str">
            <v>38.10.060</v>
          </cell>
          <cell r="B2175" t="str">
            <v>Caixa de tomada e tampa basculante com rebaixo de 2 x (25 x 70 mm)</v>
          </cell>
          <cell r="C2175" t="str">
            <v>UN</v>
          </cell>
          <cell r="D2175">
            <v>169.73</v>
          </cell>
          <cell r="E2175">
            <v>6.91</v>
          </cell>
          <cell r="F2175">
            <v>176.64</v>
          </cell>
        </row>
        <row r="2176">
          <cell r="A2176" t="str">
            <v>38.10.070</v>
          </cell>
          <cell r="B2176" t="str">
            <v>Caixa de tomada e tampa basculante com rebaixo de 3 x (25 x 70 mm)</v>
          </cell>
          <cell r="C2176" t="str">
            <v>UN</v>
          </cell>
          <cell r="D2176">
            <v>208.32</v>
          </cell>
          <cell r="E2176">
            <v>6.91</v>
          </cell>
          <cell r="F2176">
            <v>215.23</v>
          </cell>
        </row>
        <row r="2177">
          <cell r="A2177" t="str">
            <v>38.10.080</v>
          </cell>
          <cell r="B2177" t="str">
            <v>Caixa de tomada e tampa basculante com rebaixo de 4 x (25 x 70 mm)</v>
          </cell>
          <cell r="C2177" t="str">
            <v>UN</v>
          </cell>
          <cell r="D2177">
            <v>394.89</v>
          </cell>
          <cell r="E2177">
            <v>6.91</v>
          </cell>
          <cell r="F2177">
            <v>401.8</v>
          </cell>
        </row>
        <row r="2178">
          <cell r="A2178" t="str">
            <v>38.10.090</v>
          </cell>
          <cell r="B2178" t="str">
            <v>Suporte de tomada para caixas com 2, 3 ou 4 vias</v>
          </cell>
          <cell r="C2178" t="str">
            <v>UN</v>
          </cell>
          <cell r="D2178">
            <v>10.78</v>
          </cell>
          <cell r="E2178">
            <v>0.73</v>
          </cell>
          <cell r="F2178">
            <v>11.51</v>
          </cell>
        </row>
        <row r="2179">
          <cell r="A2179" t="str">
            <v>38.12</v>
          </cell>
          <cell r="B2179" t="str">
            <v>Leitos e acessorios</v>
          </cell>
        </row>
        <row r="2180">
          <cell r="A2180" t="str">
            <v>38.12.086</v>
          </cell>
          <cell r="B2180" t="str">
            <v>Leito para cabos, tipo pesado, em aço galvanizado de 300 x 100 mm - com acessórios</v>
          </cell>
          <cell r="C2180" t="str">
            <v>M</v>
          </cell>
          <cell r="D2180">
            <v>233.88</v>
          </cell>
          <cell r="E2180">
            <v>10.92</v>
          </cell>
          <cell r="F2180">
            <v>244.8</v>
          </cell>
        </row>
        <row r="2181">
          <cell r="A2181" t="str">
            <v>38.12.090</v>
          </cell>
          <cell r="B2181" t="str">
            <v>Leito para cabos, tipo pesado, em aço galvanizado de 400 x 100 mm - com acessórios</v>
          </cell>
          <cell r="C2181" t="str">
            <v>M</v>
          </cell>
          <cell r="D2181">
            <v>267.33999999999997</v>
          </cell>
          <cell r="E2181">
            <v>10.92</v>
          </cell>
          <cell r="F2181">
            <v>278.26</v>
          </cell>
        </row>
        <row r="2182">
          <cell r="A2182" t="str">
            <v>38.12.100</v>
          </cell>
          <cell r="B2182" t="str">
            <v>Leito para cabos, tipo pesado, em aço galvanizado de 600 x 100 mm - com acessórios</v>
          </cell>
          <cell r="C2182" t="str">
            <v>M</v>
          </cell>
          <cell r="D2182">
            <v>314.93</v>
          </cell>
          <cell r="E2182">
            <v>10.92</v>
          </cell>
          <cell r="F2182">
            <v>325.85000000000002</v>
          </cell>
        </row>
        <row r="2183">
          <cell r="A2183" t="str">
            <v>38.12.120</v>
          </cell>
          <cell r="B2183" t="str">
            <v>Leito para cabos, tipo pesado, em aço galvanizado de 500 x 100 mm - com acessórios</v>
          </cell>
          <cell r="C2183" t="str">
            <v>M</v>
          </cell>
          <cell r="D2183">
            <v>290.64</v>
          </cell>
          <cell r="E2183">
            <v>10.92</v>
          </cell>
          <cell r="F2183">
            <v>301.56</v>
          </cell>
        </row>
        <row r="2184">
          <cell r="A2184" t="str">
            <v>38.12.130</v>
          </cell>
          <cell r="B2184" t="str">
            <v>Leito para cabos, tipo pesado, em aço galvanizado de 800 x 100 mm - com acessórios</v>
          </cell>
          <cell r="C2184" t="str">
            <v>M</v>
          </cell>
          <cell r="D2184">
            <v>362.49</v>
          </cell>
          <cell r="E2184">
            <v>10.92</v>
          </cell>
          <cell r="F2184">
            <v>373.41</v>
          </cell>
        </row>
        <row r="2185">
          <cell r="A2185" t="str">
            <v>38.13</v>
          </cell>
          <cell r="B2185" t="str">
            <v>Eletroduto em polietileno de alta densidade</v>
          </cell>
        </row>
        <row r="2186">
          <cell r="A2186" t="str">
            <v>38.13.010</v>
          </cell>
          <cell r="B2186" t="str">
            <v>Eletroduto corrugado em polietileno de alta densidade, DN= 30 mm, com acessórios</v>
          </cell>
          <cell r="C2186" t="str">
            <v>M</v>
          </cell>
          <cell r="D2186">
            <v>8.48</v>
          </cell>
          <cell r="E2186">
            <v>1.45</v>
          </cell>
          <cell r="F2186">
            <v>9.93</v>
          </cell>
        </row>
        <row r="2187">
          <cell r="A2187" t="str">
            <v>38.13.016</v>
          </cell>
          <cell r="B2187" t="str">
            <v>Eletroduto corrugado em polietileno de alta densidade, DN= 40 mm, com acessórios</v>
          </cell>
          <cell r="C2187" t="str">
            <v>M</v>
          </cell>
          <cell r="D2187">
            <v>10.07</v>
          </cell>
          <cell r="E2187">
            <v>1.45</v>
          </cell>
          <cell r="F2187">
            <v>11.52</v>
          </cell>
        </row>
        <row r="2188">
          <cell r="A2188" t="str">
            <v>38.13.020</v>
          </cell>
          <cell r="B2188" t="str">
            <v>Eletroduto corrugado em polietileno de alta densidade, DN= 50 mm, com acessórios</v>
          </cell>
          <cell r="C2188" t="str">
            <v>M</v>
          </cell>
          <cell r="D2188">
            <v>12.82</v>
          </cell>
          <cell r="E2188">
            <v>1.45</v>
          </cell>
          <cell r="F2188">
            <v>14.27</v>
          </cell>
        </row>
        <row r="2189">
          <cell r="A2189" t="str">
            <v>38.13.030</v>
          </cell>
          <cell r="B2189" t="str">
            <v>Eletroduto corrugado em polietileno de alta densidade, DN= 75 mm, com acessórios</v>
          </cell>
          <cell r="C2189" t="str">
            <v>M</v>
          </cell>
          <cell r="D2189">
            <v>19.59</v>
          </cell>
          <cell r="E2189">
            <v>1.45</v>
          </cell>
          <cell r="F2189">
            <v>21.04</v>
          </cell>
        </row>
        <row r="2190">
          <cell r="A2190" t="str">
            <v>38.13.040</v>
          </cell>
          <cell r="B2190" t="str">
            <v>Eletroduto corrugado em polietileno de alta densidade, DN= 100 mm, com acessórios</v>
          </cell>
          <cell r="C2190" t="str">
            <v>M</v>
          </cell>
          <cell r="D2190">
            <v>27.92</v>
          </cell>
          <cell r="E2190">
            <v>1.45</v>
          </cell>
          <cell r="F2190">
            <v>29.37</v>
          </cell>
        </row>
        <row r="2191">
          <cell r="A2191" t="str">
            <v>38.13.050</v>
          </cell>
          <cell r="B2191" t="str">
            <v>Eletroduto corrugado em polietileno de alta densidade, DN= 125 mm, com acessórios</v>
          </cell>
          <cell r="C2191" t="str">
            <v>M</v>
          </cell>
          <cell r="D2191">
            <v>43.14</v>
          </cell>
          <cell r="E2191">
            <v>1.45</v>
          </cell>
          <cell r="F2191">
            <v>44.59</v>
          </cell>
        </row>
        <row r="2192">
          <cell r="A2192" t="str">
            <v>38.13.060</v>
          </cell>
          <cell r="B2192" t="str">
            <v>Eletroduto corrugado em polietileno de alta densidade, DN= 150 mm, com acessórios</v>
          </cell>
          <cell r="C2192" t="str">
            <v>M</v>
          </cell>
          <cell r="D2192">
            <v>63.26</v>
          </cell>
          <cell r="E2192">
            <v>1.45</v>
          </cell>
          <cell r="F2192">
            <v>64.709999999999994</v>
          </cell>
        </row>
        <row r="2193">
          <cell r="A2193" t="str">
            <v>38.15</v>
          </cell>
          <cell r="B2193" t="str">
            <v>Eletroduto metalico flexivel</v>
          </cell>
        </row>
        <row r="2194">
          <cell r="A2194" t="str">
            <v>38.15.010</v>
          </cell>
          <cell r="B2194" t="str">
            <v>Eletroduto metálico flexível com capa em PVC de 3/4´</v>
          </cell>
          <cell r="C2194" t="str">
            <v>M</v>
          </cell>
          <cell r="D2194">
            <v>9.85</v>
          </cell>
          <cell r="E2194">
            <v>12.73</v>
          </cell>
          <cell r="F2194">
            <v>22.58</v>
          </cell>
        </row>
        <row r="2195">
          <cell r="A2195" t="str">
            <v>38.15.020</v>
          </cell>
          <cell r="B2195" t="str">
            <v>Eletroduto metálico flexível com capa em PVC de 1´</v>
          </cell>
          <cell r="C2195" t="str">
            <v>M</v>
          </cell>
          <cell r="D2195">
            <v>15.13</v>
          </cell>
          <cell r="E2195">
            <v>12.73</v>
          </cell>
          <cell r="F2195">
            <v>27.86</v>
          </cell>
        </row>
        <row r="2196">
          <cell r="A2196" t="str">
            <v>38.15.040</v>
          </cell>
          <cell r="B2196" t="str">
            <v>Eletroduto metálico flexível com capa em PVC de 2´</v>
          </cell>
          <cell r="C2196" t="str">
            <v>M</v>
          </cell>
          <cell r="D2196">
            <v>35.880000000000003</v>
          </cell>
          <cell r="E2196">
            <v>12.73</v>
          </cell>
          <cell r="F2196">
            <v>48.61</v>
          </cell>
        </row>
        <row r="2197">
          <cell r="A2197" t="str">
            <v>38.15.110</v>
          </cell>
          <cell r="B2197" t="str">
            <v>Terminal macho fixo em latão zincado de 3/4´</v>
          </cell>
          <cell r="C2197" t="str">
            <v>UN</v>
          </cell>
          <cell r="D2197">
            <v>16.86</v>
          </cell>
          <cell r="E2197">
            <v>2.42</v>
          </cell>
          <cell r="F2197">
            <v>19.28</v>
          </cell>
        </row>
        <row r="2198">
          <cell r="A2198" t="str">
            <v>38.15.120</v>
          </cell>
          <cell r="B2198" t="str">
            <v>Terminal macho fixo em latão zincado de 1´</v>
          </cell>
          <cell r="C2198" t="str">
            <v>UN</v>
          </cell>
          <cell r="D2198">
            <v>25.23</v>
          </cell>
          <cell r="E2198">
            <v>2.42</v>
          </cell>
          <cell r="F2198">
            <v>27.65</v>
          </cell>
        </row>
        <row r="2199">
          <cell r="A2199" t="str">
            <v>38.15.140</v>
          </cell>
          <cell r="B2199" t="str">
            <v>Terminal macho fixo em latão zincado de 2´</v>
          </cell>
          <cell r="C2199" t="str">
            <v>UN</v>
          </cell>
          <cell r="D2199">
            <v>68.83</v>
          </cell>
          <cell r="E2199">
            <v>2.42</v>
          </cell>
          <cell r="F2199">
            <v>71.25</v>
          </cell>
        </row>
        <row r="2200">
          <cell r="A2200" t="str">
            <v>38.15.310</v>
          </cell>
          <cell r="B2200" t="str">
            <v>Terminal macho giratório em latão zincado de 3/4´</v>
          </cell>
          <cell r="C2200" t="str">
            <v>UN</v>
          </cell>
          <cell r="D2200">
            <v>18.12</v>
          </cell>
          <cell r="E2200">
            <v>2.42</v>
          </cell>
          <cell r="F2200">
            <v>20.54</v>
          </cell>
        </row>
        <row r="2201">
          <cell r="A2201" t="str">
            <v>38.15.320</v>
          </cell>
          <cell r="B2201" t="str">
            <v>Terminal macho giratório em latão zincado de 1´</v>
          </cell>
          <cell r="C2201" t="str">
            <v>UN</v>
          </cell>
          <cell r="D2201">
            <v>28.86</v>
          </cell>
          <cell r="E2201">
            <v>2.42</v>
          </cell>
          <cell r="F2201">
            <v>31.28</v>
          </cell>
        </row>
        <row r="2202">
          <cell r="A2202" t="str">
            <v>38.15.340</v>
          </cell>
          <cell r="B2202" t="str">
            <v>Terminal macho giratório em latão zincado de 2´</v>
          </cell>
          <cell r="C2202" t="str">
            <v>UN</v>
          </cell>
          <cell r="D2202">
            <v>78.23</v>
          </cell>
          <cell r="E2202">
            <v>2.42</v>
          </cell>
          <cell r="F2202">
            <v>80.650000000000006</v>
          </cell>
        </row>
        <row r="2203">
          <cell r="A2203" t="str">
            <v>38.16</v>
          </cell>
          <cell r="B2203" t="str">
            <v>Rodape tecnico e acessorios</v>
          </cell>
        </row>
        <row r="2204">
          <cell r="A2204" t="str">
            <v>38.16.030</v>
          </cell>
          <cell r="B2204" t="str">
            <v>Rodapé técnico triplo e tampa com pintura eletrostática</v>
          </cell>
          <cell r="C2204" t="str">
            <v>M</v>
          </cell>
          <cell r="D2204">
            <v>52.48</v>
          </cell>
          <cell r="E2204">
            <v>10.92</v>
          </cell>
          <cell r="F2204">
            <v>63.4</v>
          </cell>
        </row>
        <row r="2205">
          <cell r="A2205" t="str">
            <v>38.16.060</v>
          </cell>
          <cell r="B2205" t="str">
            <v>Curva horizontal tripla de 90°, interna ou externa e tampa com pintura eletrostática</v>
          </cell>
          <cell r="C2205" t="str">
            <v>UN</v>
          </cell>
          <cell r="D2205">
            <v>64.08</v>
          </cell>
          <cell r="E2205">
            <v>18.2</v>
          </cell>
          <cell r="F2205">
            <v>82.28</v>
          </cell>
        </row>
        <row r="2206">
          <cell r="A2206" t="str">
            <v>38.16.080</v>
          </cell>
          <cell r="B2206" t="str">
            <v>Tê triplo de 90°, horizontal ou vertical e tampa com pintura eletrostática</v>
          </cell>
          <cell r="C2206" t="str">
            <v>UN</v>
          </cell>
          <cell r="D2206">
            <v>82.5</v>
          </cell>
          <cell r="E2206">
            <v>18.2</v>
          </cell>
          <cell r="F2206">
            <v>100.7</v>
          </cell>
        </row>
        <row r="2207">
          <cell r="A2207" t="str">
            <v>38.16.090</v>
          </cell>
          <cell r="B2207" t="str">
            <v>Caixa para tomadas: de energia, RJ, sobressalente, interruptor ou espelho, com pintura eletrostática, para rodapé técnico triplo</v>
          </cell>
          <cell r="C2207" t="str">
            <v>UN</v>
          </cell>
          <cell r="D2207">
            <v>17.329999999999998</v>
          </cell>
          <cell r="E2207">
            <v>6.91</v>
          </cell>
          <cell r="F2207">
            <v>24.24</v>
          </cell>
        </row>
        <row r="2208">
          <cell r="A2208" t="str">
            <v>38.16.130</v>
          </cell>
          <cell r="B2208" t="str">
            <v>Caixa para tomadas: de energia, RJ, sobressalente, interruptor ou espelho, com pintura eletrostática, para rodapé técnico duplo</v>
          </cell>
          <cell r="C2208" t="str">
            <v>UN</v>
          </cell>
          <cell r="D2208">
            <v>12.55</v>
          </cell>
          <cell r="E2208">
            <v>6.91</v>
          </cell>
          <cell r="F2208">
            <v>19.46</v>
          </cell>
        </row>
        <row r="2209">
          <cell r="A2209" t="str">
            <v>38.16.140</v>
          </cell>
          <cell r="B2209" t="str">
            <v>Terminal de fechamento ou mata junta com pintura eletrostática, para rodapé técnico triplo</v>
          </cell>
          <cell r="C2209" t="str">
            <v>UN</v>
          </cell>
          <cell r="D2209">
            <v>8.91</v>
          </cell>
          <cell r="E2209">
            <v>5.46</v>
          </cell>
          <cell r="F2209">
            <v>14.37</v>
          </cell>
        </row>
        <row r="2210">
          <cell r="A2210" t="str">
            <v>38.16.150</v>
          </cell>
          <cell r="B2210" t="str">
            <v>Rodapé técnico duplo e tampa com pintura eletrostática</v>
          </cell>
          <cell r="C2210" t="str">
            <v>M</v>
          </cell>
          <cell r="D2210">
            <v>46.05</v>
          </cell>
          <cell r="E2210">
            <v>10.92</v>
          </cell>
          <cell r="F2210">
            <v>56.97</v>
          </cell>
        </row>
        <row r="2211">
          <cell r="A2211" t="str">
            <v>38.16.160</v>
          </cell>
          <cell r="B2211" t="str">
            <v>Curva vertical dupla de 90°, interna ou externa e tampa com pintura eletrostática</v>
          </cell>
          <cell r="C2211" t="str">
            <v>UN</v>
          </cell>
          <cell r="D2211">
            <v>50.66</v>
          </cell>
          <cell r="E2211">
            <v>18.2</v>
          </cell>
          <cell r="F2211">
            <v>68.86</v>
          </cell>
        </row>
        <row r="2212">
          <cell r="A2212" t="str">
            <v>38.16.190</v>
          </cell>
          <cell r="B2212" t="str">
            <v>Terminal de fechamento ou mata junta com pintura eletrostática, para rodapé técnico duplo</v>
          </cell>
          <cell r="C2212" t="str">
            <v>UN</v>
          </cell>
          <cell r="D2212">
            <v>5.94</v>
          </cell>
          <cell r="E2212">
            <v>5.46</v>
          </cell>
          <cell r="F2212">
            <v>11.4</v>
          </cell>
        </row>
        <row r="2213">
          <cell r="A2213" t="str">
            <v>38.16.200</v>
          </cell>
          <cell r="B2213" t="str">
            <v>Curva horizontal dupla de 90°, interna ou externa e tampa com pintura eletrostática</v>
          </cell>
          <cell r="C2213" t="str">
            <v>UN</v>
          </cell>
          <cell r="D2213">
            <v>47.35</v>
          </cell>
          <cell r="E2213">
            <v>18.2</v>
          </cell>
          <cell r="F2213">
            <v>65.55</v>
          </cell>
        </row>
        <row r="2214">
          <cell r="A2214" t="str">
            <v>38.16.230</v>
          </cell>
          <cell r="B2214" t="str">
            <v>Curva vertical tripla de 90°, interna ou externa e tampa com pintura eletrostática</v>
          </cell>
          <cell r="C2214" t="str">
            <v>UN</v>
          </cell>
          <cell r="D2214">
            <v>63.68</v>
          </cell>
          <cell r="E2214">
            <v>18.2</v>
          </cell>
          <cell r="F2214">
            <v>81.88</v>
          </cell>
        </row>
        <row r="2215">
          <cell r="A2215" t="str">
            <v>38.16.250</v>
          </cell>
          <cell r="B2215" t="str">
            <v>Poste condutor metálico para distribuição, com suporte para tomadas elétricas e RJ, com pintura eletrostática, altura de 3 m</v>
          </cell>
          <cell r="C2215" t="str">
            <v>UN</v>
          </cell>
          <cell r="D2215">
            <v>762.96</v>
          </cell>
          <cell r="E2215">
            <v>24.36</v>
          </cell>
          <cell r="F2215">
            <v>787.32</v>
          </cell>
        </row>
        <row r="2216">
          <cell r="A2216" t="str">
            <v>38.16.270</v>
          </cell>
          <cell r="B2216" t="str">
            <v>Caixa de derivação embutida ou externa para rodapé técnico duplo</v>
          </cell>
          <cell r="C2216" t="str">
            <v>UN</v>
          </cell>
          <cell r="D2216">
            <v>31.48</v>
          </cell>
          <cell r="E2216">
            <v>18.2</v>
          </cell>
          <cell r="F2216">
            <v>49.68</v>
          </cell>
        </row>
        <row r="2217">
          <cell r="A2217" t="str">
            <v>38.19</v>
          </cell>
          <cell r="B2217" t="str">
            <v>Eletroduto em PVC corrugado flexivel</v>
          </cell>
        </row>
        <row r="2218">
          <cell r="A2218" t="str">
            <v>38.19.020</v>
          </cell>
          <cell r="B2218" t="str">
            <v>Eletroduto de PVC corrugado flexível leve, diâmetro externo de 20 mm</v>
          </cell>
          <cell r="C2218" t="str">
            <v>M</v>
          </cell>
          <cell r="D2218">
            <v>2.57</v>
          </cell>
          <cell r="E2218">
            <v>10.92</v>
          </cell>
          <cell r="F2218">
            <v>13.49</v>
          </cell>
        </row>
        <row r="2219">
          <cell r="A2219" t="str">
            <v>38.19.030</v>
          </cell>
          <cell r="B2219" t="str">
            <v>Eletroduto de PVC corrugado flexível leve, diâmetro externo de 25 mm</v>
          </cell>
          <cell r="C2219" t="str">
            <v>M</v>
          </cell>
          <cell r="D2219">
            <v>2.86</v>
          </cell>
          <cell r="E2219">
            <v>10.92</v>
          </cell>
          <cell r="F2219">
            <v>13.78</v>
          </cell>
        </row>
        <row r="2220">
          <cell r="A2220" t="str">
            <v>38.19.040</v>
          </cell>
          <cell r="B2220" t="str">
            <v>Eletroduto de PVC corrugado flexível leve, diâmetro externo de 32 mm</v>
          </cell>
          <cell r="C2220" t="str">
            <v>M</v>
          </cell>
          <cell r="D2220">
            <v>4.7</v>
          </cell>
          <cell r="E2220">
            <v>10.92</v>
          </cell>
          <cell r="F2220">
            <v>15.62</v>
          </cell>
        </row>
        <row r="2221">
          <cell r="A2221" t="str">
            <v>38.19.210</v>
          </cell>
          <cell r="B2221" t="str">
            <v>Eletroduto de PVC corrugado flexível reforçado, diâmetro externo de 25 mm</v>
          </cell>
          <cell r="C2221" t="str">
            <v>M</v>
          </cell>
          <cell r="D2221">
            <v>3.58</v>
          </cell>
          <cell r="E2221">
            <v>10.92</v>
          </cell>
          <cell r="F2221">
            <v>14.5</v>
          </cell>
        </row>
        <row r="2222">
          <cell r="A2222" t="str">
            <v>38.19.220</v>
          </cell>
          <cell r="B2222" t="str">
            <v>Eletroduto de PVC corrugado flexível reforçado, diâmetro externo de 32 mm</v>
          </cell>
          <cell r="C2222" t="str">
            <v>M</v>
          </cell>
          <cell r="D2222">
            <v>5.61</v>
          </cell>
          <cell r="E2222">
            <v>10.92</v>
          </cell>
          <cell r="F2222">
            <v>16.53</v>
          </cell>
        </row>
        <row r="2223">
          <cell r="A2223" t="str">
            <v>38.20</v>
          </cell>
          <cell r="B2223" t="str">
            <v>Reparos, conservacoes e complementos - GRUPO 38</v>
          </cell>
        </row>
        <row r="2224">
          <cell r="A2224" t="str">
            <v>38.20.010</v>
          </cell>
          <cell r="B2224" t="str">
            <v>Recolocação de perfilado 38x38 mm</v>
          </cell>
          <cell r="C2224" t="str">
            <v>M</v>
          </cell>
          <cell r="E2224">
            <v>9.1</v>
          </cell>
          <cell r="F2224">
            <v>9.1</v>
          </cell>
        </row>
        <row r="2225">
          <cell r="A2225" t="str">
            <v>38.20.020</v>
          </cell>
          <cell r="B2225" t="str">
            <v>Recolocação de vergalhão</v>
          </cell>
          <cell r="C2225" t="str">
            <v>M</v>
          </cell>
          <cell r="E2225">
            <v>14.56</v>
          </cell>
          <cell r="F2225">
            <v>14.56</v>
          </cell>
        </row>
        <row r="2226">
          <cell r="A2226" t="str">
            <v>38.20.030</v>
          </cell>
          <cell r="B2226" t="str">
            <v>Recolocação de caixa de tomada para perfilado</v>
          </cell>
          <cell r="C2226" t="str">
            <v>UN</v>
          </cell>
          <cell r="E2226">
            <v>10.92</v>
          </cell>
          <cell r="F2226">
            <v>10.92</v>
          </cell>
        </row>
        <row r="2227">
          <cell r="A2227" t="str">
            <v>38.20.040</v>
          </cell>
          <cell r="B2227" t="str">
            <v>Recolocação de eletrodutos</v>
          </cell>
          <cell r="C2227" t="str">
            <v>M</v>
          </cell>
          <cell r="E2227">
            <v>36.39</v>
          </cell>
          <cell r="F2227">
            <v>36.39</v>
          </cell>
        </row>
        <row r="2228">
          <cell r="A2228" t="str">
            <v>38.21</v>
          </cell>
          <cell r="B2228" t="str">
            <v>Eletrocalha e acessorios</v>
          </cell>
        </row>
        <row r="2229">
          <cell r="A2229" t="str">
            <v>38.21.110</v>
          </cell>
          <cell r="B2229" t="str">
            <v>Eletrocalha lisa galvanizada a fogo, 50 x 50 mm, com acessórios</v>
          </cell>
          <cell r="C2229" t="str">
            <v>M</v>
          </cell>
          <cell r="D2229">
            <v>54.17</v>
          </cell>
          <cell r="E2229">
            <v>18.2</v>
          </cell>
          <cell r="F2229">
            <v>72.37</v>
          </cell>
        </row>
        <row r="2230">
          <cell r="A2230" t="str">
            <v>38.21.120</v>
          </cell>
          <cell r="B2230" t="str">
            <v>Eletrocalha lisa galvanizada a fogo, 100 x 50 mm, com acessórios</v>
          </cell>
          <cell r="C2230" t="str">
            <v>M</v>
          </cell>
          <cell r="D2230">
            <v>68.650000000000006</v>
          </cell>
          <cell r="E2230">
            <v>18.2</v>
          </cell>
          <cell r="F2230">
            <v>86.85</v>
          </cell>
        </row>
        <row r="2231">
          <cell r="A2231" t="str">
            <v>38.21.130</v>
          </cell>
          <cell r="B2231" t="str">
            <v>Eletrocalha lisa galvanizada a fogo, 150 x 50 mm, com acessórios</v>
          </cell>
          <cell r="C2231" t="str">
            <v>M</v>
          </cell>
          <cell r="D2231">
            <v>83.29</v>
          </cell>
          <cell r="E2231">
            <v>18.2</v>
          </cell>
          <cell r="F2231">
            <v>101.49</v>
          </cell>
        </row>
        <row r="2232">
          <cell r="A2232" t="str">
            <v>38.21.140</v>
          </cell>
          <cell r="B2232" t="str">
            <v>Eletrocalha lisa galvanizada a fogo, 200 x 50 mm, com acessórios</v>
          </cell>
          <cell r="C2232" t="str">
            <v>M</v>
          </cell>
          <cell r="D2232">
            <v>99.71</v>
          </cell>
          <cell r="E2232">
            <v>18.2</v>
          </cell>
          <cell r="F2232">
            <v>117.91</v>
          </cell>
        </row>
        <row r="2233">
          <cell r="A2233" t="str">
            <v>38.21.150</v>
          </cell>
          <cell r="B2233" t="str">
            <v>Eletrocalha lisa galvanizada a fogo, 250 x 50 mm, com acessórios</v>
          </cell>
          <cell r="C2233" t="str">
            <v>M</v>
          </cell>
          <cell r="D2233">
            <v>116.34</v>
          </cell>
          <cell r="E2233">
            <v>18.2</v>
          </cell>
          <cell r="F2233">
            <v>134.54</v>
          </cell>
        </row>
        <row r="2234">
          <cell r="A2234" t="str">
            <v>38.21.310</v>
          </cell>
          <cell r="B2234" t="str">
            <v>Eletrocalha lisa galvanizada a fogo, 100 x 100 mm, com acessórios</v>
          </cell>
          <cell r="C2234" t="str">
            <v>M</v>
          </cell>
          <cell r="D2234">
            <v>107.08</v>
          </cell>
          <cell r="E2234">
            <v>27.29</v>
          </cell>
          <cell r="F2234">
            <v>134.37</v>
          </cell>
        </row>
        <row r="2235">
          <cell r="A2235" t="str">
            <v>38.21.320</v>
          </cell>
          <cell r="B2235" t="str">
            <v>Eletrocalha lisa galvanizada a fogo, 150 x 100 mm, com acessórios</v>
          </cell>
          <cell r="C2235" t="str">
            <v>M</v>
          </cell>
          <cell r="D2235">
            <v>117.4</v>
          </cell>
          <cell r="E2235">
            <v>27.29</v>
          </cell>
          <cell r="F2235">
            <v>144.69</v>
          </cell>
        </row>
        <row r="2236">
          <cell r="A2236" t="str">
            <v>38.21.330</v>
          </cell>
          <cell r="B2236" t="str">
            <v>Eletrocalha lisa galvanizada a fogo, 200 x 100 mm, com acessórios</v>
          </cell>
          <cell r="C2236" t="str">
            <v>M</v>
          </cell>
          <cell r="D2236">
            <v>133.25</v>
          </cell>
          <cell r="E2236">
            <v>27.29</v>
          </cell>
          <cell r="F2236">
            <v>160.54</v>
          </cell>
        </row>
        <row r="2237">
          <cell r="A2237" t="str">
            <v>38.21.340</v>
          </cell>
          <cell r="B2237" t="str">
            <v>Eletrocalha lisa galvanizada a fogo, 250 x 100 mm, com acessórios</v>
          </cell>
          <cell r="C2237" t="str">
            <v>M</v>
          </cell>
          <cell r="D2237">
            <v>149.55000000000001</v>
          </cell>
          <cell r="E2237">
            <v>27.29</v>
          </cell>
          <cell r="F2237">
            <v>176.84</v>
          </cell>
        </row>
        <row r="2238">
          <cell r="A2238" t="str">
            <v>38.21.350</v>
          </cell>
          <cell r="B2238" t="str">
            <v>Eletrocalha lisa galvanizada a fogo, 300 x 100 mm, com acessórios</v>
          </cell>
          <cell r="C2238" t="str">
            <v>M</v>
          </cell>
          <cell r="D2238">
            <v>180.56</v>
          </cell>
          <cell r="E2238">
            <v>36.39</v>
          </cell>
          <cell r="F2238">
            <v>216.95</v>
          </cell>
        </row>
        <row r="2239">
          <cell r="A2239" t="str">
            <v>38.21.360</v>
          </cell>
          <cell r="B2239" t="str">
            <v>Eletrocalha lisa galvanizada a fogo, 400 x 100 mm, com acessórios</v>
          </cell>
          <cell r="C2239" t="str">
            <v>M</v>
          </cell>
          <cell r="D2239">
            <v>273.31</v>
          </cell>
          <cell r="E2239">
            <v>36.39</v>
          </cell>
          <cell r="F2239">
            <v>309.7</v>
          </cell>
        </row>
        <row r="2240">
          <cell r="A2240" t="str">
            <v>38.21.920</v>
          </cell>
          <cell r="B2240" t="str">
            <v>Eletrocalha perfurada galvanizada a fogo, 100 x 50 mm, com acessórios</v>
          </cell>
          <cell r="C2240" t="str">
            <v>M</v>
          </cell>
          <cell r="D2240">
            <v>69.599999999999994</v>
          </cell>
          <cell r="E2240">
            <v>18.2</v>
          </cell>
          <cell r="F2240">
            <v>87.8</v>
          </cell>
        </row>
        <row r="2241">
          <cell r="A2241" t="str">
            <v>38.21.930</v>
          </cell>
          <cell r="B2241" t="str">
            <v>Eletrocalha perfurada galvanizada a fogo, 150 x 50 mm, com acessórios</v>
          </cell>
          <cell r="C2241" t="str">
            <v>M</v>
          </cell>
          <cell r="D2241">
            <v>79.94</v>
          </cell>
          <cell r="E2241">
            <v>18.2</v>
          </cell>
          <cell r="F2241">
            <v>98.14</v>
          </cell>
        </row>
        <row r="2242">
          <cell r="A2242" t="str">
            <v>38.21.940</v>
          </cell>
          <cell r="B2242" t="str">
            <v>Eletrocalha perfurada galvanizada a fogo, 200 x 50 mm, com acessórios</v>
          </cell>
          <cell r="C2242" t="str">
            <v>M</v>
          </cell>
          <cell r="D2242">
            <v>97.71</v>
          </cell>
          <cell r="E2242">
            <v>18.2</v>
          </cell>
          <cell r="F2242">
            <v>115.91</v>
          </cell>
        </row>
        <row r="2243">
          <cell r="A2243" t="str">
            <v>38.21.950</v>
          </cell>
          <cell r="B2243" t="str">
            <v>Eletrocalha perfurada galvanizada a fogo, 250 x 50 mm, com acessórios</v>
          </cell>
          <cell r="C2243" t="str">
            <v>M</v>
          </cell>
          <cell r="D2243">
            <v>126.2</v>
          </cell>
          <cell r="E2243">
            <v>18.2</v>
          </cell>
          <cell r="F2243">
            <v>144.4</v>
          </cell>
        </row>
        <row r="2244">
          <cell r="A2244" t="str">
            <v>38.22</v>
          </cell>
          <cell r="B2244" t="str">
            <v>Eletrocalha e acessorios.</v>
          </cell>
        </row>
        <row r="2245">
          <cell r="A2245" t="str">
            <v>38.22.120</v>
          </cell>
          <cell r="B2245" t="str">
            <v>Eletrocalha perfurada galvanizada a fogo, 150x100mm, com acessórios</v>
          </cell>
          <cell r="C2245" t="str">
            <v>M</v>
          </cell>
          <cell r="D2245">
            <v>116.44</v>
          </cell>
          <cell r="E2245">
            <v>27.29</v>
          </cell>
          <cell r="F2245">
            <v>143.72999999999999</v>
          </cell>
        </row>
        <row r="2246">
          <cell r="A2246" t="str">
            <v>38.22.130</v>
          </cell>
          <cell r="B2246" t="str">
            <v>Eletrocalha perfurada galvanizada a fogo, 200x100mm, com acessórios</v>
          </cell>
          <cell r="C2246" t="str">
            <v>M</v>
          </cell>
          <cell r="D2246">
            <v>127.91</v>
          </cell>
          <cell r="E2246">
            <v>27.29</v>
          </cell>
          <cell r="F2246">
            <v>155.19999999999999</v>
          </cell>
        </row>
        <row r="2247">
          <cell r="A2247" t="str">
            <v>38.22.140</v>
          </cell>
          <cell r="B2247" t="str">
            <v>Eletrocalha perfurada galvanizada a fogo, 250x100mm, com acessórios</v>
          </cell>
          <cell r="C2247" t="str">
            <v>M</v>
          </cell>
          <cell r="D2247">
            <v>155.06</v>
          </cell>
          <cell r="E2247">
            <v>27.29</v>
          </cell>
          <cell r="F2247">
            <v>182.35</v>
          </cell>
        </row>
        <row r="2248">
          <cell r="A2248" t="str">
            <v>38.22.150</v>
          </cell>
          <cell r="B2248" t="str">
            <v>Eletrocalha perfurada galvanizada a fogo, 300x100mm, com acessórios</v>
          </cell>
          <cell r="C2248" t="str">
            <v>M</v>
          </cell>
          <cell r="D2248">
            <v>160.03</v>
          </cell>
          <cell r="E2248">
            <v>36.39</v>
          </cell>
          <cell r="F2248">
            <v>196.42</v>
          </cell>
        </row>
        <row r="2249">
          <cell r="A2249" t="str">
            <v>38.22.160</v>
          </cell>
          <cell r="B2249" t="str">
            <v>Eletrocalha perfurada galvanizada a fogo, 400x100mm, com acessórios</v>
          </cell>
          <cell r="C2249" t="str">
            <v>M</v>
          </cell>
          <cell r="D2249">
            <v>228.37</v>
          </cell>
          <cell r="E2249">
            <v>36.39</v>
          </cell>
          <cell r="F2249">
            <v>264.76</v>
          </cell>
        </row>
        <row r="2250">
          <cell r="A2250" t="str">
            <v>38.22.610</v>
          </cell>
          <cell r="B2250" t="str">
            <v>Tampa de encaixe para eletrocalha, galvanizada a fogo, L= 50mm</v>
          </cell>
          <cell r="C2250" t="str">
            <v>M</v>
          </cell>
          <cell r="D2250">
            <v>27.44</v>
          </cell>
          <cell r="E2250">
            <v>1.82</v>
          </cell>
          <cell r="F2250">
            <v>29.26</v>
          </cell>
        </row>
        <row r="2251">
          <cell r="A2251" t="str">
            <v>38.22.620</v>
          </cell>
          <cell r="B2251" t="str">
            <v>Tampa de encaixe para eletrocalha, galvanizada a fogo, L= 100mm</v>
          </cell>
          <cell r="C2251" t="str">
            <v>M</v>
          </cell>
          <cell r="D2251">
            <v>45.92</v>
          </cell>
          <cell r="E2251">
            <v>1.82</v>
          </cell>
          <cell r="F2251">
            <v>47.74</v>
          </cell>
        </row>
        <row r="2252">
          <cell r="A2252" t="str">
            <v>38.22.630</v>
          </cell>
          <cell r="B2252" t="str">
            <v>Tampa de encaixe para eletrocalha, galvanizada a fogo, L= 150mm</v>
          </cell>
          <cell r="C2252" t="str">
            <v>M</v>
          </cell>
          <cell r="D2252">
            <v>63.92</v>
          </cell>
          <cell r="E2252">
            <v>1.82</v>
          </cell>
          <cell r="F2252">
            <v>65.739999999999995</v>
          </cell>
        </row>
        <row r="2253">
          <cell r="A2253" t="str">
            <v>38.22.640</v>
          </cell>
          <cell r="B2253" t="str">
            <v>Tampa de encaixe para eletrocalha, galvanizada a fogo, L= 200mm</v>
          </cell>
          <cell r="C2253" t="str">
            <v>M</v>
          </cell>
          <cell r="D2253">
            <v>90.79</v>
          </cell>
          <cell r="E2253">
            <v>1.82</v>
          </cell>
          <cell r="F2253">
            <v>92.61</v>
          </cell>
        </row>
        <row r="2254">
          <cell r="A2254" t="str">
            <v>38.22.650</v>
          </cell>
          <cell r="B2254" t="str">
            <v>Tampa de encaixe para eletrocalha, galvanizada a fogo, L= 250mm</v>
          </cell>
          <cell r="C2254" t="str">
            <v>M</v>
          </cell>
          <cell r="D2254">
            <v>103.94</v>
          </cell>
          <cell r="E2254">
            <v>1.82</v>
          </cell>
          <cell r="F2254">
            <v>105.76</v>
          </cell>
        </row>
        <row r="2255">
          <cell r="A2255" t="str">
            <v>38.22.660</v>
          </cell>
          <cell r="B2255" t="str">
            <v>Tampa de encaixe para eletrocalha, galvanizada a fogo, L= 300mm</v>
          </cell>
          <cell r="C2255" t="str">
            <v>M</v>
          </cell>
          <cell r="D2255">
            <v>146.99</v>
          </cell>
          <cell r="E2255">
            <v>1.82</v>
          </cell>
          <cell r="F2255">
            <v>148.81</v>
          </cell>
        </row>
        <row r="2256">
          <cell r="A2256" t="str">
            <v>38.22.670</v>
          </cell>
          <cell r="B2256" t="str">
            <v>Tampa de encaixe para eletrocalha, galvanizada a fogo, L= 400mm</v>
          </cell>
          <cell r="C2256" t="str">
            <v>M</v>
          </cell>
          <cell r="D2256">
            <v>176.35</v>
          </cell>
          <cell r="E2256">
            <v>1.82</v>
          </cell>
          <cell r="F2256">
            <v>178.17</v>
          </cell>
        </row>
        <row r="2257">
          <cell r="A2257" t="str">
            <v>38.23</v>
          </cell>
          <cell r="B2257" t="str">
            <v>Eletrocalha e acessorios..</v>
          </cell>
        </row>
        <row r="2258">
          <cell r="A2258" t="str">
            <v>38.23.010</v>
          </cell>
          <cell r="B2258" t="str">
            <v>Suporte para eletrocalha, galvanizado a fogo, 50x50mm</v>
          </cell>
          <cell r="C2258" t="str">
            <v>UN</v>
          </cell>
          <cell r="D2258">
            <v>6.71</v>
          </cell>
          <cell r="E2258">
            <v>9.1</v>
          </cell>
          <cell r="F2258">
            <v>15.81</v>
          </cell>
        </row>
        <row r="2259">
          <cell r="A2259" t="str">
            <v>38.23.020</v>
          </cell>
          <cell r="B2259" t="str">
            <v>Suporte para eletrocalha, galvanizado a fogo, 100x50mm</v>
          </cell>
          <cell r="C2259" t="str">
            <v>UN</v>
          </cell>
          <cell r="D2259">
            <v>8.31</v>
          </cell>
          <cell r="E2259">
            <v>9.1</v>
          </cell>
          <cell r="F2259">
            <v>17.41</v>
          </cell>
        </row>
        <row r="2260">
          <cell r="A2260" t="str">
            <v>38.23.030</v>
          </cell>
          <cell r="B2260" t="str">
            <v>Suporte para eletrocalha, galvanizado a fogo, 150x50mm</v>
          </cell>
          <cell r="C2260" t="str">
            <v>UN</v>
          </cell>
          <cell r="D2260">
            <v>11.77</v>
          </cell>
          <cell r="E2260">
            <v>9.1</v>
          </cell>
          <cell r="F2260">
            <v>20.87</v>
          </cell>
        </row>
        <row r="2261">
          <cell r="A2261" t="str">
            <v>38.23.040</v>
          </cell>
          <cell r="B2261" t="str">
            <v>Suporte para eletrocalha, galvanizado a fogo, 200x50mm</v>
          </cell>
          <cell r="C2261" t="str">
            <v>UN</v>
          </cell>
          <cell r="D2261">
            <v>14.55</v>
          </cell>
          <cell r="E2261">
            <v>9.1</v>
          </cell>
          <cell r="F2261">
            <v>23.65</v>
          </cell>
        </row>
        <row r="2262">
          <cell r="A2262" t="str">
            <v>38.23.050</v>
          </cell>
          <cell r="B2262" t="str">
            <v>Suporte para eletrocalha, galvanizado a fogo, 250x50mm</v>
          </cell>
          <cell r="C2262" t="str">
            <v>UN</v>
          </cell>
          <cell r="D2262">
            <v>13.92</v>
          </cell>
          <cell r="E2262">
            <v>9.1</v>
          </cell>
          <cell r="F2262">
            <v>23.02</v>
          </cell>
        </row>
        <row r="2263">
          <cell r="A2263" t="str">
            <v>38.23.060</v>
          </cell>
          <cell r="B2263" t="str">
            <v>Suporte para eletrocalha, galvanizado a fogo, 300x50mm</v>
          </cell>
          <cell r="C2263" t="str">
            <v>UN</v>
          </cell>
          <cell r="D2263">
            <v>18.489999999999998</v>
          </cell>
          <cell r="E2263">
            <v>9.1</v>
          </cell>
          <cell r="F2263">
            <v>27.59</v>
          </cell>
        </row>
        <row r="2264">
          <cell r="A2264" t="str">
            <v>38.23.110</v>
          </cell>
          <cell r="B2264" t="str">
            <v>Suporte para eletrocalha, galvanizado a fogo, 100x100mm</v>
          </cell>
          <cell r="C2264" t="str">
            <v>UN</v>
          </cell>
          <cell r="D2264">
            <v>10.86</v>
          </cell>
          <cell r="E2264">
            <v>9.1</v>
          </cell>
          <cell r="F2264">
            <v>19.96</v>
          </cell>
        </row>
        <row r="2265">
          <cell r="A2265" t="str">
            <v>38.23.120</v>
          </cell>
          <cell r="B2265" t="str">
            <v>Suporte para eletrocalha, galvanizado a fogo, 150x100mm</v>
          </cell>
          <cell r="C2265" t="str">
            <v>UN</v>
          </cell>
          <cell r="D2265">
            <v>15.97</v>
          </cell>
          <cell r="E2265">
            <v>9.1</v>
          </cell>
          <cell r="F2265">
            <v>25.07</v>
          </cell>
        </row>
        <row r="2266">
          <cell r="A2266" t="str">
            <v>38.23.130</v>
          </cell>
          <cell r="B2266" t="str">
            <v>Suporte para eletrocalha, galvanizado a fogo, 200x100mm</v>
          </cell>
          <cell r="C2266" t="str">
            <v>UN</v>
          </cell>
          <cell r="D2266">
            <v>18.45</v>
          </cell>
          <cell r="E2266">
            <v>9.1</v>
          </cell>
          <cell r="F2266">
            <v>27.55</v>
          </cell>
        </row>
        <row r="2267">
          <cell r="A2267" t="str">
            <v>38.23.140</v>
          </cell>
          <cell r="B2267" t="str">
            <v>Suporte para eletrocalha, galvanizado a fogo, 250x100mm</v>
          </cell>
          <cell r="C2267" t="str">
            <v>UN</v>
          </cell>
          <cell r="D2267">
            <v>18.170000000000002</v>
          </cell>
          <cell r="E2267">
            <v>9.1</v>
          </cell>
          <cell r="F2267">
            <v>27.27</v>
          </cell>
        </row>
        <row r="2268">
          <cell r="A2268" t="str">
            <v>38.23.150</v>
          </cell>
          <cell r="B2268" t="str">
            <v>Suporte para eletrocalha, galvanizado a fogo, 300x100mm</v>
          </cell>
          <cell r="C2268" t="str">
            <v>UN</v>
          </cell>
          <cell r="D2268">
            <v>23.89</v>
          </cell>
          <cell r="E2268">
            <v>9.1</v>
          </cell>
          <cell r="F2268">
            <v>32.99</v>
          </cell>
        </row>
        <row r="2269">
          <cell r="A2269" t="str">
            <v>38.23.160</v>
          </cell>
          <cell r="B2269" t="str">
            <v>Suporte para eletrocalha, galvanizado a fogo, 400x100mm</v>
          </cell>
          <cell r="C2269" t="str">
            <v>UN</v>
          </cell>
          <cell r="D2269">
            <v>32.04</v>
          </cell>
          <cell r="E2269">
            <v>9.1</v>
          </cell>
          <cell r="F2269">
            <v>41.14</v>
          </cell>
        </row>
        <row r="2270">
          <cell r="A2270" t="str">
            <v>38.23.210</v>
          </cell>
          <cell r="B2270" t="str">
            <v>Mão francesa simples, galvanizada a fogo, L= 200mm</v>
          </cell>
          <cell r="C2270" t="str">
            <v>UN</v>
          </cell>
          <cell r="D2270">
            <v>13.79</v>
          </cell>
          <cell r="E2270">
            <v>9.1</v>
          </cell>
          <cell r="F2270">
            <v>22.89</v>
          </cell>
        </row>
        <row r="2271">
          <cell r="A2271" t="str">
            <v>38.23.220</v>
          </cell>
          <cell r="B2271" t="str">
            <v>Mão francesa simples, galvanizada a fogo, L= 300mm</v>
          </cell>
          <cell r="C2271" t="str">
            <v>UN</v>
          </cell>
          <cell r="D2271">
            <v>17.149999999999999</v>
          </cell>
          <cell r="E2271">
            <v>9.1</v>
          </cell>
          <cell r="F2271">
            <v>26.25</v>
          </cell>
        </row>
        <row r="2272">
          <cell r="A2272" t="str">
            <v>38.23.230</v>
          </cell>
          <cell r="B2272" t="str">
            <v>Mão francesa simples, galvanizada a fogo, L= 400mm</v>
          </cell>
          <cell r="C2272" t="str">
            <v>UN</v>
          </cell>
          <cell r="D2272">
            <v>22.32</v>
          </cell>
          <cell r="E2272">
            <v>9.1</v>
          </cell>
          <cell r="F2272">
            <v>31.42</v>
          </cell>
        </row>
        <row r="2273">
          <cell r="A2273" t="str">
            <v>38.23.240</v>
          </cell>
          <cell r="B2273" t="str">
            <v>Mão francesa simples, galvanizada a fogo, L= 500mm</v>
          </cell>
          <cell r="C2273" t="str">
            <v>UN</v>
          </cell>
          <cell r="D2273">
            <v>27.57</v>
          </cell>
          <cell r="E2273">
            <v>9.1</v>
          </cell>
          <cell r="F2273">
            <v>36.67</v>
          </cell>
        </row>
        <row r="2274">
          <cell r="A2274" t="str">
            <v>38.23.310</v>
          </cell>
          <cell r="B2274" t="str">
            <v>Mão francesa dupla, galvanizada a fogo, L= 300mm</v>
          </cell>
          <cell r="C2274" t="str">
            <v>UN</v>
          </cell>
          <cell r="D2274">
            <v>33.97</v>
          </cell>
          <cell r="E2274">
            <v>12.73</v>
          </cell>
          <cell r="F2274">
            <v>46.7</v>
          </cell>
        </row>
        <row r="2275">
          <cell r="A2275" t="str">
            <v>38.23.320</v>
          </cell>
          <cell r="B2275" t="str">
            <v>Mão francesa dupla, galvanizada a fogo, L= 400mm</v>
          </cell>
          <cell r="C2275" t="str">
            <v>UN</v>
          </cell>
          <cell r="D2275">
            <v>44.65</v>
          </cell>
          <cell r="E2275">
            <v>12.73</v>
          </cell>
          <cell r="F2275">
            <v>57.38</v>
          </cell>
        </row>
        <row r="2276">
          <cell r="A2276" t="str">
            <v>38.23.330</v>
          </cell>
          <cell r="B2276" t="str">
            <v>Mão francesa dupla, galvanizada a fogo, L= 500mm</v>
          </cell>
          <cell r="C2276" t="str">
            <v>UN</v>
          </cell>
          <cell r="D2276">
            <v>52.08</v>
          </cell>
          <cell r="E2276">
            <v>12.73</v>
          </cell>
          <cell r="F2276">
            <v>64.81</v>
          </cell>
        </row>
        <row r="2277">
          <cell r="A2277" t="str">
            <v>39</v>
          </cell>
          <cell r="B2277" t="str">
            <v>CONDUTOR E ENFIACAO DE ENERGIA ELETRICA E TELEFONIA</v>
          </cell>
        </row>
        <row r="2278">
          <cell r="A2278" t="str">
            <v>39.02</v>
          </cell>
          <cell r="B2278" t="str">
            <v>Cabo de cobre, isolamento 450V / 750 V, isolacao em PVC 70°C</v>
          </cell>
        </row>
        <row r="2279">
          <cell r="A2279" t="str">
            <v>39.02.010</v>
          </cell>
          <cell r="B2279" t="str">
            <v>Cabo de cobre de 1,5 mm², isolamento 750 V - isolação em PVC 70°C</v>
          </cell>
          <cell r="C2279" t="str">
            <v>M</v>
          </cell>
          <cell r="D2279">
            <v>1.57</v>
          </cell>
          <cell r="E2279">
            <v>1.45</v>
          </cell>
          <cell r="F2279">
            <v>3.02</v>
          </cell>
        </row>
        <row r="2280">
          <cell r="A2280" t="str">
            <v>39.02.016</v>
          </cell>
          <cell r="B2280" t="str">
            <v>Cabo de cobre de 2,5 mm², isolamento 750 V - isolação em PVC 70°C</v>
          </cell>
          <cell r="C2280" t="str">
            <v>M</v>
          </cell>
          <cell r="D2280">
            <v>2.48</v>
          </cell>
          <cell r="E2280">
            <v>1.45</v>
          </cell>
          <cell r="F2280">
            <v>3.93</v>
          </cell>
        </row>
        <row r="2281">
          <cell r="A2281" t="str">
            <v>39.02.020</v>
          </cell>
          <cell r="B2281" t="str">
            <v>Cabo de cobre de 4 mm², isolamento 750 V - isolação em PVC 70°C</v>
          </cell>
          <cell r="C2281" t="str">
            <v>M</v>
          </cell>
          <cell r="D2281">
            <v>3.88</v>
          </cell>
          <cell r="E2281">
            <v>2.1800000000000002</v>
          </cell>
          <cell r="F2281">
            <v>6.06</v>
          </cell>
        </row>
        <row r="2282">
          <cell r="A2282" t="str">
            <v>39.02.030</v>
          </cell>
          <cell r="B2282" t="str">
            <v>Cabo de cobre de 6 mm², isolamento 750 V - isolação em PVC 70°C</v>
          </cell>
          <cell r="C2282" t="str">
            <v>M</v>
          </cell>
          <cell r="D2282">
            <v>6.27</v>
          </cell>
          <cell r="E2282">
            <v>2.5499999999999998</v>
          </cell>
          <cell r="F2282">
            <v>8.82</v>
          </cell>
        </row>
        <row r="2283">
          <cell r="A2283" t="str">
            <v>39.02.040</v>
          </cell>
          <cell r="B2283" t="str">
            <v>Cabo de cobre de 10 mm², isolamento 750 V - isolação em PVC 70°C</v>
          </cell>
          <cell r="C2283" t="str">
            <v>M</v>
          </cell>
          <cell r="D2283">
            <v>10.57</v>
          </cell>
          <cell r="E2283">
            <v>2.91</v>
          </cell>
          <cell r="F2283">
            <v>13.48</v>
          </cell>
        </row>
        <row r="2284">
          <cell r="A2284" t="str">
            <v>39.03</v>
          </cell>
          <cell r="B2284" t="str">
            <v>Cabo de cobre, isolamento 0,6/1kV, isolacao em PVC 70°C</v>
          </cell>
        </row>
        <row r="2285">
          <cell r="A2285" t="str">
            <v>39.03.160</v>
          </cell>
          <cell r="B2285" t="str">
            <v>Cabo de cobre de 1,5 mm², isolamento 0,6/1 kV - isolação em PVC 70°C</v>
          </cell>
          <cell r="C2285" t="str">
            <v>M</v>
          </cell>
          <cell r="D2285">
            <v>1.58</v>
          </cell>
          <cell r="E2285">
            <v>1.45</v>
          </cell>
          <cell r="F2285">
            <v>3.03</v>
          </cell>
        </row>
        <row r="2286">
          <cell r="A2286" t="str">
            <v>39.03.170</v>
          </cell>
          <cell r="B2286" t="str">
            <v>Cabo de cobre de 2,5 mm², isolamento 0,6/1 kV - isolação em PVC 70°C</v>
          </cell>
          <cell r="C2286" t="str">
            <v>M</v>
          </cell>
          <cell r="D2286">
            <v>2.74</v>
          </cell>
          <cell r="E2286">
            <v>1.82</v>
          </cell>
          <cell r="F2286">
            <v>4.5599999999999996</v>
          </cell>
        </row>
        <row r="2287">
          <cell r="A2287" t="str">
            <v>39.03.174</v>
          </cell>
          <cell r="B2287" t="str">
            <v>Cabo de cobre de 4 mm², isolamento 0,6/1 kV - isolação em PVC 70°C.</v>
          </cell>
          <cell r="C2287" t="str">
            <v>M</v>
          </cell>
          <cell r="D2287">
            <v>4.16</v>
          </cell>
          <cell r="E2287">
            <v>2.1800000000000002</v>
          </cell>
          <cell r="F2287">
            <v>6.34</v>
          </cell>
        </row>
        <row r="2288">
          <cell r="A2288" t="str">
            <v>39.03.178</v>
          </cell>
          <cell r="B2288" t="str">
            <v>Cabo de cobre de 6 mm², isolamento 0,6/1 kV - isolação em PVC 70°C</v>
          </cell>
          <cell r="C2288" t="str">
            <v>M</v>
          </cell>
          <cell r="D2288">
            <v>6.17</v>
          </cell>
          <cell r="E2288">
            <v>2.5499999999999998</v>
          </cell>
          <cell r="F2288">
            <v>8.7200000000000006</v>
          </cell>
        </row>
        <row r="2289">
          <cell r="A2289" t="str">
            <v>39.03.182</v>
          </cell>
          <cell r="B2289" t="str">
            <v>Cabo de cobre de 10 mm², isolamento 0,6/1 kV - isolação em PVC 70°C</v>
          </cell>
          <cell r="C2289" t="str">
            <v>M</v>
          </cell>
          <cell r="D2289">
            <v>9.61</v>
          </cell>
          <cell r="E2289">
            <v>2.91</v>
          </cell>
          <cell r="F2289">
            <v>12.52</v>
          </cell>
        </row>
        <row r="2290">
          <cell r="A2290" t="str">
            <v>39.04</v>
          </cell>
          <cell r="B2290" t="str">
            <v>Cabo de cobre nu, tempera mole, classe 2</v>
          </cell>
        </row>
        <row r="2291">
          <cell r="A2291" t="str">
            <v>39.04.040</v>
          </cell>
          <cell r="B2291" t="str">
            <v>Cabo de cobre nu, têmpera mole, classe 2, de 10 mm²</v>
          </cell>
          <cell r="C2291" t="str">
            <v>M</v>
          </cell>
          <cell r="D2291">
            <v>8.66</v>
          </cell>
          <cell r="E2291">
            <v>1.82</v>
          </cell>
          <cell r="F2291">
            <v>10.48</v>
          </cell>
        </row>
        <row r="2292">
          <cell r="A2292" t="str">
            <v>39.04.050</v>
          </cell>
          <cell r="B2292" t="str">
            <v>Cabo de cobre nu, têmpera mole, classe 2, de 16 mm²</v>
          </cell>
          <cell r="C2292" t="str">
            <v>M</v>
          </cell>
          <cell r="D2292">
            <v>14.58</v>
          </cell>
          <cell r="E2292">
            <v>1.82</v>
          </cell>
          <cell r="F2292">
            <v>16.399999999999999</v>
          </cell>
        </row>
        <row r="2293">
          <cell r="A2293" t="str">
            <v>39.04.060</v>
          </cell>
          <cell r="B2293" t="str">
            <v>Cabo de cobre nu, têmpera mole, classe 2, de 25 mm²</v>
          </cell>
          <cell r="C2293" t="str">
            <v>M</v>
          </cell>
          <cell r="D2293">
            <v>20.28</v>
          </cell>
          <cell r="E2293">
            <v>3.64</v>
          </cell>
          <cell r="F2293">
            <v>23.92</v>
          </cell>
        </row>
        <row r="2294">
          <cell r="A2294" t="str">
            <v>39.04.070</v>
          </cell>
          <cell r="B2294" t="str">
            <v>Cabo de cobre nu, têmpera mole, classe 2, de 35 mm²</v>
          </cell>
          <cell r="C2294" t="str">
            <v>M</v>
          </cell>
          <cell r="D2294">
            <v>29.45</v>
          </cell>
          <cell r="E2294">
            <v>5.46</v>
          </cell>
          <cell r="F2294">
            <v>34.909999999999997</v>
          </cell>
        </row>
        <row r="2295">
          <cell r="A2295" t="str">
            <v>39.04.080</v>
          </cell>
          <cell r="B2295" t="str">
            <v>Cabo de cobre nu, têmpera mole, classe 2, de 50 mm²</v>
          </cell>
          <cell r="C2295" t="str">
            <v>M</v>
          </cell>
          <cell r="D2295">
            <v>43.94</v>
          </cell>
          <cell r="E2295">
            <v>7.27</v>
          </cell>
          <cell r="F2295">
            <v>51.21</v>
          </cell>
        </row>
        <row r="2296">
          <cell r="A2296" t="str">
            <v>39.04.100</v>
          </cell>
          <cell r="B2296" t="str">
            <v>Cabo de cobre nu, têmpera mole, classe 2, de 70 mm²</v>
          </cell>
          <cell r="C2296" t="str">
            <v>M</v>
          </cell>
          <cell r="D2296">
            <v>55.47</v>
          </cell>
          <cell r="E2296">
            <v>9.1</v>
          </cell>
          <cell r="F2296">
            <v>64.569999999999993</v>
          </cell>
        </row>
        <row r="2297">
          <cell r="A2297" t="str">
            <v>39.04.120</v>
          </cell>
          <cell r="B2297" t="str">
            <v>Cabo de cobre nu, têmpera mole, classe 2, de 95 mm²</v>
          </cell>
          <cell r="C2297" t="str">
            <v>M</v>
          </cell>
          <cell r="D2297">
            <v>95.3</v>
          </cell>
          <cell r="E2297">
            <v>10.92</v>
          </cell>
          <cell r="F2297">
            <v>106.22</v>
          </cell>
        </row>
        <row r="2298">
          <cell r="A2298" t="str">
            <v>39.04.180</v>
          </cell>
          <cell r="B2298" t="str">
            <v>Cabo de cobre nu, têmpera mole, classe 2, de 185 mm²</v>
          </cell>
          <cell r="C2298" t="str">
            <v>M</v>
          </cell>
          <cell r="D2298">
            <v>189.72</v>
          </cell>
          <cell r="E2298">
            <v>16.37</v>
          </cell>
          <cell r="F2298">
            <v>206.09</v>
          </cell>
        </row>
        <row r="2299">
          <cell r="A2299" t="str">
            <v>39.05</v>
          </cell>
          <cell r="B2299" t="str">
            <v>Cabo de cobre tripolar, isolamento 8,7/15 kV, isolacao EPR 90°C</v>
          </cell>
        </row>
        <row r="2300">
          <cell r="A2300" t="str">
            <v>39.05.070</v>
          </cell>
          <cell r="B2300" t="str">
            <v>Cabo de cobre de 3x35 mm², isolamento 8,7/15 kV - isolação EPR 90°C</v>
          </cell>
          <cell r="C2300" t="str">
            <v>M</v>
          </cell>
          <cell r="D2300">
            <v>211</v>
          </cell>
          <cell r="E2300">
            <v>32.72</v>
          </cell>
          <cell r="F2300">
            <v>243.72</v>
          </cell>
        </row>
        <row r="2301">
          <cell r="A2301" t="str">
            <v>39.06</v>
          </cell>
          <cell r="B2301" t="str">
            <v>Cabo de cobre unipolar, isolamento 8,7/15 kV, isolacao EPR 90°C</v>
          </cell>
        </row>
        <row r="2302">
          <cell r="A2302" t="str">
            <v>39.06.060</v>
          </cell>
          <cell r="B2302" t="str">
            <v>Cabo de cobre de 25 mm², isolamento 8,7/15 kV - isolação EPR 90°C</v>
          </cell>
          <cell r="C2302" t="str">
            <v>M</v>
          </cell>
          <cell r="D2302">
            <v>56.65</v>
          </cell>
          <cell r="E2302">
            <v>19.63</v>
          </cell>
          <cell r="F2302">
            <v>76.28</v>
          </cell>
        </row>
        <row r="2303">
          <cell r="A2303" t="str">
            <v>39.06.070</v>
          </cell>
          <cell r="B2303" t="str">
            <v>Cabo de cobre de 35 mm², isolamento 8,7/15 kV - isolação EPR 90°C</v>
          </cell>
          <cell r="C2303" t="str">
            <v>M</v>
          </cell>
          <cell r="D2303">
            <v>72.099999999999994</v>
          </cell>
          <cell r="E2303">
            <v>23.62</v>
          </cell>
          <cell r="F2303">
            <v>95.72</v>
          </cell>
        </row>
        <row r="2304">
          <cell r="A2304" t="str">
            <v>39.06.074</v>
          </cell>
          <cell r="B2304" t="str">
            <v>Cabo de cobre de 50 mm², isolamento 8,7/15 kV - isolação EPR 90°C</v>
          </cell>
          <cell r="C2304" t="str">
            <v>M</v>
          </cell>
          <cell r="D2304">
            <v>95</v>
          </cell>
          <cell r="E2304">
            <v>32.72</v>
          </cell>
          <cell r="F2304">
            <v>127.72</v>
          </cell>
        </row>
        <row r="2305">
          <cell r="A2305" t="str">
            <v>39.06.084</v>
          </cell>
          <cell r="B2305" t="str">
            <v>Cabo de cobre de 120 mm², isolamento 8,7/15 kV - isolação EPR 90°C</v>
          </cell>
          <cell r="C2305" t="str">
            <v>M</v>
          </cell>
          <cell r="D2305">
            <v>190.15</v>
          </cell>
          <cell r="E2305">
            <v>39.26</v>
          </cell>
          <cell r="F2305">
            <v>229.41</v>
          </cell>
        </row>
        <row r="2306">
          <cell r="A2306" t="str">
            <v>39.09</v>
          </cell>
          <cell r="B2306" t="str">
            <v>Conectores</v>
          </cell>
        </row>
        <row r="2307">
          <cell r="A2307" t="str">
            <v>39.09.010</v>
          </cell>
          <cell r="B2307" t="str">
            <v>Conector terminal tipo BNC para cabo coaxial RG 59</v>
          </cell>
          <cell r="C2307" t="str">
            <v>UN</v>
          </cell>
          <cell r="D2307">
            <v>6.98</v>
          </cell>
          <cell r="E2307">
            <v>3.64</v>
          </cell>
          <cell r="F2307">
            <v>10.62</v>
          </cell>
        </row>
        <row r="2308">
          <cell r="A2308" t="str">
            <v>39.09.015</v>
          </cell>
          <cell r="B2308" t="str">
            <v>Conector de emenda tipo BNC para cabo coaxial RG 59</v>
          </cell>
          <cell r="C2308" t="str">
            <v>UN</v>
          </cell>
          <cell r="D2308">
            <v>4.8899999999999997</v>
          </cell>
          <cell r="E2308">
            <v>3.64</v>
          </cell>
          <cell r="F2308">
            <v>8.5299999999999994</v>
          </cell>
        </row>
        <row r="2309">
          <cell r="A2309" t="str">
            <v>39.09.020</v>
          </cell>
          <cell r="B2309" t="str">
            <v>Conector split-bolt para cabo de 25 mm², latão, simples</v>
          </cell>
          <cell r="C2309" t="str">
            <v>UN</v>
          </cell>
          <cell r="D2309">
            <v>9.7100000000000009</v>
          </cell>
          <cell r="E2309">
            <v>3.64</v>
          </cell>
          <cell r="F2309">
            <v>13.35</v>
          </cell>
        </row>
        <row r="2310">
          <cell r="A2310" t="str">
            <v>39.09.040</v>
          </cell>
          <cell r="B2310" t="str">
            <v>Conector split-bolt para cabo de 35 mm², latão, simples</v>
          </cell>
          <cell r="C2310" t="str">
            <v>UN</v>
          </cell>
          <cell r="D2310">
            <v>10.29</v>
          </cell>
          <cell r="E2310">
            <v>3.64</v>
          </cell>
          <cell r="F2310">
            <v>13.93</v>
          </cell>
        </row>
        <row r="2311">
          <cell r="A2311" t="str">
            <v>39.09.060</v>
          </cell>
          <cell r="B2311" t="str">
            <v>Conector split-bolt para cabo de 50 mm², latão, simples</v>
          </cell>
          <cell r="C2311" t="str">
            <v>UN</v>
          </cell>
          <cell r="D2311">
            <v>14.04</v>
          </cell>
          <cell r="E2311">
            <v>3.64</v>
          </cell>
          <cell r="F2311">
            <v>17.68</v>
          </cell>
        </row>
        <row r="2312">
          <cell r="A2312" t="str">
            <v>39.09.100</v>
          </cell>
          <cell r="B2312" t="str">
            <v>Conector split-bolt para cabo de 25 mm², latão, com rabicho</v>
          </cell>
          <cell r="C2312" t="str">
            <v>UN</v>
          </cell>
          <cell r="D2312">
            <v>15.46</v>
          </cell>
          <cell r="E2312">
            <v>3.64</v>
          </cell>
          <cell r="F2312">
            <v>19.100000000000001</v>
          </cell>
        </row>
        <row r="2313">
          <cell r="A2313" t="str">
            <v>39.09.120</v>
          </cell>
          <cell r="B2313" t="str">
            <v>Conector split-bolt para cabo de 35 mm², latão, com rabicho</v>
          </cell>
          <cell r="C2313" t="str">
            <v>UN</v>
          </cell>
          <cell r="D2313">
            <v>19.670000000000002</v>
          </cell>
          <cell r="E2313">
            <v>3.64</v>
          </cell>
          <cell r="F2313">
            <v>23.31</v>
          </cell>
        </row>
        <row r="2314">
          <cell r="A2314" t="str">
            <v>39.09.140</v>
          </cell>
          <cell r="B2314" t="str">
            <v>Conector split-bolt para cabo de 50 mm², latão, com rabicho</v>
          </cell>
          <cell r="C2314" t="str">
            <v>UN</v>
          </cell>
          <cell r="D2314">
            <v>23</v>
          </cell>
          <cell r="E2314">
            <v>3.64</v>
          </cell>
          <cell r="F2314">
            <v>26.64</v>
          </cell>
        </row>
        <row r="2315">
          <cell r="A2315" t="str">
            <v>39.10</v>
          </cell>
          <cell r="B2315" t="str">
            <v>Terminais de pressao e compressao</v>
          </cell>
        </row>
        <row r="2316">
          <cell r="A2316" t="str">
            <v>39.10.050</v>
          </cell>
          <cell r="B2316" t="str">
            <v>Terminal de compressão para cabo de 2,5 mm²</v>
          </cell>
          <cell r="C2316" t="str">
            <v>UN</v>
          </cell>
          <cell r="D2316">
            <v>0.84</v>
          </cell>
          <cell r="E2316">
            <v>2.91</v>
          </cell>
          <cell r="F2316">
            <v>3.75</v>
          </cell>
        </row>
        <row r="2317">
          <cell r="A2317" t="str">
            <v>39.10.060</v>
          </cell>
          <cell r="B2317" t="str">
            <v>Terminal de pressão/compressão para cabo de 6 até 10 mm²</v>
          </cell>
          <cell r="C2317" t="str">
            <v>UN</v>
          </cell>
          <cell r="D2317">
            <v>5.04</v>
          </cell>
          <cell r="E2317">
            <v>5.46</v>
          </cell>
          <cell r="F2317">
            <v>10.5</v>
          </cell>
        </row>
        <row r="2318">
          <cell r="A2318" t="str">
            <v>39.10.080</v>
          </cell>
          <cell r="B2318" t="str">
            <v>Terminal de pressão/compressão para cabo de 16 mm²</v>
          </cell>
          <cell r="C2318" t="str">
            <v>UN</v>
          </cell>
          <cell r="D2318">
            <v>8.5299999999999994</v>
          </cell>
          <cell r="E2318">
            <v>5.46</v>
          </cell>
          <cell r="F2318">
            <v>13.99</v>
          </cell>
        </row>
        <row r="2319">
          <cell r="A2319" t="str">
            <v>39.10.120</v>
          </cell>
          <cell r="B2319" t="str">
            <v>Terminal de pressão/compressão para cabo de 25 mm²</v>
          </cell>
          <cell r="C2319" t="str">
            <v>UN</v>
          </cell>
          <cell r="D2319">
            <v>7.41</v>
          </cell>
          <cell r="E2319">
            <v>5.46</v>
          </cell>
          <cell r="F2319">
            <v>12.87</v>
          </cell>
        </row>
        <row r="2320">
          <cell r="A2320" t="str">
            <v>39.10.130</v>
          </cell>
          <cell r="B2320" t="str">
            <v>Terminal de pressão/compressão para cabo de 35 mm²</v>
          </cell>
          <cell r="C2320" t="str">
            <v>UN</v>
          </cell>
          <cell r="D2320">
            <v>8.82</v>
          </cell>
          <cell r="E2320">
            <v>5.46</v>
          </cell>
          <cell r="F2320">
            <v>14.28</v>
          </cell>
        </row>
        <row r="2321">
          <cell r="A2321" t="str">
            <v>39.10.160</v>
          </cell>
          <cell r="B2321" t="str">
            <v>Terminal de pressão/compressão para cabo de 50 mm²</v>
          </cell>
          <cell r="C2321" t="str">
            <v>UN</v>
          </cell>
          <cell r="D2321">
            <v>12.62</v>
          </cell>
          <cell r="E2321">
            <v>5.46</v>
          </cell>
          <cell r="F2321">
            <v>18.079999999999998</v>
          </cell>
        </row>
        <row r="2322">
          <cell r="A2322" t="str">
            <v>39.10.200</v>
          </cell>
          <cell r="B2322" t="str">
            <v>Terminal de pressão/compressão para cabo de 70 mm²</v>
          </cell>
          <cell r="C2322" t="str">
            <v>UN</v>
          </cell>
          <cell r="D2322">
            <v>12.18</v>
          </cell>
          <cell r="E2322">
            <v>5.46</v>
          </cell>
          <cell r="F2322">
            <v>17.64</v>
          </cell>
        </row>
        <row r="2323">
          <cell r="A2323" t="str">
            <v>39.10.240</v>
          </cell>
          <cell r="B2323" t="str">
            <v>Terminal de pressão/compressão para cabo de 95 mm²</v>
          </cell>
          <cell r="C2323" t="str">
            <v>UN</v>
          </cell>
          <cell r="D2323">
            <v>20</v>
          </cell>
          <cell r="E2323">
            <v>5.46</v>
          </cell>
          <cell r="F2323">
            <v>25.46</v>
          </cell>
        </row>
        <row r="2324">
          <cell r="A2324" t="str">
            <v>39.10.246</v>
          </cell>
          <cell r="B2324" t="str">
            <v>Terminal de pressão/compressão para cabo de 120 mm²</v>
          </cell>
          <cell r="C2324" t="str">
            <v>UN</v>
          </cell>
          <cell r="D2324">
            <v>25.54</v>
          </cell>
          <cell r="E2324">
            <v>7.27</v>
          </cell>
          <cell r="F2324">
            <v>32.81</v>
          </cell>
        </row>
        <row r="2325">
          <cell r="A2325" t="str">
            <v>39.10.250</v>
          </cell>
          <cell r="B2325" t="str">
            <v>Terminal de pressão/compressão para cabo de 150 mm²</v>
          </cell>
          <cell r="C2325" t="str">
            <v>UN</v>
          </cell>
          <cell r="D2325">
            <v>26.87</v>
          </cell>
          <cell r="E2325">
            <v>7.27</v>
          </cell>
          <cell r="F2325">
            <v>34.14</v>
          </cell>
        </row>
        <row r="2326">
          <cell r="A2326" t="str">
            <v>39.10.280</v>
          </cell>
          <cell r="B2326" t="str">
            <v>Terminal de pressão/compressão para cabo de 185 mm²</v>
          </cell>
          <cell r="C2326" t="str">
            <v>UN</v>
          </cell>
          <cell r="D2326">
            <v>40.03</v>
          </cell>
          <cell r="E2326">
            <v>7.27</v>
          </cell>
          <cell r="F2326">
            <v>47.3</v>
          </cell>
        </row>
        <row r="2327">
          <cell r="A2327" t="str">
            <v>39.10.300</v>
          </cell>
          <cell r="B2327" t="str">
            <v>Terminal de pressão/compressão para cabo de 240 mm²</v>
          </cell>
          <cell r="C2327" t="str">
            <v>UN</v>
          </cell>
          <cell r="D2327">
            <v>38.28</v>
          </cell>
          <cell r="E2327">
            <v>7.27</v>
          </cell>
          <cell r="F2327">
            <v>45.55</v>
          </cell>
        </row>
        <row r="2328">
          <cell r="A2328" t="str">
            <v>39.11</v>
          </cell>
          <cell r="B2328" t="str">
            <v>Fios e cabos telefônicos</v>
          </cell>
        </row>
        <row r="2329">
          <cell r="A2329" t="str">
            <v>39.11.020</v>
          </cell>
          <cell r="B2329" t="str">
            <v>Cabo telefônico CI, com 10 pares de 0,50 mm, para centrais telefônicas, equipamentos e rede interna</v>
          </cell>
          <cell r="C2329" t="str">
            <v>M</v>
          </cell>
          <cell r="D2329">
            <v>5.72</v>
          </cell>
          <cell r="E2329">
            <v>5.46</v>
          </cell>
          <cell r="F2329">
            <v>11.18</v>
          </cell>
        </row>
        <row r="2330">
          <cell r="A2330" t="str">
            <v>39.11.040</v>
          </cell>
          <cell r="B2330" t="str">
            <v>Cabo telefônico CI, com 20 pares de 0,50 mm, para centrais telefônicas, equipamentos e rede interna</v>
          </cell>
          <cell r="C2330" t="str">
            <v>M</v>
          </cell>
          <cell r="D2330">
            <v>11.03</v>
          </cell>
          <cell r="E2330">
            <v>5.46</v>
          </cell>
          <cell r="F2330">
            <v>16.489999999999998</v>
          </cell>
        </row>
        <row r="2331">
          <cell r="A2331" t="str">
            <v>39.11.080</v>
          </cell>
          <cell r="B2331" t="str">
            <v>Cabo telefônico CI, com 50 pares de 0,50 mm, para centrais telefônicas, equipamentos e rede interna</v>
          </cell>
          <cell r="C2331" t="str">
            <v>M</v>
          </cell>
          <cell r="D2331">
            <v>25.81</v>
          </cell>
          <cell r="E2331">
            <v>5.46</v>
          </cell>
          <cell r="F2331">
            <v>31.27</v>
          </cell>
        </row>
        <row r="2332">
          <cell r="A2332" t="str">
            <v>39.11.090</v>
          </cell>
          <cell r="B2332" t="str">
            <v>Fio telefônico tipo FI-60, para ligação de aparelhos telefônicos</v>
          </cell>
          <cell r="C2332" t="str">
            <v>M</v>
          </cell>
          <cell r="D2332">
            <v>0.66</v>
          </cell>
          <cell r="E2332">
            <v>2.91</v>
          </cell>
          <cell r="F2332">
            <v>3.57</v>
          </cell>
        </row>
        <row r="2333">
          <cell r="A2333" t="str">
            <v>39.11.110</v>
          </cell>
          <cell r="B2333" t="str">
            <v>Fio telefônico externo tipo FE-160</v>
          </cell>
          <cell r="C2333" t="str">
            <v>M</v>
          </cell>
          <cell r="D2333">
            <v>2.2599999999999998</v>
          </cell>
          <cell r="E2333">
            <v>10.92</v>
          </cell>
          <cell r="F2333">
            <v>13.18</v>
          </cell>
        </row>
        <row r="2334">
          <cell r="A2334" t="str">
            <v>39.11.120</v>
          </cell>
          <cell r="B2334" t="str">
            <v>Cabo telefônico CTP-APL-SN, com 10 pares de 0,50 mm, para cotos de transição em caixas e entradas</v>
          </cell>
          <cell r="C2334" t="str">
            <v>M</v>
          </cell>
          <cell r="D2334">
            <v>5.91</v>
          </cell>
          <cell r="E2334">
            <v>4.3600000000000003</v>
          </cell>
          <cell r="F2334">
            <v>10.27</v>
          </cell>
        </row>
        <row r="2335">
          <cell r="A2335" t="str">
            <v>39.11.190</v>
          </cell>
          <cell r="B2335" t="str">
            <v>Cabo telefônico CCE-APL, com 4 pares de 0,50 mm, para conexões em rede externa</v>
          </cell>
          <cell r="C2335" t="str">
            <v>M</v>
          </cell>
          <cell r="D2335">
            <v>3.54</v>
          </cell>
          <cell r="E2335">
            <v>3.64</v>
          </cell>
          <cell r="F2335">
            <v>7.18</v>
          </cell>
        </row>
        <row r="2336">
          <cell r="A2336" t="str">
            <v>39.11.210</v>
          </cell>
          <cell r="B2336" t="str">
            <v>Cabo telefônico secundário de distribuição CTP-APL, com 20 pares de 0,50 mm, para rede externa</v>
          </cell>
          <cell r="C2336" t="str">
            <v>M</v>
          </cell>
          <cell r="D2336">
            <v>13.1</v>
          </cell>
          <cell r="E2336">
            <v>4.7300000000000004</v>
          </cell>
          <cell r="F2336">
            <v>17.829999999999998</v>
          </cell>
        </row>
        <row r="2337">
          <cell r="A2337" t="str">
            <v>39.11.230</v>
          </cell>
          <cell r="B2337" t="str">
            <v>Cabo telefônico secundário de distribuição CTP-APL, com 50 pares de 0,50 mm, para rede externa</v>
          </cell>
          <cell r="C2337" t="str">
            <v>M</v>
          </cell>
          <cell r="D2337">
            <v>27.16</v>
          </cell>
          <cell r="E2337">
            <v>5.82</v>
          </cell>
          <cell r="F2337">
            <v>32.979999999999997</v>
          </cell>
        </row>
        <row r="2338">
          <cell r="A2338" t="str">
            <v>39.11.240</v>
          </cell>
          <cell r="B2338" t="str">
            <v>Cabo telefônico secundário de distribuição CTP-APL, com 100 pares de 0,50 mm, para rede externa</v>
          </cell>
          <cell r="C2338" t="str">
            <v>M</v>
          </cell>
          <cell r="D2338">
            <v>52.85</v>
          </cell>
          <cell r="E2338">
            <v>7.64</v>
          </cell>
          <cell r="F2338">
            <v>60.49</v>
          </cell>
        </row>
        <row r="2339">
          <cell r="A2339" t="str">
            <v>39.11.270</v>
          </cell>
          <cell r="B2339" t="str">
            <v>Cabo telefônico secundário de distribuição CTP-APL-G, com 10 pares de 0,50 mm, para rede subterrânea</v>
          </cell>
          <cell r="C2339" t="str">
            <v>M</v>
          </cell>
          <cell r="D2339">
            <v>10.35</v>
          </cell>
          <cell r="E2339">
            <v>4.3600000000000003</v>
          </cell>
          <cell r="F2339">
            <v>14.71</v>
          </cell>
        </row>
        <row r="2340">
          <cell r="A2340" t="str">
            <v>39.11.280</v>
          </cell>
          <cell r="B2340" t="str">
            <v>Cabo telefônico secundário de distribuição CTP-APL-G, com 20 pares de 0,50 mm, para rede subterrânea</v>
          </cell>
          <cell r="C2340" t="str">
            <v>M</v>
          </cell>
          <cell r="D2340">
            <v>15.82</v>
          </cell>
          <cell r="E2340">
            <v>4.7300000000000004</v>
          </cell>
          <cell r="F2340">
            <v>20.55</v>
          </cell>
        </row>
        <row r="2341">
          <cell r="A2341" t="str">
            <v>39.11.300</v>
          </cell>
          <cell r="B2341" t="str">
            <v>Cabo telefônico secundário de distribuição CTP-APL-G, com 50 pares de 0,50 mm, para rede subterrânea</v>
          </cell>
          <cell r="C2341" t="str">
            <v>M</v>
          </cell>
          <cell r="D2341">
            <v>30</v>
          </cell>
          <cell r="E2341">
            <v>5.82</v>
          </cell>
          <cell r="F2341">
            <v>35.82</v>
          </cell>
        </row>
        <row r="2342">
          <cell r="A2342" t="str">
            <v>39.11.400</v>
          </cell>
          <cell r="B2342" t="str">
            <v>Cabo telefônico secundário de distribuição CTP-APL, com 10 pares de 0,65 mm, para rede externa</v>
          </cell>
          <cell r="C2342" t="str">
            <v>M</v>
          </cell>
          <cell r="D2342">
            <v>10.93</v>
          </cell>
          <cell r="E2342">
            <v>4.3600000000000003</v>
          </cell>
          <cell r="F2342">
            <v>15.29</v>
          </cell>
        </row>
        <row r="2343">
          <cell r="A2343" t="str">
            <v>39.11.410</v>
          </cell>
          <cell r="B2343" t="str">
            <v>Cabo telefônico secundário de distribuição CTP-APL, com 20 pares de 0,65 mm, para rede externa</v>
          </cell>
          <cell r="C2343" t="str">
            <v>M</v>
          </cell>
          <cell r="D2343">
            <v>19.100000000000001</v>
          </cell>
          <cell r="E2343">
            <v>4.7300000000000004</v>
          </cell>
          <cell r="F2343">
            <v>23.83</v>
          </cell>
        </row>
        <row r="2344">
          <cell r="A2344" t="str">
            <v>39.11.430</v>
          </cell>
          <cell r="B2344" t="str">
            <v>Cabo telefônico secundário de distribuição CTP-APL, com 50 pares de 0,65 mm, para rede externa</v>
          </cell>
          <cell r="C2344" t="str">
            <v>M</v>
          </cell>
          <cell r="D2344">
            <v>38.770000000000003</v>
          </cell>
          <cell r="E2344">
            <v>5.82</v>
          </cell>
          <cell r="F2344">
            <v>44.59</v>
          </cell>
        </row>
        <row r="2345">
          <cell r="A2345" t="str">
            <v>39.12</v>
          </cell>
          <cell r="B2345" t="str">
            <v>Cabo de cobre flexivel, isolamento 600 V, isolacao em VC/E 105°C</v>
          </cell>
        </row>
        <row r="2346">
          <cell r="A2346" t="str">
            <v>39.12.510</v>
          </cell>
          <cell r="B2346" t="str">
            <v>Cabo de cobre flexível blindado de 2 x 1,5 mm², isolamento 600V, isolação em VC/E 105°C - para detecção de incêndio</v>
          </cell>
          <cell r="C2346" t="str">
            <v>M</v>
          </cell>
          <cell r="D2346">
            <v>5.35</v>
          </cell>
          <cell r="E2346">
            <v>3.64</v>
          </cell>
          <cell r="F2346">
            <v>8.99</v>
          </cell>
        </row>
        <row r="2347">
          <cell r="A2347" t="str">
            <v>39.12.520</v>
          </cell>
          <cell r="B2347" t="str">
            <v>Cabo de cobre flexível blindado de 3 x 1,5 mm², isolamento 600V, isolação em VC/E 105°C - para detecção de incêndio</v>
          </cell>
          <cell r="C2347" t="str">
            <v>M</v>
          </cell>
          <cell r="D2347">
            <v>6.86</v>
          </cell>
          <cell r="E2347">
            <v>3.64</v>
          </cell>
          <cell r="F2347">
            <v>10.5</v>
          </cell>
        </row>
        <row r="2348">
          <cell r="A2348" t="str">
            <v>39.12.530</v>
          </cell>
          <cell r="B2348" t="str">
            <v>Cabo de cobre flexível blindado de 2 x 2,5 mm², isolamento 600V, isolação em VC/E 105°C - para detecção de incêndio</v>
          </cell>
          <cell r="C2348" t="str">
            <v>M</v>
          </cell>
          <cell r="D2348">
            <v>7.06</v>
          </cell>
          <cell r="E2348">
            <v>3.64</v>
          </cell>
          <cell r="F2348">
            <v>10.7</v>
          </cell>
        </row>
        <row r="2349">
          <cell r="A2349" t="str">
            <v>39.14</v>
          </cell>
          <cell r="B2349" t="str">
            <v>Cabo de aluminio nu com alma de aco</v>
          </cell>
        </row>
        <row r="2350">
          <cell r="A2350" t="str">
            <v>39.14.010</v>
          </cell>
          <cell r="B2350" t="str">
            <v>Cabo de alumínio nu com alma de aço CAA, 1/0 AWG - Raven</v>
          </cell>
          <cell r="C2350" t="str">
            <v>M</v>
          </cell>
          <cell r="D2350">
            <v>9.43</v>
          </cell>
          <cell r="E2350">
            <v>5.23</v>
          </cell>
          <cell r="F2350">
            <v>14.66</v>
          </cell>
        </row>
        <row r="2351">
          <cell r="A2351" t="str">
            <v>39.14.050</v>
          </cell>
          <cell r="B2351" t="str">
            <v>Cabo de alumínio nu com alma de aço CAA, 4 AWG - Swan</v>
          </cell>
          <cell r="C2351" t="str">
            <v>M</v>
          </cell>
          <cell r="D2351">
            <v>3.72</v>
          </cell>
          <cell r="E2351">
            <v>5.23</v>
          </cell>
          <cell r="F2351">
            <v>8.9499999999999993</v>
          </cell>
        </row>
        <row r="2352">
          <cell r="A2352" t="str">
            <v>39.15</v>
          </cell>
          <cell r="B2352" t="str">
            <v>Cabo de aluminio nu sem alma de aco</v>
          </cell>
        </row>
        <row r="2353">
          <cell r="A2353" t="str">
            <v>39.15.040</v>
          </cell>
          <cell r="B2353" t="str">
            <v>Cabo de alumínio nu sem alma de aço CA, 2 AWG - Iris</v>
          </cell>
          <cell r="C2353" t="str">
            <v>M</v>
          </cell>
          <cell r="D2353">
            <v>3.9</v>
          </cell>
          <cell r="E2353">
            <v>5.23</v>
          </cell>
          <cell r="F2353">
            <v>9.1300000000000008</v>
          </cell>
        </row>
        <row r="2354">
          <cell r="A2354" t="str">
            <v>39.15.070</v>
          </cell>
          <cell r="B2354" t="str">
            <v>Cabo de alumínio nu sem alma de aço CA, 2/0 AWG - Aster</v>
          </cell>
          <cell r="C2354" t="str">
            <v>M</v>
          </cell>
          <cell r="D2354">
            <v>7.82</v>
          </cell>
          <cell r="E2354">
            <v>5.23</v>
          </cell>
          <cell r="F2354">
            <v>13.05</v>
          </cell>
        </row>
        <row r="2355">
          <cell r="A2355" t="str">
            <v>39.18</v>
          </cell>
          <cell r="B2355" t="str">
            <v>Cabo para transmissao de dados</v>
          </cell>
        </row>
        <row r="2356">
          <cell r="A2356" t="str">
            <v>39.18.100</v>
          </cell>
          <cell r="B2356" t="str">
            <v>Cabo coaxial tipo RG 6</v>
          </cell>
          <cell r="C2356" t="str">
            <v>M</v>
          </cell>
          <cell r="D2356">
            <v>2.84</v>
          </cell>
          <cell r="E2356">
            <v>4.01</v>
          </cell>
          <cell r="F2356">
            <v>6.85</v>
          </cell>
        </row>
        <row r="2357">
          <cell r="A2357" t="str">
            <v>39.18.104</v>
          </cell>
          <cell r="B2357" t="str">
            <v>Cabo coaxial tipo RG 11</v>
          </cell>
          <cell r="C2357" t="str">
            <v>M</v>
          </cell>
          <cell r="D2357">
            <v>12.19</v>
          </cell>
          <cell r="E2357">
            <v>4.01</v>
          </cell>
          <cell r="F2357">
            <v>16.2</v>
          </cell>
        </row>
        <row r="2358">
          <cell r="A2358" t="str">
            <v>39.18.106</v>
          </cell>
          <cell r="B2358" t="str">
            <v>Cabo coaxial tipo RG 59</v>
          </cell>
          <cell r="C2358" t="str">
            <v>M</v>
          </cell>
          <cell r="D2358">
            <v>5.42</v>
          </cell>
          <cell r="E2358">
            <v>3.09</v>
          </cell>
          <cell r="F2358">
            <v>8.51</v>
          </cell>
        </row>
        <row r="2359">
          <cell r="A2359" t="str">
            <v>39.18.110</v>
          </cell>
          <cell r="B2359" t="str">
            <v>Cabo coaxial tipo RGC 06</v>
          </cell>
          <cell r="C2359" t="str">
            <v>M</v>
          </cell>
          <cell r="D2359">
            <v>3.15</v>
          </cell>
          <cell r="E2359">
            <v>4.01</v>
          </cell>
          <cell r="F2359">
            <v>7.16</v>
          </cell>
        </row>
        <row r="2360">
          <cell r="A2360" t="str">
            <v>39.18.114</v>
          </cell>
          <cell r="B2360" t="str">
            <v>Cabo coaxial tipo RGC 59</v>
          </cell>
          <cell r="C2360" t="str">
            <v>M</v>
          </cell>
          <cell r="D2360">
            <v>2.95</v>
          </cell>
          <cell r="E2360">
            <v>3.09</v>
          </cell>
          <cell r="F2360">
            <v>6.04</v>
          </cell>
        </row>
        <row r="2361">
          <cell r="A2361" t="str">
            <v>39.18.120</v>
          </cell>
          <cell r="B2361" t="str">
            <v>Cabo para rede U/UTP 23 AWG com 4 pares - categoria 6A</v>
          </cell>
          <cell r="C2361" t="str">
            <v>M</v>
          </cell>
          <cell r="D2361">
            <v>20.56</v>
          </cell>
          <cell r="E2361">
            <v>4.01</v>
          </cell>
          <cell r="F2361">
            <v>24.57</v>
          </cell>
        </row>
        <row r="2362">
          <cell r="A2362" t="str">
            <v>39.18.126</v>
          </cell>
          <cell r="B2362" t="str">
            <v>Cabo para rede 24 AWG com 4 pares, categoria 6</v>
          </cell>
          <cell r="C2362" t="str">
            <v>M</v>
          </cell>
          <cell r="D2362">
            <v>3.98</v>
          </cell>
          <cell r="E2362">
            <v>4.01</v>
          </cell>
          <cell r="F2362">
            <v>7.99</v>
          </cell>
        </row>
        <row r="2363">
          <cell r="A2363" t="str">
            <v>39.20</v>
          </cell>
          <cell r="B2363" t="str">
            <v>Reparos, conservacoes e complementos - GRUPO 39</v>
          </cell>
        </row>
        <row r="2364">
          <cell r="A2364" t="str">
            <v>39.20.005</v>
          </cell>
          <cell r="B2364" t="str">
            <v>Conector prensa-cabo de 3/4´</v>
          </cell>
          <cell r="C2364" t="str">
            <v>UN</v>
          </cell>
          <cell r="D2364">
            <v>10.17</v>
          </cell>
          <cell r="E2364">
            <v>6.07</v>
          </cell>
          <cell r="F2364">
            <v>16.239999999999998</v>
          </cell>
        </row>
        <row r="2365">
          <cell r="A2365" t="str">
            <v>39.20.010</v>
          </cell>
          <cell r="B2365" t="str">
            <v>Recolocação de condutor aparente com diâmetro externo até 6,5 mm</v>
          </cell>
          <cell r="C2365" t="str">
            <v>M</v>
          </cell>
          <cell r="E2365">
            <v>5.23</v>
          </cell>
          <cell r="F2365">
            <v>5.23</v>
          </cell>
        </row>
        <row r="2366">
          <cell r="A2366" t="str">
            <v>39.20.030</v>
          </cell>
          <cell r="B2366" t="str">
            <v>Recolocação de condutor aparente com diâmetro externo acima de 6,5 mm</v>
          </cell>
          <cell r="C2366" t="str">
            <v>M</v>
          </cell>
          <cell r="E2366">
            <v>10.47</v>
          </cell>
          <cell r="F2366">
            <v>10.47</v>
          </cell>
        </row>
        <row r="2367">
          <cell r="A2367" t="str">
            <v>39.21</v>
          </cell>
          <cell r="B2367" t="str">
            <v>Cabo de cobre flexivel, isolamento 0,6/1 kV, isolacao em HEPR 90°C</v>
          </cell>
        </row>
        <row r="2368">
          <cell r="A2368" t="str">
            <v>39.21.010</v>
          </cell>
          <cell r="B2368" t="str">
            <v>Cabo de cobre flexível de 1,5 mm², isolamento 0,6/1kV - isolação HEPR 90°C</v>
          </cell>
          <cell r="C2368" t="str">
            <v>M</v>
          </cell>
          <cell r="D2368">
            <v>1.71</v>
          </cell>
          <cell r="E2368">
            <v>0.73</v>
          </cell>
          <cell r="F2368">
            <v>2.44</v>
          </cell>
        </row>
        <row r="2369">
          <cell r="A2369" t="str">
            <v>39.21.020</v>
          </cell>
          <cell r="B2369" t="str">
            <v>Cabo de cobre flexível de 2,5 mm², isolamento 0,6/1kV - isolação HEPR 90°C</v>
          </cell>
          <cell r="C2369" t="str">
            <v>M</v>
          </cell>
          <cell r="D2369">
            <v>2.5099999999999998</v>
          </cell>
          <cell r="E2369">
            <v>0.73</v>
          </cell>
          <cell r="F2369">
            <v>3.24</v>
          </cell>
        </row>
        <row r="2370">
          <cell r="A2370" t="str">
            <v>39.21.030</v>
          </cell>
          <cell r="B2370" t="str">
            <v>Cabo de cobre flexível de 4 mm², isolamento 0,6/1kV - isolação HEPR 90°C</v>
          </cell>
          <cell r="C2370" t="str">
            <v>M</v>
          </cell>
          <cell r="D2370">
            <v>4.05</v>
          </cell>
          <cell r="E2370">
            <v>0.73</v>
          </cell>
          <cell r="F2370">
            <v>4.78</v>
          </cell>
        </row>
        <row r="2371">
          <cell r="A2371" t="str">
            <v>39.21.040</v>
          </cell>
          <cell r="B2371" t="str">
            <v>Cabo de cobre flexível de 6 mm², isolamento 0,6/1kV - isolação HEPR 90°C</v>
          </cell>
          <cell r="C2371" t="str">
            <v>M</v>
          </cell>
          <cell r="D2371">
            <v>5.56</v>
          </cell>
          <cell r="E2371">
            <v>0.73</v>
          </cell>
          <cell r="F2371">
            <v>6.29</v>
          </cell>
        </row>
        <row r="2372">
          <cell r="A2372" t="str">
            <v>39.21.050</v>
          </cell>
          <cell r="B2372" t="str">
            <v>Cabo de cobre flexível de 10 mm², isolamento 0,6/1kV - isolação HEPR 90°C</v>
          </cell>
          <cell r="C2372" t="str">
            <v>M</v>
          </cell>
          <cell r="D2372">
            <v>9.33</v>
          </cell>
          <cell r="E2372">
            <v>2.91</v>
          </cell>
          <cell r="F2372">
            <v>12.24</v>
          </cell>
        </row>
        <row r="2373">
          <cell r="A2373" t="str">
            <v>39.21.060</v>
          </cell>
          <cell r="B2373" t="str">
            <v>Cabo de cobre flexível de 16 mm², isolamento 0,6/1kV - isolação HEPR 90°C</v>
          </cell>
          <cell r="C2373" t="str">
            <v>M</v>
          </cell>
          <cell r="D2373">
            <v>14.3</v>
          </cell>
          <cell r="E2373">
            <v>3.28</v>
          </cell>
          <cell r="F2373">
            <v>17.579999999999998</v>
          </cell>
        </row>
        <row r="2374">
          <cell r="A2374" t="str">
            <v>39.21.070</v>
          </cell>
          <cell r="B2374" t="str">
            <v>Cabo de cobre flexível de 25 mm², isolamento 0,6/1kV - isolação HEPR 90°C</v>
          </cell>
          <cell r="C2374" t="str">
            <v>M</v>
          </cell>
          <cell r="D2374">
            <v>21.74</v>
          </cell>
          <cell r="E2374">
            <v>3.64</v>
          </cell>
          <cell r="F2374">
            <v>25.38</v>
          </cell>
        </row>
        <row r="2375">
          <cell r="A2375" t="str">
            <v>39.21.080</v>
          </cell>
          <cell r="B2375" t="str">
            <v>Cabo de cobre flexível de 35 mm², isolamento 0,6/1kV - isolação HEPR 90°C</v>
          </cell>
          <cell r="C2375" t="str">
            <v>M</v>
          </cell>
          <cell r="D2375">
            <v>31.11</v>
          </cell>
          <cell r="E2375">
            <v>5.46</v>
          </cell>
          <cell r="F2375">
            <v>36.57</v>
          </cell>
        </row>
        <row r="2376">
          <cell r="A2376" t="str">
            <v>39.21.090</v>
          </cell>
          <cell r="B2376" t="str">
            <v>Cabo de cobre flexível de 50 mm², isolamento 0,6/1kV - isolação HEPR 90°C</v>
          </cell>
          <cell r="C2376" t="str">
            <v>M</v>
          </cell>
          <cell r="D2376">
            <v>42.94</v>
          </cell>
          <cell r="E2376">
            <v>7.27</v>
          </cell>
          <cell r="F2376">
            <v>50.21</v>
          </cell>
        </row>
        <row r="2377">
          <cell r="A2377" t="str">
            <v>39.21.100</v>
          </cell>
          <cell r="B2377" t="str">
            <v>Cabo de cobre flexível de 70 mm², isolamento 0,6/1kV - isolação HEPR 90°C</v>
          </cell>
          <cell r="C2377" t="str">
            <v>M</v>
          </cell>
          <cell r="D2377">
            <v>54.69</v>
          </cell>
          <cell r="E2377">
            <v>9.1</v>
          </cell>
          <cell r="F2377">
            <v>63.79</v>
          </cell>
        </row>
        <row r="2378">
          <cell r="A2378" t="str">
            <v>39.21.110</v>
          </cell>
          <cell r="B2378" t="str">
            <v>Cabo de cobre flexível de 95 mm², isolamento 0,6/1kV - isolação HEPR 90°C</v>
          </cell>
          <cell r="C2378" t="str">
            <v>M</v>
          </cell>
          <cell r="D2378">
            <v>71.84</v>
          </cell>
          <cell r="E2378">
            <v>10.92</v>
          </cell>
          <cell r="F2378">
            <v>82.76</v>
          </cell>
        </row>
        <row r="2379">
          <cell r="A2379" t="str">
            <v>39.21.120</v>
          </cell>
          <cell r="B2379" t="str">
            <v>Cabo de cobre flexível de 120 mm², isolamento 0,6/1kV - isolação HEPR 90°C</v>
          </cell>
          <cell r="C2379" t="str">
            <v>M</v>
          </cell>
          <cell r="D2379">
            <v>99.91</v>
          </cell>
          <cell r="E2379">
            <v>12.73</v>
          </cell>
          <cell r="F2379">
            <v>112.64</v>
          </cell>
        </row>
        <row r="2380">
          <cell r="A2380" t="str">
            <v>39.21.125</v>
          </cell>
          <cell r="B2380" t="str">
            <v>Cabo de cobre flexível de 150 mm², isolamento 0,6/1 kV - isolação HEPR 90°C</v>
          </cell>
          <cell r="C2380" t="str">
            <v>M</v>
          </cell>
          <cell r="D2380">
            <v>126.21</v>
          </cell>
          <cell r="E2380">
            <v>12.73</v>
          </cell>
          <cell r="F2380">
            <v>138.94</v>
          </cell>
        </row>
        <row r="2381">
          <cell r="A2381" t="str">
            <v>39.21.130</v>
          </cell>
          <cell r="B2381" t="str">
            <v>Cabo de cobre flexível de 185 mm², isolamento 0,6/1kV - isolação HEPR 90°C</v>
          </cell>
          <cell r="C2381" t="str">
            <v>M</v>
          </cell>
          <cell r="D2381">
            <v>156.9</v>
          </cell>
          <cell r="E2381">
            <v>14.56</v>
          </cell>
          <cell r="F2381">
            <v>171.46</v>
          </cell>
        </row>
        <row r="2382">
          <cell r="A2382" t="str">
            <v>39.21.140</v>
          </cell>
          <cell r="B2382" t="str">
            <v>Cabo de cobre flexível de 240 mm², isolamento 0,6/1kV - isolação HEPR 90°C</v>
          </cell>
          <cell r="C2382" t="str">
            <v>M</v>
          </cell>
          <cell r="D2382">
            <v>201.58</v>
          </cell>
          <cell r="E2382">
            <v>16.37</v>
          </cell>
          <cell r="F2382">
            <v>217.95</v>
          </cell>
        </row>
        <row r="2383">
          <cell r="A2383" t="str">
            <v>39.21.201</v>
          </cell>
          <cell r="B2383" t="str">
            <v>Cabo de cobre flexível de 2 x 2,5 mm², isolamento 0,6/1 kV - isolação HEPR 90°C</v>
          </cell>
          <cell r="C2383" t="str">
            <v>M</v>
          </cell>
          <cell r="D2383">
            <v>5.99</v>
          </cell>
          <cell r="E2383">
            <v>1.45</v>
          </cell>
          <cell r="F2383">
            <v>7.44</v>
          </cell>
        </row>
        <row r="2384">
          <cell r="A2384" t="str">
            <v>39.21.230</v>
          </cell>
          <cell r="B2384" t="str">
            <v>Cabo de cobre flexível de 3 x 1,5 mm², isolamento 0,6/1 kV - isolação HEPR 90°C</v>
          </cell>
          <cell r="C2384" t="str">
            <v>M</v>
          </cell>
          <cell r="D2384">
            <v>5.49</v>
          </cell>
          <cell r="E2384">
            <v>0.73</v>
          </cell>
          <cell r="F2384">
            <v>6.22</v>
          </cell>
        </row>
        <row r="2385">
          <cell r="A2385" t="str">
            <v>39.21.231</v>
          </cell>
          <cell r="B2385" t="str">
            <v>Cabo de cobre flexível de 3 x 2,5 mm², isolamento 0,6/1 kV - isolação HEPR 90°C</v>
          </cell>
          <cell r="C2385" t="str">
            <v>M</v>
          </cell>
          <cell r="D2385">
            <v>8.2200000000000006</v>
          </cell>
          <cell r="E2385">
            <v>1.82</v>
          </cell>
          <cell r="F2385">
            <v>10.039999999999999</v>
          </cell>
        </row>
        <row r="2386">
          <cell r="A2386" t="str">
            <v>39.21.234</v>
          </cell>
          <cell r="B2386" t="str">
            <v>Cabo de cobre flexível de 3 x 10 mm², isolamento 0,6/1 kV - isolação HEPR 90°C</v>
          </cell>
          <cell r="C2386" t="str">
            <v>M</v>
          </cell>
          <cell r="D2386">
            <v>30.35</v>
          </cell>
          <cell r="E2386">
            <v>3.64</v>
          </cell>
          <cell r="F2386">
            <v>33.99</v>
          </cell>
        </row>
        <row r="2387">
          <cell r="A2387" t="str">
            <v>39.21.236</v>
          </cell>
          <cell r="B2387" t="str">
            <v>Cabo de cobre flexível de 3 x 25 mm², isolamento 0,6/1 kV - isolação HEPR 90°C</v>
          </cell>
          <cell r="C2387" t="str">
            <v>M</v>
          </cell>
          <cell r="D2387">
            <v>72.78</v>
          </cell>
          <cell r="E2387">
            <v>10.92</v>
          </cell>
          <cell r="F2387">
            <v>83.7</v>
          </cell>
        </row>
        <row r="2388">
          <cell r="A2388" t="str">
            <v>39.21.237</v>
          </cell>
          <cell r="B2388" t="str">
            <v>Cabo de cobre flexível de 3 x 35 mm², isolamento 0,6/1 kV - isolação HEPR 90°C</v>
          </cell>
          <cell r="C2388" t="str">
            <v>M</v>
          </cell>
          <cell r="D2388">
            <v>104.83</v>
          </cell>
          <cell r="E2388">
            <v>14.56</v>
          </cell>
          <cell r="F2388">
            <v>119.39</v>
          </cell>
        </row>
        <row r="2389">
          <cell r="A2389" t="str">
            <v>39.21.254</v>
          </cell>
          <cell r="B2389" t="str">
            <v>Cabo de cobre flexível de 4 x 10 mm², isolamento 0,6/1 kV - isolação HEPR 90°C</v>
          </cell>
          <cell r="C2389" t="str">
            <v>M</v>
          </cell>
          <cell r="D2389">
            <v>42.98</v>
          </cell>
          <cell r="E2389">
            <v>4.7300000000000004</v>
          </cell>
          <cell r="F2389">
            <v>47.71</v>
          </cell>
        </row>
        <row r="2390">
          <cell r="A2390" t="str">
            <v>39.24</v>
          </cell>
          <cell r="B2390" t="str">
            <v>Cabo de cobre flexivel, isolamento 500 V, isolacao PP 70°C</v>
          </cell>
        </row>
        <row r="2391">
          <cell r="A2391" t="str">
            <v>39.24.151</v>
          </cell>
          <cell r="B2391" t="str">
            <v>Cabo de cobre flexível de 3 x 1,5 mm², isolamento 500 V - isolação PP 70°C</v>
          </cell>
          <cell r="C2391" t="str">
            <v>M</v>
          </cell>
          <cell r="D2391">
            <v>5.56</v>
          </cell>
          <cell r="E2391">
            <v>4.3600000000000003</v>
          </cell>
          <cell r="F2391">
            <v>9.92</v>
          </cell>
        </row>
        <row r="2392">
          <cell r="A2392" t="str">
            <v>39.24.152</v>
          </cell>
          <cell r="B2392" t="str">
            <v>Cabo de cobre flexível de 3 x 2,5 mm², isolamento 500 V - isolação PP 70°C</v>
          </cell>
          <cell r="C2392" t="str">
            <v>M</v>
          </cell>
          <cell r="D2392">
            <v>8.91</v>
          </cell>
          <cell r="E2392">
            <v>5.46</v>
          </cell>
          <cell r="F2392">
            <v>14.37</v>
          </cell>
        </row>
        <row r="2393">
          <cell r="A2393" t="str">
            <v>39.24.153</v>
          </cell>
          <cell r="B2393" t="str">
            <v>Cabo de cobre flexível de 3 x 4 mm², isolamento 500 V - isolação PP 70°C</v>
          </cell>
          <cell r="C2393" t="str">
            <v>M</v>
          </cell>
          <cell r="D2393">
            <v>13.83</v>
          </cell>
          <cell r="E2393">
            <v>6.55</v>
          </cell>
          <cell r="F2393">
            <v>20.38</v>
          </cell>
        </row>
        <row r="2394">
          <cell r="A2394" t="str">
            <v>39.24.154</v>
          </cell>
          <cell r="B2394" t="str">
            <v>Cabo de cobre flexível de 3 x 6 mm², isolamento 500 V - isolação PP 70°C</v>
          </cell>
          <cell r="C2394" t="str">
            <v>M</v>
          </cell>
          <cell r="D2394">
            <v>20.12</v>
          </cell>
          <cell r="E2394">
            <v>7.64</v>
          </cell>
          <cell r="F2394">
            <v>27.76</v>
          </cell>
        </row>
        <row r="2395">
          <cell r="A2395" t="str">
            <v>39.24.173</v>
          </cell>
          <cell r="B2395" t="str">
            <v>Cabo de cobre flexível de 4 x 4 mm², isolamento 500 V - isolação PP 70°C</v>
          </cell>
          <cell r="C2395" t="str">
            <v>M</v>
          </cell>
          <cell r="D2395">
            <v>17.36</v>
          </cell>
          <cell r="E2395">
            <v>4.3600000000000003</v>
          </cell>
          <cell r="F2395">
            <v>21.72</v>
          </cell>
        </row>
        <row r="2396">
          <cell r="A2396" t="str">
            <v>39.24.174</v>
          </cell>
          <cell r="B2396" t="str">
            <v>Cabo de cobre flexível de 4 x 6 mm², isolamento 500 V - isolação PP 70°C</v>
          </cell>
          <cell r="C2396" t="str">
            <v>M</v>
          </cell>
          <cell r="D2396">
            <v>25.92</v>
          </cell>
          <cell r="E2396">
            <v>10.19</v>
          </cell>
          <cell r="F2396">
            <v>36.11</v>
          </cell>
        </row>
        <row r="2397">
          <cell r="A2397" t="str">
            <v>39.25</v>
          </cell>
          <cell r="B2397" t="str">
            <v>Cabo de cobre unipolar, isolamento 15/25 kV, isolacao EPR 90 °C / 105 °C</v>
          </cell>
        </row>
        <row r="2398">
          <cell r="A2398" t="str">
            <v>39.25.020</v>
          </cell>
          <cell r="B2398" t="str">
            <v>Cabo de cobre de 35 mm², isolamento 15/25 kV - isolação EPR 105°C</v>
          </cell>
          <cell r="C2398" t="str">
            <v>M</v>
          </cell>
          <cell r="D2398">
            <v>58.01</v>
          </cell>
          <cell r="E2398">
            <v>1.1000000000000001</v>
          </cell>
          <cell r="F2398">
            <v>59.11</v>
          </cell>
        </row>
        <row r="2399">
          <cell r="A2399" t="str">
            <v>39.25.030</v>
          </cell>
          <cell r="B2399" t="str">
            <v>Cabo de cobre de 50 mm², isolamento 15/25 kV - isolação EPR 105°C</v>
          </cell>
          <cell r="C2399" t="str">
            <v>M</v>
          </cell>
          <cell r="D2399">
            <v>87.78</v>
          </cell>
          <cell r="E2399">
            <v>1.1000000000000001</v>
          </cell>
          <cell r="F2399">
            <v>88.88</v>
          </cell>
        </row>
        <row r="2400">
          <cell r="A2400" t="str">
            <v>39.26</v>
          </cell>
          <cell r="B2400" t="str">
            <v>Cabo de cobre flexivel, isolamento 0,6/1kV - isolacao HEPR 90° C - baixa emissao fumaca e gases</v>
          </cell>
        </row>
        <row r="2401">
          <cell r="A2401" t="str">
            <v>39.26.010</v>
          </cell>
          <cell r="B2401" t="str">
            <v>Cabo de cobre flexível de 1,5 mm², isolamento 0,6/1 kV - isolação HEPR 90°C - baixa emissão de fumaça e gases</v>
          </cell>
          <cell r="C2401" t="str">
            <v>M</v>
          </cell>
          <cell r="D2401">
            <v>2.87</v>
          </cell>
          <cell r="E2401">
            <v>1.45</v>
          </cell>
          <cell r="F2401">
            <v>4.32</v>
          </cell>
        </row>
        <row r="2402">
          <cell r="A2402" t="str">
            <v>39.26.020</v>
          </cell>
          <cell r="B2402" t="str">
            <v>Cabo de cobre flexível de 2,5 mm², isolamento 0,6/1 kV - isolação HEPR 90°C - baixa emissão de fumaça e gases</v>
          </cell>
          <cell r="C2402" t="str">
            <v>M</v>
          </cell>
          <cell r="D2402">
            <v>3.59</v>
          </cell>
          <cell r="E2402">
            <v>1.82</v>
          </cell>
          <cell r="F2402">
            <v>5.41</v>
          </cell>
        </row>
        <row r="2403">
          <cell r="A2403" t="str">
            <v>39.26.030</v>
          </cell>
          <cell r="B2403" t="str">
            <v>Cabo de cobre flexível de 4 mm², isolamento 0,6/1 kV -  isolação HEPR 90°C - baixa emissão de fumaça e gases</v>
          </cell>
          <cell r="C2403" t="str">
            <v>M</v>
          </cell>
          <cell r="D2403">
            <v>5.52</v>
          </cell>
          <cell r="E2403">
            <v>2.1800000000000002</v>
          </cell>
          <cell r="F2403">
            <v>7.7</v>
          </cell>
        </row>
        <row r="2404">
          <cell r="A2404" t="str">
            <v>39.26.040</v>
          </cell>
          <cell r="B2404" t="str">
            <v>Cabo de cobre flexível de 6 mm², isolamento 0,6/1 kV - isolação HEPR 90°C - baixa emissão de fumaça e gases</v>
          </cell>
          <cell r="C2404" t="str">
            <v>M</v>
          </cell>
          <cell r="D2404">
            <v>7.09</v>
          </cell>
          <cell r="E2404">
            <v>2.5499999999999998</v>
          </cell>
          <cell r="F2404">
            <v>9.64</v>
          </cell>
        </row>
        <row r="2405">
          <cell r="A2405" t="str">
            <v>39.26.050</v>
          </cell>
          <cell r="B2405" t="str">
            <v>Cabo de cobre flexível de 10 mm², isolamento 0,6/1 kV - isolação HEPR 90°C - baixa emissão de fumaça e gases</v>
          </cell>
          <cell r="C2405" t="str">
            <v>M</v>
          </cell>
          <cell r="D2405">
            <v>12.33</v>
          </cell>
          <cell r="E2405">
            <v>2.91</v>
          </cell>
          <cell r="F2405">
            <v>15.24</v>
          </cell>
        </row>
        <row r="2406">
          <cell r="A2406" t="str">
            <v>39.26.060</v>
          </cell>
          <cell r="B2406" t="str">
            <v>Cabo de cobre flexível de 16 mm², isolamento 0,6/1 kV - isolação HEPR 90°C - baixa emissão de fumaça e gases</v>
          </cell>
          <cell r="C2406" t="str">
            <v>M</v>
          </cell>
          <cell r="D2406">
            <v>18.22</v>
          </cell>
          <cell r="E2406">
            <v>3.28</v>
          </cell>
          <cell r="F2406">
            <v>21.5</v>
          </cell>
        </row>
        <row r="2407">
          <cell r="A2407" t="str">
            <v>39.26.070</v>
          </cell>
          <cell r="B2407" t="str">
            <v>Cabo de cobre flexível de 25 mm², isolamento 0,6/1 kV - isolação HEPR 90°C - baixa emissão de fumaça e gases</v>
          </cell>
          <cell r="C2407" t="str">
            <v>M</v>
          </cell>
          <cell r="D2407">
            <v>28.38</v>
          </cell>
          <cell r="E2407">
            <v>3.64</v>
          </cell>
          <cell r="F2407">
            <v>32.020000000000003</v>
          </cell>
        </row>
        <row r="2408">
          <cell r="A2408" t="str">
            <v>39.26.080</v>
          </cell>
          <cell r="B2408" t="str">
            <v>Cabo de cobre flexível de 35 mm², isolamento 0,6/1 kV - isolação HEPR 90°C - baixa emissão de fumaça e gases</v>
          </cell>
          <cell r="C2408" t="str">
            <v>M</v>
          </cell>
          <cell r="D2408">
            <v>38.93</v>
          </cell>
          <cell r="E2408">
            <v>5.46</v>
          </cell>
          <cell r="F2408">
            <v>44.39</v>
          </cell>
        </row>
        <row r="2409">
          <cell r="A2409" t="str">
            <v>39.26.090</v>
          </cell>
          <cell r="B2409" t="str">
            <v>Cabo de cobre flexível de 50 mm², isolamento 0,6/1 kV - isolação HEPR 90°C - baixa emissão de fumaça e gases</v>
          </cell>
          <cell r="C2409" t="str">
            <v>M</v>
          </cell>
          <cell r="D2409">
            <v>56.25</v>
          </cell>
          <cell r="E2409">
            <v>7.27</v>
          </cell>
          <cell r="F2409">
            <v>63.52</v>
          </cell>
        </row>
        <row r="2410">
          <cell r="A2410" t="str">
            <v>39.26.100</v>
          </cell>
          <cell r="B2410" t="str">
            <v>Cabo de cobre flexível de 70 mm², isolamento 0,6/1 kV - isolação HEPR 90°C - baixa emissão de fumaça e gases</v>
          </cell>
          <cell r="C2410" t="str">
            <v>M</v>
          </cell>
          <cell r="D2410">
            <v>79.12</v>
          </cell>
          <cell r="E2410">
            <v>9.1</v>
          </cell>
          <cell r="F2410">
            <v>88.22</v>
          </cell>
        </row>
        <row r="2411">
          <cell r="A2411" t="str">
            <v>39.26.110</v>
          </cell>
          <cell r="B2411" t="str">
            <v>Cabo de cobre flexível de 95 mm², isolamento 0,6/1 kV - isolação HEPR 90°C - baixa emissão de fumaça e gases</v>
          </cell>
          <cell r="C2411" t="str">
            <v>M</v>
          </cell>
          <cell r="D2411">
            <v>102.63</v>
          </cell>
          <cell r="E2411">
            <v>10.92</v>
          </cell>
          <cell r="F2411">
            <v>113.55</v>
          </cell>
        </row>
        <row r="2412">
          <cell r="A2412" t="str">
            <v>39.26.120</v>
          </cell>
          <cell r="B2412" t="str">
            <v>Cabo de cobre flexível de 120 mm², isolamento 0,6/1 kV - isolação HEPR 90°C - baixa emissão de fumaça e gases</v>
          </cell>
          <cell r="C2412" t="str">
            <v>M</v>
          </cell>
          <cell r="D2412">
            <v>127.44</v>
          </cell>
          <cell r="E2412">
            <v>12.73</v>
          </cell>
          <cell r="F2412">
            <v>140.16999999999999</v>
          </cell>
        </row>
        <row r="2413">
          <cell r="A2413" t="str">
            <v>39.26.130</v>
          </cell>
          <cell r="B2413" t="str">
            <v>Cabo de cobre flexível de 150 mm², isolamento 0,6/1 kV - isolação HEPR 90°C - baixa emissão de fumaça e gases</v>
          </cell>
          <cell r="C2413" t="str">
            <v>M</v>
          </cell>
          <cell r="D2413">
            <v>163.16999999999999</v>
          </cell>
          <cell r="E2413">
            <v>14.56</v>
          </cell>
          <cell r="F2413">
            <v>177.73</v>
          </cell>
        </row>
        <row r="2414">
          <cell r="A2414" t="str">
            <v>39.26.140</v>
          </cell>
          <cell r="B2414" t="str">
            <v>Cabo de cobre flexível de 185 mm², isolamento 0,6/1 kV - isolação HEPR 90°C - baixa emissão de fumaça e gases</v>
          </cell>
          <cell r="C2414" t="str">
            <v>M</v>
          </cell>
          <cell r="D2414">
            <v>194.33</v>
          </cell>
          <cell r="E2414">
            <v>16.37</v>
          </cell>
          <cell r="F2414">
            <v>210.7</v>
          </cell>
        </row>
        <row r="2415">
          <cell r="A2415" t="str">
            <v>39.26.150</v>
          </cell>
          <cell r="B2415" t="str">
            <v>Cabo de cobre flexível de 240 mm², isolamento 0,6/1 kV - isolação HEPR 90°C - baixa emissão de fumaça e gases</v>
          </cell>
          <cell r="C2415" t="str">
            <v>M</v>
          </cell>
          <cell r="D2415">
            <v>255.45</v>
          </cell>
          <cell r="E2415">
            <v>18.2</v>
          </cell>
          <cell r="F2415">
            <v>273.64999999999998</v>
          </cell>
        </row>
        <row r="2416">
          <cell r="A2416" t="str">
            <v>39.27</v>
          </cell>
          <cell r="B2416" t="str">
            <v>Cabo optico</v>
          </cell>
        </row>
        <row r="2417">
          <cell r="A2417" t="str">
            <v>39.27.010</v>
          </cell>
          <cell r="B2417" t="str">
            <v>Cabo óptico de terminação, 2 fibras, 50/125 µm - uso interno/externo</v>
          </cell>
          <cell r="C2417" t="str">
            <v>M</v>
          </cell>
          <cell r="D2417">
            <v>5.52</v>
          </cell>
          <cell r="E2417">
            <v>1.82</v>
          </cell>
          <cell r="F2417">
            <v>7.34</v>
          </cell>
        </row>
        <row r="2418">
          <cell r="A2418" t="str">
            <v>39.27.020</v>
          </cell>
          <cell r="B2418" t="str">
            <v>Cabo óptico multimodo, 4 fibras, 50/125 µm - uso interno/externo</v>
          </cell>
          <cell r="C2418" t="str">
            <v>M</v>
          </cell>
          <cell r="D2418">
            <v>8.93</v>
          </cell>
          <cell r="E2418">
            <v>3.64</v>
          </cell>
          <cell r="F2418">
            <v>12.57</v>
          </cell>
        </row>
        <row r="2419">
          <cell r="A2419" t="str">
            <v>39.27.030</v>
          </cell>
          <cell r="B2419" t="str">
            <v>Cabo óptico multimodo, 6 fibras, 50/125 µm - uso interno/externo</v>
          </cell>
          <cell r="C2419" t="str">
            <v>M</v>
          </cell>
          <cell r="D2419">
            <v>11.82</v>
          </cell>
          <cell r="E2419">
            <v>3.64</v>
          </cell>
          <cell r="F2419">
            <v>15.46</v>
          </cell>
        </row>
        <row r="2420">
          <cell r="A2420" t="str">
            <v>39.27.110</v>
          </cell>
          <cell r="B2420" t="str">
            <v>Cabo óptico multimodo, núcleo geleado, 4 fibras, 50/125 µm - uso externo</v>
          </cell>
          <cell r="C2420" t="str">
            <v>M</v>
          </cell>
          <cell r="D2420">
            <v>14.85</v>
          </cell>
          <cell r="E2420">
            <v>3.64</v>
          </cell>
          <cell r="F2420">
            <v>18.489999999999998</v>
          </cell>
        </row>
        <row r="2421">
          <cell r="A2421" t="str">
            <v>39.27.120</v>
          </cell>
          <cell r="B2421" t="str">
            <v>Cabo óptico multimodo, núcleo geleado, 6 fibras, 50/125 µm - uso externo</v>
          </cell>
          <cell r="C2421" t="str">
            <v>M</v>
          </cell>
          <cell r="D2421">
            <v>23.55</v>
          </cell>
          <cell r="E2421">
            <v>3.64</v>
          </cell>
          <cell r="F2421">
            <v>27.19</v>
          </cell>
        </row>
        <row r="2422">
          <cell r="A2422" t="str">
            <v>39.29</v>
          </cell>
          <cell r="B2422" t="str">
            <v>Cabo de cobre flexivel, isolamento 750 V - isolacao 70°C, baixa emissao de fumaca e gases</v>
          </cell>
        </row>
        <row r="2423">
          <cell r="A2423" t="str">
            <v>39.29.110</v>
          </cell>
          <cell r="B2423" t="str">
            <v>Cabo de cobre flexível de 1,5 mm², isolamento 750 V - isolação LSHF/A 70°C - baixa emissão de fumaça e gases</v>
          </cell>
          <cell r="C2423" t="str">
            <v>M</v>
          </cell>
          <cell r="D2423">
            <v>1.91</v>
          </cell>
          <cell r="E2423">
            <v>1.45</v>
          </cell>
          <cell r="F2423">
            <v>3.36</v>
          </cell>
        </row>
        <row r="2424">
          <cell r="A2424" t="str">
            <v>39.29.111</v>
          </cell>
          <cell r="B2424" t="str">
            <v>Cabo de cobre flexível de 2,5 mm², isolamento 750 V - isolação LSHF/A 70°C - baixa emissão de fumaça e gases</v>
          </cell>
          <cell r="C2424" t="str">
            <v>M</v>
          </cell>
          <cell r="D2424">
            <v>2.74</v>
          </cell>
          <cell r="E2424">
            <v>1.82</v>
          </cell>
          <cell r="F2424">
            <v>4.5599999999999996</v>
          </cell>
        </row>
        <row r="2425">
          <cell r="A2425" t="str">
            <v>39.29.112</v>
          </cell>
          <cell r="B2425" t="str">
            <v>Cabo de cobre flexível de 4 mm², isolamento 750 V - isolação LSHF/A 70°C - baixa emissão de fumaça e gases</v>
          </cell>
          <cell r="C2425" t="str">
            <v>M</v>
          </cell>
          <cell r="D2425">
            <v>4.49</v>
          </cell>
          <cell r="E2425">
            <v>2.1800000000000002</v>
          </cell>
          <cell r="F2425">
            <v>6.67</v>
          </cell>
        </row>
        <row r="2426">
          <cell r="A2426" t="str">
            <v>39.29.113</v>
          </cell>
          <cell r="B2426" t="str">
            <v>Cabo de cobre flexível de 6 mm², isolamento 750 V - isolação LSHF/A 70°C - baixa emissão de fumaça e gases</v>
          </cell>
          <cell r="C2426" t="str">
            <v>M</v>
          </cell>
          <cell r="D2426">
            <v>5.77</v>
          </cell>
          <cell r="E2426">
            <v>2.5499999999999998</v>
          </cell>
          <cell r="F2426">
            <v>8.32</v>
          </cell>
        </row>
        <row r="2427">
          <cell r="A2427" t="str">
            <v>39.29.114</v>
          </cell>
          <cell r="B2427" t="str">
            <v>Cabo de cobre flexível de 10 mm², isolamento 750 V - isolação LSHF/A 70°C - baixa emissão de fumaça e gases</v>
          </cell>
          <cell r="C2427" t="str">
            <v>M</v>
          </cell>
          <cell r="D2427">
            <v>10.41</v>
          </cell>
          <cell r="E2427">
            <v>2.91</v>
          </cell>
          <cell r="F2427">
            <v>13.32</v>
          </cell>
        </row>
        <row r="2428">
          <cell r="A2428" t="str">
            <v>39.30</v>
          </cell>
          <cell r="B2428" t="str">
            <v>Fios e cabos - audio e video</v>
          </cell>
        </row>
        <row r="2429">
          <cell r="A2429" t="str">
            <v>39.30.010</v>
          </cell>
          <cell r="B2429" t="str">
            <v>Cabo torcido flexível de 2 x 2,5 mm², isolação em PVC antichama</v>
          </cell>
          <cell r="C2429" t="str">
            <v>M</v>
          </cell>
          <cell r="D2429">
            <v>4.74</v>
          </cell>
          <cell r="E2429">
            <v>9.1</v>
          </cell>
          <cell r="F2429">
            <v>13.84</v>
          </cell>
        </row>
        <row r="2430">
          <cell r="A2430" t="str">
            <v>40</v>
          </cell>
          <cell r="B2430" t="str">
            <v>DISTRIBUICAO DE FORCA E COMANDO DE ENERGIA ELETRICA E TELEFONIA</v>
          </cell>
        </row>
        <row r="2431">
          <cell r="A2431" t="str">
            <v>40.01</v>
          </cell>
          <cell r="B2431" t="str">
            <v>Caixa de passagem estampada</v>
          </cell>
        </row>
        <row r="2432">
          <cell r="A2432" t="str">
            <v>40.01.020</v>
          </cell>
          <cell r="B2432" t="str">
            <v>Caixa de ferro estampada 4´ x 2´</v>
          </cell>
          <cell r="C2432" t="str">
            <v>UN</v>
          </cell>
          <cell r="D2432">
            <v>2.35</v>
          </cell>
          <cell r="E2432">
            <v>9.1</v>
          </cell>
          <cell r="F2432">
            <v>11.45</v>
          </cell>
        </row>
        <row r="2433">
          <cell r="A2433" t="str">
            <v>40.01.040</v>
          </cell>
          <cell r="B2433" t="str">
            <v>Caixa de ferro estampada 4´ x 4´</v>
          </cell>
          <cell r="C2433" t="str">
            <v>UN</v>
          </cell>
          <cell r="D2433">
            <v>5.43</v>
          </cell>
          <cell r="E2433">
            <v>9.1</v>
          </cell>
          <cell r="F2433">
            <v>14.53</v>
          </cell>
        </row>
        <row r="2434">
          <cell r="A2434" t="str">
            <v>40.01.080</v>
          </cell>
          <cell r="B2434" t="str">
            <v>Caixa de ferro estampada octogonal fundo móvel 4´ x 4´</v>
          </cell>
          <cell r="C2434" t="str">
            <v>UN</v>
          </cell>
          <cell r="D2434">
            <v>4.4800000000000004</v>
          </cell>
          <cell r="E2434">
            <v>10.92</v>
          </cell>
          <cell r="F2434">
            <v>15.4</v>
          </cell>
        </row>
        <row r="2435">
          <cell r="A2435" t="str">
            <v>40.01.090</v>
          </cell>
          <cell r="B2435" t="str">
            <v>Caixa de ferro estampada octogonal de 3´ x 3´</v>
          </cell>
          <cell r="C2435" t="str">
            <v>UN</v>
          </cell>
          <cell r="D2435">
            <v>3.63</v>
          </cell>
          <cell r="E2435">
            <v>9.1</v>
          </cell>
          <cell r="F2435">
            <v>12.73</v>
          </cell>
        </row>
        <row r="2436">
          <cell r="A2436" t="str">
            <v>40.02</v>
          </cell>
          <cell r="B2436" t="str">
            <v>Caixa de passagem com tampa</v>
          </cell>
        </row>
        <row r="2437">
          <cell r="A2437" t="str">
            <v>40.02.010</v>
          </cell>
          <cell r="B2437" t="str">
            <v>Caixa de tomada em alumínio para piso 4´ x 4´</v>
          </cell>
          <cell r="C2437" t="str">
            <v>UN</v>
          </cell>
          <cell r="D2437">
            <v>31.62</v>
          </cell>
          <cell r="E2437">
            <v>29.12</v>
          </cell>
          <cell r="F2437">
            <v>60.74</v>
          </cell>
        </row>
        <row r="2438">
          <cell r="A2438" t="str">
            <v>40.02.020</v>
          </cell>
          <cell r="B2438" t="str">
            <v>Caixa de passagem em chapa, com tampa parafusada, 100 x 100 x 80 mm</v>
          </cell>
          <cell r="C2438" t="str">
            <v>UN</v>
          </cell>
          <cell r="D2438">
            <v>14.52</v>
          </cell>
          <cell r="E2438">
            <v>10.92</v>
          </cell>
          <cell r="F2438">
            <v>25.44</v>
          </cell>
        </row>
        <row r="2439">
          <cell r="A2439" t="str">
            <v>40.02.040</v>
          </cell>
          <cell r="B2439" t="str">
            <v>Caixa de passagem em chapa, com tampa parafusada, 150 x 150 x 80 mm</v>
          </cell>
          <cell r="C2439" t="str">
            <v>UN</v>
          </cell>
          <cell r="D2439">
            <v>20.100000000000001</v>
          </cell>
          <cell r="E2439">
            <v>10.92</v>
          </cell>
          <cell r="F2439">
            <v>31.02</v>
          </cell>
        </row>
        <row r="2440">
          <cell r="A2440" t="str">
            <v>40.02.060</v>
          </cell>
          <cell r="B2440" t="str">
            <v>Caixa de passagem em chapa, com tampa parafusada, 200 x 200 x 100 mm</v>
          </cell>
          <cell r="C2440" t="str">
            <v>UN</v>
          </cell>
          <cell r="D2440">
            <v>25.48</v>
          </cell>
          <cell r="E2440">
            <v>10.92</v>
          </cell>
          <cell r="F2440">
            <v>36.4</v>
          </cell>
        </row>
        <row r="2441">
          <cell r="A2441" t="str">
            <v>40.02.080</v>
          </cell>
          <cell r="B2441" t="str">
            <v>Caixa de passagem em chapa, com tampa parafusada, 300 x 300 x 120 mm</v>
          </cell>
          <cell r="C2441" t="str">
            <v>UN</v>
          </cell>
          <cell r="D2441">
            <v>67.599999999999994</v>
          </cell>
          <cell r="E2441">
            <v>14.56</v>
          </cell>
          <cell r="F2441">
            <v>82.16</v>
          </cell>
        </row>
        <row r="2442">
          <cell r="A2442" t="str">
            <v>40.02.100</v>
          </cell>
          <cell r="B2442" t="str">
            <v>Caixa de passagem em chapa, com tampa parafusada, 400 x 400 x 150 mm</v>
          </cell>
          <cell r="C2442" t="str">
            <v>UN</v>
          </cell>
          <cell r="D2442">
            <v>159.84</v>
          </cell>
          <cell r="E2442">
            <v>14.56</v>
          </cell>
          <cell r="F2442">
            <v>174.4</v>
          </cell>
        </row>
        <row r="2443">
          <cell r="A2443" t="str">
            <v>40.02.120</v>
          </cell>
          <cell r="B2443" t="str">
            <v>Caixa de passagem em chapa, com tampa parafusada, 500 x 500 x 150 mm</v>
          </cell>
          <cell r="C2443" t="str">
            <v>UN</v>
          </cell>
          <cell r="D2443">
            <v>212.39</v>
          </cell>
          <cell r="E2443">
            <v>18.2</v>
          </cell>
          <cell r="F2443">
            <v>230.59</v>
          </cell>
        </row>
        <row r="2444">
          <cell r="A2444" t="str">
            <v>40.02.440</v>
          </cell>
          <cell r="B2444" t="str">
            <v>Caixa em alumínio fundido à prova de tempo, umidade, gases, vapores e pó, 150 x 150 x 150 mm</v>
          </cell>
          <cell r="C2444" t="str">
            <v>UN</v>
          </cell>
          <cell r="D2444">
            <v>248.54</v>
          </cell>
          <cell r="E2444">
            <v>10.92</v>
          </cell>
          <cell r="F2444">
            <v>259.45999999999998</v>
          </cell>
        </row>
        <row r="2445">
          <cell r="A2445" t="str">
            <v>40.02.450</v>
          </cell>
          <cell r="B2445" t="str">
            <v>Caixa em alumínio fundido à prova de tempo, umidade, gases, vapores e pó, 200 x 200 x 200 mm</v>
          </cell>
          <cell r="C2445" t="str">
            <v>UN</v>
          </cell>
          <cell r="D2445">
            <v>420.23</v>
          </cell>
          <cell r="E2445">
            <v>10.92</v>
          </cell>
          <cell r="F2445">
            <v>431.15</v>
          </cell>
        </row>
        <row r="2446">
          <cell r="A2446" t="str">
            <v>40.02.460</v>
          </cell>
          <cell r="B2446" t="str">
            <v>Caixa em alumínio fundido à prova de tempo, umidade, gases, vapores e pó, 240 x 240 x 150 mm</v>
          </cell>
          <cell r="C2446" t="str">
            <v>UN</v>
          </cell>
          <cell r="D2446">
            <v>425.65</v>
          </cell>
          <cell r="E2446">
            <v>10.92</v>
          </cell>
          <cell r="F2446">
            <v>436.57</v>
          </cell>
        </row>
        <row r="2447">
          <cell r="A2447" t="str">
            <v>40.02.470</v>
          </cell>
          <cell r="B2447" t="str">
            <v>Caixa em alumínio fundido à prova de tempo, umidade, gases, vapores e pó, 445 x 350 x 220 mm</v>
          </cell>
          <cell r="C2447" t="str">
            <v>UN</v>
          </cell>
          <cell r="D2447">
            <v>1602.8</v>
          </cell>
          <cell r="E2447">
            <v>14.56</v>
          </cell>
          <cell r="F2447">
            <v>1617.36</v>
          </cell>
        </row>
        <row r="2448">
          <cell r="A2448" t="str">
            <v>40.02.600</v>
          </cell>
          <cell r="B2448" t="str">
            <v>Caixa de passagem em alumínio fundido à prova de tempo, 100 x 100 mm</v>
          </cell>
          <cell r="C2448" t="str">
            <v>UN</v>
          </cell>
          <cell r="D2448">
            <v>31.08</v>
          </cell>
          <cell r="E2448">
            <v>10.92</v>
          </cell>
          <cell r="F2448">
            <v>42</v>
          </cell>
        </row>
        <row r="2449">
          <cell r="A2449" t="str">
            <v>40.02.610</v>
          </cell>
          <cell r="B2449" t="str">
            <v>Caixa de passagem em alumínio fundido à prova de tempo, 200 x 200 mm</v>
          </cell>
          <cell r="C2449" t="str">
            <v>UN</v>
          </cell>
          <cell r="D2449">
            <v>78.989999999999995</v>
          </cell>
          <cell r="E2449">
            <v>10.92</v>
          </cell>
          <cell r="F2449">
            <v>89.91</v>
          </cell>
        </row>
        <row r="2450">
          <cell r="A2450" t="str">
            <v>40.02.620</v>
          </cell>
          <cell r="B2450" t="str">
            <v>Caixa de passagem em alumínio fundido à prova de tempo, 300 x 300 mm</v>
          </cell>
          <cell r="C2450" t="str">
            <v>UN</v>
          </cell>
          <cell r="D2450">
            <v>183.74</v>
          </cell>
          <cell r="E2450">
            <v>14.56</v>
          </cell>
          <cell r="F2450">
            <v>198.3</v>
          </cell>
        </row>
        <row r="2451">
          <cell r="A2451" t="str">
            <v>40.04</v>
          </cell>
          <cell r="B2451" t="str">
            <v>Tomadas</v>
          </cell>
        </row>
        <row r="2452">
          <cell r="A2452" t="str">
            <v>40.04.080</v>
          </cell>
          <cell r="B2452" t="str">
            <v>Tomada para telefone 4P, padrão TELEBRÁS, com placa</v>
          </cell>
          <cell r="C2452" t="str">
            <v>CJ</v>
          </cell>
          <cell r="D2452">
            <v>12.19</v>
          </cell>
          <cell r="E2452">
            <v>10.92</v>
          </cell>
          <cell r="F2452">
            <v>23.11</v>
          </cell>
        </row>
        <row r="2453">
          <cell r="A2453" t="str">
            <v>40.04.090</v>
          </cell>
          <cell r="B2453" t="str">
            <v>Tomada RJ 11 para telefone, sem placa</v>
          </cell>
          <cell r="C2453" t="str">
            <v>UN</v>
          </cell>
          <cell r="D2453">
            <v>15.9</v>
          </cell>
          <cell r="E2453">
            <v>10.92</v>
          </cell>
          <cell r="F2453">
            <v>26.82</v>
          </cell>
        </row>
        <row r="2454">
          <cell r="A2454" t="str">
            <v>40.04.096</v>
          </cell>
          <cell r="B2454" t="str">
            <v>Tomada RJ 45 para rede de dados, com placa</v>
          </cell>
          <cell r="C2454" t="str">
            <v>UN</v>
          </cell>
          <cell r="D2454">
            <v>55.28</v>
          </cell>
          <cell r="E2454">
            <v>10.92</v>
          </cell>
          <cell r="F2454">
            <v>66.2</v>
          </cell>
        </row>
        <row r="2455">
          <cell r="A2455" t="str">
            <v>40.04.140</v>
          </cell>
          <cell r="B2455" t="str">
            <v>Tomada 3P+T de 32 A, blindada industrial de sobrepor negativa</v>
          </cell>
          <cell r="C2455" t="str">
            <v>CJ</v>
          </cell>
          <cell r="D2455">
            <v>238.25</v>
          </cell>
          <cell r="E2455">
            <v>10.92</v>
          </cell>
          <cell r="F2455">
            <v>249.17</v>
          </cell>
        </row>
        <row r="2456">
          <cell r="A2456" t="str">
            <v>40.04.146</v>
          </cell>
          <cell r="B2456" t="str">
            <v>Tomada 3P+T de 63 A, blindada industrial de embutir</v>
          </cell>
          <cell r="C2456" t="str">
            <v>CJ</v>
          </cell>
          <cell r="D2456">
            <v>224.2</v>
          </cell>
          <cell r="E2456">
            <v>10.92</v>
          </cell>
          <cell r="F2456">
            <v>235.12</v>
          </cell>
        </row>
        <row r="2457">
          <cell r="A2457" t="str">
            <v>40.04.230</v>
          </cell>
          <cell r="B2457" t="str">
            <v>Tomada de canaleta/perfilado universal 2P+T, com caixa e tampa</v>
          </cell>
          <cell r="C2457" t="str">
            <v>CJ</v>
          </cell>
          <cell r="D2457">
            <v>16.46</v>
          </cell>
          <cell r="E2457">
            <v>10.92</v>
          </cell>
          <cell r="F2457">
            <v>27.38</v>
          </cell>
        </row>
        <row r="2458">
          <cell r="A2458" t="str">
            <v>40.04.340</v>
          </cell>
          <cell r="B2458" t="str">
            <v>Plugue e tomada 2P+T de 16 A de sobrepor - 380 / 440 V</v>
          </cell>
          <cell r="C2458" t="str">
            <v>CJ</v>
          </cell>
          <cell r="D2458">
            <v>296.66000000000003</v>
          </cell>
          <cell r="E2458">
            <v>10.92</v>
          </cell>
          <cell r="F2458">
            <v>307.58</v>
          </cell>
        </row>
        <row r="2459">
          <cell r="A2459" t="str">
            <v>40.04.390</v>
          </cell>
          <cell r="B2459" t="str">
            <v>Tomada de energia quadrada com rabicho de 10 A - 250 V , para instalação em painel / rodapé / caixa de tomadas</v>
          </cell>
          <cell r="C2459" t="str">
            <v>UN</v>
          </cell>
          <cell r="D2459">
            <v>10.55</v>
          </cell>
          <cell r="E2459">
            <v>10.92</v>
          </cell>
          <cell r="F2459">
            <v>21.47</v>
          </cell>
        </row>
        <row r="2460">
          <cell r="A2460" t="str">
            <v>40.04.450</v>
          </cell>
          <cell r="B2460" t="str">
            <v>Tomada 2P+T de 10 A - 250 V, completa</v>
          </cell>
          <cell r="C2460" t="str">
            <v>CJ</v>
          </cell>
          <cell r="D2460">
            <v>11.54</v>
          </cell>
          <cell r="E2460">
            <v>10.92</v>
          </cell>
          <cell r="F2460">
            <v>22.46</v>
          </cell>
        </row>
        <row r="2461">
          <cell r="A2461" t="str">
            <v>40.04.460</v>
          </cell>
          <cell r="B2461" t="str">
            <v>Tomada 2P+T de 20 A - 250 V, completa</v>
          </cell>
          <cell r="C2461" t="str">
            <v>CJ</v>
          </cell>
          <cell r="D2461">
            <v>15.39</v>
          </cell>
          <cell r="E2461">
            <v>10.92</v>
          </cell>
          <cell r="F2461">
            <v>26.31</v>
          </cell>
        </row>
        <row r="2462">
          <cell r="A2462" t="str">
            <v>40.04.470</v>
          </cell>
          <cell r="B2462" t="str">
            <v>Conjunto 2 tomadas 2P+T de 10 A, completo</v>
          </cell>
          <cell r="C2462" t="str">
            <v>CJ</v>
          </cell>
          <cell r="D2462">
            <v>22.75</v>
          </cell>
          <cell r="E2462">
            <v>10.92</v>
          </cell>
          <cell r="F2462">
            <v>33.67</v>
          </cell>
        </row>
        <row r="2463">
          <cell r="A2463" t="str">
            <v>40.04.480</v>
          </cell>
          <cell r="B2463" t="str">
            <v>Conjunto 1 interruptor simples e 1 tomada 2P+T de 10 A, completo</v>
          </cell>
          <cell r="C2463" t="str">
            <v>CJ</v>
          </cell>
          <cell r="D2463">
            <v>20.67</v>
          </cell>
          <cell r="E2463">
            <v>10.92</v>
          </cell>
          <cell r="F2463">
            <v>31.59</v>
          </cell>
        </row>
        <row r="2464">
          <cell r="A2464" t="str">
            <v>40.04.490</v>
          </cell>
          <cell r="B2464" t="str">
            <v>Conjunto 2 interruptores simples e 1 tomada 2P+T de 10 A, completo</v>
          </cell>
          <cell r="C2464" t="str">
            <v>CJ</v>
          </cell>
          <cell r="D2464">
            <v>28.64</v>
          </cell>
          <cell r="E2464">
            <v>10.92</v>
          </cell>
          <cell r="F2464">
            <v>39.56</v>
          </cell>
        </row>
        <row r="2465">
          <cell r="A2465" t="str">
            <v>40.05</v>
          </cell>
          <cell r="B2465" t="str">
            <v>Interruptores e minuterias</v>
          </cell>
        </row>
        <row r="2466">
          <cell r="A2466" t="str">
            <v>40.05.020</v>
          </cell>
          <cell r="B2466" t="str">
            <v>Interruptor com 1 tecla simples e placa</v>
          </cell>
          <cell r="C2466" t="str">
            <v>CJ</v>
          </cell>
          <cell r="D2466">
            <v>8.56</v>
          </cell>
          <cell r="E2466">
            <v>12.38</v>
          </cell>
          <cell r="F2466">
            <v>20.94</v>
          </cell>
        </row>
        <row r="2467">
          <cell r="A2467" t="str">
            <v>40.05.040</v>
          </cell>
          <cell r="B2467" t="str">
            <v>Interruptor com 2 teclas simples e placa</v>
          </cell>
          <cell r="C2467" t="str">
            <v>CJ</v>
          </cell>
          <cell r="D2467">
            <v>17.350000000000001</v>
          </cell>
          <cell r="E2467">
            <v>12.73</v>
          </cell>
          <cell r="F2467">
            <v>30.08</v>
          </cell>
        </row>
        <row r="2468">
          <cell r="A2468" t="str">
            <v>40.05.060</v>
          </cell>
          <cell r="B2468" t="str">
            <v>Interruptor com 3 teclas simples e placa</v>
          </cell>
          <cell r="C2468" t="str">
            <v>CJ</v>
          </cell>
          <cell r="D2468">
            <v>25.74</v>
          </cell>
          <cell r="E2468">
            <v>18.2</v>
          </cell>
          <cell r="F2468">
            <v>43.94</v>
          </cell>
        </row>
        <row r="2469">
          <cell r="A2469" t="str">
            <v>40.05.080</v>
          </cell>
          <cell r="B2469" t="str">
            <v>Interruptor com 1 tecla paralelo e placa</v>
          </cell>
          <cell r="C2469" t="str">
            <v>CJ</v>
          </cell>
          <cell r="D2469">
            <v>12.06</v>
          </cell>
          <cell r="E2469">
            <v>9.82</v>
          </cell>
          <cell r="F2469">
            <v>21.88</v>
          </cell>
        </row>
        <row r="2470">
          <cell r="A2470" t="str">
            <v>40.05.100</v>
          </cell>
          <cell r="B2470" t="str">
            <v>Interruptor com 2 teclas paralelo e placa</v>
          </cell>
          <cell r="C2470" t="str">
            <v>CJ</v>
          </cell>
          <cell r="D2470">
            <v>12.71</v>
          </cell>
          <cell r="E2470">
            <v>16.37</v>
          </cell>
          <cell r="F2470">
            <v>29.08</v>
          </cell>
        </row>
        <row r="2471">
          <cell r="A2471" t="str">
            <v>40.05.120</v>
          </cell>
          <cell r="B2471" t="str">
            <v>Interruptor com 2 teclas, 1 simples, 1 paralelo e placa</v>
          </cell>
          <cell r="C2471" t="str">
            <v>CJ</v>
          </cell>
          <cell r="D2471">
            <v>11.71</v>
          </cell>
          <cell r="E2471">
            <v>13.83</v>
          </cell>
          <cell r="F2471">
            <v>25.54</v>
          </cell>
        </row>
        <row r="2472">
          <cell r="A2472" t="str">
            <v>40.05.140</v>
          </cell>
          <cell r="B2472" t="str">
            <v>Interruptor com 3 teclas, 2 simples, 1 paralelo e placa</v>
          </cell>
          <cell r="C2472" t="str">
            <v>CJ</v>
          </cell>
          <cell r="D2472">
            <v>14.38</v>
          </cell>
          <cell r="E2472">
            <v>16.37</v>
          </cell>
          <cell r="F2472">
            <v>30.75</v>
          </cell>
        </row>
        <row r="2473">
          <cell r="A2473" t="str">
            <v>40.05.160</v>
          </cell>
          <cell r="B2473" t="str">
            <v>Interruptor com 3 teclas, 1 simples, 2 paralelo e placa</v>
          </cell>
          <cell r="C2473" t="str">
            <v>CJ</v>
          </cell>
          <cell r="D2473">
            <v>22.29</v>
          </cell>
          <cell r="E2473">
            <v>18.2</v>
          </cell>
          <cell r="F2473">
            <v>40.49</v>
          </cell>
        </row>
        <row r="2474">
          <cell r="A2474" t="str">
            <v>40.05.170</v>
          </cell>
          <cell r="B2474" t="str">
            <v>Interruptor bipolar paralelo, 1 tecla dupla e placa</v>
          </cell>
          <cell r="C2474" t="str">
            <v>CJ</v>
          </cell>
          <cell r="D2474">
            <v>39.979999999999997</v>
          </cell>
          <cell r="E2474">
            <v>12.73</v>
          </cell>
          <cell r="F2474">
            <v>52.71</v>
          </cell>
        </row>
        <row r="2475">
          <cell r="A2475" t="str">
            <v>40.05.180</v>
          </cell>
          <cell r="B2475" t="str">
            <v>Interruptor bipolar simples, 1 tecla dupla e placa</v>
          </cell>
          <cell r="C2475" t="str">
            <v>CJ</v>
          </cell>
          <cell r="D2475">
            <v>30.59</v>
          </cell>
          <cell r="E2475">
            <v>12.73</v>
          </cell>
          <cell r="F2475">
            <v>43.32</v>
          </cell>
        </row>
        <row r="2476">
          <cell r="A2476" t="str">
            <v>40.05.320</v>
          </cell>
          <cell r="B2476" t="str">
            <v>Pulsador 2 A - 250 V, para minuteria com placa</v>
          </cell>
          <cell r="C2476" t="str">
            <v>CJ</v>
          </cell>
          <cell r="D2476">
            <v>12.31</v>
          </cell>
          <cell r="E2476">
            <v>9.1</v>
          </cell>
          <cell r="F2476">
            <v>21.41</v>
          </cell>
        </row>
        <row r="2477">
          <cell r="A2477" t="str">
            <v>40.05.330</v>
          </cell>
          <cell r="B2477" t="str">
            <v>Variador de luminosidade rotativo até 1000 W, 127/220 V, com placa</v>
          </cell>
          <cell r="C2477" t="str">
            <v>CJ</v>
          </cell>
          <cell r="D2477">
            <v>73.430000000000007</v>
          </cell>
          <cell r="E2477">
            <v>13.83</v>
          </cell>
          <cell r="F2477">
            <v>87.26</v>
          </cell>
        </row>
        <row r="2478">
          <cell r="A2478" t="str">
            <v>40.05.340</v>
          </cell>
          <cell r="B2478" t="str">
            <v>Sensor de presença para teto, com fotocélula, para lâmpada qualquer</v>
          </cell>
          <cell r="C2478" t="str">
            <v>UN</v>
          </cell>
          <cell r="D2478">
            <v>34.75</v>
          </cell>
          <cell r="E2478">
            <v>10.92</v>
          </cell>
          <cell r="F2478">
            <v>45.67</v>
          </cell>
        </row>
        <row r="2479">
          <cell r="A2479" t="str">
            <v>40.05.350</v>
          </cell>
          <cell r="B2479" t="str">
            <v>Sensor de presença infravermelho passivo e microondas, alcance de 12 m - sem fio</v>
          </cell>
          <cell r="C2479" t="str">
            <v>UN</v>
          </cell>
          <cell r="D2479">
            <v>88.37</v>
          </cell>
          <cell r="E2479">
            <v>18.2</v>
          </cell>
          <cell r="F2479">
            <v>106.57</v>
          </cell>
        </row>
        <row r="2480">
          <cell r="A2480" t="str">
            <v>40.06</v>
          </cell>
          <cell r="B2480" t="str">
            <v>Conduletes</v>
          </cell>
        </row>
        <row r="2481">
          <cell r="A2481" t="str">
            <v>40.06.040</v>
          </cell>
          <cell r="B2481" t="str">
            <v>Condulete metálico de 3/4´</v>
          </cell>
          <cell r="C2481" t="str">
            <v>CJ</v>
          </cell>
          <cell r="D2481">
            <v>12.74</v>
          </cell>
          <cell r="E2481">
            <v>18.2</v>
          </cell>
          <cell r="F2481">
            <v>30.94</v>
          </cell>
        </row>
        <row r="2482">
          <cell r="A2482" t="str">
            <v>40.06.060</v>
          </cell>
          <cell r="B2482" t="str">
            <v>Condulete metálico de 1´</v>
          </cell>
          <cell r="C2482" t="str">
            <v>CJ</v>
          </cell>
          <cell r="D2482">
            <v>18.48</v>
          </cell>
          <cell r="E2482">
            <v>18.2</v>
          </cell>
          <cell r="F2482">
            <v>36.68</v>
          </cell>
        </row>
        <row r="2483">
          <cell r="A2483" t="str">
            <v>40.06.080</v>
          </cell>
          <cell r="B2483" t="str">
            <v>Condulete metálico de 1 1/4´</v>
          </cell>
          <cell r="C2483" t="str">
            <v>CJ</v>
          </cell>
          <cell r="D2483">
            <v>31.68</v>
          </cell>
          <cell r="E2483">
            <v>18.2</v>
          </cell>
          <cell r="F2483">
            <v>49.88</v>
          </cell>
        </row>
        <row r="2484">
          <cell r="A2484" t="str">
            <v>40.06.100</v>
          </cell>
          <cell r="B2484" t="str">
            <v>Condulete metálico de 1 1/2´</v>
          </cell>
          <cell r="C2484" t="str">
            <v>CJ</v>
          </cell>
          <cell r="D2484">
            <v>31.29</v>
          </cell>
          <cell r="E2484">
            <v>18.2</v>
          </cell>
          <cell r="F2484">
            <v>49.49</v>
          </cell>
        </row>
        <row r="2485">
          <cell r="A2485" t="str">
            <v>40.06.120</v>
          </cell>
          <cell r="B2485" t="str">
            <v>Condulete metálico de 2´</v>
          </cell>
          <cell r="C2485" t="str">
            <v>CJ</v>
          </cell>
          <cell r="D2485">
            <v>78.05</v>
          </cell>
          <cell r="E2485">
            <v>18.2</v>
          </cell>
          <cell r="F2485">
            <v>96.25</v>
          </cell>
        </row>
        <row r="2486">
          <cell r="A2486" t="str">
            <v>40.06.140</v>
          </cell>
          <cell r="B2486" t="str">
            <v>Condulete metálico de 2 1/2´</v>
          </cell>
          <cell r="C2486" t="str">
            <v>CJ</v>
          </cell>
          <cell r="D2486">
            <v>168.04</v>
          </cell>
          <cell r="E2486">
            <v>18.2</v>
          </cell>
          <cell r="F2486">
            <v>186.24</v>
          </cell>
        </row>
        <row r="2487">
          <cell r="A2487" t="str">
            <v>40.06.160</v>
          </cell>
          <cell r="B2487" t="str">
            <v>Condulete metálico de 3´</v>
          </cell>
          <cell r="C2487" t="str">
            <v>CJ</v>
          </cell>
          <cell r="D2487">
            <v>180.96</v>
          </cell>
          <cell r="E2487">
            <v>18.2</v>
          </cell>
          <cell r="F2487">
            <v>199.16</v>
          </cell>
        </row>
        <row r="2488">
          <cell r="A2488" t="str">
            <v>40.06.170</v>
          </cell>
          <cell r="B2488" t="str">
            <v>Condulete metálico de 4´</v>
          </cell>
          <cell r="C2488" t="str">
            <v>CJ</v>
          </cell>
          <cell r="D2488">
            <v>282.27999999999997</v>
          </cell>
          <cell r="E2488">
            <v>18.2</v>
          </cell>
          <cell r="F2488">
            <v>300.48</v>
          </cell>
        </row>
        <row r="2489">
          <cell r="A2489" t="str">
            <v>40.06.510</v>
          </cell>
          <cell r="B2489" t="str">
            <v>Condulete em PVC de 1´ - com tampa</v>
          </cell>
          <cell r="C2489" t="str">
            <v>CJ</v>
          </cell>
          <cell r="D2489">
            <v>18.559999999999999</v>
          </cell>
          <cell r="E2489">
            <v>18.2</v>
          </cell>
          <cell r="F2489">
            <v>36.76</v>
          </cell>
        </row>
        <row r="2490">
          <cell r="A2490" t="str">
            <v>40.07</v>
          </cell>
          <cell r="B2490" t="str">
            <v>Caixa de passagem em PVC</v>
          </cell>
        </row>
        <row r="2491">
          <cell r="A2491" t="str">
            <v>40.07.010</v>
          </cell>
          <cell r="B2491" t="str">
            <v>Caixa em PVC de 4´ x 2´</v>
          </cell>
          <cell r="C2491" t="str">
            <v>UN</v>
          </cell>
          <cell r="D2491">
            <v>3.26</v>
          </cell>
          <cell r="E2491">
            <v>9.1</v>
          </cell>
          <cell r="F2491">
            <v>12.36</v>
          </cell>
        </row>
        <row r="2492">
          <cell r="A2492" t="str">
            <v>40.07.020</v>
          </cell>
          <cell r="B2492" t="str">
            <v>Caixa em PVC de 4´ x 4´</v>
          </cell>
          <cell r="C2492" t="str">
            <v>UN</v>
          </cell>
          <cell r="D2492">
            <v>6.88</v>
          </cell>
          <cell r="E2492">
            <v>9.1</v>
          </cell>
          <cell r="F2492">
            <v>15.98</v>
          </cell>
        </row>
        <row r="2493">
          <cell r="A2493" t="str">
            <v>40.07.040</v>
          </cell>
          <cell r="B2493" t="str">
            <v>Caixa em PVC octogonal de 4´ x 4´</v>
          </cell>
          <cell r="C2493" t="str">
            <v>UN</v>
          </cell>
          <cell r="D2493">
            <v>7.77</v>
          </cell>
          <cell r="E2493">
            <v>9.1</v>
          </cell>
          <cell r="F2493">
            <v>16.87</v>
          </cell>
        </row>
        <row r="2494">
          <cell r="A2494" t="str">
            <v>40.10</v>
          </cell>
          <cell r="B2494" t="str">
            <v>Contator</v>
          </cell>
        </row>
        <row r="2495">
          <cell r="A2495" t="str">
            <v>40.10.016</v>
          </cell>
          <cell r="B2495" t="str">
            <v>Contator de potência 12 A - 1na+1nf</v>
          </cell>
          <cell r="C2495" t="str">
            <v>UN</v>
          </cell>
          <cell r="D2495">
            <v>226.61</v>
          </cell>
          <cell r="E2495">
            <v>18.2</v>
          </cell>
          <cell r="F2495">
            <v>244.81</v>
          </cell>
        </row>
        <row r="2496">
          <cell r="A2496" t="str">
            <v>40.10.020</v>
          </cell>
          <cell r="B2496" t="str">
            <v>Contator de potência 9 A - 2na+2nf</v>
          </cell>
          <cell r="C2496" t="str">
            <v>UN</v>
          </cell>
          <cell r="D2496">
            <v>249.44</v>
          </cell>
          <cell r="E2496">
            <v>18.2</v>
          </cell>
          <cell r="F2496">
            <v>267.64</v>
          </cell>
        </row>
        <row r="2497">
          <cell r="A2497" t="str">
            <v>40.10.040</v>
          </cell>
          <cell r="B2497" t="str">
            <v>Contator de potência 12 A - 2na+2nf</v>
          </cell>
          <cell r="C2497" t="str">
            <v>UN</v>
          </cell>
          <cell r="D2497">
            <v>273.20999999999998</v>
          </cell>
          <cell r="E2497">
            <v>18.2</v>
          </cell>
          <cell r="F2497">
            <v>291.41000000000003</v>
          </cell>
        </row>
        <row r="2498">
          <cell r="A2498" t="str">
            <v>40.10.060</v>
          </cell>
          <cell r="B2498" t="str">
            <v>Contator de potência 16 A - 2na+2nf</v>
          </cell>
          <cell r="C2498" t="str">
            <v>UN</v>
          </cell>
          <cell r="D2498">
            <v>281.23</v>
          </cell>
          <cell r="E2498">
            <v>18.2</v>
          </cell>
          <cell r="F2498">
            <v>299.43</v>
          </cell>
        </row>
        <row r="2499">
          <cell r="A2499" t="str">
            <v>40.10.080</v>
          </cell>
          <cell r="B2499" t="str">
            <v>Contator de potência 22 A/25 A - 2na+2nf</v>
          </cell>
          <cell r="C2499" t="str">
            <v>UN</v>
          </cell>
          <cell r="D2499">
            <v>327.72</v>
          </cell>
          <cell r="E2499">
            <v>18.2</v>
          </cell>
          <cell r="F2499">
            <v>345.92</v>
          </cell>
        </row>
        <row r="2500">
          <cell r="A2500" t="str">
            <v>40.10.100</v>
          </cell>
          <cell r="B2500" t="str">
            <v>Contator de potência 32 A - 2na+2nf</v>
          </cell>
          <cell r="C2500" t="str">
            <v>UN</v>
          </cell>
          <cell r="D2500">
            <v>500.65</v>
          </cell>
          <cell r="E2500">
            <v>18.2</v>
          </cell>
          <cell r="F2500">
            <v>518.85</v>
          </cell>
        </row>
        <row r="2501">
          <cell r="A2501" t="str">
            <v>40.10.106</v>
          </cell>
          <cell r="B2501" t="str">
            <v>Contator de potência 38 A/40 A - 2na+2nf</v>
          </cell>
          <cell r="C2501" t="str">
            <v>UN</v>
          </cell>
          <cell r="D2501">
            <v>758.77</v>
          </cell>
          <cell r="E2501">
            <v>18.2</v>
          </cell>
          <cell r="F2501">
            <v>776.97</v>
          </cell>
        </row>
        <row r="2502">
          <cell r="A2502" t="str">
            <v>40.10.110</v>
          </cell>
          <cell r="B2502" t="str">
            <v>Contator de potência 50 A - 2na+2nf</v>
          </cell>
          <cell r="C2502" t="str">
            <v>UN</v>
          </cell>
          <cell r="D2502">
            <v>929.45</v>
          </cell>
          <cell r="E2502">
            <v>18.2</v>
          </cell>
          <cell r="F2502">
            <v>947.65</v>
          </cell>
        </row>
        <row r="2503">
          <cell r="A2503" t="str">
            <v>40.10.132</v>
          </cell>
          <cell r="B2503" t="str">
            <v>Contator de potência 65 A - 2na+2nf</v>
          </cell>
          <cell r="C2503" t="str">
            <v>UN</v>
          </cell>
          <cell r="D2503">
            <v>1134.28</v>
          </cell>
          <cell r="E2503">
            <v>18.2</v>
          </cell>
          <cell r="F2503">
            <v>1152.48</v>
          </cell>
        </row>
        <row r="2504">
          <cell r="A2504" t="str">
            <v>40.10.136</v>
          </cell>
          <cell r="B2504" t="str">
            <v>Contator de potência 110 A - 2na+2nf</v>
          </cell>
          <cell r="C2504" t="str">
            <v>UN</v>
          </cell>
          <cell r="D2504">
            <v>2576.37</v>
          </cell>
          <cell r="E2504">
            <v>18.2</v>
          </cell>
          <cell r="F2504">
            <v>2594.5700000000002</v>
          </cell>
        </row>
        <row r="2505">
          <cell r="A2505" t="str">
            <v>40.10.140</v>
          </cell>
          <cell r="B2505" t="str">
            <v>Contator de potência 150 A - 2na+2nf</v>
          </cell>
          <cell r="C2505" t="str">
            <v>UN</v>
          </cell>
          <cell r="D2505">
            <v>2911.53</v>
          </cell>
          <cell r="E2505">
            <v>18.2</v>
          </cell>
          <cell r="F2505">
            <v>2929.73</v>
          </cell>
        </row>
        <row r="2506">
          <cell r="A2506" t="str">
            <v>40.10.150</v>
          </cell>
          <cell r="B2506" t="str">
            <v>Contator de potência 220 A - 2na+2nf</v>
          </cell>
          <cell r="C2506" t="str">
            <v>UN</v>
          </cell>
          <cell r="D2506">
            <v>5807.34</v>
          </cell>
          <cell r="E2506">
            <v>18.2</v>
          </cell>
          <cell r="F2506">
            <v>5825.54</v>
          </cell>
        </row>
        <row r="2507">
          <cell r="A2507" t="str">
            <v>40.10.500</v>
          </cell>
          <cell r="B2507" t="str">
            <v>Minicontator auxiliar - 4na</v>
          </cell>
          <cell r="C2507" t="str">
            <v>UN</v>
          </cell>
          <cell r="D2507">
            <v>98.57</v>
          </cell>
          <cell r="E2507">
            <v>18.2</v>
          </cell>
          <cell r="F2507">
            <v>116.77</v>
          </cell>
        </row>
        <row r="2508">
          <cell r="A2508" t="str">
            <v>40.10.510</v>
          </cell>
          <cell r="B2508" t="str">
            <v>Contator auxiliar - 2na+2nf</v>
          </cell>
          <cell r="C2508" t="str">
            <v>UN</v>
          </cell>
          <cell r="D2508">
            <v>123.14</v>
          </cell>
          <cell r="E2508">
            <v>18.2</v>
          </cell>
          <cell r="F2508">
            <v>141.34</v>
          </cell>
        </row>
        <row r="2509">
          <cell r="A2509" t="str">
            <v>40.10.520</v>
          </cell>
          <cell r="B2509" t="str">
            <v>Contator auxiliar - 4na+4nf</v>
          </cell>
          <cell r="C2509" t="str">
            <v>UN</v>
          </cell>
          <cell r="D2509">
            <v>159.76</v>
          </cell>
          <cell r="E2509">
            <v>18.2</v>
          </cell>
          <cell r="F2509">
            <v>177.96</v>
          </cell>
        </row>
        <row r="2510">
          <cell r="A2510" t="str">
            <v>40.11</v>
          </cell>
          <cell r="B2510" t="str">
            <v>Rele</v>
          </cell>
        </row>
        <row r="2511">
          <cell r="A2511" t="str">
            <v>40.11.010</v>
          </cell>
          <cell r="B2511" t="str">
            <v>Relé fotoelétrico 50/60 Hz, 110/220 V, 1200 VA, completo</v>
          </cell>
          <cell r="C2511" t="str">
            <v>UN</v>
          </cell>
          <cell r="D2511">
            <v>67.180000000000007</v>
          </cell>
          <cell r="E2511">
            <v>16.37</v>
          </cell>
          <cell r="F2511">
            <v>83.55</v>
          </cell>
        </row>
        <row r="2512">
          <cell r="A2512" t="str">
            <v>40.11.020</v>
          </cell>
          <cell r="B2512" t="str">
            <v>Relé bimetálico de sobrecarga para acoplamento direto, faixas de ajuste de 9/12 A</v>
          </cell>
          <cell r="C2512" t="str">
            <v>UN</v>
          </cell>
          <cell r="D2512">
            <v>104.11</v>
          </cell>
          <cell r="E2512">
            <v>18.2</v>
          </cell>
          <cell r="F2512">
            <v>122.31</v>
          </cell>
        </row>
        <row r="2513">
          <cell r="A2513" t="str">
            <v>40.11.030</v>
          </cell>
          <cell r="B2513" t="str">
            <v>Relé bimetálico de sobrecarga para acoplamento direto, faixas de ajuste de 20/32 A até 50/63 A</v>
          </cell>
          <cell r="C2513" t="str">
            <v>UN</v>
          </cell>
          <cell r="D2513">
            <v>421.8</v>
          </cell>
          <cell r="E2513">
            <v>18.2</v>
          </cell>
          <cell r="F2513">
            <v>440</v>
          </cell>
        </row>
        <row r="2514">
          <cell r="A2514" t="str">
            <v>40.11.050</v>
          </cell>
          <cell r="B2514" t="str">
            <v>Relé bimetálico de sobrecarga para acoplamento direto, faixas de ajuste 0,4/0,63 A até 16/25 A</v>
          </cell>
          <cell r="C2514" t="str">
            <v>UN</v>
          </cell>
          <cell r="D2514">
            <v>297.5</v>
          </cell>
          <cell r="E2514">
            <v>18.2</v>
          </cell>
          <cell r="F2514">
            <v>315.7</v>
          </cell>
        </row>
        <row r="2515">
          <cell r="A2515" t="str">
            <v>40.11.060</v>
          </cell>
          <cell r="B2515" t="str">
            <v>Relé de tempo eletrônico de 0,6 até 6 s - 220V - 50/60 Hz</v>
          </cell>
          <cell r="C2515" t="str">
            <v>UN</v>
          </cell>
          <cell r="D2515">
            <v>87.2</v>
          </cell>
          <cell r="E2515">
            <v>36.39</v>
          </cell>
          <cell r="F2515">
            <v>123.59</v>
          </cell>
        </row>
        <row r="2516">
          <cell r="A2516" t="str">
            <v>40.11.070</v>
          </cell>
          <cell r="B2516" t="str">
            <v>Relé supervisor trifásico contra falta de fase, inversão de fase e mínima tensão</v>
          </cell>
          <cell r="C2516" t="str">
            <v>UN</v>
          </cell>
          <cell r="D2516">
            <v>2150.6999999999998</v>
          </cell>
          <cell r="E2516">
            <v>36.39</v>
          </cell>
          <cell r="F2516">
            <v>2187.09</v>
          </cell>
        </row>
        <row r="2517">
          <cell r="A2517" t="str">
            <v>40.11.120</v>
          </cell>
          <cell r="B2517" t="str">
            <v>Relé de tempo eletrônico de 1,5 até 15 minutos - 110V - 50/60Hz</v>
          </cell>
          <cell r="C2517" t="str">
            <v>UN</v>
          </cell>
          <cell r="D2517">
            <v>76.430000000000007</v>
          </cell>
          <cell r="E2517">
            <v>36.39</v>
          </cell>
          <cell r="F2517">
            <v>112.82</v>
          </cell>
        </row>
        <row r="2518">
          <cell r="A2518" t="str">
            <v>40.11.230</v>
          </cell>
          <cell r="B2518" t="str">
            <v>Relé de sobrecarga eletrônico para acoplamento direto, faixa de ajuste de 55 A até 250 A</v>
          </cell>
          <cell r="C2518" t="str">
            <v>UN</v>
          </cell>
          <cell r="D2518">
            <v>2523.35</v>
          </cell>
          <cell r="E2518">
            <v>18.2</v>
          </cell>
          <cell r="F2518">
            <v>2541.5500000000002</v>
          </cell>
        </row>
        <row r="2519">
          <cell r="A2519" t="str">
            <v>40.11.240</v>
          </cell>
          <cell r="B2519" t="str">
            <v>Relé de tempo eletrônico de 3 até 30s - 220V - 50/60Hz</v>
          </cell>
          <cell r="C2519" t="str">
            <v>UN</v>
          </cell>
          <cell r="D2519">
            <v>83.76</v>
          </cell>
          <cell r="E2519">
            <v>36.39</v>
          </cell>
          <cell r="F2519">
            <v>120.15</v>
          </cell>
        </row>
        <row r="2520">
          <cell r="A2520" t="str">
            <v>40.11.250</v>
          </cell>
          <cell r="B2520" t="str">
            <v>Relé de impulso bipolar, 16 A, 250 V CA</v>
          </cell>
          <cell r="C2520" t="str">
            <v>UN</v>
          </cell>
          <cell r="D2520">
            <v>211.43</v>
          </cell>
          <cell r="E2520">
            <v>21.83</v>
          </cell>
          <cell r="F2520">
            <v>233.26</v>
          </cell>
        </row>
        <row r="2521">
          <cell r="A2521" t="str">
            <v>40.12</v>
          </cell>
          <cell r="B2521" t="str">
            <v>Chave comutadora e seletora</v>
          </cell>
        </row>
        <row r="2522">
          <cell r="A2522" t="str">
            <v>40.12.020</v>
          </cell>
          <cell r="B2522" t="str">
            <v>Chave comutadora/seletora com 1 polo e 3 posições para 63 A</v>
          </cell>
          <cell r="C2522" t="str">
            <v>UN</v>
          </cell>
          <cell r="D2522">
            <v>541.4</v>
          </cell>
          <cell r="E2522">
            <v>14.56</v>
          </cell>
          <cell r="F2522">
            <v>555.96</v>
          </cell>
        </row>
        <row r="2523">
          <cell r="A2523" t="str">
            <v>40.12.030</v>
          </cell>
          <cell r="B2523" t="str">
            <v>Chave comutadora/seletora com 1 polo e 3 posições para 25 A</v>
          </cell>
          <cell r="C2523" t="str">
            <v>UN</v>
          </cell>
          <cell r="D2523">
            <v>260.07</v>
          </cell>
          <cell r="E2523">
            <v>14.56</v>
          </cell>
          <cell r="F2523">
            <v>274.63</v>
          </cell>
        </row>
        <row r="2524">
          <cell r="A2524" t="str">
            <v>40.12.200</v>
          </cell>
          <cell r="B2524" t="str">
            <v>Chave comutadora/seletora com 1 polo e 2 posições para 25 A</v>
          </cell>
          <cell r="C2524" t="str">
            <v>UN</v>
          </cell>
          <cell r="D2524">
            <v>145.6</v>
          </cell>
          <cell r="E2524">
            <v>14.56</v>
          </cell>
          <cell r="F2524">
            <v>160.16</v>
          </cell>
        </row>
        <row r="2525">
          <cell r="A2525" t="str">
            <v>40.12.210</v>
          </cell>
          <cell r="B2525" t="str">
            <v>Chave comutadora/seletora com 3 polos e 3 posições para 25 A</v>
          </cell>
          <cell r="C2525" t="str">
            <v>UN</v>
          </cell>
          <cell r="D2525">
            <v>332.65</v>
          </cell>
          <cell r="E2525">
            <v>14.56</v>
          </cell>
          <cell r="F2525">
            <v>347.21</v>
          </cell>
        </row>
        <row r="2526">
          <cell r="A2526" t="str">
            <v>40.13</v>
          </cell>
          <cell r="B2526" t="str">
            <v>Amperimetro</v>
          </cell>
        </row>
        <row r="2527">
          <cell r="A2527" t="str">
            <v>40.13.010</v>
          </cell>
          <cell r="B2527" t="str">
            <v>Chave comutadora para amperímetro</v>
          </cell>
          <cell r="C2527" t="str">
            <v>UN</v>
          </cell>
          <cell r="D2527">
            <v>132.26</v>
          </cell>
          <cell r="E2527">
            <v>14.56</v>
          </cell>
          <cell r="F2527">
            <v>146.82</v>
          </cell>
        </row>
        <row r="2528">
          <cell r="A2528" t="str">
            <v>40.13.040</v>
          </cell>
          <cell r="B2528" t="str">
            <v>Amperímetro de ferro móvel de 96 x 96 mm, para ligação em transformador de corrente, escala fixa de 0A/50 A até 0A/2 kA</v>
          </cell>
          <cell r="C2528" t="str">
            <v>UN</v>
          </cell>
          <cell r="D2528">
            <v>367.41</v>
          </cell>
          <cell r="E2528">
            <v>9.1</v>
          </cell>
          <cell r="F2528">
            <v>376.51</v>
          </cell>
        </row>
        <row r="2529">
          <cell r="A2529" t="str">
            <v>40.14</v>
          </cell>
          <cell r="B2529" t="str">
            <v>Voltimetro</v>
          </cell>
        </row>
        <row r="2530">
          <cell r="A2530" t="str">
            <v>40.14.010</v>
          </cell>
          <cell r="B2530" t="str">
            <v>Chave comutadora para voltímetro</v>
          </cell>
          <cell r="C2530" t="str">
            <v>UN</v>
          </cell>
          <cell r="D2530">
            <v>102.09</v>
          </cell>
          <cell r="E2530">
            <v>14.56</v>
          </cell>
          <cell r="F2530">
            <v>116.65</v>
          </cell>
        </row>
        <row r="2531">
          <cell r="A2531" t="str">
            <v>40.14.030</v>
          </cell>
          <cell r="B2531" t="str">
            <v>Voltímetro de ferro móvel de 96 x 96 mm, escalas variáveis de 0/150 V, 0/250 V, 0/300 V, 0/500 V e 0/600 V</v>
          </cell>
          <cell r="C2531" t="str">
            <v>UN</v>
          </cell>
          <cell r="D2531">
            <v>149.08000000000001</v>
          </cell>
          <cell r="E2531">
            <v>18.2</v>
          </cell>
          <cell r="F2531">
            <v>167.28</v>
          </cell>
        </row>
        <row r="2532">
          <cell r="A2532" t="str">
            <v>40.20</v>
          </cell>
          <cell r="B2532" t="str">
            <v>Reparos, conservacoes e complementos - GRUPO 40</v>
          </cell>
        </row>
        <row r="2533">
          <cell r="A2533" t="str">
            <v>40.20.050</v>
          </cell>
          <cell r="B2533" t="str">
            <v>Sinalizador com lâmpada</v>
          </cell>
          <cell r="C2533" t="str">
            <v>UN</v>
          </cell>
          <cell r="D2533">
            <v>92.42</v>
          </cell>
          <cell r="E2533">
            <v>29.12</v>
          </cell>
          <cell r="F2533">
            <v>121.54</v>
          </cell>
        </row>
        <row r="2534">
          <cell r="A2534" t="str">
            <v>40.20.060</v>
          </cell>
          <cell r="B2534" t="str">
            <v>Botão de comando duplo sem sinalizador</v>
          </cell>
          <cell r="C2534" t="str">
            <v>UN</v>
          </cell>
          <cell r="D2534">
            <v>57.34</v>
          </cell>
          <cell r="E2534">
            <v>29.12</v>
          </cell>
          <cell r="F2534">
            <v>86.46</v>
          </cell>
        </row>
        <row r="2535">
          <cell r="A2535" t="str">
            <v>40.20.090</v>
          </cell>
          <cell r="B2535" t="str">
            <v>Botoeira com retenção para quadro/painel</v>
          </cell>
          <cell r="C2535" t="str">
            <v>UN</v>
          </cell>
          <cell r="D2535">
            <v>31.48</v>
          </cell>
          <cell r="E2535">
            <v>10.92</v>
          </cell>
          <cell r="F2535">
            <v>42.4</v>
          </cell>
        </row>
        <row r="2536">
          <cell r="A2536" t="str">
            <v>40.20.100</v>
          </cell>
          <cell r="B2536" t="str">
            <v>Botoeira de comando liga-desliga, sem sinalização</v>
          </cell>
          <cell r="C2536" t="str">
            <v>UN</v>
          </cell>
          <cell r="D2536">
            <v>153.32</v>
          </cell>
          <cell r="E2536">
            <v>10.92</v>
          </cell>
          <cell r="F2536">
            <v>164.24</v>
          </cell>
        </row>
        <row r="2537">
          <cell r="A2537" t="str">
            <v>40.20.110</v>
          </cell>
          <cell r="B2537" t="str">
            <v>Alarme sonoro bitonal 220 V para painel de comando</v>
          </cell>
          <cell r="C2537" t="str">
            <v>UN</v>
          </cell>
          <cell r="D2537">
            <v>384.38</v>
          </cell>
          <cell r="E2537">
            <v>10.92</v>
          </cell>
          <cell r="F2537">
            <v>395.3</v>
          </cell>
        </row>
        <row r="2538">
          <cell r="A2538" t="str">
            <v>40.20.120</v>
          </cell>
          <cell r="B2538" t="str">
            <v>Placa de 4´ x 2´</v>
          </cell>
          <cell r="C2538" t="str">
            <v>UN</v>
          </cell>
          <cell r="D2538">
            <v>2.98</v>
          </cell>
          <cell r="E2538">
            <v>1.1599999999999999</v>
          </cell>
          <cell r="F2538">
            <v>4.1399999999999997</v>
          </cell>
        </row>
        <row r="2539">
          <cell r="A2539" t="str">
            <v>40.20.140</v>
          </cell>
          <cell r="B2539" t="str">
            <v>Placa de 4´ x 4´</v>
          </cell>
          <cell r="C2539" t="str">
            <v>UN</v>
          </cell>
          <cell r="D2539">
            <v>8.69</v>
          </cell>
          <cell r="E2539">
            <v>1.1599999999999999</v>
          </cell>
          <cell r="F2539">
            <v>9.85</v>
          </cell>
        </row>
        <row r="2540">
          <cell r="A2540" t="str">
            <v>40.20.200</v>
          </cell>
          <cell r="B2540" t="str">
            <v>Chave de boia normalmente fechada ou aberta</v>
          </cell>
          <cell r="C2540" t="str">
            <v>UN</v>
          </cell>
          <cell r="D2540">
            <v>48.43</v>
          </cell>
          <cell r="E2540">
            <v>14.56</v>
          </cell>
          <cell r="F2540">
            <v>62.99</v>
          </cell>
        </row>
        <row r="2541">
          <cell r="A2541" t="str">
            <v>40.20.240</v>
          </cell>
          <cell r="B2541" t="str">
            <v>Plugue com 2P+T de 10A, 250V</v>
          </cell>
          <cell r="C2541" t="str">
            <v>UN</v>
          </cell>
          <cell r="D2541">
            <v>6.48</v>
          </cell>
          <cell r="E2541">
            <v>7.27</v>
          </cell>
          <cell r="F2541">
            <v>13.75</v>
          </cell>
        </row>
        <row r="2542">
          <cell r="A2542" t="str">
            <v>40.20.250</v>
          </cell>
          <cell r="B2542" t="str">
            <v>Plugue prolongador com 2P+T de 10A, 250V</v>
          </cell>
          <cell r="C2542" t="str">
            <v>UN</v>
          </cell>
          <cell r="D2542">
            <v>7.98</v>
          </cell>
          <cell r="E2542">
            <v>7.27</v>
          </cell>
          <cell r="F2542">
            <v>15.25</v>
          </cell>
        </row>
        <row r="2543">
          <cell r="A2543" t="str">
            <v>40.20.300</v>
          </cell>
          <cell r="B2543" t="str">
            <v>Chave de nível tipo boia pendular (pera), com contato micro switch</v>
          </cell>
          <cell r="C2543" t="str">
            <v>UN</v>
          </cell>
          <cell r="D2543">
            <v>447.51</v>
          </cell>
          <cell r="E2543">
            <v>36.39</v>
          </cell>
          <cell r="F2543">
            <v>483.9</v>
          </cell>
        </row>
        <row r="2544">
          <cell r="A2544" t="str">
            <v>40.20.310</v>
          </cell>
          <cell r="B2544" t="str">
            <v>Placa/espelho em latão escovado 4´ x 4´, para 02 tomadas elétrica</v>
          </cell>
          <cell r="C2544" t="str">
            <v>UN</v>
          </cell>
          <cell r="D2544">
            <v>27.5</v>
          </cell>
          <cell r="E2544">
            <v>16.27</v>
          </cell>
          <cell r="F2544">
            <v>43.77</v>
          </cell>
        </row>
        <row r="2545">
          <cell r="A2545" t="str">
            <v>40.20.320</v>
          </cell>
          <cell r="B2545" t="str">
            <v>Placa/espelho em latão escovado 4´ x 4´, para 01 tomada elétrica</v>
          </cell>
          <cell r="C2545" t="str">
            <v>UN</v>
          </cell>
          <cell r="D2545">
            <v>24.27</v>
          </cell>
          <cell r="E2545">
            <v>16.27</v>
          </cell>
          <cell r="F2545">
            <v>40.54</v>
          </cell>
        </row>
        <row r="2546">
          <cell r="A2546" t="str">
            <v>41</v>
          </cell>
          <cell r="B2546" t="str">
            <v>ILUMINACAO</v>
          </cell>
        </row>
        <row r="2547">
          <cell r="A2547" t="str">
            <v>41.02</v>
          </cell>
          <cell r="B2547" t="str">
            <v>Lampadas</v>
          </cell>
        </row>
        <row r="2548">
          <cell r="A2548" t="str">
            <v>41.02.541</v>
          </cell>
          <cell r="B2548" t="str">
            <v>Lâmpada LED tubular T8 com base G13, de 900 até 1050 Im - 9 a 10W</v>
          </cell>
          <cell r="C2548" t="str">
            <v>UN</v>
          </cell>
          <cell r="D2548">
            <v>20.09</v>
          </cell>
          <cell r="E2548">
            <v>2.9</v>
          </cell>
          <cell r="F2548">
            <v>22.99</v>
          </cell>
        </row>
        <row r="2549">
          <cell r="A2549" t="str">
            <v>41.02.551</v>
          </cell>
          <cell r="B2549" t="str">
            <v>Lâmpada LED tubular T8 com base G13, de 1850 até 2000 Im - 18 a 20W</v>
          </cell>
          <cell r="C2549" t="str">
            <v>UN</v>
          </cell>
          <cell r="D2549">
            <v>35.4</v>
          </cell>
          <cell r="E2549">
            <v>2.9</v>
          </cell>
          <cell r="F2549">
            <v>38.299999999999997</v>
          </cell>
        </row>
        <row r="2550">
          <cell r="A2550" t="str">
            <v>41.02.562</v>
          </cell>
          <cell r="B2550" t="str">
            <v>Lâmpada LED tubular T8 com base G13, de 3400 até 4000 Im - 36 a 40W</v>
          </cell>
          <cell r="C2550" t="str">
            <v>UN</v>
          </cell>
          <cell r="D2550">
            <v>78.86</v>
          </cell>
          <cell r="E2550">
            <v>2.9</v>
          </cell>
          <cell r="F2550">
            <v>81.760000000000005</v>
          </cell>
        </row>
        <row r="2551">
          <cell r="A2551" t="str">
            <v>41.02.580</v>
          </cell>
          <cell r="B2551" t="str">
            <v>Lâmpada LED 13,5W, com base E-27, 1400 até 1510lm</v>
          </cell>
          <cell r="C2551" t="str">
            <v>UN</v>
          </cell>
          <cell r="D2551">
            <v>32.200000000000003</v>
          </cell>
          <cell r="E2551">
            <v>2.9</v>
          </cell>
          <cell r="F2551">
            <v>35.1</v>
          </cell>
        </row>
        <row r="2552">
          <cell r="A2552" t="str">
            <v>41.04</v>
          </cell>
          <cell r="B2552" t="str">
            <v>Acessorios para iluminacao</v>
          </cell>
        </row>
        <row r="2553">
          <cell r="A2553" t="str">
            <v>41.04.020</v>
          </cell>
          <cell r="B2553" t="str">
            <v>Receptáculo de porcelana com parafuso de fixação com rosca E-27</v>
          </cell>
          <cell r="C2553" t="str">
            <v>UN</v>
          </cell>
          <cell r="D2553">
            <v>4.5199999999999996</v>
          </cell>
          <cell r="E2553">
            <v>2.92</v>
          </cell>
          <cell r="F2553">
            <v>7.44</v>
          </cell>
        </row>
        <row r="2554">
          <cell r="A2554" t="str">
            <v>41.04.050</v>
          </cell>
          <cell r="B2554" t="str">
            <v>Trilho eletrificado de alimentação com 1 circuito, em alumínio com pintura na cor branco, inclusive acessórios</v>
          </cell>
          <cell r="C2554" t="str">
            <v>M</v>
          </cell>
          <cell r="D2554">
            <v>109.99</v>
          </cell>
          <cell r="E2554">
            <v>14.56</v>
          </cell>
          <cell r="F2554">
            <v>124.55</v>
          </cell>
        </row>
        <row r="2555">
          <cell r="A2555" t="str">
            <v>41.05</v>
          </cell>
          <cell r="B2555" t="str">
            <v>Lampada de descarga de alta potencia</v>
          </cell>
        </row>
        <row r="2556">
          <cell r="A2556" t="str">
            <v>41.05.710</v>
          </cell>
          <cell r="B2556" t="str">
            <v>Lâmpada de vapor metálico tubular, base G12 de 70 W</v>
          </cell>
          <cell r="C2556" t="str">
            <v>UN</v>
          </cell>
          <cell r="D2556">
            <v>119.82</v>
          </cell>
          <cell r="E2556">
            <v>2.9</v>
          </cell>
          <cell r="F2556">
            <v>122.72</v>
          </cell>
        </row>
        <row r="2557">
          <cell r="A2557" t="str">
            <v>41.05.720</v>
          </cell>
          <cell r="B2557" t="str">
            <v>Lâmpada de vapor metálico tubular, base G12 de 150 W</v>
          </cell>
          <cell r="C2557" t="str">
            <v>UN</v>
          </cell>
          <cell r="D2557">
            <v>123.73</v>
          </cell>
          <cell r="E2557">
            <v>2.9</v>
          </cell>
          <cell r="F2557">
            <v>126.63</v>
          </cell>
        </row>
        <row r="2558">
          <cell r="A2558" t="str">
            <v>41.05.800</v>
          </cell>
          <cell r="B2558" t="str">
            <v>Lâmpada de vapor metálico tubular, base RX7s bilateral de 70 W</v>
          </cell>
          <cell r="C2558" t="str">
            <v>UN</v>
          </cell>
          <cell r="D2558">
            <v>84.57</v>
          </cell>
          <cell r="E2558">
            <v>2.9</v>
          </cell>
          <cell r="F2558">
            <v>87.47</v>
          </cell>
        </row>
        <row r="2559">
          <cell r="A2559" t="str">
            <v>41.06</v>
          </cell>
          <cell r="B2559" t="str">
            <v>Lampada halogena</v>
          </cell>
        </row>
        <row r="2560">
          <cell r="A2560" t="str">
            <v>41.06.100</v>
          </cell>
          <cell r="B2560" t="str">
            <v>Lâmpada halógena refletora PAR20, base E27 de 50 W - 220 V</v>
          </cell>
          <cell r="C2560" t="str">
            <v>UN</v>
          </cell>
          <cell r="D2560">
            <v>28.31</v>
          </cell>
          <cell r="E2560">
            <v>2.9</v>
          </cell>
          <cell r="F2560">
            <v>31.21</v>
          </cell>
        </row>
        <row r="2561">
          <cell r="A2561" t="str">
            <v>41.06.130</v>
          </cell>
          <cell r="B2561" t="str">
            <v>Lâmpada halógena com refletor dicroico de 50 W - 12 V</v>
          </cell>
          <cell r="C2561" t="str">
            <v>UN</v>
          </cell>
          <cell r="D2561">
            <v>20.059999999999999</v>
          </cell>
          <cell r="E2561">
            <v>2.9</v>
          </cell>
          <cell r="F2561">
            <v>22.96</v>
          </cell>
        </row>
        <row r="2562">
          <cell r="A2562" t="str">
            <v>41.06.410</v>
          </cell>
          <cell r="B2562" t="str">
            <v>Lâmpada halógena tubular, base R7s bilateral de 300 W - 110 ou 220 V</v>
          </cell>
          <cell r="C2562" t="str">
            <v>UN</v>
          </cell>
          <cell r="D2562">
            <v>14.43</v>
          </cell>
          <cell r="E2562">
            <v>2.9</v>
          </cell>
          <cell r="F2562">
            <v>17.329999999999998</v>
          </cell>
        </row>
        <row r="2563">
          <cell r="A2563" t="str">
            <v>41.07</v>
          </cell>
          <cell r="B2563" t="str">
            <v>Lampada fluorescente</v>
          </cell>
        </row>
        <row r="2564">
          <cell r="A2564" t="str">
            <v>41.07.020</v>
          </cell>
          <cell r="B2564" t="str">
            <v>Lâmpada fluorescente tubular, base bipino bilateral de 15 W</v>
          </cell>
          <cell r="C2564" t="str">
            <v>UN</v>
          </cell>
          <cell r="D2564">
            <v>20.56</v>
          </cell>
          <cell r="E2564">
            <v>2.9</v>
          </cell>
          <cell r="F2564">
            <v>23.46</v>
          </cell>
        </row>
        <row r="2565">
          <cell r="A2565" t="str">
            <v>41.07.030</v>
          </cell>
          <cell r="B2565" t="str">
            <v>Lâmpada fluorescente tubular, base bipino bilateral de 16 W</v>
          </cell>
          <cell r="C2565" t="str">
            <v>UN</v>
          </cell>
          <cell r="D2565">
            <v>9.1300000000000008</v>
          </cell>
          <cell r="E2565">
            <v>2.9</v>
          </cell>
          <cell r="F2565">
            <v>12.03</v>
          </cell>
        </row>
        <row r="2566">
          <cell r="A2566" t="str">
            <v>41.07.050</v>
          </cell>
          <cell r="B2566" t="str">
            <v>Lâmpada fluorescente tubular, base bipino bilateral de 20 W</v>
          </cell>
          <cell r="C2566" t="str">
            <v>UN</v>
          </cell>
          <cell r="D2566">
            <v>9.9700000000000006</v>
          </cell>
          <cell r="E2566">
            <v>2.9</v>
          </cell>
          <cell r="F2566">
            <v>12.87</v>
          </cell>
        </row>
        <row r="2567">
          <cell r="A2567" t="str">
            <v>41.07.060</v>
          </cell>
          <cell r="B2567" t="str">
            <v>Lâmpada fluorescente tubular, base bipino bilateral de 28 W</v>
          </cell>
          <cell r="C2567" t="str">
            <v>UN</v>
          </cell>
          <cell r="D2567">
            <v>11.9</v>
          </cell>
          <cell r="E2567">
            <v>2.9</v>
          </cell>
          <cell r="F2567">
            <v>14.8</v>
          </cell>
        </row>
        <row r="2568">
          <cell r="A2568" t="str">
            <v>41.07.070</v>
          </cell>
          <cell r="B2568" t="str">
            <v>Lâmpada fluorescente tubular, base bipino bilateral de 32 W</v>
          </cell>
          <cell r="C2568" t="str">
            <v>UN</v>
          </cell>
          <cell r="D2568">
            <v>9.74</v>
          </cell>
          <cell r="E2568">
            <v>2.9</v>
          </cell>
          <cell r="F2568">
            <v>12.64</v>
          </cell>
        </row>
        <row r="2569">
          <cell r="A2569" t="str">
            <v>41.07.200</v>
          </cell>
          <cell r="B2569" t="str">
            <v>Lâmpada fluorescente tubular, base bipino bilateral de 32 W, com camada trifósforo</v>
          </cell>
          <cell r="C2569" t="str">
            <v>UN</v>
          </cell>
          <cell r="D2569">
            <v>11.47</v>
          </cell>
          <cell r="E2569">
            <v>2.9</v>
          </cell>
          <cell r="F2569">
            <v>14.37</v>
          </cell>
        </row>
        <row r="2570">
          <cell r="A2570" t="str">
            <v>41.07.400</v>
          </cell>
          <cell r="B2570" t="str">
            <v>Lâmpada fluorescente compacta eletrônica "2U", base E27 de 9 W - 110 ou 220 V</v>
          </cell>
          <cell r="C2570" t="str">
            <v>UN</v>
          </cell>
          <cell r="D2570">
            <v>7.55</v>
          </cell>
          <cell r="E2570">
            <v>2.9</v>
          </cell>
          <cell r="F2570">
            <v>10.45</v>
          </cell>
        </row>
        <row r="2571">
          <cell r="A2571" t="str">
            <v>41.07.420</v>
          </cell>
          <cell r="B2571" t="str">
            <v>Lâmpada fluorescente compacta eletrônica "3U", base E27 de 15 W - 110 ou 220 V</v>
          </cell>
          <cell r="C2571" t="str">
            <v>UN</v>
          </cell>
          <cell r="D2571">
            <v>16.11</v>
          </cell>
          <cell r="E2571">
            <v>2.9</v>
          </cell>
          <cell r="F2571">
            <v>19.010000000000002</v>
          </cell>
        </row>
        <row r="2572">
          <cell r="A2572" t="str">
            <v>41.07.430</v>
          </cell>
          <cell r="B2572" t="str">
            <v>Lâmpada fluorescente compacta eletrônica "3U", base E27 de 20 W - 110 ou 220 V</v>
          </cell>
          <cell r="C2572" t="str">
            <v>UN</v>
          </cell>
          <cell r="D2572">
            <v>13.84</v>
          </cell>
          <cell r="E2572">
            <v>2.9</v>
          </cell>
          <cell r="F2572">
            <v>16.739999999999998</v>
          </cell>
        </row>
        <row r="2573">
          <cell r="A2573" t="str">
            <v>41.07.440</v>
          </cell>
          <cell r="B2573" t="str">
            <v>Lâmpada fluorescente compacta eletrônica "3U", base E27 de 23 W - 110 ou 220 V</v>
          </cell>
          <cell r="C2573" t="str">
            <v>UN</v>
          </cell>
          <cell r="D2573">
            <v>17.760000000000002</v>
          </cell>
          <cell r="E2573">
            <v>2.9</v>
          </cell>
          <cell r="F2573">
            <v>20.66</v>
          </cell>
        </row>
        <row r="2574">
          <cell r="A2574" t="str">
            <v>41.07.450</v>
          </cell>
          <cell r="B2574" t="str">
            <v>Lâmpada fluorescente compacta eletrônica "3U", base E27 de 25 W - 110 ou 220 V</v>
          </cell>
          <cell r="C2574" t="str">
            <v>UN</v>
          </cell>
          <cell r="D2574">
            <v>13.63</v>
          </cell>
          <cell r="E2574">
            <v>2.9</v>
          </cell>
          <cell r="F2574">
            <v>16.53</v>
          </cell>
        </row>
        <row r="2575">
          <cell r="A2575" t="str">
            <v>41.07.800</v>
          </cell>
          <cell r="B2575" t="str">
            <v>Lâmpada fluorescente compacta "1U", base G-23 de 9 W</v>
          </cell>
          <cell r="C2575" t="str">
            <v>UN</v>
          </cell>
          <cell r="D2575">
            <v>11.2</v>
          </cell>
          <cell r="E2575">
            <v>2.9</v>
          </cell>
          <cell r="F2575">
            <v>14.1</v>
          </cell>
        </row>
        <row r="2576">
          <cell r="A2576" t="str">
            <v>41.07.810</v>
          </cell>
          <cell r="B2576" t="str">
            <v>Lâmpada fluorescente compacta "2U", base G-24D-2 de 18 W</v>
          </cell>
          <cell r="C2576" t="str">
            <v>UN</v>
          </cell>
          <cell r="D2576">
            <v>14.63</v>
          </cell>
          <cell r="E2576">
            <v>2.9</v>
          </cell>
          <cell r="F2576">
            <v>17.53</v>
          </cell>
        </row>
        <row r="2577">
          <cell r="A2577" t="str">
            <v>41.07.820</v>
          </cell>
          <cell r="B2577" t="str">
            <v>Lâmpada fluorescente compacta "2U", base G-24D-3 de 26 W</v>
          </cell>
          <cell r="C2577" t="str">
            <v>UN</v>
          </cell>
          <cell r="D2577">
            <v>15.31</v>
          </cell>
          <cell r="E2577">
            <v>2.9</v>
          </cell>
          <cell r="F2577">
            <v>18.21</v>
          </cell>
        </row>
        <row r="2578">
          <cell r="A2578" t="str">
            <v>41.07.830</v>
          </cell>
          <cell r="B2578" t="str">
            <v>Lâmpada fluorescente compacta longa "1U", base 2G-11 de 36 W</v>
          </cell>
          <cell r="C2578" t="str">
            <v>UN</v>
          </cell>
          <cell r="D2578">
            <v>36.729999999999997</v>
          </cell>
          <cell r="E2578">
            <v>2.9</v>
          </cell>
          <cell r="F2578">
            <v>39.630000000000003</v>
          </cell>
        </row>
        <row r="2579">
          <cell r="A2579" t="str">
            <v>41.07.860</v>
          </cell>
          <cell r="B2579" t="str">
            <v>Lâmpada fluorescente compacta "2U", base G24q-3 de 26 W</v>
          </cell>
          <cell r="C2579" t="str">
            <v>UN</v>
          </cell>
          <cell r="D2579">
            <v>15.8</v>
          </cell>
          <cell r="E2579">
            <v>2.9</v>
          </cell>
          <cell r="F2579">
            <v>18.7</v>
          </cell>
        </row>
        <row r="2580">
          <cell r="A2580" t="str">
            <v>41.08</v>
          </cell>
          <cell r="B2580" t="str">
            <v>Reator e equipamentos para lampada de descarga de alta potencia</v>
          </cell>
        </row>
        <row r="2581">
          <cell r="A2581" t="str">
            <v>41.08.010</v>
          </cell>
          <cell r="B2581" t="str">
            <v>Transformador eletrônico para lâmpada halógena dicroica de 50 W - 220 V</v>
          </cell>
          <cell r="C2581" t="str">
            <v>UN</v>
          </cell>
          <cell r="D2581">
            <v>28.51</v>
          </cell>
          <cell r="E2581">
            <v>7.27</v>
          </cell>
          <cell r="F2581">
            <v>35.78</v>
          </cell>
        </row>
        <row r="2582">
          <cell r="A2582" t="str">
            <v>41.08.230</v>
          </cell>
          <cell r="B2582" t="str">
            <v>Reator eletromagnético de alto fator de potência, para lâmpada vapor de sódio 150 W / 220 V</v>
          </cell>
          <cell r="C2582" t="str">
            <v>UN</v>
          </cell>
          <cell r="D2582">
            <v>94.24</v>
          </cell>
          <cell r="E2582">
            <v>7.27</v>
          </cell>
          <cell r="F2582">
            <v>101.51</v>
          </cell>
        </row>
        <row r="2583">
          <cell r="A2583" t="str">
            <v>41.08.250</v>
          </cell>
          <cell r="B2583" t="str">
            <v>Reator eletromagnético de alto fator de potência, para lâmpada vapor de sódio 250 W / 220 V</v>
          </cell>
          <cell r="C2583" t="str">
            <v>UN</v>
          </cell>
          <cell r="D2583">
            <v>131.74</v>
          </cell>
          <cell r="E2583">
            <v>7.27</v>
          </cell>
          <cell r="F2583">
            <v>139.01</v>
          </cell>
        </row>
        <row r="2584">
          <cell r="A2584" t="str">
            <v>41.08.270</v>
          </cell>
          <cell r="B2584" t="str">
            <v>Reator eletromagnético de alto fator de potência, para lâmpada vapor de sódio 400 W / 220 V</v>
          </cell>
          <cell r="C2584" t="str">
            <v>UN</v>
          </cell>
          <cell r="D2584">
            <v>164.45</v>
          </cell>
          <cell r="E2584">
            <v>7.27</v>
          </cell>
          <cell r="F2584">
            <v>171.72</v>
          </cell>
        </row>
        <row r="2585">
          <cell r="A2585" t="str">
            <v>41.08.280</v>
          </cell>
          <cell r="B2585" t="str">
            <v>Reator eletromagnético de alto fator de potência, para lâmpada vapor de sódio 1000 W / 220 V</v>
          </cell>
          <cell r="C2585" t="str">
            <v>UN</v>
          </cell>
          <cell r="D2585">
            <v>440.17</v>
          </cell>
          <cell r="E2585">
            <v>7.27</v>
          </cell>
          <cell r="F2585">
            <v>447.44</v>
          </cell>
        </row>
        <row r="2586">
          <cell r="A2586" t="str">
            <v>41.08.420</v>
          </cell>
          <cell r="B2586" t="str">
            <v>Reator eletromagnético de alto fator de potência, para lâmpada vapor metálico 70 W / 220 V</v>
          </cell>
          <cell r="C2586" t="str">
            <v>UN</v>
          </cell>
          <cell r="D2586">
            <v>92.83</v>
          </cell>
          <cell r="E2586">
            <v>7.27</v>
          </cell>
          <cell r="F2586">
            <v>100.1</v>
          </cell>
        </row>
        <row r="2587">
          <cell r="A2587" t="str">
            <v>41.08.440</v>
          </cell>
          <cell r="B2587" t="str">
            <v>Reator eletromagnético de alto fator de potência, para lâmpada vapor metálico 150 W / 220 V</v>
          </cell>
          <cell r="C2587" t="str">
            <v>UN</v>
          </cell>
          <cell r="D2587">
            <v>96.92</v>
          </cell>
          <cell r="E2587">
            <v>7.27</v>
          </cell>
          <cell r="F2587">
            <v>104.19</v>
          </cell>
        </row>
        <row r="2588">
          <cell r="A2588" t="str">
            <v>41.08.450</v>
          </cell>
          <cell r="B2588" t="str">
            <v>Reator eletromagnético de alto fator de potência, para lâmpada vapor metálico 250 W / 220 V</v>
          </cell>
          <cell r="C2588" t="str">
            <v>UN</v>
          </cell>
          <cell r="D2588">
            <v>119.62</v>
          </cell>
          <cell r="E2588">
            <v>7.27</v>
          </cell>
          <cell r="F2588">
            <v>126.89</v>
          </cell>
        </row>
        <row r="2589">
          <cell r="A2589" t="str">
            <v>41.08.460</v>
          </cell>
          <cell r="B2589" t="str">
            <v>Reator eletromagnético de alto fator de potência, para lâmpada vapor metálico 400 W / 220 V</v>
          </cell>
          <cell r="C2589" t="str">
            <v>UN</v>
          </cell>
          <cell r="D2589">
            <v>125.35</v>
          </cell>
          <cell r="E2589">
            <v>7.27</v>
          </cell>
          <cell r="F2589">
            <v>132.62</v>
          </cell>
        </row>
        <row r="2590">
          <cell r="A2590" t="str">
            <v>41.09</v>
          </cell>
          <cell r="B2590" t="str">
            <v>Reator e equipamentos para lampada fluorescente</v>
          </cell>
        </row>
        <row r="2591">
          <cell r="A2591" t="str">
            <v>41.09.720</v>
          </cell>
          <cell r="B2591" t="str">
            <v>Reator eletrônico de alto fator de potência com partida instantânea, para duas lâmpadas fluorescentes tubulares, base bipino bilateral, 16 W - 127 V / 220 V</v>
          </cell>
          <cell r="C2591" t="str">
            <v>UN</v>
          </cell>
          <cell r="D2591">
            <v>32.97</v>
          </cell>
          <cell r="E2591">
            <v>14.56</v>
          </cell>
          <cell r="F2591">
            <v>47.53</v>
          </cell>
        </row>
        <row r="2592">
          <cell r="A2592" t="str">
            <v>41.09.740</v>
          </cell>
          <cell r="B2592" t="str">
            <v>Reator eletrônico de alto fator de potência com partida instantânea, para duas lâmpadas fluorescentes tubulares, base bipino bilateral, 28 W - 127 V / 220 V</v>
          </cell>
          <cell r="C2592" t="str">
            <v>UN</v>
          </cell>
          <cell r="D2592">
            <v>72.89</v>
          </cell>
          <cell r="E2592">
            <v>7.27</v>
          </cell>
          <cell r="F2592">
            <v>80.16</v>
          </cell>
        </row>
        <row r="2593">
          <cell r="A2593" t="str">
            <v>41.09.750</v>
          </cell>
          <cell r="B2593" t="str">
            <v>Reator eletrônico de alto fator de potência com partida instantânea, para duas lâmpadas fluorescentes tubulares, base bipino bilateral, 32 W - 127 V / 220 V</v>
          </cell>
          <cell r="C2593" t="str">
            <v>UN</v>
          </cell>
          <cell r="D2593">
            <v>39.07</v>
          </cell>
          <cell r="E2593">
            <v>14.56</v>
          </cell>
          <cell r="F2593">
            <v>53.63</v>
          </cell>
        </row>
        <row r="2594">
          <cell r="A2594" t="str">
            <v>41.09.830</v>
          </cell>
          <cell r="B2594" t="str">
            <v>Reator eletrônico de alto fator de potência com partida instantânea, para duas lâmpadas fluorescentes tubulares "HO", base bipino bilateral, 110 W - 220 V</v>
          </cell>
          <cell r="C2594" t="str">
            <v>UN</v>
          </cell>
          <cell r="D2594">
            <v>102.11</v>
          </cell>
          <cell r="E2594">
            <v>14.56</v>
          </cell>
          <cell r="F2594">
            <v>116.67</v>
          </cell>
        </row>
        <row r="2595">
          <cell r="A2595" t="str">
            <v>41.09.870</v>
          </cell>
          <cell r="B2595" t="str">
            <v>Reator eletrônico de alto fator de potência com partida instantânea, para uma lâmpada fluorescente compacta "2U", base G24q-3, 26 W - 220 V</v>
          </cell>
          <cell r="C2595" t="str">
            <v>UN</v>
          </cell>
          <cell r="D2595">
            <v>27.16</v>
          </cell>
          <cell r="E2595">
            <v>7.27</v>
          </cell>
          <cell r="F2595">
            <v>34.43</v>
          </cell>
        </row>
        <row r="2596">
          <cell r="A2596" t="str">
            <v>41.09.890</v>
          </cell>
          <cell r="B2596" t="str">
            <v>Reator eletrônico de alto fator de potência com partida instantânea, para duas lâmpadas fluorescentes compactas "2U", base G24q-3, 26 W - 220 V</v>
          </cell>
          <cell r="C2596" t="str">
            <v>UN</v>
          </cell>
          <cell r="D2596">
            <v>37.770000000000003</v>
          </cell>
          <cell r="E2596">
            <v>14.56</v>
          </cell>
          <cell r="F2596">
            <v>52.33</v>
          </cell>
        </row>
        <row r="2597">
          <cell r="A2597" t="str">
            <v>41.10</v>
          </cell>
          <cell r="B2597" t="str">
            <v>Postes e acessorios</v>
          </cell>
        </row>
        <row r="2598">
          <cell r="A2598" t="str">
            <v>41.10.060</v>
          </cell>
          <cell r="B2598" t="str">
            <v>Braço em tubo de ferro galvanizado de 1´ x 1,00 m para fixação de uma luminária</v>
          </cell>
          <cell r="C2598" t="str">
            <v>UN</v>
          </cell>
          <cell r="D2598">
            <v>66</v>
          </cell>
          <cell r="E2598">
            <v>50.91</v>
          </cell>
          <cell r="F2598">
            <v>116.91</v>
          </cell>
        </row>
        <row r="2599">
          <cell r="A2599" t="str">
            <v>41.10.070</v>
          </cell>
          <cell r="B2599" t="str">
            <v>Cruzeta reforçada em ferro galvanizado para fixação de quatro luminárias</v>
          </cell>
          <cell r="C2599" t="str">
            <v>UN</v>
          </cell>
          <cell r="D2599">
            <v>680.44</v>
          </cell>
          <cell r="E2599">
            <v>50.91</v>
          </cell>
          <cell r="F2599">
            <v>731.35</v>
          </cell>
        </row>
        <row r="2600">
          <cell r="A2600" t="str">
            <v>41.10.080</v>
          </cell>
          <cell r="B2600" t="str">
            <v>Cruzeta reforçada em ferro galvanizado para fixação de duas luminárias</v>
          </cell>
          <cell r="C2600" t="str">
            <v>UN</v>
          </cell>
          <cell r="D2600">
            <v>469.99</v>
          </cell>
          <cell r="E2600">
            <v>50.91</v>
          </cell>
          <cell r="F2600">
            <v>520.9</v>
          </cell>
        </row>
        <row r="2601">
          <cell r="A2601" t="str">
            <v>41.10.260</v>
          </cell>
          <cell r="B2601" t="str">
            <v>Poste telecônico curvo em aço SAE 1010/1020 galvanizado a fogo, altura de 8,00 m</v>
          </cell>
          <cell r="C2601" t="str">
            <v>UN</v>
          </cell>
          <cell r="D2601">
            <v>2129.7800000000002</v>
          </cell>
          <cell r="E2601">
            <v>218.2</v>
          </cell>
          <cell r="F2601">
            <v>2347.98</v>
          </cell>
        </row>
        <row r="2602">
          <cell r="A2602" t="str">
            <v>41.10.330</v>
          </cell>
          <cell r="B2602" t="str">
            <v>Poste telecônico reto em aço SAE 1010/1020 galvanizado a fogo, altura de 10,00 m</v>
          </cell>
          <cell r="C2602" t="str">
            <v>UN</v>
          </cell>
          <cell r="D2602">
            <v>2678.28</v>
          </cell>
          <cell r="E2602">
            <v>80.959999999999994</v>
          </cell>
          <cell r="F2602">
            <v>2759.24</v>
          </cell>
        </row>
        <row r="2603">
          <cell r="A2603" t="str">
            <v>41.10.340</v>
          </cell>
          <cell r="B2603" t="str">
            <v>Poste telecônico reto em aço SAE 1010/1020 galvanizado a fogo, altura de 8,00 m</v>
          </cell>
          <cell r="C2603" t="str">
            <v>UN</v>
          </cell>
          <cell r="D2603">
            <v>2164.67</v>
          </cell>
          <cell r="E2603">
            <v>80.959999999999994</v>
          </cell>
          <cell r="F2603">
            <v>2245.63</v>
          </cell>
        </row>
        <row r="2604">
          <cell r="A2604" t="str">
            <v>41.10.400</v>
          </cell>
          <cell r="B2604" t="str">
            <v>Poste telecônico em aço SAE 1010/1020 galvanizado a fogo, com espera para uma luminária, altura de 3,00 m</v>
          </cell>
          <cell r="C2604" t="str">
            <v>UN</v>
          </cell>
          <cell r="D2604">
            <v>679.84</v>
          </cell>
          <cell r="E2604">
            <v>52.15</v>
          </cell>
          <cell r="F2604">
            <v>731.99</v>
          </cell>
        </row>
        <row r="2605">
          <cell r="A2605" t="str">
            <v>41.10.410</v>
          </cell>
          <cell r="B2605" t="str">
            <v>Poste telecônico em aço SAE 1010/1020 galvanizado a fogo, com espera para duas luminárias, altura de 3,00 m</v>
          </cell>
          <cell r="C2605" t="str">
            <v>UN</v>
          </cell>
          <cell r="D2605">
            <v>828.42</v>
          </cell>
          <cell r="E2605">
            <v>52.15</v>
          </cell>
          <cell r="F2605">
            <v>880.57</v>
          </cell>
        </row>
        <row r="2606">
          <cell r="A2606" t="str">
            <v>41.10.430</v>
          </cell>
          <cell r="B2606" t="str">
            <v>Poste telecônico reto em aço SAE 1010/1020 galvanizado a fogo, altura de 6,00 m</v>
          </cell>
          <cell r="C2606" t="str">
            <v>UN</v>
          </cell>
          <cell r="D2606">
            <v>1468.01</v>
          </cell>
          <cell r="E2606">
            <v>80.959999999999994</v>
          </cell>
          <cell r="F2606">
            <v>1548.97</v>
          </cell>
        </row>
        <row r="2607">
          <cell r="A2607" t="str">
            <v>41.10.490</v>
          </cell>
          <cell r="B2607" t="str">
            <v>Poste telecônico reto em aço SAE 1010/1020 galvanizado a fogo, com base, altura de 7,00 m</v>
          </cell>
          <cell r="C2607" t="str">
            <v>UN</v>
          </cell>
          <cell r="D2607">
            <v>1273.28</v>
          </cell>
          <cell r="E2607">
            <v>367.4</v>
          </cell>
          <cell r="F2607">
            <v>1640.68</v>
          </cell>
        </row>
        <row r="2608">
          <cell r="A2608" t="str">
            <v>41.10.500</v>
          </cell>
          <cell r="B2608" t="str">
            <v>Poste telecônico reto em aço SAE 1010/1020 galvanizado a fogo, altura de 4,00 m</v>
          </cell>
          <cell r="C2608" t="str">
            <v>UN</v>
          </cell>
          <cell r="D2608">
            <v>1093.3699999999999</v>
          </cell>
          <cell r="E2608">
            <v>80.959999999999994</v>
          </cell>
          <cell r="F2608">
            <v>1174.33</v>
          </cell>
        </row>
        <row r="2609">
          <cell r="A2609" t="str">
            <v>41.11</v>
          </cell>
          <cell r="B2609" t="str">
            <v>Aparelho de iluminacao publica e decorativa</v>
          </cell>
        </row>
        <row r="2610">
          <cell r="A2610" t="str">
            <v>41.11.060</v>
          </cell>
          <cell r="B2610" t="str">
            <v>Luminária fechada para iluminação pública tipo pétala pequena</v>
          </cell>
          <cell r="C2610" t="str">
            <v>UN</v>
          </cell>
          <cell r="D2610">
            <v>598.55999999999995</v>
          </cell>
          <cell r="E2610">
            <v>25.46</v>
          </cell>
          <cell r="F2610">
            <v>624.02</v>
          </cell>
        </row>
        <row r="2611">
          <cell r="A2611" t="str">
            <v>41.11.094</v>
          </cell>
          <cell r="B2611" t="str">
            <v>Luminária LED de embutir para caixa de luz 4x2cm, para uso externo, tipo balizador de 3W</v>
          </cell>
          <cell r="C2611" t="str">
            <v>UN</v>
          </cell>
          <cell r="D2611">
            <v>39.619999999999997</v>
          </cell>
          <cell r="E2611">
            <v>10.92</v>
          </cell>
          <cell r="F2611">
            <v>50.54</v>
          </cell>
        </row>
        <row r="2612">
          <cell r="A2612" t="str">
            <v>41.11.100</v>
          </cell>
          <cell r="B2612" t="str">
            <v>Luminária retangular fechada para iluminação externa em poste, tipo pétala grande</v>
          </cell>
          <cell r="C2612" t="str">
            <v>UN</v>
          </cell>
          <cell r="D2612">
            <v>468.39</v>
          </cell>
          <cell r="E2612">
            <v>25.46</v>
          </cell>
          <cell r="F2612">
            <v>493.85</v>
          </cell>
        </row>
        <row r="2613">
          <cell r="A2613" t="str">
            <v>41.11.110</v>
          </cell>
          <cell r="B2613" t="str">
            <v>Luminária retangular fechada para iluminação externa em poste, tipo pétala pequena</v>
          </cell>
          <cell r="C2613" t="str">
            <v>UN</v>
          </cell>
          <cell r="D2613">
            <v>429.93</v>
          </cell>
          <cell r="E2613">
            <v>25.46</v>
          </cell>
          <cell r="F2613">
            <v>455.39</v>
          </cell>
        </row>
        <row r="2614">
          <cell r="A2614" t="str">
            <v>41.11.440</v>
          </cell>
          <cell r="B2614" t="str">
            <v>Suporte tubular de fixação em poste para 1 luminária tipo pétala</v>
          </cell>
          <cell r="C2614" t="str">
            <v>UN</v>
          </cell>
          <cell r="D2614">
            <v>81.8</v>
          </cell>
          <cell r="E2614">
            <v>10.92</v>
          </cell>
          <cell r="F2614">
            <v>92.72</v>
          </cell>
        </row>
        <row r="2615">
          <cell r="A2615" t="str">
            <v>41.11.450</v>
          </cell>
          <cell r="B2615" t="str">
            <v>Suporte tubular de fixação em poste para 2 luminárias tipo pétala</v>
          </cell>
          <cell r="C2615" t="str">
            <v>UN</v>
          </cell>
          <cell r="D2615">
            <v>103.76</v>
          </cell>
          <cell r="E2615">
            <v>10.92</v>
          </cell>
          <cell r="F2615">
            <v>114.68</v>
          </cell>
        </row>
        <row r="2616">
          <cell r="A2616" t="str">
            <v>41.11.702</v>
          </cell>
          <cell r="B2616" t="str">
            <v>Luminária LED solar integrada para poste, eficiência mínima de 130,5 lm/W</v>
          </cell>
          <cell r="C2616" t="str">
            <v>UN</v>
          </cell>
          <cell r="D2616">
            <v>6439.51</v>
          </cell>
          <cell r="E2616">
            <v>123.87</v>
          </cell>
          <cell r="F2616">
            <v>6563.38</v>
          </cell>
        </row>
        <row r="2617">
          <cell r="A2617" t="str">
            <v>41.11.703</v>
          </cell>
          <cell r="B2617" t="str">
            <v>Luminária LED retangular para poste de 14.160 até 17.475 lm, eficiência mínima 118 lm/W</v>
          </cell>
          <cell r="C2617" t="str">
            <v>UN</v>
          </cell>
          <cell r="D2617">
            <v>1264.1300000000001</v>
          </cell>
          <cell r="E2617">
            <v>25.46</v>
          </cell>
          <cell r="F2617">
            <v>1289.5899999999999</v>
          </cell>
        </row>
        <row r="2618">
          <cell r="A2618" t="str">
            <v>41.11.711</v>
          </cell>
          <cell r="B2618" t="str">
            <v>Luminária LED retangular para parede/piso de 11.838 até 12.150 lm, eficiência mínima 107 lm/W</v>
          </cell>
          <cell r="C2618" t="str">
            <v>UN</v>
          </cell>
          <cell r="D2618">
            <v>786.5</v>
          </cell>
          <cell r="E2618">
            <v>25.46</v>
          </cell>
          <cell r="F2618">
            <v>811.96</v>
          </cell>
        </row>
        <row r="2619">
          <cell r="A2619" t="str">
            <v>41.11.712</v>
          </cell>
          <cell r="B2619" t="str">
            <v>Luminária LED redonda para piso/parede, potência 6W - bivolt</v>
          </cell>
          <cell r="C2619" t="str">
            <v>UN</v>
          </cell>
          <cell r="D2619">
            <v>112.6</v>
          </cell>
          <cell r="E2619">
            <v>25.46</v>
          </cell>
          <cell r="F2619">
            <v>138.06</v>
          </cell>
        </row>
        <row r="2620">
          <cell r="A2620" t="str">
            <v>41.11.721</v>
          </cell>
          <cell r="B2620" t="str">
            <v>Luminária LED retangular para poste de 6250 até 6674 lm, eficiência mínima 113 lm/W</v>
          </cell>
          <cell r="C2620" t="str">
            <v>UN</v>
          </cell>
          <cell r="D2620">
            <v>940.2</v>
          </cell>
          <cell r="E2620">
            <v>25.46</v>
          </cell>
          <cell r="F2620">
            <v>965.66</v>
          </cell>
        </row>
        <row r="2621">
          <cell r="A2621" t="str">
            <v>41.12</v>
          </cell>
          <cell r="B2621" t="str">
            <v>Aparelho de iluminacao de longo alcance e especifica</v>
          </cell>
        </row>
        <row r="2622">
          <cell r="A2622" t="str">
            <v>41.12.050</v>
          </cell>
          <cell r="B2622" t="str">
            <v>Projetor retangular fechado, com alojamento para reator, para lâmpada vapor metálico ou vapor de sódio de 150 W a 400 W</v>
          </cell>
          <cell r="C2622" t="str">
            <v>UN</v>
          </cell>
          <cell r="D2622">
            <v>1131.21</v>
          </cell>
          <cell r="E2622">
            <v>18.2</v>
          </cell>
          <cell r="F2622">
            <v>1149.4100000000001</v>
          </cell>
        </row>
        <row r="2623">
          <cell r="A2623" t="str">
            <v>41.12.060</v>
          </cell>
          <cell r="B2623" t="str">
            <v>Projetor retangular fechado, para lâmpada vapor de sódio de 1.000 W ou vapor metálico de 2.000 W</v>
          </cell>
          <cell r="C2623" t="str">
            <v>UN</v>
          </cell>
          <cell r="D2623">
            <v>714.7</v>
          </cell>
          <cell r="E2623">
            <v>18.2</v>
          </cell>
          <cell r="F2623">
            <v>732.9</v>
          </cell>
        </row>
        <row r="2624">
          <cell r="A2624" t="str">
            <v>41.12.070</v>
          </cell>
          <cell r="B2624" t="str">
            <v>Projetor retangular fechado, para lâmpada vapor metálico de 70 W/150 W ou halógena de 300 W/500 W</v>
          </cell>
          <cell r="C2624" t="str">
            <v>UN</v>
          </cell>
          <cell r="D2624">
            <v>654.86</v>
          </cell>
          <cell r="E2624">
            <v>18.2</v>
          </cell>
          <cell r="F2624">
            <v>673.06</v>
          </cell>
        </row>
        <row r="2625">
          <cell r="A2625" t="str">
            <v>41.12.080</v>
          </cell>
          <cell r="B2625" t="str">
            <v>Projetor retangular fechado, para lâmpada vapor metálico ou vapor de sódio de 250 W/400 W</v>
          </cell>
          <cell r="C2625" t="str">
            <v>UN</v>
          </cell>
          <cell r="D2625">
            <v>340.49</v>
          </cell>
          <cell r="E2625">
            <v>18.2</v>
          </cell>
          <cell r="F2625">
            <v>358.69</v>
          </cell>
        </row>
        <row r="2626">
          <cell r="A2626" t="str">
            <v>41.12.090</v>
          </cell>
          <cell r="B2626" t="str">
            <v>Projetor cônico fechado, para lâmpadas vapor metálico, vapor de sódio de 250 W/400 W ou mista de 250 W/500 W</v>
          </cell>
          <cell r="C2626" t="str">
            <v>UN</v>
          </cell>
          <cell r="D2626">
            <v>808.68</v>
          </cell>
          <cell r="E2626">
            <v>18.2</v>
          </cell>
          <cell r="F2626">
            <v>826.88</v>
          </cell>
        </row>
        <row r="2627">
          <cell r="A2627" t="str">
            <v>41.12.210</v>
          </cell>
          <cell r="B2627" t="str">
            <v>Projetor LED modular de 150 a 200W, eficiência mínima de 125 l/W, para uso externo</v>
          </cell>
          <cell r="C2627" t="str">
            <v>UN</v>
          </cell>
          <cell r="D2627">
            <v>947.81</v>
          </cell>
          <cell r="E2627">
            <v>18.2</v>
          </cell>
          <cell r="F2627">
            <v>966.01</v>
          </cell>
        </row>
        <row r="2628">
          <cell r="A2628" t="str">
            <v>41.13</v>
          </cell>
          <cell r="B2628" t="str">
            <v>Aparelho de iluminacao a prova de tempo, gases e vapores</v>
          </cell>
        </row>
        <row r="2629">
          <cell r="A2629" t="str">
            <v>41.13.030</v>
          </cell>
          <cell r="B2629" t="str">
            <v>Luminária blindada retangular de embutir, para lâmpada de 160 W</v>
          </cell>
          <cell r="C2629" t="str">
            <v>UN</v>
          </cell>
          <cell r="D2629">
            <v>201.97</v>
          </cell>
          <cell r="E2629">
            <v>14.56</v>
          </cell>
          <cell r="F2629">
            <v>216.53</v>
          </cell>
        </row>
        <row r="2630">
          <cell r="A2630" t="str">
            <v>41.13.040</v>
          </cell>
          <cell r="B2630" t="str">
            <v>Luminária blindada de sobrepor ou pendente em calha fechada, para 1 lâmpada fluorescente de 32 W/36 W/40 W</v>
          </cell>
          <cell r="C2630" t="str">
            <v>UN</v>
          </cell>
          <cell r="D2630">
            <v>260.08999999999997</v>
          </cell>
          <cell r="E2630">
            <v>14.56</v>
          </cell>
          <cell r="F2630">
            <v>274.64999999999998</v>
          </cell>
        </row>
        <row r="2631">
          <cell r="A2631" t="str">
            <v>41.13.050</v>
          </cell>
          <cell r="B2631" t="str">
            <v>Luminária blindada de sobrepor ou pendente em calha fechada, para 2 lâmpadas fluorescentes de 32 W/36 W/40 W</v>
          </cell>
          <cell r="C2631" t="str">
            <v>UN</v>
          </cell>
          <cell r="D2631">
            <v>208.77</v>
          </cell>
          <cell r="E2631">
            <v>14.56</v>
          </cell>
          <cell r="F2631">
            <v>223.33</v>
          </cell>
        </row>
        <row r="2632">
          <cell r="A2632" t="str">
            <v>41.13.102</v>
          </cell>
          <cell r="B2632" t="str">
            <v>Luminária blindada tipo arandela de 45º e 90º, para lâmpada LED</v>
          </cell>
          <cell r="C2632" t="str">
            <v>UN</v>
          </cell>
          <cell r="D2632">
            <v>226.12</v>
          </cell>
          <cell r="E2632">
            <v>14.56</v>
          </cell>
          <cell r="F2632">
            <v>240.68</v>
          </cell>
        </row>
        <row r="2633">
          <cell r="A2633" t="str">
            <v>41.13.200</v>
          </cell>
          <cell r="B2633" t="str">
            <v>Luminária blindada oval de sobrepor ou arandela, para lâmpada fluorescentes compacta</v>
          </cell>
          <cell r="C2633" t="str">
            <v>UN</v>
          </cell>
          <cell r="D2633">
            <v>89.17</v>
          </cell>
          <cell r="E2633">
            <v>14.56</v>
          </cell>
          <cell r="F2633">
            <v>103.73</v>
          </cell>
        </row>
        <row r="2634">
          <cell r="A2634" t="str">
            <v>41.14</v>
          </cell>
          <cell r="B2634" t="str">
            <v>Aparelho de iluminacao comercial e industrial</v>
          </cell>
        </row>
        <row r="2635">
          <cell r="A2635" t="str">
            <v>41.14.020</v>
          </cell>
          <cell r="B2635" t="str">
            <v>Luminária retangular de embutir tipo calha fechada, com difusor plano, para 2 lâmpadas fluorescentes tubulares de 28 W/32 W/36 W/54 W</v>
          </cell>
          <cell r="C2635" t="str">
            <v>UN</v>
          </cell>
          <cell r="D2635">
            <v>154.94999999999999</v>
          </cell>
          <cell r="E2635">
            <v>14.56</v>
          </cell>
          <cell r="F2635">
            <v>169.51</v>
          </cell>
        </row>
        <row r="2636">
          <cell r="A2636" t="str">
            <v>41.14.070</v>
          </cell>
          <cell r="B2636" t="str">
            <v>Luminária retangular de sobrepor tipo calha aberta, para 2 lâmpadas fluorescentes tubulares de 32 W</v>
          </cell>
          <cell r="C2636" t="str">
            <v>UN</v>
          </cell>
          <cell r="D2636">
            <v>53.72</v>
          </cell>
          <cell r="E2636">
            <v>14.56</v>
          </cell>
          <cell r="F2636">
            <v>68.28</v>
          </cell>
        </row>
        <row r="2637">
          <cell r="A2637" t="str">
            <v>41.14.090</v>
          </cell>
          <cell r="B2637" t="str">
            <v>Luminária retangular de sobrepor tipo calha fechada, com difusor translúcido, para 2 lâmpadas fluorescentes de 28 W/32 W/36 W/54 W</v>
          </cell>
          <cell r="C2637" t="str">
            <v>UN</v>
          </cell>
          <cell r="D2637">
            <v>151.74</v>
          </cell>
          <cell r="E2637">
            <v>14.56</v>
          </cell>
          <cell r="F2637">
            <v>166.3</v>
          </cell>
        </row>
        <row r="2638">
          <cell r="A2638" t="str">
            <v>41.14.210</v>
          </cell>
          <cell r="B2638" t="str">
            <v>Luminária quadrada de embutir tipo calha aberta com aletas planas, para 2 lâmpadas fluorescentes compactas de 18 W/26 W</v>
          </cell>
          <cell r="C2638" t="str">
            <v>UN</v>
          </cell>
          <cell r="D2638">
            <v>58.32</v>
          </cell>
          <cell r="E2638">
            <v>18.2</v>
          </cell>
          <cell r="F2638">
            <v>76.52</v>
          </cell>
        </row>
        <row r="2639">
          <cell r="A2639" t="str">
            <v>41.14.310</v>
          </cell>
          <cell r="B2639" t="str">
            <v>Luminária redonda de embutir com difusor recuado, para 1 ou 2 lâmpadas fluorescentes compactas de 15 W/18 W/20 W/23 W/26 W</v>
          </cell>
          <cell r="C2639" t="str">
            <v>UN</v>
          </cell>
          <cell r="D2639">
            <v>89.95</v>
          </cell>
          <cell r="E2639">
            <v>14.56</v>
          </cell>
          <cell r="F2639">
            <v>104.51</v>
          </cell>
        </row>
        <row r="2640">
          <cell r="A2640" t="str">
            <v>41.14.390</v>
          </cell>
          <cell r="B2640" t="str">
            <v>Luminária retangular de sobrepor tipo calha aberta, com refletor em alumínio de alto brilho, para 2 lâmpadas fluorescentes tubulares 32 W/36 W</v>
          </cell>
          <cell r="C2640" t="str">
            <v>UN</v>
          </cell>
          <cell r="D2640">
            <v>113.76</v>
          </cell>
          <cell r="E2640">
            <v>14.56</v>
          </cell>
          <cell r="F2640">
            <v>128.32</v>
          </cell>
        </row>
        <row r="2641">
          <cell r="A2641" t="str">
            <v>41.14.430</v>
          </cell>
          <cell r="B2641" t="str">
            <v>Luminária quadrada de embutir tipo calha aberta, com refletor e aleta parabólicas em alumínio de alto brilho, para 4 lâmpadas fluorescentes de 14 W/16 W/18 W</v>
          </cell>
          <cell r="C2641" t="str">
            <v>UN</v>
          </cell>
          <cell r="D2641">
            <v>183.35</v>
          </cell>
          <cell r="E2641">
            <v>14.56</v>
          </cell>
          <cell r="F2641">
            <v>197.91</v>
          </cell>
        </row>
        <row r="2642">
          <cell r="A2642" t="str">
            <v>41.14.510</v>
          </cell>
          <cell r="B2642" t="str">
            <v>Luminária industrial pendente com refletor prismático sem alojamento para reator, para lâmpadas vapor de sódio/metálico ou mista de 150/250/400W</v>
          </cell>
          <cell r="C2642" t="str">
            <v>UN</v>
          </cell>
          <cell r="D2642">
            <v>144.44999999999999</v>
          </cell>
          <cell r="E2642">
            <v>10.92</v>
          </cell>
          <cell r="F2642">
            <v>155.37</v>
          </cell>
        </row>
        <row r="2643">
          <cell r="A2643" t="str">
            <v>41.14.530</v>
          </cell>
          <cell r="B2643" t="str">
            <v>Luminária redonda de sobrepor com difusor em vidro temperado jateado para 1 ou 2 lâmpadas fluorescentes compactas de 18/26W</v>
          </cell>
          <cell r="C2643" t="str">
            <v>UN</v>
          </cell>
          <cell r="D2643">
            <v>51.74</v>
          </cell>
          <cell r="E2643">
            <v>10.92</v>
          </cell>
          <cell r="F2643">
            <v>62.66</v>
          </cell>
        </row>
        <row r="2644">
          <cell r="A2644" t="str">
            <v>41.14.560</v>
          </cell>
          <cell r="B2644" t="str">
            <v>Luminária retangular de embutir tipo calha aberta com aletas parabólicas para 2 lâmpadas fluorescentes tubulares de 28/54W</v>
          </cell>
          <cell r="C2644" t="str">
            <v>UN</v>
          </cell>
          <cell r="D2644">
            <v>128.66999999999999</v>
          </cell>
          <cell r="E2644">
            <v>14.56</v>
          </cell>
          <cell r="F2644">
            <v>143.22999999999999</v>
          </cell>
        </row>
        <row r="2645">
          <cell r="A2645" t="str">
            <v>41.14.590</v>
          </cell>
          <cell r="B2645" t="str">
            <v>Luminária industrial pendente tipo calha aberta instalação em perfilado para 1 ou 2 lâmpadas fluorescentes tubulares 14W</v>
          </cell>
          <cell r="C2645" t="str">
            <v>UN</v>
          </cell>
          <cell r="D2645">
            <v>69.180000000000007</v>
          </cell>
          <cell r="E2645">
            <v>18.2</v>
          </cell>
          <cell r="F2645">
            <v>87.38</v>
          </cell>
        </row>
        <row r="2646">
          <cell r="A2646" t="str">
            <v>41.14.600</v>
          </cell>
          <cell r="B2646" t="str">
            <v>Luminária industrial pendente tipo calha aberta instalação em perfilado para 1 ou 2 lâmpadas fluorescentes tubulares 28/54W</v>
          </cell>
          <cell r="C2646" t="str">
            <v>UN</v>
          </cell>
          <cell r="D2646">
            <v>94.26</v>
          </cell>
          <cell r="E2646">
            <v>18.2</v>
          </cell>
          <cell r="F2646">
            <v>112.46</v>
          </cell>
        </row>
        <row r="2647">
          <cell r="A2647" t="str">
            <v>41.14.620</v>
          </cell>
          <cell r="B2647" t="str">
            <v>Luminária retangular de sobrepor tipo calha aberta com refletor e aletas parabólicas para 2 lâmpadas fluorescentes tubulares 28/54W</v>
          </cell>
          <cell r="C2647" t="str">
            <v>UN</v>
          </cell>
          <cell r="D2647">
            <v>137.82</v>
          </cell>
          <cell r="E2647">
            <v>18.2</v>
          </cell>
          <cell r="F2647">
            <v>156.02000000000001</v>
          </cell>
        </row>
        <row r="2648">
          <cell r="A2648" t="str">
            <v>41.14.640</v>
          </cell>
          <cell r="B2648" t="str">
            <v>Luminária retangular de embutir tipo calha aberta com refletor em alumínio de alto brilho para 2 lâmpadas fluorescentes tubulares de 28W/54W</v>
          </cell>
          <cell r="C2648" t="str">
            <v>UN</v>
          </cell>
          <cell r="D2648">
            <v>90.43</v>
          </cell>
          <cell r="E2648">
            <v>18.2</v>
          </cell>
          <cell r="F2648">
            <v>108.63</v>
          </cell>
        </row>
        <row r="2649">
          <cell r="A2649" t="str">
            <v>41.14.670</v>
          </cell>
          <cell r="B2649" t="str">
            <v>Luminária triangular de sobrepor tipo arandela para fluorescente compacta de 15/20/23W</v>
          </cell>
          <cell r="C2649" t="str">
            <v>UN</v>
          </cell>
          <cell r="D2649">
            <v>71.48</v>
          </cell>
          <cell r="E2649">
            <v>18.2</v>
          </cell>
          <cell r="F2649">
            <v>89.68</v>
          </cell>
        </row>
        <row r="2650">
          <cell r="A2650" t="str">
            <v>41.14.730</v>
          </cell>
          <cell r="B2650" t="str">
            <v>Luminária redonda de embutir com refletor em alumínio jateado e difusor em vidro para 2 lâmpadas fluorescentes compactas duplas de 18/26W</v>
          </cell>
          <cell r="C2650" t="str">
            <v>UN</v>
          </cell>
          <cell r="D2650">
            <v>59.28</v>
          </cell>
          <cell r="E2650">
            <v>14.56</v>
          </cell>
          <cell r="F2650">
            <v>73.84</v>
          </cell>
        </row>
        <row r="2651">
          <cell r="A2651" t="str">
            <v>41.14.740</v>
          </cell>
          <cell r="B2651" t="str">
            <v>Luminária retangular de embutir assimétrica para 1 lâmpada fluorescente tubular de 14W</v>
          </cell>
          <cell r="C2651" t="str">
            <v>UN</v>
          </cell>
          <cell r="D2651">
            <v>105.95</v>
          </cell>
          <cell r="E2651">
            <v>14.56</v>
          </cell>
          <cell r="F2651">
            <v>120.51</v>
          </cell>
        </row>
        <row r="2652">
          <cell r="A2652" t="str">
            <v>41.14.750</v>
          </cell>
          <cell r="B2652" t="str">
            <v>Luminária redonda de sobrepor ou pendente com refletor em alumínio anodizado facho concentrado para 1 lâmpada vapor metálico elipsoidal de 250 ou 400W</v>
          </cell>
          <cell r="C2652" t="str">
            <v>UN</v>
          </cell>
          <cell r="D2652">
            <v>362.31</v>
          </cell>
          <cell r="E2652">
            <v>14.56</v>
          </cell>
          <cell r="F2652">
            <v>376.87</v>
          </cell>
        </row>
        <row r="2653">
          <cell r="A2653" t="str">
            <v>41.14.780</v>
          </cell>
          <cell r="B2653" t="str">
            <v>Luminária retangular de sobrepor tipo calha fechada, com difusor plano, para 4 lâmpadas fluorescentes tubulares de 14/16/18 W</v>
          </cell>
          <cell r="C2653" t="str">
            <v>UN</v>
          </cell>
          <cell r="D2653">
            <v>194.81</v>
          </cell>
          <cell r="E2653">
            <v>14.56</v>
          </cell>
          <cell r="F2653">
            <v>209.37</v>
          </cell>
        </row>
        <row r="2654">
          <cell r="A2654" t="str">
            <v>41.14.790</v>
          </cell>
          <cell r="B2654" t="str">
            <v>Luminária retangular de embutir tipo calha aberta com refletor assimétrico em alumínio de alto brilho para 2 lâmpadas fluorescentes tubulares de 28/54W</v>
          </cell>
          <cell r="C2654" t="str">
            <v>UN</v>
          </cell>
          <cell r="D2654">
            <v>161.32</v>
          </cell>
          <cell r="E2654">
            <v>14.56</v>
          </cell>
          <cell r="F2654">
            <v>175.88</v>
          </cell>
        </row>
        <row r="2655">
          <cell r="A2655" t="str">
            <v>41.15</v>
          </cell>
          <cell r="B2655" t="str">
            <v>Aparelho de iluminacao interna decorativa</v>
          </cell>
        </row>
        <row r="2656">
          <cell r="A2656" t="str">
            <v>41.15.170</v>
          </cell>
          <cell r="B2656" t="str">
            <v>Luminária redonda de embutir, com foco orientável e acessório antiofuscante, para 1 lâmpada dicroica de 50 W</v>
          </cell>
          <cell r="C2656" t="str">
            <v>UN</v>
          </cell>
          <cell r="D2656">
            <v>40.04</v>
          </cell>
          <cell r="E2656">
            <v>10.92</v>
          </cell>
          <cell r="F2656">
            <v>50.96</v>
          </cell>
        </row>
        <row r="2657">
          <cell r="A2657" t="str">
            <v>41.20</v>
          </cell>
          <cell r="B2657" t="str">
            <v>Reparos, conservacoes e complementos - GRUPO 41</v>
          </cell>
        </row>
        <row r="2658">
          <cell r="A2658" t="str">
            <v>41.20.020</v>
          </cell>
          <cell r="B2658" t="str">
            <v>Recolocação de aparelhos de iluminação ou projetores fixos em teto, piso ou parede</v>
          </cell>
          <cell r="C2658" t="str">
            <v>UN</v>
          </cell>
          <cell r="D2658">
            <v>0.37</v>
          </cell>
          <cell r="E2658">
            <v>14.56</v>
          </cell>
          <cell r="F2658">
            <v>14.93</v>
          </cell>
        </row>
        <row r="2659">
          <cell r="A2659" t="str">
            <v>41.20.080</v>
          </cell>
          <cell r="B2659" t="str">
            <v>Plafon plástico e/ou PVC para acabamento de ponto de luz, com soquete E-27 para lâmpada fluorescente compacta</v>
          </cell>
          <cell r="C2659" t="str">
            <v>UN</v>
          </cell>
          <cell r="D2659">
            <v>6.51</v>
          </cell>
          <cell r="E2659">
            <v>2.9</v>
          </cell>
          <cell r="F2659">
            <v>9.41</v>
          </cell>
        </row>
        <row r="2660">
          <cell r="A2660" t="str">
            <v>41.20.120</v>
          </cell>
          <cell r="B2660" t="str">
            <v>Recolocação de reator</v>
          </cell>
          <cell r="C2660" t="str">
            <v>UN</v>
          </cell>
          <cell r="E2660">
            <v>14.56</v>
          </cell>
          <cell r="F2660">
            <v>14.56</v>
          </cell>
        </row>
        <row r="2661">
          <cell r="A2661" t="str">
            <v>41.20.130</v>
          </cell>
          <cell r="B2661" t="str">
            <v>Recolocação de lâmpada</v>
          </cell>
          <cell r="C2661" t="str">
            <v>UN</v>
          </cell>
          <cell r="E2661">
            <v>2.9</v>
          </cell>
          <cell r="F2661">
            <v>2.9</v>
          </cell>
        </row>
        <row r="2662">
          <cell r="A2662" t="str">
            <v>41.31</v>
          </cell>
          <cell r="B2662" t="str">
            <v>Iluminacao Led</v>
          </cell>
        </row>
        <row r="2663">
          <cell r="A2663" t="str">
            <v>41.31.040</v>
          </cell>
          <cell r="B2663" t="str">
            <v>Luminária LED retangular de sobrepor com difusor translúcido, 4000 K, fluxo luminoso de 3690 a 4800 lm, potência de 38 a 41 W</v>
          </cell>
          <cell r="C2663" t="str">
            <v>UN</v>
          </cell>
          <cell r="D2663">
            <v>314.27999999999997</v>
          </cell>
          <cell r="E2663">
            <v>14.56</v>
          </cell>
          <cell r="F2663">
            <v>328.84</v>
          </cell>
        </row>
        <row r="2664">
          <cell r="A2664" t="str">
            <v>41.31.070</v>
          </cell>
          <cell r="B2664" t="str">
            <v>Luminária LED quadrada de sobrepor com difusor prismático translúcido, 4000 K, fluxo luminoso de 1363 a 1800 lm, potência de 15 a 24 W</v>
          </cell>
          <cell r="C2664" t="str">
            <v>UN</v>
          </cell>
          <cell r="D2664">
            <v>240.97</v>
          </cell>
          <cell r="E2664">
            <v>10.92</v>
          </cell>
          <cell r="F2664">
            <v>251.89</v>
          </cell>
        </row>
        <row r="2665">
          <cell r="A2665" t="str">
            <v>41.31.080</v>
          </cell>
          <cell r="B2665" t="str">
            <v>Luminária LED redonda de embutir com difusor translúcido, 4000 K, fluxo luminoso de 800 a 1060 lm, potência de 9 a 12 W</v>
          </cell>
          <cell r="C2665" t="str">
            <v>UN</v>
          </cell>
          <cell r="D2665">
            <v>136.79</v>
          </cell>
          <cell r="E2665">
            <v>14.56</v>
          </cell>
          <cell r="F2665">
            <v>151.35</v>
          </cell>
        </row>
        <row r="2666">
          <cell r="A2666" t="str">
            <v>41.31.087</v>
          </cell>
          <cell r="B2666" t="str">
            <v>Luminária LED redonda de sobrepor com difusor recuado translucido, 4000 K, fluxo luminoso de 1900 a 2000 lm, potência de 17 a 19 W</v>
          </cell>
          <cell r="C2666" t="str">
            <v>UN</v>
          </cell>
          <cell r="D2666">
            <v>245.99</v>
          </cell>
          <cell r="E2666">
            <v>10.92</v>
          </cell>
          <cell r="F2666">
            <v>256.91000000000003</v>
          </cell>
        </row>
        <row r="2667">
          <cell r="A2667" t="str">
            <v>41.31.100</v>
          </cell>
          <cell r="B2667" t="str">
            <v>Projetor LED verde retangular, foco orientável, para fixação no piso ou parede, potência de 7,5 W</v>
          </cell>
          <cell r="C2667" t="str">
            <v>UN</v>
          </cell>
          <cell r="D2667">
            <v>39.340000000000003</v>
          </cell>
          <cell r="E2667">
            <v>10.92</v>
          </cell>
          <cell r="F2667">
            <v>50.26</v>
          </cell>
        </row>
        <row r="2668">
          <cell r="A2668" t="str">
            <v>42</v>
          </cell>
          <cell r="B2668" t="str">
            <v>PARA-RAIOS PARA EDIFICACAO</v>
          </cell>
        </row>
        <row r="2669">
          <cell r="A2669" t="str">
            <v>42.01</v>
          </cell>
          <cell r="B2669" t="str">
            <v>Complementos para para-raios</v>
          </cell>
        </row>
        <row r="2670">
          <cell r="A2670" t="str">
            <v>42.01.020</v>
          </cell>
          <cell r="B2670" t="str">
            <v>Captor tipo Franklin, h= 300 mm, 4 pontos, 1 descida, acabamento cromado</v>
          </cell>
          <cell r="C2670" t="str">
            <v>UN</v>
          </cell>
          <cell r="D2670">
            <v>86.51</v>
          </cell>
          <cell r="E2670">
            <v>9.1</v>
          </cell>
          <cell r="F2670">
            <v>95.61</v>
          </cell>
        </row>
        <row r="2671">
          <cell r="A2671" t="str">
            <v>42.01.040</v>
          </cell>
          <cell r="B2671" t="str">
            <v>Captor tipo Franklin, h= 300 mm, 4 pontos, 2 descidas, acabamento cromado</v>
          </cell>
          <cell r="C2671" t="str">
            <v>UN</v>
          </cell>
          <cell r="D2671">
            <v>76.69</v>
          </cell>
          <cell r="E2671">
            <v>9.1</v>
          </cell>
          <cell r="F2671">
            <v>85.79</v>
          </cell>
        </row>
        <row r="2672">
          <cell r="A2672" t="str">
            <v>42.01.060</v>
          </cell>
          <cell r="B2672" t="str">
            <v>Luva de redução galvanizada de 2´ x 3/4´</v>
          </cell>
          <cell r="C2672" t="str">
            <v>UN</v>
          </cell>
          <cell r="D2672">
            <v>73.260000000000005</v>
          </cell>
          <cell r="E2672">
            <v>9.1</v>
          </cell>
          <cell r="F2672">
            <v>82.36</v>
          </cell>
        </row>
        <row r="2673">
          <cell r="A2673" t="str">
            <v>42.01.080</v>
          </cell>
          <cell r="B2673" t="str">
            <v>Niple duplo galvanizado de 2´</v>
          </cell>
          <cell r="C2673" t="str">
            <v>UN</v>
          </cell>
          <cell r="D2673">
            <v>49.54</v>
          </cell>
          <cell r="E2673">
            <v>9.1</v>
          </cell>
          <cell r="F2673">
            <v>58.64</v>
          </cell>
        </row>
        <row r="2674">
          <cell r="A2674" t="str">
            <v>42.01.086</v>
          </cell>
          <cell r="B2674" t="str">
            <v>Captor tipo terminal aéreo, h= 300 mm em alumínio</v>
          </cell>
          <cell r="C2674" t="str">
            <v>UN</v>
          </cell>
          <cell r="D2674">
            <v>5.43</v>
          </cell>
          <cell r="E2674">
            <v>9.1</v>
          </cell>
          <cell r="F2674">
            <v>14.53</v>
          </cell>
        </row>
        <row r="2675">
          <cell r="A2675" t="str">
            <v>42.01.090</v>
          </cell>
          <cell r="B2675" t="str">
            <v>Captor tipo terminal aéreo, h= 300 mm, diâmetro de 1/4´ em cobre</v>
          </cell>
          <cell r="C2675" t="str">
            <v>UN</v>
          </cell>
          <cell r="D2675">
            <v>11</v>
          </cell>
          <cell r="E2675">
            <v>9.1</v>
          </cell>
          <cell r="F2675">
            <v>20.100000000000001</v>
          </cell>
        </row>
        <row r="2676">
          <cell r="A2676" t="str">
            <v>42.01.096</v>
          </cell>
          <cell r="B2676" t="str">
            <v>Captor tipo terminal aéreo, h= 250 mm, diâmetro de 3/8´ galvanizado a fogo</v>
          </cell>
          <cell r="C2676" t="str">
            <v>UN</v>
          </cell>
          <cell r="D2676">
            <v>12.95</v>
          </cell>
          <cell r="E2676">
            <v>9.1</v>
          </cell>
          <cell r="F2676">
            <v>22.05</v>
          </cell>
        </row>
        <row r="2677">
          <cell r="A2677" t="str">
            <v>42.01.098</v>
          </cell>
          <cell r="B2677" t="str">
            <v>Captor tipo terminal aéreo, h= 600 mm, diâmetro de 3/8´ galvanizado a fogo</v>
          </cell>
          <cell r="C2677" t="str">
            <v>UN</v>
          </cell>
          <cell r="D2677">
            <v>15.53</v>
          </cell>
          <cell r="E2677">
            <v>9.1</v>
          </cell>
          <cell r="F2677">
            <v>24.63</v>
          </cell>
        </row>
        <row r="2678">
          <cell r="A2678" t="str">
            <v>42.02</v>
          </cell>
          <cell r="B2678" t="str">
            <v>Isolador galvanizado uso geral</v>
          </cell>
        </row>
        <row r="2679">
          <cell r="A2679" t="str">
            <v>42.02.010</v>
          </cell>
          <cell r="B2679" t="str">
            <v>Isolador galvanizado uso geral, simples com rosca mecânica</v>
          </cell>
          <cell r="C2679" t="str">
            <v>UN</v>
          </cell>
          <cell r="D2679">
            <v>5.31</v>
          </cell>
          <cell r="E2679">
            <v>9.1</v>
          </cell>
          <cell r="F2679">
            <v>14.41</v>
          </cell>
        </row>
        <row r="2680">
          <cell r="A2680" t="str">
            <v>42.02.020</v>
          </cell>
          <cell r="B2680" t="str">
            <v>Isolador galvanizado uso geral, reforçado para fixação a 90°</v>
          </cell>
          <cell r="C2680" t="str">
            <v>UN</v>
          </cell>
          <cell r="D2680">
            <v>13.8</v>
          </cell>
          <cell r="E2680">
            <v>9.1</v>
          </cell>
          <cell r="F2680">
            <v>22.9</v>
          </cell>
        </row>
        <row r="2681">
          <cell r="A2681" t="str">
            <v>42.02.040</v>
          </cell>
          <cell r="B2681" t="str">
            <v>Isolador galvanizado uso geral, simples com chapa de encosto</v>
          </cell>
          <cell r="C2681" t="str">
            <v>UN</v>
          </cell>
          <cell r="D2681">
            <v>4.9000000000000004</v>
          </cell>
          <cell r="E2681">
            <v>9.1</v>
          </cell>
          <cell r="F2681">
            <v>14</v>
          </cell>
        </row>
        <row r="2682">
          <cell r="A2682" t="str">
            <v>42.02.060</v>
          </cell>
          <cell r="B2682" t="str">
            <v>Isolador galvanizado uso geral, reforçado com chapa de encosto</v>
          </cell>
          <cell r="C2682" t="str">
            <v>UN</v>
          </cell>
          <cell r="D2682">
            <v>7.08</v>
          </cell>
          <cell r="E2682">
            <v>9.1</v>
          </cell>
          <cell r="F2682">
            <v>16.18</v>
          </cell>
        </row>
        <row r="2683">
          <cell r="A2683" t="str">
            <v>42.02.080</v>
          </cell>
          <cell r="B2683" t="str">
            <v>Isolador galvanizado uso geral, simples com calha para telha ondulada</v>
          </cell>
          <cell r="C2683" t="str">
            <v>UN</v>
          </cell>
          <cell r="D2683">
            <v>12.64</v>
          </cell>
          <cell r="E2683">
            <v>9.1</v>
          </cell>
          <cell r="F2683">
            <v>21.74</v>
          </cell>
        </row>
        <row r="2684">
          <cell r="A2684" t="str">
            <v>42.02.100</v>
          </cell>
          <cell r="B2684" t="str">
            <v>Isolador galvanizado uso geral, reforçado com calha para telha ondulada</v>
          </cell>
          <cell r="C2684" t="str">
            <v>UN</v>
          </cell>
          <cell r="D2684">
            <v>14.83</v>
          </cell>
          <cell r="E2684">
            <v>9.1</v>
          </cell>
          <cell r="F2684">
            <v>23.93</v>
          </cell>
        </row>
        <row r="2685">
          <cell r="A2685" t="str">
            <v>42.03</v>
          </cell>
          <cell r="B2685" t="str">
            <v>Isolador galvanizado para mastro</v>
          </cell>
        </row>
        <row r="2686">
          <cell r="A2686" t="str">
            <v>42.03.020</v>
          </cell>
          <cell r="B2686" t="str">
            <v>Isolador galvanizado para mastro de diâmetro 2´, simples com 1 descida</v>
          </cell>
          <cell r="C2686" t="str">
            <v>UN</v>
          </cell>
          <cell r="D2686">
            <v>8.24</v>
          </cell>
          <cell r="E2686">
            <v>9.1</v>
          </cell>
          <cell r="F2686">
            <v>17.34</v>
          </cell>
        </row>
        <row r="2687">
          <cell r="A2687" t="str">
            <v>42.03.040</v>
          </cell>
          <cell r="B2687" t="str">
            <v>Isolador galvanizado para mastro de diâmetro 2´, simples com 2 descidas</v>
          </cell>
          <cell r="C2687" t="str">
            <v>UN</v>
          </cell>
          <cell r="D2687">
            <v>13.62</v>
          </cell>
          <cell r="E2687">
            <v>9.1</v>
          </cell>
          <cell r="F2687">
            <v>22.72</v>
          </cell>
        </row>
        <row r="2688">
          <cell r="A2688" t="str">
            <v>42.03.060</v>
          </cell>
          <cell r="B2688" t="str">
            <v>Isolador galvanizado para mastro de diâmetro 2´, reforçado com 1 descida</v>
          </cell>
          <cell r="C2688" t="str">
            <v>UN</v>
          </cell>
          <cell r="D2688">
            <v>12.45</v>
          </cell>
          <cell r="E2688">
            <v>9.1</v>
          </cell>
          <cell r="F2688">
            <v>21.55</v>
          </cell>
        </row>
        <row r="2689">
          <cell r="A2689" t="str">
            <v>42.03.080</v>
          </cell>
          <cell r="B2689" t="str">
            <v>Isolador galvanizado para mastro de diâmetro 2´, reforçado com 2 descidas</v>
          </cell>
          <cell r="C2689" t="str">
            <v>UN</v>
          </cell>
          <cell r="D2689">
            <v>13.54</v>
          </cell>
          <cell r="E2689">
            <v>9.1</v>
          </cell>
          <cell r="F2689">
            <v>22.64</v>
          </cell>
        </row>
        <row r="2690">
          <cell r="A2690" t="str">
            <v>42.04</v>
          </cell>
          <cell r="B2690" t="str">
            <v>Componentes de sustentacao para mastro galvanizado</v>
          </cell>
        </row>
        <row r="2691">
          <cell r="A2691" t="str">
            <v>42.04.020</v>
          </cell>
          <cell r="B2691" t="str">
            <v>Braçadeira de contraventagem para mastro de diâmetro 2´</v>
          </cell>
          <cell r="C2691" t="str">
            <v>UN</v>
          </cell>
          <cell r="D2691">
            <v>12.55</v>
          </cell>
          <cell r="E2691">
            <v>9.1</v>
          </cell>
          <cell r="F2691">
            <v>21.65</v>
          </cell>
        </row>
        <row r="2692">
          <cell r="A2692" t="str">
            <v>42.04.040</v>
          </cell>
          <cell r="B2692" t="str">
            <v>Apoio para mastro de diâmetro 2´</v>
          </cell>
          <cell r="C2692" t="str">
            <v>UN</v>
          </cell>
          <cell r="D2692">
            <v>12</v>
          </cell>
          <cell r="E2692">
            <v>9.1</v>
          </cell>
          <cell r="F2692">
            <v>21.1</v>
          </cell>
        </row>
        <row r="2693">
          <cell r="A2693" t="str">
            <v>42.04.060</v>
          </cell>
          <cell r="B2693" t="str">
            <v>Base para mastro de diâmetro 2´</v>
          </cell>
          <cell r="C2693" t="str">
            <v>UN</v>
          </cell>
          <cell r="D2693">
            <v>52.95</v>
          </cell>
          <cell r="E2693">
            <v>9.1</v>
          </cell>
          <cell r="F2693">
            <v>62.05</v>
          </cell>
        </row>
        <row r="2694">
          <cell r="A2694" t="str">
            <v>42.04.080</v>
          </cell>
          <cell r="B2694" t="str">
            <v>Contraventagem com cabo para mastro de diâmetro 2´</v>
          </cell>
          <cell r="C2694" t="str">
            <v>UN</v>
          </cell>
          <cell r="D2694">
            <v>174.59</v>
          </cell>
          <cell r="E2694">
            <v>10.92</v>
          </cell>
          <cell r="F2694">
            <v>185.51</v>
          </cell>
        </row>
        <row r="2695">
          <cell r="A2695" t="str">
            <v>42.04.120</v>
          </cell>
          <cell r="B2695" t="str">
            <v>Mastro simples galvanizado de diâmetro 2´</v>
          </cell>
          <cell r="C2695" t="str">
            <v>M</v>
          </cell>
          <cell r="D2695">
            <v>78.62</v>
          </cell>
          <cell r="E2695">
            <v>10.92</v>
          </cell>
          <cell r="F2695">
            <v>89.54</v>
          </cell>
        </row>
        <row r="2696">
          <cell r="A2696" t="str">
            <v>42.04.140</v>
          </cell>
          <cell r="B2696" t="str">
            <v>Suporte porta bandeira simples para mastro de diâmetro 2´</v>
          </cell>
          <cell r="C2696" t="str">
            <v>UN</v>
          </cell>
          <cell r="D2696">
            <v>17.46</v>
          </cell>
          <cell r="E2696">
            <v>9.1</v>
          </cell>
          <cell r="F2696">
            <v>26.56</v>
          </cell>
        </row>
        <row r="2697">
          <cell r="A2697" t="str">
            <v>42.04.160</v>
          </cell>
          <cell r="B2697" t="str">
            <v>Suporte porta bandeira reforçado para mastro de diâmetro 2´</v>
          </cell>
          <cell r="C2697" t="str">
            <v>UN</v>
          </cell>
          <cell r="D2697">
            <v>36.369999999999997</v>
          </cell>
          <cell r="E2697">
            <v>9.1</v>
          </cell>
          <cell r="F2697">
            <v>45.47</v>
          </cell>
        </row>
        <row r="2698">
          <cell r="A2698" t="str">
            <v>42.05</v>
          </cell>
          <cell r="B2698" t="str">
            <v>Componentes para cabo de descida</v>
          </cell>
        </row>
        <row r="2699">
          <cell r="A2699" t="str">
            <v>42.05.010</v>
          </cell>
          <cell r="B2699" t="str">
            <v>Sinalizador de obstáculo simples, sem célula fotoelétrica</v>
          </cell>
          <cell r="C2699" t="str">
            <v>UN</v>
          </cell>
          <cell r="D2699">
            <v>39.65</v>
          </cell>
          <cell r="E2699">
            <v>9.1</v>
          </cell>
          <cell r="F2699">
            <v>48.75</v>
          </cell>
        </row>
        <row r="2700">
          <cell r="A2700" t="str">
            <v>42.05.020</v>
          </cell>
          <cell r="B2700" t="str">
            <v>Braçadeira para fixação do aparelho sinalizador para mastro de diâmetro 2´</v>
          </cell>
          <cell r="C2700" t="str">
            <v>UN</v>
          </cell>
          <cell r="D2700">
            <v>15.65</v>
          </cell>
          <cell r="E2700">
            <v>9.1</v>
          </cell>
          <cell r="F2700">
            <v>24.75</v>
          </cell>
        </row>
        <row r="2701">
          <cell r="A2701" t="str">
            <v>42.05.030</v>
          </cell>
          <cell r="B2701" t="str">
            <v>Sinalizador de obstáculo duplo, sem célula fotoelétrica</v>
          </cell>
          <cell r="C2701" t="str">
            <v>UN</v>
          </cell>
          <cell r="D2701">
            <v>73.42</v>
          </cell>
          <cell r="E2701">
            <v>9.1</v>
          </cell>
          <cell r="F2701">
            <v>82.52</v>
          </cell>
        </row>
        <row r="2702">
          <cell r="A2702" t="str">
            <v>42.05.050</v>
          </cell>
          <cell r="B2702" t="str">
            <v>Sinalizador de obstáculo simples, com célula fotoelétrica</v>
          </cell>
          <cell r="C2702" t="str">
            <v>UN</v>
          </cell>
          <cell r="D2702">
            <v>59.67</v>
          </cell>
          <cell r="E2702">
            <v>9.1</v>
          </cell>
          <cell r="F2702">
            <v>68.77</v>
          </cell>
        </row>
        <row r="2703">
          <cell r="A2703" t="str">
            <v>42.05.070</v>
          </cell>
          <cell r="B2703" t="str">
            <v>Sinalizador de obstáculo duplo, com célula fotoelétrica</v>
          </cell>
          <cell r="C2703" t="str">
            <v>UN</v>
          </cell>
          <cell r="D2703">
            <v>123.38</v>
          </cell>
          <cell r="E2703">
            <v>9.1</v>
          </cell>
          <cell r="F2703">
            <v>132.47999999999999</v>
          </cell>
        </row>
        <row r="2704">
          <cell r="A2704" t="str">
            <v>42.05.100</v>
          </cell>
          <cell r="B2704" t="str">
            <v>Caixa de inspeção suspensa</v>
          </cell>
          <cell r="C2704" t="str">
            <v>UN</v>
          </cell>
          <cell r="D2704">
            <v>18.38</v>
          </cell>
          <cell r="E2704">
            <v>36.39</v>
          </cell>
          <cell r="F2704">
            <v>54.77</v>
          </cell>
        </row>
        <row r="2705">
          <cell r="A2705" t="str">
            <v>42.05.110</v>
          </cell>
          <cell r="B2705" t="str">
            <v>Conector cabo/haste de 3/4´</v>
          </cell>
          <cell r="C2705" t="str">
            <v>UN</v>
          </cell>
          <cell r="D2705">
            <v>22.21</v>
          </cell>
          <cell r="E2705">
            <v>3.64</v>
          </cell>
          <cell r="F2705">
            <v>25.85</v>
          </cell>
        </row>
        <row r="2706">
          <cell r="A2706" t="str">
            <v>42.05.120</v>
          </cell>
          <cell r="B2706" t="str">
            <v>Conector de emenda em latão para cabo de até 50 mm² com 4 parafusos</v>
          </cell>
          <cell r="C2706" t="str">
            <v>UN</v>
          </cell>
          <cell r="D2706">
            <v>27.65</v>
          </cell>
          <cell r="E2706">
            <v>3.64</v>
          </cell>
          <cell r="F2706">
            <v>31.29</v>
          </cell>
        </row>
        <row r="2707">
          <cell r="A2707" t="str">
            <v>42.05.140</v>
          </cell>
          <cell r="B2707" t="str">
            <v>Conector olhal cabo/haste de 3/4´</v>
          </cell>
          <cell r="C2707" t="str">
            <v>UN</v>
          </cell>
          <cell r="D2707">
            <v>16.239999999999998</v>
          </cell>
          <cell r="E2707">
            <v>3.64</v>
          </cell>
          <cell r="F2707">
            <v>19.88</v>
          </cell>
        </row>
        <row r="2708">
          <cell r="A2708" t="str">
            <v>42.05.160</v>
          </cell>
          <cell r="B2708" t="str">
            <v>Conector olhal cabo/haste de 5/8´</v>
          </cell>
          <cell r="C2708" t="str">
            <v>UN</v>
          </cell>
          <cell r="D2708">
            <v>5.97</v>
          </cell>
          <cell r="E2708">
            <v>3.64</v>
          </cell>
          <cell r="F2708">
            <v>9.61</v>
          </cell>
        </row>
        <row r="2709">
          <cell r="A2709" t="str">
            <v>42.05.170</v>
          </cell>
          <cell r="B2709" t="str">
            <v>Vergalhão liso de aço galvanizado, diâmetro de 3/8´</v>
          </cell>
          <cell r="C2709" t="str">
            <v>M</v>
          </cell>
          <cell r="D2709">
            <v>14.21</v>
          </cell>
          <cell r="E2709">
            <v>14.56</v>
          </cell>
          <cell r="F2709">
            <v>28.77</v>
          </cell>
        </row>
        <row r="2710">
          <cell r="A2710" t="str">
            <v>42.05.180</v>
          </cell>
          <cell r="B2710" t="str">
            <v>Esticador em latão para cabo de cobre</v>
          </cell>
          <cell r="C2710" t="str">
            <v>UN</v>
          </cell>
          <cell r="D2710">
            <v>21.27</v>
          </cell>
          <cell r="E2710">
            <v>9.1</v>
          </cell>
          <cell r="F2710">
            <v>30.37</v>
          </cell>
        </row>
        <row r="2711">
          <cell r="A2711" t="str">
            <v>42.05.190</v>
          </cell>
          <cell r="B2711" t="str">
            <v>Haste de aterramento de 3/4'' x 3 m</v>
          </cell>
          <cell r="C2711" t="str">
            <v>UN</v>
          </cell>
          <cell r="D2711">
            <v>235.73</v>
          </cell>
          <cell r="E2711">
            <v>18.2</v>
          </cell>
          <cell r="F2711">
            <v>253.93</v>
          </cell>
        </row>
        <row r="2712">
          <cell r="A2712" t="str">
            <v>42.05.200</v>
          </cell>
          <cell r="B2712" t="str">
            <v>Haste de aterramento de 5/8'' x 2,4 m</v>
          </cell>
          <cell r="C2712" t="str">
            <v>UN</v>
          </cell>
          <cell r="D2712">
            <v>128.08000000000001</v>
          </cell>
          <cell r="E2712">
            <v>18.2</v>
          </cell>
          <cell r="F2712">
            <v>146.28</v>
          </cell>
        </row>
        <row r="2713">
          <cell r="A2713" t="str">
            <v>42.05.210</v>
          </cell>
          <cell r="B2713" t="str">
            <v>Haste de aterramento de 5/8'' x 3 m</v>
          </cell>
          <cell r="C2713" t="str">
            <v>UN</v>
          </cell>
          <cell r="D2713">
            <v>160.02000000000001</v>
          </cell>
          <cell r="E2713">
            <v>18.2</v>
          </cell>
          <cell r="F2713">
            <v>178.22</v>
          </cell>
        </row>
        <row r="2714">
          <cell r="A2714" t="str">
            <v>42.05.220</v>
          </cell>
          <cell r="B2714" t="str">
            <v>Mastro para sinalizador de obstáculo, de 1,5 m x 3/4''</v>
          </cell>
          <cell r="C2714" t="str">
            <v>UN</v>
          </cell>
          <cell r="D2714">
            <v>49.55</v>
          </cell>
          <cell r="E2714">
            <v>9.1</v>
          </cell>
          <cell r="F2714">
            <v>58.65</v>
          </cell>
        </row>
        <row r="2715">
          <cell r="A2715" t="str">
            <v>42.05.230</v>
          </cell>
          <cell r="B2715" t="str">
            <v>Clips de fixação para vergalhão em aço galvanizado de 3/8´</v>
          </cell>
          <cell r="C2715" t="str">
            <v>UN</v>
          </cell>
          <cell r="D2715">
            <v>3.41</v>
          </cell>
          <cell r="E2715">
            <v>7.27</v>
          </cell>
          <cell r="F2715">
            <v>10.68</v>
          </cell>
        </row>
        <row r="2716">
          <cell r="A2716" t="str">
            <v>42.05.240</v>
          </cell>
          <cell r="B2716" t="str">
            <v>Suporte para tubo de proteção com chapa de encosto, diâmetro 2´</v>
          </cell>
          <cell r="C2716" t="str">
            <v>UN</v>
          </cell>
          <cell r="D2716">
            <v>9.65</v>
          </cell>
          <cell r="E2716">
            <v>9.1</v>
          </cell>
          <cell r="F2716">
            <v>18.75</v>
          </cell>
        </row>
        <row r="2717">
          <cell r="A2717" t="str">
            <v>42.05.250</v>
          </cell>
          <cell r="B2717" t="str">
            <v>Barra condutora chata em alumínio de 3/4´ x 1/4´, inclusive acessórios de fixação</v>
          </cell>
          <cell r="C2717" t="str">
            <v>M</v>
          </cell>
          <cell r="D2717">
            <v>15.97</v>
          </cell>
          <cell r="E2717">
            <v>18.2</v>
          </cell>
          <cell r="F2717">
            <v>34.17</v>
          </cell>
        </row>
        <row r="2718">
          <cell r="A2718" t="str">
            <v>42.05.260</v>
          </cell>
          <cell r="B2718" t="str">
            <v>Suporte para tubo de proteção com grapa para chumbar, diâmetro 2´</v>
          </cell>
          <cell r="C2718" t="str">
            <v>UN</v>
          </cell>
          <cell r="D2718">
            <v>10.96</v>
          </cell>
          <cell r="E2718">
            <v>9.1</v>
          </cell>
          <cell r="F2718">
            <v>20.059999999999999</v>
          </cell>
        </row>
        <row r="2719">
          <cell r="A2719" t="str">
            <v>42.05.270</v>
          </cell>
          <cell r="B2719" t="str">
            <v>Conector em latão estanhado para cabos de 16 a 50 mm² e vergalhões até 3/8"</v>
          </cell>
          <cell r="C2719" t="str">
            <v>UN</v>
          </cell>
          <cell r="D2719">
            <v>34.450000000000003</v>
          </cell>
          <cell r="E2719">
            <v>7.27</v>
          </cell>
          <cell r="F2719">
            <v>41.72</v>
          </cell>
        </row>
        <row r="2720">
          <cell r="A2720" t="str">
            <v>42.05.290</v>
          </cell>
          <cell r="B2720" t="str">
            <v>Suporte para fixação de terminal aéreo e/ou de cabo de cobre nu, com base plana</v>
          </cell>
          <cell r="C2720" t="str">
            <v>UN</v>
          </cell>
          <cell r="D2720">
            <v>5.32</v>
          </cell>
          <cell r="E2720">
            <v>9.1</v>
          </cell>
          <cell r="F2720">
            <v>14.42</v>
          </cell>
        </row>
        <row r="2721">
          <cell r="A2721" t="str">
            <v>42.05.300</v>
          </cell>
          <cell r="B2721" t="str">
            <v>Tampa para caixa de inspeção cilíndrica, aço galvanizado</v>
          </cell>
          <cell r="C2721" t="str">
            <v>UN</v>
          </cell>
          <cell r="D2721">
            <v>46.28</v>
          </cell>
          <cell r="E2721">
            <v>1.82</v>
          </cell>
          <cell r="F2721">
            <v>48.1</v>
          </cell>
        </row>
        <row r="2722">
          <cell r="A2722" t="str">
            <v>42.05.310</v>
          </cell>
          <cell r="B2722" t="str">
            <v>Caixa de inspeção do terra cilíndrica em PVC rígido, diâmetro de 300 mm - h= 250 mm</v>
          </cell>
          <cell r="C2722" t="str">
            <v>UN</v>
          </cell>
          <cell r="D2722">
            <v>21.76</v>
          </cell>
          <cell r="E2722">
            <v>9.1</v>
          </cell>
          <cell r="F2722">
            <v>30.86</v>
          </cell>
        </row>
        <row r="2723">
          <cell r="A2723" t="str">
            <v>42.05.320</v>
          </cell>
          <cell r="B2723" t="str">
            <v>Caixa de inspeção do terra cilíndrica em PVC rígido, diâmetro de 300 mm - h= 400 mm</v>
          </cell>
          <cell r="C2723" t="str">
            <v>UN</v>
          </cell>
          <cell r="D2723">
            <v>38.270000000000003</v>
          </cell>
          <cell r="E2723">
            <v>9.1</v>
          </cell>
          <cell r="F2723">
            <v>47.37</v>
          </cell>
        </row>
        <row r="2724">
          <cell r="A2724" t="str">
            <v>42.05.330</v>
          </cell>
          <cell r="B2724" t="str">
            <v>Caixa de inspeção do terra cilíndrica em PVC rígido, diâmetro de 300 mm - h= 600 mm</v>
          </cell>
          <cell r="C2724" t="str">
            <v>UN</v>
          </cell>
          <cell r="D2724">
            <v>50.42</v>
          </cell>
          <cell r="E2724">
            <v>9.1</v>
          </cell>
          <cell r="F2724">
            <v>59.52</v>
          </cell>
        </row>
        <row r="2725">
          <cell r="A2725" t="str">
            <v>42.05.340</v>
          </cell>
          <cell r="B2725" t="str">
            <v>Barra condutora chata em cobre de 3/4´ x 3/16´, inclusive acessórios de fixação</v>
          </cell>
          <cell r="C2725" t="str">
            <v>M</v>
          </cell>
          <cell r="D2725">
            <v>164.25</v>
          </cell>
          <cell r="E2725">
            <v>18.2</v>
          </cell>
          <cell r="F2725">
            <v>182.45</v>
          </cell>
        </row>
        <row r="2726">
          <cell r="A2726" t="str">
            <v>42.05.370</v>
          </cell>
          <cell r="B2726" t="str">
            <v>Caixa de equalização, de embutir, em aço com barramento, de 400 x 400 mm e tampa</v>
          </cell>
          <cell r="C2726" t="str">
            <v>UN</v>
          </cell>
          <cell r="D2726">
            <v>554.77</v>
          </cell>
          <cell r="E2726">
            <v>36.39</v>
          </cell>
          <cell r="F2726">
            <v>591.16</v>
          </cell>
        </row>
        <row r="2727">
          <cell r="A2727" t="str">
            <v>42.05.380</v>
          </cell>
          <cell r="B2727" t="str">
            <v>Caixa de equalização, de embutir, em aço com barramento, de 200 x 200 mm e tampa</v>
          </cell>
          <cell r="C2727" t="str">
            <v>UN</v>
          </cell>
          <cell r="D2727">
            <v>379.04</v>
          </cell>
          <cell r="E2727">
            <v>36.39</v>
          </cell>
          <cell r="F2727">
            <v>415.43</v>
          </cell>
        </row>
        <row r="2728">
          <cell r="A2728" t="str">
            <v>42.05.390</v>
          </cell>
          <cell r="B2728" t="str">
            <v>Presilha em latão para cabos de 16 até 50 mm²</v>
          </cell>
          <cell r="C2728" t="str">
            <v>UN</v>
          </cell>
          <cell r="D2728">
            <v>1.45</v>
          </cell>
          <cell r="E2728">
            <v>1.45</v>
          </cell>
          <cell r="F2728">
            <v>2.9</v>
          </cell>
        </row>
        <row r="2729">
          <cell r="A2729" t="str">
            <v>42.05.410</v>
          </cell>
          <cell r="B2729" t="str">
            <v>Suporte para fixação de terminal aéreo e/ou de cabo de cobre nu, com base ondulada</v>
          </cell>
          <cell r="C2729" t="str">
            <v>UN</v>
          </cell>
          <cell r="D2729">
            <v>7.26</v>
          </cell>
          <cell r="E2729">
            <v>9.1</v>
          </cell>
          <cell r="F2729">
            <v>16.36</v>
          </cell>
        </row>
        <row r="2730">
          <cell r="A2730" t="str">
            <v>42.05.440</v>
          </cell>
          <cell r="B2730" t="str">
            <v>Barra condutora chata em alumínio de 7/8´ x 1/8´, inclusive acessórios de fixação</v>
          </cell>
          <cell r="C2730" t="str">
            <v>M</v>
          </cell>
          <cell r="D2730">
            <v>9.57</v>
          </cell>
          <cell r="E2730">
            <v>18.2</v>
          </cell>
          <cell r="F2730">
            <v>27.77</v>
          </cell>
        </row>
        <row r="2731">
          <cell r="A2731" t="str">
            <v>42.05.450</v>
          </cell>
          <cell r="B2731" t="str">
            <v>Conector com rabicho e porca em latão para cabo de 16 a 35 mm²</v>
          </cell>
          <cell r="C2731" t="str">
            <v>UN</v>
          </cell>
          <cell r="D2731">
            <v>17.850000000000001</v>
          </cell>
          <cell r="E2731">
            <v>3.64</v>
          </cell>
          <cell r="F2731">
            <v>21.49</v>
          </cell>
        </row>
        <row r="2732">
          <cell r="A2732" t="str">
            <v>42.05.510</v>
          </cell>
          <cell r="B2732" t="str">
            <v>Suporte para fixação de fita de alumínio 7/8" x 1/8" e/ou cabo de cobre nu, com base ondulada</v>
          </cell>
          <cell r="C2732" t="str">
            <v>UN</v>
          </cell>
          <cell r="D2732">
            <v>7.27</v>
          </cell>
          <cell r="E2732">
            <v>9.1</v>
          </cell>
          <cell r="F2732">
            <v>16.37</v>
          </cell>
        </row>
        <row r="2733">
          <cell r="A2733" t="str">
            <v>42.05.520</v>
          </cell>
          <cell r="B2733" t="str">
            <v>Suporte para fixação de fita de alumínio 7/8" x 1/8", com base plana</v>
          </cell>
          <cell r="C2733" t="str">
            <v>UN</v>
          </cell>
          <cell r="D2733">
            <v>5.98</v>
          </cell>
          <cell r="E2733">
            <v>9.1</v>
          </cell>
          <cell r="F2733">
            <v>15.08</v>
          </cell>
        </row>
        <row r="2734">
          <cell r="A2734" t="str">
            <v>42.05.542</v>
          </cell>
          <cell r="B2734" t="str">
            <v>Tela equipotencial em aço inoxidável, largura de 200 mm, espessura de 1,4 mm</v>
          </cell>
          <cell r="C2734" t="str">
            <v>M</v>
          </cell>
          <cell r="D2734">
            <v>68.239999999999995</v>
          </cell>
          <cell r="E2734">
            <v>9.1</v>
          </cell>
          <cell r="F2734">
            <v>77.34</v>
          </cell>
        </row>
        <row r="2735">
          <cell r="A2735" t="str">
            <v>42.05.550</v>
          </cell>
          <cell r="B2735" t="str">
            <v>Cordoalha flexível "Jumpers" de 25 x 235 mm, com 4 furos de 11 mm</v>
          </cell>
          <cell r="C2735" t="str">
            <v>UN</v>
          </cell>
          <cell r="D2735">
            <v>59.44</v>
          </cell>
          <cell r="E2735">
            <v>9.1</v>
          </cell>
          <cell r="F2735">
            <v>68.540000000000006</v>
          </cell>
        </row>
        <row r="2736">
          <cell r="A2736" t="str">
            <v>42.05.560</v>
          </cell>
          <cell r="B2736" t="str">
            <v>Cordoalha flexível "Jumpers" de 25 x 300 mm, com 4 furos de 11 mm</v>
          </cell>
          <cell r="C2736" t="str">
            <v>UN</v>
          </cell>
          <cell r="D2736">
            <v>68.81</v>
          </cell>
          <cell r="E2736">
            <v>9.1</v>
          </cell>
          <cell r="F2736">
            <v>77.91</v>
          </cell>
        </row>
        <row r="2737">
          <cell r="A2737" t="str">
            <v>42.05.570</v>
          </cell>
          <cell r="B2737" t="str">
            <v>Terminal estanhado com 1 furo e 1 compressão - 16 mm²</v>
          </cell>
          <cell r="C2737" t="str">
            <v>UN</v>
          </cell>
          <cell r="D2737">
            <v>5.6</v>
          </cell>
          <cell r="E2737">
            <v>9.1</v>
          </cell>
          <cell r="F2737">
            <v>14.7</v>
          </cell>
        </row>
        <row r="2738">
          <cell r="A2738" t="str">
            <v>42.05.580</v>
          </cell>
          <cell r="B2738" t="str">
            <v>Terminal estanhado com 1 furo e 1 compressão - 35 mm²</v>
          </cell>
          <cell r="C2738" t="str">
            <v>UN</v>
          </cell>
          <cell r="D2738">
            <v>7.88</v>
          </cell>
          <cell r="E2738">
            <v>9.1</v>
          </cell>
          <cell r="F2738">
            <v>16.98</v>
          </cell>
        </row>
        <row r="2739">
          <cell r="A2739" t="str">
            <v>42.05.590</v>
          </cell>
          <cell r="B2739" t="str">
            <v>Terminal estanhado com 1 furo e 1 compressão - 50 mm²</v>
          </cell>
          <cell r="C2739" t="str">
            <v>UN</v>
          </cell>
          <cell r="D2739">
            <v>11.41</v>
          </cell>
          <cell r="E2739">
            <v>9.1</v>
          </cell>
          <cell r="F2739">
            <v>20.51</v>
          </cell>
        </row>
        <row r="2740">
          <cell r="A2740" t="str">
            <v>42.05.620</v>
          </cell>
          <cell r="B2740" t="str">
            <v>Terminal estanhado com 2 furos e 1 compressão - 50 mm²</v>
          </cell>
          <cell r="C2740" t="str">
            <v>UN</v>
          </cell>
          <cell r="D2740">
            <v>18.420000000000002</v>
          </cell>
          <cell r="E2740">
            <v>9.1</v>
          </cell>
          <cell r="F2740">
            <v>27.52</v>
          </cell>
        </row>
        <row r="2741">
          <cell r="A2741" t="str">
            <v>42.05.630</v>
          </cell>
          <cell r="B2741" t="str">
            <v>Conector tipo ´X´ para aterramento de telas, acabamento estanhado, para cabo de 16 - 50 mm²</v>
          </cell>
          <cell r="C2741" t="str">
            <v>UN</v>
          </cell>
          <cell r="D2741">
            <v>81.39</v>
          </cell>
          <cell r="E2741">
            <v>9.1</v>
          </cell>
          <cell r="F2741">
            <v>90.49</v>
          </cell>
        </row>
        <row r="2742">
          <cell r="A2742" t="str">
            <v>42.05.650</v>
          </cell>
          <cell r="B2742" t="str">
            <v>Malha fechada pré-fabricada em fio de cobre de 16mm e mesch 30 x 30cm para aterramento</v>
          </cell>
          <cell r="C2742" t="str">
            <v>M2</v>
          </cell>
          <cell r="D2742">
            <v>198.55</v>
          </cell>
          <cell r="E2742">
            <v>3.63</v>
          </cell>
          <cell r="F2742">
            <v>202.18</v>
          </cell>
        </row>
        <row r="2743">
          <cell r="A2743" t="str">
            <v>42.20</v>
          </cell>
          <cell r="B2743" t="str">
            <v>Reparos, conservacoes e complementos - GRUPO 42</v>
          </cell>
        </row>
        <row r="2744">
          <cell r="A2744" t="str">
            <v>42.20.080</v>
          </cell>
          <cell r="B2744" t="str">
            <v>Solda exotérmica conexão cabo-cabo horizontal em X, bitola do cabo de 16-16mm² a 35-35mm²</v>
          </cell>
          <cell r="C2744" t="str">
            <v>UN</v>
          </cell>
          <cell r="D2744">
            <v>8.5299999999999994</v>
          </cell>
          <cell r="E2744">
            <v>18.2</v>
          </cell>
          <cell r="F2744">
            <v>26.73</v>
          </cell>
        </row>
        <row r="2745">
          <cell r="A2745" t="str">
            <v>42.20.090</v>
          </cell>
          <cell r="B2745" t="str">
            <v>Solda exotérmica conexão cabo-cabo horizontal em X, bitola do cabo de 50-25mm² a 95-50mm²</v>
          </cell>
          <cell r="C2745" t="str">
            <v>UN</v>
          </cell>
          <cell r="D2745">
            <v>17.059999999999999</v>
          </cell>
          <cell r="E2745">
            <v>18.2</v>
          </cell>
          <cell r="F2745">
            <v>35.26</v>
          </cell>
        </row>
        <row r="2746">
          <cell r="A2746" t="str">
            <v>42.20.120</v>
          </cell>
          <cell r="B2746" t="str">
            <v>Solda exotérmica conexão cabo-cabo horizontal em X sobreposto, bitola do cabo de 35-35mm² a 50-35mm²</v>
          </cell>
          <cell r="C2746" t="str">
            <v>UN</v>
          </cell>
          <cell r="D2746">
            <v>17.059999999999999</v>
          </cell>
          <cell r="E2746">
            <v>18.2</v>
          </cell>
          <cell r="F2746">
            <v>35.26</v>
          </cell>
        </row>
        <row r="2747">
          <cell r="A2747" t="str">
            <v>42.20.130</v>
          </cell>
          <cell r="B2747" t="str">
            <v>Solda exotérmica conexão cabo-cabo horizontal em X sobreposto, bitola do cabo de 50-50mm² a 95-50mm²</v>
          </cell>
          <cell r="C2747" t="str">
            <v>UN</v>
          </cell>
          <cell r="D2747">
            <v>30.68</v>
          </cell>
          <cell r="E2747">
            <v>18.2</v>
          </cell>
          <cell r="F2747">
            <v>48.88</v>
          </cell>
        </row>
        <row r="2748">
          <cell r="A2748" t="str">
            <v>42.20.150</v>
          </cell>
          <cell r="B2748" t="str">
            <v>Solda exotérmica conexão cabo-cabo horizontal em T, bitola do cabo de 16-16mm² a 50-35mm², 70-35mm² e 95-35mm²</v>
          </cell>
          <cell r="C2748" t="str">
            <v>UN</v>
          </cell>
          <cell r="D2748">
            <v>8.74</v>
          </cell>
          <cell r="E2748">
            <v>18.2</v>
          </cell>
          <cell r="F2748">
            <v>26.94</v>
          </cell>
        </row>
        <row r="2749">
          <cell r="A2749" t="str">
            <v>42.20.160</v>
          </cell>
          <cell r="B2749" t="str">
            <v>Solda exotérmica conexão cabo-cabo horizontal em T, bitola do cabo de 50-50mm² a 95-50mm²</v>
          </cell>
          <cell r="C2749" t="str">
            <v>UN</v>
          </cell>
          <cell r="D2749">
            <v>16.93</v>
          </cell>
          <cell r="E2749">
            <v>18.2</v>
          </cell>
          <cell r="F2749">
            <v>35.130000000000003</v>
          </cell>
        </row>
        <row r="2750">
          <cell r="A2750" t="str">
            <v>42.20.170</v>
          </cell>
          <cell r="B2750" t="str">
            <v>Solda exotérmica conexão cabo-cabo horizontal reto, bitola do cabo de 16mm² a 70mm²</v>
          </cell>
          <cell r="C2750" t="str">
            <v>UN</v>
          </cell>
          <cell r="D2750">
            <v>8.5399999999999991</v>
          </cell>
          <cell r="E2750">
            <v>18.2</v>
          </cell>
          <cell r="F2750">
            <v>26.74</v>
          </cell>
        </row>
        <row r="2751">
          <cell r="A2751" t="str">
            <v>42.20.190</v>
          </cell>
          <cell r="B2751" t="str">
            <v>Solda exotérmica conexão cabo-haste em X sobreposto, bitola do cabo de 35mm² a 50mm² para haste de 5/8" e 3/4"</v>
          </cell>
          <cell r="C2751" t="str">
            <v>UN</v>
          </cell>
          <cell r="D2751">
            <v>30.78</v>
          </cell>
          <cell r="E2751">
            <v>18.2</v>
          </cell>
          <cell r="F2751">
            <v>48.98</v>
          </cell>
        </row>
        <row r="2752">
          <cell r="A2752" t="str">
            <v>42.20.210</v>
          </cell>
          <cell r="B2752" t="str">
            <v>Solda exotérmica conexão cabo-haste em T, bitola do cabo de 35mm² para haste de 5/8" e 3/4"</v>
          </cell>
          <cell r="C2752" t="str">
            <v>UN</v>
          </cell>
          <cell r="D2752">
            <v>17.22</v>
          </cell>
          <cell r="E2752">
            <v>18.2</v>
          </cell>
          <cell r="F2752">
            <v>35.42</v>
          </cell>
        </row>
        <row r="2753">
          <cell r="A2753" t="str">
            <v>42.20.220</v>
          </cell>
          <cell r="B2753" t="str">
            <v>Solda exotérmica conexão cabo-haste em T, bitola do cabo de 50mm² a 95mm² para haste de 5/8" e 3/4"</v>
          </cell>
          <cell r="C2753" t="str">
            <v>UN</v>
          </cell>
          <cell r="D2753">
            <v>30.42</v>
          </cell>
          <cell r="E2753">
            <v>18.2</v>
          </cell>
          <cell r="F2753">
            <v>48.62</v>
          </cell>
        </row>
        <row r="2754">
          <cell r="A2754" t="str">
            <v>42.20.230</v>
          </cell>
          <cell r="B2754" t="str">
            <v>Solda exotérmica conexão cabo-haste na lateral, bitola do cabo de 25mm² a 70mm² para haste de 5/8" e 3/4"</v>
          </cell>
          <cell r="C2754" t="str">
            <v>UN</v>
          </cell>
          <cell r="D2754">
            <v>17.43</v>
          </cell>
          <cell r="E2754">
            <v>18.2</v>
          </cell>
          <cell r="F2754">
            <v>35.630000000000003</v>
          </cell>
        </row>
        <row r="2755">
          <cell r="A2755" t="str">
            <v>42.20.240</v>
          </cell>
          <cell r="B2755" t="str">
            <v>Solda exotérmica conexão cabo-haste no topo, bitola do cabo de 25mm² a 35mm² para haste de 5/8"</v>
          </cell>
          <cell r="C2755" t="str">
            <v>UN</v>
          </cell>
          <cell r="D2755">
            <v>16.329999999999998</v>
          </cell>
          <cell r="E2755">
            <v>18.2</v>
          </cell>
          <cell r="F2755">
            <v>34.53</v>
          </cell>
        </row>
        <row r="2756">
          <cell r="A2756" t="str">
            <v>42.20.250</v>
          </cell>
          <cell r="B2756" t="str">
            <v>Solda exotérmica conexão cabo-haste no topo, bitola do cabo de 50mm² a 95mm² para haste de 5/8" e 3/4"</v>
          </cell>
          <cell r="C2756" t="str">
            <v>UN</v>
          </cell>
          <cell r="D2756">
            <v>17.010000000000002</v>
          </cell>
          <cell r="E2756">
            <v>18.2</v>
          </cell>
          <cell r="F2756">
            <v>35.21</v>
          </cell>
        </row>
        <row r="2757">
          <cell r="A2757" t="str">
            <v>42.20.260</v>
          </cell>
          <cell r="B2757" t="str">
            <v>Solda exotérmica conexão cabo-ferro de construção com cabo paralelo, bitola do cabo de 35mm² para haste de 5/8" e 3/4"</v>
          </cell>
          <cell r="C2757" t="str">
            <v>UN</v>
          </cell>
          <cell r="D2757">
            <v>8.7899999999999991</v>
          </cell>
          <cell r="E2757">
            <v>18.2</v>
          </cell>
          <cell r="F2757">
            <v>26.99</v>
          </cell>
        </row>
        <row r="2758">
          <cell r="A2758" t="str">
            <v>42.20.270</v>
          </cell>
          <cell r="B2758" t="str">
            <v>Solda exotérmica conexão cabo-ferro de construção com cabo paralelo, bitola do cabo de 50mm² a 70mm² para haste de 5/8" e 3/4"</v>
          </cell>
          <cell r="C2758" t="str">
            <v>UN</v>
          </cell>
          <cell r="D2758">
            <v>18.510000000000002</v>
          </cell>
          <cell r="E2758">
            <v>18.2</v>
          </cell>
          <cell r="F2758">
            <v>36.71</v>
          </cell>
        </row>
        <row r="2759">
          <cell r="A2759" t="str">
            <v>42.20.280</v>
          </cell>
          <cell r="B2759" t="str">
            <v>Solda exotérmica conexão cabo-ferro de construção com cabo em X sobreposto, bitola do cabo de 35mm² a 70mm² para haste de 5/8"</v>
          </cell>
          <cell r="C2759" t="str">
            <v>UN</v>
          </cell>
          <cell r="D2759">
            <v>16.82</v>
          </cell>
          <cell r="E2759">
            <v>18.2</v>
          </cell>
          <cell r="F2759">
            <v>35.020000000000003</v>
          </cell>
        </row>
        <row r="2760">
          <cell r="A2760" t="str">
            <v>42.20.290</v>
          </cell>
          <cell r="B2760" t="str">
            <v>Solda exotérmica conexão cabo-ferro de construção com cabo em X sobreposto, bitola do cabo de 35mm² a 70mm² para haste de 3/8"</v>
          </cell>
          <cell r="C2760" t="str">
            <v>UN</v>
          </cell>
          <cell r="D2760">
            <v>17.09</v>
          </cell>
          <cell r="E2760">
            <v>18.2</v>
          </cell>
          <cell r="F2760">
            <v>35.29</v>
          </cell>
        </row>
        <row r="2761">
          <cell r="A2761" t="str">
            <v>42.20.300</v>
          </cell>
          <cell r="B2761" t="str">
            <v>Solda exotérmica conexão cabo-terminal com duas fixações, bitola do cabo de 25mm² a 50mm² para terminal 3x25</v>
          </cell>
          <cell r="C2761" t="str">
            <v>UN</v>
          </cell>
          <cell r="D2761">
            <v>8.44</v>
          </cell>
          <cell r="E2761">
            <v>18.2</v>
          </cell>
          <cell r="F2761">
            <v>26.64</v>
          </cell>
        </row>
        <row r="2762">
          <cell r="A2762" t="str">
            <v>42.20.310</v>
          </cell>
          <cell r="B2762" t="str">
            <v>Solda exotérmica conexão cabo-superfície de aço, bitola do cabo de 16mm² a 35mm²</v>
          </cell>
          <cell r="C2762" t="str">
            <v>UN</v>
          </cell>
          <cell r="D2762">
            <v>8.94</v>
          </cell>
          <cell r="E2762">
            <v>18.2</v>
          </cell>
          <cell r="F2762">
            <v>27.14</v>
          </cell>
        </row>
        <row r="2763">
          <cell r="A2763" t="str">
            <v>42.20.320</v>
          </cell>
          <cell r="B2763" t="str">
            <v>Solda exotérmica conexão cabo-superfície de aço, bitola do cabo de 50mm² a 95mm²</v>
          </cell>
          <cell r="C2763" t="str">
            <v>UN</v>
          </cell>
          <cell r="D2763">
            <v>17.16</v>
          </cell>
          <cell r="E2763">
            <v>18.2</v>
          </cell>
          <cell r="F2763">
            <v>35.36</v>
          </cell>
        </row>
        <row r="2764">
          <cell r="A2764" t="str">
            <v>43</v>
          </cell>
          <cell r="B2764" t="str">
            <v>APARELHOS ELETRICOS, HIDRAULICOS E A GAS.</v>
          </cell>
        </row>
        <row r="2765">
          <cell r="A2765" t="str">
            <v>43.01</v>
          </cell>
          <cell r="B2765" t="str">
            <v>Bebedouros</v>
          </cell>
        </row>
        <row r="2766">
          <cell r="A2766" t="str">
            <v>43.01.012</v>
          </cell>
          <cell r="B2766" t="str">
            <v>Purificador de pressão elétrico em chapa eletrozincado pré-pintada e tampo em aço inoxidável, tipo coluna, capacidade de refrigeração de 2 l/h - simples</v>
          </cell>
          <cell r="C2766" t="str">
            <v>UN</v>
          </cell>
          <cell r="D2766">
            <v>1243.54</v>
          </cell>
          <cell r="E2766">
            <v>50.91</v>
          </cell>
          <cell r="F2766">
            <v>1294.45</v>
          </cell>
        </row>
        <row r="2767">
          <cell r="A2767" t="str">
            <v>43.01.032</v>
          </cell>
          <cell r="B2767" t="str">
            <v>Purificador de pressão elétrico em chapa eletrozincado pré-pintada e tampo em aço inoxidável, tipo coluna, capacidade de refrigeração de 2 l/h - conjugado</v>
          </cell>
          <cell r="C2767" t="str">
            <v>UN</v>
          </cell>
          <cell r="D2767">
            <v>1407.76</v>
          </cell>
          <cell r="E2767">
            <v>50.91</v>
          </cell>
          <cell r="F2767">
            <v>1458.67</v>
          </cell>
        </row>
        <row r="2768">
          <cell r="A2768" t="str">
            <v>43.02</v>
          </cell>
          <cell r="B2768" t="str">
            <v>Chuveiros</v>
          </cell>
        </row>
        <row r="2769">
          <cell r="A2769" t="str">
            <v>43.02.010</v>
          </cell>
          <cell r="B2769" t="str">
            <v>Chuveiro frio em PVC, diâmetro de 10 cm</v>
          </cell>
          <cell r="C2769" t="str">
            <v>UN</v>
          </cell>
          <cell r="D2769">
            <v>10.039999999999999</v>
          </cell>
          <cell r="E2769">
            <v>18.2</v>
          </cell>
          <cell r="F2769">
            <v>28.24</v>
          </cell>
        </row>
        <row r="2770">
          <cell r="A2770" t="str">
            <v>43.02.070</v>
          </cell>
          <cell r="B2770" t="str">
            <v>Chuveiro com válvula de acionamento antivandalismo, DN= 3/4´</v>
          </cell>
          <cell r="C2770" t="str">
            <v>UN</v>
          </cell>
          <cell r="D2770">
            <v>634.91999999999996</v>
          </cell>
          <cell r="E2770">
            <v>34.57</v>
          </cell>
          <cell r="F2770">
            <v>669.49</v>
          </cell>
        </row>
        <row r="2771">
          <cell r="A2771" t="str">
            <v>43.02.080</v>
          </cell>
          <cell r="B2771" t="str">
            <v>Chuveiro elétrico de 6.500W / 220V com resistência blindada</v>
          </cell>
          <cell r="C2771" t="str">
            <v>UN</v>
          </cell>
          <cell r="D2771">
            <v>399.6</v>
          </cell>
          <cell r="E2771">
            <v>29.14</v>
          </cell>
          <cell r="F2771">
            <v>428.74</v>
          </cell>
        </row>
        <row r="2772">
          <cell r="A2772" t="str">
            <v>43.02.100</v>
          </cell>
          <cell r="B2772" t="str">
            <v>Chuveiro com jato regulável em metal com acabamento cromado</v>
          </cell>
          <cell r="C2772" t="str">
            <v>UN</v>
          </cell>
          <cell r="D2772">
            <v>157.02000000000001</v>
          </cell>
          <cell r="E2772">
            <v>18.2</v>
          </cell>
          <cell r="F2772">
            <v>175.22</v>
          </cell>
        </row>
        <row r="2773">
          <cell r="A2773" t="str">
            <v>43.02.122</v>
          </cell>
          <cell r="B2773" t="str">
            <v>Chuveiro frio em PVC, com registro e tubo de ligação acoplados</v>
          </cell>
          <cell r="C2773" t="str">
            <v>UN</v>
          </cell>
          <cell r="D2773">
            <v>10.9</v>
          </cell>
          <cell r="E2773">
            <v>21.83</v>
          </cell>
          <cell r="F2773">
            <v>32.729999999999997</v>
          </cell>
        </row>
        <row r="2774">
          <cell r="A2774" t="str">
            <v>43.02.140</v>
          </cell>
          <cell r="B2774" t="str">
            <v>Chuveiro elétrico de 5.500 W / 220 V em PVC</v>
          </cell>
          <cell r="C2774" t="str">
            <v>UN</v>
          </cell>
          <cell r="D2774">
            <v>74.38</v>
          </cell>
          <cell r="E2774">
            <v>29.14</v>
          </cell>
          <cell r="F2774">
            <v>103.52</v>
          </cell>
        </row>
        <row r="2775">
          <cell r="A2775" t="str">
            <v>43.02.160</v>
          </cell>
          <cell r="B2775" t="str">
            <v>Chuveiro lava-olhos, acionamento manual, tubulação em ferro galvanizado com pintura epóxi cor verde</v>
          </cell>
          <cell r="C2775" t="str">
            <v>UN</v>
          </cell>
          <cell r="D2775">
            <v>2041.1</v>
          </cell>
          <cell r="E2775">
            <v>72.78</v>
          </cell>
          <cell r="F2775">
            <v>2113.88</v>
          </cell>
        </row>
        <row r="2776">
          <cell r="A2776" t="str">
            <v>43.02.170</v>
          </cell>
          <cell r="B2776" t="str">
            <v>Chuveiro elétrico de 7.500W / 220 V, com resistência blindada</v>
          </cell>
          <cell r="C2776" t="str">
            <v>UN</v>
          </cell>
          <cell r="D2776">
            <v>433.66</v>
          </cell>
          <cell r="E2776">
            <v>29.14</v>
          </cell>
          <cell r="F2776">
            <v>462.8</v>
          </cell>
        </row>
        <row r="2777">
          <cell r="A2777" t="str">
            <v>43.02.180</v>
          </cell>
          <cell r="B2777" t="str">
            <v>Ducha eletrônica de 6.800W até 7.900 W / 220 V</v>
          </cell>
          <cell r="C2777" t="str">
            <v>UN</v>
          </cell>
          <cell r="D2777">
            <v>141.81</v>
          </cell>
          <cell r="E2777">
            <v>29.14</v>
          </cell>
          <cell r="F2777">
            <v>170.95</v>
          </cell>
        </row>
        <row r="2778">
          <cell r="A2778" t="str">
            <v>43.03</v>
          </cell>
          <cell r="B2778" t="str">
            <v>Aquecedores</v>
          </cell>
        </row>
        <row r="2779">
          <cell r="A2779" t="str">
            <v>43.03.050</v>
          </cell>
          <cell r="B2779" t="str">
            <v>Aquecedor a gás de acumulação, capacidade 300 l</v>
          </cell>
          <cell r="C2779" t="str">
            <v>UN</v>
          </cell>
          <cell r="D2779">
            <v>14690.36</v>
          </cell>
          <cell r="E2779">
            <v>145.56</v>
          </cell>
          <cell r="F2779">
            <v>14835.92</v>
          </cell>
        </row>
        <row r="2780">
          <cell r="A2780" t="str">
            <v>43.03.130</v>
          </cell>
          <cell r="B2780" t="str">
            <v>Aquecedor a gás de acumulação, capacidade 500 l</v>
          </cell>
          <cell r="C2780" t="str">
            <v>UN</v>
          </cell>
          <cell r="D2780">
            <v>13061.68</v>
          </cell>
          <cell r="E2780">
            <v>163.76</v>
          </cell>
          <cell r="F2780">
            <v>13225.44</v>
          </cell>
        </row>
        <row r="2781">
          <cell r="A2781" t="str">
            <v>43.03.212</v>
          </cell>
          <cell r="B2781" t="str">
            <v>Aquecedor de passagem elétrico individual, baixa pressão - 5.000 W / 6.400 W</v>
          </cell>
          <cell r="C2781" t="str">
            <v>UN</v>
          </cell>
          <cell r="D2781">
            <v>474.48</v>
          </cell>
          <cell r="E2781">
            <v>181.95</v>
          </cell>
          <cell r="F2781">
            <v>656.43</v>
          </cell>
        </row>
        <row r="2782">
          <cell r="A2782" t="str">
            <v>43.03.220</v>
          </cell>
          <cell r="B2782" t="str">
            <v>Sistema de aquecimento de passagem a gás com sistema misturador para abastecimento de até 08 duchas</v>
          </cell>
          <cell r="C2782" t="str">
            <v>CJ</v>
          </cell>
          <cell r="D2782">
            <v>11476.28</v>
          </cell>
          <cell r="E2782">
            <v>3840.48</v>
          </cell>
          <cell r="F2782">
            <v>15316.76</v>
          </cell>
        </row>
        <row r="2783">
          <cell r="A2783" t="str">
            <v>43.03.230</v>
          </cell>
          <cell r="B2783" t="str">
            <v>Sistema de aquecimento de passagem a gás com sistema misturador para abastecimento de até 16 duchas</v>
          </cell>
          <cell r="C2783" t="str">
            <v>CJ</v>
          </cell>
          <cell r="D2783">
            <v>20623.900000000001</v>
          </cell>
          <cell r="E2783">
            <v>4320.54</v>
          </cell>
          <cell r="F2783">
            <v>24944.44</v>
          </cell>
        </row>
        <row r="2784">
          <cell r="A2784" t="str">
            <v>43.03.240</v>
          </cell>
          <cell r="B2784" t="str">
            <v>Sistema de aquecimento de passagem a gás com sistema misturador para abastecimento de até 24 duchas</v>
          </cell>
          <cell r="C2784" t="str">
            <v>CJ</v>
          </cell>
          <cell r="D2784">
            <v>26386</v>
          </cell>
          <cell r="E2784">
            <v>5080.7299999999996</v>
          </cell>
          <cell r="F2784">
            <v>31466.73</v>
          </cell>
        </row>
        <row r="2785">
          <cell r="A2785" t="str">
            <v>43.03.500</v>
          </cell>
          <cell r="B2785" t="str">
            <v>Coletor em alumínio para sistema de aquecimento solar com área coletora até 1,60 m²</v>
          </cell>
          <cell r="C2785" t="str">
            <v>UN</v>
          </cell>
          <cell r="D2785">
            <v>1081.71</v>
          </cell>
          <cell r="E2785">
            <v>37.869999999999997</v>
          </cell>
          <cell r="F2785">
            <v>1119.58</v>
          </cell>
        </row>
        <row r="2786">
          <cell r="A2786" t="str">
            <v>43.03.510</v>
          </cell>
          <cell r="B2786" t="str">
            <v>Coletor em alumínio para sistema de aquecimento solar com área coletora até 2,00 m²</v>
          </cell>
          <cell r="C2786" t="str">
            <v>UN</v>
          </cell>
          <cell r="D2786">
            <v>1448.52</v>
          </cell>
          <cell r="E2786">
            <v>47.33</v>
          </cell>
          <cell r="F2786">
            <v>1495.85</v>
          </cell>
        </row>
        <row r="2787">
          <cell r="A2787" t="str">
            <v>43.03.550</v>
          </cell>
          <cell r="B2787" t="str">
            <v>Reservatório térmico horizontal em aço inoxidável AISI 304, capacidade de 500 litros</v>
          </cell>
          <cell r="C2787" t="str">
            <v>UN</v>
          </cell>
          <cell r="D2787">
            <v>2938.59</v>
          </cell>
          <cell r="E2787">
            <v>50.91</v>
          </cell>
          <cell r="F2787">
            <v>2989.5</v>
          </cell>
        </row>
        <row r="2788">
          <cell r="A2788" t="str">
            <v>43.04</v>
          </cell>
          <cell r="B2788" t="str">
            <v>Torneiras eletricas</v>
          </cell>
        </row>
        <row r="2789">
          <cell r="A2789" t="str">
            <v>43.04.020</v>
          </cell>
          <cell r="B2789" t="str">
            <v>Torneira elétrica</v>
          </cell>
          <cell r="C2789" t="str">
            <v>UN</v>
          </cell>
          <cell r="D2789">
            <v>192.59</v>
          </cell>
          <cell r="E2789">
            <v>29.14</v>
          </cell>
          <cell r="F2789">
            <v>221.73</v>
          </cell>
        </row>
        <row r="2790">
          <cell r="A2790" t="str">
            <v>43.05</v>
          </cell>
          <cell r="B2790" t="str">
            <v>Exaustor, ventilador e circulador de ar</v>
          </cell>
        </row>
        <row r="2791">
          <cell r="A2791" t="str">
            <v>43.05.030</v>
          </cell>
          <cell r="B2791" t="str">
            <v>Exaustor elétrico em plástico, vazão de 150 a 190m³/h</v>
          </cell>
          <cell r="C2791" t="str">
            <v>UN</v>
          </cell>
          <cell r="D2791">
            <v>361.77</v>
          </cell>
          <cell r="E2791">
            <v>36.39</v>
          </cell>
          <cell r="F2791">
            <v>398.16</v>
          </cell>
        </row>
        <row r="2792">
          <cell r="A2792" t="str">
            <v>43.05.100</v>
          </cell>
          <cell r="B2792" t="str">
            <v>Insuflador de ar compacto, para renovação de ar em ambientes, vazão máxima 93 m³/h</v>
          </cell>
          <cell r="C2792" t="str">
            <v>UN</v>
          </cell>
          <cell r="D2792">
            <v>289.48</v>
          </cell>
          <cell r="E2792">
            <v>36.39</v>
          </cell>
          <cell r="F2792">
            <v>325.87</v>
          </cell>
        </row>
        <row r="2793">
          <cell r="A2793" t="str">
            <v>43.06</v>
          </cell>
          <cell r="B2793" t="str">
            <v>Emissores de som</v>
          </cell>
        </row>
        <row r="2794">
          <cell r="A2794" t="str">
            <v>43.06.010</v>
          </cell>
          <cell r="B2794" t="str">
            <v>Cigarra de embutir 50/60HZ até 127V, com placa</v>
          </cell>
          <cell r="C2794" t="str">
            <v>UN</v>
          </cell>
          <cell r="D2794">
            <v>30.74</v>
          </cell>
          <cell r="E2794">
            <v>18.2</v>
          </cell>
          <cell r="F2794">
            <v>48.94</v>
          </cell>
        </row>
        <row r="2795">
          <cell r="A2795" t="str">
            <v>43.07</v>
          </cell>
          <cell r="B2795" t="str">
            <v>Aparelho condicionador de ar</v>
          </cell>
        </row>
        <row r="2796">
          <cell r="A2796" t="str">
            <v>43.07.070</v>
          </cell>
          <cell r="B2796" t="str">
            <v>Ar condicionado a frio, tipo split piso teto com capacidade de 48.000 BTU/h</v>
          </cell>
          <cell r="C2796" t="str">
            <v>CJ</v>
          </cell>
          <cell r="D2796">
            <v>7060.54</v>
          </cell>
          <cell r="E2796">
            <v>297.69</v>
          </cell>
          <cell r="F2796">
            <v>7358.23</v>
          </cell>
        </row>
        <row r="2797">
          <cell r="A2797" t="str">
            <v>43.07.300</v>
          </cell>
          <cell r="B2797" t="str">
            <v>Ar condicionado a frio, tipo split cassete com capacidade de 18.000 BTU/h</v>
          </cell>
          <cell r="C2797" t="str">
            <v>CJ</v>
          </cell>
          <cell r="D2797">
            <v>6638.44</v>
          </cell>
          <cell r="E2797">
            <v>288.41000000000003</v>
          </cell>
          <cell r="F2797">
            <v>6926.85</v>
          </cell>
        </row>
        <row r="2798">
          <cell r="A2798" t="str">
            <v>43.07.310</v>
          </cell>
          <cell r="B2798" t="str">
            <v>Ar condicionado a frio, tipo split cassete com capacidade de 24.000 BTU/h</v>
          </cell>
          <cell r="C2798" t="str">
            <v>CJ</v>
          </cell>
          <cell r="D2798">
            <v>7615.11</v>
          </cell>
          <cell r="E2798">
            <v>297.69</v>
          </cell>
          <cell r="F2798">
            <v>7912.8</v>
          </cell>
        </row>
        <row r="2799">
          <cell r="A2799" t="str">
            <v>43.07.320</v>
          </cell>
          <cell r="B2799" t="str">
            <v>Ar condicionado a frio, tipo split cassete com capacidade de 36.000 BTU/h</v>
          </cell>
          <cell r="C2799" t="str">
            <v>CJ</v>
          </cell>
          <cell r="D2799">
            <v>11318.03</v>
          </cell>
          <cell r="E2799">
            <v>297.69</v>
          </cell>
          <cell r="F2799">
            <v>11615.72</v>
          </cell>
        </row>
        <row r="2800">
          <cell r="A2800" t="str">
            <v>43.07.330</v>
          </cell>
          <cell r="B2800" t="str">
            <v>Ar condicionado a frio, tipo split parede com capacidade de 12.000 BTU/h</v>
          </cell>
          <cell r="C2800" t="str">
            <v>CJ</v>
          </cell>
          <cell r="D2800">
            <v>2820.52</v>
          </cell>
          <cell r="E2800">
            <v>288.41000000000003</v>
          </cell>
          <cell r="F2800">
            <v>3108.93</v>
          </cell>
        </row>
        <row r="2801">
          <cell r="A2801" t="str">
            <v>43.07.340</v>
          </cell>
          <cell r="B2801" t="str">
            <v>Ar condicionado a frio, tipo split parede com capacidade de 18.000 BTU/h</v>
          </cell>
          <cell r="C2801" t="str">
            <v>CJ</v>
          </cell>
          <cell r="D2801">
            <v>3842.95</v>
          </cell>
          <cell r="E2801">
            <v>288.41000000000003</v>
          </cell>
          <cell r="F2801">
            <v>4131.3599999999997</v>
          </cell>
        </row>
        <row r="2802">
          <cell r="A2802" t="str">
            <v>43.07.350</v>
          </cell>
          <cell r="B2802" t="str">
            <v>Ar condicionado a frio, tipo split parede com capacidade de 24.000 BTU/h</v>
          </cell>
          <cell r="C2802" t="str">
            <v>CJ</v>
          </cell>
          <cell r="D2802">
            <v>5432.83</v>
          </cell>
          <cell r="E2802">
            <v>297.69</v>
          </cell>
          <cell r="F2802">
            <v>5730.52</v>
          </cell>
        </row>
        <row r="2803">
          <cell r="A2803" t="str">
            <v>43.07.360</v>
          </cell>
          <cell r="B2803" t="str">
            <v>Ar condicionado a frio, tipo split parede com capacidade de 30.000 BTU/h</v>
          </cell>
          <cell r="C2803" t="str">
            <v>CJ</v>
          </cell>
          <cell r="D2803">
            <v>6291.87</v>
          </cell>
          <cell r="E2803">
            <v>297.69</v>
          </cell>
          <cell r="F2803">
            <v>6589.56</v>
          </cell>
        </row>
        <row r="2804">
          <cell r="A2804" t="str">
            <v>43.07.380</v>
          </cell>
          <cell r="B2804" t="str">
            <v>Ar condicionado a frio, tipo split piso teto com capacidade de 24.000 BTU/h</v>
          </cell>
          <cell r="C2804" t="str">
            <v>CJ</v>
          </cell>
          <cell r="D2804">
            <v>6427.05</v>
          </cell>
          <cell r="E2804">
            <v>297.69</v>
          </cell>
          <cell r="F2804">
            <v>6724.74</v>
          </cell>
        </row>
        <row r="2805">
          <cell r="A2805" t="str">
            <v>43.07.390</v>
          </cell>
          <cell r="B2805" t="str">
            <v>Ar condicionado a frio, tipo split piso teto com capacidade de 36.000 BTU/h</v>
          </cell>
          <cell r="C2805" t="str">
            <v>CJ</v>
          </cell>
          <cell r="D2805">
            <v>9416.69</v>
          </cell>
          <cell r="E2805">
            <v>297.69</v>
          </cell>
          <cell r="F2805">
            <v>9714.3799999999992</v>
          </cell>
        </row>
        <row r="2806">
          <cell r="A2806" t="str">
            <v>43.08</v>
          </cell>
          <cell r="B2806" t="str">
            <v>Equipamentos para sistema VRF ar condicionado</v>
          </cell>
        </row>
        <row r="2807">
          <cell r="A2807" t="str">
            <v>43.08.001</v>
          </cell>
          <cell r="B2807" t="str">
            <v>Condensador para sistema VRF de ar condicionado, capacidade até 6 TR</v>
          </cell>
          <cell r="C2807" t="str">
            <v>UN</v>
          </cell>
          <cell r="D2807">
            <v>36238.230000000003</v>
          </cell>
          <cell r="E2807">
            <v>675.44</v>
          </cell>
          <cell r="F2807">
            <v>36913.67</v>
          </cell>
        </row>
        <row r="2808">
          <cell r="A2808" t="str">
            <v>43.08.002</v>
          </cell>
          <cell r="B2808" t="str">
            <v>Condensador para sistema VRF de ar condicionado, capacidade de 8 TR a 10 TR</v>
          </cell>
          <cell r="C2808" t="str">
            <v>UN</v>
          </cell>
          <cell r="D2808">
            <v>41889.769999999997</v>
          </cell>
          <cell r="E2808">
            <v>675.44</v>
          </cell>
          <cell r="F2808">
            <v>42565.21</v>
          </cell>
        </row>
        <row r="2809">
          <cell r="A2809" t="str">
            <v>43.08.003</v>
          </cell>
          <cell r="B2809" t="str">
            <v>Condensador para sistema VRF de ar condicionado, capacidade de 11 TR a 13 TR</v>
          </cell>
          <cell r="C2809" t="str">
            <v>UN</v>
          </cell>
          <cell r="D2809">
            <v>48400.55</v>
          </cell>
          <cell r="E2809">
            <v>675.44</v>
          </cell>
          <cell r="F2809">
            <v>49075.99</v>
          </cell>
        </row>
        <row r="2810">
          <cell r="A2810" t="str">
            <v>43.08.004</v>
          </cell>
          <cell r="B2810" t="str">
            <v>Condensador para sistema VRF de ar condicionado, capacidade de 14 TR a 16 TR</v>
          </cell>
          <cell r="C2810" t="str">
            <v>UN</v>
          </cell>
          <cell r="D2810">
            <v>53936.94</v>
          </cell>
          <cell r="E2810">
            <v>675.44</v>
          </cell>
          <cell r="F2810">
            <v>54612.38</v>
          </cell>
        </row>
        <row r="2811">
          <cell r="A2811" t="str">
            <v>43.08.020</v>
          </cell>
          <cell r="B2811" t="str">
            <v>Evaporador para sistema VRF de ar condicionado, tipo parede, capacidade de 1 TR</v>
          </cell>
          <cell r="C2811" t="str">
            <v>UN</v>
          </cell>
          <cell r="D2811">
            <v>3484.32</v>
          </cell>
          <cell r="E2811">
            <v>591.01</v>
          </cell>
          <cell r="F2811">
            <v>4075.33</v>
          </cell>
        </row>
        <row r="2812">
          <cell r="A2812" t="str">
            <v>43.08.021</v>
          </cell>
          <cell r="B2812" t="str">
            <v>Evaporador para sistema VRF de ar condicionado, tipo parede, capacidade de 2 TR</v>
          </cell>
          <cell r="C2812" t="str">
            <v>UN</v>
          </cell>
          <cell r="D2812">
            <v>4504.6099999999997</v>
          </cell>
          <cell r="E2812">
            <v>591.01</v>
          </cell>
          <cell r="F2812">
            <v>5095.62</v>
          </cell>
        </row>
        <row r="2813">
          <cell r="A2813" t="str">
            <v>43.08.022</v>
          </cell>
          <cell r="B2813" t="str">
            <v>Evaporador para sistema VRF de ar condicionado, tipo parede, capacidade de 3 TR</v>
          </cell>
          <cell r="C2813" t="str">
            <v>UN</v>
          </cell>
          <cell r="D2813">
            <v>6056.92</v>
          </cell>
          <cell r="E2813">
            <v>591.01</v>
          </cell>
          <cell r="F2813">
            <v>6647.93</v>
          </cell>
        </row>
        <row r="2814">
          <cell r="A2814" t="str">
            <v>43.08.030</v>
          </cell>
          <cell r="B2814" t="str">
            <v>Evaporador para sistema VRF de ar condicionado, tipo piso teto, capacidade de 1 TR</v>
          </cell>
          <cell r="C2814" t="str">
            <v>UN</v>
          </cell>
          <cell r="D2814">
            <v>3878.83</v>
          </cell>
          <cell r="E2814">
            <v>591.01</v>
          </cell>
          <cell r="F2814">
            <v>4469.84</v>
          </cell>
        </row>
        <row r="2815">
          <cell r="A2815" t="str">
            <v>43.08.031</v>
          </cell>
          <cell r="B2815" t="str">
            <v>Evaporador para sistema VRF de ar condicionado, tipo piso teto, capacidade de 2 TR</v>
          </cell>
          <cell r="C2815" t="str">
            <v>UN</v>
          </cell>
          <cell r="D2815">
            <v>4466.3500000000004</v>
          </cell>
          <cell r="E2815">
            <v>591.01</v>
          </cell>
          <cell r="F2815">
            <v>5057.3599999999997</v>
          </cell>
        </row>
        <row r="2816">
          <cell r="A2816" t="str">
            <v>43.08.032</v>
          </cell>
          <cell r="B2816" t="str">
            <v>Evaporador para sistema VRF de ar condicionado, tipo piso teto, capacidade de 3 TR</v>
          </cell>
          <cell r="C2816" t="str">
            <v>UN</v>
          </cell>
          <cell r="D2816">
            <v>5302.67</v>
          </cell>
          <cell r="E2816">
            <v>591.01</v>
          </cell>
          <cell r="F2816">
            <v>5893.68</v>
          </cell>
        </row>
        <row r="2817">
          <cell r="A2817" t="str">
            <v>43.08.033</v>
          </cell>
          <cell r="B2817" t="str">
            <v>Evaporador para sistema VRF de ar condicionado, tipo piso teto, capacidade de 4 TR</v>
          </cell>
          <cell r="C2817" t="str">
            <v>UN</v>
          </cell>
          <cell r="D2817">
            <v>6141.67</v>
          </cell>
          <cell r="E2817">
            <v>591.01</v>
          </cell>
          <cell r="F2817">
            <v>6732.68</v>
          </cell>
        </row>
        <row r="2818">
          <cell r="A2818" t="str">
            <v>43.08.040</v>
          </cell>
          <cell r="B2818" t="str">
            <v>Evaporador para sistema VRF de ar condicionado, tipo cassete, capacidade de 1 TR</v>
          </cell>
          <cell r="C2818" t="str">
            <v>UN</v>
          </cell>
          <cell r="D2818">
            <v>3579.83</v>
          </cell>
          <cell r="E2818">
            <v>591.01</v>
          </cell>
          <cell r="F2818">
            <v>4170.84</v>
          </cell>
        </row>
        <row r="2819">
          <cell r="A2819" t="str">
            <v>43.08.041</v>
          </cell>
          <cell r="B2819" t="str">
            <v>Evaporador para sistema VRF de ar condicionado, tipo cassete, capacidade de 2 TR</v>
          </cell>
          <cell r="C2819" t="str">
            <v>UN</v>
          </cell>
          <cell r="D2819">
            <v>4067.14</v>
          </cell>
          <cell r="E2819">
            <v>591.01</v>
          </cell>
          <cell r="F2819">
            <v>4658.1499999999996</v>
          </cell>
        </row>
        <row r="2820">
          <cell r="A2820" t="str">
            <v>43.08.042</v>
          </cell>
          <cell r="B2820" t="str">
            <v>Evaporador para sistema VRF de ar condicionado, tipo cassete, capacidade de 3 TR</v>
          </cell>
          <cell r="C2820" t="str">
            <v>UN</v>
          </cell>
          <cell r="D2820">
            <v>4414.43</v>
          </cell>
          <cell r="E2820">
            <v>591.01</v>
          </cell>
          <cell r="F2820">
            <v>5005.4399999999996</v>
          </cell>
        </row>
        <row r="2821">
          <cell r="A2821" t="str">
            <v>43.08.043</v>
          </cell>
          <cell r="B2821" t="str">
            <v>Evaporador para sistema VRF de ar condicionado, tipo cassete, capacidade de 4 TR</v>
          </cell>
          <cell r="C2821" t="str">
            <v>UN</v>
          </cell>
          <cell r="D2821">
            <v>4559.24</v>
          </cell>
          <cell r="E2821">
            <v>591.01</v>
          </cell>
          <cell r="F2821">
            <v>5150.25</v>
          </cell>
        </row>
        <row r="2822">
          <cell r="A2822" t="str">
            <v>43.10</v>
          </cell>
          <cell r="B2822" t="str">
            <v>Bombas centrifugas, uso geral</v>
          </cell>
        </row>
        <row r="2823">
          <cell r="A2823" t="str">
            <v>43.10.050</v>
          </cell>
          <cell r="B2823" t="str">
            <v>Conjunto motor-bomba (centrífuga) 10 cv, monoestágio, Hman= 24 a 36 mca, Q= 53 a 45 m³/h</v>
          </cell>
          <cell r="C2823" t="str">
            <v>UN</v>
          </cell>
          <cell r="D2823">
            <v>7921.57</v>
          </cell>
          <cell r="E2823">
            <v>203.64</v>
          </cell>
          <cell r="F2823">
            <v>8125.21</v>
          </cell>
        </row>
        <row r="2824">
          <cell r="A2824" t="str">
            <v>43.10.090</v>
          </cell>
          <cell r="B2824" t="str">
            <v>Conjunto motor-bomba (centrífuga) 20 cv, monoestágio, Hman= 40 a 70 mca, Q= 76 a 28 m³/h</v>
          </cell>
          <cell r="C2824" t="str">
            <v>UN</v>
          </cell>
          <cell r="D2824">
            <v>13779.95</v>
          </cell>
          <cell r="E2824">
            <v>203.64</v>
          </cell>
          <cell r="F2824">
            <v>13983.59</v>
          </cell>
        </row>
        <row r="2825">
          <cell r="A2825" t="str">
            <v>43.10.110</v>
          </cell>
          <cell r="B2825" t="str">
            <v>Conjunto motor-bomba (centrífuga) 5 cv, monoestágio, Hmam= 14 a 26 mca, Q= 56 a 30 m³/h</v>
          </cell>
          <cell r="C2825" t="str">
            <v>UN</v>
          </cell>
          <cell r="D2825">
            <v>3823.43</v>
          </cell>
          <cell r="E2825">
            <v>203.64</v>
          </cell>
          <cell r="F2825">
            <v>4027.07</v>
          </cell>
        </row>
        <row r="2826">
          <cell r="A2826" t="str">
            <v>43.10.130</v>
          </cell>
          <cell r="B2826" t="str">
            <v>Conjunto motor-bomba (centrífuga) 3/4 cv, monoestágio, Hman= 10 a 16 mca, Q= 12,7 a 8 m³/h</v>
          </cell>
          <cell r="C2826" t="str">
            <v>UN</v>
          </cell>
          <cell r="D2826">
            <v>2019.81</v>
          </cell>
          <cell r="E2826">
            <v>203.64</v>
          </cell>
          <cell r="F2826">
            <v>2223.4499999999998</v>
          </cell>
        </row>
        <row r="2827">
          <cell r="A2827" t="str">
            <v>43.10.210</v>
          </cell>
          <cell r="B2827" t="str">
            <v>Conjunto motor-bomba (centrífuga) 60 cv, monoestágio, Hman= 90 a 125 mca, Q= 115 a 50 m³/h</v>
          </cell>
          <cell r="C2827" t="str">
            <v>UN</v>
          </cell>
          <cell r="D2827">
            <v>34502.01</v>
          </cell>
          <cell r="E2827">
            <v>203.64</v>
          </cell>
          <cell r="F2827">
            <v>34705.65</v>
          </cell>
        </row>
        <row r="2828">
          <cell r="A2828" t="str">
            <v>43.10.230</v>
          </cell>
          <cell r="B2828" t="str">
            <v>Conjunto motor-bomba (centrífuga) 2 cv, monoestágio, Hman= 12 a 27 mca, Q= 25 a 8 m³/h</v>
          </cell>
          <cell r="C2828" t="str">
            <v>UN</v>
          </cell>
          <cell r="D2828">
            <v>2597.2600000000002</v>
          </cell>
          <cell r="E2828">
            <v>203.64</v>
          </cell>
          <cell r="F2828">
            <v>2800.9</v>
          </cell>
        </row>
        <row r="2829">
          <cell r="A2829" t="str">
            <v>43.10.250</v>
          </cell>
          <cell r="B2829" t="str">
            <v>Conjunto motor-bomba (centrífuga) 15 cv, monoestágio, Hman= 30 a 60 mca, Q= 82 a 20 m³/h</v>
          </cell>
          <cell r="C2829" t="str">
            <v>UN</v>
          </cell>
          <cell r="D2829">
            <v>8172.81</v>
          </cell>
          <cell r="E2829">
            <v>203.64</v>
          </cell>
          <cell r="F2829">
            <v>8376.4500000000007</v>
          </cell>
        </row>
        <row r="2830">
          <cell r="A2830" t="str">
            <v>43.10.290</v>
          </cell>
          <cell r="B2830" t="str">
            <v>Conjunto motor-bomba (centrífuga) 5 cv, monoestágio, Hman= 24 a 33 mca, Q= 41,6 a 35,2 m³/h</v>
          </cell>
          <cell r="C2830" t="str">
            <v>UN</v>
          </cell>
          <cell r="D2830">
            <v>3731.77</v>
          </cell>
          <cell r="E2830">
            <v>203.64</v>
          </cell>
          <cell r="F2830">
            <v>3935.41</v>
          </cell>
        </row>
        <row r="2831">
          <cell r="A2831" t="str">
            <v>43.10.450</v>
          </cell>
          <cell r="B2831" t="str">
            <v>Conjunto motor-bomba (centrífuga) 30 cv, monoestágio, Hman= 20 a 50 mca, Q= 197 a 112 m³/h</v>
          </cell>
          <cell r="C2831" t="str">
            <v>UN</v>
          </cell>
          <cell r="D2831">
            <v>15251.58</v>
          </cell>
          <cell r="E2831">
            <v>203.64</v>
          </cell>
          <cell r="F2831">
            <v>15455.22</v>
          </cell>
        </row>
        <row r="2832">
          <cell r="A2832" t="str">
            <v>43.10.452</v>
          </cell>
          <cell r="B2832" t="str">
            <v>Conjunto motor-bomba (centrífuga) 1,5 cv, multiestágio, Hman= 20 a 35 mca, Q= 7,1 a 4,5 m³/h</v>
          </cell>
          <cell r="C2832" t="str">
            <v>UN</v>
          </cell>
          <cell r="D2832">
            <v>3174.48</v>
          </cell>
          <cell r="E2832">
            <v>203.64</v>
          </cell>
          <cell r="F2832">
            <v>3378.12</v>
          </cell>
        </row>
        <row r="2833">
          <cell r="A2833" t="str">
            <v>43.10.454</v>
          </cell>
          <cell r="B2833" t="str">
            <v>Conjunto motor-bomba (centrífuga) 3 cv, multiestágio, Hman= 30 a 45 mca, Q= 12,4 a 8,4 m³/h</v>
          </cell>
          <cell r="C2833" t="str">
            <v>UN</v>
          </cell>
          <cell r="D2833">
            <v>4291.62</v>
          </cell>
          <cell r="E2833">
            <v>203.64</v>
          </cell>
          <cell r="F2833">
            <v>4495.26</v>
          </cell>
        </row>
        <row r="2834">
          <cell r="A2834" t="str">
            <v>43.10.456</v>
          </cell>
          <cell r="B2834" t="str">
            <v>Conjunto motor-bomba (centrífuga) 3 cv, multiestágio, Hman= 35 a 60 mca, Q= 7,8 a 5,8 m³/h</v>
          </cell>
          <cell r="C2834" t="str">
            <v>UN</v>
          </cell>
          <cell r="D2834">
            <v>4814.3999999999996</v>
          </cell>
          <cell r="E2834">
            <v>203.64</v>
          </cell>
          <cell r="F2834">
            <v>5018.04</v>
          </cell>
        </row>
        <row r="2835">
          <cell r="A2835" t="str">
            <v>43.10.480</v>
          </cell>
          <cell r="B2835" t="str">
            <v>Conjunto motor-bomba (centrífuga) 7,5 cv, multiestágio, Hman= 30 a 80 mca, Q= 21,6 a 12,0 m³/h</v>
          </cell>
          <cell r="C2835" t="str">
            <v>UN</v>
          </cell>
          <cell r="D2835">
            <v>6678.61</v>
          </cell>
          <cell r="E2835">
            <v>203.64</v>
          </cell>
          <cell r="F2835">
            <v>6882.25</v>
          </cell>
        </row>
        <row r="2836">
          <cell r="A2836" t="str">
            <v>43.10.490</v>
          </cell>
          <cell r="B2836" t="str">
            <v>Conjunto motor-bomba (centrífuga) 5 cv, multiestágio, Hman= 25 a 50 mca, Q= 21,0 a 13,3 m³/h</v>
          </cell>
          <cell r="C2836" t="str">
            <v>UN</v>
          </cell>
          <cell r="D2836">
            <v>5068.1400000000003</v>
          </cell>
          <cell r="E2836">
            <v>203.64</v>
          </cell>
          <cell r="F2836">
            <v>5271.78</v>
          </cell>
        </row>
        <row r="2837">
          <cell r="A2837" t="str">
            <v>43.10.620</v>
          </cell>
          <cell r="B2837" t="str">
            <v>Conjunto motor-bomba (centrífuga), 0,5 cv, monoestágio, Hman= 10 a 20 mca, Q= 7,5 a 1,5 m³/h</v>
          </cell>
          <cell r="C2837" t="str">
            <v>UN</v>
          </cell>
          <cell r="D2837">
            <v>1293.29</v>
          </cell>
          <cell r="E2837">
            <v>203.64</v>
          </cell>
          <cell r="F2837">
            <v>1496.93</v>
          </cell>
        </row>
        <row r="2838">
          <cell r="A2838" t="str">
            <v>43.10.670</v>
          </cell>
          <cell r="B2838" t="str">
            <v>Conjunto motor-bomba (centrífuga) 0,5 cv, monoestágio, trifásico, Hman= 9 a 21 mca, Q= 8,3 a 2,0 m³/h</v>
          </cell>
          <cell r="C2838" t="str">
            <v>UN</v>
          </cell>
          <cell r="D2838">
            <v>1049.95</v>
          </cell>
          <cell r="E2838">
            <v>203.64</v>
          </cell>
          <cell r="F2838">
            <v>1253.5899999999999</v>
          </cell>
        </row>
        <row r="2839">
          <cell r="A2839" t="str">
            <v>43.10.730</v>
          </cell>
          <cell r="B2839" t="str">
            <v>Conjunto motor-bomba (centrífuga) 30 cv, monoestágio trifásico, Hman= 70 a 94 mca, Q= 34,80 a 61,7 m³/h</v>
          </cell>
          <cell r="C2839" t="str">
            <v>UN</v>
          </cell>
          <cell r="D2839">
            <v>14076.18</v>
          </cell>
          <cell r="E2839">
            <v>203.64</v>
          </cell>
          <cell r="F2839">
            <v>14279.82</v>
          </cell>
        </row>
        <row r="2840">
          <cell r="A2840" t="str">
            <v>43.10.740</v>
          </cell>
          <cell r="B2840" t="str">
            <v>Conjunto motor-bomba (centrífuga) 20 cv, monoestágio trifásico, Hman= 62 a 90 mca, Q= 21,1 a 43,8 m³/h</v>
          </cell>
          <cell r="C2840" t="str">
            <v>UN</v>
          </cell>
          <cell r="D2840">
            <v>10375.1</v>
          </cell>
          <cell r="E2840">
            <v>203.64</v>
          </cell>
          <cell r="F2840">
            <v>10578.74</v>
          </cell>
        </row>
        <row r="2841">
          <cell r="A2841" t="str">
            <v>43.10.750</v>
          </cell>
          <cell r="B2841" t="str">
            <v>Conjunto motor-bomba (centrífuga) 1 cv, monoestágio trifásico, Hman= 8 a 25 mca e Q= 11 a 1,50 m³/h</v>
          </cell>
          <cell r="C2841" t="str">
            <v>UN</v>
          </cell>
          <cell r="D2841">
            <v>1301.5</v>
          </cell>
          <cell r="E2841">
            <v>203.64</v>
          </cell>
          <cell r="F2841">
            <v>1505.14</v>
          </cell>
        </row>
        <row r="2842">
          <cell r="A2842" t="str">
            <v>43.10.770</v>
          </cell>
          <cell r="B2842" t="str">
            <v>Conjunto motor-bomba (centrífuga) 40 cv, monoestágio trifásico, Hman= 45 a 75 mca e Q= 120 a 75 m³/h</v>
          </cell>
          <cell r="C2842" t="str">
            <v>UN</v>
          </cell>
          <cell r="D2842">
            <v>24242.94</v>
          </cell>
          <cell r="E2842">
            <v>203.64</v>
          </cell>
          <cell r="F2842">
            <v>24446.58</v>
          </cell>
        </row>
        <row r="2843">
          <cell r="A2843" t="str">
            <v>43.10.780</v>
          </cell>
          <cell r="B2843" t="str">
            <v>Conjunto motor-bomba (centrífuga) 50 cv, monoestágio trifásico, Hman= 61 a 81 mca e Q= 170 a 80 m³/h</v>
          </cell>
          <cell r="C2843" t="str">
            <v>UN</v>
          </cell>
          <cell r="D2843">
            <v>28736.12</v>
          </cell>
          <cell r="E2843">
            <v>203.64</v>
          </cell>
          <cell r="F2843">
            <v>28939.759999999998</v>
          </cell>
        </row>
        <row r="2844">
          <cell r="A2844" t="str">
            <v>43.10.790</v>
          </cell>
          <cell r="B2844" t="str">
            <v>Conjunto motor-bomba (centrífuga) 1 cv, multiestágio trifásico, Hman= 15 a 30 mca, Q= 6,5 a 4,2 m³/h</v>
          </cell>
          <cell r="C2844" t="str">
            <v>UN</v>
          </cell>
          <cell r="D2844">
            <v>1654.5</v>
          </cell>
          <cell r="E2844">
            <v>203.64</v>
          </cell>
          <cell r="F2844">
            <v>1858.14</v>
          </cell>
        </row>
        <row r="2845">
          <cell r="A2845" t="str">
            <v>43.10.794</v>
          </cell>
          <cell r="B2845" t="str">
            <v>Conjunto motor-bomba (centrífuga) 1 cv, multiestágio trifásico, Hman= 70 a 115 mca e Q= 1,0 a 1,6 m³/h</v>
          </cell>
          <cell r="C2845" t="str">
            <v>UN</v>
          </cell>
          <cell r="D2845">
            <v>2813.19</v>
          </cell>
          <cell r="E2845">
            <v>203.64</v>
          </cell>
          <cell r="F2845">
            <v>3016.83</v>
          </cell>
        </row>
        <row r="2846">
          <cell r="A2846" t="str">
            <v>43.11</v>
          </cell>
          <cell r="B2846" t="str">
            <v>Bombas submersiveis</v>
          </cell>
        </row>
        <row r="2847">
          <cell r="A2847" t="str">
            <v>43.11.050</v>
          </cell>
          <cell r="B2847" t="str">
            <v>Conjunto motor-bomba submersível para poço profundo de 6´, Q= 10 a 20m³/h, Hman= 80 a 48 mca, até 6 HP</v>
          </cell>
          <cell r="C2847" t="str">
            <v>UN</v>
          </cell>
          <cell r="D2847">
            <v>6870.12</v>
          </cell>
          <cell r="E2847">
            <v>436.68</v>
          </cell>
          <cell r="F2847">
            <v>7306.8</v>
          </cell>
        </row>
        <row r="2848">
          <cell r="A2848" t="str">
            <v>43.11.060</v>
          </cell>
          <cell r="B2848" t="str">
            <v>Conjunto motor-bomba submersível para poço profundo de 6´, Q= 10 a 20m³/h, Hman= 108 a 64,5 mca, 8 HP</v>
          </cell>
          <cell r="C2848" t="str">
            <v>UN</v>
          </cell>
          <cell r="D2848">
            <v>7915.12</v>
          </cell>
          <cell r="E2848">
            <v>436.68</v>
          </cell>
          <cell r="F2848">
            <v>8351.7999999999993</v>
          </cell>
        </row>
        <row r="2849">
          <cell r="A2849" t="str">
            <v>43.11.100</v>
          </cell>
          <cell r="B2849" t="str">
            <v>Conjunto motor-bomba submersível para poço profundo de 6´, Q= 10 a 20m³/h, Hman= 274 a 170 mca, 20 HP</v>
          </cell>
          <cell r="C2849" t="str">
            <v>UN</v>
          </cell>
          <cell r="D2849">
            <v>16654.91</v>
          </cell>
          <cell r="E2849">
            <v>436.68</v>
          </cell>
          <cell r="F2849">
            <v>17091.59</v>
          </cell>
        </row>
        <row r="2850">
          <cell r="A2850" t="str">
            <v>43.11.110</v>
          </cell>
          <cell r="B2850" t="str">
            <v>Conjunto motor-bomba submersível para poço profundo de 6´, Q= 20 a 34m³/h, Hman= 56,5 a 32 mca, até 8 HP</v>
          </cell>
          <cell r="C2850" t="str">
            <v>UN</v>
          </cell>
          <cell r="D2850">
            <v>7376.28</v>
          </cell>
          <cell r="E2850">
            <v>436.68</v>
          </cell>
          <cell r="F2850">
            <v>7812.96</v>
          </cell>
        </row>
        <row r="2851">
          <cell r="A2851" t="str">
            <v>43.11.130</v>
          </cell>
          <cell r="B2851" t="str">
            <v>Conjunto motor-bomba submersível para poço profundo de 6´, Q= 20 a 34m³/h, Hman= 92,5 a 53 mca, 12,5 HP</v>
          </cell>
          <cell r="C2851" t="str">
            <v>UN</v>
          </cell>
          <cell r="D2851">
            <v>8633.33</v>
          </cell>
          <cell r="E2851">
            <v>436.68</v>
          </cell>
          <cell r="F2851">
            <v>9070.01</v>
          </cell>
        </row>
        <row r="2852">
          <cell r="A2852" t="str">
            <v>43.11.150</v>
          </cell>
          <cell r="B2852" t="str">
            <v>Conjunto motor-bomba submersível para poço profundo de 6´, Q= 20 a 34m³/h, Hman= 152 a 88 mca, 20 HP</v>
          </cell>
          <cell r="C2852" t="str">
            <v>UN</v>
          </cell>
          <cell r="D2852">
            <v>14797.68</v>
          </cell>
          <cell r="E2852">
            <v>436.68</v>
          </cell>
          <cell r="F2852">
            <v>15234.36</v>
          </cell>
        </row>
        <row r="2853">
          <cell r="A2853" t="str">
            <v>43.11.320</v>
          </cell>
          <cell r="B2853" t="str">
            <v>Conjunto motor-bomba submersível vertical para esgoto, Q= 4,8 a 25,8 m³/h, Hmam= 19 a 5 mca, potência 1 cv, diâmetro de sólidos até 20mm</v>
          </cell>
          <cell r="C2853" t="str">
            <v>UN</v>
          </cell>
          <cell r="D2853">
            <v>5138.2</v>
          </cell>
          <cell r="E2853">
            <v>291.12</v>
          </cell>
          <cell r="F2853">
            <v>5429.32</v>
          </cell>
        </row>
        <row r="2854">
          <cell r="A2854" t="str">
            <v>43.11.330</v>
          </cell>
          <cell r="B2854" t="str">
            <v>Conjunto motor-bomba submersível vertical para esgoto, Q= 4,6 a 57,2 m³/h, Hman= 13 a 4 mca, potência 2 a 3,5 cv, diâmetro de sólidos até 50mm</v>
          </cell>
          <cell r="C2854" t="str">
            <v>UN</v>
          </cell>
          <cell r="D2854">
            <v>6909.47</v>
          </cell>
          <cell r="E2854">
            <v>291.12</v>
          </cell>
          <cell r="F2854">
            <v>7200.59</v>
          </cell>
        </row>
        <row r="2855">
          <cell r="A2855" t="str">
            <v>43.11.360</v>
          </cell>
          <cell r="B2855" t="str">
            <v>Conjunto motor-bomba submersível vertical para águas residuais, Q= 2 a16 m³/h, Hman= 12 a 2 mca, potência de 0,5 cv</v>
          </cell>
          <cell r="C2855" t="str">
            <v>UN</v>
          </cell>
          <cell r="D2855">
            <v>2034.76</v>
          </cell>
          <cell r="E2855">
            <v>291.12</v>
          </cell>
          <cell r="F2855">
            <v>2325.88</v>
          </cell>
        </row>
        <row r="2856">
          <cell r="A2856" t="str">
            <v>43.11.370</v>
          </cell>
          <cell r="B2856" t="str">
            <v>Conjunto motor-bomba submersível vertical para águas residuais, Q= 3 a 20 m³/h, Hman= 13 a 5 mca, potência de 1 cv</v>
          </cell>
          <cell r="C2856" t="str">
            <v>UN</v>
          </cell>
          <cell r="D2856">
            <v>2522.71</v>
          </cell>
          <cell r="E2856">
            <v>291.12</v>
          </cell>
          <cell r="F2856">
            <v>2813.83</v>
          </cell>
        </row>
        <row r="2857">
          <cell r="A2857" t="str">
            <v>43.11.380</v>
          </cell>
          <cell r="B2857" t="str">
            <v>Conjunto motor-bomba submersível vertical para águas residuais, Q= 10 a 50 m³/h, Hman= 22 a 4 mca, potência 4 cv</v>
          </cell>
          <cell r="C2857" t="str">
            <v>UN</v>
          </cell>
          <cell r="D2857">
            <v>5366.82</v>
          </cell>
          <cell r="E2857">
            <v>291.12</v>
          </cell>
          <cell r="F2857">
            <v>5657.94</v>
          </cell>
        </row>
        <row r="2858">
          <cell r="A2858" t="str">
            <v>43.11.390</v>
          </cell>
          <cell r="B2858" t="str">
            <v>Conjunto motor-bomba submersível vertical para águas residuais, Q= 8 a 45 m³/h, Hman= 10,5 a 3,5 mca, potência 1,5 cv</v>
          </cell>
          <cell r="C2858" t="str">
            <v>UN</v>
          </cell>
          <cell r="D2858">
            <v>3498.38</v>
          </cell>
          <cell r="E2858">
            <v>291.12</v>
          </cell>
          <cell r="F2858">
            <v>3789.5</v>
          </cell>
        </row>
        <row r="2859">
          <cell r="A2859" t="str">
            <v>43.11.400</v>
          </cell>
          <cell r="B2859" t="str">
            <v>Conjunto motor-bomba submersível vertical para esgoto, Q= 3,4 a 86,3 m³/h, Hman= 14 a 5 mca, potência 5 cv</v>
          </cell>
          <cell r="C2859" t="str">
            <v>UN</v>
          </cell>
          <cell r="D2859">
            <v>13046.33</v>
          </cell>
          <cell r="E2859">
            <v>291.12</v>
          </cell>
          <cell r="F2859">
            <v>13337.45</v>
          </cell>
        </row>
        <row r="2860">
          <cell r="A2860" t="str">
            <v>43.11.410</v>
          </cell>
          <cell r="B2860" t="str">
            <v>Conjunto motor-bomba submersível vertical para esgoto, Q= 9,1 a 113,6m³/h, Hman= 20 a 15 mca, potência 10 cv</v>
          </cell>
          <cell r="C2860" t="str">
            <v>UN</v>
          </cell>
          <cell r="D2860">
            <v>21415.79</v>
          </cell>
          <cell r="E2860">
            <v>291.12</v>
          </cell>
          <cell r="F2860">
            <v>21706.91</v>
          </cell>
        </row>
        <row r="2861">
          <cell r="A2861" t="str">
            <v>43.11.420</v>
          </cell>
          <cell r="B2861" t="str">
            <v>Conjunto motor-bomba submersível vertical para esgoto, Q=9,3 a 69,0 m³/h, Hman=15 a 7 mca, potência 3cv, diâmetro de sólidos 50/65mm</v>
          </cell>
          <cell r="C2861" t="str">
            <v>UN</v>
          </cell>
          <cell r="D2861">
            <v>6369.2</v>
          </cell>
          <cell r="E2861">
            <v>291.12</v>
          </cell>
          <cell r="F2861">
            <v>6660.32</v>
          </cell>
        </row>
        <row r="2862">
          <cell r="A2862" t="str">
            <v>43.11.460</v>
          </cell>
          <cell r="B2862" t="str">
            <v>Conjunto motor-bomba submersível vertical para esgoto, Q= 40 m³/h, Hman= 40 mca, diâmetro de sólidos até 50 mm</v>
          </cell>
          <cell r="C2862" t="str">
            <v>UN</v>
          </cell>
          <cell r="D2862">
            <v>22635.75</v>
          </cell>
          <cell r="E2862">
            <v>291.12</v>
          </cell>
          <cell r="F2862">
            <v>22926.87</v>
          </cell>
        </row>
        <row r="2863">
          <cell r="A2863" t="str">
            <v>43.12</v>
          </cell>
          <cell r="B2863" t="str">
            <v>Bombas especiais, uso industrial</v>
          </cell>
        </row>
        <row r="2864">
          <cell r="A2864" t="str">
            <v>43.12.500</v>
          </cell>
          <cell r="B2864" t="str">
            <v>Filtro de areia com carga de areia filtrante, vazão de 16,9 m³/h</v>
          </cell>
          <cell r="C2864" t="str">
            <v>UN</v>
          </cell>
          <cell r="D2864">
            <v>3147.1</v>
          </cell>
          <cell r="E2864">
            <v>101.82</v>
          </cell>
          <cell r="F2864">
            <v>3248.92</v>
          </cell>
        </row>
        <row r="2865">
          <cell r="A2865" t="str">
            <v>43.20</v>
          </cell>
          <cell r="B2865" t="str">
            <v>Reparos, conservacoes e complementos - GRUPO 43</v>
          </cell>
        </row>
        <row r="2866">
          <cell r="A2866" t="str">
            <v>43.20.130</v>
          </cell>
          <cell r="B2866" t="str">
            <v>Caixa de passagem para condicionamento de ar tipo Split, com saída de dreno único na vertical - 39 x 22 x 6 cm</v>
          </cell>
          <cell r="C2866" t="str">
            <v>UN</v>
          </cell>
          <cell r="D2866">
            <v>26.29</v>
          </cell>
          <cell r="E2866">
            <v>9.65</v>
          </cell>
          <cell r="F2866">
            <v>35.94</v>
          </cell>
        </row>
        <row r="2867">
          <cell r="A2867" t="str">
            <v>43.20.140</v>
          </cell>
          <cell r="B2867" t="str">
            <v>Bomba de remoção de condensados para condicionadores de ar</v>
          </cell>
          <cell r="C2867" t="str">
            <v>UN</v>
          </cell>
          <cell r="D2867">
            <v>682.09</v>
          </cell>
          <cell r="E2867">
            <v>36.39</v>
          </cell>
          <cell r="F2867">
            <v>718.48</v>
          </cell>
        </row>
        <row r="2868">
          <cell r="A2868" t="str">
            <v>43.20.200</v>
          </cell>
          <cell r="B2868" t="str">
            <v>Controlador de temperatura analógico</v>
          </cell>
          <cell r="C2868" t="str">
            <v>UN</v>
          </cell>
          <cell r="D2868">
            <v>292.83</v>
          </cell>
          <cell r="E2868">
            <v>18.2</v>
          </cell>
          <cell r="F2868">
            <v>311.02999999999997</v>
          </cell>
        </row>
        <row r="2869">
          <cell r="A2869" t="str">
            <v>43.20.210</v>
          </cell>
          <cell r="B2869" t="str">
            <v>Bomba de circulação para água quente</v>
          </cell>
          <cell r="C2869" t="str">
            <v>UN</v>
          </cell>
          <cell r="D2869">
            <v>618.27</v>
          </cell>
          <cell r="E2869">
            <v>18.2</v>
          </cell>
          <cell r="F2869">
            <v>636.47</v>
          </cell>
        </row>
        <row r="2870">
          <cell r="A2870" t="str">
            <v>43.20.250</v>
          </cell>
          <cell r="B2870" t="str">
            <v>Poço termométrico em alumínio, com haste de 30mm e rosca 1/2" npt</v>
          </cell>
          <cell r="C2870" t="str">
            <v>UN</v>
          </cell>
          <cell r="D2870">
            <v>55.99</v>
          </cell>
          <cell r="E2870">
            <v>7.27</v>
          </cell>
          <cell r="F2870">
            <v>63.26</v>
          </cell>
        </row>
        <row r="2871">
          <cell r="A2871" t="str">
            <v>43.20.260</v>
          </cell>
          <cell r="B2871" t="str">
            <v>Termostato para aquecimento ou refrigeração com programação horária</v>
          </cell>
          <cell r="C2871" t="str">
            <v>UN</v>
          </cell>
          <cell r="D2871">
            <v>534.79999999999995</v>
          </cell>
          <cell r="E2871">
            <v>18.2</v>
          </cell>
          <cell r="F2871">
            <v>553</v>
          </cell>
        </row>
        <row r="2872">
          <cell r="A2872" t="str">
            <v>44</v>
          </cell>
          <cell r="B2872" t="str">
            <v>APARELHOS E METAIS HIDRAULICOS</v>
          </cell>
        </row>
        <row r="2873">
          <cell r="A2873" t="str">
            <v>44.01</v>
          </cell>
          <cell r="B2873" t="str">
            <v>Aparelhos e loucas</v>
          </cell>
        </row>
        <row r="2874">
          <cell r="A2874" t="str">
            <v>44.01.030</v>
          </cell>
          <cell r="B2874" t="str">
            <v>Bacia turca de louça - 6 litros</v>
          </cell>
          <cell r="C2874" t="str">
            <v>UN</v>
          </cell>
          <cell r="D2874">
            <v>528.38</v>
          </cell>
          <cell r="E2874">
            <v>43.65</v>
          </cell>
          <cell r="F2874">
            <v>572.03</v>
          </cell>
        </row>
        <row r="2875">
          <cell r="A2875" t="str">
            <v>44.01.040</v>
          </cell>
          <cell r="B2875" t="str">
            <v xml:space="preserve">Bacia sifonada com caixa de descarga acoplada e tampa - infantil	</v>
          </cell>
          <cell r="C2875" t="str">
            <v>UN</v>
          </cell>
          <cell r="D2875">
            <v>771.84</v>
          </cell>
          <cell r="E2875">
            <v>50.91</v>
          </cell>
          <cell r="F2875">
            <v>822.75</v>
          </cell>
        </row>
        <row r="2876">
          <cell r="A2876" t="str">
            <v>44.01.050</v>
          </cell>
          <cell r="B2876" t="str">
            <v>Bacia sifonada de louça sem tampa - 6 litros</v>
          </cell>
          <cell r="C2876" t="str">
            <v>UN</v>
          </cell>
          <cell r="D2876">
            <v>218.16</v>
          </cell>
          <cell r="E2876">
            <v>43.65</v>
          </cell>
          <cell r="F2876">
            <v>261.81</v>
          </cell>
        </row>
        <row r="2877">
          <cell r="A2877" t="str">
            <v>44.01.070</v>
          </cell>
          <cell r="B2877" t="str">
            <v>Bacia sifonada de louça sem tampa com saída horizontal - 6 litros</v>
          </cell>
          <cell r="C2877" t="str">
            <v>UN</v>
          </cell>
          <cell r="D2877">
            <v>402.68</v>
          </cell>
          <cell r="E2877">
            <v>43.65</v>
          </cell>
          <cell r="F2877">
            <v>446.33</v>
          </cell>
        </row>
        <row r="2878">
          <cell r="A2878" t="str">
            <v>44.01.100</v>
          </cell>
          <cell r="B2878" t="str">
            <v>Lavatório de louça sem coluna</v>
          </cell>
          <cell r="C2878" t="str">
            <v>UN</v>
          </cell>
          <cell r="D2878">
            <v>73.69</v>
          </cell>
          <cell r="E2878">
            <v>50.91</v>
          </cell>
          <cell r="F2878">
            <v>124.6</v>
          </cell>
        </row>
        <row r="2879">
          <cell r="A2879" t="str">
            <v>44.01.110</v>
          </cell>
          <cell r="B2879" t="str">
            <v>Lavatório de louça com coluna</v>
          </cell>
          <cell r="C2879" t="str">
            <v>UN</v>
          </cell>
          <cell r="D2879">
            <v>199.62</v>
          </cell>
          <cell r="E2879">
            <v>50.91</v>
          </cell>
          <cell r="F2879">
            <v>250.53</v>
          </cell>
        </row>
        <row r="2880">
          <cell r="A2880" t="str">
            <v>44.01.160</v>
          </cell>
          <cell r="B2880" t="str">
            <v>Lavatório de louça pequeno com coluna suspensa - linha especial</v>
          </cell>
          <cell r="C2880" t="str">
            <v>UN</v>
          </cell>
          <cell r="D2880">
            <v>592.54999999999995</v>
          </cell>
          <cell r="E2880">
            <v>50.91</v>
          </cell>
          <cell r="F2880">
            <v>643.46</v>
          </cell>
        </row>
        <row r="2881">
          <cell r="A2881" t="str">
            <v>44.01.170</v>
          </cell>
          <cell r="B2881" t="str">
            <v>Lavatório em polipropileno</v>
          </cell>
          <cell r="C2881" t="str">
            <v>UN</v>
          </cell>
          <cell r="D2881">
            <v>37.979999999999997</v>
          </cell>
          <cell r="E2881">
            <v>18.2</v>
          </cell>
          <cell r="F2881">
            <v>56.18</v>
          </cell>
        </row>
        <row r="2882">
          <cell r="A2882" t="str">
            <v>44.01.200</v>
          </cell>
          <cell r="B2882" t="str">
            <v>Mictório de louça sifonado auto aspirante</v>
          </cell>
          <cell r="C2882" t="str">
            <v>UN</v>
          </cell>
          <cell r="D2882">
            <v>369.69</v>
          </cell>
          <cell r="E2882">
            <v>50.91</v>
          </cell>
          <cell r="F2882">
            <v>420.6</v>
          </cell>
        </row>
        <row r="2883">
          <cell r="A2883" t="str">
            <v>44.01.240</v>
          </cell>
          <cell r="B2883" t="str">
            <v>Lavatório em louça com coluna suspensa</v>
          </cell>
          <cell r="C2883" t="str">
            <v>UN</v>
          </cell>
          <cell r="D2883">
            <v>412.59</v>
          </cell>
          <cell r="E2883">
            <v>50.91</v>
          </cell>
          <cell r="F2883">
            <v>463.5</v>
          </cell>
        </row>
        <row r="2884">
          <cell r="A2884" t="str">
            <v>44.01.270</v>
          </cell>
          <cell r="B2884" t="str">
            <v>Cuba de louça de embutir oval</v>
          </cell>
          <cell r="C2884" t="str">
            <v>UN</v>
          </cell>
          <cell r="D2884">
            <v>89.67</v>
          </cell>
          <cell r="E2884">
            <v>18.2</v>
          </cell>
          <cell r="F2884">
            <v>107.87</v>
          </cell>
        </row>
        <row r="2885">
          <cell r="A2885" t="str">
            <v>44.01.310</v>
          </cell>
          <cell r="B2885" t="str">
            <v>Tanque de louça com coluna de 30 litros</v>
          </cell>
          <cell r="C2885" t="str">
            <v>UN</v>
          </cell>
          <cell r="D2885">
            <v>605.65</v>
          </cell>
          <cell r="E2885">
            <v>109.17</v>
          </cell>
          <cell r="F2885">
            <v>714.82</v>
          </cell>
        </row>
        <row r="2886">
          <cell r="A2886" t="str">
            <v>44.01.360</v>
          </cell>
          <cell r="B2886" t="str">
            <v>Tanque de louça com coluna de 18 a 20 litros</v>
          </cell>
          <cell r="C2886" t="str">
            <v>UN</v>
          </cell>
          <cell r="D2886">
            <v>481.33</v>
          </cell>
          <cell r="E2886">
            <v>109.17</v>
          </cell>
          <cell r="F2886">
            <v>590.5</v>
          </cell>
        </row>
        <row r="2887">
          <cell r="A2887" t="str">
            <v>44.01.370</v>
          </cell>
          <cell r="B2887" t="str">
            <v>Tanque em granito sintético, linha comercial - sem pertences</v>
          </cell>
          <cell r="C2887" t="str">
            <v>UN</v>
          </cell>
          <cell r="D2887">
            <v>199.09</v>
          </cell>
          <cell r="E2887">
            <v>36.39</v>
          </cell>
          <cell r="F2887">
            <v>235.48</v>
          </cell>
        </row>
        <row r="2888">
          <cell r="A2888" t="str">
            <v>44.01.610</v>
          </cell>
          <cell r="B2888" t="str">
            <v>Lavatório de louça para canto, sem coluna - sem pertences</v>
          </cell>
          <cell r="C2888" t="str">
            <v>UN</v>
          </cell>
          <cell r="D2888">
            <v>179.38</v>
          </cell>
          <cell r="E2888">
            <v>18.2</v>
          </cell>
          <cell r="F2888">
            <v>197.58</v>
          </cell>
        </row>
        <row r="2889">
          <cell r="A2889" t="str">
            <v>44.01.680</v>
          </cell>
          <cell r="B2889" t="str">
            <v>Caixa de descarga em plástico, de sobrepor, capacidade 9 litros com engate flexível</v>
          </cell>
          <cell r="C2889" t="str">
            <v>UN</v>
          </cell>
          <cell r="D2889">
            <v>79.28</v>
          </cell>
          <cell r="E2889">
            <v>12.01</v>
          </cell>
          <cell r="F2889">
            <v>91.29</v>
          </cell>
        </row>
        <row r="2890">
          <cell r="A2890" t="str">
            <v>44.01.690</v>
          </cell>
          <cell r="B2890" t="str">
            <v>Tanque de louça sem coluna de 30 litros</v>
          </cell>
          <cell r="C2890" t="str">
            <v>UN</v>
          </cell>
          <cell r="D2890">
            <v>472.65</v>
          </cell>
          <cell r="E2890">
            <v>109.17</v>
          </cell>
          <cell r="F2890">
            <v>581.82000000000005</v>
          </cell>
        </row>
        <row r="2891">
          <cell r="A2891" t="str">
            <v>44.01.800</v>
          </cell>
          <cell r="B2891" t="str">
            <v>Bacia sifonada com caixa de descarga acoplada sem tampa - 6 litros</v>
          </cell>
          <cell r="C2891" t="str">
            <v>CJ</v>
          </cell>
          <cell r="D2891">
            <v>588.5</v>
          </cell>
          <cell r="E2891">
            <v>43.65</v>
          </cell>
          <cell r="F2891">
            <v>632.15</v>
          </cell>
        </row>
        <row r="2892">
          <cell r="A2892" t="str">
            <v>44.01.850</v>
          </cell>
          <cell r="B2892" t="str">
            <v>Cuba de louça de embutir redonda</v>
          </cell>
          <cell r="C2892" t="str">
            <v>UN</v>
          </cell>
          <cell r="D2892">
            <v>96.02</v>
          </cell>
          <cell r="E2892">
            <v>18.2</v>
          </cell>
          <cell r="F2892">
            <v>114.22</v>
          </cell>
        </row>
        <row r="2893">
          <cell r="A2893" t="str">
            <v>44.02</v>
          </cell>
          <cell r="B2893" t="str">
            <v>Bancadas e tampos</v>
          </cell>
        </row>
        <row r="2894">
          <cell r="A2894" t="str">
            <v>44.02.062</v>
          </cell>
          <cell r="B2894" t="str">
            <v>Tampo/bancada em granito, com frontão, espessura de 2 cm, acabamento polido</v>
          </cell>
          <cell r="C2894" t="str">
            <v>M2</v>
          </cell>
          <cell r="D2894">
            <v>504.3</v>
          </cell>
          <cell r="E2894">
            <v>60.29</v>
          </cell>
          <cell r="F2894">
            <v>564.59</v>
          </cell>
        </row>
        <row r="2895">
          <cell r="A2895" t="str">
            <v>44.02.100</v>
          </cell>
          <cell r="B2895" t="str">
            <v>Tampo/bancada em mármore nacional espessura de 3 cm</v>
          </cell>
          <cell r="C2895" t="str">
            <v>M2</v>
          </cell>
          <cell r="D2895">
            <v>976.56</v>
          </cell>
          <cell r="E2895">
            <v>64.319999999999993</v>
          </cell>
          <cell r="F2895">
            <v>1040.8800000000001</v>
          </cell>
        </row>
        <row r="2896">
          <cell r="A2896" t="str">
            <v>44.02.200</v>
          </cell>
          <cell r="B2896" t="str">
            <v>Tampo/bancada em concreto armado, revestido em aço inoxidável fosco polido</v>
          </cell>
          <cell r="C2896" t="str">
            <v>M2</v>
          </cell>
          <cell r="D2896">
            <v>1082.8699999999999</v>
          </cell>
          <cell r="E2896">
            <v>130.29</v>
          </cell>
          <cell r="F2896">
            <v>1213.1600000000001</v>
          </cell>
        </row>
        <row r="2897">
          <cell r="A2897" t="str">
            <v>44.02.300</v>
          </cell>
          <cell r="B2897" t="str">
            <v>Superfície sólido mineral para bancadas, saias, frontões e/ou cubas</v>
          </cell>
          <cell r="C2897" t="str">
            <v>M2</v>
          </cell>
          <cell r="D2897">
            <v>2325.04</v>
          </cell>
          <cell r="F2897">
            <v>2325.04</v>
          </cell>
        </row>
        <row r="2898">
          <cell r="A2898" t="str">
            <v>44.03</v>
          </cell>
          <cell r="B2898" t="str">
            <v>Acessorios e metais</v>
          </cell>
        </row>
        <row r="2899">
          <cell r="A2899" t="str">
            <v>44.03.010</v>
          </cell>
          <cell r="B2899" t="str">
            <v>Dispenser toalheiro em ABS e policarbonato para bobina de 20 cm x 200 m, com alavanca</v>
          </cell>
          <cell r="C2899" t="str">
            <v>UN</v>
          </cell>
          <cell r="D2899">
            <v>235.28</v>
          </cell>
          <cell r="E2899">
            <v>4.41</v>
          </cell>
          <cell r="F2899">
            <v>239.69</v>
          </cell>
        </row>
        <row r="2900">
          <cell r="A2900" t="str">
            <v>44.03.020</v>
          </cell>
          <cell r="B2900" t="str">
            <v>Meia saboneteira de louça de embutir</v>
          </cell>
          <cell r="C2900" t="str">
            <v>UN</v>
          </cell>
          <cell r="D2900">
            <v>39.24</v>
          </cell>
          <cell r="E2900">
            <v>10.61</v>
          </cell>
          <cell r="F2900">
            <v>49.85</v>
          </cell>
        </row>
        <row r="2901">
          <cell r="A2901" t="str">
            <v>44.03.030</v>
          </cell>
          <cell r="B2901" t="str">
            <v>Dispenser toalheiro metálico esmaltado para bobina de 25cm x 50m, sem alavanca</v>
          </cell>
          <cell r="C2901" t="str">
            <v>UN</v>
          </cell>
          <cell r="D2901">
            <v>58.98</v>
          </cell>
          <cell r="E2901">
            <v>4.41</v>
          </cell>
          <cell r="F2901">
            <v>63.39</v>
          </cell>
        </row>
        <row r="2902">
          <cell r="A2902" t="str">
            <v>44.03.040</v>
          </cell>
          <cell r="B2902" t="str">
            <v>Saboneteira de louça de embutir</v>
          </cell>
          <cell r="C2902" t="str">
            <v>UN</v>
          </cell>
          <cell r="D2902">
            <v>45.55</v>
          </cell>
          <cell r="E2902">
            <v>10.61</v>
          </cell>
          <cell r="F2902">
            <v>56.16</v>
          </cell>
        </row>
        <row r="2903">
          <cell r="A2903" t="str">
            <v>44.03.050</v>
          </cell>
          <cell r="B2903" t="str">
            <v>Dispenser papel higiênico em ABS para rolão 300 / 600 m, com visor</v>
          </cell>
          <cell r="C2903" t="str">
            <v>UN</v>
          </cell>
          <cell r="D2903">
            <v>78.36</v>
          </cell>
          <cell r="E2903">
            <v>4.41</v>
          </cell>
          <cell r="F2903">
            <v>82.77</v>
          </cell>
        </row>
        <row r="2904">
          <cell r="A2904" t="str">
            <v>44.03.080</v>
          </cell>
          <cell r="B2904" t="str">
            <v>Porta-papel de louça de embutir</v>
          </cell>
          <cell r="C2904" t="str">
            <v>UN</v>
          </cell>
          <cell r="D2904">
            <v>45.89</v>
          </cell>
          <cell r="E2904">
            <v>10.61</v>
          </cell>
          <cell r="F2904">
            <v>56.5</v>
          </cell>
        </row>
        <row r="2905">
          <cell r="A2905" t="str">
            <v>44.03.090</v>
          </cell>
          <cell r="B2905" t="str">
            <v>Cabide cromado para banheiro</v>
          </cell>
          <cell r="C2905" t="str">
            <v>UN</v>
          </cell>
          <cell r="D2905">
            <v>39.61</v>
          </cell>
          <cell r="E2905">
            <v>4.41</v>
          </cell>
          <cell r="F2905">
            <v>44.02</v>
          </cell>
        </row>
        <row r="2906">
          <cell r="A2906" t="str">
            <v>44.03.130</v>
          </cell>
          <cell r="B2906" t="str">
            <v>Saboneteira tipo dispenser, para refil de 800 ml</v>
          </cell>
          <cell r="C2906" t="str">
            <v>UN</v>
          </cell>
          <cell r="D2906">
            <v>38.979999999999997</v>
          </cell>
          <cell r="E2906">
            <v>4.41</v>
          </cell>
          <cell r="F2906">
            <v>43.39</v>
          </cell>
        </row>
        <row r="2907">
          <cell r="A2907" t="str">
            <v>44.03.180</v>
          </cell>
          <cell r="B2907" t="str">
            <v>Dispenser toalheiro em ABS, para folhas</v>
          </cell>
          <cell r="C2907" t="str">
            <v>UN</v>
          </cell>
          <cell r="D2907">
            <v>55.59</v>
          </cell>
          <cell r="E2907">
            <v>4.41</v>
          </cell>
          <cell r="F2907">
            <v>60</v>
          </cell>
        </row>
        <row r="2908">
          <cell r="A2908" t="str">
            <v>44.03.210</v>
          </cell>
          <cell r="B2908" t="str">
            <v>Ducha cromada simples</v>
          </cell>
          <cell r="C2908" t="str">
            <v>UN</v>
          </cell>
          <cell r="D2908">
            <v>59.6</v>
          </cell>
          <cell r="E2908">
            <v>18.2</v>
          </cell>
          <cell r="F2908">
            <v>77.8</v>
          </cell>
        </row>
        <row r="2909">
          <cell r="A2909" t="str">
            <v>44.03.260</v>
          </cell>
          <cell r="B2909" t="str">
            <v>Armário de plástico de embutir, para lavatório</v>
          </cell>
          <cell r="C2909" t="str">
            <v>UN</v>
          </cell>
          <cell r="D2909">
            <v>113.76</v>
          </cell>
          <cell r="E2909">
            <v>32.159999999999997</v>
          </cell>
          <cell r="F2909">
            <v>145.91999999999999</v>
          </cell>
        </row>
        <row r="2910">
          <cell r="A2910" t="str">
            <v>44.03.300</v>
          </cell>
          <cell r="B2910" t="str">
            <v>Torneira volante tipo alavanca</v>
          </cell>
          <cell r="C2910" t="str">
            <v>UN</v>
          </cell>
          <cell r="D2910">
            <v>187.16</v>
          </cell>
          <cell r="E2910">
            <v>13.82</v>
          </cell>
          <cell r="F2910">
            <v>200.98</v>
          </cell>
        </row>
        <row r="2911">
          <cell r="A2911" t="str">
            <v>44.03.310</v>
          </cell>
          <cell r="B2911" t="str">
            <v>Torneira de mesa para lavatório, acionamento hidromecânico, com registro integrado regulador de vazão, em latão cromado, DN= 1/2´</v>
          </cell>
          <cell r="C2911" t="str">
            <v>UN</v>
          </cell>
          <cell r="D2911">
            <v>881.57</v>
          </cell>
          <cell r="E2911">
            <v>13.82</v>
          </cell>
          <cell r="F2911">
            <v>895.39</v>
          </cell>
        </row>
        <row r="2912">
          <cell r="A2912" t="str">
            <v>44.03.315</v>
          </cell>
          <cell r="B2912" t="str">
            <v>Torneira de mesa com bica móvel e alavanca</v>
          </cell>
          <cell r="C2912" t="str">
            <v>UN</v>
          </cell>
          <cell r="D2912">
            <v>99.53</v>
          </cell>
          <cell r="E2912">
            <v>13.82</v>
          </cell>
          <cell r="F2912">
            <v>113.35</v>
          </cell>
        </row>
        <row r="2913">
          <cell r="A2913" t="str">
            <v>44.03.316</v>
          </cell>
          <cell r="B2913" t="str">
            <v>Torneira misturador clínica de mesa com arejador articulado, acionamento cotovelo</v>
          </cell>
          <cell r="C2913" t="str">
            <v>UN</v>
          </cell>
          <cell r="D2913">
            <v>405.12</v>
          </cell>
          <cell r="E2913">
            <v>50.95</v>
          </cell>
          <cell r="F2913">
            <v>456.07</v>
          </cell>
        </row>
        <row r="2914">
          <cell r="A2914" t="str">
            <v>44.03.360</v>
          </cell>
          <cell r="B2914" t="str">
            <v>Ducha higiênica cromada</v>
          </cell>
          <cell r="C2914" t="str">
            <v>UN</v>
          </cell>
          <cell r="D2914">
            <v>453.32</v>
          </cell>
          <cell r="E2914">
            <v>18.2</v>
          </cell>
          <cell r="F2914">
            <v>471.52</v>
          </cell>
        </row>
        <row r="2915">
          <cell r="A2915" t="str">
            <v>44.03.370</v>
          </cell>
          <cell r="B2915" t="str">
            <v>Torneira curta com rosca para uso geral, em latão fundido sem acabamento, DN= 1/2´</v>
          </cell>
          <cell r="C2915" t="str">
            <v>UN</v>
          </cell>
          <cell r="D2915">
            <v>29.23</v>
          </cell>
          <cell r="E2915">
            <v>12.73</v>
          </cell>
          <cell r="F2915">
            <v>41.96</v>
          </cell>
        </row>
        <row r="2916">
          <cell r="A2916" t="str">
            <v>44.03.380</v>
          </cell>
          <cell r="B2916" t="str">
            <v>Torneira curta com rosca para uso geral, em latão fundido sem acabamento, DN= 3/4´</v>
          </cell>
          <cell r="C2916" t="str">
            <v>UN</v>
          </cell>
          <cell r="D2916">
            <v>29.05</v>
          </cell>
          <cell r="E2916">
            <v>12.73</v>
          </cell>
          <cell r="F2916">
            <v>41.78</v>
          </cell>
        </row>
        <row r="2917">
          <cell r="A2917" t="str">
            <v>44.03.400</v>
          </cell>
          <cell r="B2917" t="str">
            <v>Torneira curta com rosca para uso geral, em latão fundido cromado, DN= 3/4´</v>
          </cell>
          <cell r="C2917" t="str">
            <v>UN</v>
          </cell>
          <cell r="D2917">
            <v>36.03</v>
          </cell>
          <cell r="E2917">
            <v>12.73</v>
          </cell>
          <cell r="F2917">
            <v>48.76</v>
          </cell>
        </row>
        <row r="2918">
          <cell r="A2918" t="str">
            <v>44.03.420</v>
          </cell>
          <cell r="B2918" t="str">
            <v>Torneira curta sem rosca para uso geral, em latão fundido sem acabamento, DN= 3/4´</v>
          </cell>
          <cell r="C2918" t="str">
            <v>UN</v>
          </cell>
          <cell r="D2918">
            <v>21.58</v>
          </cell>
          <cell r="E2918">
            <v>12.73</v>
          </cell>
          <cell r="F2918">
            <v>34.31</v>
          </cell>
        </row>
        <row r="2919">
          <cell r="A2919" t="str">
            <v>44.03.430</v>
          </cell>
          <cell r="B2919" t="str">
            <v>Torneira curta sem rosca para uso geral, em latão fundido cromado, DN= 1/2´</v>
          </cell>
          <cell r="C2919" t="str">
            <v>UN</v>
          </cell>
          <cell r="D2919">
            <v>26.18</v>
          </cell>
          <cell r="E2919">
            <v>12.73</v>
          </cell>
          <cell r="F2919">
            <v>38.909999999999997</v>
          </cell>
        </row>
        <row r="2920">
          <cell r="A2920" t="str">
            <v>44.03.440</v>
          </cell>
          <cell r="B2920" t="str">
            <v>Torneira curta sem rosca para uso geral, em latão fundido cromado, DN= 3/4´</v>
          </cell>
          <cell r="C2920" t="str">
            <v>UN</v>
          </cell>
          <cell r="D2920">
            <v>27.54</v>
          </cell>
          <cell r="E2920">
            <v>12.73</v>
          </cell>
          <cell r="F2920">
            <v>40.270000000000003</v>
          </cell>
        </row>
        <row r="2921">
          <cell r="A2921" t="str">
            <v>44.03.450</v>
          </cell>
          <cell r="B2921" t="str">
            <v>Torneira longa sem rosca para uso geral, em latão fundido cromado</v>
          </cell>
          <cell r="C2921" t="str">
            <v>UN</v>
          </cell>
          <cell r="D2921">
            <v>48.57</v>
          </cell>
          <cell r="E2921">
            <v>12.73</v>
          </cell>
          <cell r="F2921">
            <v>61.3</v>
          </cell>
        </row>
        <row r="2922">
          <cell r="A2922" t="str">
            <v>44.03.470</v>
          </cell>
          <cell r="B2922" t="str">
            <v>Torneira de parede para pia com bica móvel e arejador, em latão fundido cromado</v>
          </cell>
          <cell r="C2922" t="str">
            <v>UN</v>
          </cell>
          <cell r="D2922">
            <v>72.45</v>
          </cell>
          <cell r="E2922">
            <v>12.73</v>
          </cell>
          <cell r="F2922">
            <v>85.18</v>
          </cell>
        </row>
        <row r="2923">
          <cell r="A2923" t="str">
            <v>44.03.480</v>
          </cell>
          <cell r="B2923" t="str">
            <v>Torneira de mesa para lavatório compacta, acionamento hidromecânico, em latão cromado, DN= 1/2´</v>
          </cell>
          <cell r="C2923" t="str">
            <v>UN</v>
          </cell>
          <cell r="D2923">
            <v>190.28</v>
          </cell>
          <cell r="E2923">
            <v>13.82</v>
          </cell>
          <cell r="F2923">
            <v>204.1</v>
          </cell>
        </row>
        <row r="2924">
          <cell r="A2924" t="str">
            <v>44.03.500</v>
          </cell>
          <cell r="B2924" t="str">
            <v>Aparelho misturador de parede, para pia, com bica móvel, acabamento cromado</v>
          </cell>
          <cell r="C2924" t="str">
            <v>UN</v>
          </cell>
          <cell r="D2924">
            <v>517.48</v>
          </cell>
          <cell r="E2924">
            <v>50.95</v>
          </cell>
          <cell r="F2924">
            <v>568.42999999999995</v>
          </cell>
        </row>
        <row r="2925">
          <cell r="A2925" t="str">
            <v>44.03.510</v>
          </cell>
          <cell r="B2925" t="str">
            <v>Torneira de parede antivandalismo, DN= 3/4´</v>
          </cell>
          <cell r="C2925" t="str">
            <v>UN</v>
          </cell>
          <cell r="D2925">
            <v>410.52</v>
          </cell>
          <cell r="E2925">
            <v>29.1</v>
          </cell>
          <cell r="F2925">
            <v>439.62</v>
          </cell>
        </row>
        <row r="2926">
          <cell r="A2926" t="str">
            <v>44.03.590</v>
          </cell>
          <cell r="B2926" t="str">
            <v>Torneira de mesa para pia com bica móvel e arejador em latão fundido cromado</v>
          </cell>
          <cell r="C2926" t="str">
            <v>UN</v>
          </cell>
          <cell r="D2926">
            <v>176.77</v>
          </cell>
          <cell r="E2926">
            <v>13.82</v>
          </cell>
          <cell r="F2926">
            <v>190.59</v>
          </cell>
        </row>
        <row r="2927">
          <cell r="A2927" t="str">
            <v>44.03.630</v>
          </cell>
          <cell r="B2927" t="str">
            <v>Torneira de acionamento restrito em latão cromado, DN= 1/2´ com adaptador para 3/4´</v>
          </cell>
          <cell r="C2927" t="str">
            <v>UN</v>
          </cell>
          <cell r="D2927">
            <v>54.63</v>
          </cell>
          <cell r="E2927">
            <v>12.73</v>
          </cell>
          <cell r="F2927">
            <v>67.36</v>
          </cell>
        </row>
        <row r="2928">
          <cell r="A2928" t="str">
            <v>44.03.640</v>
          </cell>
          <cell r="B2928" t="str">
            <v>Torneira de parede acionamento hidromecânico, em latão cromado, DN= 1/2´ ou 3/4´</v>
          </cell>
          <cell r="C2928" t="str">
            <v>UN</v>
          </cell>
          <cell r="D2928">
            <v>371.39</v>
          </cell>
          <cell r="E2928">
            <v>12.73</v>
          </cell>
          <cell r="F2928">
            <v>384.12</v>
          </cell>
        </row>
        <row r="2929">
          <cell r="A2929" t="str">
            <v>44.03.670</v>
          </cell>
          <cell r="B2929" t="str">
            <v>Caixa de descarga de embutir, acionamento frontal, completa</v>
          </cell>
          <cell r="C2929" t="str">
            <v>CJ</v>
          </cell>
          <cell r="D2929">
            <v>774.13</v>
          </cell>
          <cell r="E2929">
            <v>50.36</v>
          </cell>
          <cell r="F2929">
            <v>824.49</v>
          </cell>
        </row>
        <row r="2930">
          <cell r="A2930" t="str">
            <v>44.03.690</v>
          </cell>
          <cell r="B2930" t="str">
            <v>Torneira de parede em ABS, DN 1/2´ ou 3/4´, 10cm</v>
          </cell>
          <cell r="C2930" t="str">
            <v>UN</v>
          </cell>
          <cell r="D2930">
            <v>3.8</v>
          </cell>
          <cell r="E2930">
            <v>12.73</v>
          </cell>
          <cell r="F2930">
            <v>16.53</v>
          </cell>
        </row>
        <row r="2931">
          <cell r="A2931" t="str">
            <v>44.03.700</v>
          </cell>
          <cell r="B2931" t="str">
            <v>Torneira de parede em ABS, DN 1/2´ ou 3/4´, 15cm</v>
          </cell>
          <cell r="C2931" t="str">
            <v>UN</v>
          </cell>
          <cell r="D2931">
            <v>4.3</v>
          </cell>
          <cell r="E2931">
            <v>12.73</v>
          </cell>
          <cell r="F2931">
            <v>17.03</v>
          </cell>
        </row>
        <row r="2932">
          <cell r="A2932" t="str">
            <v>44.03.720</v>
          </cell>
          <cell r="B2932" t="str">
            <v>Torneira de mesa para lavatório, acionamento hidromecânico com alavanca, registro integrado regulador de vazão, em latão cromado, DN= 1/2´</v>
          </cell>
          <cell r="C2932" t="str">
            <v>UN</v>
          </cell>
          <cell r="D2932">
            <v>661.68</v>
          </cell>
          <cell r="E2932">
            <v>13.82</v>
          </cell>
          <cell r="F2932">
            <v>675.5</v>
          </cell>
        </row>
        <row r="2933">
          <cell r="A2933" t="str">
            <v>44.03.810</v>
          </cell>
          <cell r="B2933" t="str">
            <v>Aparelho misturador de mesa para pia com bica móvel, acabamento cromado</v>
          </cell>
          <cell r="C2933" t="str">
            <v>UN</v>
          </cell>
          <cell r="D2933">
            <v>590.13</v>
          </cell>
          <cell r="E2933">
            <v>50.95</v>
          </cell>
          <cell r="F2933">
            <v>641.08000000000004</v>
          </cell>
        </row>
        <row r="2934">
          <cell r="A2934" t="str">
            <v>44.03.825</v>
          </cell>
          <cell r="B2934" t="str">
            <v>Misturador termostato para chuveiro ou ducha, acabamento cromado</v>
          </cell>
          <cell r="C2934" t="str">
            <v>UN</v>
          </cell>
          <cell r="D2934">
            <v>1452.72</v>
          </cell>
          <cell r="E2934">
            <v>50.95</v>
          </cell>
          <cell r="F2934">
            <v>1503.67</v>
          </cell>
        </row>
        <row r="2935">
          <cell r="A2935" t="str">
            <v>44.03.900</v>
          </cell>
          <cell r="B2935" t="str">
            <v>Secador de mãos em ABS</v>
          </cell>
          <cell r="C2935" t="str">
            <v>UN</v>
          </cell>
          <cell r="D2935">
            <v>1113.96</v>
          </cell>
          <cell r="E2935">
            <v>4.41</v>
          </cell>
          <cell r="F2935">
            <v>1118.3699999999999</v>
          </cell>
        </row>
        <row r="2936">
          <cell r="A2936" t="str">
            <v>44.03.920</v>
          </cell>
          <cell r="B2936" t="str">
            <v>Ducha higiênica com registro</v>
          </cell>
          <cell r="C2936" t="str">
            <v>UN</v>
          </cell>
          <cell r="D2936">
            <v>424.73</v>
          </cell>
          <cell r="E2936">
            <v>18.2</v>
          </cell>
          <cell r="F2936">
            <v>442.93</v>
          </cell>
        </row>
        <row r="2937">
          <cell r="A2937" t="str">
            <v>44.03.931</v>
          </cell>
          <cell r="B2937" t="str">
            <v>Desviador para duchas e chuveiros</v>
          </cell>
          <cell r="C2937" t="str">
            <v>UN</v>
          </cell>
          <cell r="D2937">
            <v>45.5</v>
          </cell>
          <cell r="E2937">
            <v>21.87</v>
          </cell>
          <cell r="F2937">
            <v>67.37</v>
          </cell>
        </row>
        <row r="2938">
          <cell r="A2938" t="str">
            <v>44.03.940</v>
          </cell>
          <cell r="B2938" t="str">
            <v>Válvula dupla para bancada de laboratório, uso em GLP, com bico para mangueira - diâmetro de 1/4´ a 1/2´</v>
          </cell>
          <cell r="C2938" t="str">
            <v>UN</v>
          </cell>
          <cell r="D2938">
            <v>262.76</v>
          </cell>
          <cell r="E2938">
            <v>18.2</v>
          </cell>
          <cell r="F2938">
            <v>280.95999999999998</v>
          </cell>
        </row>
        <row r="2939">
          <cell r="A2939" t="str">
            <v>44.03.950</v>
          </cell>
          <cell r="B2939" t="str">
            <v>Válvula para cuba de laboratório, com nuca giratória e bico escalonado para mangueira</v>
          </cell>
          <cell r="C2939" t="str">
            <v>UN</v>
          </cell>
          <cell r="D2939">
            <v>443.19</v>
          </cell>
          <cell r="E2939">
            <v>18.2</v>
          </cell>
          <cell r="F2939">
            <v>461.39</v>
          </cell>
        </row>
        <row r="2940">
          <cell r="A2940" t="str">
            <v>44.04</v>
          </cell>
          <cell r="B2940" t="str">
            <v>Prateleiras</v>
          </cell>
        </row>
        <row r="2941">
          <cell r="A2941" t="str">
            <v>44.04.030</v>
          </cell>
          <cell r="B2941" t="str">
            <v>Prateleira em granito com espessura de 2 cm</v>
          </cell>
          <cell r="C2941" t="str">
            <v>M2</v>
          </cell>
          <cell r="D2941">
            <v>426.66</v>
          </cell>
          <cell r="E2941">
            <v>20.91</v>
          </cell>
          <cell r="F2941">
            <v>447.57</v>
          </cell>
        </row>
        <row r="2942">
          <cell r="A2942" t="str">
            <v>44.04.040</v>
          </cell>
          <cell r="B2942" t="str">
            <v>Prateleira em granilite</v>
          </cell>
          <cell r="C2942" t="str">
            <v>M2</v>
          </cell>
          <cell r="D2942">
            <v>217.49</v>
          </cell>
          <cell r="E2942">
            <v>64.319999999999993</v>
          </cell>
          <cell r="F2942">
            <v>281.81</v>
          </cell>
        </row>
        <row r="2943">
          <cell r="A2943" t="str">
            <v>44.04.050</v>
          </cell>
          <cell r="B2943" t="str">
            <v>Prateleira em granito com espessura de 3 cm</v>
          </cell>
          <cell r="C2943" t="str">
            <v>M2</v>
          </cell>
          <cell r="D2943">
            <v>754.34</v>
          </cell>
          <cell r="E2943">
            <v>20.91</v>
          </cell>
          <cell r="F2943">
            <v>775.25</v>
          </cell>
        </row>
        <row r="2944">
          <cell r="A2944" t="str">
            <v>44.06</v>
          </cell>
          <cell r="B2944" t="str">
            <v>Aparelhos de aco inoxidavel</v>
          </cell>
        </row>
        <row r="2945">
          <cell r="A2945" t="str">
            <v>44.06.010</v>
          </cell>
          <cell r="B2945" t="str">
            <v>Lavatório coletivo em aço inoxidável</v>
          </cell>
          <cell r="C2945" t="str">
            <v>M</v>
          </cell>
          <cell r="D2945">
            <v>1104.51</v>
          </cell>
          <cell r="E2945">
            <v>50.91</v>
          </cell>
          <cell r="F2945">
            <v>1155.42</v>
          </cell>
        </row>
        <row r="2946">
          <cell r="A2946" t="str">
            <v>44.06.100</v>
          </cell>
          <cell r="B2946" t="str">
            <v>Mictório coletivo em aço inoxidável</v>
          </cell>
          <cell r="C2946" t="str">
            <v>M</v>
          </cell>
          <cell r="D2946">
            <v>683.62</v>
          </cell>
          <cell r="E2946">
            <v>50.91</v>
          </cell>
          <cell r="F2946">
            <v>734.53</v>
          </cell>
        </row>
        <row r="2947">
          <cell r="A2947" t="str">
            <v>44.06.200</v>
          </cell>
          <cell r="B2947" t="str">
            <v>Tanque em aço inoxidável</v>
          </cell>
          <cell r="C2947" t="str">
            <v>UN</v>
          </cell>
          <cell r="D2947">
            <v>914.13</v>
          </cell>
          <cell r="E2947">
            <v>109.17</v>
          </cell>
          <cell r="F2947">
            <v>1023.3</v>
          </cell>
        </row>
        <row r="2948">
          <cell r="A2948" t="str">
            <v>44.06.250</v>
          </cell>
          <cell r="B2948" t="str">
            <v>Cuba em aço inoxidável simples de 300 x 140mm</v>
          </cell>
          <cell r="C2948" t="str">
            <v>UN</v>
          </cell>
          <cell r="D2948">
            <v>149.6</v>
          </cell>
          <cell r="E2948">
            <v>18.2</v>
          </cell>
          <cell r="F2948">
            <v>167.8</v>
          </cell>
        </row>
        <row r="2949">
          <cell r="A2949" t="str">
            <v>44.06.300</v>
          </cell>
          <cell r="B2949" t="str">
            <v>Cuba em aço inoxidável simples de 400x340x140mm</v>
          </cell>
          <cell r="C2949" t="str">
            <v>UN</v>
          </cell>
          <cell r="D2949">
            <v>211.29</v>
          </cell>
          <cell r="E2949">
            <v>18.2</v>
          </cell>
          <cell r="F2949">
            <v>229.49</v>
          </cell>
        </row>
        <row r="2950">
          <cell r="A2950" t="str">
            <v>44.06.310</v>
          </cell>
          <cell r="B2950" t="str">
            <v>Cuba em aço inoxidável simples de 465x300x140mm</v>
          </cell>
          <cell r="C2950" t="str">
            <v>UN</v>
          </cell>
          <cell r="D2950">
            <v>238.87</v>
          </cell>
          <cell r="E2950">
            <v>18.2</v>
          </cell>
          <cell r="F2950">
            <v>257.07</v>
          </cell>
        </row>
        <row r="2951">
          <cell r="A2951" t="str">
            <v>44.06.320</v>
          </cell>
          <cell r="B2951" t="str">
            <v>Cuba em aço inoxidável simples de 560x330x140mm</v>
          </cell>
          <cell r="C2951" t="str">
            <v>UN</v>
          </cell>
          <cell r="D2951">
            <v>297.14</v>
          </cell>
          <cell r="E2951">
            <v>18.2</v>
          </cell>
          <cell r="F2951">
            <v>315.33999999999997</v>
          </cell>
        </row>
        <row r="2952">
          <cell r="A2952" t="str">
            <v>44.06.330</v>
          </cell>
          <cell r="B2952" t="str">
            <v>Cuba em aço inoxidável simples de 500x400x400mm</v>
          </cell>
          <cell r="C2952" t="str">
            <v>UN</v>
          </cell>
          <cell r="D2952">
            <v>624.76</v>
          </cell>
          <cell r="E2952">
            <v>18.2</v>
          </cell>
          <cell r="F2952">
            <v>642.96</v>
          </cell>
        </row>
        <row r="2953">
          <cell r="A2953" t="str">
            <v>44.06.360</v>
          </cell>
          <cell r="B2953" t="str">
            <v>Cuba em aço inoxidável simples de 500x400x200mm</v>
          </cell>
          <cell r="C2953" t="str">
            <v>UN</v>
          </cell>
          <cell r="D2953">
            <v>355.6</v>
          </cell>
          <cell r="E2953">
            <v>18.2</v>
          </cell>
          <cell r="F2953">
            <v>373.8</v>
          </cell>
        </row>
        <row r="2954">
          <cell r="A2954" t="str">
            <v>44.06.370</v>
          </cell>
          <cell r="B2954" t="str">
            <v>Cuba em aço inoxidável simples de 500x400x250mm</v>
          </cell>
          <cell r="C2954" t="str">
            <v>UN</v>
          </cell>
          <cell r="D2954">
            <v>486.55</v>
          </cell>
          <cell r="E2954">
            <v>18.2</v>
          </cell>
          <cell r="F2954">
            <v>504.75</v>
          </cell>
        </row>
        <row r="2955">
          <cell r="A2955" t="str">
            <v>44.06.400</v>
          </cell>
          <cell r="B2955" t="str">
            <v>Cuba em aço inoxidável simples de 500x400x300mm</v>
          </cell>
          <cell r="C2955" t="str">
            <v>UN</v>
          </cell>
          <cell r="D2955">
            <v>551.13</v>
          </cell>
          <cell r="E2955">
            <v>18.2</v>
          </cell>
          <cell r="F2955">
            <v>569.33000000000004</v>
          </cell>
        </row>
        <row r="2956">
          <cell r="A2956" t="str">
            <v>44.06.410</v>
          </cell>
          <cell r="B2956" t="str">
            <v>Cuba em aço inoxidável simples de 600x500x300mm</v>
          </cell>
          <cell r="C2956" t="str">
            <v>UN</v>
          </cell>
          <cell r="D2956">
            <v>776.02</v>
          </cell>
          <cell r="E2956">
            <v>18.2</v>
          </cell>
          <cell r="F2956">
            <v>794.22</v>
          </cell>
        </row>
        <row r="2957">
          <cell r="A2957" t="str">
            <v>44.06.470</v>
          </cell>
          <cell r="B2957" t="str">
            <v>Cuba em aço inoxidável simples de 600x500x350mm</v>
          </cell>
          <cell r="C2957" t="str">
            <v>UN</v>
          </cell>
          <cell r="D2957">
            <v>902.81</v>
          </cell>
          <cell r="E2957">
            <v>18.2</v>
          </cell>
          <cell r="F2957">
            <v>921.01</v>
          </cell>
        </row>
        <row r="2958">
          <cell r="A2958" t="str">
            <v>44.06.520</v>
          </cell>
          <cell r="B2958" t="str">
            <v>Cuba em aço inoxidável simples de 600x500x400mm</v>
          </cell>
          <cell r="C2958" t="str">
            <v>UN</v>
          </cell>
          <cell r="D2958">
            <v>940.34</v>
          </cell>
          <cell r="E2958">
            <v>18.2</v>
          </cell>
          <cell r="F2958">
            <v>958.54</v>
          </cell>
        </row>
        <row r="2959">
          <cell r="A2959" t="str">
            <v>44.06.570</v>
          </cell>
          <cell r="B2959" t="str">
            <v>Cuba em aço inoxidável simples de 700x600x450mm</v>
          </cell>
          <cell r="C2959" t="str">
            <v>UN</v>
          </cell>
          <cell r="D2959">
            <v>1381.45</v>
          </cell>
          <cell r="E2959">
            <v>18.2</v>
          </cell>
          <cell r="F2959">
            <v>1399.65</v>
          </cell>
        </row>
        <row r="2960">
          <cell r="A2960" t="str">
            <v>44.06.600</v>
          </cell>
          <cell r="B2960" t="str">
            <v>Cuba em aço inoxidável simples de 1400x900x500mm</v>
          </cell>
          <cell r="C2960" t="str">
            <v>UN</v>
          </cell>
          <cell r="D2960">
            <v>4216.8100000000004</v>
          </cell>
          <cell r="E2960">
            <v>18.2</v>
          </cell>
          <cell r="F2960">
            <v>4235.01</v>
          </cell>
        </row>
        <row r="2961">
          <cell r="A2961" t="str">
            <v>44.06.610</v>
          </cell>
          <cell r="B2961" t="str">
            <v>Cuba em aço inoxidável simples de 1100x600x400mm</v>
          </cell>
          <cell r="C2961" t="str">
            <v>UN</v>
          </cell>
          <cell r="D2961">
            <v>1739.28</v>
          </cell>
          <cell r="E2961">
            <v>18.2</v>
          </cell>
          <cell r="F2961">
            <v>1757.48</v>
          </cell>
        </row>
        <row r="2962">
          <cell r="A2962" t="str">
            <v>44.06.700</v>
          </cell>
          <cell r="B2962" t="str">
            <v>Cuba em aço inoxidável dupla de 715x400x140mm</v>
          </cell>
          <cell r="C2962" t="str">
            <v>UN</v>
          </cell>
          <cell r="D2962">
            <v>650.29999999999995</v>
          </cell>
          <cell r="E2962">
            <v>18.2</v>
          </cell>
          <cell r="F2962">
            <v>668.5</v>
          </cell>
        </row>
        <row r="2963">
          <cell r="A2963" t="str">
            <v>44.06.710</v>
          </cell>
          <cell r="B2963" t="str">
            <v>Cuba em aço inoxidável dupla de 835x340x140mm</v>
          </cell>
          <cell r="C2963" t="str">
            <v>UN</v>
          </cell>
          <cell r="D2963">
            <v>684.23</v>
          </cell>
          <cell r="E2963">
            <v>18.2</v>
          </cell>
          <cell r="F2963">
            <v>702.43</v>
          </cell>
        </row>
        <row r="2964">
          <cell r="A2964" t="str">
            <v>44.06.750</v>
          </cell>
          <cell r="B2964" t="str">
            <v>Cuba em aço inoxidável dupla de 1020x400x250mm</v>
          </cell>
          <cell r="C2964" t="str">
            <v>UN</v>
          </cell>
          <cell r="D2964">
            <v>1012.44</v>
          </cell>
          <cell r="E2964">
            <v>18.2</v>
          </cell>
          <cell r="F2964">
            <v>1030.6400000000001</v>
          </cell>
        </row>
        <row r="2965">
          <cell r="A2965" t="str">
            <v>44.20</v>
          </cell>
          <cell r="B2965" t="str">
            <v>Reparos, conservacoes e complementos - GRUPO 44</v>
          </cell>
        </row>
        <row r="2966">
          <cell r="A2966" t="str">
            <v>44.20.010</v>
          </cell>
          <cell r="B2966" t="str">
            <v>Sifão plástico sanfonado universal de 1´</v>
          </cell>
          <cell r="C2966" t="str">
            <v>UN</v>
          </cell>
          <cell r="D2966">
            <v>13.89</v>
          </cell>
          <cell r="E2966">
            <v>14.56</v>
          </cell>
          <cell r="F2966">
            <v>28.45</v>
          </cell>
        </row>
        <row r="2967">
          <cell r="A2967" t="str">
            <v>44.20.020</v>
          </cell>
          <cell r="B2967" t="str">
            <v>Recolocação de torneiras</v>
          </cell>
          <cell r="C2967" t="str">
            <v>UN</v>
          </cell>
          <cell r="D2967">
            <v>0.06</v>
          </cell>
          <cell r="E2967">
            <v>18.2</v>
          </cell>
          <cell r="F2967">
            <v>18.260000000000002</v>
          </cell>
        </row>
        <row r="2968">
          <cell r="A2968" t="str">
            <v>44.20.040</v>
          </cell>
          <cell r="B2968" t="str">
            <v>Recolocação de sifões</v>
          </cell>
          <cell r="C2968" t="str">
            <v>UN</v>
          </cell>
          <cell r="D2968">
            <v>0.06</v>
          </cell>
          <cell r="E2968">
            <v>18.2</v>
          </cell>
          <cell r="F2968">
            <v>18.260000000000002</v>
          </cell>
        </row>
        <row r="2969">
          <cell r="A2969" t="str">
            <v>44.20.060</v>
          </cell>
          <cell r="B2969" t="str">
            <v>Recolocação de aparelhos sanitários, incluindo acessórios</v>
          </cell>
          <cell r="C2969" t="str">
            <v>UN</v>
          </cell>
          <cell r="D2969">
            <v>0.8</v>
          </cell>
          <cell r="E2969">
            <v>50.91</v>
          </cell>
          <cell r="F2969">
            <v>51.71</v>
          </cell>
        </row>
        <row r="2970">
          <cell r="A2970" t="str">
            <v>44.20.080</v>
          </cell>
          <cell r="B2970" t="str">
            <v>Recolocação de caixas de descarga de sobrepor</v>
          </cell>
          <cell r="C2970" t="str">
            <v>UN</v>
          </cell>
          <cell r="E2970">
            <v>90.98</v>
          </cell>
          <cell r="F2970">
            <v>90.98</v>
          </cell>
        </row>
        <row r="2971">
          <cell r="A2971" t="str">
            <v>44.20.100</v>
          </cell>
          <cell r="B2971" t="str">
            <v>Engate flexível metálico DN= 1/2´</v>
          </cell>
          <cell r="C2971" t="str">
            <v>UN</v>
          </cell>
          <cell r="D2971">
            <v>36.04</v>
          </cell>
          <cell r="E2971">
            <v>4.3600000000000003</v>
          </cell>
          <cell r="F2971">
            <v>40.4</v>
          </cell>
        </row>
        <row r="2972">
          <cell r="A2972" t="str">
            <v>44.20.110</v>
          </cell>
          <cell r="B2972" t="str">
            <v>Engate flexível de PVC DN= 1/2´</v>
          </cell>
          <cell r="C2972" t="str">
            <v>UN</v>
          </cell>
          <cell r="D2972">
            <v>8.1199999999999992</v>
          </cell>
          <cell r="E2972">
            <v>4.3600000000000003</v>
          </cell>
          <cell r="F2972">
            <v>12.48</v>
          </cell>
        </row>
        <row r="2973">
          <cell r="A2973" t="str">
            <v>44.20.120</v>
          </cell>
          <cell r="B2973" t="str">
            <v>Canopla para válvula de descarga</v>
          </cell>
          <cell r="C2973" t="str">
            <v>UN</v>
          </cell>
          <cell r="D2973">
            <v>119.33</v>
          </cell>
          <cell r="E2973">
            <v>2.4700000000000002</v>
          </cell>
          <cell r="F2973">
            <v>121.8</v>
          </cell>
        </row>
        <row r="2974">
          <cell r="A2974" t="str">
            <v>44.20.121</v>
          </cell>
          <cell r="B2974" t="str">
            <v>Arejador com articulador em ABS cromado para torneira padrão, completo</v>
          </cell>
          <cell r="C2974" t="str">
            <v>UN</v>
          </cell>
          <cell r="D2974">
            <v>34.44</v>
          </cell>
          <cell r="E2974">
            <v>1.45</v>
          </cell>
          <cell r="F2974">
            <v>35.89</v>
          </cell>
        </row>
        <row r="2975">
          <cell r="A2975" t="str">
            <v>44.20.130</v>
          </cell>
          <cell r="B2975" t="str">
            <v>Tubo de ligação para mictório, DN= 1/2´</v>
          </cell>
          <cell r="C2975" t="str">
            <v>UN</v>
          </cell>
          <cell r="D2975">
            <v>64.16</v>
          </cell>
          <cell r="E2975">
            <v>4.3600000000000003</v>
          </cell>
          <cell r="F2975">
            <v>68.52</v>
          </cell>
        </row>
        <row r="2976">
          <cell r="A2976" t="str">
            <v>44.20.150</v>
          </cell>
          <cell r="B2976" t="str">
            <v>Acabamento cromado para registro</v>
          </cell>
          <cell r="C2976" t="str">
            <v>UN</v>
          </cell>
          <cell r="D2976">
            <v>49.6</v>
          </cell>
          <cell r="E2976">
            <v>2.4700000000000002</v>
          </cell>
          <cell r="F2976">
            <v>52.07</v>
          </cell>
        </row>
        <row r="2977">
          <cell r="A2977" t="str">
            <v>44.20.160</v>
          </cell>
          <cell r="B2977" t="str">
            <v>Botão para válvula de descarga</v>
          </cell>
          <cell r="C2977" t="str">
            <v>UN</v>
          </cell>
          <cell r="D2977">
            <v>55.97</v>
          </cell>
          <cell r="E2977">
            <v>2.4700000000000002</v>
          </cell>
          <cell r="F2977">
            <v>58.44</v>
          </cell>
        </row>
        <row r="2978">
          <cell r="A2978" t="str">
            <v>44.20.180</v>
          </cell>
          <cell r="B2978" t="str">
            <v>Reparo para válvula de descarga</v>
          </cell>
          <cell r="C2978" t="str">
            <v>UN</v>
          </cell>
          <cell r="D2978">
            <v>62.34</v>
          </cell>
          <cell r="E2978">
            <v>32.75</v>
          </cell>
          <cell r="F2978">
            <v>95.09</v>
          </cell>
        </row>
        <row r="2979">
          <cell r="A2979" t="str">
            <v>44.20.200</v>
          </cell>
          <cell r="B2979" t="str">
            <v>Sifão de metal cromado de 1 1/2´ x 2´</v>
          </cell>
          <cell r="C2979" t="str">
            <v>UN</v>
          </cell>
          <cell r="D2979">
            <v>139.16</v>
          </cell>
          <cell r="E2979">
            <v>18.2</v>
          </cell>
          <cell r="F2979">
            <v>157.36000000000001</v>
          </cell>
        </row>
        <row r="2980">
          <cell r="A2980" t="str">
            <v>44.20.220</v>
          </cell>
          <cell r="B2980" t="str">
            <v>Sifão de metal cromado de 1´ x 1 1/2´</v>
          </cell>
          <cell r="C2980" t="str">
            <v>UN</v>
          </cell>
          <cell r="D2980">
            <v>149.15</v>
          </cell>
          <cell r="E2980">
            <v>18.2</v>
          </cell>
          <cell r="F2980">
            <v>167.35</v>
          </cell>
        </row>
        <row r="2981">
          <cell r="A2981" t="str">
            <v>44.20.230</v>
          </cell>
          <cell r="B2981" t="str">
            <v>Tubo de ligação para sanitário</v>
          </cell>
          <cell r="C2981" t="str">
            <v>UN</v>
          </cell>
          <cell r="D2981">
            <v>42.86</v>
          </cell>
          <cell r="E2981">
            <v>4.3600000000000003</v>
          </cell>
          <cell r="F2981">
            <v>47.22</v>
          </cell>
        </row>
        <row r="2982">
          <cell r="A2982" t="str">
            <v>44.20.240</v>
          </cell>
          <cell r="B2982" t="str">
            <v>Sifão plástico com copo, rígido, de 1´ x 1 1/2´</v>
          </cell>
          <cell r="C2982" t="str">
            <v>UN</v>
          </cell>
          <cell r="D2982">
            <v>26.33</v>
          </cell>
          <cell r="E2982">
            <v>14.56</v>
          </cell>
          <cell r="F2982">
            <v>40.89</v>
          </cell>
        </row>
        <row r="2983">
          <cell r="A2983" t="str">
            <v>44.20.260</v>
          </cell>
          <cell r="B2983" t="str">
            <v>Sifão plástico com copo, rígido, de 1 1/4´ x 2´</v>
          </cell>
          <cell r="C2983" t="str">
            <v>UN</v>
          </cell>
          <cell r="D2983">
            <v>21.61</v>
          </cell>
          <cell r="E2983">
            <v>14.56</v>
          </cell>
          <cell r="F2983">
            <v>36.17</v>
          </cell>
        </row>
        <row r="2984">
          <cell r="A2984" t="str">
            <v>44.20.280</v>
          </cell>
          <cell r="B2984" t="str">
            <v>Tampa de plástico para bacia sanitária</v>
          </cell>
          <cell r="C2984" t="str">
            <v>UN</v>
          </cell>
          <cell r="D2984">
            <v>39.76</v>
          </cell>
          <cell r="E2984">
            <v>2.1800000000000002</v>
          </cell>
          <cell r="F2984">
            <v>41.94</v>
          </cell>
        </row>
        <row r="2985">
          <cell r="A2985" t="str">
            <v>44.20.300</v>
          </cell>
          <cell r="B2985" t="str">
            <v>Bolsa para bacia sanitária</v>
          </cell>
          <cell r="C2985" t="str">
            <v>UN</v>
          </cell>
          <cell r="D2985">
            <v>6.86</v>
          </cell>
          <cell r="E2985">
            <v>6.19</v>
          </cell>
          <cell r="F2985">
            <v>13.05</v>
          </cell>
        </row>
        <row r="2986">
          <cell r="A2986" t="str">
            <v>44.20.310</v>
          </cell>
          <cell r="B2986" t="str">
            <v>Filtro de pressão em ABS, para 360 l/h</v>
          </cell>
          <cell r="C2986" t="str">
            <v>UN</v>
          </cell>
          <cell r="D2986">
            <v>292.06</v>
          </cell>
          <cell r="E2986">
            <v>25.46</v>
          </cell>
          <cell r="F2986">
            <v>317.52</v>
          </cell>
        </row>
        <row r="2987">
          <cell r="A2987" t="str">
            <v>44.20.390</v>
          </cell>
          <cell r="B2987" t="str">
            <v>Válvula de PVC para lavatório</v>
          </cell>
          <cell r="C2987" t="str">
            <v>UN</v>
          </cell>
          <cell r="D2987">
            <v>5.05</v>
          </cell>
          <cell r="E2987">
            <v>1.45</v>
          </cell>
          <cell r="F2987">
            <v>6.5</v>
          </cell>
        </row>
        <row r="2988">
          <cell r="A2988" t="str">
            <v>44.20.620</v>
          </cell>
          <cell r="B2988" t="str">
            <v>Válvula americana</v>
          </cell>
          <cell r="C2988" t="str">
            <v>UN</v>
          </cell>
          <cell r="D2988">
            <v>52.48</v>
          </cell>
          <cell r="E2988">
            <v>1.45</v>
          </cell>
          <cell r="F2988">
            <v>53.93</v>
          </cell>
        </row>
        <row r="2989">
          <cell r="A2989" t="str">
            <v>44.20.640</v>
          </cell>
          <cell r="B2989" t="str">
            <v>Válvula de metal cromado de 1 1/2´</v>
          </cell>
          <cell r="C2989" t="str">
            <v>UN</v>
          </cell>
          <cell r="D2989">
            <v>100.4</v>
          </cell>
          <cell r="E2989">
            <v>7.27</v>
          </cell>
          <cell r="F2989">
            <v>107.67</v>
          </cell>
        </row>
        <row r="2990">
          <cell r="A2990" t="str">
            <v>44.20.650</v>
          </cell>
          <cell r="B2990" t="str">
            <v>Válvula de metal cromado de 1´</v>
          </cell>
          <cell r="C2990" t="str">
            <v>UN</v>
          </cell>
          <cell r="D2990">
            <v>36.159999999999997</v>
          </cell>
          <cell r="E2990">
            <v>7.27</v>
          </cell>
          <cell r="F2990">
            <v>43.43</v>
          </cell>
        </row>
        <row r="2991">
          <cell r="A2991" t="str">
            <v>45</v>
          </cell>
          <cell r="B2991" t="str">
            <v>ENTRADA DE AGUA, INCÊNDIO E GAS</v>
          </cell>
        </row>
        <row r="2992">
          <cell r="A2992" t="str">
            <v>45.01</v>
          </cell>
          <cell r="B2992" t="str">
            <v>Entrada de agua</v>
          </cell>
        </row>
        <row r="2993">
          <cell r="A2993" t="str">
            <v>45.01.020</v>
          </cell>
          <cell r="B2993" t="str">
            <v>Entrada completa de água com abrigo e registro de gaveta, DN= 3/4´</v>
          </cell>
          <cell r="C2993" t="str">
            <v>UN</v>
          </cell>
          <cell r="D2993">
            <v>879.64</v>
          </cell>
          <cell r="E2993">
            <v>441.73</v>
          </cell>
          <cell r="F2993">
            <v>1321.37</v>
          </cell>
        </row>
        <row r="2994">
          <cell r="A2994" t="str">
            <v>45.01.040</v>
          </cell>
          <cell r="B2994" t="str">
            <v>Entrada completa de água com abrigo e registro de gaveta, DN= 1´</v>
          </cell>
          <cell r="C2994" t="str">
            <v>UN</v>
          </cell>
          <cell r="D2994">
            <v>928.28</v>
          </cell>
          <cell r="E2994">
            <v>441.73</v>
          </cell>
          <cell r="F2994">
            <v>1370.01</v>
          </cell>
        </row>
        <row r="2995">
          <cell r="A2995" t="str">
            <v>45.01.060</v>
          </cell>
          <cell r="B2995" t="str">
            <v>Entrada completa de água com abrigo e registro de gaveta, DN= 1 1/2´</v>
          </cell>
          <cell r="C2995" t="str">
            <v>UN</v>
          </cell>
          <cell r="D2995">
            <v>2649.37</v>
          </cell>
          <cell r="E2995">
            <v>776.76</v>
          </cell>
          <cell r="F2995">
            <v>3426.13</v>
          </cell>
        </row>
        <row r="2996">
          <cell r="A2996" t="str">
            <v>45.01.066</v>
          </cell>
          <cell r="B2996" t="str">
            <v>Entrada completa de água com abrigo e registro de gaveta, DN= 2´</v>
          </cell>
          <cell r="C2996" t="str">
            <v>UN</v>
          </cell>
          <cell r="D2996">
            <v>2860.24</v>
          </cell>
          <cell r="E2996">
            <v>776.76</v>
          </cell>
          <cell r="F2996">
            <v>3637</v>
          </cell>
        </row>
        <row r="2997">
          <cell r="A2997" t="str">
            <v>45.01.080</v>
          </cell>
          <cell r="B2997" t="str">
            <v>Entrada completa de água com abrigo e registro de gaveta, DN= 2 1/2´</v>
          </cell>
          <cell r="C2997" t="str">
            <v>UN</v>
          </cell>
          <cell r="D2997">
            <v>3152.89</v>
          </cell>
          <cell r="E2997">
            <v>776.76</v>
          </cell>
          <cell r="F2997">
            <v>3929.65</v>
          </cell>
        </row>
        <row r="2998">
          <cell r="A2998" t="str">
            <v>45.01.082</v>
          </cell>
          <cell r="B2998" t="str">
            <v>Entrada completa de água com abrigo e registro de gaveta, DN= 3´</v>
          </cell>
          <cell r="C2998" t="str">
            <v>UN</v>
          </cell>
          <cell r="D2998">
            <v>3429.95</v>
          </cell>
          <cell r="E2998">
            <v>776.76</v>
          </cell>
          <cell r="F2998">
            <v>4206.71</v>
          </cell>
        </row>
        <row r="2999">
          <cell r="A2999" t="str">
            <v>45.02</v>
          </cell>
          <cell r="B2999" t="str">
            <v>Entrada de gas</v>
          </cell>
        </row>
        <row r="3000">
          <cell r="A3000" t="str">
            <v>45.02.020</v>
          </cell>
          <cell r="B3000" t="str">
            <v>Entrada completa de gás GLP domiciliar com 2 bujões de 13 kg</v>
          </cell>
          <cell r="C3000" t="str">
            <v>UN</v>
          </cell>
          <cell r="D3000">
            <v>2023.63</v>
          </cell>
          <cell r="E3000">
            <v>559.37</v>
          </cell>
          <cell r="F3000">
            <v>2583</v>
          </cell>
        </row>
        <row r="3001">
          <cell r="A3001" t="str">
            <v>45.02.040</v>
          </cell>
          <cell r="B3001" t="str">
            <v>Entrada completa de gás GLP com 2 cilindros de 45 kg</v>
          </cell>
          <cell r="C3001" t="str">
            <v>UN</v>
          </cell>
          <cell r="D3001">
            <v>4278.66</v>
          </cell>
          <cell r="E3001">
            <v>1196.8699999999999</v>
          </cell>
          <cell r="F3001">
            <v>5475.53</v>
          </cell>
        </row>
        <row r="3002">
          <cell r="A3002" t="str">
            <v>45.02.060</v>
          </cell>
          <cell r="B3002" t="str">
            <v>Entrada completa de gás GLP com 4 cilindros de 45 kg</v>
          </cell>
          <cell r="C3002" t="str">
            <v>UN</v>
          </cell>
          <cell r="D3002">
            <v>7163.19</v>
          </cell>
          <cell r="E3002">
            <v>1577.67</v>
          </cell>
          <cell r="F3002">
            <v>8740.86</v>
          </cell>
        </row>
        <row r="3003">
          <cell r="A3003" t="str">
            <v>45.02.080</v>
          </cell>
          <cell r="B3003" t="str">
            <v>Entrada completa de gás GLP com 6 cilindros de 45 kg</v>
          </cell>
          <cell r="C3003" t="str">
            <v>UN</v>
          </cell>
          <cell r="D3003">
            <v>10025.14</v>
          </cell>
          <cell r="E3003">
            <v>1912.88</v>
          </cell>
          <cell r="F3003">
            <v>11938.02</v>
          </cell>
        </row>
        <row r="3004">
          <cell r="A3004" t="str">
            <v>45.02.200</v>
          </cell>
          <cell r="B3004" t="str">
            <v>Abrigo padronizado de gás GLP encanado</v>
          </cell>
          <cell r="C3004" t="str">
            <v>UN</v>
          </cell>
          <cell r="D3004">
            <v>661.91</v>
          </cell>
          <cell r="E3004">
            <v>382.09</v>
          </cell>
          <cell r="F3004">
            <v>1044</v>
          </cell>
        </row>
        <row r="3005">
          <cell r="A3005" t="str">
            <v>45.03</v>
          </cell>
          <cell r="B3005" t="str">
            <v>Hidrômetro</v>
          </cell>
        </row>
        <row r="3006">
          <cell r="A3006" t="str">
            <v>45.03.010</v>
          </cell>
          <cell r="B3006" t="str">
            <v>Hidrômetro em ferro fundido, diâmetro 50 mm (2´)</v>
          </cell>
          <cell r="C3006" t="str">
            <v>UN</v>
          </cell>
          <cell r="D3006">
            <v>2461.04</v>
          </cell>
          <cell r="E3006">
            <v>27.29</v>
          </cell>
          <cell r="F3006">
            <v>2488.33</v>
          </cell>
        </row>
        <row r="3007">
          <cell r="A3007" t="str">
            <v>45.03.030</v>
          </cell>
          <cell r="B3007" t="str">
            <v>Hidrômetro em ferro fundido, diâmetro 100 mm (4´)</v>
          </cell>
          <cell r="C3007" t="str">
            <v>UN</v>
          </cell>
          <cell r="D3007">
            <v>3394.08</v>
          </cell>
          <cell r="E3007">
            <v>27.29</v>
          </cell>
          <cell r="F3007">
            <v>3421.37</v>
          </cell>
        </row>
        <row r="3008">
          <cell r="A3008" t="str">
            <v>45.03.100</v>
          </cell>
          <cell r="B3008" t="str">
            <v>Hidrômetro em bronze, diâmetro de 25 mm (1´)</v>
          </cell>
          <cell r="C3008" t="str">
            <v>UN</v>
          </cell>
          <cell r="D3008">
            <v>583.9</v>
          </cell>
          <cell r="E3008">
            <v>43.66</v>
          </cell>
          <cell r="F3008">
            <v>627.55999999999995</v>
          </cell>
        </row>
        <row r="3009">
          <cell r="A3009" t="str">
            <v>45.03.110</v>
          </cell>
          <cell r="B3009" t="str">
            <v>Hidrômetro em bronze, diâmetro de 40 mm (1 1/2´)</v>
          </cell>
          <cell r="C3009" t="str">
            <v>UN</v>
          </cell>
          <cell r="D3009">
            <v>899.37</v>
          </cell>
          <cell r="E3009">
            <v>43.66</v>
          </cell>
          <cell r="F3009">
            <v>943.03</v>
          </cell>
        </row>
        <row r="3010">
          <cell r="A3010" t="str">
            <v>45.03.200</v>
          </cell>
          <cell r="B3010" t="str">
            <v>Filtro tipo cesto para hidrômetro de 50 mm (2´)</v>
          </cell>
          <cell r="C3010" t="str">
            <v>UN</v>
          </cell>
          <cell r="D3010">
            <v>2305.61</v>
          </cell>
          <cell r="E3010">
            <v>27.29</v>
          </cell>
          <cell r="F3010">
            <v>2332.9</v>
          </cell>
        </row>
        <row r="3011">
          <cell r="A3011" t="str">
            <v>45.20</v>
          </cell>
          <cell r="B3011" t="str">
            <v>Reparos, conservacoes e complementos - GRUPO 45</v>
          </cell>
        </row>
        <row r="3012">
          <cell r="A3012" t="str">
            <v>45.20.020</v>
          </cell>
          <cell r="B3012" t="str">
            <v>Cilindro de gás (GLP) de 45 kg, com carga</v>
          </cell>
          <cell r="C3012" t="str">
            <v>UN</v>
          </cell>
          <cell r="D3012">
            <v>896.38</v>
          </cell>
          <cell r="F3012">
            <v>896.38</v>
          </cell>
        </row>
        <row r="3013">
          <cell r="A3013" t="str">
            <v>46</v>
          </cell>
          <cell r="B3013" t="str">
            <v>TUBULACAO E CONDUTORES PARA LIQUIDOS E GASES.</v>
          </cell>
        </row>
        <row r="3014">
          <cell r="A3014" t="str">
            <v>46.01</v>
          </cell>
          <cell r="B3014" t="str">
            <v>Tubulacao em PVC rigido marrom para sistemas prediais de agua fria</v>
          </cell>
        </row>
        <row r="3015">
          <cell r="A3015" t="str">
            <v>46.01.010</v>
          </cell>
          <cell r="B3015" t="str">
            <v>Tubo de PVC rígido soldável marrom, DN= 20 mm, (1/2´), inclusive conexões</v>
          </cell>
          <cell r="C3015" t="str">
            <v>M</v>
          </cell>
          <cell r="D3015">
            <v>6.35</v>
          </cell>
          <cell r="E3015">
            <v>18.2</v>
          </cell>
          <cell r="F3015">
            <v>24.55</v>
          </cell>
        </row>
        <row r="3016">
          <cell r="A3016" t="str">
            <v>46.01.020</v>
          </cell>
          <cell r="B3016" t="str">
            <v>Tubo de PVC rígido soldável marrom, DN= 25 mm, (3/4´), inclusive conexões</v>
          </cell>
          <cell r="C3016" t="str">
            <v>M</v>
          </cell>
          <cell r="D3016">
            <v>7.4</v>
          </cell>
          <cell r="E3016">
            <v>18.2</v>
          </cell>
          <cell r="F3016">
            <v>25.6</v>
          </cell>
        </row>
        <row r="3017">
          <cell r="A3017" t="str">
            <v>46.01.030</v>
          </cell>
          <cell r="B3017" t="str">
            <v>Tubo de PVC rígido soldável marrom, DN= 32 mm, (1´), inclusive conexões</v>
          </cell>
          <cell r="C3017" t="str">
            <v>M</v>
          </cell>
          <cell r="D3017">
            <v>16</v>
          </cell>
          <cell r="E3017">
            <v>18.2</v>
          </cell>
          <cell r="F3017">
            <v>34.200000000000003</v>
          </cell>
        </row>
        <row r="3018">
          <cell r="A3018" t="str">
            <v>46.01.040</v>
          </cell>
          <cell r="B3018" t="str">
            <v>Tubo de PVC rígido soldável marrom, DN= 40 mm, (1 1/4´), inclusive conexões</v>
          </cell>
          <cell r="C3018" t="str">
            <v>M</v>
          </cell>
          <cell r="D3018">
            <v>23.29</v>
          </cell>
          <cell r="E3018">
            <v>18.2</v>
          </cell>
          <cell r="F3018">
            <v>41.49</v>
          </cell>
        </row>
        <row r="3019">
          <cell r="A3019" t="str">
            <v>46.01.050</v>
          </cell>
          <cell r="B3019" t="str">
            <v>Tubo de PVC rígido soldável marrom, DN= 50 mm, (1 1/2´), inclusive conexões</v>
          </cell>
          <cell r="C3019" t="str">
            <v>M</v>
          </cell>
          <cell r="D3019">
            <v>24.75</v>
          </cell>
          <cell r="E3019">
            <v>21.83</v>
          </cell>
          <cell r="F3019">
            <v>46.58</v>
          </cell>
        </row>
        <row r="3020">
          <cell r="A3020" t="str">
            <v>46.01.060</v>
          </cell>
          <cell r="B3020" t="str">
            <v>Tubo de PVC rígido soldável marrom, DN= 60 mm, (2´), inclusive conexões</v>
          </cell>
          <cell r="C3020" t="str">
            <v>M</v>
          </cell>
          <cell r="D3020">
            <v>44.02</v>
          </cell>
          <cell r="E3020">
            <v>25.47</v>
          </cell>
          <cell r="F3020">
            <v>69.489999999999995</v>
          </cell>
        </row>
        <row r="3021">
          <cell r="A3021" t="str">
            <v>46.01.070</v>
          </cell>
          <cell r="B3021" t="str">
            <v>Tubo de PVC rígido soldável marrom, DN= 75 mm, (2 1/2´), inclusive conexões</v>
          </cell>
          <cell r="C3021" t="str">
            <v>M</v>
          </cell>
          <cell r="D3021">
            <v>65.5</v>
          </cell>
          <cell r="E3021">
            <v>32.75</v>
          </cell>
          <cell r="F3021">
            <v>98.25</v>
          </cell>
        </row>
        <row r="3022">
          <cell r="A3022" t="str">
            <v>46.01.080</v>
          </cell>
          <cell r="B3022" t="str">
            <v>Tubo de PVC rígido soldável marrom, DN= 85 mm, (3´), inclusive conexões</v>
          </cell>
          <cell r="C3022" t="str">
            <v>M</v>
          </cell>
          <cell r="D3022">
            <v>81.569999999999993</v>
          </cell>
          <cell r="E3022">
            <v>36.39</v>
          </cell>
          <cell r="F3022">
            <v>117.96</v>
          </cell>
        </row>
        <row r="3023">
          <cell r="A3023" t="str">
            <v>46.01.090</v>
          </cell>
          <cell r="B3023" t="str">
            <v>Tubo de PVC rígido soldável marrom, DN= 110 mm, (4´), inclusive conexões</v>
          </cell>
          <cell r="C3023" t="str">
            <v>M</v>
          </cell>
          <cell r="D3023">
            <v>145.9</v>
          </cell>
          <cell r="E3023">
            <v>40.03</v>
          </cell>
          <cell r="F3023">
            <v>185.93</v>
          </cell>
        </row>
        <row r="3024">
          <cell r="A3024" t="str">
            <v>46.02</v>
          </cell>
          <cell r="B3024" t="str">
            <v>Tubulacao em PVC rigido branco para esgoto domiciliar</v>
          </cell>
        </row>
        <row r="3025">
          <cell r="A3025" t="str">
            <v>46.02.010</v>
          </cell>
          <cell r="B3025" t="str">
            <v>Tubo de PVC rígido branco, pontas lisas, soldável, linha esgoto série normal, DN= 40 mm, inclusive conexões</v>
          </cell>
          <cell r="C3025" t="str">
            <v>M</v>
          </cell>
          <cell r="D3025">
            <v>11.98</v>
          </cell>
          <cell r="E3025">
            <v>18.2</v>
          </cell>
          <cell r="F3025">
            <v>30.18</v>
          </cell>
        </row>
        <row r="3026">
          <cell r="A3026" t="str">
            <v>46.02.050</v>
          </cell>
          <cell r="B3026" t="str">
            <v>Tubo de PVC rígido branco PxB com virola e anel de borracha, linha esgoto série normal, DN= 50 mm, inclusive conexões</v>
          </cell>
          <cell r="C3026" t="str">
            <v>M</v>
          </cell>
          <cell r="D3026">
            <v>17.43</v>
          </cell>
          <cell r="E3026">
            <v>21.83</v>
          </cell>
          <cell r="F3026">
            <v>39.26</v>
          </cell>
        </row>
        <row r="3027">
          <cell r="A3027" t="str">
            <v>46.02.060</v>
          </cell>
          <cell r="B3027" t="str">
            <v>Tubo de PVC rígido branco PxB com virola e anel de borracha, linha esgoto série normal, DN= 75 mm, inclusive conexões</v>
          </cell>
          <cell r="C3027" t="str">
            <v>M</v>
          </cell>
          <cell r="D3027">
            <v>28.23</v>
          </cell>
          <cell r="E3027">
            <v>32.75</v>
          </cell>
          <cell r="F3027">
            <v>60.98</v>
          </cell>
        </row>
        <row r="3028">
          <cell r="A3028" t="str">
            <v>46.02.070</v>
          </cell>
          <cell r="B3028" t="str">
            <v>Tubo de PVC rígido branco PxB com virola e anel de borracha, linha esgoto série normal, DN= 100 mm, inclusive conexões</v>
          </cell>
          <cell r="C3028" t="str">
            <v>M</v>
          </cell>
          <cell r="D3028">
            <v>25.52</v>
          </cell>
          <cell r="E3028">
            <v>40.03</v>
          </cell>
          <cell r="F3028">
            <v>65.55</v>
          </cell>
        </row>
        <row r="3029">
          <cell r="A3029" t="str">
            <v>46.03</v>
          </cell>
          <cell r="B3029" t="str">
            <v>Tubulacao em PVC rigido branco serie R - A.P e esgoto domiciliar</v>
          </cell>
        </row>
        <row r="3030">
          <cell r="A3030" t="str">
            <v>46.03.038</v>
          </cell>
          <cell r="B3030" t="str">
            <v>Tubo de PVC rígido PxB com virola e anel de borracha, linha esgoto série reforçada ´R´, DN= 50 mm, inclusive conexões</v>
          </cell>
          <cell r="C3030" t="str">
            <v>M</v>
          </cell>
          <cell r="D3030">
            <v>22.82</v>
          </cell>
          <cell r="E3030">
            <v>21.83</v>
          </cell>
          <cell r="F3030">
            <v>44.65</v>
          </cell>
        </row>
        <row r="3031">
          <cell r="A3031" t="str">
            <v>46.03.040</v>
          </cell>
          <cell r="B3031" t="str">
            <v>Tubo de PVC rígido PxB com virola e anel de borracha, linha esgoto série reforçada ´R´, DN= 75 mm, inclusive conexões</v>
          </cell>
          <cell r="C3031" t="str">
            <v>M</v>
          </cell>
          <cell r="D3031">
            <v>35.72</v>
          </cell>
          <cell r="E3031">
            <v>32.75</v>
          </cell>
          <cell r="F3031">
            <v>68.47</v>
          </cell>
        </row>
        <row r="3032">
          <cell r="A3032" t="str">
            <v>46.03.050</v>
          </cell>
          <cell r="B3032" t="str">
            <v>Tubo de PVC rígido PxB com virola e anel de borracha, linha esgoto série reforçada ´R´, DN= 100 mm, inclusive conexões</v>
          </cell>
          <cell r="C3032" t="str">
            <v>M</v>
          </cell>
          <cell r="D3032">
            <v>51.17</v>
          </cell>
          <cell r="E3032">
            <v>40.03</v>
          </cell>
          <cell r="F3032">
            <v>91.2</v>
          </cell>
        </row>
        <row r="3033">
          <cell r="A3033" t="str">
            <v>46.03.060</v>
          </cell>
          <cell r="B3033" t="str">
            <v>Tubo de PVC rígido PxB com virola e anel de borracha, linha esgoto série reforçada ´R´. DN= 150 mm, inclusive conexões</v>
          </cell>
          <cell r="C3033" t="str">
            <v>M</v>
          </cell>
          <cell r="D3033">
            <v>100.8</v>
          </cell>
          <cell r="E3033">
            <v>40.03</v>
          </cell>
          <cell r="F3033">
            <v>140.83000000000001</v>
          </cell>
        </row>
        <row r="3034">
          <cell r="A3034" t="str">
            <v>46.03.080</v>
          </cell>
          <cell r="B3034" t="str">
            <v>Tubo de PVC rígido, pontas lisas, soldável, linha esgoto série reforçada ´R´, DN= 40 mm, inclusive conexões</v>
          </cell>
          <cell r="C3034" t="str">
            <v>M</v>
          </cell>
          <cell r="D3034">
            <v>19.440000000000001</v>
          </cell>
          <cell r="E3034">
            <v>18.2</v>
          </cell>
          <cell r="F3034">
            <v>37.64</v>
          </cell>
        </row>
        <row r="3035">
          <cell r="A3035" t="str">
            <v>46.04</v>
          </cell>
          <cell r="B3035" t="str">
            <v>Tubulacao em PVC rigido com junta elastica - aducao e distribuicao de agua</v>
          </cell>
        </row>
        <row r="3036">
          <cell r="A3036" t="str">
            <v>46.04.010</v>
          </cell>
          <cell r="B3036" t="str">
            <v>Tubo de PVC rígido tipo PBA classe 15, DN= 50mm, (DE= 60mm), inclusive conexões</v>
          </cell>
          <cell r="C3036" t="str">
            <v>M</v>
          </cell>
          <cell r="D3036">
            <v>25.21</v>
          </cell>
          <cell r="E3036">
            <v>12.73</v>
          </cell>
          <cell r="F3036">
            <v>37.94</v>
          </cell>
        </row>
        <row r="3037">
          <cell r="A3037" t="str">
            <v>46.04.020</v>
          </cell>
          <cell r="B3037" t="str">
            <v>Tubo de PVC rígido tipo PBA classe 15, DN= 75mm, (DE= 85mm), inclusive conexões</v>
          </cell>
          <cell r="C3037" t="str">
            <v>M</v>
          </cell>
          <cell r="D3037">
            <v>45.97</v>
          </cell>
          <cell r="E3037">
            <v>12.73</v>
          </cell>
          <cell r="F3037">
            <v>58.7</v>
          </cell>
        </row>
        <row r="3038">
          <cell r="A3038" t="str">
            <v>46.04.030</v>
          </cell>
          <cell r="B3038" t="str">
            <v>Tubo de PVC rígido tipo PBA classe 15, DN= 100mm, (DE= 110mm), inclusive conexões</v>
          </cell>
          <cell r="C3038" t="str">
            <v>M</v>
          </cell>
          <cell r="D3038">
            <v>86.67</v>
          </cell>
          <cell r="E3038">
            <v>12.73</v>
          </cell>
          <cell r="F3038">
            <v>99.4</v>
          </cell>
        </row>
        <row r="3039">
          <cell r="A3039" t="str">
            <v>46.04.040</v>
          </cell>
          <cell r="B3039" t="str">
            <v>Tubo de PVC rígido DEFoFo, DN= 100mm (DE= 118mm), inclusive conexões</v>
          </cell>
          <cell r="C3039" t="str">
            <v>M</v>
          </cell>
          <cell r="D3039">
            <v>72.27</v>
          </cell>
          <cell r="E3039">
            <v>12.73</v>
          </cell>
          <cell r="F3039">
            <v>85</v>
          </cell>
        </row>
        <row r="3040">
          <cell r="A3040" t="str">
            <v>46.04.050</v>
          </cell>
          <cell r="B3040" t="str">
            <v>Tubo de PVC rígido DEFoFo, DN= 150mm (DE= 170mm), inclusive conexões</v>
          </cell>
          <cell r="C3040" t="str">
            <v>M</v>
          </cell>
          <cell r="D3040">
            <v>184</v>
          </cell>
          <cell r="E3040">
            <v>12.73</v>
          </cell>
          <cell r="F3040">
            <v>196.73</v>
          </cell>
        </row>
        <row r="3041">
          <cell r="A3041" t="str">
            <v>46.04.070</v>
          </cell>
          <cell r="B3041" t="str">
            <v>Tubo de PVC rígido DEFoFo, DN= 200mm (DE= 222mm), inclusive conexões</v>
          </cell>
          <cell r="C3041" t="str">
            <v>M</v>
          </cell>
          <cell r="D3041">
            <v>249.45</v>
          </cell>
          <cell r="E3041">
            <v>25.46</v>
          </cell>
          <cell r="F3041">
            <v>274.91000000000003</v>
          </cell>
        </row>
        <row r="3042">
          <cell r="A3042" t="str">
            <v>46.04.080</v>
          </cell>
          <cell r="B3042" t="str">
            <v>Tubo de PVC rígido DEFoFo, DN= 250mm (DE= 274mm), inclusive conexões</v>
          </cell>
          <cell r="C3042" t="str">
            <v>M</v>
          </cell>
          <cell r="D3042">
            <v>372.92</v>
          </cell>
          <cell r="E3042">
            <v>25.46</v>
          </cell>
          <cell r="F3042">
            <v>398.38</v>
          </cell>
        </row>
        <row r="3043">
          <cell r="A3043" t="str">
            <v>46.04.090</v>
          </cell>
          <cell r="B3043" t="str">
            <v>Tubo de PVC rígido DEFoFo, DN= 300mm (DE= 326mm), inclusive conexões</v>
          </cell>
          <cell r="C3043" t="str">
            <v>M</v>
          </cell>
          <cell r="D3043">
            <v>553.69000000000005</v>
          </cell>
          <cell r="E3043">
            <v>25.46</v>
          </cell>
          <cell r="F3043">
            <v>579.15</v>
          </cell>
        </row>
        <row r="3044">
          <cell r="A3044" t="str">
            <v>46.05</v>
          </cell>
          <cell r="B3044" t="str">
            <v>Tubulacao em PVC rigido com junta elastica - rede de esgoto</v>
          </cell>
        </row>
        <row r="3045">
          <cell r="A3045" t="str">
            <v>46.05.020</v>
          </cell>
          <cell r="B3045" t="str">
            <v>Tubo PVC rígido, tipo Coletor Esgoto, junta elástica, DN= 100 mm, inclusive conexões</v>
          </cell>
          <cell r="C3045" t="str">
            <v>M</v>
          </cell>
          <cell r="D3045">
            <v>31.94</v>
          </cell>
          <cell r="E3045">
            <v>12.73</v>
          </cell>
          <cell r="F3045">
            <v>44.67</v>
          </cell>
        </row>
        <row r="3046">
          <cell r="A3046" t="str">
            <v>46.05.040</v>
          </cell>
          <cell r="B3046" t="str">
            <v>Tubo PVC rígido, tipo Coletor Esgoto, junta elástica, DN= 150 mm, inclusive conexões</v>
          </cell>
          <cell r="C3046" t="str">
            <v>M</v>
          </cell>
          <cell r="D3046">
            <v>66.27</v>
          </cell>
          <cell r="E3046">
            <v>12.73</v>
          </cell>
          <cell r="F3046">
            <v>79</v>
          </cell>
        </row>
        <row r="3047">
          <cell r="A3047" t="str">
            <v>46.05.050</v>
          </cell>
          <cell r="B3047" t="str">
            <v>Tubo PVC rígido, tipo Coletor Esgoto, junta elástica, DN= 200 mm, inclusive conexões</v>
          </cell>
          <cell r="C3047" t="str">
            <v>M</v>
          </cell>
          <cell r="D3047">
            <v>104.62</v>
          </cell>
          <cell r="E3047">
            <v>25.46</v>
          </cell>
          <cell r="F3047">
            <v>130.08000000000001</v>
          </cell>
        </row>
        <row r="3048">
          <cell r="A3048" t="str">
            <v>46.05.060</v>
          </cell>
          <cell r="B3048" t="str">
            <v>Tubo PVC rígido, tipo Coletor Esgoto, junta elástica, DN= 250 mm, inclusive conexões</v>
          </cell>
          <cell r="C3048" t="str">
            <v>M</v>
          </cell>
          <cell r="D3048">
            <v>175.95</v>
          </cell>
          <cell r="E3048">
            <v>25.46</v>
          </cell>
          <cell r="F3048">
            <v>201.41</v>
          </cell>
        </row>
        <row r="3049">
          <cell r="A3049" t="str">
            <v>46.05.070</v>
          </cell>
          <cell r="B3049" t="str">
            <v>Tubo PVC rígido, tipo Coletor Esgoto, junta elástica, DN= 300 mm, inclusive conexões</v>
          </cell>
          <cell r="C3049" t="str">
            <v>M</v>
          </cell>
          <cell r="D3049">
            <v>294.25</v>
          </cell>
          <cell r="E3049">
            <v>25.46</v>
          </cell>
          <cell r="F3049">
            <v>319.70999999999998</v>
          </cell>
        </row>
        <row r="3050">
          <cell r="A3050" t="str">
            <v>46.05.090</v>
          </cell>
          <cell r="B3050" t="str">
            <v>Tubo PVC rígido, tipo Coletor Esgoto, junta elástica, DN= 400 mm, inclusive conexões</v>
          </cell>
          <cell r="C3050" t="str">
            <v>M</v>
          </cell>
          <cell r="D3050">
            <v>452.39</v>
          </cell>
          <cell r="E3050">
            <v>25.46</v>
          </cell>
          <cell r="F3050">
            <v>477.85</v>
          </cell>
        </row>
        <row r="3051">
          <cell r="A3051" t="str">
            <v>46.07</v>
          </cell>
          <cell r="B3051" t="str">
            <v>Tubulacao galvanizado</v>
          </cell>
        </row>
        <row r="3052">
          <cell r="A3052" t="str">
            <v>46.07.010</v>
          </cell>
          <cell r="B3052" t="str">
            <v>Tubo galvanizado DN= 1/2´, inclusive conexões</v>
          </cell>
          <cell r="C3052" t="str">
            <v>M</v>
          </cell>
          <cell r="D3052">
            <v>41.07</v>
          </cell>
          <cell r="E3052">
            <v>36.39</v>
          </cell>
          <cell r="F3052">
            <v>77.459999999999994</v>
          </cell>
        </row>
        <row r="3053">
          <cell r="A3053" t="str">
            <v>46.07.020</v>
          </cell>
          <cell r="B3053" t="str">
            <v>Tubo galvanizado DN= 3/4´, inclusive conexões</v>
          </cell>
          <cell r="C3053" t="str">
            <v>M</v>
          </cell>
          <cell r="D3053">
            <v>56.29</v>
          </cell>
          <cell r="E3053">
            <v>40.03</v>
          </cell>
          <cell r="F3053">
            <v>96.32</v>
          </cell>
        </row>
        <row r="3054">
          <cell r="A3054" t="str">
            <v>46.07.030</v>
          </cell>
          <cell r="B3054" t="str">
            <v>Tubo galvanizado DN= 1´, inclusive conexões</v>
          </cell>
          <cell r="C3054" t="str">
            <v>M</v>
          </cell>
          <cell r="D3054">
            <v>77.72</v>
          </cell>
          <cell r="E3054">
            <v>47.31</v>
          </cell>
          <cell r="F3054">
            <v>125.03</v>
          </cell>
        </row>
        <row r="3055">
          <cell r="A3055" t="str">
            <v>46.07.040</v>
          </cell>
          <cell r="B3055" t="str">
            <v>Tubo galvanizado DN= 1 1/4´, inclusive conexões</v>
          </cell>
          <cell r="C3055" t="str">
            <v>M</v>
          </cell>
          <cell r="D3055">
            <v>100.43</v>
          </cell>
          <cell r="E3055">
            <v>50.95</v>
          </cell>
          <cell r="F3055">
            <v>151.38</v>
          </cell>
        </row>
        <row r="3056">
          <cell r="A3056" t="str">
            <v>46.07.050</v>
          </cell>
          <cell r="B3056" t="str">
            <v>Tubo galvanizado DN= 1 1/2´, inclusive conexões</v>
          </cell>
          <cell r="C3056" t="str">
            <v>M</v>
          </cell>
          <cell r="D3056">
            <v>92.51</v>
          </cell>
          <cell r="E3056">
            <v>58.22</v>
          </cell>
          <cell r="F3056">
            <v>150.72999999999999</v>
          </cell>
        </row>
        <row r="3057">
          <cell r="A3057" t="str">
            <v>46.07.060</v>
          </cell>
          <cell r="B3057" t="str">
            <v>Tubo galvanizado DN= 2´, inclusive conexões</v>
          </cell>
          <cell r="C3057" t="str">
            <v>M</v>
          </cell>
          <cell r="D3057">
            <v>149.41999999999999</v>
          </cell>
          <cell r="E3057">
            <v>65.510000000000005</v>
          </cell>
          <cell r="F3057">
            <v>214.93</v>
          </cell>
        </row>
        <row r="3058">
          <cell r="A3058" t="str">
            <v>46.07.070</v>
          </cell>
          <cell r="B3058" t="str">
            <v>Tubo galvanizado DN= 2 1/2´, inclusive conexões</v>
          </cell>
          <cell r="C3058" t="str">
            <v>M</v>
          </cell>
          <cell r="D3058">
            <v>194.12</v>
          </cell>
          <cell r="E3058">
            <v>72.78</v>
          </cell>
          <cell r="F3058">
            <v>266.89999999999998</v>
          </cell>
        </row>
        <row r="3059">
          <cell r="A3059" t="str">
            <v>46.07.080</v>
          </cell>
          <cell r="B3059" t="str">
            <v>Tubo galvanizado DN= 3´, inclusive conexões</v>
          </cell>
          <cell r="C3059" t="str">
            <v>M</v>
          </cell>
          <cell r="D3059">
            <v>221.29</v>
          </cell>
          <cell r="E3059">
            <v>81.88</v>
          </cell>
          <cell r="F3059">
            <v>303.17</v>
          </cell>
        </row>
        <row r="3060">
          <cell r="A3060" t="str">
            <v>46.07.090</v>
          </cell>
          <cell r="B3060" t="str">
            <v>Tubo galvanizado DN= 4´, inclusive conexões</v>
          </cell>
          <cell r="C3060" t="str">
            <v>M</v>
          </cell>
          <cell r="D3060">
            <v>322.06</v>
          </cell>
          <cell r="E3060">
            <v>90.98</v>
          </cell>
          <cell r="F3060">
            <v>413.04</v>
          </cell>
        </row>
        <row r="3061">
          <cell r="A3061" t="str">
            <v>46.07.100</v>
          </cell>
          <cell r="B3061" t="str">
            <v>Tubo galvanizado DN= 6´, inclusive conexões</v>
          </cell>
          <cell r="C3061" t="str">
            <v>M</v>
          </cell>
          <cell r="D3061">
            <v>476.03</v>
          </cell>
          <cell r="E3061">
            <v>100.07</v>
          </cell>
          <cell r="F3061">
            <v>576.1</v>
          </cell>
        </row>
        <row r="3062">
          <cell r="A3062" t="str">
            <v>46.08</v>
          </cell>
          <cell r="B3062" t="str">
            <v>Tubulacao em aco carbono galvanizado classe schedule</v>
          </cell>
        </row>
        <row r="3063">
          <cell r="A3063" t="str">
            <v>46.08.006</v>
          </cell>
          <cell r="B3063" t="str">
            <v>Tubo galvanizado sem costura schedule 40, DN= 1/2´, inclusive conexões</v>
          </cell>
          <cell r="C3063" t="str">
            <v>M</v>
          </cell>
          <cell r="D3063">
            <v>71.150000000000006</v>
          </cell>
          <cell r="E3063">
            <v>36.39</v>
          </cell>
          <cell r="F3063">
            <v>107.54</v>
          </cell>
        </row>
        <row r="3064">
          <cell r="A3064" t="str">
            <v>46.08.010</v>
          </cell>
          <cell r="B3064" t="str">
            <v>Tubo galvanizado sem costura schedule 40, DN= 3/4´, inclusive conexões</v>
          </cell>
          <cell r="C3064" t="str">
            <v>M</v>
          </cell>
          <cell r="D3064">
            <v>89.87</v>
          </cell>
          <cell r="E3064">
            <v>40.03</v>
          </cell>
          <cell r="F3064">
            <v>129.9</v>
          </cell>
        </row>
        <row r="3065">
          <cell r="A3065" t="str">
            <v>46.08.020</v>
          </cell>
          <cell r="B3065" t="str">
            <v>Tubo galvanizado sem costura schedule 40, DN= 1´, inclusive conexões</v>
          </cell>
          <cell r="C3065" t="str">
            <v>M</v>
          </cell>
          <cell r="D3065">
            <v>98.93</v>
          </cell>
          <cell r="E3065">
            <v>47.31</v>
          </cell>
          <cell r="F3065">
            <v>146.24</v>
          </cell>
        </row>
        <row r="3066">
          <cell r="A3066" t="str">
            <v>46.08.030</v>
          </cell>
          <cell r="B3066" t="str">
            <v>Tubo galvanizado sem costura schedule 40, DN= 1 1/4´, inclusive conexões</v>
          </cell>
          <cell r="C3066" t="str">
            <v>M</v>
          </cell>
          <cell r="D3066">
            <v>138.84</v>
          </cell>
          <cell r="E3066">
            <v>50.95</v>
          </cell>
          <cell r="F3066">
            <v>189.79</v>
          </cell>
        </row>
        <row r="3067">
          <cell r="A3067" t="str">
            <v>46.08.040</v>
          </cell>
          <cell r="B3067" t="str">
            <v>Tubo galvanizado sem costura schedule 40, DN= 1 1/2´, inclusive conexões</v>
          </cell>
          <cell r="C3067" t="str">
            <v>M</v>
          </cell>
          <cell r="D3067">
            <v>152.37</v>
          </cell>
          <cell r="E3067">
            <v>58.22</v>
          </cell>
          <cell r="F3067">
            <v>210.59</v>
          </cell>
        </row>
        <row r="3068">
          <cell r="A3068" t="str">
            <v>46.08.050</v>
          </cell>
          <cell r="B3068" t="str">
            <v>Tubo galvanizado sem costura schedule 40, DN= 2´, inclusive conexões</v>
          </cell>
          <cell r="C3068" t="str">
            <v>M</v>
          </cell>
          <cell r="D3068">
            <v>173.43</v>
          </cell>
          <cell r="E3068">
            <v>65.510000000000005</v>
          </cell>
          <cell r="F3068">
            <v>238.94</v>
          </cell>
        </row>
        <row r="3069">
          <cell r="A3069" t="str">
            <v>46.08.070</v>
          </cell>
          <cell r="B3069" t="str">
            <v>Tubo galvanizado sem costura schedule 40, DN= 2 1/2´, inclusive conexões</v>
          </cell>
          <cell r="C3069" t="str">
            <v>M</v>
          </cell>
          <cell r="D3069">
            <v>274.58</v>
          </cell>
          <cell r="E3069">
            <v>72.78</v>
          </cell>
          <cell r="F3069">
            <v>347.36</v>
          </cell>
        </row>
        <row r="3070">
          <cell r="A3070" t="str">
            <v>46.08.080</v>
          </cell>
          <cell r="B3070" t="str">
            <v>Tubo galvanizado sem costura schedule 40, DN= 3´, inclusive conexões</v>
          </cell>
          <cell r="C3070" t="str">
            <v>M</v>
          </cell>
          <cell r="D3070">
            <v>348.51</v>
          </cell>
          <cell r="E3070">
            <v>81.88</v>
          </cell>
          <cell r="F3070">
            <v>430.39</v>
          </cell>
        </row>
        <row r="3071">
          <cell r="A3071" t="str">
            <v>46.08.100</v>
          </cell>
          <cell r="B3071" t="str">
            <v>Tubo galvanizado sem costura schedule 40, DN= 4´, inclusive conexões</v>
          </cell>
          <cell r="C3071" t="str">
            <v>M</v>
          </cell>
          <cell r="D3071">
            <v>472.51</v>
          </cell>
          <cell r="E3071">
            <v>90.98</v>
          </cell>
          <cell r="F3071">
            <v>563.49</v>
          </cell>
        </row>
        <row r="3072">
          <cell r="A3072" t="str">
            <v>46.08.110</v>
          </cell>
          <cell r="B3072" t="str">
            <v>Tubo galvanizado sem costura schedule 40, DN= 6´, inclusive conexões</v>
          </cell>
          <cell r="C3072" t="str">
            <v>M</v>
          </cell>
          <cell r="D3072">
            <v>793.17</v>
          </cell>
          <cell r="E3072">
            <v>100.07</v>
          </cell>
          <cell r="F3072">
            <v>893.24</v>
          </cell>
        </row>
        <row r="3073">
          <cell r="A3073" t="str">
            <v>46.09</v>
          </cell>
          <cell r="B3073" t="str">
            <v>Conexoes e acessorios em ferro fundido, predial e tradicional, esgoto e pluvial</v>
          </cell>
        </row>
        <row r="3074">
          <cell r="A3074" t="str">
            <v>46.09.050</v>
          </cell>
          <cell r="B3074" t="str">
            <v>Joelho 45° em ferro fundido, linha predial tradicional, DN= 50 mm</v>
          </cell>
          <cell r="C3074" t="str">
            <v>UN</v>
          </cell>
          <cell r="D3074">
            <v>76.34</v>
          </cell>
          <cell r="E3074">
            <v>10.92</v>
          </cell>
          <cell r="F3074">
            <v>87.26</v>
          </cell>
        </row>
        <row r="3075">
          <cell r="A3075" t="str">
            <v>46.09.060</v>
          </cell>
          <cell r="B3075" t="str">
            <v>Joelho 45° em ferro fundido, linha predial tradicional, DN= 75 mm</v>
          </cell>
          <cell r="C3075" t="str">
            <v>UN</v>
          </cell>
          <cell r="D3075">
            <v>100.3</v>
          </cell>
          <cell r="E3075">
            <v>10.92</v>
          </cell>
          <cell r="F3075">
            <v>111.22</v>
          </cell>
        </row>
        <row r="3076">
          <cell r="A3076" t="str">
            <v>46.09.070</v>
          </cell>
          <cell r="B3076" t="str">
            <v>Joelho 45° em ferro fundido, linha predial tradicional, DN= 100 mm</v>
          </cell>
          <cell r="C3076" t="str">
            <v>UN</v>
          </cell>
          <cell r="D3076">
            <v>116.84</v>
          </cell>
          <cell r="E3076">
            <v>14.56</v>
          </cell>
          <cell r="F3076">
            <v>131.4</v>
          </cell>
        </row>
        <row r="3077">
          <cell r="A3077" t="str">
            <v>46.09.080</v>
          </cell>
          <cell r="B3077" t="str">
            <v>Joelho 45° em ferro fundido, linha predial tradicional, DN= 150 mm</v>
          </cell>
          <cell r="C3077" t="str">
            <v>UN</v>
          </cell>
          <cell r="D3077">
            <v>193.57</v>
          </cell>
          <cell r="E3077">
            <v>14.56</v>
          </cell>
          <cell r="F3077">
            <v>208.13</v>
          </cell>
        </row>
        <row r="3078">
          <cell r="A3078" t="str">
            <v>46.09.100</v>
          </cell>
          <cell r="B3078" t="str">
            <v>Joelho 87° 30´ em ferro fundido, linha predial tradicional, DN= 50 mm</v>
          </cell>
          <cell r="C3078" t="str">
            <v>UN</v>
          </cell>
          <cell r="D3078">
            <v>102.52</v>
          </cell>
          <cell r="E3078">
            <v>10.92</v>
          </cell>
          <cell r="F3078">
            <v>113.44</v>
          </cell>
        </row>
        <row r="3079">
          <cell r="A3079" t="str">
            <v>46.09.110</v>
          </cell>
          <cell r="B3079" t="str">
            <v>Joelho 87° 30´ em ferro fundido, linha predial tradicional, DN= 75 mm</v>
          </cell>
          <cell r="C3079" t="str">
            <v>UN</v>
          </cell>
          <cell r="D3079">
            <v>126.95</v>
          </cell>
          <cell r="E3079">
            <v>10.92</v>
          </cell>
          <cell r="F3079">
            <v>137.87</v>
          </cell>
        </row>
        <row r="3080">
          <cell r="A3080" t="str">
            <v>46.09.120</v>
          </cell>
          <cell r="B3080" t="str">
            <v>Joelho 87° 30´ em ferro fundido, linha predial tradicional, DN= 100 mm</v>
          </cell>
          <cell r="C3080" t="str">
            <v>UN</v>
          </cell>
          <cell r="D3080">
            <v>179.62</v>
          </cell>
          <cell r="E3080">
            <v>14.56</v>
          </cell>
          <cell r="F3080">
            <v>194.18</v>
          </cell>
        </row>
        <row r="3081">
          <cell r="A3081" t="str">
            <v>46.09.130</v>
          </cell>
          <cell r="B3081" t="str">
            <v>Joelho 87° 30´ em ferro fundido, linha predial tradicional, DN= 150 mm</v>
          </cell>
          <cell r="C3081" t="str">
            <v>UN</v>
          </cell>
          <cell r="D3081">
            <v>277.89</v>
          </cell>
          <cell r="E3081">
            <v>14.56</v>
          </cell>
          <cell r="F3081">
            <v>292.45</v>
          </cell>
        </row>
        <row r="3082">
          <cell r="A3082" t="str">
            <v>46.09.150</v>
          </cell>
          <cell r="B3082" t="str">
            <v>Luva bolsa e bolsa em ferro fundido, linha predial tradicional, DN= 50 mm</v>
          </cell>
          <cell r="C3082" t="str">
            <v>UN</v>
          </cell>
          <cell r="D3082">
            <v>62.29</v>
          </cell>
          <cell r="E3082">
            <v>10.92</v>
          </cell>
          <cell r="F3082">
            <v>73.209999999999994</v>
          </cell>
        </row>
        <row r="3083">
          <cell r="A3083" t="str">
            <v>46.09.160</v>
          </cell>
          <cell r="B3083" t="str">
            <v>Luva bolsa e bolsa em ferro fundido, linha predial tradicional, DN= 75 mm</v>
          </cell>
          <cell r="C3083" t="str">
            <v>UN</v>
          </cell>
          <cell r="D3083">
            <v>76.430000000000007</v>
          </cell>
          <cell r="E3083">
            <v>10.92</v>
          </cell>
          <cell r="F3083">
            <v>87.35</v>
          </cell>
        </row>
        <row r="3084">
          <cell r="A3084" t="str">
            <v>46.09.170</v>
          </cell>
          <cell r="B3084" t="str">
            <v>Luva bolsa e bolsa em ferro fundido, linha predial tradicional, DN= 100 mm</v>
          </cell>
          <cell r="C3084" t="str">
            <v>UN</v>
          </cell>
          <cell r="D3084">
            <v>92.65</v>
          </cell>
          <cell r="E3084">
            <v>14.56</v>
          </cell>
          <cell r="F3084">
            <v>107.21</v>
          </cell>
        </row>
        <row r="3085">
          <cell r="A3085" t="str">
            <v>46.09.180</v>
          </cell>
          <cell r="B3085" t="str">
            <v>Luva bolsa e bolsa em ferro fundido, linha predial tradicional, DN= 150 mm</v>
          </cell>
          <cell r="C3085" t="str">
            <v>UN</v>
          </cell>
          <cell r="D3085">
            <v>133.46</v>
          </cell>
          <cell r="E3085">
            <v>14.56</v>
          </cell>
          <cell r="F3085">
            <v>148.02000000000001</v>
          </cell>
        </row>
        <row r="3086">
          <cell r="A3086" t="str">
            <v>46.09.200</v>
          </cell>
          <cell r="B3086" t="str">
            <v>Placa cega em ferro fundido, linha predial tradicional, DN= 75 mm</v>
          </cell>
          <cell r="C3086" t="str">
            <v>UN</v>
          </cell>
          <cell r="D3086">
            <v>57.75</v>
          </cell>
          <cell r="E3086">
            <v>10.92</v>
          </cell>
          <cell r="F3086">
            <v>68.67</v>
          </cell>
        </row>
        <row r="3087">
          <cell r="A3087" t="str">
            <v>46.09.210</v>
          </cell>
          <cell r="B3087" t="str">
            <v>Placa cega em ferro fundido, linha predial tradicional, DN= 100 mm</v>
          </cell>
          <cell r="C3087" t="str">
            <v>UN</v>
          </cell>
          <cell r="D3087">
            <v>67.37</v>
          </cell>
          <cell r="E3087">
            <v>14.56</v>
          </cell>
          <cell r="F3087">
            <v>81.93</v>
          </cell>
        </row>
        <row r="3088">
          <cell r="A3088" t="str">
            <v>46.09.230</v>
          </cell>
          <cell r="B3088" t="str">
            <v>Junção 45° em ferro fundido, linha predial tradicional, DN= 50 x 50 mm</v>
          </cell>
          <cell r="C3088" t="str">
            <v>UN</v>
          </cell>
          <cell r="D3088">
            <v>121.39</v>
          </cell>
          <cell r="E3088">
            <v>10.92</v>
          </cell>
          <cell r="F3088">
            <v>132.31</v>
          </cell>
        </row>
        <row r="3089">
          <cell r="A3089" t="str">
            <v>46.09.240</v>
          </cell>
          <cell r="B3089" t="str">
            <v>Junção 45° em ferro fundido, linha predial tradicional, DN= 75 x 50 mm</v>
          </cell>
          <cell r="C3089" t="str">
            <v>UN</v>
          </cell>
          <cell r="D3089">
            <v>153.11000000000001</v>
          </cell>
          <cell r="E3089">
            <v>14.56</v>
          </cell>
          <cell r="F3089">
            <v>167.67</v>
          </cell>
        </row>
        <row r="3090">
          <cell r="A3090" t="str">
            <v>46.09.250</v>
          </cell>
          <cell r="B3090" t="str">
            <v>Junção 45° em ferro fundido, linha predial tradicional, DN= 75 x 75 mm</v>
          </cell>
          <cell r="C3090" t="str">
            <v>UN</v>
          </cell>
          <cell r="D3090">
            <v>194.28</v>
          </cell>
          <cell r="E3090">
            <v>14.56</v>
          </cell>
          <cell r="F3090">
            <v>208.84</v>
          </cell>
        </row>
        <row r="3091">
          <cell r="A3091" t="str">
            <v>46.09.260</v>
          </cell>
          <cell r="B3091" t="str">
            <v>Junção 45° em ferro fundido, linha predial tradicional, DN= 100 x 50 mm</v>
          </cell>
          <cell r="C3091" t="str">
            <v>UN</v>
          </cell>
          <cell r="D3091">
            <v>162.72999999999999</v>
          </cell>
          <cell r="E3091">
            <v>14.56</v>
          </cell>
          <cell r="F3091">
            <v>177.29</v>
          </cell>
        </row>
        <row r="3092">
          <cell r="A3092" t="str">
            <v>46.09.270</v>
          </cell>
          <cell r="B3092" t="str">
            <v>Junção 45° em ferro fundido, linha predial tradicional, DN= 100 x 75 mm</v>
          </cell>
          <cell r="C3092" t="str">
            <v>UN</v>
          </cell>
          <cell r="D3092">
            <v>193.08</v>
          </cell>
          <cell r="E3092">
            <v>14.56</v>
          </cell>
          <cell r="F3092">
            <v>207.64</v>
          </cell>
        </row>
        <row r="3093">
          <cell r="A3093" t="str">
            <v>46.09.280</v>
          </cell>
          <cell r="B3093" t="str">
            <v>Junção 45° em ferro fundido, linha predial tradicional, DN= 100 x 100 mm</v>
          </cell>
          <cell r="C3093" t="str">
            <v>UN</v>
          </cell>
          <cell r="D3093">
            <v>226.55</v>
          </cell>
          <cell r="E3093">
            <v>14.56</v>
          </cell>
          <cell r="F3093">
            <v>241.11</v>
          </cell>
        </row>
        <row r="3094">
          <cell r="A3094" t="str">
            <v>46.09.290</v>
          </cell>
          <cell r="B3094" t="str">
            <v>Junção 45° em ferro fundido, linha predial tradicional, DN= 150 x 100 mm</v>
          </cell>
          <cell r="C3094" t="str">
            <v>UN</v>
          </cell>
          <cell r="D3094">
            <v>253.73</v>
          </cell>
          <cell r="E3094">
            <v>18.2</v>
          </cell>
          <cell r="F3094">
            <v>271.93</v>
          </cell>
        </row>
        <row r="3095">
          <cell r="A3095" t="str">
            <v>46.09.300</v>
          </cell>
          <cell r="B3095" t="str">
            <v>Junção dupla 45° em ferro fundido, linha predial tradicional, DN= 100 mm</v>
          </cell>
          <cell r="C3095" t="str">
            <v>UN</v>
          </cell>
          <cell r="D3095">
            <v>318.45</v>
          </cell>
          <cell r="E3095">
            <v>14.56</v>
          </cell>
          <cell r="F3095">
            <v>333.01</v>
          </cell>
        </row>
        <row r="3096">
          <cell r="A3096" t="str">
            <v>46.09.320</v>
          </cell>
          <cell r="B3096" t="str">
            <v>Te sanitário 87° 30´ em ferro fundido, linha predial tradicional, DN= 50 x 50 mm</v>
          </cell>
          <cell r="C3096" t="str">
            <v>UN</v>
          </cell>
          <cell r="D3096">
            <v>116.67</v>
          </cell>
          <cell r="E3096">
            <v>10.92</v>
          </cell>
          <cell r="F3096">
            <v>127.59</v>
          </cell>
        </row>
        <row r="3097">
          <cell r="A3097" t="str">
            <v>46.09.330</v>
          </cell>
          <cell r="B3097" t="str">
            <v>Te sanitário 87° 30´ em ferro fundido, linha predial tradicional, DN= 75 x 50 mm</v>
          </cell>
          <cell r="C3097" t="str">
            <v>UN</v>
          </cell>
          <cell r="D3097">
            <v>132.12</v>
          </cell>
          <cell r="E3097">
            <v>14.56</v>
          </cell>
          <cell r="F3097">
            <v>146.68</v>
          </cell>
        </row>
        <row r="3098">
          <cell r="A3098" t="str">
            <v>46.09.340</v>
          </cell>
          <cell r="B3098" t="str">
            <v>Te sanitário 87° 30´ em ferro fundido, linha predial tradicional, DN= 75 x 75 mm</v>
          </cell>
          <cell r="C3098" t="str">
            <v>UN</v>
          </cell>
          <cell r="D3098">
            <v>152.24</v>
          </cell>
          <cell r="E3098">
            <v>14.56</v>
          </cell>
          <cell r="F3098">
            <v>166.8</v>
          </cell>
        </row>
        <row r="3099">
          <cell r="A3099" t="str">
            <v>46.09.350</v>
          </cell>
          <cell r="B3099" t="str">
            <v>Te sanitário 87° 30´ em ferro fundido, linha predial tradicional, DN= 100 x 50 mm</v>
          </cell>
          <cell r="C3099" t="str">
            <v>UN</v>
          </cell>
          <cell r="D3099">
            <v>141.32</v>
          </cell>
          <cell r="E3099">
            <v>14.56</v>
          </cell>
          <cell r="F3099">
            <v>155.88</v>
          </cell>
        </row>
        <row r="3100">
          <cell r="A3100" t="str">
            <v>46.09.360</v>
          </cell>
          <cell r="B3100" t="str">
            <v>Te sanitário 87° 30´ em ferro fundido, linha predial tradicional, DN= 100 x 75 mm</v>
          </cell>
          <cell r="C3100" t="str">
            <v>UN</v>
          </cell>
          <cell r="D3100">
            <v>155.88999999999999</v>
          </cell>
          <cell r="E3100">
            <v>14.56</v>
          </cell>
          <cell r="F3100">
            <v>170.45</v>
          </cell>
        </row>
        <row r="3101">
          <cell r="A3101" t="str">
            <v>46.09.370</v>
          </cell>
          <cell r="B3101" t="str">
            <v>Te sanitário 87° 30´ em ferro fundido, linha predial tradicional, DN= 100 x 100 mm</v>
          </cell>
          <cell r="C3101" t="str">
            <v>UN</v>
          </cell>
          <cell r="D3101">
            <v>207.28</v>
          </cell>
          <cell r="E3101">
            <v>14.56</v>
          </cell>
          <cell r="F3101">
            <v>221.84</v>
          </cell>
        </row>
        <row r="3102">
          <cell r="A3102" t="str">
            <v>46.09.400</v>
          </cell>
          <cell r="B3102" t="str">
            <v>Bucha de redução em ferro fundido, linha predial tradicional, DN= 75 x 50 mm</v>
          </cell>
          <cell r="C3102" t="str">
            <v>UN</v>
          </cell>
          <cell r="D3102">
            <v>44.58</v>
          </cell>
          <cell r="E3102">
            <v>14.56</v>
          </cell>
          <cell r="F3102">
            <v>59.14</v>
          </cell>
        </row>
        <row r="3103">
          <cell r="A3103" t="str">
            <v>46.09.410</v>
          </cell>
          <cell r="B3103" t="str">
            <v>Bucha de redução em ferro fundido, linha predial tradicional, DN= 100 x 75 mm</v>
          </cell>
          <cell r="C3103" t="str">
            <v>UN</v>
          </cell>
          <cell r="D3103">
            <v>51.2</v>
          </cell>
          <cell r="E3103">
            <v>14.56</v>
          </cell>
          <cell r="F3103">
            <v>65.760000000000005</v>
          </cell>
        </row>
        <row r="3104">
          <cell r="A3104" t="str">
            <v>46.09.420</v>
          </cell>
          <cell r="B3104" t="str">
            <v>Bucha de redução em ferro fundido, linha predial tradicional, DN= 150 x 100 mm</v>
          </cell>
          <cell r="C3104" t="str">
            <v>UN</v>
          </cell>
          <cell r="D3104">
            <v>127.27</v>
          </cell>
          <cell r="E3104">
            <v>18.2</v>
          </cell>
          <cell r="F3104">
            <v>145.47</v>
          </cell>
        </row>
        <row r="3105">
          <cell r="A3105" t="str">
            <v>46.10</v>
          </cell>
          <cell r="B3105" t="str">
            <v>Tubulacao em cobre para agua quente, gas e vapor</v>
          </cell>
        </row>
        <row r="3106">
          <cell r="A3106" t="str">
            <v>46.10.010</v>
          </cell>
          <cell r="B3106" t="str">
            <v>Tubo de cobre classe A, DN= 15mm (1/2´), inclusive conexões</v>
          </cell>
          <cell r="C3106" t="str">
            <v>M</v>
          </cell>
          <cell r="D3106">
            <v>66.290000000000006</v>
          </cell>
          <cell r="E3106">
            <v>12.01</v>
          </cell>
          <cell r="F3106">
            <v>78.3</v>
          </cell>
        </row>
        <row r="3107">
          <cell r="A3107" t="str">
            <v>46.10.020</v>
          </cell>
          <cell r="B3107" t="str">
            <v>Tubo de cobre classe A, DN= 22mm (3/4´), inclusive conexões</v>
          </cell>
          <cell r="C3107" t="str">
            <v>M</v>
          </cell>
          <cell r="D3107">
            <v>96.23</v>
          </cell>
          <cell r="E3107">
            <v>13.1</v>
          </cell>
          <cell r="F3107">
            <v>109.33</v>
          </cell>
        </row>
        <row r="3108">
          <cell r="A3108" t="str">
            <v>46.10.030</v>
          </cell>
          <cell r="B3108" t="str">
            <v>Tubo de cobre classe A, DN= 28mm (1´), inclusive conexões</v>
          </cell>
          <cell r="C3108" t="str">
            <v>M</v>
          </cell>
          <cell r="D3108">
            <v>118.87</v>
          </cell>
          <cell r="E3108">
            <v>16.37</v>
          </cell>
          <cell r="F3108">
            <v>135.24</v>
          </cell>
        </row>
        <row r="3109">
          <cell r="A3109" t="str">
            <v>46.10.040</v>
          </cell>
          <cell r="B3109" t="str">
            <v>Tubo de cobre classe A, DN= 35mm (1 1/4´), inclusive conexões</v>
          </cell>
          <cell r="C3109" t="str">
            <v>M</v>
          </cell>
          <cell r="D3109">
            <v>200.54</v>
          </cell>
          <cell r="E3109">
            <v>18.559999999999999</v>
          </cell>
          <cell r="F3109">
            <v>219.1</v>
          </cell>
        </row>
        <row r="3110">
          <cell r="A3110" t="str">
            <v>46.10.050</v>
          </cell>
          <cell r="B3110" t="str">
            <v>Tubo de cobre classe A, DN= 42mm (1 1/2´), inclusive conexões</v>
          </cell>
          <cell r="C3110" t="str">
            <v>M</v>
          </cell>
          <cell r="D3110">
            <v>233.76</v>
          </cell>
          <cell r="E3110">
            <v>18.559999999999999</v>
          </cell>
          <cell r="F3110">
            <v>252.32</v>
          </cell>
        </row>
        <row r="3111">
          <cell r="A3111" t="str">
            <v>46.10.060</v>
          </cell>
          <cell r="B3111" t="str">
            <v>Tubo de cobre classe A, DN= 54mm (2´), inclusive conexões</v>
          </cell>
          <cell r="C3111" t="str">
            <v>M</v>
          </cell>
          <cell r="D3111">
            <v>309.7</v>
          </cell>
          <cell r="E3111">
            <v>25.11</v>
          </cell>
          <cell r="F3111">
            <v>334.81</v>
          </cell>
        </row>
        <row r="3112">
          <cell r="A3112" t="str">
            <v>46.10.070</v>
          </cell>
          <cell r="B3112" t="str">
            <v>Tubo de cobre classe A, DN= 66mm (2 1/2´), inclusive conexões</v>
          </cell>
          <cell r="C3112" t="str">
            <v>M</v>
          </cell>
          <cell r="D3112">
            <v>397.23</v>
          </cell>
          <cell r="E3112">
            <v>29.47</v>
          </cell>
          <cell r="F3112">
            <v>426.7</v>
          </cell>
        </row>
        <row r="3113">
          <cell r="A3113" t="str">
            <v>46.10.080</v>
          </cell>
          <cell r="B3113" t="str">
            <v>Tubo de cobre classe A, DN= 79mm (3´), inclusive conexões</v>
          </cell>
          <cell r="C3113" t="str">
            <v>M</v>
          </cell>
          <cell r="D3113">
            <v>534.89</v>
          </cell>
          <cell r="E3113">
            <v>31.66</v>
          </cell>
          <cell r="F3113">
            <v>566.54999999999995</v>
          </cell>
        </row>
        <row r="3114">
          <cell r="A3114" t="str">
            <v>46.10.090</v>
          </cell>
          <cell r="B3114" t="str">
            <v>Tubo de cobre classe A, DN= 104mm (4´), inclusive conexões</v>
          </cell>
          <cell r="C3114" t="str">
            <v>M</v>
          </cell>
          <cell r="D3114">
            <v>670.36</v>
          </cell>
          <cell r="E3114">
            <v>36.020000000000003</v>
          </cell>
          <cell r="F3114">
            <v>706.38</v>
          </cell>
        </row>
        <row r="3115">
          <cell r="A3115" t="str">
            <v>46.10.200</v>
          </cell>
          <cell r="B3115" t="str">
            <v>Tubo de cobre classe E, DN= 22mm (3/4´), inclusive conexões</v>
          </cell>
          <cell r="C3115" t="str">
            <v>M</v>
          </cell>
          <cell r="D3115">
            <v>69.31</v>
          </cell>
          <cell r="E3115">
            <v>13.1</v>
          </cell>
          <cell r="F3115">
            <v>82.41</v>
          </cell>
        </row>
        <row r="3116">
          <cell r="A3116" t="str">
            <v>46.10.210</v>
          </cell>
          <cell r="B3116" t="str">
            <v>Tubo de cobre classe E, DN= 28mm (1´), inclusive conexões</v>
          </cell>
          <cell r="C3116" t="str">
            <v>M</v>
          </cell>
          <cell r="D3116">
            <v>83.43</v>
          </cell>
          <cell r="E3116">
            <v>16.37</v>
          </cell>
          <cell r="F3116">
            <v>99.8</v>
          </cell>
        </row>
        <row r="3117">
          <cell r="A3117" t="str">
            <v>46.10.220</v>
          </cell>
          <cell r="B3117" t="str">
            <v>Tubo de cobre classe E, DN= 35mm (1 1/4´), inclusive conexões</v>
          </cell>
          <cell r="C3117" t="str">
            <v>M</v>
          </cell>
          <cell r="D3117">
            <v>143.13</v>
          </cell>
          <cell r="E3117">
            <v>18.559999999999999</v>
          </cell>
          <cell r="F3117">
            <v>161.69</v>
          </cell>
        </row>
        <row r="3118">
          <cell r="A3118" t="str">
            <v>46.10.230</v>
          </cell>
          <cell r="B3118" t="str">
            <v>Tubo de cobre classe E, DN= 42mm (1 1/2´), inclusive conexões</v>
          </cell>
          <cell r="C3118" t="str">
            <v>M</v>
          </cell>
          <cell r="D3118">
            <v>164.07</v>
          </cell>
          <cell r="E3118">
            <v>18.559999999999999</v>
          </cell>
          <cell r="F3118">
            <v>182.63</v>
          </cell>
        </row>
        <row r="3119">
          <cell r="A3119" t="str">
            <v>46.10.240</v>
          </cell>
          <cell r="B3119" t="str">
            <v>Tubo de cobre classe E, DN= 54mm (2´), inclusive conexões</v>
          </cell>
          <cell r="C3119" t="str">
            <v>M</v>
          </cell>
          <cell r="D3119">
            <v>239.6</v>
          </cell>
          <cell r="E3119">
            <v>25.11</v>
          </cell>
          <cell r="F3119">
            <v>264.70999999999998</v>
          </cell>
        </row>
        <row r="3120">
          <cell r="A3120" t="str">
            <v>46.10.250</v>
          </cell>
          <cell r="B3120" t="str">
            <v>Tubo de cobre classe E, DN= 66mm (2 1/2´), inclusive conexões</v>
          </cell>
          <cell r="C3120" t="str">
            <v>M</v>
          </cell>
          <cell r="D3120">
            <v>322.8</v>
          </cell>
          <cell r="E3120">
            <v>29.47</v>
          </cell>
          <cell r="F3120">
            <v>352.27</v>
          </cell>
        </row>
        <row r="3121">
          <cell r="A3121" t="str">
            <v>46.12</v>
          </cell>
          <cell r="B3121" t="str">
            <v>Tubulacao em concreto para rede de aguas pluviais</v>
          </cell>
        </row>
        <row r="3122">
          <cell r="A3122" t="str">
            <v>46.12.010</v>
          </cell>
          <cell r="B3122" t="str">
            <v>Tubo de concreto (PS-1), DN= 300mm</v>
          </cell>
          <cell r="C3122" t="str">
            <v>M</v>
          </cell>
          <cell r="D3122">
            <v>50.44</v>
          </cell>
          <cell r="E3122">
            <v>23.59</v>
          </cell>
          <cell r="F3122">
            <v>74.03</v>
          </cell>
        </row>
        <row r="3123">
          <cell r="A3123" t="str">
            <v>46.12.020</v>
          </cell>
          <cell r="B3123" t="str">
            <v>Tubo de concreto (PS-1), DN= 400mm</v>
          </cell>
          <cell r="C3123" t="str">
            <v>M</v>
          </cell>
          <cell r="D3123">
            <v>61.91</v>
          </cell>
          <cell r="E3123">
            <v>27.39</v>
          </cell>
          <cell r="F3123">
            <v>89.3</v>
          </cell>
        </row>
        <row r="3124">
          <cell r="A3124" t="str">
            <v>46.12.050</v>
          </cell>
          <cell r="B3124" t="str">
            <v>Tubo de concreto (PS-2), DN= 300mm</v>
          </cell>
          <cell r="C3124" t="str">
            <v>M</v>
          </cell>
          <cell r="D3124">
            <v>55.06</v>
          </cell>
          <cell r="E3124">
            <v>23.59</v>
          </cell>
          <cell r="F3124">
            <v>78.650000000000006</v>
          </cell>
        </row>
        <row r="3125">
          <cell r="A3125" t="str">
            <v>46.12.060</v>
          </cell>
          <cell r="B3125" t="str">
            <v>Tubo de concreto (PS-2), DN= 400mm</v>
          </cell>
          <cell r="C3125" t="str">
            <v>M</v>
          </cell>
          <cell r="D3125">
            <v>68.53</v>
          </cell>
          <cell r="E3125">
            <v>27.39</v>
          </cell>
          <cell r="F3125">
            <v>95.92</v>
          </cell>
        </row>
        <row r="3126">
          <cell r="A3126" t="str">
            <v>46.12.070</v>
          </cell>
          <cell r="B3126" t="str">
            <v>Tubo de concreto (PS-2), DN= 500mm</v>
          </cell>
          <cell r="C3126" t="str">
            <v>M</v>
          </cell>
          <cell r="D3126">
            <v>96.52</v>
          </cell>
          <cell r="E3126">
            <v>33.81</v>
          </cell>
          <cell r="F3126">
            <v>130.33000000000001</v>
          </cell>
        </row>
        <row r="3127">
          <cell r="A3127" t="str">
            <v>46.12.080</v>
          </cell>
          <cell r="B3127" t="str">
            <v>Tubo de concreto (PA-1), DN= 600mm</v>
          </cell>
          <cell r="C3127" t="str">
            <v>M</v>
          </cell>
          <cell r="D3127">
            <v>145.53</v>
          </cell>
          <cell r="E3127">
            <v>38.49</v>
          </cell>
          <cell r="F3127">
            <v>184.02</v>
          </cell>
        </row>
        <row r="3128">
          <cell r="A3128" t="str">
            <v>46.12.100</v>
          </cell>
          <cell r="B3128" t="str">
            <v>Tubo de concreto (PA-1), DN= 800mm</v>
          </cell>
          <cell r="C3128" t="str">
            <v>M</v>
          </cell>
          <cell r="D3128">
            <v>254.39</v>
          </cell>
          <cell r="E3128">
            <v>49.58</v>
          </cell>
          <cell r="F3128">
            <v>303.97000000000003</v>
          </cell>
        </row>
        <row r="3129">
          <cell r="A3129" t="str">
            <v>46.12.120</v>
          </cell>
          <cell r="B3129" t="str">
            <v>Tubo de concreto (PA-1), DN= 1000mm</v>
          </cell>
          <cell r="C3129" t="str">
            <v>M</v>
          </cell>
          <cell r="D3129">
            <v>371.21</v>
          </cell>
          <cell r="E3129">
            <v>62.45</v>
          </cell>
          <cell r="F3129">
            <v>433.66</v>
          </cell>
        </row>
        <row r="3130">
          <cell r="A3130" t="str">
            <v>46.12.140</v>
          </cell>
          <cell r="B3130" t="str">
            <v>Tubo de concreto (PA-1), DN= 1200mm</v>
          </cell>
          <cell r="C3130" t="str">
            <v>M</v>
          </cell>
          <cell r="D3130">
            <v>564.65</v>
          </cell>
          <cell r="E3130">
            <v>93.36</v>
          </cell>
          <cell r="F3130">
            <v>658.01</v>
          </cell>
        </row>
        <row r="3131">
          <cell r="A3131" t="str">
            <v>46.12.150</v>
          </cell>
          <cell r="B3131" t="str">
            <v>Tubo de concreto (PA-2), DN= 600mm</v>
          </cell>
          <cell r="C3131" t="str">
            <v>M</v>
          </cell>
          <cell r="D3131">
            <v>144.02000000000001</v>
          </cell>
          <cell r="E3131">
            <v>38.49</v>
          </cell>
          <cell r="F3131">
            <v>182.51</v>
          </cell>
        </row>
        <row r="3132">
          <cell r="A3132" t="str">
            <v>46.12.160</v>
          </cell>
          <cell r="B3132" t="str">
            <v>Tubo de concreto (PA-2), DN= 800mm</v>
          </cell>
          <cell r="C3132" t="str">
            <v>M</v>
          </cell>
          <cell r="D3132">
            <v>303.26</v>
          </cell>
          <cell r="E3132">
            <v>49.58</v>
          </cell>
          <cell r="F3132">
            <v>352.84</v>
          </cell>
        </row>
        <row r="3133">
          <cell r="A3133" t="str">
            <v>46.12.170</v>
          </cell>
          <cell r="B3133" t="str">
            <v>Tubo de concreto (PA-2), DN= 1000mm</v>
          </cell>
          <cell r="C3133" t="str">
            <v>M</v>
          </cell>
          <cell r="D3133">
            <v>419.15</v>
          </cell>
          <cell r="E3133">
            <v>62.45</v>
          </cell>
          <cell r="F3133">
            <v>481.6</v>
          </cell>
        </row>
        <row r="3134">
          <cell r="A3134" t="str">
            <v>46.12.180</v>
          </cell>
          <cell r="B3134" t="str">
            <v>Tubo de concreto (PA-3), DN= 600mm</v>
          </cell>
          <cell r="C3134" t="str">
            <v>M</v>
          </cell>
          <cell r="D3134">
            <v>202.04</v>
          </cell>
          <cell r="E3134">
            <v>38.49</v>
          </cell>
          <cell r="F3134">
            <v>240.53</v>
          </cell>
        </row>
        <row r="3135">
          <cell r="A3135" t="str">
            <v>46.12.190</v>
          </cell>
          <cell r="B3135" t="str">
            <v>Tubo de concreto (PA-3), DN= 800mm</v>
          </cell>
          <cell r="C3135" t="str">
            <v>M</v>
          </cell>
          <cell r="D3135">
            <v>344.94</v>
          </cell>
          <cell r="E3135">
            <v>49.58</v>
          </cell>
          <cell r="F3135">
            <v>394.52</v>
          </cell>
        </row>
        <row r="3136">
          <cell r="A3136" t="str">
            <v>46.12.200</v>
          </cell>
          <cell r="B3136" t="str">
            <v>Tubo de concreto (PA-3), DN= 1000mm</v>
          </cell>
          <cell r="C3136" t="str">
            <v>M</v>
          </cell>
          <cell r="D3136">
            <v>504.37</v>
          </cell>
          <cell r="E3136">
            <v>62.45</v>
          </cell>
          <cell r="F3136">
            <v>566.82000000000005</v>
          </cell>
        </row>
        <row r="3137">
          <cell r="A3137" t="str">
            <v>46.12.210</v>
          </cell>
          <cell r="B3137" t="str">
            <v>Meio tubo de concreto, DN= 300mm</v>
          </cell>
          <cell r="C3137" t="str">
            <v>M</v>
          </cell>
          <cell r="D3137">
            <v>30.66</v>
          </cell>
          <cell r="E3137">
            <v>22.86</v>
          </cell>
          <cell r="F3137">
            <v>53.52</v>
          </cell>
        </row>
        <row r="3138">
          <cell r="A3138" t="str">
            <v>46.12.220</v>
          </cell>
          <cell r="B3138" t="str">
            <v>Meio tubo de concreto, DN= 400mm</v>
          </cell>
          <cell r="C3138" t="str">
            <v>M</v>
          </cell>
          <cell r="D3138">
            <v>33.770000000000003</v>
          </cell>
          <cell r="E3138">
            <v>29.13</v>
          </cell>
          <cell r="F3138">
            <v>62.9</v>
          </cell>
        </row>
        <row r="3139">
          <cell r="A3139" t="str">
            <v>46.12.240</v>
          </cell>
          <cell r="B3139" t="str">
            <v>Meio tubo de concreto, DN= 600mm</v>
          </cell>
          <cell r="C3139" t="str">
            <v>M</v>
          </cell>
          <cell r="D3139">
            <v>62.85</v>
          </cell>
          <cell r="E3139">
            <v>49.23</v>
          </cell>
          <cell r="F3139">
            <v>112.08</v>
          </cell>
        </row>
        <row r="3140">
          <cell r="A3140" t="str">
            <v>46.12.250</v>
          </cell>
          <cell r="B3140" t="str">
            <v>Tubo de concreto (PA-2), DN= 1500mm</v>
          </cell>
          <cell r="C3140" t="str">
            <v>M</v>
          </cell>
          <cell r="D3140">
            <v>917.84</v>
          </cell>
          <cell r="E3140">
            <v>140.04</v>
          </cell>
          <cell r="F3140">
            <v>1057.8800000000001</v>
          </cell>
        </row>
        <row r="3141">
          <cell r="A3141" t="str">
            <v>46.12.260</v>
          </cell>
          <cell r="B3141" t="str">
            <v>Tubo de concreto (PA-1), DN= 400mm</v>
          </cell>
          <cell r="C3141" t="str">
            <v>M</v>
          </cell>
          <cell r="D3141">
            <v>89.71</v>
          </cell>
          <cell r="E3141">
            <v>27.39</v>
          </cell>
          <cell r="F3141">
            <v>117.1</v>
          </cell>
        </row>
        <row r="3142">
          <cell r="A3142" t="str">
            <v>46.12.270</v>
          </cell>
          <cell r="B3142" t="str">
            <v>Tubo de concreto (PA-2), DN= 400mm</v>
          </cell>
          <cell r="C3142" t="str">
            <v>M</v>
          </cell>
          <cell r="D3142">
            <v>82.31</v>
          </cell>
          <cell r="E3142">
            <v>27.39</v>
          </cell>
          <cell r="F3142">
            <v>109.7</v>
          </cell>
        </row>
        <row r="3143">
          <cell r="A3143" t="str">
            <v>46.12.280</v>
          </cell>
          <cell r="B3143" t="str">
            <v>Tubo de concreto (PA-3), DN= 400mm</v>
          </cell>
          <cell r="C3143" t="str">
            <v>M</v>
          </cell>
          <cell r="D3143">
            <v>120.71</v>
          </cell>
          <cell r="E3143">
            <v>27.39</v>
          </cell>
          <cell r="F3143">
            <v>148.1</v>
          </cell>
        </row>
        <row r="3144">
          <cell r="A3144" t="str">
            <v>46.12.290</v>
          </cell>
          <cell r="B3144" t="str">
            <v>Tubo de concreto (PA-2), DN= 700mm</v>
          </cell>
          <cell r="C3144" t="str">
            <v>M</v>
          </cell>
          <cell r="D3144">
            <v>196.82</v>
          </cell>
          <cell r="E3144">
            <v>43.15</v>
          </cell>
          <cell r="F3144">
            <v>239.97</v>
          </cell>
        </row>
        <row r="3145">
          <cell r="A3145" t="str">
            <v>46.12.300</v>
          </cell>
          <cell r="B3145" t="str">
            <v>Tubo de concreto (PA-2), DN= 500mm</v>
          </cell>
          <cell r="C3145" t="str">
            <v>M</v>
          </cell>
          <cell r="D3145">
            <v>117.28</v>
          </cell>
          <cell r="E3145">
            <v>33.81</v>
          </cell>
          <cell r="F3145">
            <v>151.09</v>
          </cell>
        </row>
        <row r="3146">
          <cell r="A3146" t="str">
            <v>46.12.310</v>
          </cell>
          <cell r="B3146" t="str">
            <v>Tubo de concreto (PA-2), DN= 900mm</v>
          </cell>
          <cell r="C3146" t="str">
            <v>M</v>
          </cell>
          <cell r="D3146">
            <v>337.77</v>
          </cell>
          <cell r="E3146">
            <v>56.02</v>
          </cell>
          <cell r="F3146">
            <v>393.79</v>
          </cell>
        </row>
        <row r="3147">
          <cell r="A3147" t="str">
            <v>46.12.320</v>
          </cell>
          <cell r="B3147" t="str">
            <v>Tubo de concreto (PA-1), DN= 300mm</v>
          </cell>
          <cell r="C3147" t="str">
            <v>M</v>
          </cell>
          <cell r="D3147">
            <v>82.28</v>
          </cell>
          <cell r="E3147">
            <v>23.59</v>
          </cell>
          <cell r="F3147">
            <v>105.87</v>
          </cell>
        </row>
        <row r="3148">
          <cell r="A3148" t="str">
            <v>46.12.330</v>
          </cell>
          <cell r="B3148" t="str">
            <v>Tubo de concreto (PA-2), DN= 300mm</v>
          </cell>
          <cell r="C3148" t="str">
            <v>M</v>
          </cell>
          <cell r="D3148">
            <v>80.22</v>
          </cell>
          <cell r="E3148">
            <v>23.59</v>
          </cell>
          <cell r="F3148">
            <v>103.81</v>
          </cell>
        </row>
        <row r="3149">
          <cell r="A3149" t="str">
            <v>46.12.340</v>
          </cell>
          <cell r="B3149" t="str">
            <v>Meio tubo de concreto, DN= 200mm</v>
          </cell>
          <cell r="C3149" t="str">
            <v>M</v>
          </cell>
          <cell r="D3149">
            <v>18.899999999999999</v>
          </cell>
          <cell r="E3149">
            <v>8.32</v>
          </cell>
          <cell r="F3149">
            <v>27.22</v>
          </cell>
        </row>
        <row r="3150">
          <cell r="A3150" t="str">
            <v>46.13</v>
          </cell>
          <cell r="B3150" t="str">
            <v>Tubulacao em PEAD corrugado perfurado para rede drenagem</v>
          </cell>
        </row>
        <row r="3151">
          <cell r="A3151" t="str">
            <v>46.13.006</v>
          </cell>
          <cell r="B3151" t="str">
            <v>Tubo em polietileno de alta densidade corrugado perfurado, DN= 2 1/2´, inclusive conexões</v>
          </cell>
          <cell r="C3151" t="str">
            <v>M</v>
          </cell>
          <cell r="D3151">
            <v>11.56</v>
          </cell>
          <cell r="E3151">
            <v>1.21</v>
          </cell>
          <cell r="F3151">
            <v>12.77</v>
          </cell>
        </row>
        <row r="3152">
          <cell r="A3152" t="str">
            <v>46.13.010</v>
          </cell>
          <cell r="B3152" t="str">
            <v>Tubo em polietileno de alta densidade corrugado perfurado, DN= 3´, inclusive conexões</v>
          </cell>
          <cell r="C3152" t="str">
            <v>M</v>
          </cell>
          <cell r="D3152">
            <v>15.02</v>
          </cell>
          <cell r="E3152">
            <v>1.21</v>
          </cell>
          <cell r="F3152">
            <v>16.23</v>
          </cell>
        </row>
        <row r="3153">
          <cell r="A3153" t="str">
            <v>46.13.020</v>
          </cell>
          <cell r="B3153" t="str">
            <v>Tubo em polietileno de alta densidade corrugado perfurado, DN= 4´, inclusive conexões</v>
          </cell>
          <cell r="C3153" t="str">
            <v>M</v>
          </cell>
          <cell r="D3153">
            <v>19.72</v>
          </cell>
          <cell r="E3153">
            <v>1.21</v>
          </cell>
          <cell r="F3153">
            <v>20.93</v>
          </cell>
        </row>
        <row r="3154">
          <cell r="A3154" t="str">
            <v>46.13.026</v>
          </cell>
          <cell r="B3154" t="str">
            <v>Tubo em polietileno de alta densidade corrugado perfurado, DN= 6´, inclusive conexões</v>
          </cell>
          <cell r="C3154" t="str">
            <v>M</v>
          </cell>
          <cell r="D3154">
            <v>49.35</v>
          </cell>
          <cell r="E3154">
            <v>1.21</v>
          </cell>
          <cell r="F3154">
            <v>50.56</v>
          </cell>
        </row>
        <row r="3155">
          <cell r="A3155" t="str">
            <v>46.13.030</v>
          </cell>
          <cell r="B3155" t="str">
            <v>Tubo em polietileno de alta densidade corrugado perfurado, DN= 8´, inclusive conexões</v>
          </cell>
          <cell r="C3155" t="str">
            <v>M</v>
          </cell>
          <cell r="D3155">
            <v>64.83</v>
          </cell>
          <cell r="E3155">
            <v>1.21</v>
          </cell>
          <cell r="F3155">
            <v>66.040000000000006</v>
          </cell>
        </row>
        <row r="3156">
          <cell r="A3156" t="str">
            <v>46.13.100</v>
          </cell>
          <cell r="B3156" t="str">
            <v>Tubo em polietileno de alta densidade corrugado, DN/DI= 250 mm</v>
          </cell>
          <cell r="C3156" t="str">
            <v>M</v>
          </cell>
          <cell r="D3156">
            <v>103.38</v>
          </cell>
          <cell r="E3156">
            <v>1.82</v>
          </cell>
          <cell r="F3156">
            <v>105.2</v>
          </cell>
        </row>
        <row r="3157">
          <cell r="A3157" t="str">
            <v>46.13.101</v>
          </cell>
          <cell r="B3157" t="str">
            <v>Tubo em polietileno de alta densidade corrugado, DN/DI= 300 mm</v>
          </cell>
          <cell r="C3157" t="str">
            <v>M</v>
          </cell>
          <cell r="D3157">
            <v>128.63</v>
          </cell>
          <cell r="E3157">
            <v>1.82</v>
          </cell>
          <cell r="F3157">
            <v>130.44999999999999</v>
          </cell>
        </row>
        <row r="3158">
          <cell r="A3158" t="str">
            <v>46.13.102</v>
          </cell>
          <cell r="B3158" t="str">
            <v>Tubo em polietileno de alta densidade corrugado, DN/DI= 400 mm</v>
          </cell>
          <cell r="C3158" t="str">
            <v>M</v>
          </cell>
          <cell r="D3158">
            <v>201.18</v>
          </cell>
          <cell r="E3158">
            <v>1.82</v>
          </cell>
          <cell r="F3158">
            <v>203</v>
          </cell>
        </row>
        <row r="3159">
          <cell r="A3159" t="str">
            <v>46.13.103</v>
          </cell>
          <cell r="B3159" t="str">
            <v>Tubo em polietileno de alta densidade corrugado, DN/DI= 500 mm</v>
          </cell>
          <cell r="C3159" t="str">
            <v>M</v>
          </cell>
          <cell r="D3159">
            <v>312.82</v>
          </cell>
          <cell r="E3159">
            <v>1.82</v>
          </cell>
          <cell r="F3159">
            <v>314.64</v>
          </cell>
        </row>
        <row r="3160">
          <cell r="A3160" t="str">
            <v>46.13.104</v>
          </cell>
          <cell r="B3160" t="str">
            <v>Tubo em polietileno de alta densidade corrugado, DN/DI= 600 mm</v>
          </cell>
          <cell r="C3160" t="str">
            <v>M</v>
          </cell>
          <cell r="D3160">
            <v>455.14</v>
          </cell>
          <cell r="E3160">
            <v>1.82</v>
          </cell>
          <cell r="F3160">
            <v>456.96</v>
          </cell>
        </row>
        <row r="3161">
          <cell r="A3161" t="str">
            <v>46.13.105</v>
          </cell>
          <cell r="B3161" t="str">
            <v>Tubo em polietileno de alta densidade corrugado, DN/DI= 800 mm</v>
          </cell>
          <cell r="C3161" t="str">
            <v>M</v>
          </cell>
          <cell r="D3161">
            <v>718.61</v>
          </cell>
          <cell r="E3161">
            <v>1.82</v>
          </cell>
          <cell r="F3161">
            <v>720.43</v>
          </cell>
        </row>
        <row r="3162">
          <cell r="A3162" t="str">
            <v>46.13.106</v>
          </cell>
          <cell r="B3162" t="str">
            <v>Tubo em polietileno de alta densidade corrugado, DN/DI= 1000 mm</v>
          </cell>
          <cell r="C3162" t="str">
            <v>M</v>
          </cell>
          <cell r="D3162">
            <v>1218.49</v>
          </cell>
          <cell r="E3162">
            <v>1.82</v>
          </cell>
          <cell r="F3162">
            <v>1220.31</v>
          </cell>
        </row>
        <row r="3163">
          <cell r="A3163" t="str">
            <v>46.13.107</v>
          </cell>
          <cell r="B3163" t="str">
            <v>Tubo em polietileno de alta densidade corrugado, DN/DI= 1200 mm</v>
          </cell>
          <cell r="C3163" t="str">
            <v>M</v>
          </cell>
          <cell r="D3163">
            <v>1515.73</v>
          </cell>
          <cell r="E3163">
            <v>1.82</v>
          </cell>
          <cell r="F3163">
            <v>1517.55</v>
          </cell>
        </row>
        <row r="3164">
          <cell r="A3164" t="str">
            <v>46.14</v>
          </cell>
          <cell r="B3164" t="str">
            <v>Tubulacao em ferro ductil para redes de saneamento</v>
          </cell>
        </row>
        <row r="3165">
          <cell r="A3165" t="str">
            <v>46.14.020</v>
          </cell>
          <cell r="B3165" t="str">
            <v>Tubo de ferro fundido classe K-7 com junta elástica, DN= 150mm, inclusive conexões</v>
          </cell>
          <cell r="C3165" t="str">
            <v>M</v>
          </cell>
          <cell r="D3165">
            <v>575.03</v>
          </cell>
          <cell r="E3165">
            <v>25.46</v>
          </cell>
          <cell r="F3165">
            <v>600.49</v>
          </cell>
        </row>
        <row r="3166">
          <cell r="A3166" t="str">
            <v>46.14.030</v>
          </cell>
          <cell r="B3166" t="str">
            <v>Tubo de ferro fundido classe K-7 com junta elástica, DN= 200mm, inclusive conexões</v>
          </cell>
          <cell r="C3166" t="str">
            <v>M</v>
          </cell>
          <cell r="D3166">
            <v>681.41</v>
          </cell>
          <cell r="E3166">
            <v>25.46</v>
          </cell>
          <cell r="F3166">
            <v>706.87</v>
          </cell>
        </row>
        <row r="3167">
          <cell r="A3167" t="str">
            <v>46.14.040</v>
          </cell>
          <cell r="B3167" t="str">
            <v>Tubo de ferro fundido classe K-7 com junta elástica, DN= 250mm, inclusive conexões</v>
          </cell>
          <cell r="C3167" t="str">
            <v>M</v>
          </cell>
          <cell r="D3167">
            <v>828.33</v>
          </cell>
          <cell r="E3167">
            <v>25.46</v>
          </cell>
          <cell r="F3167">
            <v>853.79</v>
          </cell>
        </row>
        <row r="3168">
          <cell r="A3168" t="str">
            <v>46.14.050</v>
          </cell>
          <cell r="B3168" t="str">
            <v>Tubo de ferro fundido classe K-7 com junta elástica, DN= 350mm, inclusive conexões</v>
          </cell>
          <cell r="C3168" t="str">
            <v>M</v>
          </cell>
          <cell r="D3168">
            <v>1282.23</v>
          </cell>
          <cell r="E3168">
            <v>25.46</v>
          </cell>
          <cell r="F3168">
            <v>1307.69</v>
          </cell>
        </row>
        <row r="3169">
          <cell r="A3169" t="str">
            <v>46.14.060</v>
          </cell>
          <cell r="B3169" t="str">
            <v>Tubo de ferro fundido classe K-7 com junta elástica, DN= 300mm, inclusive conexões</v>
          </cell>
          <cell r="C3169" t="str">
            <v>M</v>
          </cell>
          <cell r="D3169">
            <v>978.68</v>
          </cell>
          <cell r="E3169">
            <v>25.46</v>
          </cell>
          <cell r="F3169">
            <v>1004.14</v>
          </cell>
        </row>
        <row r="3170">
          <cell r="A3170" t="str">
            <v>46.14.490</v>
          </cell>
          <cell r="B3170" t="str">
            <v>Tubo de ferro fundido classe k-9 com junta elástica, DN= 80mm, inclusive conexões</v>
          </cell>
          <cell r="C3170" t="str">
            <v>M</v>
          </cell>
          <cell r="D3170">
            <v>501.7</v>
          </cell>
          <cell r="E3170">
            <v>25.46</v>
          </cell>
          <cell r="F3170">
            <v>527.16</v>
          </cell>
        </row>
        <row r="3171">
          <cell r="A3171" t="str">
            <v>46.14.510</v>
          </cell>
          <cell r="B3171" t="str">
            <v>Tubo de ferro fundido classe K-9 com junta elástica, DN= 100mm, inclusive conexões</v>
          </cell>
          <cell r="C3171" t="str">
            <v>M</v>
          </cell>
          <cell r="D3171">
            <v>505.33</v>
          </cell>
          <cell r="E3171">
            <v>25.46</v>
          </cell>
          <cell r="F3171">
            <v>530.79</v>
          </cell>
        </row>
        <row r="3172">
          <cell r="A3172" t="str">
            <v>46.14.520</v>
          </cell>
          <cell r="B3172" t="str">
            <v>Tubo de ferro fundido classe K-9 com junta elástica, DN= 150mm, inclusive conexões</v>
          </cell>
          <cell r="C3172" t="str">
            <v>M</v>
          </cell>
          <cell r="D3172">
            <v>691.75</v>
          </cell>
          <cell r="E3172">
            <v>25.46</v>
          </cell>
          <cell r="F3172">
            <v>717.21</v>
          </cell>
        </row>
        <row r="3173">
          <cell r="A3173" t="str">
            <v>46.14.530</v>
          </cell>
          <cell r="B3173" t="str">
            <v>Tubo de ferro fundido classe K-9 com junta elástica, DN= 200mm, inclusive conexões</v>
          </cell>
          <cell r="C3173" t="str">
            <v>M</v>
          </cell>
          <cell r="D3173">
            <v>842.77</v>
          </cell>
          <cell r="E3173">
            <v>25.46</v>
          </cell>
          <cell r="F3173">
            <v>868.23</v>
          </cell>
        </row>
        <row r="3174">
          <cell r="A3174" t="str">
            <v>46.14.540</v>
          </cell>
          <cell r="B3174" t="str">
            <v>Tubo de ferro fundido classe k-9 com junta elástica, DN= 250mm, inclusive conexões</v>
          </cell>
          <cell r="C3174" t="str">
            <v>M</v>
          </cell>
          <cell r="D3174">
            <v>924.99</v>
          </cell>
          <cell r="E3174">
            <v>25.46</v>
          </cell>
          <cell r="F3174">
            <v>950.45</v>
          </cell>
        </row>
        <row r="3175">
          <cell r="A3175" t="str">
            <v>46.14.550</v>
          </cell>
          <cell r="B3175" t="str">
            <v>Tubo de ferro fundido classe K-9 com junta elástica, DN= 300mm, inclusive conexões</v>
          </cell>
          <cell r="C3175" t="str">
            <v>M</v>
          </cell>
          <cell r="D3175">
            <v>1016.93</v>
          </cell>
          <cell r="E3175">
            <v>25.46</v>
          </cell>
          <cell r="F3175">
            <v>1042.3900000000001</v>
          </cell>
        </row>
        <row r="3176">
          <cell r="A3176" t="str">
            <v>46.14.560</v>
          </cell>
          <cell r="B3176" t="str">
            <v>Tubo de ferro fundido classe k-9 com junta elástica, DN= 350mm, inclusive conexões</v>
          </cell>
          <cell r="C3176" t="str">
            <v>M</v>
          </cell>
          <cell r="D3176">
            <v>1336.77</v>
          </cell>
          <cell r="E3176">
            <v>25.46</v>
          </cell>
          <cell r="F3176">
            <v>1362.23</v>
          </cell>
        </row>
        <row r="3177">
          <cell r="A3177" t="str">
            <v>46.15</v>
          </cell>
          <cell r="B3177" t="str">
            <v>Tubulacao em PEAD - recalque de tratamento de esgoto</v>
          </cell>
        </row>
        <row r="3178">
          <cell r="A3178" t="str">
            <v>46.15.111</v>
          </cell>
          <cell r="B3178" t="str">
            <v>Tubo em polietileno de alta densidade DE=160 mm - PN-10, inclusive conexões</v>
          </cell>
          <cell r="C3178" t="str">
            <v>M</v>
          </cell>
          <cell r="D3178">
            <v>166.35</v>
          </cell>
          <cell r="E3178">
            <v>15.27</v>
          </cell>
          <cell r="F3178">
            <v>181.62</v>
          </cell>
        </row>
        <row r="3179">
          <cell r="A3179" t="str">
            <v>46.15.112</v>
          </cell>
          <cell r="B3179" t="str">
            <v>Tubo em polietileno de alta densidade DE=200 mm - PN-10, inclusive conexões</v>
          </cell>
          <cell r="C3179" t="str">
            <v>M</v>
          </cell>
          <cell r="D3179">
            <v>267.41000000000003</v>
          </cell>
          <cell r="E3179">
            <v>20.37</v>
          </cell>
          <cell r="F3179">
            <v>287.77999999999997</v>
          </cell>
        </row>
        <row r="3180">
          <cell r="A3180" t="str">
            <v>46.15.113</v>
          </cell>
          <cell r="B3180" t="str">
            <v>Tubo em polietileno de alta densidade DE=225 mm - PN-10, inclusive conexões</v>
          </cell>
          <cell r="C3180" t="str">
            <v>M</v>
          </cell>
          <cell r="D3180">
            <v>277.66000000000003</v>
          </cell>
          <cell r="E3180">
            <v>20.37</v>
          </cell>
          <cell r="F3180">
            <v>298.02999999999997</v>
          </cell>
        </row>
        <row r="3181">
          <cell r="A3181" t="str">
            <v>46.18</v>
          </cell>
          <cell r="B3181" t="str">
            <v>Tubulacao flangeada em ferro ductil para redes de saneamento</v>
          </cell>
        </row>
        <row r="3182">
          <cell r="A3182" t="str">
            <v>46.18.010</v>
          </cell>
          <cell r="B3182" t="str">
            <v>Tubo em ferro fundido com ponta e ponta TCLA - DN= 80mm, sem juntas e conexões</v>
          </cell>
          <cell r="C3182" t="str">
            <v>M</v>
          </cell>
          <cell r="D3182">
            <v>501.09</v>
          </cell>
          <cell r="E3182">
            <v>29.09</v>
          </cell>
          <cell r="F3182">
            <v>530.17999999999995</v>
          </cell>
        </row>
        <row r="3183">
          <cell r="A3183" t="str">
            <v>46.18.020</v>
          </cell>
          <cell r="B3183" t="str">
            <v>Tubo em ferro fundido com ponta e ponta TCLA - DN= 100mm, sem juntas e conexões</v>
          </cell>
          <cell r="C3183" t="str">
            <v>M</v>
          </cell>
          <cell r="D3183">
            <v>646.78</v>
          </cell>
          <cell r="E3183">
            <v>29.09</v>
          </cell>
          <cell r="F3183">
            <v>675.87</v>
          </cell>
        </row>
        <row r="3184">
          <cell r="A3184" t="str">
            <v>46.18.030</v>
          </cell>
          <cell r="B3184" t="str">
            <v>Tubo em ferro fundido com ponta e ponta TCLA - DN= 150mm, sem juntas e conexões</v>
          </cell>
          <cell r="C3184" t="str">
            <v>M</v>
          </cell>
          <cell r="D3184">
            <v>798.53</v>
          </cell>
          <cell r="E3184">
            <v>29.09</v>
          </cell>
          <cell r="F3184">
            <v>827.62</v>
          </cell>
        </row>
        <row r="3185">
          <cell r="A3185" t="str">
            <v>46.18.040</v>
          </cell>
          <cell r="B3185" t="str">
            <v>Tubo em ferro fundido com ponta e ponta TCLA - DN= 200mm, sem juntas e conexões</v>
          </cell>
          <cell r="C3185" t="str">
            <v>M</v>
          </cell>
          <cell r="D3185">
            <v>940.65</v>
          </cell>
          <cell r="E3185">
            <v>29.09</v>
          </cell>
          <cell r="F3185">
            <v>969.74</v>
          </cell>
        </row>
        <row r="3186">
          <cell r="A3186" t="str">
            <v>46.18.050</v>
          </cell>
          <cell r="B3186" t="str">
            <v>Tubo em ferro fundido com ponta e ponta TCLA - DN= 250mm, sem juntas e conexões</v>
          </cell>
          <cell r="C3186" t="str">
            <v>M</v>
          </cell>
          <cell r="D3186">
            <v>1075.98</v>
          </cell>
          <cell r="E3186">
            <v>31.27</v>
          </cell>
          <cell r="F3186">
            <v>1107.25</v>
          </cell>
        </row>
        <row r="3187">
          <cell r="A3187" t="str">
            <v>46.18.060</v>
          </cell>
          <cell r="B3187" t="str">
            <v>Tubo em ferro fundido com ponta e ponta TCLA - DN= 300mm, sem juntas e conexões</v>
          </cell>
          <cell r="C3187" t="str">
            <v>M</v>
          </cell>
          <cell r="D3187">
            <v>1371.06</v>
          </cell>
          <cell r="E3187">
            <v>31.27</v>
          </cell>
          <cell r="F3187">
            <v>1402.33</v>
          </cell>
        </row>
        <row r="3188">
          <cell r="A3188" t="str">
            <v>46.18.089</v>
          </cell>
          <cell r="B3188" t="str">
            <v>Flange avulso em ferro fundido, classe PN-10, DN= 50mm</v>
          </cell>
          <cell r="C3188" t="str">
            <v>UN</v>
          </cell>
          <cell r="D3188">
            <v>115.66</v>
          </cell>
          <cell r="E3188">
            <v>16.010000000000002</v>
          </cell>
          <cell r="F3188">
            <v>131.66999999999999</v>
          </cell>
        </row>
        <row r="3189">
          <cell r="A3189" t="str">
            <v>46.18.090</v>
          </cell>
          <cell r="B3189" t="str">
            <v>Flange avulso em ferro fundido, classe PN-10, DN= 80mm</v>
          </cell>
          <cell r="C3189" t="str">
            <v>UN</v>
          </cell>
          <cell r="D3189">
            <v>157.22999999999999</v>
          </cell>
          <cell r="E3189">
            <v>16.010000000000002</v>
          </cell>
          <cell r="F3189">
            <v>173.24</v>
          </cell>
        </row>
        <row r="3190">
          <cell r="A3190" t="str">
            <v>46.18.100</v>
          </cell>
          <cell r="B3190" t="str">
            <v>Flange avulso em ferro fundido, classe PN-10, DN= 100mm</v>
          </cell>
          <cell r="C3190" t="str">
            <v>UN</v>
          </cell>
          <cell r="D3190">
            <v>211.8</v>
          </cell>
          <cell r="E3190">
            <v>17.47</v>
          </cell>
          <cell r="F3190">
            <v>229.27</v>
          </cell>
        </row>
        <row r="3191">
          <cell r="A3191" t="str">
            <v>46.18.110</v>
          </cell>
          <cell r="B3191" t="str">
            <v>Flange avulso em ferro fundido, classe PN-10, DN= 150mm</v>
          </cell>
          <cell r="C3191" t="str">
            <v>UN</v>
          </cell>
          <cell r="D3191">
            <v>325.58</v>
          </cell>
          <cell r="E3191">
            <v>18.920000000000002</v>
          </cell>
          <cell r="F3191">
            <v>344.5</v>
          </cell>
        </row>
        <row r="3192">
          <cell r="A3192" t="str">
            <v>46.18.120</v>
          </cell>
          <cell r="B3192" t="str">
            <v>Flange avulso em ferro fundido, classe PN-10, DN= 200mm</v>
          </cell>
          <cell r="C3192" t="str">
            <v>UN</v>
          </cell>
          <cell r="D3192">
            <v>381.26</v>
          </cell>
          <cell r="E3192">
            <v>20.38</v>
          </cell>
          <cell r="F3192">
            <v>401.64</v>
          </cell>
        </row>
        <row r="3193">
          <cell r="A3193" t="str">
            <v>46.18.130</v>
          </cell>
          <cell r="B3193" t="str">
            <v>Flange avulso em ferro fundido, classe PN-10, DN= 250mm</v>
          </cell>
          <cell r="C3193" t="str">
            <v>UN</v>
          </cell>
          <cell r="D3193">
            <v>499.92</v>
          </cell>
          <cell r="E3193">
            <v>21.83</v>
          </cell>
          <cell r="F3193">
            <v>521.75</v>
          </cell>
        </row>
        <row r="3194">
          <cell r="A3194" t="str">
            <v>46.18.140</v>
          </cell>
          <cell r="B3194" t="str">
            <v>Flange avulso em ferro fundido, classe PN-10, DN= 300mm</v>
          </cell>
          <cell r="C3194" t="str">
            <v>UN</v>
          </cell>
          <cell r="D3194">
            <v>642.07000000000005</v>
          </cell>
          <cell r="E3194">
            <v>23.29</v>
          </cell>
          <cell r="F3194">
            <v>665.36</v>
          </cell>
        </row>
        <row r="3195">
          <cell r="A3195" t="str">
            <v>46.18.168</v>
          </cell>
          <cell r="B3195" t="str">
            <v>Curva de 90° em ferro fundido com flanges, classe PN-10, DN= 50mm</v>
          </cell>
          <cell r="C3195" t="str">
            <v>UN</v>
          </cell>
          <cell r="D3195">
            <v>297.17</v>
          </cell>
          <cell r="E3195">
            <v>20.38</v>
          </cell>
          <cell r="F3195">
            <v>317.55</v>
          </cell>
        </row>
        <row r="3196">
          <cell r="A3196" t="str">
            <v>46.18.170</v>
          </cell>
          <cell r="B3196" t="str">
            <v>Curva de 90° em ferro fundido, com flanges, classe PN-10, DN= 80mm</v>
          </cell>
          <cell r="C3196" t="str">
            <v>UN</v>
          </cell>
          <cell r="D3196">
            <v>414.91</v>
          </cell>
          <cell r="E3196">
            <v>16.010000000000002</v>
          </cell>
          <cell r="F3196">
            <v>430.92</v>
          </cell>
        </row>
        <row r="3197">
          <cell r="A3197" t="str">
            <v>46.18.180</v>
          </cell>
          <cell r="B3197" t="str">
            <v>Curva de 90° em ferro fundido, com flanges, classe PN-10, DN= 100mm</v>
          </cell>
          <cell r="C3197" t="str">
            <v>UN</v>
          </cell>
          <cell r="D3197">
            <v>400.16</v>
          </cell>
          <cell r="E3197">
            <v>20.38</v>
          </cell>
          <cell r="F3197">
            <v>420.54</v>
          </cell>
        </row>
        <row r="3198">
          <cell r="A3198" t="str">
            <v>46.18.190</v>
          </cell>
          <cell r="B3198" t="str">
            <v>Curva de 90° em ferro fundido, com flanges, classe PN-10, DN= 150mm</v>
          </cell>
          <cell r="C3198" t="str">
            <v>UN</v>
          </cell>
          <cell r="D3198">
            <v>689.25</v>
          </cell>
          <cell r="E3198">
            <v>23.29</v>
          </cell>
          <cell r="F3198">
            <v>712.54</v>
          </cell>
        </row>
        <row r="3199">
          <cell r="A3199" t="str">
            <v>46.18.410</v>
          </cell>
          <cell r="B3199" t="str">
            <v>Te em ferro fundido, com flanges, classe PN-10, DN= 80mm, com derivação de 80mm</v>
          </cell>
          <cell r="C3199" t="str">
            <v>UN</v>
          </cell>
          <cell r="D3199">
            <v>531.46</v>
          </cell>
          <cell r="E3199">
            <v>17.47</v>
          </cell>
          <cell r="F3199">
            <v>548.92999999999995</v>
          </cell>
        </row>
        <row r="3200">
          <cell r="A3200" t="str">
            <v>46.18.420</v>
          </cell>
          <cell r="B3200" t="str">
            <v>Te em ferro fundido, com flanges, classe PN-10, DN= 100mm, com derivações de 80 até 100mm</v>
          </cell>
          <cell r="C3200" t="str">
            <v>UN</v>
          </cell>
          <cell r="D3200">
            <v>624.80999999999995</v>
          </cell>
          <cell r="E3200">
            <v>20.38</v>
          </cell>
          <cell r="F3200">
            <v>645.19000000000005</v>
          </cell>
        </row>
        <row r="3201">
          <cell r="A3201" t="str">
            <v>46.18.430</v>
          </cell>
          <cell r="B3201" t="str">
            <v>Te em ferro fundido, com flanges, classe PN-10, DN= 150mm, com derivações de 80 até 150mm</v>
          </cell>
          <cell r="C3201" t="str">
            <v>UN</v>
          </cell>
          <cell r="D3201">
            <v>1127.74</v>
          </cell>
          <cell r="E3201">
            <v>23.29</v>
          </cell>
          <cell r="F3201">
            <v>1151.03</v>
          </cell>
        </row>
        <row r="3202">
          <cell r="A3202" t="str">
            <v>46.18.560</v>
          </cell>
          <cell r="B3202" t="str">
            <v>Junta Gibault em ferro fundido, DN= 80mm, completa</v>
          </cell>
          <cell r="C3202" t="str">
            <v>UN</v>
          </cell>
          <cell r="D3202">
            <v>248.99</v>
          </cell>
          <cell r="E3202">
            <v>16.010000000000002</v>
          </cell>
          <cell r="F3202">
            <v>265</v>
          </cell>
        </row>
        <row r="3203">
          <cell r="A3203" t="str">
            <v>46.18.570</v>
          </cell>
          <cell r="B3203" t="str">
            <v>Junta Gibault em ferro fundido, DN= 100 mm, completa</v>
          </cell>
          <cell r="C3203" t="str">
            <v>UN</v>
          </cell>
          <cell r="D3203">
            <v>209.58</v>
          </cell>
          <cell r="E3203">
            <v>17.47</v>
          </cell>
          <cell r="F3203">
            <v>227.05</v>
          </cell>
        </row>
        <row r="3204">
          <cell r="A3204" t="str">
            <v>46.19</v>
          </cell>
          <cell r="B3204" t="str">
            <v>Tubulacao flangeada em ferro ductil para redes de saneamento.</v>
          </cell>
        </row>
        <row r="3205">
          <cell r="A3205" t="str">
            <v>46.19.500</v>
          </cell>
          <cell r="B3205" t="str">
            <v>Redução excêntrica em ferro fundido, com flanges, classe PN-10, DN= 100mm x 80mm</v>
          </cell>
          <cell r="C3205" t="str">
            <v>UN</v>
          </cell>
          <cell r="D3205">
            <v>512.25</v>
          </cell>
          <cell r="E3205">
            <v>20.38</v>
          </cell>
          <cell r="F3205">
            <v>532.63</v>
          </cell>
        </row>
        <row r="3206">
          <cell r="A3206" t="str">
            <v>46.19.510</v>
          </cell>
          <cell r="B3206" t="str">
            <v>Redução excêntrica em ferro fundido, com flanges, classe PN-10, DN= 150mm x 80/100mm</v>
          </cell>
          <cell r="C3206" t="str">
            <v>UN</v>
          </cell>
          <cell r="D3206">
            <v>613.02</v>
          </cell>
          <cell r="E3206">
            <v>23.29</v>
          </cell>
          <cell r="F3206">
            <v>636.30999999999995</v>
          </cell>
        </row>
        <row r="3207">
          <cell r="A3207" t="str">
            <v>46.19.520</v>
          </cell>
          <cell r="B3207" t="str">
            <v>Redução excêntrica em ferro fundido, com flanges, classe PN-10, DN= 200mm x 100/150mm</v>
          </cell>
          <cell r="C3207" t="str">
            <v>UN</v>
          </cell>
          <cell r="D3207">
            <v>917.82</v>
          </cell>
          <cell r="E3207">
            <v>26.2</v>
          </cell>
          <cell r="F3207">
            <v>944.02</v>
          </cell>
        </row>
        <row r="3208">
          <cell r="A3208" t="str">
            <v>46.19.530</v>
          </cell>
          <cell r="B3208" t="str">
            <v>Redução excêntrica em ferro fundido, com flanges, classe PN-10, DN= 250mm x 150/200mm</v>
          </cell>
          <cell r="C3208" t="str">
            <v>UN</v>
          </cell>
          <cell r="D3208">
            <v>1459.27</v>
          </cell>
          <cell r="E3208">
            <v>29.12</v>
          </cell>
          <cell r="F3208">
            <v>1488.39</v>
          </cell>
        </row>
        <row r="3209">
          <cell r="A3209" t="str">
            <v>46.19.590</v>
          </cell>
          <cell r="B3209" t="str">
            <v>Redução concêntrica em ferro fundido, com flanges, classe PN-10, DN= 80 x 50mm</v>
          </cell>
          <cell r="C3209" t="str">
            <v>UN</v>
          </cell>
          <cell r="D3209">
            <v>397.38</v>
          </cell>
          <cell r="E3209">
            <v>20.38</v>
          </cell>
          <cell r="F3209">
            <v>417.76</v>
          </cell>
        </row>
        <row r="3210">
          <cell r="A3210" t="str">
            <v>46.19.600</v>
          </cell>
          <cell r="B3210" t="str">
            <v>Redução concêntrica em ferro fundido, com flanges, classe PN-10, DN= 100mm x 80mm</v>
          </cell>
          <cell r="C3210" t="str">
            <v>UN</v>
          </cell>
          <cell r="D3210">
            <v>355.29</v>
          </cell>
          <cell r="E3210">
            <v>20.38</v>
          </cell>
          <cell r="F3210">
            <v>375.67</v>
          </cell>
        </row>
        <row r="3211">
          <cell r="A3211" t="str">
            <v>46.19.610</v>
          </cell>
          <cell r="B3211" t="str">
            <v>Redução concêntrica em ferro fundido, com flanges, classe PN-10, DN= 150mm x 80/100mm</v>
          </cell>
          <cell r="C3211" t="str">
            <v>UN</v>
          </cell>
          <cell r="D3211">
            <v>786.43</v>
          </cell>
          <cell r="E3211">
            <v>23.29</v>
          </cell>
          <cell r="F3211">
            <v>809.72</v>
          </cell>
        </row>
        <row r="3212">
          <cell r="A3212" t="str">
            <v>46.19.620</v>
          </cell>
          <cell r="B3212" t="str">
            <v>Redução concêntrica em ferro fundido, com flanges, classe PN-10, DN= 200mm x 100/150mm</v>
          </cell>
          <cell r="C3212" t="str">
            <v>UN</v>
          </cell>
          <cell r="D3212">
            <v>925.51</v>
          </cell>
          <cell r="E3212">
            <v>26.2</v>
          </cell>
          <cell r="F3212">
            <v>951.71</v>
          </cell>
        </row>
        <row r="3213">
          <cell r="A3213" t="str">
            <v>46.19.630</v>
          </cell>
          <cell r="B3213" t="str">
            <v>Redução concêntrica em ferro fundido, com flanges, classe PN-10, DN= 250mm x 150/200mm</v>
          </cell>
          <cell r="C3213" t="str">
            <v>UN</v>
          </cell>
          <cell r="D3213">
            <v>1374.86</v>
          </cell>
          <cell r="E3213">
            <v>29.12</v>
          </cell>
          <cell r="F3213">
            <v>1403.98</v>
          </cell>
        </row>
        <row r="3214">
          <cell r="A3214" t="str">
            <v>46.20</v>
          </cell>
          <cell r="B3214" t="str">
            <v>Reparos, conservacoes e complementos - GRUPO 46</v>
          </cell>
        </row>
        <row r="3215">
          <cell r="A3215" t="str">
            <v>46.20.010</v>
          </cell>
          <cell r="B3215" t="str">
            <v>Assentamento de tubo de concreto com diâmetro até 600 mm</v>
          </cell>
          <cell r="C3215" t="str">
            <v>M</v>
          </cell>
          <cell r="D3215">
            <v>1.59</v>
          </cell>
          <cell r="E3215">
            <v>49.23</v>
          </cell>
          <cell r="F3215">
            <v>50.82</v>
          </cell>
        </row>
        <row r="3216">
          <cell r="A3216" t="str">
            <v>46.20.020</v>
          </cell>
          <cell r="B3216" t="str">
            <v>Assentamento de tubo de concreto com diâmetro de 700 até 1500 mm</v>
          </cell>
          <cell r="C3216" t="str">
            <v>M</v>
          </cell>
          <cell r="D3216">
            <v>54.95</v>
          </cell>
          <cell r="E3216">
            <v>28.63</v>
          </cell>
          <cell r="F3216">
            <v>83.58</v>
          </cell>
        </row>
        <row r="3217">
          <cell r="A3217" t="str">
            <v>46.21</v>
          </cell>
          <cell r="B3217" t="str">
            <v>Tubulacao em aco preto schedule</v>
          </cell>
        </row>
        <row r="3218">
          <cell r="A3218" t="str">
            <v>46.21.012</v>
          </cell>
          <cell r="B3218" t="str">
            <v>Tubo de aço carbono preto sem costura Schedule 40, DN= 1´ - inclusive conexões</v>
          </cell>
          <cell r="C3218" t="str">
            <v>M</v>
          </cell>
          <cell r="D3218">
            <v>67.42</v>
          </cell>
          <cell r="E3218">
            <v>50.95</v>
          </cell>
          <cell r="F3218">
            <v>118.37</v>
          </cell>
        </row>
        <row r="3219">
          <cell r="A3219" t="str">
            <v>46.21.036</v>
          </cell>
          <cell r="B3219" t="str">
            <v>Tubo de aço carbono preto sem costura Schedule 40, DN= 1 1/4´ - inclusive conexões</v>
          </cell>
          <cell r="C3219" t="str">
            <v>M</v>
          </cell>
          <cell r="D3219">
            <v>75.989999999999995</v>
          </cell>
          <cell r="E3219">
            <v>58.22</v>
          </cell>
          <cell r="F3219">
            <v>134.21</v>
          </cell>
        </row>
        <row r="3220">
          <cell r="A3220" t="str">
            <v>46.21.040</v>
          </cell>
          <cell r="B3220" t="str">
            <v>Tubo de aço carbono preto sem costura Schedule 40, DN= 1 1/2´ - inclusive conexões</v>
          </cell>
          <cell r="C3220" t="str">
            <v>M</v>
          </cell>
          <cell r="D3220">
            <v>83.58</v>
          </cell>
          <cell r="E3220">
            <v>58.22</v>
          </cell>
          <cell r="F3220">
            <v>141.80000000000001</v>
          </cell>
        </row>
        <row r="3221">
          <cell r="A3221" t="str">
            <v>46.21.046</v>
          </cell>
          <cell r="B3221" t="str">
            <v>Tubo de aço carbono preto sem costura Schedule 40, DN= 2´ - inclusive conexões</v>
          </cell>
          <cell r="C3221" t="str">
            <v>M</v>
          </cell>
          <cell r="D3221">
            <v>114.54</v>
          </cell>
          <cell r="E3221">
            <v>65.510000000000005</v>
          </cell>
          <cell r="F3221">
            <v>180.05</v>
          </cell>
        </row>
        <row r="3222">
          <cell r="A3222" t="str">
            <v>46.21.056</v>
          </cell>
          <cell r="B3222" t="str">
            <v>Tubo de aço carbono preto sem costura Schedule 40, DN= 2 1/2´ - inclusive conexões</v>
          </cell>
          <cell r="C3222" t="str">
            <v>M</v>
          </cell>
          <cell r="D3222">
            <v>184.62</v>
          </cell>
          <cell r="E3222">
            <v>72.78</v>
          </cell>
          <cell r="F3222">
            <v>257.39999999999998</v>
          </cell>
        </row>
        <row r="3223">
          <cell r="A3223" t="str">
            <v>46.21.060</v>
          </cell>
          <cell r="B3223" t="str">
            <v>Tubo de aço carbono preto sem costura Schedule 40, DN= 3´ - inclusive conexões</v>
          </cell>
          <cell r="C3223" t="str">
            <v>M</v>
          </cell>
          <cell r="D3223">
            <v>204.74</v>
          </cell>
          <cell r="E3223">
            <v>81.88</v>
          </cell>
          <cell r="F3223">
            <v>286.62</v>
          </cell>
        </row>
        <row r="3224">
          <cell r="A3224" t="str">
            <v>46.21.066</v>
          </cell>
          <cell r="B3224" t="str">
            <v>Tubo de aço carbono preto sem costura Schedule 40, DN= 3 1/2´ - inclusive conexões</v>
          </cell>
          <cell r="C3224" t="str">
            <v>M</v>
          </cell>
          <cell r="D3224">
            <v>291.27999999999997</v>
          </cell>
          <cell r="E3224">
            <v>87.34</v>
          </cell>
          <cell r="F3224">
            <v>378.62</v>
          </cell>
        </row>
        <row r="3225">
          <cell r="A3225" t="str">
            <v>46.21.080</v>
          </cell>
          <cell r="B3225" t="str">
            <v>Tubo de aço carbono preto sem costura Schedule 40, DN= 4´ - inclusive conexões</v>
          </cell>
          <cell r="C3225" t="str">
            <v>M</v>
          </cell>
          <cell r="D3225">
            <v>281.54000000000002</v>
          </cell>
          <cell r="E3225">
            <v>90.98</v>
          </cell>
          <cell r="F3225">
            <v>372.52</v>
          </cell>
        </row>
        <row r="3226">
          <cell r="A3226" t="str">
            <v>46.21.090</v>
          </cell>
          <cell r="B3226" t="str">
            <v>Tubo de aço carbono preto sem costura Schedule 40, DN= 5´ - inclusive conexões</v>
          </cell>
          <cell r="C3226" t="str">
            <v>M</v>
          </cell>
          <cell r="D3226">
            <v>403.19</v>
          </cell>
          <cell r="E3226">
            <v>96.44</v>
          </cell>
          <cell r="F3226">
            <v>499.63</v>
          </cell>
        </row>
        <row r="3227">
          <cell r="A3227" t="str">
            <v>46.21.100</v>
          </cell>
          <cell r="B3227" t="str">
            <v>Tubo de aço carbono preto sem costura Schedule 40, DN= 6´ - inclusive conexões</v>
          </cell>
          <cell r="C3227" t="str">
            <v>M</v>
          </cell>
          <cell r="D3227">
            <v>573.58000000000004</v>
          </cell>
          <cell r="E3227">
            <v>100.07</v>
          </cell>
          <cell r="F3227">
            <v>673.65</v>
          </cell>
        </row>
        <row r="3228">
          <cell r="A3228" t="str">
            <v>46.21.110</v>
          </cell>
          <cell r="B3228" t="str">
            <v>Tubo de aço carbono preto sem costura Schedule 40, DN= 8´ - inclusive conexões</v>
          </cell>
          <cell r="C3228" t="str">
            <v>M</v>
          </cell>
          <cell r="D3228">
            <v>823.68</v>
          </cell>
          <cell r="E3228">
            <v>109.17</v>
          </cell>
          <cell r="F3228">
            <v>932.85</v>
          </cell>
        </row>
        <row r="3229">
          <cell r="A3229" t="str">
            <v>46.21.140</v>
          </cell>
          <cell r="B3229" t="str">
            <v>Tubo de aço carbono preto com costura Schedule 40, DN= 10´ - inclusive conexões</v>
          </cell>
          <cell r="C3229" t="str">
            <v>M</v>
          </cell>
          <cell r="D3229">
            <v>902.2</v>
          </cell>
          <cell r="E3229">
            <v>120.09</v>
          </cell>
          <cell r="F3229">
            <v>1022.29</v>
          </cell>
        </row>
        <row r="3230">
          <cell r="A3230" t="str">
            <v>46.21.150</v>
          </cell>
          <cell r="B3230" t="str">
            <v>Tubo de aço carbono preto com costura Schedule 40, DN= 12´ - inclusive conexões</v>
          </cell>
          <cell r="C3230" t="str">
            <v>M</v>
          </cell>
          <cell r="D3230">
            <v>1131.56</v>
          </cell>
          <cell r="E3230">
            <v>127.37</v>
          </cell>
          <cell r="F3230">
            <v>1258.93</v>
          </cell>
        </row>
        <row r="3231">
          <cell r="A3231" t="str">
            <v>46.23</v>
          </cell>
          <cell r="B3231" t="str">
            <v>Tubulacao em concreto para rede de esgoto sanitario</v>
          </cell>
        </row>
        <row r="3232">
          <cell r="A3232" t="str">
            <v>46.23.110</v>
          </cell>
          <cell r="B3232" t="str">
            <v>Tubo de concreto classe EA-3, DN= 400 mm</v>
          </cell>
          <cell r="C3232" t="str">
            <v>M</v>
          </cell>
          <cell r="D3232">
            <v>127.39</v>
          </cell>
          <cell r="E3232">
            <v>11.62</v>
          </cell>
          <cell r="F3232">
            <v>139.01</v>
          </cell>
        </row>
        <row r="3233">
          <cell r="A3233" t="str">
            <v>46.23.120</v>
          </cell>
          <cell r="B3233" t="str">
            <v>Tubo de concreto classe EA-3, DN= 500 mm</v>
          </cell>
          <cell r="C3233" t="str">
            <v>M</v>
          </cell>
          <cell r="D3233">
            <v>163.79</v>
          </cell>
          <cell r="E3233">
            <v>17.420000000000002</v>
          </cell>
          <cell r="F3233">
            <v>181.21</v>
          </cell>
        </row>
        <row r="3234">
          <cell r="A3234" t="str">
            <v>46.23.130</v>
          </cell>
          <cell r="B3234" t="str">
            <v>Tubo de concreto classe EA-3, DN= 600 mm</v>
          </cell>
          <cell r="C3234" t="str">
            <v>M</v>
          </cell>
          <cell r="D3234">
            <v>207.63</v>
          </cell>
          <cell r="E3234">
            <v>20.329999999999998</v>
          </cell>
          <cell r="F3234">
            <v>227.96</v>
          </cell>
        </row>
        <row r="3235">
          <cell r="A3235" t="str">
            <v>46.23.140</v>
          </cell>
          <cell r="B3235" t="str">
            <v>Tubo de concreto classe EA-3, DN= 700 mm</v>
          </cell>
          <cell r="C3235" t="str">
            <v>M</v>
          </cell>
          <cell r="D3235">
            <v>303.24</v>
          </cell>
          <cell r="E3235">
            <v>23.23</v>
          </cell>
          <cell r="F3235">
            <v>326.47000000000003</v>
          </cell>
        </row>
        <row r="3236">
          <cell r="A3236" t="str">
            <v>46.23.150</v>
          </cell>
          <cell r="B3236" t="str">
            <v>Tubo de concreto classe EA-3, DN= 800 mm</v>
          </cell>
          <cell r="C3236" t="str">
            <v>M</v>
          </cell>
          <cell r="D3236">
            <v>378.24</v>
          </cell>
          <cell r="E3236">
            <v>29.04</v>
          </cell>
          <cell r="F3236">
            <v>407.28</v>
          </cell>
        </row>
        <row r="3237">
          <cell r="A3237" t="str">
            <v>46.23.160</v>
          </cell>
          <cell r="B3237" t="str">
            <v>Tubo de concreto classe EA-3, DN= 900 mm</v>
          </cell>
          <cell r="C3237" t="str">
            <v>M</v>
          </cell>
          <cell r="D3237">
            <v>478.49</v>
          </cell>
          <cell r="E3237">
            <v>34.85</v>
          </cell>
          <cell r="F3237">
            <v>513.34</v>
          </cell>
        </row>
        <row r="3238">
          <cell r="A3238" t="str">
            <v>46.23.170</v>
          </cell>
          <cell r="B3238" t="str">
            <v>Tubo de concreto classe EA-3, DN= 1000 mm</v>
          </cell>
          <cell r="C3238" t="str">
            <v>M</v>
          </cell>
          <cell r="D3238">
            <v>522.61</v>
          </cell>
          <cell r="E3238">
            <v>43.56</v>
          </cell>
          <cell r="F3238">
            <v>566.16999999999996</v>
          </cell>
        </row>
        <row r="3239">
          <cell r="A3239" t="str">
            <v>46.23.180</v>
          </cell>
          <cell r="B3239" t="str">
            <v>Tubo de concreto classe EA-3, DN= 1200 mm</v>
          </cell>
          <cell r="C3239" t="str">
            <v>M</v>
          </cell>
          <cell r="D3239">
            <v>746.48</v>
          </cell>
          <cell r="E3239">
            <v>87.12</v>
          </cell>
          <cell r="F3239">
            <v>833.6</v>
          </cell>
        </row>
        <row r="3240">
          <cell r="A3240" t="str">
            <v>46.26</v>
          </cell>
          <cell r="B3240" t="str">
            <v>Tubulacao em ferro fundido predial SMU - esgoto e pluvial</v>
          </cell>
        </row>
        <row r="3241">
          <cell r="A3241" t="str">
            <v>46.26.010</v>
          </cell>
          <cell r="B3241" t="str">
            <v>Tubo em ferro fundido com ponta e ponta, predial SMU, DN= 50 mm</v>
          </cell>
          <cell r="C3241" t="str">
            <v>M</v>
          </cell>
          <cell r="D3241">
            <v>161.47</v>
          </cell>
          <cell r="E3241">
            <v>18.2</v>
          </cell>
          <cell r="F3241">
            <v>179.67</v>
          </cell>
        </row>
        <row r="3242">
          <cell r="A3242" t="str">
            <v>46.26.020</v>
          </cell>
          <cell r="B3242" t="str">
            <v>Tubo em ferro fundido com ponta e ponta, predial SMU, DN= 75 mm</v>
          </cell>
          <cell r="C3242" t="str">
            <v>M</v>
          </cell>
          <cell r="D3242">
            <v>161.83000000000001</v>
          </cell>
          <cell r="E3242">
            <v>18.2</v>
          </cell>
          <cell r="F3242">
            <v>180.03</v>
          </cell>
        </row>
        <row r="3243">
          <cell r="A3243" t="str">
            <v>46.26.030</v>
          </cell>
          <cell r="B3243" t="str">
            <v>Tubo em ferro fundido com ponta e ponta, predial SMU, DN= 100 mm</v>
          </cell>
          <cell r="C3243" t="str">
            <v>M</v>
          </cell>
          <cell r="D3243">
            <v>184.59</v>
          </cell>
          <cell r="E3243">
            <v>25.46</v>
          </cell>
          <cell r="F3243">
            <v>210.05</v>
          </cell>
        </row>
        <row r="3244">
          <cell r="A3244" t="str">
            <v>46.26.040</v>
          </cell>
          <cell r="B3244" t="str">
            <v>Tubo em ferro fundido com ponta e ponta, predial SMU, DN= 150 mm</v>
          </cell>
          <cell r="C3244" t="str">
            <v>M</v>
          </cell>
          <cell r="D3244">
            <v>253.72</v>
          </cell>
          <cell r="E3244">
            <v>25.46</v>
          </cell>
          <cell r="F3244">
            <v>279.18</v>
          </cell>
        </row>
        <row r="3245">
          <cell r="A3245" t="str">
            <v>46.26.050</v>
          </cell>
          <cell r="B3245" t="str">
            <v>Tubo em ferro fundido com ponta e ponta, predial SMU, DN= 200 mm</v>
          </cell>
          <cell r="C3245" t="str">
            <v>M</v>
          </cell>
          <cell r="D3245">
            <v>597.45000000000005</v>
          </cell>
          <cell r="E3245">
            <v>25.46</v>
          </cell>
          <cell r="F3245">
            <v>622.91</v>
          </cell>
        </row>
        <row r="3246">
          <cell r="A3246" t="str">
            <v>46.26.060</v>
          </cell>
          <cell r="B3246" t="str">
            <v>Junta de união em aço inoxidável para tubo em ferro fundido predial SMU, DN= 50 mm</v>
          </cell>
          <cell r="C3246" t="str">
            <v>UN</v>
          </cell>
          <cell r="D3246">
            <v>104.47</v>
          </cell>
          <cell r="E3246">
            <v>14.56</v>
          </cell>
          <cell r="F3246">
            <v>119.03</v>
          </cell>
        </row>
        <row r="3247">
          <cell r="A3247" t="str">
            <v>46.26.070</v>
          </cell>
          <cell r="B3247" t="str">
            <v>Junta de união em aço inoxidável para tubo em ferro fundido predial SMU, DN= 75 mm</v>
          </cell>
          <cell r="C3247" t="str">
            <v>UN</v>
          </cell>
          <cell r="D3247">
            <v>124.91</v>
          </cell>
          <cell r="E3247">
            <v>14.56</v>
          </cell>
          <cell r="F3247">
            <v>139.47</v>
          </cell>
        </row>
        <row r="3248">
          <cell r="A3248" t="str">
            <v>46.26.080</v>
          </cell>
          <cell r="B3248" t="str">
            <v>Junta de união em aço inoxidável para tubo em ferro fundido predial SMU, DN= 100 mm</v>
          </cell>
          <cell r="C3248" t="str">
            <v>UN</v>
          </cell>
          <cell r="D3248">
            <v>146.74</v>
          </cell>
          <cell r="E3248">
            <v>18.2</v>
          </cell>
          <cell r="F3248">
            <v>164.94</v>
          </cell>
        </row>
        <row r="3249">
          <cell r="A3249" t="str">
            <v>46.26.090</v>
          </cell>
          <cell r="B3249" t="str">
            <v>Junta de união em aço inoxidável para tubo em ferro fundido predial SMU, DN= 150 mm</v>
          </cell>
          <cell r="C3249" t="str">
            <v>UN</v>
          </cell>
          <cell r="D3249">
            <v>271.01</v>
          </cell>
          <cell r="E3249">
            <v>18.2</v>
          </cell>
          <cell r="F3249">
            <v>289.20999999999998</v>
          </cell>
        </row>
        <row r="3250">
          <cell r="A3250" t="str">
            <v>46.26.100</v>
          </cell>
          <cell r="B3250" t="str">
            <v>Junta de união em aço inoxidável para tubo em ferro fundido predial SMU, DN= 200 mm</v>
          </cell>
          <cell r="C3250" t="str">
            <v>UN</v>
          </cell>
          <cell r="D3250">
            <v>445.07</v>
          </cell>
          <cell r="E3250">
            <v>18.2</v>
          </cell>
          <cell r="F3250">
            <v>463.27</v>
          </cell>
        </row>
        <row r="3251">
          <cell r="A3251" t="str">
            <v>46.26.110</v>
          </cell>
          <cell r="B3251" t="str">
            <v>Conjunto de ancoragem para tubo em ferro fundido predial SMU, DN= 50 mm</v>
          </cell>
          <cell r="C3251" t="str">
            <v>CJ</v>
          </cell>
          <cell r="D3251">
            <v>1329.46</v>
          </cell>
          <cell r="E3251">
            <v>14.56</v>
          </cell>
          <cell r="F3251">
            <v>1344.02</v>
          </cell>
        </row>
        <row r="3252">
          <cell r="A3252" t="str">
            <v>46.26.120</v>
          </cell>
          <cell r="B3252" t="str">
            <v>Conjunto de ancoragem para tubo em ferro fundido predial SMU, DN= 75 mm</v>
          </cell>
          <cell r="C3252" t="str">
            <v>CJ</v>
          </cell>
          <cell r="D3252">
            <v>1388.87</v>
          </cell>
          <cell r="E3252">
            <v>14.56</v>
          </cell>
          <cell r="F3252">
            <v>1403.43</v>
          </cell>
        </row>
        <row r="3253">
          <cell r="A3253" t="str">
            <v>46.26.130</v>
          </cell>
          <cell r="B3253" t="str">
            <v>Conjunto de ancoragem para tubo em ferro fundido predial SMU, DN= 100 mm</v>
          </cell>
          <cell r="C3253" t="str">
            <v>CJ</v>
          </cell>
          <cell r="D3253">
            <v>1362.51</v>
          </cell>
          <cell r="E3253">
            <v>18.2</v>
          </cell>
          <cell r="F3253">
            <v>1380.71</v>
          </cell>
        </row>
        <row r="3254">
          <cell r="A3254" t="str">
            <v>46.26.136</v>
          </cell>
          <cell r="B3254" t="str">
            <v>Conjunto de ancoragem para tubo em ferro fundido predial SMU, DN= 125 mm</v>
          </cell>
          <cell r="C3254" t="str">
            <v>CJ</v>
          </cell>
          <cell r="D3254">
            <v>1479.81</v>
          </cell>
          <cell r="E3254">
            <v>18.2</v>
          </cell>
          <cell r="F3254">
            <v>1498.01</v>
          </cell>
        </row>
        <row r="3255">
          <cell r="A3255" t="str">
            <v>46.26.140</v>
          </cell>
          <cell r="B3255" t="str">
            <v>Conjunto de ancoragem para tubo em ferro fundido predial SMU, DN= 150 mm</v>
          </cell>
          <cell r="C3255" t="str">
            <v>CJ</v>
          </cell>
          <cell r="D3255">
            <v>2163.4</v>
          </cell>
          <cell r="E3255">
            <v>18.2</v>
          </cell>
          <cell r="F3255">
            <v>2181.6</v>
          </cell>
        </row>
        <row r="3256">
          <cell r="A3256" t="str">
            <v>46.26.150</v>
          </cell>
          <cell r="B3256" t="str">
            <v>Conjunto de ancoragem para tubo em ferro fundido predial SMU, DN= 200 mm</v>
          </cell>
          <cell r="C3256" t="str">
            <v>CJ</v>
          </cell>
          <cell r="D3256">
            <v>3056.35</v>
          </cell>
          <cell r="E3256">
            <v>18.2</v>
          </cell>
          <cell r="F3256">
            <v>3074.55</v>
          </cell>
        </row>
        <row r="3257">
          <cell r="A3257" t="str">
            <v>46.26.200</v>
          </cell>
          <cell r="B3257" t="str">
            <v>Tubo em ferro fundido com ponta e ponta, predial SMU, DN= 125 mm</v>
          </cell>
          <cell r="C3257" t="str">
            <v>M</v>
          </cell>
          <cell r="D3257">
            <v>310.26</v>
          </cell>
          <cell r="E3257">
            <v>25.46</v>
          </cell>
          <cell r="F3257">
            <v>335.72</v>
          </cell>
        </row>
        <row r="3258">
          <cell r="A3258" t="str">
            <v>46.26.210</v>
          </cell>
          <cell r="B3258" t="str">
            <v>Tubo em ferro fundido com ponta e ponta, predial SMU, DN= 250 mm</v>
          </cell>
          <cell r="C3258" t="str">
            <v>M</v>
          </cell>
          <cell r="D3258">
            <v>790.11</v>
          </cell>
          <cell r="E3258">
            <v>25.46</v>
          </cell>
          <cell r="F3258">
            <v>815.57</v>
          </cell>
        </row>
        <row r="3259">
          <cell r="A3259" t="str">
            <v>46.26.400</v>
          </cell>
          <cell r="B3259" t="str">
            <v>Joelho 45° em ferro fundido, predial SMU, DN= 50 mm</v>
          </cell>
          <cell r="C3259" t="str">
            <v>UN</v>
          </cell>
          <cell r="D3259">
            <v>153.15</v>
          </cell>
          <cell r="E3259">
            <v>14.56</v>
          </cell>
          <cell r="F3259">
            <v>167.71</v>
          </cell>
        </row>
        <row r="3260">
          <cell r="A3260" t="str">
            <v>46.26.410</v>
          </cell>
          <cell r="B3260" t="str">
            <v>Joelho 45° em ferro fundido, predial SMU, DN= 75 mm</v>
          </cell>
          <cell r="C3260" t="str">
            <v>UN</v>
          </cell>
          <cell r="D3260">
            <v>210.1</v>
          </cell>
          <cell r="E3260">
            <v>14.56</v>
          </cell>
          <cell r="F3260">
            <v>224.66</v>
          </cell>
        </row>
        <row r="3261">
          <cell r="A3261" t="str">
            <v>46.26.420</v>
          </cell>
          <cell r="B3261" t="str">
            <v>Joelho 45° em ferro fundido, predial SMU, DN= 100 mm</v>
          </cell>
          <cell r="C3261" t="str">
            <v>UN</v>
          </cell>
          <cell r="D3261">
            <v>214.3</v>
          </cell>
          <cell r="E3261">
            <v>18.2</v>
          </cell>
          <cell r="F3261">
            <v>232.5</v>
          </cell>
        </row>
        <row r="3262">
          <cell r="A3262" t="str">
            <v>46.26.426</v>
          </cell>
          <cell r="B3262" t="str">
            <v>Joelho 45° em ferro fundido, predial SMU, DN= 125 mm</v>
          </cell>
          <cell r="C3262" t="str">
            <v>UN</v>
          </cell>
          <cell r="D3262">
            <v>306.14999999999998</v>
          </cell>
          <cell r="E3262">
            <v>18.2</v>
          </cell>
          <cell r="F3262">
            <v>324.35000000000002</v>
          </cell>
        </row>
        <row r="3263">
          <cell r="A3263" t="str">
            <v>46.26.430</v>
          </cell>
          <cell r="B3263" t="str">
            <v>Joelho 45° em ferro fundido, predial SMU, DN= 150 mm</v>
          </cell>
          <cell r="C3263" t="str">
            <v>UN</v>
          </cell>
          <cell r="D3263">
            <v>386.23</v>
          </cell>
          <cell r="E3263">
            <v>18.2</v>
          </cell>
          <cell r="F3263">
            <v>404.43</v>
          </cell>
        </row>
        <row r="3264">
          <cell r="A3264" t="str">
            <v>46.26.440</v>
          </cell>
          <cell r="B3264" t="str">
            <v>Joelho 45° em ferro fundido, predial SMU, DN= 200 mm</v>
          </cell>
          <cell r="C3264" t="str">
            <v>UN</v>
          </cell>
          <cell r="D3264">
            <v>814.79</v>
          </cell>
          <cell r="E3264">
            <v>18.2</v>
          </cell>
          <cell r="F3264">
            <v>832.99</v>
          </cell>
        </row>
        <row r="3265">
          <cell r="A3265" t="str">
            <v>46.26.460</v>
          </cell>
          <cell r="B3265" t="str">
            <v>Joelho 88° em ferro fundido, predial SMU, DN= 50 mm</v>
          </cell>
          <cell r="C3265" t="str">
            <v>UN</v>
          </cell>
          <cell r="D3265">
            <v>192.75</v>
          </cell>
          <cell r="E3265">
            <v>14.56</v>
          </cell>
          <cell r="F3265">
            <v>207.31</v>
          </cell>
        </row>
        <row r="3266">
          <cell r="A3266" t="str">
            <v>46.26.470</v>
          </cell>
          <cell r="B3266" t="str">
            <v>Joelho 88° em ferro fundido, predial SMU, DN= 75 mm</v>
          </cell>
          <cell r="C3266" t="str">
            <v>UN</v>
          </cell>
          <cell r="D3266">
            <v>178.66</v>
          </cell>
          <cell r="E3266">
            <v>14.56</v>
          </cell>
          <cell r="F3266">
            <v>193.22</v>
          </cell>
        </row>
        <row r="3267">
          <cell r="A3267" t="str">
            <v>46.26.480</v>
          </cell>
          <cell r="B3267" t="str">
            <v>Joelho 88° em ferro fundido, predial SMU, DN= 100 mm</v>
          </cell>
          <cell r="C3267" t="str">
            <v>UN</v>
          </cell>
          <cell r="D3267">
            <v>217.37</v>
          </cell>
          <cell r="E3267">
            <v>18.2</v>
          </cell>
          <cell r="F3267">
            <v>235.57</v>
          </cell>
        </row>
        <row r="3268">
          <cell r="A3268" t="str">
            <v>46.26.490</v>
          </cell>
          <cell r="B3268" t="str">
            <v>Joelho 88° em ferro fundido, predial SMU, DN= 150 mm</v>
          </cell>
          <cell r="C3268" t="str">
            <v>UN</v>
          </cell>
          <cell r="D3268">
            <v>521.19000000000005</v>
          </cell>
          <cell r="E3268">
            <v>18.2</v>
          </cell>
          <cell r="F3268">
            <v>539.39</v>
          </cell>
        </row>
        <row r="3269">
          <cell r="A3269" t="str">
            <v>46.26.500</v>
          </cell>
          <cell r="B3269" t="str">
            <v>Joelho 88° em ferro fundido, predial SMU, DN= 200 mm</v>
          </cell>
          <cell r="C3269" t="str">
            <v>UN</v>
          </cell>
          <cell r="D3269">
            <v>843.48</v>
          </cell>
          <cell r="E3269">
            <v>18.2</v>
          </cell>
          <cell r="F3269">
            <v>861.68</v>
          </cell>
        </row>
        <row r="3270">
          <cell r="A3270" t="str">
            <v>46.26.510</v>
          </cell>
          <cell r="B3270" t="str">
            <v>Junção 45° em ferro fundido, predial SMU, DN= 50 x 50 mm</v>
          </cell>
          <cell r="C3270" t="str">
            <v>UN</v>
          </cell>
          <cell r="D3270">
            <v>272.56</v>
          </cell>
          <cell r="E3270">
            <v>14.56</v>
          </cell>
          <cell r="F3270">
            <v>287.12</v>
          </cell>
        </row>
        <row r="3271">
          <cell r="A3271" t="str">
            <v>46.26.516</v>
          </cell>
          <cell r="B3271" t="str">
            <v>Junção 45° em ferro fundido, predial SMU, DN= 75 x 50 mm</v>
          </cell>
          <cell r="C3271" t="str">
            <v>UN</v>
          </cell>
          <cell r="D3271">
            <v>299.45</v>
          </cell>
          <cell r="E3271">
            <v>14.56</v>
          </cell>
          <cell r="F3271">
            <v>314.01</v>
          </cell>
        </row>
        <row r="3272">
          <cell r="A3272" t="str">
            <v>46.26.520</v>
          </cell>
          <cell r="B3272" t="str">
            <v>Junção 45° em ferro fundido, predial SMU, DN= 75 x 75 mm</v>
          </cell>
          <cell r="C3272" t="str">
            <v>UN</v>
          </cell>
          <cell r="D3272">
            <v>331.1</v>
          </cell>
          <cell r="E3272">
            <v>14.56</v>
          </cell>
          <cell r="F3272">
            <v>345.66</v>
          </cell>
        </row>
        <row r="3273">
          <cell r="A3273" t="str">
            <v>46.26.540</v>
          </cell>
          <cell r="B3273" t="str">
            <v>Junção 45° em ferro fundido, predial SMU, DN= 100 x 75 mm</v>
          </cell>
          <cell r="C3273" t="str">
            <v>UN</v>
          </cell>
          <cell r="D3273">
            <v>396.93</v>
          </cell>
          <cell r="E3273">
            <v>18.2</v>
          </cell>
          <cell r="F3273">
            <v>415.13</v>
          </cell>
        </row>
        <row r="3274">
          <cell r="A3274" t="str">
            <v>46.26.550</v>
          </cell>
          <cell r="B3274" t="str">
            <v>Junção 45° em ferro fundido, predial SMU, DN= 100 x 100 mm</v>
          </cell>
          <cell r="C3274" t="str">
            <v>UN</v>
          </cell>
          <cell r="D3274">
            <v>390.89</v>
          </cell>
          <cell r="E3274">
            <v>18.2</v>
          </cell>
          <cell r="F3274">
            <v>409.09</v>
          </cell>
        </row>
        <row r="3275">
          <cell r="A3275" t="str">
            <v>46.26.560</v>
          </cell>
          <cell r="B3275" t="str">
            <v>Junção 45° em ferro fundido, predial SMU, DN= 150 x 150 mm</v>
          </cell>
          <cell r="C3275" t="str">
            <v>UN</v>
          </cell>
          <cell r="D3275">
            <v>944.67</v>
          </cell>
          <cell r="E3275">
            <v>18.2</v>
          </cell>
          <cell r="F3275">
            <v>962.87</v>
          </cell>
        </row>
        <row r="3276">
          <cell r="A3276" t="str">
            <v>46.26.580</v>
          </cell>
          <cell r="B3276" t="str">
            <v>Junta de união em aço inoxidável para tubo em ferro fundido predial SMU, DN= 125 mm</v>
          </cell>
          <cell r="C3276" t="str">
            <v>UN</v>
          </cell>
          <cell r="D3276">
            <v>253.29</v>
          </cell>
          <cell r="E3276">
            <v>18.2</v>
          </cell>
          <cell r="F3276">
            <v>271.49</v>
          </cell>
        </row>
        <row r="3277">
          <cell r="A3277" t="str">
            <v>46.26.590</v>
          </cell>
          <cell r="B3277" t="str">
            <v>Junta de união em aço inoxidável para tubo em ferro fundido predial SMU, DN= 250 mm</v>
          </cell>
          <cell r="C3277" t="str">
            <v>UN</v>
          </cell>
          <cell r="D3277">
            <v>648.5</v>
          </cell>
          <cell r="E3277">
            <v>18.2</v>
          </cell>
          <cell r="F3277">
            <v>666.7</v>
          </cell>
        </row>
        <row r="3278">
          <cell r="A3278" t="str">
            <v>46.26.600</v>
          </cell>
          <cell r="B3278" t="str">
            <v>Redução excêntrica em ferro fundido, predial SMU, DN= 75 x 50 mm</v>
          </cell>
          <cell r="C3278" t="str">
            <v>UN</v>
          </cell>
          <cell r="D3278">
            <v>173.89</v>
          </cell>
          <cell r="E3278">
            <v>14.56</v>
          </cell>
          <cell r="F3278">
            <v>188.45</v>
          </cell>
        </row>
        <row r="3279">
          <cell r="A3279" t="str">
            <v>46.26.610</v>
          </cell>
          <cell r="B3279" t="str">
            <v>Redução excêntrica em ferro fundido, predial SMU, DN= 100 x 75 mm</v>
          </cell>
          <cell r="C3279" t="str">
            <v>UN</v>
          </cell>
          <cell r="D3279">
            <v>217.79</v>
          </cell>
          <cell r="E3279">
            <v>18.2</v>
          </cell>
          <cell r="F3279">
            <v>235.99</v>
          </cell>
        </row>
        <row r="3280">
          <cell r="A3280" t="str">
            <v>46.26.612</v>
          </cell>
          <cell r="B3280" t="str">
            <v>Redução excêntrica em ferro fundido, predial SMU, DN= 125 x 75 mm</v>
          </cell>
          <cell r="C3280" t="str">
            <v>UN</v>
          </cell>
          <cell r="D3280">
            <v>260.38</v>
          </cell>
          <cell r="E3280">
            <v>18.2</v>
          </cell>
          <cell r="F3280">
            <v>278.58</v>
          </cell>
        </row>
        <row r="3281">
          <cell r="A3281" t="str">
            <v>46.26.614</v>
          </cell>
          <cell r="B3281" t="str">
            <v>Redução excêntrica em ferro fundido, predial SMU, DN= 125 x 100 mm</v>
          </cell>
          <cell r="C3281" t="str">
            <v>UN</v>
          </cell>
          <cell r="D3281">
            <v>261.17</v>
          </cell>
          <cell r="E3281">
            <v>18.2</v>
          </cell>
          <cell r="F3281">
            <v>279.37</v>
          </cell>
        </row>
        <row r="3282">
          <cell r="A3282" t="str">
            <v>46.26.616</v>
          </cell>
          <cell r="B3282" t="str">
            <v>Redução excêntrica em ferro fundido, predial SMU, DN= 150 x 75 mm</v>
          </cell>
          <cell r="C3282" t="str">
            <v>UN</v>
          </cell>
          <cell r="D3282">
            <v>703.57</v>
          </cell>
          <cell r="E3282">
            <v>18.2</v>
          </cell>
          <cell r="F3282">
            <v>721.77</v>
          </cell>
        </row>
        <row r="3283">
          <cell r="A3283" t="str">
            <v>46.26.632</v>
          </cell>
          <cell r="B3283" t="str">
            <v>Redução excêntrica em ferro fundido, predial SMU, DN= 150 x 100 mm</v>
          </cell>
          <cell r="C3283" t="str">
            <v>UN</v>
          </cell>
          <cell r="D3283">
            <v>658.83</v>
          </cell>
          <cell r="E3283">
            <v>18.2</v>
          </cell>
          <cell r="F3283">
            <v>677.03</v>
          </cell>
        </row>
        <row r="3284">
          <cell r="A3284" t="str">
            <v>46.26.636</v>
          </cell>
          <cell r="B3284" t="str">
            <v>Redução excêntrica em ferro fundido, predial SMU, DN= 200 x 125 mm</v>
          </cell>
          <cell r="C3284" t="str">
            <v>UN</v>
          </cell>
          <cell r="D3284">
            <v>677.51</v>
          </cell>
          <cell r="E3284">
            <v>18.2</v>
          </cell>
          <cell r="F3284">
            <v>695.71</v>
          </cell>
        </row>
        <row r="3285">
          <cell r="A3285" t="str">
            <v>46.26.640</v>
          </cell>
          <cell r="B3285" t="str">
            <v>Redução excêntrica em ferro fundido, predial SMU, DN= 200 x 150 mm</v>
          </cell>
          <cell r="C3285" t="str">
            <v>UN</v>
          </cell>
          <cell r="D3285">
            <v>703.01</v>
          </cell>
          <cell r="E3285">
            <v>18.2</v>
          </cell>
          <cell r="F3285">
            <v>721.21</v>
          </cell>
        </row>
        <row r="3286">
          <cell r="A3286" t="str">
            <v>46.26.690</v>
          </cell>
          <cell r="B3286" t="str">
            <v>Redução excêntrica em ferro fundido, predial SMU, DN= 250 x 200 mm</v>
          </cell>
          <cell r="C3286" t="str">
            <v>UN</v>
          </cell>
          <cell r="D3286">
            <v>1300.5899999999999</v>
          </cell>
          <cell r="E3286">
            <v>18.2</v>
          </cell>
          <cell r="F3286">
            <v>1318.79</v>
          </cell>
        </row>
        <row r="3287">
          <cell r="A3287" t="str">
            <v>46.26.700</v>
          </cell>
          <cell r="B3287" t="str">
            <v>Te de visita em ferro fundido, predial SMU, DN= 75 mm</v>
          </cell>
          <cell r="C3287" t="str">
            <v>UN</v>
          </cell>
          <cell r="D3287">
            <v>680.53</v>
          </cell>
          <cell r="E3287">
            <v>14.56</v>
          </cell>
          <cell r="F3287">
            <v>695.09</v>
          </cell>
        </row>
        <row r="3288">
          <cell r="A3288" t="str">
            <v>46.26.710</v>
          </cell>
          <cell r="B3288" t="str">
            <v>Te de visita em ferro fundido, predial SMU, DN= 100 mm</v>
          </cell>
          <cell r="C3288" t="str">
            <v>UN</v>
          </cell>
          <cell r="D3288">
            <v>829.42</v>
          </cell>
          <cell r="E3288">
            <v>18.2</v>
          </cell>
          <cell r="F3288">
            <v>847.62</v>
          </cell>
        </row>
        <row r="3289">
          <cell r="A3289" t="str">
            <v>46.26.720</v>
          </cell>
          <cell r="B3289" t="str">
            <v>Te de visita em ferro fundido, predial SMU, DN= 125 mm</v>
          </cell>
          <cell r="C3289" t="str">
            <v>UN</v>
          </cell>
          <cell r="D3289">
            <v>1076.94</v>
          </cell>
          <cell r="E3289">
            <v>18.2</v>
          </cell>
          <cell r="F3289">
            <v>1095.1400000000001</v>
          </cell>
        </row>
        <row r="3290">
          <cell r="A3290" t="str">
            <v>46.26.730</v>
          </cell>
          <cell r="B3290" t="str">
            <v>Te de visita em ferro fundido, predial SMU, DN= 150 mm</v>
          </cell>
          <cell r="C3290" t="str">
            <v>UN</v>
          </cell>
          <cell r="D3290">
            <v>1582.86</v>
          </cell>
          <cell r="E3290">
            <v>18.2</v>
          </cell>
          <cell r="F3290">
            <v>1601.06</v>
          </cell>
        </row>
        <row r="3291">
          <cell r="A3291" t="str">
            <v>46.26.740</v>
          </cell>
          <cell r="B3291" t="str">
            <v>Te de visita em ferro fundido, predial SMU, DN= 200 mm</v>
          </cell>
          <cell r="C3291" t="str">
            <v>UN</v>
          </cell>
          <cell r="D3291">
            <v>2883.34</v>
          </cell>
          <cell r="E3291">
            <v>18.2</v>
          </cell>
          <cell r="F3291">
            <v>2901.54</v>
          </cell>
        </row>
        <row r="3292">
          <cell r="A3292" t="str">
            <v>46.26.800</v>
          </cell>
          <cell r="B3292" t="str">
            <v>Abraçadeira dentada para travamento em aço inoxidável, com parafuso de aço zincado, para tubo em ferro fundido predial SMU, DN= 50 mm</v>
          </cell>
          <cell r="C3292" t="str">
            <v>UN</v>
          </cell>
          <cell r="D3292">
            <v>462.78</v>
          </cell>
          <cell r="E3292">
            <v>14.56</v>
          </cell>
          <cell r="F3292">
            <v>477.34</v>
          </cell>
        </row>
        <row r="3293">
          <cell r="A3293" t="str">
            <v>46.26.810</v>
          </cell>
          <cell r="B3293" t="str">
            <v>Abraçadeira dentada para travamento em aço inoxidável, com parafuso de aço zincado, para tubo em ferro fundido predial SMU, DN= 75 mm</v>
          </cell>
          <cell r="C3293" t="str">
            <v>UN</v>
          </cell>
          <cell r="D3293">
            <v>463.63</v>
          </cell>
          <cell r="E3293">
            <v>14.56</v>
          </cell>
          <cell r="F3293">
            <v>478.19</v>
          </cell>
        </row>
        <row r="3294">
          <cell r="A3294" t="str">
            <v>46.26.820</v>
          </cell>
          <cell r="B3294" t="str">
            <v>Abraçadeira dentada para travamento em aço inoxidável, com parafuso de aço zincado, para tubo em ferro fundido predial SMU, DN= 100 mm</v>
          </cell>
          <cell r="C3294" t="str">
            <v>UN</v>
          </cell>
          <cell r="D3294">
            <v>578.21</v>
          </cell>
          <cell r="E3294">
            <v>18.2</v>
          </cell>
          <cell r="F3294">
            <v>596.41</v>
          </cell>
        </row>
        <row r="3295">
          <cell r="A3295" t="str">
            <v>46.26.830</v>
          </cell>
          <cell r="B3295" t="str">
            <v>Abraçadeira dentada para travamento em aço inoxidável, com parafuso de aço zincado, para tubo em ferro fundido predial SMU, DN= 150 mm</v>
          </cell>
          <cell r="C3295" t="str">
            <v>UN</v>
          </cell>
          <cell r="D3295">
            <v>779.43</v>
          </cell>
          <cell r="E3295">
            <v>18.2</v>
          </cell>
          <cell r="F3295">
            <v>797.63</v>
          </cell>
        </row>
        <row r="3296">
          <cell r="A3296" t="str">
            <v>46.26.840</v>
          </cell>
          <cell r="B3296" t="str">
            <v>Tampão simples em ferro fundido, predial SMU, DN= 150 mm</v>
          </cell>
          <cell r="C3296" t="str">
            <v>UN</v>
          </cell>
          <cell r="D3296">
            <v>350.57</v>
          </cell>
          <cell r="E3296">
            <v>18.2</v>
          </cell>
          <cell r="F3296">
            <v>368.77</v>
          </cell>
        </row>
        <row r="3297">
          <cell r="A3297" t="str">
            <v>46.26.843</v>
          </cell>
          <cell r="B3297" t="str">
            <v>Tampão simples em ferro fundido, predial SMU, DN= 200 mm</v>
          </cell>
          <cell r="C3297" t="str">
            <v>UN</v>
          </cell>
          <cell r="D3297">
            <v>774.01</v>
          </cell>
          <cell r="E3297">
            <v>18.2</v>
          </cell>
          <cell r="F3297">
            <v>792.21</v>
          </cell>
        </row>
        <row r="3298">
          <cell r="A3298" t="str">
            <v>46.26.900</v>
          </cell>
          <cell r="B3298" t="str">
            <v>Junção 45° em ferro fundido, predial SMU, DN= 125 x 100 mm</v>
          </cell>
          <cell r="C3298" t="str">
            <v>UN</v>
          </cell>
          <cell r="D3298">
            <v>702.95</v>
          </cell>
          <cell r="E3298">
            <v>18.2</v>
          </cell>
          <cell r="F3298">
            <v>721.15</v>
          </cell>
        </row>
        <row r="3299">
          <cell r="A3299" t="str">
            <v>46.26.910</v>
          </cell>
          <cell r="B3299" t="str">
            <v>Junção 45° em ferro fundido, predial SMU, DN= 150 x 100 mm</v>
          </cell>
          <cell r="C3299" t="str">
            <v>UN</v>
          </cell>
          <cell r="D3299">
            <v>1039.8900000000001</v>
          </cell>
          <cell r="E3299">
            <v>18.2</v>
          </cell>
          <cell r="F3299">
            <v>1058.0899999999999</v>
          </cell>
        </row>
        <row r="3300">
          <cell r="A3300" t="str">
            <v>46.26.920</v>
          </cell>
          <cell r="B3300" t="str">
            <v>Junção 45° em ferro fundido, predial SMU, DN= 200 x 100 mm</v>
          </cell>
          <cell r="C3300" t="str">
            <v>UN</v>
          </cell>
          <cell r="D3300">
            <v>2195.6799999999998</v>
          </cell>
          <cell r="E3300">
            <v>18.2</v>
          </cell>
          <cell r="F3300">
            <v>2213.88</v>
          </cell>
        </row>
        <row r="3301">
          <cell r="A3301" t="str">
            <v>46.26.930</v>
          </cell>
          <cell r="B3301" t="str">
            <v>Junção 45° em ferro fundido, predial SMU, DN= 200 x 200 mm</v>
          </cell>
          <cell r="C3301" t="str">
            <v>UN</v>
          </cell>
          <cell r="D3301">
            <v>4001.1</v>
          </cell>
          <cell r="E3301">
            <v>18.2</v>
          </cell>
          <cell r="F3301">
            <v>4019.3</v>
          </cell>
        </row>
        <row r="3302">
          <cell r="A3302" t="str">
            <v>46.27</v>
          </cell>
          <cell r="B3302" t="str">
            <v>Tubulacao em cobre, para sistema de ar condicionado</v>
          </cell>
        </row>
        <row r="3303">
          <cell r="A3303" t="str">
            <v>46.27.050</v>
          </cell>
          <cell r="B3303" t="str">
            <v>Tubo de cobre flexível, espessura 1/32" - diâmetro 3/16", inclusive conexões</v>
          </cell>
          <cell r="C3303" t="str">
            <v>M</v>
          </cell>
          <cell r="D3303">
            <v>9</v>
          </cell>
          <cell r="E3303">
            <v>6.01</v>
          </cell>
          <cell r="F3303">
            <v>15.01</v>
          </cell>
        </row>
        <row r="3304">
          <cell r="A3304" t="str">
            <v>46.27.060</v>
          </cell>
          <cell r="B3304" t="str">
            <v>Tubo de cobre flexível, espessura 1/32" - diâmetro 1/4", inclusive conexões</v>
          </cell>
          <cell r="C3304" t="str">
            <v>M</v>
          </cell>
          <cell r="D3304">
            <v>12.32</v>
          </cell>
          <cell r="E3304">
            <v>6.01</v>
          </cell>
          <cell r="F3304">
            <v>18.329999999999998</v>
          </cell>
        </row>
        <row r="3305">
          <cell r="A3305" t="str">
            <v>46.27.070</v>
          </cell>
          <cell r="B3305" t="str">
            <v>Tubo de cobre flexível, espessura 1/32" - diâmetro 5/16", inclusive conexões</v>
          </cell>
          <cell r="C3305" t="str">
            <v>M</v>
          </cell>
          <cell r="D3305">
            <v>15.14</v>
          </cell>
          <cell r="E3305">
            <v>6.01</v>
          </cell>
          <cell r="F3305">
            <v>21.15</v>
          </cell>
        </row>
        <row r="3306">
          <cell r="A3306" t="str">
            <v>46.27.080</v>
          </cell>
          <cell r="B3306" t="str">
            <v>Tubo de cobre flexível, espessura 1/32" - diâmetro 3/8", inclusive conexões</v>
          </cell>
          <cell r="C3306" t="str">
            <v>M</v>
          </cell>
          <cell r="D3306">
            <v>19.329999999999998</v>
          </cell>
          <cell r="E3306">
            <v>9.1</v>
          </cell>
          <cell r="F3306">
            <v>28.43</v>
          </cell>
        </row>
        <row r="3307">
          <cell r="A3307" t="str">
            <v>46.27.090</v>
          </cell>
          <cell r="B3307" t="str">
            <v>Tubo de cobre flexível, espessura 1/32" - diâmetro 1/2", inclusive conexões</v>
          </cell>
          <cell r="C3307" t="str">
            <v>M</v>
          </cell>
          <cell r="D3307">
            <v>26.57</v>
          </cell>
          <cell r="E3307">
            <v>9.1</v>
          </cell>
          <cell r="F3307">
            <v>35.67</v>
          </cell>
        </row>
        <row r="3308">
          <cell r="A3308" t="str">
            <v>46.27.100</v>
          </cell>
          <cell r="B3308" t="str">
            <v>Tubo de cobre flexível, espessura 1/32" - diâmetro 5/8", inclusive conexões</v>
          </cell>
          <cell r="C3308" t="str">
            <v>M</v>
          </cell>
          <cell r="D3308">
            <v>34.19</v>
          </cell>
          <cell r="E3308">
            <v>9.1</v>
          </cell>
          <cell r="F3308">
            <v>43.29</v>
          </cell>
        </row>
        <row r="3309">
          <cell r="A3309" t="str">
            <v>46.27.110</v>
          </cell>
          <cell r="B3309" t="str">
            <v>Tubo de cobre flexível, espessura 1/32" - diâmetro 3/4", inclusive conexões</v>
          </cell>
          <cell r="C3309" t="str">
            <v>M</v>
          </cell>
          <cell r="D3309">
            <v>39.36</v>
          </cell>
          <cell r="E3309">
            <v>9.1</v>
          </cell>
          <cell r="F3309">
            <v>48.46</v>
          </cell>
        </row>
        <row r="3310">
          <cell r="A3310" t="str">
            <v>46.32</v>
          </cell>
          <cell r="B3310" t="str">
            <v>Tubulacao em cobre rigido, para sistema VRF de ar condicionado</v>
          </cell>
        </row>
        <row r="3311">
          <cell r="A3311" t="str">
            <v>46.32.001</v>
          </cell>
          <cell r="B3311" t="str">
            <v>Tubo de cobre sem costura, rígido, espessura 1/16" - diâmetro 3/8", inclusive conexões</v>
          </cell>
          <cell r="C3311" t="str">
            <v>M</v>
          </cell>
          <cell r="D3311">
            <v>46.89</v>
          </cell>
          <cell r="E3311">
            <v>13.1</v>
          </cell>
          <cell r="F3311">
            <v>59.99</v>
          </cell>
        </row>
        <row r="3312">
          <cell r="A3312" t="str">
            <v>46.32.002</v>
          </cell>
          <cell r="B3312" t="str">
            <v>Tubo de cobre sem costura, rígido, espessura 1/16" - diâmetro 1/2", inclusive conexões</v>
          </cell>
          <cell r="C3312" t="str">
            <v>M</v>
          </cell>
          <cell r="D3312">
            <v>66.41</v>
          </cell>
          <cell r="E3312">
            <v>13.1</v>
          </cell>
          <cell r="F3312">
            <v>79.510000000000005</v>
          </cell>
        </row>
        <row r="3313">
          <cell r="A3313" t="str">
            <v>46.32.003</v>
          </cell>
          <cell r="B3313" t="str">
            <v>Tubo de cobre sem costura, rígido, espessura 1/16" - diâmetro 5/8", inclusive conexões</v>
          </cell>
          <cell r="C3313" t="str">
            <v>M</v>
          </cell>
          <cell r="D3313">
            <v>81.05</v>
          </cell>
          <cell r="E3313">
            <v>13.1</v>
          </cell>
          <cell r="F3313">
            <v>94.15</v>
          </cell>
        </row>
        <row r="3314">
          <cell r="A3314" t="str">
            <v>46.32.004</v>
          </cell>
          <cell r="B3314" t="str">
            <v>Tubo de cobre sem costura, rígido, espessura 1/16" - diâmetro 3/4", inclusive conexões</v>
          </cell>
          <cell r="C3314" t="str">
            <v>M</v>
          </cell>
          <cell r="D3314">
            <v>101.38</v>
          </cell>
          <cell r="E3314">
            <v>13.1</v>
          </cell>
          <cell r="F3314">
            <v>114.48</v>
          </cell>
        </row>
        <row r="3315">
          <cell r="A3315" t="str">
            <v>46.32.005</v>
          </cell>
          <cell r="B3315" t="str">
            <v>Tubo de cobre sem costura, rígido, espessura 1/16" - diâmetro 7/8", inclusive conexões</v>
          </cell>
          <cell r="C3315" t="str">
            <v>M</v>
          </cell>
          <cell r="D3315">
            <v>119.44</v>
          </cell>
          <cell r="E3315">
            <v>13.1</v>
          </cell>
          <cell r="F3315">
            <v>132.54</v>
          </cell>
        </row>
        <row r="3316">
          <cell r="A3316" t="str">
            <v>46.32.006</v>
          </cell>
          <cell r="B3316" t="str">
            <v>Tubo de cobre sem costura, rígido, espessura 1/16" - diâmetro 1", inclusive conexões</v>
          </cell>
          <cell r="C3316" t="str">
            <v>M</v>
          </cell>
          <cell r="D3316">
            <v>137.09</v>
          </cell>
          <cell r="E3316">
            <v>13.1</v>
          </cell>
          <cell r="F3316">
            <v>150.19</v>
          </cell>
        </row>
        <row r="3317">
          <cell r="A3317" t="str">
            <v>46.32.007</v>
          </cell>
          <cell r="B3317" t="str">
            <v>Tubo de cobre sem costura, rígido, espessura 1/16" - diâmetro 1.1/8", inclusive conexões</v>
          </cell>
          <cell r="C3317" t="str">
            <v>M</v>
          </cell>
          <cell r="D3317">
            <v>155.49</v>
          </cell>
          <cell r="E3317">
            <v>13.1</v>
          </cell>
          <cell r="F3317">
            <v>168.59</v>
          </cell>
        </row>
        <row r="3318">
          <cell r="A3318" t="str">
            <v>46.32.008</v>
          </cell>
          <cell r="B3318" t="str">
            <v>Tubo de cobre sem costura, rígido, espessura 1/16" - diâmetro 1.1/4", inclusive conexões</v>
          </cell>
          <cell r="C3318" t="str">
            <v>M</v>
          </cell>
          <cell r="D3318">
            <v>178</v>
          </cell>
          <cell r="E3318">
            <v>13.1</v>
          </cell>
          <cell r="F3318">
            <v>191.1</v>
          </cell>
        </row>
        <row r="3319">
          <cell r="A3319" t="str">
            <v>46.32.009</v>
          </cell>
          <cell r="B3319" t="str">
            <v>Tubo de cobre sem costura, rígido, espessura 1/16" - diâmetro 1.3/8", inclusive conexões</v>
          </cell>
          <cell r="C3319" t="str">
            <v>M</v>
          </cell>
          <cell r="D3319">
            <v>193.01</v>
          </cell>
          <cell r="E3319">
            <v>13.1</v>
          </cell>
          <cell r="F3319">
            <v>206.11</v>
          </cell>
        </row>
        <row r="3320">
          <cell r="A3320" t="str">
            <v>46.32.010</v>
          </cell>
          <cell r="B3320" t="str">
            <v>Tubo de cobre sem costura, rígido, espessura 1/16" - diâmetro 1.1/2", inclusive conexões</v>
          </cell>
          <cell r="C3320" t="str">
            <v>M</v>
          </cell>
          <cell r="D3320">
            <v>209.94</v>
          </cell>
          <cell r="E3320">
            <v>13.1</v>
          </cell>
          <cell r="F3320">
            <v>223.04</v>
          </cell>
        </row>
        <row r="3321">
          <cell r="A3321" t="str">
            <v>46.32.011</v>
          </cell>
          <cell r="B3321" t="str">
            <v>Tubo de cobre sem costura, rígido, espessura 1/16" - diâmetro 1.5/8", inclusive conexões</v>
          </cell>
          <cell r="C3321" t="str">
            <v>M</v>
          </cell>
          <cell r="D3321">
            <v>229.66</v>
          </cell>
          <cell r="E3321">
            <v>13.1</v>
          </cell>
          <cell r="F3321">
            <v>242.76</v>
          </cell>
        </row>
        <row r="3322">
          <cell r="A3322" t="str">
            <v>46.33</v>
          </cell>
          <cell r="B3322" t="str">
            <v>Tubulacao em PP - aguas pluviais / esgoto</v>
          </cell>
        </row>
        <row r="3323">
          <cell r="A3323" t="str">
            <v>46.33.001</v>
          </cell>
          <cell r="B3323" t="str">
            <v>Tubo de esgoto em polipropileno de alta resistência - PP, DN= 40mm, preto, com união deslizante e guarnição elastomérica de duplo lábio</v>
          </cell>
          <cell r="C3323" t="str">
            <v>M</v>
          </cell>
          <cell r="D3323">
            <v>45.02</v>
          </cell>
          <cell r="E3323">
            <v>12.73</v>
          </cell>
          <cell r="F3323">
            <v>57.75</v>
          </cell>
        </row>
        <row r="3324">
          <cell r="A3324" t="str">
            <v>46.33.002</v>
          </cell>
          <cell r="B3324" t="str">
            <v>Tubo de esgoto em polipropileno de alta resistência - PP, DN= 50mm, preto, com união deslizante e guarnição elastomérica de duplo lábio</v>
          </cell>
          <cell r="C3324" t="str">
            <v>M</v>
          </cell>
          <cell r="D3324">
            <v>52.19</v>
          </cell>
          <cell r="E3324">
            <v>12.73</v>
          </cell>
          <cell r="F3324">
            <v>64.92</v>
          </cell>
        </row>
        <row r="3325">
          <cell r="A3325" t="str">
            <v>46.33.003</v>
          </cell>
          <cell r="B3325" t="str">
            <v>Tubo de esgoto em polipropileno de alta resistência - PP, DN= 63mm, preto, com união deslizante e guarnição elastomérica de duplo lábio</v>
          </cell>
          <cell r="C3325" t="str">
            <v>M</v>
          </cell>
          <cell r="D3325">
            <v>59.18</v>
          </cell>
          <cell r="E3325">
            <v>12.73</v>
          </cell>
          <cell r="F3325">
            <v>71.91</v>
          </cell>
        </row>
        <row r="3326">
          <cell r="A3326" t="str">
            <v>46.33.004</v>
          </cell>
          <cell r="B3326" t="str">
            <v>Tubo de esgoto em polipropileno de alta resistência - PP, DN= 110mm, preto, com união deslizante e guarnição elastomérica de duplo lábio</v>
          </cell>
          <cell r="C3326" t="str">
            <v>M</v>
          </cell>
          <cell r="D3326">
            <v>131.87</v>
          </cell>
          <cell r="E3326">
            <v>19.09</v>
          </cell>
          <cell r="F3326">
            <v>150.96</v>
          </cell>
        </row>
        <row r="3327">
          <cell r="A3327" t="str">
            <v>46.33.020</v>
          </cell>
          <cell r="B3327" t="str">
            <v>Joelho 45° em polipropileno de alta resistência, preto, tipo PB, DN= 40mm</v>
          </cell>
          <cell r="C3327" t="str">
            <v>UN</v>
          </cell>
          <cell r="D3327">
            <v>14.05</v>
          </cell>
          <cell r="E3327">
            <v>8.3699999999999992</v>
          </cell>
          <cell r="F3327">
            <v>22.42</v>
          </cell>
        </row>
        <row r="3328">
          <cell r="A3328" t="str">
            <v>46.33.021</v>
          </cell>
          <cell r="B3328" t="str">
            <v>Joelho 45° em polipropileno de alta resistência - PP, preto, tipo PB, DN= 50mm</v>
          </cell>
          <cell r="C3328" t="str">
            <v>UN</v>
          </cell>
          <cell r="D3328">
            <v>18.95</v>
          </cell>
          <cell r="E3328">
            <v>8.3699999999999992</v>
          </cell>
          <cell r="F3328">
            <v>27.32</v>
          </cell>
        </row>
        <row r="3329">
          <cell r="A3329" t="str">
            <v>46.33.022</v>
          </cell>
          <cell r="B3329" t="str">
            <v>Joelho 45° em polipropileno de alta resistência - PP, preto, tipo PB, DN= 63mm</v>
          </cell>
          <cell r="C3329" t="str">
            <v>UN</v>
          </cell>
          <cell r="D3329">
            <v>20.96</v>
          </cell>
          <cell r="E3329">
            <v>12.73</v>
          </cell>
          <cell r="F3329">
            <v>33.69</v>
          </cell>
        </row>
        <row r="3330">
          <cell r="A3330" t="str">
            <v>46.33.023</v>
          </cell>
          <cell r="B3330" t="str">
            <v>Joelho 45° em polipropileno de alta resistência - PP, preto, tipo PB, DN= 110mm</v>
          </cell>
          <cell r="C3330" t="str">
            <v>UN</v>
          </cell>
          <cell r="D3330">
            <v>27.93</v>
          </cell>
          <cell r="E3330">
            <v>14.56</v>
          </cell>
          <cell r="F3330">
            <v>42.49</v>
          </cell>
        </row>
        <row r="3331">
          <cell r="A3331" t="str">
            <v>46.33.047</v>
          </cell>
          <cell r="B3331" t="str">
            <v>Joelho 87°30' em polipropileno de alta resistência - PP, preto, tipo PB, DN= 40mm</v>
          </cell>
          <cell r="C3331" t="str">
            <v>UN</v>
          </cell>
          <cell r="D3331">
            <v>14.48</v>
          </cell>
          <cell r="E3331">
            <v>8.3699999999999992</v>
          </cell>
          <cell r="F3331">
            <v>22.85</v>
          </cell>
        </row>
        <row r="3332">
          <cell r="A3332" t="str">
            <v>46.33.048</v>
          </cell>
          <cell r="B3332" t="str">
            <v>Joelho 87°30' em polipropileno de alta resistência - PP, preto, tipo PB, DN= 50mm</v>
          </cell>
          <cell r="C3332" t="str">
            <v>UN</v>
          </cell>
          <cell r="D3332">
            <v>19.010000000000002</v>
          </cell>
          <cell r="E3332">
            <v>8.3699999999999992</v>
          </cell>
          <cell r="F3332">
            <v>27.38</v>
          </cell>
        </row>
        <row r="3333">
          <cell r="A3333" t="str">
            <v>46.33.049</v>
          </cell>
          <cell r="B3333" t="str">
            <v>Joelho 87°30' em polipropileno de alta resistência - PP, preto, tipo PB, DN= 63mm</v>
          </cell>
          <cell r="C3333" t="str">
            <v>UN</v>
          </cell>
          <cell r="D3333">
            <v>23.1</v>
          </cell>
          <cell r="E3333">
            <v>12.73</v>
          </cell>
          <cell r="F3333">
            <v>35.83</v>
          </cell>
        </row>
        <row r="3334">
          <cell r="A3334" t="str">
            <v>46.33.074</v>
          </cell>
          <cell r="B3334" t="str">
            <v>Joelho 87°30' em polipropileno de alta resistência - PP, preto, tipo PB, DN= 110mm, com base de apoio</v>
          </cell>
          <cell r="C3334" t="str">
            <v>UN</v>
          </cell>
          <cell r="D3334">
            <v>56.62</v>
          </cell>
          <cell r="E3334">
            <v>14.56</v>
          </cell>
          <cell r="F3334">
            <v>71.180000000000007</v>
          </cell>
        </row>
        <row r="3335">
          <cell r="A3335" t="str">
            <v>46.33.102</v>
          </cell>
          <cell r="B3335" t="str">
            <v>Luva dupla em polipropileno de alta resistência - PP,  preto,  DN= 40mm</v>
          </cell>
          <cell r="C3335" t="str">
            <v>UN</v>
          </cell>
          <cell r="D3335">
            <v>16.22</v>
          </cell>
          <cell r="E3335">
            <v>8.3699999999999992</v>
          </cell>
          <cell r="F3335">
            <v>24.59</v>
          </cell>
        </row>
        <row r="3336">
          <cell r="A3336" t="str">
            <v>46.33.103</v>
          </cell>
          <cell r="B3336" t="str">
            <v>Luva dupla em polipropileno de alta resistência - PP,  preto,  DN= 50mm</v>
          </cell>
          <cell r="C3336" t="str">
            <v>UN</v>
          </cell>
          <cell r="D3336">
            <v>18.96</v>
          </cell>
          <cell r="E3336">
            <v>8.3699999999999992</v>
          </cell>
          <cell r="F3336">
            <v>27.33</v>
          </cell>
        </row>
        <row r="3337">
          <cell r="A3337" t="str">
            <v>46.33.104</v>
          </cell>
          <cell r="B3337" t="str">
            <v>Luva dupla em polipropileno de alta resistência - PP,  preto,  DN= 63mm</v>
          </cell>
          <cell r="C3337" t="str">
            <v>UN</v>
          </cell>
          <cell r="D3337">
            <v>24.01</v>
          </cell>
          <cell r="E3337">
            <v>12.73</v>
          </cell>
          <cell r="F3337">
            <v>36.74</v>
          </cell>
        </row>
        <row r="3338">
          <cell r="A3338" t="str">
            <v>46.33.105</v>
          </cell>
          <cell r="B3338" t="str">
            <v>Luva dupla em polipropileno de alta resistência - PP,  preto,  DN= 110mm</v>
          </cell>
          <cell r="C3338" t="str">
            <v>UN</v>
          </cell>
          <cell r="D3338">
            <v>39.6</v>
          </cell>
          <cell r="E3338">
            <v>14.56</v>
          </cell>
          <cell r="F3338">
            <v>54.16</v>
          </cell>
        </row>
        <row r="3339">
          <cell r="A3339" t="str">
            <v>46.33.116</v>
          </cell>
          <cell r="B3339" t="str">
            <v>Luva de Redução em polipropileno de alta resistência - PP, preto, tipo PB, DN= 50x40mm</v>
          </cell>
          <cell r="C3339" t="str">
            <v>UN</v>
          </cell>
          <cell r="D3339">
            <v>12.35</v>
          </cell>
          <cell r="E3339">
            <v>8.3699999999999992</v>
          </cell>
          <cell r="F3339">
            <v>20.72</v>
          </cell>
        </row>
        <row r="3340">
          <cell r="A3340" t="str">
            <v>46.33.117</v>
          </cell>
          <cell r="B3340" t="str">
            <v>Luva de Redução em polipropileno de alta resistência - PP, preto, tipo PB, DN= 63x50mm</v>
          </cell>
          <cell r="C3340" t="str">
            <v>UN</v>
          </cell>
          <cell r="D3340">
            <v>18.64</v>
          </cell>
          <cell r="E3340">
            <v>12.73</v>
          </cell>
          <cell r="F3340">
            <v>31.37</v>
          </cell>
        </row>
        <row r="3341">
          <cell r="A3341" t="str">
            <v>46.33.118</v>
          </cell>
          <cell r="B3341" t="str">
            <v>Luva de Redução em polipropileno de alta resistência - PP, preto, tipo PB, DN= 110x63mm</v>
          </cell>
          <cell r="C3341" t="str">
            <v>UN</v>
          </cell>
          <cell r="D3341">
            <v>31.68</v>
          </cell>
          <cell r="E3341">
            <v>14.56</v>
          </cell>
          <cell r="F3341">
            <v>46.24</v>
          </cell>
        </row>
        <row r="3342">
          <cell r="A3342" t="str">
            <v>46.33.130</v>
          </cell>
          <cell r="B3342" t="str">
            <v>Tê 87°30' simples em polipropileno de alta resistência - PP, preto, tipo PB, DN= 50x50mm</v>
          </cell>
          <cell r="C3342" t="str">
            <v>UN</v>
          </cell>
          <cell r="D3342">
            <v>40.869999999999997</v>
          </cell>
          <cell r="E3342">
            <v>8.3699999999999992</v>
          </cell>
          <cell r="F3342">
            <v>49.24</v>
          </cell>
        </row>
        <row r="3343">
          <cell r="A3343" t="str">
            <v>46.33.131</v>
          </cell>
          <cell r="B3343" t="str">
            <v>Tê 87°30' simples em polipropileno de alta resistência - PP, preto, tipo PB, DN= 63x63mm</v>
          </cell>
          <cell r="C3343" t="str">
            <v>UN</v>
          </cell>
          <cell r="D3343">
            <v>52.66</v>
          </cell>
          <cell r="E3343">
            <v>12.73</v>
          </cell>
          <cell r="F3343">
            <v>65.39</v>
          </cell>
        </row>
        <row r="3344">
          <cell r="A3344" t="str">
            <v>46.33.132</v>
          </cell>
          <cell r="B3344" t="str">
            <v>Tê 87°30' simples em polipropileno de alta resistência - PP, preto, tipo PB, DN= 110x110mm</v>
          </cell>
          <cell r="C3344" t="str">
            <v>UN</v>
          </cell>
          <cell r="D3344">
            <v>88.65</v>
          </cell>
          <cell r="E3344">
            <v>14.56</v>
          </cell>
          <cell r="F3344">
            <v>103.21</v>
          </cell>
        </row>
        <row r="3345">
          <cell r="A3345" t="str">
            <v>46.33.137</v>
          </cell>
          <cell r="B3345" t="str">
            <v>Tê 87°30' simples de redução em polipropileno de alta resistência - PP, preto, tipo PB, DN= 110x63mm</v>
          </cell>
          <cell r="C3345" t="str">
            <v>UN</v>
          </cell>
          <cell r="D3345">
            <v>73.39</v>
          </cell>
          <cell r="E3345">
            <v>14.56</v>
          </cell>
          <cell r="F3345">
            <v>87.95</v>
          </cell>
        </row>
        <row r="3346">
          <cell r="A3346" t="str">
            <v>46.33.140</v>
          </cell>
          <cell r="B3346" t="str">
            <v>Tê 87°30' de inspeção em polipropileno de alta resistência - PP, preto (PxB), DN 110mm</v>
          </cell>
          <cell r="C3346" t="str">
            <v>UN</v>
          </cell>
          <cell r="D3346">
            <v>230.78</v>
          </cell>
          <cell r="E3346">
            <v>12.73</v>
          </cell>
          <cell r="F3346">
            <v>243.51</v>
          </cell>
        </row>
        <row r="3347">
          <cell r="A3347" t="str">
            <v>46.33.149</v>
          </cell>
          <cell r="B3347" t="str">
            <v>Junção 45° simples em polipropileno de alta resistência - PP, preto, tipo PB, DN= 50x50mm</v>
          </cell>
          <cell r="C3347" t="str">
            <v>UN</v>
          </cell>
          <cell r="D3347">
            <v>36.08</v>
          </cell>
          <cell r="E3347">
            <v>8.3699999999999992</v>
          </cell>
          <cell r="F3347">
            <v>44.45</v>
          </cell>
        </row>
        <row r="3348">
          <cell r="A3348" t="str">
            <v>46.33.150</v>
          </cell>
          <cell r="B3348" t="str">
            <v>Junção 45° simples em polipropileno de alta resistência - PP, preto, tipo PB, DN= 63x63mm</v>
          </cell>
          <cell r="C3348" t="str">
            <v>UN</v>
          </cell>
          <cell r="D3348">
            <v>39.01</v>
          </cell>
          <cell r="E3348">
            <v>12.73</v>
          </cell>
          <cell r="F3348">
            <v>51.74</v>
          </cell>
        </row>
        <row r="3349">
          <cell r="A3349" t="str">
            <v>46.33.151</v>
          </cell>
          <cell r="B3349" t="str">
            <v>Junção 45° simples em polipropileno de alta resistência - PP, preto, tipo PB, DN= 110x110mm</v>
          </cell>
          <cell r="C3349" t="str">
            <v>UN</v>
          </cell>
          <cell r="D3349">
            <v>78.31</v>
          </cell>
          <cell r="E3349">
            <v>14.56</v>
          </cell>
          <cell r="F3349">
            <v>92.87</v>
          </cell>
        </row>
        <row r="3350">
          <cell r="A3350" t="str">
            <v>46.33.159</v>
          </cell>
          <cell r="B3350" t="str">
            <v>Junção 45° simples de redução em polipropileno de alta resistência - PP, preto, tipo PB, DN= 63x50mm</v>
          </cell>
          <cell r="C3350" t="str">
            <v>UN</v>
          </cell>
          <cell r="D3350">
            <v>33.06</v>
          </cell>
          <cell r="E3350">
            <v>12.73</v>
          </cell>
          <cell r="F3350">
            <v>45.79</v>
          </cell>
        </row>
        <row r="3351">
          <cell r="A3351" t="str">
            <v>46.33.160</v>
          </cell>
          <cell r="B3351" t="str">
            <v>Junção 45° simples de redução em polipropileno de alta resistência - PP, preto, tipo PB, DN= 110x50mm</v>
          </cell>
          <cell r="C3351" t="str">
            <v>UN</v>
          </cell>
          <cell r="D3351">
            <v>64.760000000000005</v>
          </cell>
          <cell r="E3351">
            <v>14.56</v>
          </cell>
          <cell r="F3351">
            <v>79.319999999999993</v>
          </cell>
        </row>
        <row r="3352">
          <cell r="A3352" t="str">
            <v>46.33.161</v>
          </cell>
          <cell r="B3352" t="str">
            <v>Junção 45° simples de redução em polipropileno de alta resistência - PP, preto, tipo PB, DN= 110x63mm</v>
          </cell>
          <cell r="C3352" t="str">
            <v>UN</v>
          </cell>
          <cell r="D3352">
            <v>65.56</v>
          </cell>
          <cell r="E3352">
            <v>14.56</v>
          </cell>
          <cell r="F3352">
            <v>80.12</v>
          </cell>
        </row>
        <row r="3353">
          <cell r="A3353" t="str">
            <v>46.33.170</v>
          </cell>
          <cell r="B3353" t="str">
            <v>Curva 87°30' em polipropileno de alta resistência - PP, preto, tipo PB, DN= 110mm</v>
          </cell>
          <cell r="C3353" t="str">
            <v>UN</v>
          </cell>
          <cell r="D3353">
            <v>73.34</v>
          </cell>
          <cell r="E3353">
            <v>14.56</v>
          </cell>
          <cell r="F3353">
            <v>87.9</v>
          </cell>
        </row>
        <row r="3354">
          <cell r="A3354" t="str">
            <v>46.33.186</v>
          </cell>
          <cell r="B3354" t="str">
            <v>Caixa sifonada de piso, em polipropileno de alta resistência PP, preto,  DN=125mm, uma saída de 63mm</v>
          </cell>
          <cell r="C3354" t="str">
            <v>UN</v>
          </cell>
          <cell r="D3354">
            <v>133.22999999999999</v>
          </cell>
          <cell r="E3354">
            <v>12.73</v>
          </cell>
          <cell r="F3354">
            <v>145.96</v>
          </cell>
        </row>
        <row r="3355">
          <cell r="A3355" t="str">
            <v>46.33.197</v>
          </cell>
          <cell r="B3355" t="str">
            <v>Prolongamento para caixa sifonada em prolipropileno de alta resistência PP, preto, DN= 125mm</v>
          </cell>
          <cell r="C3355" t="str">
            <v>UN</v>
          </cell>
          <cell r="D3355">
            <v>76.03</v>
          </cell>
          <cell r="E3355">
            <v>14.56</v>
          </cell>
          <cell r="F3355">
            <v>90.59</v>
          </cell>
        </row>
        <row r="3356">
          <cell r="A3356" t="str">
            <v>46.33.201</v>
          </cell>
          <cell r="B3356" t="str">
            <v>Tampa tê de inspeção oval, em polipropileno de alta resistência preto (PxB), DN=110mm</v>
          </cell>
          <cell r="C3356" t="str">
            <v>UN</v>
          </cell>
          <cell r="D3356">
            <v>60.23</v>
          </cell>
          <cell r="E3356">
            <v>8.3699999999999992</v>
          </cell>
          <cell r="F3356">
            <v>68.599999999999994</v>
          </cell>
        </row>
        <row r="3357">
          <cell r="A3357" t="str">
            <v>46.33.206</v>
          </cell>
          <cell r="B3357" t="str">
            <v>Tampão em polipropileno de alta resistência PP, preto (PxB), DN=63mm</v>
          </cell>
          <cell r="C3357" t="str">
            <v>UN</v>
          </cell>
          <cell r="D3357">
            <v>12.25</v>
          </cell>
          <cell r="E3357">
            <v>8.3699999999999992</v>
          </cell>
          <cell r="F3357">
            <v>20.62</v>
          </cell>
        </row>
        <row r="3358">
          <cell r="A3358" t="str">
            <v>46.33.207</v>
          </cell>
          <cell r="B3358" t="str">
            <v>Tampão em polipropileno de alta resistência PP, preto (PxB), DN=110mm</v>
          </cell>
          <cell r="C3358" t="str">
            <v>UN</v>
          </cell>
          <cell r="D3358">
            <v>32.58</v>
          </cell>
          <cell r="E3358">
            <v>8.3699999999999992</v>
          </cell>
          <cell r="F3358">
            <v>40.950000000000003</v>
          </cell>
        </row>
        <row r="3359">
          <cell r="A3359" t="str">
            <v>46.33.210</v>
          </cell>
          <cell r="B3359" t="str">
            <v>Porta marco para grelha de 12x12 cm, em prolipropileno de alta resistência PP,  preto</v>
          </cell>
          <cell r="C3359" t="str">
            <v>UN</v>
          </cell>
          <cell r="D3359">
            <v>33.08</v>
          </cell>
          <cell r="E3359">
            <v>12.73</v>
          </cell>
          <cell r="F3359">
            <v>45.81</v>
          </cell>
        </row>
        <row r="3360">
          <cell r="A3360" t="str">
            <v>46.33.211</v>
          </cell>
          <cell r="B3360" t="str">
            <v>Marco de bronze com grelha em aço inoxidável de 12x12cm</v>
          </cell>
          <cell r="C3360" t="str">
            <v>CJ</v>
          </cell>
          <cell r="D3360">
            <v>88.49</v>
          </cell>
          <cell r="E3360">
            <v>3.64</v>
          </cell>
          <cell r="F3360">
            <v>92.13</v>
          </cell>
        </row>
        <row r="3361">
          <cell r="A3361" t="str">
            <v>47</v>
          </cell>
          <cell r="B3361" t="str">
            <v>VALVULAS E APARELHOS DE MEDICAO E CONTROLE PARA LIQUIDOS E GASES</v>
          </cell>
        </row>
        <row r="3362">
          <cell r="A3362" t="str">
            <v>47.01</v>
          </cell>
          <cell r="B3362" t="str">
            <v>Registro e / ou valvula em latao fundido sem acabamento</v>
          </cell>
        </row>
        <row r="3363">
          <cell r="A3363" t="str">
            <v>47.01.010</v>
          </cell>
          <cell r="B3363" t="str">
            <v>Registro de gaveta em latão fundido sem acabamento, DN= 1/2´</v>
          </cell>
          <cell r="C3363" t="str">
            <v>UN</v>
          </cell>
          <cell r="D3363">
            <v>32.28</v>
          </cell>
          <cell r="E3363">
            <v>16.37</v>
          </cell>
          <cell r="F3363">
            <v>48.65</v>
          </cell>
        </row>
        <row r="3364">
          <cell r="A3364" t="str">
            <v>47.01.020</v>
          </cell>
          <cell r="B3364" t="str">
            <v>Registro de gaveta em latão fundido sem acabamento, DN= 3/4´</v>
          </cell>
          <cell r="C3364" t="str">
            <v>UN</v>
          </cell>
          <cell r="D3364">
            <v>41.47</v>
          </cell>
          <cell r="E3364">
            <v>21.83</v>
          </cell>
          <cell r="F3364">
            <v>63.3</v>
          </cell>
        </row>
        <row r="3365">
          <cell r="A3365" t="str">
            <v>47.01.030</v>
          </cell>
          <cell r="B3365" t="str">
            <v>Registro de gaveta em latão fundido sem acabamento, DN= 1´</v>
          </cell>
          <cell r="C3365" t="str">
            <v>UN</v>
          </cell>
          <cell r="D3365">
            <v>52.32</v>
          </cell>
          <cell r="E3365">
            <v>27.29</v>
          </cell>
          <cell r="F3365">
            <v>79.61</v>
          </cell>
        </row>
        <row r="3366">
          <cell r="A3366" t="str">
            <v>47.01.040</v>
          </cell>
          <cell r="B3366" t="str">
            <v>Registro de gaveta em latão fundido sem acabamento, DN= 1 1/4´</v>
          </cell>
          <cell r="C3366" t="str">
            <v>UN</v>
          </cell>
          <cell r="D3366">
            <v>75.260000000000005</v>
          </cell>
          <cell r="E3366">
            <v>32.75</v>
          </cell>
          <cell r="F3366">
            <v>108.01</v>
          </cell>
        </row>
        <row r="3367">
          <cell r="A3367" t="str">
            <v>47.01.050</v>
          </cell>
          <cell r="B3367" t="str">
            <v>Registro de gaveta em latão fundido sem acabamento, DN= 1 1/2´</v>
          </cell>
          <cell r="C3367" t="str">
            <v>UN</v>
          </cell>
          <cell r="D3367">
            <v>84.49</v>
          </cell>
          <cell r="E3367">
            <v>36.39</v>
          </cell>
          <cell r="F3367">
            <v>120.88</v>
          </cell>
        </row>
        <row r="3368">
          <cell r="A3368" t="str">
            <v>47.01.060</v>
          </cell>
          <cell r="B3368" t="str">
            <v>Registro de gaveta em latão fundido sem acabamento, DN= 2´</v>
          </cell>
          <cell r="C3368" t="str">
            <v>UN</v>
          </cell>
          <cell r="D3368">
            <v>133.05000000000001</v>
          </cell>
          <cell r="E3368">
            <v>45.49</v>
          </cell>
          <cell r="F3368">
            <v>178.54</v>
          </cell>
        </row>
        <row r="3369">
          <cell r="A3369" t="str">
            <v>47.01.070</v>
          </cell>
          <cell r="B3369" t="str">
            <v>Registro de gaveta em latão fundido sem acabamento, DN= 2 1/2´</v>
          </cell>
          <cell r="C3369" t="str">
            <v>UN</v>
          </cell>
          <cell r="D3369">
            <v>298.27</v>
          </cell>
          <cell r="E3369">
            <v>54.59</v>
          </cell>
          <cell r="F3369">
            <v>352.86</v>
          </cell>
        </row>
        <row r="3370">
          <cell r="A3370" t="str">
            <v>47.01.080</v>
          </cell>
          <cell r="B3370" t="str">
            <v>Registro de gaveta em latão fundido sem acabamento, DN= 3´</v>
          </cell>
          <cell r="C3370" t="str">
            <v>UN</v>
          </cell>
          <cell r="D3370">
            <v>449.46</v>
          </cell>
          <cell r="E3370">
            <v>72.78</v>
          </cell>
          <cell r="F3370">
            <v>522.24</v>
          </cell>
        </row>
        <row r="3371">
          <cell r="A3371" t="str">
            <v>47.01.090</v>
          </cell>
          <cell r="B3371" t="str">
            <v>Registro de gaveta em latão fundido sem acabamento, DN= 4´</v>
          </cell>
          <cell r="C3371" t="str">
            <v>UN</v>
          </cell>
          <cell r="D3371">
            <v>788.02</v>
          </cell>
          <cell r="E3371">
            <v>109.17</v>
          </cell>
          <cell r="F3371">
            <v>897.19</v>
          </cell>
        </row>
        <row r="3372">
          <cell r="A3372" t="str">
            <v>47.01.130</v>
          </cell>
          <cell r="B3372" t="str">
            <v>Registro de pressão em latão fundido sem acabamento, DN= 3/4´</v>
          </cell>
          <cell r="C3372" t="str">
            <v>UN</v>
          </cell>
          <cell r="D3372">
            <v>61.26</v>
          </cell>
          <cell r="E3372">
            <v>21.83</v>
          </cell>
          <cell r="F3372">
            <v>83.09</v>
          </cell>
        </row>
        <row r="3373">
          <cell r="A3373" t="str">
            <v>47.01.170</v>
          </cell>
          <cell r="B3373" t="str">
            <v>Válvula de esfera monobloco em latão, passagem plena, acionamento com alavanca, DN= 1/2´</v>
          </cell>
          <cell r="C3373" t="str">
            <v>UN</v>
          </cell>
          <cell r="D3373">
            <v>22.53</v>
          </cell>
          <cell r="E3373">
            <v>16.37</v>
          </cell>
          <cell r="F3373">
            <v>38.9</v>
          </cell>
        </row>
        <row r="3374">
          <cell r="A3374" t="str">
            <v>47.01.180</v>
          </cell>
          <cell r="B3374" t="str">
            <v>Válvula de esfera monobloco em latão, passagem plena, acionamento com alavanca, DN= 3/4´</v>
          </cell>
          <cell r="C3374" t="str">
            <v>UN</v>
          </cell>
          <cell r="D3374">
            <v>47.24</v>
          </cell>
          <cell r="E3374">
            <v>16.37</v>
          </cell>
          <cell r="F3374">
            <v>63.61</v>
          </cell>
        </row>
        <row r="3375">
          <cell r="A3375" t="str">
            <v>47.01.190</v>
          </cell>
          <cell r="B3375" t="str">
            <v>Válvula de esfera monobloco em latão, passagem plena, acionamento com alavanca, DN= 1´</v>
          </cell>
          <cell r="C3375" t="str">
            <v>UN</v>
          </cell>
          <cell r="D3375">
            <v>56.27</v>
          </cell>
          <cell r="E3375">
            <v>16.37</v>
          </cell>
          <cell r="F3375">
            <v>72.64</v>
          </cell>
        </row>
        <row r="3376">
          <cell r="A3376" t="str">
            <v>47.01.191</v>
          </cell>
          <cell r="B3376" t="str">
            <v>Válvula de esfera monobloco em latão, passagem plena, acionamento com alavanca, DN= 1.1/4´</v>
          </cell>
          <cell r="C3376" t="str">
            <v>UN</v>
          </cell>
          <cell r="D3376">
            <v>87.97</v>
          </cell>
          <cell r="E3376">
            <v>18.2</v>
          </cell>
          <cell r="F3376">
            <v>106.17</v>
          </cell>
        </row>
        <row r="3377">
          <cell r="A3377" t="str">
            <v>47.01.210</v>
          </cell>
          <cell r="B3377" t="str">
            <v>Válvula de esfera monobloco em latão, passagem plena, acionamento com alavanca, DN= 2´</v>
          </cell>
          <cell r="C3377" t="str">
            <v>UN</v>
          </cell>
          <cell r="D3377">
            <v>189.25</v>
          </cell>
          <cell r="E3377">
            <v>16.37</v>
          </cell>
          <cell r="F3377">
            <v>205.62</v>
          </cell>
        </row>
        <row r="3378">
          <cell r="A3378" t="str">
            <v>47.01.220</v>
          </cell>
          <cell r="B3378" t="str">
            <v>Válvula de esfera monobloco em latão, passagem plena, acionamento com alavanca, DN= 4´</v>
          </cell>
          <cell r="C3378" t="str">
            <v>UN</v>
          </cell>
          <cell r="D3378">
            <v>1004.13</v>
          </cell>
          <cell r="E3378">
            <v>36.39</v>
          </cell>
          <cell r="F3378">
            <v>1040.52</v>
          </cell>
        </row>
        <row r="3379">
          <cell r="A3379" t="str">
            <v>47.02</v>
          </cell>
          <cell r="B3379" t="str">
            <v>Registro e / ou valvula em latao fundido com acabamento cromado</v>
          </cell>
        </row>
        <row r="3380">
          <cell r="A3380" t="str">
            <v>47.02.010</v>
          </cell>
          <cell r="B3380" t="str">
            <v>Registro de gaveta em latão fundido cromado com canopla, DN= 1/2´ - linha especial</v>
          </cell>
          <cell r="C3380" t="str">
            <v>UN</v>
          </cell>
          <cell r="D3380">
            <v>82.11</v>
          </cell>
          <cell r="E3380">
            <v>16.37</v>
          </cell>
          <cell r="F3380">
            <v>98.48</v>
          </cell>
        </row>
        <row r="3381">
          <cell r="A3381" t="str">
            <v>47.02.020</v>
          </cell>
          <cell r="B3381" t="str">
            <v>Registro de gaveta em latão fundido cromado com canopla, DN= 3/4´ - linha especial</v>
          </cell>
          <cell r="C3381" t="str">
            <v>UN</v>
          </cell>
          <cell r="D3381">
            <v>78.260000000000005</v>
          </cell>
          <cell r="E3381">
            <v>16.37</v>
          </cell>
          <cell r="F3381">
            <v>94.63</v>
          </cell>
        </row>
        <row r="3382">
          <cell r="A3382" t="str">
            <v>47.02.030</v>
          </cell>
          <cell r="B3382" t="str">
            <v>Registro de gaveta em latão fundido cromado com canopla, DN= 1´ - linha especial</v>
          </cell>
          <cell r="C3382" t="str">
            <v>UN</v>
          </cell>
          <cell r="D3382">
            <v>97.75</v>
          </cell>
          <cell r="E3382">
            <v>16.37</v>
          </cell>
          <cell r="F3382">
            <v>114.12</v>
          </cell>
        </row>
        <row r="3383">
          <cell r="A3383" t="str">
            <v>47.02.040</v>
          </cell>
          <cell r="B3383" t="str">
            <v>Registro de gaveta em latão fundido cromado com canopla, DN= 1 1/4´ - linha especial</v>
          </cell>
          <cell r="C3383" t="str">
            <v>UN</v>
          </cell>
          <cell r="D3383">
            <v>147.07</v>
          </cell>
          <cell r="E3383">
            <v>16.37</v>
          </cell>
          <cell r="F3383">
            <v>163.44</v>
          </cell>
        </row>
        <row r="3384">
          <cell r="A3384" t="str">
            <v>47.02.050</v>
          </cell>
          <cell r="B3384" t="str">
            <v>Registro de gaveta em latão fundido cromado com canopla, DN= 1 1/2´ - linha especial</v>
          </cell>
          <cell r="C3384" t="str">
            <v>UN</v>
          </cell>
          <cell r="D3384">
            <v>133.47999999999999</v>
          </cell>
          <cell r="E3384">
            <v>16.37</v>
          </cell>
          <cell r="F3384">
            <v>149.85</v>
          </cell>
        </row>
        <row r="3385">
          <cell r="A3385" t="str">
            <v>47.02.100</v>
          </cell>
          <cell r="B3385" t="str">
            <v>Registro de pressão em latão fundido cromado com canopla, DN= 1/2´ - linha especial</v>
          </cell>
          <cell r="C3385" t="str">
            <v>UN</v>
          </cell>
          <cell r="D3385">
            <v>78.56</v>
          </cell>
          <cell r="E3385">
            <v>16.37</v>
          </cell>
          <cell r="F3385">
            <v>94.93</v>
          </cell>
        </row>
        <row r="3386">
          <cell r="A3386" t="str">
            <v>47.02.110</v>
          </cell>
          <cell r="B3386" t="str">
            <v>Registro de pressão em latão fundido cromado com canopla, DN= 3/4´ - linha especial</v>
          </cell>
          <cell r="C3386" t="str">
            <v>UN</v>
          </cell>
          <cell r="D3386">
            <v>77.540000000000006</v>
          </cell>
          <cell r="E3386">
            <v>16.37</v>
          </cell>
          <cell r="F3386">
            <v>93.91</v>
          </cell>
        </row>
        <row r="3387">
          <cell r="A3387" t="str">
            <v>47.02.200</v>
          </cell>
          <cell r="B3387" t="str">
            <v>Registro regulador de vazão para chuveiro e ducha em latão cromado com canopla, DN= 1/2´</v>
          </cell>
          <cell r="C3387" t="str">
            <v>UN</v>
          </cell>
          <cell r="D3387">
            <v>63.74</v>
          </cell>
          <cell r="E3387">
            <v>16.37</v>
          </cell>
          <cell r="F3387">
            <v>80.11</v>
          </cell>
        </row>
        <row r="3388">
          <cell r="A3388" t="str">
            <v>47.02.210</v>
          </cell>
          <cell r="B3388" t="str">
            <v>Registro regulador de vazão para torneira, misturador e bidê, em latão cromado com canopla, DN= 1/2´</v>
          </cell>
          <cell r="C3388" t="str">
            <v>UN</v>
          </cell>
          <cell r="D3388">
            <v>60.71</v>
          </cell>
          <cell r="E3388">
            <v>16.37</v>
          </cell>
          <cell r="F3388">
            <v>77.08</v>
          </cell>
        </row>
        <row r="3389">
          <cell r="A3389" t="str">
            <v>47.04</v>
          </cell>
          <cell r="B3389" t="str">
            <v>Valvula de descarga ou para acionamento de metais sanitarios</v>
          </cell>
        </row>
        <row r="3390">
          <cell r="A3390" t="str">
            <v>47.04.020</v>
          </cell>
          <cell r="B3390" t="str">
            <v>Válvula de descarga com registro próprio, duplo acionamento limitador de fluxo, DN= 1 1/4´</v>
          </cell>
          <cell r="C3390" t="str">
            <v>UN</v>
          </cell>
          <cell r="D3390">
            <v>322.11</v>
          </cell>
          <cell r="E3390">
            <v>54.59</v>
          </cell>
          <cell r="F3390">
            <v>376.7</v>
          </cell>
        </row>
        <row r="3391">
          <cell r="A3391" t="str">
            <v>47.04.030</v>
          </cell>
          <cell r="B3391" t="str">
            <v>Válvula de descarga com registro próprio, DN= 1 1/4´</v>
          </cell>
          <cell r="C3391" t="str">
            <v>UN</v>
          </cell>
          <cell r="D3391">
            <v>268.22000000000003</v>
          </cell>
          <cell r="E3391">
            <v>54.59</v>
          </cell>
          <cell r="F3391">
            <v>322.81</v>
          </cell>
        </row>
        <row r="3392">
          <cell r="A3392" t="str">
            <v>47.04.040</v>
          </cell>
          <cell r="B3392" t="str">
            <v>Válvula de descarga com registro próprio, DN= 1 1/2´</v>
          </cell>
          <cell r="C3392" t="str">
            <v>UN</v>
          </cell>
          <cell r="D3392">
            <v>300</v>
          </cell>
          <cell r="E3392">
            <v>54.59</v>
          </cell>
          <cell r="F3392">
            <v>354.59</v>
          </cell>
        </row>
        <row r="3393">
          <cell r="A3393" t="str">
            <v>47.04.050</v>
          </cell>
          <cell r="B3393" t="str">
            <v>Válvula de descarga antivandalismo, DN= 1 1/2´</v>
          </cell>
          <cell r="C3393" t="str">
            <v>UN</v>
          </cell>
          <cell r="D3393">
            <v>425.68</v>
          </cell>
          <cell r="E3393">
            <v>54.59</v>
          </cell>
          <cell r="F3393">
            <v>480.27</v>
          </cell>
        </row>
        <row r="3394">
          <cell r="A3394" t="str">
            <v>47.04.080</v>
          </cell>
          <cell r="B3394" t="str">
            <v>Válvula de descarga externa, tipo alavanca com registro próprio, DN= 1 1/4´ e DN= 1 1/2´</v>
          </cell>
          <cell r="C3394" t="str">
            <v>UN</v>
          </cell>
          <cell r="D3394">
            <v>957.25</v>
          </cell>
          <cell r="E3394">
            <v>54.59</v>
          </cell>
          <cell r="F3394">
            <v>1011.84</v>
          </cell>
        </row>
        <row r="3395">
          <cell r="A3395" t="str">
            <v>47.04.090</v>
          </cell>
          <cell r="B3395" t="str">
            <v>Válvula de mictório antivandalismo, DN= 3/4´</v>
          </cell>
          <cell r="C3395" t="str">
            <v>UN</v>
          </cell>
          <cell r="D3395">
            <v>415.24</v>
          </cell>
          <cell r="E3395">
            <v>21.83</v>
          </cell>
          <cell r="F3395">
            <v>437.07</v>
          </cell>
        </row>
        <row r="3396">
          <cell r="A3396" t="str">
            <v>47.04.100</v>
          </cell>
          <cell r="B3396" t="str">
            <v>Válvula de mictório padrão, vazão automática, DN= 3/4´</v>
          </cell>
          <cell r="C3396" t="str">
            <v>UN</v>
          </cell>
          <cell r="D3396">
            <v>301.58</v>
          </cell>
          <cell r="E3396">
            <v>21.83</v>
          </cell>
          <cell r="F3396">
            <v>323.41000000000003</v>
          </cell>
        </row>
        <row r="3397">
          <cell r="A3397" t="str">
            <v>47.04.110</v>
          </cell>
          <cell r="B3397" t="str">
            <v>Válvula de acionamento hidromecânico para piso</v>
          </cell>
          <cell r="C3397" t="str">
            <v>UN</v>
          </cell>
          <cell r="D3397">
            <v>713.16</v>
          </cell>
          <cell r="E3397">
            <v>54.59</v>
          </cell>
          <cell r="F3397">
            <v>767.75</v>
          </cell>
        </row>
        <row r="3398">
          <cell r="A3398" t="str">
            <v>47.04.120</v>
          </cell>
          <cell r="B3398" t="str">
            <v>Válvula de acionamento hidromecânico para ducha, em latão cromado, DN= 3/4´</v>
          </cell>
          <cell r="C3398" t="str">
            <v>UN</v>
          </cell>
          <cell r="D3398">
            <v>400.95</v>
          </cell>
          <cell r="E3398">
            <v>16.37</v>
          </cell>
          <cell r="F3398">
            <v>417.32</v>
          </cell>
        </row>
        <row r="3399">
          <cell r="A3399" t="str">
            <v>47.04.180</v>
          </cell>
          <cell r="B3399" t="str">
            <v>Válvula de descarga com registro próprio, duplo acionamento limitador de fluxo, DN = 1 1/2´</v>
          </cell>
          <cell r="C3399" t="str">
            <v>UN</v>
          </cell>
          <cell r="D3399">
            <v>312.89999999999998</v>
          </cell>
          <cell r="E3399">
            <v>54.59</v>
          </cell>
          <cell r="F3399">
            <v>367.49</v>
          </cell>
        </row>
        <row r="3400">
          <cell r="A3400" t="str">
            <v>47.05</v>
          </cell>
          <cell r="B3400" t="str">
            <v>Registro e / ou valvula em bronze</v>
          </cell>
        </row>
        <row r="3401">
          <cell r="A3401" t="str">
            <v>47.05.010</v>
          </cell>
          <cell r="B3401" t="str">
            <v>Válvula de retenção horizontal em bronze, DN= 3/4´</v>
          </cell>
          <cell r="C3401" t="str">
            <v>UN</v>
          </cell>
          <cell r="D3401">
            <v>88.63</v>
          </cell>
          <cell r="E3401">
            <v>16.37</v>
          </cell>
          <cell r="F3401">
            <v>105</v>
          </cell>
        </row>
        <row r="3402">
          <cell r="A3402" t="str">
            <v>47.05.020</v>
          </cell>
          <cell r="B3402" t="str">
            <v>Válvula de retenção horizontal em bronze, DN= 1´</v>
          </cell>
          <cell r="C3402" t="str">
            <v>UN</v>
          </cell>
          <cell r="D3402">
            <v>107.6</v>
          </cell>
          <cell r="E3402">
            <v>16.37</v>
          </cell>
          <cell r="F3402">
            <v>123.97</v>
          </cell>
        </row>
        <row r="3403">
          <cell r="A3403" t="str">
            <v>47.05.030</v>
          </cell>
          <cell r="B3403" t="str">
            <v>Válvula de retenção horizontal em bronze, DN= 1 1/4´</v>
          </cell>
          <cell r="C3403" t="str">
            <v>UN</v>
          </cell>
          <cell r="D3403">
            <v>153.59</v>
          </cell>
          <cell r="E3403">
            <v>16.37</v>
          </cell>
          <cell r="F3403">
            <v>169.96</v>
          </cell>
        </row>
        <row r="3404">
          <cell r="A3404" t="str">
            <v>47.05.040</v>
          </cell>
          <cell r="B3404" t="str">
            <v>Válvula de retenção horizontal em bronze, DN= 1 1/2´</v>
          </cell>
          <cell r="C3404" t="str">
            <v>UN</v>
          </cell>
          <cell r="D3404">
            <v>177.82</v>
          </cell>
          <cell r="E3404">
            <v>16.37</v>
          </cell>
          <cell r="F3404">
            <v>194.19</v>
          </cell>
        </row>
        <row r="3405">
          <cell r="A3405" t="str">
            <v>47.05.050</v>
          </cell>
          <cell r="B3405" t="str">
            <v>Válvula de retenção horizontal em bronze, DN= 2´</v>
          </cell>
          <cell r="C3405" t="str">
            <v>UN</v>
          </cell>
          <cell r="D3405">
            <v>242.25</v>
          </cell>
          <cell r="E3405">
            <v>16.37</v>
          </cell>
          <cell r="F3405">
            <v>258.62</v>
          </cell>
        </row>
        <row r="3406">
          <cell r="A3406" t="str">
            <v>47.05.060</v>
          </cell>
          <cell r="B3406" t="str">
            <v>Válvula de retenção horizontal em bronze, DN= 2 1/2´</v>
          </cell>
          <cell r="C3406" t="str">
            <v>UN</v>
          </cell>
          <cell r="D3406">
            <v>416.2</v>
          </cell>
          <cell r="E3406">
            <v>16.37</v>
          </cell>
          <cell r="F3406">
            <v>432.57</v>
          </cell>
        </row>
        <row r="3407">
          <cell r="A3407" t="str">
            <v>47.05.070</v>
          </cell>
          <cell r="B3407" t="str">
            <v>Válvula de retenção horizontal em bronze, DN= 3´</v>
          </cell>
          <cell r="C3407" t="str">
            <v>UN</v>
          </cell>
          <cell r="D3407">
            <v>503.79</v>
          </cell>
          <cell r="E3407">
            <v>16.37</v>
          </cell>
          <cell r="F3407">
            <v>520.16</v>
          </cell>
        </row>
        <row r="3408">
          <cell r="A3408" t="str">
            <v>47.05.080</v>
          </cell>
          <cell r="B3408" t="str">
            <v>Válvula de retenção horizontal em bronze, DN= 4´</v>
          </cell>
          <cell r="C3408" t="str">
            <v>UN</v>
          </cell>
          <cell r="D3408">
            <v>869.09</v>
          </cell>
          <cell r="E3408">
            <v>21.83</v>
          </cell>
          <cell r="F3408">
            <v>890.92</v>
          </cell>
        </row>
        <row r="3409">
          <cell r="A3409" t="str">
            <v>47.05.100</v>
          </cell>
          <cell r="B3409" t="str">
            <v>Válvula de retenção vertical em bronze, DN= 1´</v>
          </cell>
          <cell r="C3409" t="str">
            <v>UN</v>
          </cell>
          <cell r="D3409">
            <v>69.040000000000006</v>
          </cell>
          <cell r="E3409">
            <v>16.37</v>
          </cell>
          <cell r="F3409">
            <v>85.41</v>
          </cell>
        </row>
        <row r="3410">
          <cell r="A3410" t="str">
            <v>47.05.110</v>
          </cell>
          <cell r="B3410" t="str">
            <v>Válvula de retenção vertical em bronze, DN= 1 1/4´</v>
          </cell>
          <cell r="C3410" t="str">
            <v>UN</v>
          </cell>
          <cell r="D3410">
            <v>96.67</v>
          </cell>
          <cell r="E3410">
            <v>16.37</v>
          </cell>
          <cell r="F3410">
            <v>113.04</v>
          </cell>
        </row>
        <row r="3411">
          <cell r="A3411" t="str">
            <v>47.05.120</v>
          </cell>
          <cell r="B3411" t="str">
            <v>Válvula de retenção vertical em bronze, DN= 1 1/2´</v>
          </cell>
          <cell r="C3411" t="str">
            <v>UN</v>
          </cell>
          <cell r="D3411">
            <v>120.05</v>
          </cell>
          <cell r="E3411">
            <v>16.37</v>
          </cell>
          <cell r="F3411">
            <v>136.41999999999999</v>
          </cell>
        </row>
        <row r="3412">
          <cell r="A3412" t="str">
            <v>47.05.130</v>
          </cell>
          <cell r="B3412" t="str">
            <v>Válvula de retenção vertical em bronze, DN= 2´</v>
          </cell>
          <cell r="C3412" t="str">
            <v>UN</v>
          </cell>
          <cell r="D3412">
            <v>171.55</v>
          </cell>
          <cell r="E3412">
            <v>16.37</v>
          </cell>
          <cell r="F3412">
            <v>187.92</v>
          </cell>
        </row>
        <row r="3413">
          <cell r="A3413" t="str">
            <v>47.05.140</v>
          </cell>
          <cell r="B3413" t="str">
            <v>Válvula de retenção vertical em bronze, DN= 2 1/2´</v>
          </cell>
          <cell r="C3413" t="str">
            <v>UN</v>
          </cell>
          <cell r="D3413">
            <v>281.14999999999998</v>
          </cell>
          <cell r="E3413">
            <v>16.37</v>
          </cell>
          <cell r="F3413">
            <v>297.52</v>
          </cell>
        </row>
        <row r="3414">
          <cell r="A3414" t="str">
            <v>47.05.150</v>
          </cell>
          <cell r="B3414" t="str">
            <v>Válvula de retenção vertical em bronze, DN= 3´</v>
          </cell>
          <cell r="C3414" t="str">
            <v>UN</v>
          </cell>
          <cell r="D3414">
            <v>415.06</v>
          </cell>
          <cell r="E3414">
            <v>16.37</v>
          </cell>
          <cell r="F3414">
            <v>431.43</v>
          </cell>
        </row>
        <row r="3415">
          <cell r="A3415" t="str">
            <v>47.05.160</v>
          </cell>
          <cell r="B3415" t="str">
            <v>Válvula de retenção vertical em bronze, DN= 4´</v>
          </cell>
          <cell r="C3415" t="str">
            <v>UN</v>
          </cell>
          <cell r="D3415">
            <v>705.42</v>
          </cell>
          <cell r="E3415">
            <v>21.83</v>
          </cell>
          <cell r="F3415">
            <v>727.25</v>
          </cell>
        </row>
        <row r="3416">
          <cell r="A3416" t="str">
            <v>47.05.170</v>
          </cell>
          <cell r="B3416" t="str">
            <v>Válvula de retenção de pé com crivo em bronze, DN= 1´</v>
          </cell>
          <cell r="C3416" t="str">
            <v>UN</v>
          </cell>
          <cell r="D3416">
            <v>69.849999999999994</v>
          </cell>
          <cell r="E3416">
            <v>16.37</v>
          </cell>
          <cell r="F3416">
            <v>86.22</v>
          </cell>
        </row>
        <row r="3417">
          <cell r="A3417" t="str">
            <v>47.05.180</v>
          </cell>
          <cell r="B3417" t="str">
            <v>Válvula de retenção de pé com crivo em bronze, DN= 1 1/4´</v>
          </cell>
          <cell r="C3417" t="str">
            <v>UN</v>
          </cell>
          <cell r="D3417">
            <v>97.52</v>
          </cell>
          <cell r="E3417">
            <v>16.37</v>
          </cell>
          <cell r="F3417">
            <v>113.89</v>
          </cell>
        </row>
        <row r="3418">
          <cell r="A3418" t="str">
            <v>47.05.190</v>
          </cell>
          <cell r="B3418" t="str">
            <v>Válvula de retenção de pé com crivo em bronze, DN= 1 1/2´</v>
          </cell>
          <cell r="C3418" t="str">
            <v>UN</v>
          </cell>
          <cell r="D3418">
            <v>120.21</v>
          </cell>
          <cell r="E3418">
            <v>16.37</v>
          </cell>
          <cell r="F3418">
            <v>136.58000000000001</v>
          </cell>
        </row>
        <row r="3419">
          <cell r="A3419" t="str">
            <v>47.05.200</v>
          </cell>
          <cell r="B3419" t="str">
            <v>Válvula de retenção de pé com crivo em bronze, DN= 2´</v>
          </cell>
          <cell r="C3419" t="str">
            <v>UN</v>
          </cell>
          <cell r="D3419">
            <v>163.74</v>
          </cell>
          <cell r="E3419">
            <v>16.37</v>
          </cell>
          <cell r="F3419">
            <v>180.11</v>
          </cell>
        </row>
        <row r="3420">
          <cell r="A3420" t="str">
            <v>47.05.210</v>
          </cell>
          <cell r="B3420" t="str">
            <v>Válvula de retenção de pé com crivo em bronze, DN= 2 1/2´</v>
          </cell>
          <cell r="C3420" t="str">
            <v>UN</v>
          </cell>
          <cell r="D3420">
            <v>263.68</v>
          </cell>
          <cell r="E3420">
            <v>16.37</v>
          </cell>
          <cell r="F3420">
            <v>280.05</v>
          </cell>
        </row>
        <row r="3421">
          <cell r="A3421" t="str">
            <v>47.05.220</v>
          </cell>
          <cell r="B3421" t="str">
            <v>Válvula de gaveta em bronze, com haste não ascendente, classe 125 libras para vapor e classe 200 libras para água, óleo e gás, DN= 6´</v>
          </cell>
          <cell r="C3421" t="str">
            <v>UN</v>
          </cell>
          <cell r="D3421">
            <v>5355.51</v>
          </cell>
          <cell r="E3421">
            <v>27.29</v>
          </cell>
          <cell r="F3421">
            <v>5382.8</v>
          </cell>
        </row>
        <row r="3422">
          <cell r="A3422" t="str">
            <v>47.05.230</v>
          </cell>
          <cell r="B3422" t="str">
            <v>Válvula de gaveta em bronze, com haste não ascendente, classe 125 libras para vapor e classe 200 libras para água, óleo e gás, DN= 2´</v>
          </cell>
          <cell r="C3422" t="str">
            <v>UN</v>
          </cell>
          <cell r="D3422">
            <v>145.31</v>
          </cell>
          <cell r="E3422">
            <v>16.37</v>
          </cell>
          <cell r="F3422">
            <v>161.68</v>
          </cell>
        </row>
        <row r="3423">
          <cell r="A3423" t="str">
            <v>47.05.240</v>
          </cell>
          <cell r="B3423" t="str">
            <v>Válvula globo em bronze, classe 125 libras para vapor e classe 200 libras para água, óleo e gás, DN= 2´</v>
          </cell>
          <cell r="C3423" t="str">
            <v>UN</v>
          </cell>
          <cell r="D3423">
            <v>387.76</v>
          </cell>
          <cell r="E3423">
            <v>16.37</v>
          </cell>
          <cell r="F3423">
            <v>404.13</v>
          </cell>
        </row>
        <row r="3424">
          <cell r="A3424" t="str">
            <v>47.05.260</v>
          </cell>
          <cell r="B3424" t="str">
            <v>Válvula de retenção de pé com crivo em bronze, DN= 3´</v>
          </cell>
          <cell r="C3424" t="str">
            <v>UN</v>
          </cell>
          <cell r="D3424">
            <v>392.19</v>
          </cell>
          <cell r="E3424">
            <v>16.37</v>
          </cell>
          <cell r="F3424">
            <v>408.56</v>
          </cell>
        </row>
        <row r="3425">
          <cell r="A3425" t="str">
            <v>47.05.270</v>
          </cell>
          <cell r="B3425" t="str">
            <v>Válvula de retenção de pé com crivo em bronze, DN= 4´</v>
          </cell>
          <cell r="C3425" t="str">
            <v>UN</v>
          </cell>
          <cell r="D3425">
            <v>758.77</v>
          </cell>
          <cell r="E3425">
            <v>21.83</v>
          </cell>
          <cell r="F3425">
            <v>780.6</v>
          </cell>
        </row>
        <row r="3426">
          <cell r="A3426" t="str">
            <v>47.05.280</v>
          </cell>
          <cell r="B3426" t="str">
            <v>Válvula globo angular de 45° em bronze, DN= 2 1/2´</v>
          </cell>
          <cell r="C3426" t="str">
            <v>UN</v>
          </cell>
          <cell r="D3426">
            <v>311.58999999999997</v>
          </cell>
          <cell r="E3426">
            <v>16.37</v>
          </cell>
          <cell r="F3426">
            <v>327.96</v>
          </cell>
        </row>
        <row r="3427">
          <cell r="A3427" t="str">
            <v>47.05.290</v>
          </cell>
          <cell r="B3427" t="str">
            <v>Válvula de gaveta em bronze, haste ascendente, classe 150 libras para vapor saturado e 300 libras para água, óleo e gás, DN= 1/2´</v>
          </cell>
          <cell r="C3427" t="str">
            <v>UN</v>
          </cell>
          <cell r="D3427">
            <v>114.06</v>
          </cell>
          <cell r="E3427">
            <v>9.1</v>
          </cell>
          <cell r="F3427">
            <v>123.16</v>
          </cell>
        </row>
        <row r="3428">
          <cell r="A3428" t="str">
            <v>47.05.296</v>
          </cell>
          <cell r="B3428" t="str">
            <v>Válvula de gaveta em bronze, haste ascendente, classe 150 libras para vapor saturado e 300 libras para água, óleo e gás, DN= 4´</v>
          </cell>
          <cell r="C3428" t="str">
            <v>UN</v>
          </cell>
          <cell r="D3428">
            <v>4492.84</v>
          </cell>
          <cell r="E3428">
            <v>21.83</v>
          </cell>
          <cell r="F3428">
            <v>4514.67</v>
          </cell>
        </row>
        <row r="3429">
          <cell r="A3429" t="str">
            <v>47.05.300</v>
          </cell>
          <cell r="B3429" t="str">
            <v>Válvula de gaveta em bronze, haste não ascendente, classe 150 libras para vapor saturado e 300 libras para água, óleo e gás, DN= 4´</v>
          </cell>
          <cell r="C3429" t="str">
            <v>UN</v>
          </cell>
          <cell r="D3429">
            <v>1668.85</v>
          </cell>
          <cell r="E3429">
            <v>21.83</v>
          </cell>
          <cell r="F3429">
            <v>1690.68</v>
          </cell>
        </row>
        <row r="3430">
          <cell r="A3430" t="str">
            <v>47.05.310</v>
          </cell>
          <cell r="B3430" t="str">
            <v>Válvula de gaveta em bronze, haste não ascendente, classe 150 libras para vapor saturado e 300 libras para água, óleo e gás, DN= 2´</v>
          </cell>
          <cell r="C3430" t="str">
            <v>UN</v>
          </cell>
          <cell r="D3430">
            <v>322.60000000000002</v>
          </cell>
          <cell r="E3430">
            <v>16.37</v>
          </cell>
          <cell r="F3430">
            <v>338.97</v>
          </cell>
        </row>
        <row r="3431">
          <cell r="A3431" t="str">
            <v>47.05.340</v>
          </cell>
          <cell r="B3431" t="str">
            <v>Válvula globo em bronze, classe 150 libras para vapor saturado e 300 libras para água, óleo e gás, DN= 3/4´</v>
          </cell>
          <cell r="C3431" t="str">
            <v>UN</v>
          </cell>
          <cell r="D3431">
            <v>160.22</v>
          </cell>
          <cell r="E3431">
            <v>16.37</v>
          </cell>
          <cell r="F3431">
            <v>176.59</v>
          </cell>
        </row>
        <row r="3432">
          <cell r="A3432" t="str">
            <v>47.05.350</v>
          </cell>
          <cell r="B3432" t="str">
            <v>Válvula globo em bronze, classe 150 libras para vapor saturado e 300 libras para água, óleo e gás, DN= 1´</v>
          </cell>
          <cell r="C3432" t="str">
            <v>UN</v>
          </cell>
          <cell r="D3432">
            <v>209.26</v>
          </cell>
          <cell r="E3432">
            <v>16.37</v>
          </cell>
          <cell r="F3432">
            <v>225.63</v>
          </cell>
        </row>
        <row r="3433">
          <cell r="A3433" t="str">
            <v>47.05.360</v>
          </cell>
          <cell r="B3433" t="str">
            <v>Válvula globo em bronze, classe 150 libras para vapor saturado e 300 libras para água, óleo e gás, DN= 1 1/2´</v>
          </cell>
          <cell r="C3433" t="str">
            <v>UN</v>
          </cell>
          <cell r="D3433">
            <v>434.57</v>
          </cell>
          <cell r="E3433">
            <v>16.37</v>
          </cell>
          <cell r="F3433">
            <v>450.94</v>
          </cell>
        </row>
        <row r="3434">
          <cell r="A3434" t="str">
            <v>47.05.370</v>
          </cell>
          <cell r="B3434" t="str">
            <v>Válvula globo em bronze, classe 150 libras para vapor saturado e 300 libras para água, óleo e gás, DN= 2´</v>
          </cell>
          <cell r="C3434" t="str">
            <v>UN</v>
          </cell>
          <cell r="D3434">
            <v>559.66</v>
          </cell>
          <cell r="E3434">
            <v>16.37</v>
          </cell>
          <cell r="F3434">
            <v>576.03</v>
          </cell>
        </row>
        <row r="3435">
          <cell r="A3435" t="str">
            <v>47.05.390</v>
          </cell>
          <cell r="B3435" t="str">
            <v>Válvula globo em bronze, classe 150 libras para vapor saturado e 300 libras para água, óleo e gás, DN= 2 1/2´</v>
          </cell>
          <cell r="C3435" t="str">
            <v>UN</v>
          </cell>
          <cell r="D3435">
            <v>851.84</v>
          </cell>
          <cell r="E3435">
            <v>16.37</v>
          </cell>
          <cell r="F3435">
            <v>868.21</v>
          </cell>
        </row>
        <row r="3436">
          <cell r="A3436" t="str">
            <v>47.05.392</v>
          </cell>
          <cell r="B3436" t="str">
            <v>Válvula globo em bronze, classe 150 libras para vapor saturado e 300 libras para água, óleo e gás, DN= 3´</v>
          </cell>
          <cell r="C3436" t="str">
            <v>UN</v>
          </cell>
          <cell r="D3436">
            <v>1955.32</v>
          </cell>
          <cell r="E3436">
            <v>21.83</v>
          </cell>
          <cell r="F3436">
            <v>1977.15</v>
          </cell>
        </row>
        <row r="3437">
          <cell r="A3437" t="str">
            <v>47.05.394</v>
          </cell>
          <cell r="B3437" t="str">
            <v>Válvula globo em bronze, classe 150 libras para vapor saturado e 300 libras para água, óleo e gás, DN= 4´</v>
          </cell>
          <cell r="C3437" t="str">
            <v>UN</v>
          </cell>
          <cell r="D3437">
            <v>4744.82</v>
          </cell>
          <cell r="E3437">
            <v>21.83</v>
          </cell>
          <cell r="F3437">
            <v>4766.6499999999996</v>
          </cell>
        </row>
        <row r="3438">
          <cell r="A3438" t="str">
            <v>47.05.398</v>
          </cell>
          <cell r="B3438" t="str">
            <v>Válvula de gaveta em bronze, haste não ascendente, classe 125 libras para vapor e classe 200 libras para água, óleo e gás, DN= 3/4´</v>
          </cell>
          <cell r="C3438" t="str">
            <v>UN</v>
          </cell>
          <cell r="D3438">
            <v>59.29</v>
          </cell>
          <cell r="E3438">
            <v>10.92</v>
          </cell>
          <cell r="F3438">
            <v>70.209999999999994</v>
          </cell>
        </row>
        <row r="3439">
          <cell r="A3439" t="str">
            <v>47.05.400</v>
          </cell>
          <cell r="B3439" t="str">
            <v>Válvula de gaveta em bronze, haste não ascendente, classe 125 libras para vapor e classe 200 libras para água, óleo e gás, DN= 1´</v>
          </cell>
          <cell r="C3439" t="str">
            <v>UN</v>
          </cell>
          <cell r="D3439">
            <v>67.45</v>
          </cell>
          <cell r="E3439">
            <v>16.37</v>
          </cell>
          <cell r="F3439">
            <v>83.82</v>
          </cell>
        </row>
        <row r="3440">
          <cell r="A3440" t="str">
            <v>47.05.406</v>
          </cell>
          <cell r="B3440" t="str">
            <v>Válvula de gaveta em bronze, haste não ascendente, classe 125 libras para vapor e classe 200 libras para água, óleo e gás, DN= 1.1/4´</v>
          </cell>
          <cell r="C3440" t="str">
            <v>UN</v>
          </cell>
          <cell r="D3440">
            <v>86.46</v>
          </cell>
          <cell r="E3440">
            <v>14.56</v>
          </cell>
          <cell r="F3440">
            <v>101.02</v>
          </cell>
        </row>
        <row r="3441">
          <cell r="A3441" t="str">
            <v>47.05.410</v>
          </cell>
          <cell r="B3441" t="str">
            <v>Válvula de gaveta em bronze, haste não ascendente, classe 125 libras para vapor e classe 200 libras para água, óleo e gás, DN= 1 1/2´</v>
          </cell>
          <cell r="C3441" t="str">
            <v>UN</v>
          </cell>
          <cell r="D3441">
            <v>94.38</v>
          </cell>
          <cell r="E3441">
            <v>16.37</v>
          </cell>
          <cell r="F3441">
            <v>110.75</v>
          </cell>
        </row>
        <row r="3442">
          <cell r="A3442" t="str">
            <v>47.05.420</v>
          </cell>
          <cell r="B3442" t="str">
            <v>Válvula de gaveta em bronze, haste não ascendente, classe 125 libras para vapor e classe 200 libras para água, óleo e gás, DN= 2 1/2´</v>
          </cell>
          <cell r="C3442" t="str">
            <v>UN</v>
          </cell>
          <cell r="D3442">
            <v>383.24</v>
          </cell>
          <cell r="E3442">
            <v>16.37</v>
          </cell>
          <cell r="F3442">
            <v>399.61</v>
          </cell>
        </row>
        <row r="3443">
          <cell r="A3443" t="str">
            <v>47.05.430</v>
          </cell>
          <cell r="B3443" t="str">
            <v>Válvula de gaveta em bronze, haste não ascendente, classe 125 libras para vapor e classe 200 libras para água, óleo e gás, DN= 3´</v>
          </cell>
          <cell r="C3443" t="str">
            <v>UN</v>
          </cell>
          <cell r="D3443">
            <v>543.20000000000005</v>
          </cell>
          <cell r="E3443">
            <v>16.37</v>
          </cell>
          <cell r="F3443">
            <v>559.57000000000005</v>
          </cell>
        </row>
        <row r="3444">
          <cell r="A3444" t="str">
            <v>47.05.450</v>
          </cell>
          <cell r="B3444" t="str">
            <v>Válvula redutora de pressão de ação direta em bronze, extremidade roscada, para água, ar, óleo e gás, PE= 200 psi e PS= 20 à 90 psi, DN= 1 1/4´</v>
          </cell>
          <cell r="C3444" t="str">
            <v>UN</v>
          </cell>
          <cell r="D3444">
            <v>3792.91</v>
          </cell>
          <cell r="E3444">
            <v>72.78</v>
          </cell>
          <cell r="F3444">
            <v>3865.69</v>
          </cell>
        </row>
        <row r="3445">
          <cell r="A3445" t="str">
            <v>47.05.460</v>
          </cell>
          <cell r="B3445" t="str">
            <v>Válvula redutora de pressão de ação direta em bronze, extremidade roscada, para água, ar, óleo e gás, PE= 200 psi e PS= 20 à 90 psi, DN= 2´</v>
          </cell>
          <cell r="C3445" t="str">
            <v>UN</v>
          </cell>
          <cell r="D3445">
            <v>5425.18</v>
          </cell>
          <cell r="E3445">
            <v>72.78</v>
          </cell>
          <cell r="F3445">
            <v>5497.96</v>
          </cell>
        </row>
        <row r="3446">
          <cell r="A3446" t="str">
            <v>47.05.580</v>
          </cell>
          <cell r="B3446" t="str">
            <v>Válvula de gaveta em bronze com fecho rápido, DN= 1 1/2´</v>
          </cell>
          <cell r="C3446" t="str">
            <v>UN</v>
          </cell>
          <cell r="D3446">
            <v>417.1</v>
          </cell>
          <cell r="E3446">
            <v>36.39</v>
          </cell>
          <cell r="F3446">
            <v>453.49</v>
          </cell>
        </row>
        <row r="3447">
          <cell r="A3447" t="str">
            <v>47.06</v>
          </cell>
          <cell r="B3447" t="str">
            <v>Registro e / ou valvula em ferro fundido</v>
          </cell>
        </row>
        <row r="3448">
          <cell r="A3448" t="str">
            <v>47.06.030</v>
          </cell>
          <cell r="B3448" t="str">
            <v>Válvula de gaveta em ferro fundido, haste ascendente com flange, classe 125 libras, DN= 2´</v>
          </cell>
          <cell r="C3448" t="str">
            <v>UN</v>
          </cell>
          <cell r="D3448">
            <v>1235.94</v>
          </cell>
          <cell r="E3448">
            <v>45.49</v>
          </cell>
          <cell r="F3448">
            <v>1281.43</v>
          </cell>
        </row>
        <row r="3449">
          <cell r="A3449" t="str">
            <v>47.06.040</v>
          </cell>
          <cell r="B3449" t="str">
            <v>Válvula de retenção de pé com crivo em ferro fundido, flangeada, DN= 6´</v>
          </cell>
          <cell r="C3449" t="str">
            <v>UN</v>
          </cell>
          <cell r="D3449">
            <v>1734.4</v>
          </cell>
          <cell r="E3449">
            <v>127.37</v>
          </cell>
          <cell r="F3449">
            <v>1861.77</v>
          </cell>
        </row>
        <row r="3450">
          <cell r="A3450" t="str">
            <v>47.06.041</v>
          </cell>
          <cell r="B3450" t="str">
            <v>Válvula de retenção de pé com crivo em ferro fundido, flangeada, DN= 8´</v>
          </cell>
          <cell r="C3450" t="str">
            <v>UN</v>
          </cell>
          <cell r="D3450">
            <v>2560.59</v>
          </cell>
          <cell r="E3450">
            <v>127.37</v>
          </cell>
          <cell r="F3450">
            <v>2687.96</v>
          </cell>
        </row>
        <row r="3451">
          <cell r="A3451" t="str">
            <v>47.06.050</v>
          </cell>
          <cell r="B3451" t="str">
            <v>Válvula de retenção tipo portinhola dupla em ferro fundido, DN= 6´</v>
          </cell>
          <cell r="C3451" t="str">
            <v>UN</v>
          </cell>
          <cell r="D3451">
            <v>1276.3499999999999</v>
          </cell>
          <cell r="E3451">
            <v>127.37</v>
          </cell>
          <cell r="F3451">
            <v>1403.72</v>
          </cell>
        </row>
        <row r="3452">
          <cell r="A3452" t="str">
            <v>47.06.051</v>
          </cell>
          <cell r="B3452" t="str">
            <v>Válvula de retenção tipo portinhola simples em ferro fundido, flangeada, DN= 6´</v>
          </cell>
          <cell r="C3452" t="str">
            <v>UN</v>
          </cell>
          <cell r="D3452">
            <v>2653.55</v>
          </cell>
          <cell r="E3452">
            <v>127.37</v>
          </cell>
          <cell r="F3452">
            <v>2780.92</v>
          </cell>
        </row>
        <row r="3453">
          <cell r="A3453" t="str">
            <v>47.06.060</v>
          </cell>
          <cell r="B3453" t="str">
            <v>Válvula de gaveta em ferro fundido com bolsa, DN= 150 mm</v>
          </cell>
          <cell r="C3453" t="str">
            <v>UN</v>
          </cell>
          <cell r="D3453">
            <v>1737.95</v>
          </cell>
          <cell r="E3453">
            <v>72.78</v>
          </cell>
          <cell r="F3453">
            <v>1810.73</v>
          </cell>
        </row>
        <row r="3454">
          <cell r="A3454" t="str">
            <v>47.06.070</v>
          </cell>
          <cell r="B3454" t="str">
            <v>Válvula de gaveta em ferro fundido com bolsa, DN= 200 mm</v>
          </cell>
          <cell r="C3454" t="str">
            <v>UN</v>
          </cell>
          <cell r="D3454">
            <v>3300.17</v>
          </cell>
          <cell r="E3454">
            <v>72.78</v>
          </cell>
          <cell r="F3454">
            <v>3372.95</v>
          </cell>
        </row>
        <row r="3455">
          <cell r="A3455" t="str">
            <v>47.06.080</v>
          </cell>
          <cell r="B3455" t="str">
            <v>Válvula de retenção tipo portinhola simples em ferro fundido, DN= 4´</v>
          </cell>
          <cell r="C3455" t="str">
            <v>UN</v>
          </cell>
          <cell r="D3455">
            <v>1165.77</v>
          </cell>
          <cell r="E3455">
            <v>72.78</v>
          </cell>
          <cell r="F3455">
            <v>1238.55</v>
          </cell>
        </row>
        <row r="3456">
          <cell r="A3456" t="str">
            <v>47.06.090</v>
          </cell>
          <cell r="B3456" t="str">
            <v>Válvula de retenção tipo portinhola dupla em ferro fundido, DN= 4´</v>
          </cell>
          <cell r="C3456" t="str">
            <v>UN</v>
          </cell>
          <cell r="D3456">
            <v>777.79</v>
          </cell>
          <cell r="E3456">
            <v>72.78</v>
          </cell>
          <cell r="F3456">
            <v>850.57</v>
          </cell>
        </row>
        <row r="3457">
          <cell r="A3457" t="str">
            <v>47.06.100</v>
          </cell>
          <cell r="B3457" t="str">
            <v>Válvula de segurança em ferro fundido rosqueada com pressão de ajuste 0,4 até 0,75kgf/cm², DN= 2´</v>
          </cell>
          <cell r="C3457" t="str">
            <v>UN</v>
          </cell>
          <cell r="D3457">
            <v>7742</v>
          </cell>
          <cell r="E3457">
            <v>45.49</v>
          </cell>
          <cell r="F3457">
            <v>7787.49</v>
          </cell>
        </row>
        <row r="3458">
          <cell r="A3458" t="str">
            <v>47.06.110</v>
          </cell>
          <cell r="B3458" t="str">
            <v>Válvula de segurança em ferro fundido rosqueada com pressão de ajuste 6,1 até 10,0kgf/cm², DN= 3/4´</v>
          </cell>
          <cell r="C3458" t="str">
            <v>UN</v>
          </cell>
          <cell r="D3458">
            <v>3709.59</v>
          </cell>
          <cell r="E3458">
            <v>21.83</v>
          </cell>
          <cell r="F3458">
            <v>3731.42</v>
          </cell>
        </row>
        <row r="3459">
          <cell r="A3459" t="str">
            <v>47.06.180</v>
          </cell>
          <cell r="B3459" t="str">
            <v>Válvula de gaveta em ferro fundido com bolsa, DN= 100mm</v>
          </cell>
          <cell r="C3459" t="str">
            <v>UN</v>
          </cell>
          <cell r="D3459">
            <v>978.29</v>
          </cell>
          <cell r="E3459">
            <v>72.78</v>
          </cell>
          <cell r="F3459">
            <v>1051.07</v>
          </cell>
        </row>
        <row r="3460">
          <cell r="A3460" t="str">
            <v>47.06.310</v>
          </cell>
          <cell r="B3460" t="str">
            <v>Visor de fluxo com janela simples, corpo em ferro fundido ou aço carbono, DN = 1´</v>
          </cell>
          <cell r="C3460" t="str">
            <v>UN</v>
          </cell>
          <cell r="D3460">
            <v>1111.51</v>
          </cell>
          <cell r="E3460">
            <v>27.29</v>
          </cell>
          <cell r="F3460">
            <v>1138.8</v>
          </cell>
        </row>
        <row r="3461">
          <cell r="A3461" t="str">
            <v>47.06.320</v>
          </cell>
          <cell r="B3461" t="str">
            <v>Válvula de governo (retenção e alarme) completa, corpo em ferro fundido, classe 125 libras, DN= 4´</v>
          </cell>
          <cell r="C3461" t="str">
            <v>UN</v>
          </cell>
          <cell r="D3461">
            <v>8819.32</v>
          </cell>
          <cell r="E3461">
            <v>109.17</v>
          </cell>
          <cell r="F3461">
            <v>8928.49</v>
          </cell>
        </row>
        <row r="3462">
          <cell r="A3462" t="str">
            <v>47.06.330</v>
          </cell>
          <cell r="B3462" t="str">
            <v>Válvula de gaveta em ferro fundido, haste ascendente com flange, classe 125 libras, DN= 4´</v>
          </cell>
          <cell r="C3462" t="str">
            <v>UN</v>
          </cell>
          <cell r="D3462">
            <v>2012.83</v>
          </cell>
          <cell r="E3462">
            <v>72.78</v>
          </cell>
          <cell r="F3462">
            <v>2085.61</v>
          </cell>
        </row>
        <row r="3463">
          <cell r="A3463" t="str">
            <v>47.06.340</v>
          </cell>
          <cell r="B3463" t="str">
            <v>Válvula de gaveta em ferro fundido, haste ascendente com flange, classe 125 libras, DN= 6´</v>
          </cell>
          <cell r="C3463" t="str">
            <v>UN</v>
          </cell>
          <cell r="D3463">
            <v>3053.19</v>
          </cell>
          <cell r="E3463">
            <v>72.78</v>
          </cell>
          <cell r="F3463">
            <v>3125.97</v>
          </cell>
        </row>
        <row r="3464">
          <cell r="A3464" t="str">
            <v>47.06.350</v>
          </cell>
          <cell r="B3464" t="str">
            <v>Válvula de retenção vertical em ferro fundido com flange, classe 125 libras, DN= 4´</v>
          </cell>
          <cell r="C3464" t="str">
            <v>UN</v>
          </cell>
          <cell r="D3464">
            <v>1857.05</v>
          </cell>
          <cell r="E3464">
            <v>72.78</v>
          </cell>
          <cell r="F3464">
            <v>1929.83</v>
          </cell>
        </row>
        <row r="3465">
          <cell r="A3465" t="str">
            <v>47.07</v>
          </cell>
          <cell r="B3465" t="str">
            <v>Registro e / ou valvula em aco carbono fundido</v>
          </cell>
        </row>
        <row r="3466">
          <cell r="A3466" t="str">
            <v>47.07.010</v>
          </cell>
          <cell r="B3466" t="str">
            <v>Válvula de esfera em aço carbono fundido, passagem plena, classe 150 libras para vapor e classe 600 libras para água, óleo e gás, DN= 1/2´</v>
          </cell>
          <cell r="C3466" t="str">
            <v>UN</v>
          </cell>
          <cell r="D3466">
            <v>85.72</v>
          </cell>
          <cell r="E3466">
            <v>16.37</v>
          </cell>
          <cell r="F3466">
            <v>102.09</v>
          </cell>
        </row>
        <row r="3467">
          <cell r="A3467" t="str">
            <v>47.07.020</v>
          </cell>
          <cell r="B3467" t="str">
            <v>Válvula de esfera em aço carbono fundido, passagem plena, classe 150 libras para vapor e classe 600 libras para água, óleo e gás, DN= 3/4´</v>
          </cell>
          <cell r="C3467" t="str">
            <v>UN</v>
          </cell>
          <cell r="D3467">
            <v>121.62</v>
          </cell>
          <cell r="E3467">
            <v>21.83</v>
          </cell>
          <cell r="F3467">
            <v>143.44999999999999</v>
          </cell>
        </row>
        <row r="3468">
          <cell r="A3468" t="str">
            <v>47.07.030</v>
          </cell>
          <cell r="B3468" t="str">
            <v>Válvula de esfera em aço carbono fundido, passagem plena, classe 150 libras para vapor e classe 600 libras para água, óleo e gás, DN= 1´</v>
          </cell>
          <cell r="C3468" t="str">
            <v>UN</v>
          </cell>
          <cell r="D3468">
            <v>153</v>
          </cell>
          <cell r="E3468">
            <v>27.29</v>
          </cell>
          <cell r="F3468">
            <v>180.29</v>
          </cell>
        </row>
        <row r="3469">
          <cell r="A3469" t="str">
            <v>47.07.031</v>
          </cell>
          <cell r="B3469" t="str">
            <v>Válvula de esfera em aço carbono fundido, passagem plena, classe 150 libras para vapor e classe 600 libras para água, óleo e gás, DN= 1.1/4´</v>
          </cell>
          <cell r="C3469" t="str">
            <v>UN</v>
          </cell>
          <cell r="D3469">
            <v>212.11</v>
          </cell>
          <cell r="E3469">
            <v>29.12</v>
          </cell>
          <cell r="F3469">
            <v>241.23</v>
          </cell>
        </row>
        <row r="3470">
          <cell r="A3470" t="str">
            <v>47.07.090</v>
          </cell>
          <cell r="B3470" t="str">
            <v>Válvula de esfera em aço carbono fundido, passagem plena, extremidades rosqueáveis, classe 300 libras para vapor saturado, DN= 2´</v>
          </cell>
          <cell r="C3470" t="str">
            <v>UN</v>
          </cell>
          <cell r="D3470">
            <v>502.31</v>
          </cell>
          <cell r="E3470">
            <v>45.49</v>
          </cell>
          <cell r="F3470">
            <v>547.79999999999995</v>
          </cell>
        </row>
        <row r="3471">
          <cell r="A3471" t="str">
            <v>47.09</v>
          </cell>
          <cell r="B3471" t="str">
            <v>Registro e / ou valvula em aco carbono forjado</v>
          </cell>
        </row>
        <row r="3472">
          <cell r="A3472" t="str">
            <v>47.09.010</v>
          </cell>
          <cell r="B3472" t="str">
            <v>Válvula globo em aço carbono forjado, classe 800 libras para vapor e classe 2000 libras para água, óleo e gás, DN= 3/4´</v>
          </cell>
          <cell r="C3472" t="str">
            <v>UN</v>
          </cell>
          <cell r="D3472">
            <v>383.4</v>
          </cell>
          <cell r="E3472">
            <v>21.83</v>
          </cell>
          <cell r="F3472">
            <v>405.23</v>
          </cell>
        </row>
        <row r="3473">
          <cell r="A3473" t="str">
            <v>47.09.020</v>
          </cell>
          <cell r="B3473" t="str">
            <v>Válvula globo em aço carbono forjado, classe 800 libras para vapor e classe 2000 libras para água, óleo e gás, DN= 1´</v>
          </cell>
          <cell r="C3473" t="str">
            <v>UN</v>
          </cell>
          <cell r="D3473">
            <v>514.51</v>
          </cell>
          <cell r="E3473">
            <v>27.29</v>
          </cell>
          <cell r="F3473">
            <v>541.79999999999995</v>
          </cell>
        </row>
        <row r="3474">
          <cell r="A3474" t="str">
            <v>47.09.030</v>
          </cell>
          <cell r="B3474" t="str">
            <v>Válvula globo em aço carbono forjado, classe 800 libras para vapor e classe 2000 libras para água, óleo e gás, DN= 1 1/2´</v>
          </cell>
          <cell r="C3474" t="str">
            <v>UN</v>
          </cell>
          <cell r="D3474">
            <v>932.88</v>
          </cell>
          <cell r="E3474">
            <v>36.39</v>
          </cell>
          <cell r="F3474">
            <v>969.27</v>
          </cell>
        </row>
        <row r="3475">
          <cell r="A3475" t="str">
            <v>47.09.040</v>
          </cell>
          <cell r="B3475" t="str">
            <v>Válvula globo em aço carbono forjado, classe 800 libras para vapor e classe 2000 libras para água, óleo e gás, DN= 2´</v>
          </cell>
          <cell r="C3475" t="str">
            <v>UN</v>
          </cell>
          <cell r="D3475">
            <v>1325.26</v>
          </cell>
          <cell r="E3475">
            <v>45.49</v>
          </cell>
          <cell r="F3475">
            <v>1370.75</v>
          </cell>
        </row>
        <row r="3476">
          <cell r="A3476" t="str">
            <v>47.10</v>
          </cell>
          <cell r="B3476" t="str">
            <v>Registro e / ou valvula em aco inoxidavel forjado</v>
          </cell>
        </row>
        <row r="3477">
          <cell r="A3477" t="str">
            <v>47.10.010</v>
          </cell>
          <cell r="B3477" t="str">
            <v>Purgador termodinâmico com filtro incorporado, em aço inoxidável forjado, pressão de 0,25 a 42 kg/cm², temperatura até 425°C, DN= 1/2´</v>
          </cell>
          <cell r="C3477" t="str">
            <v>UN</v>
          </cell>
          <cell r="D3477">
            <v>710.3</v>
          </cell>
          <cell r="E3477">
            <v>16.37</v>
          </cell>
          <cell r="F3477">
            <v>726.67</v>
          </cell>
        </row>
        <row r="3478">
          <cell r="A3478" t="str">
            <v>47.11</v>
          </cell>
          <cell r="B3478" t="str">
            <v>Aparelho de medicao e controle</v>
          </cell>
        </row>
        <row r="3479">
          <cell r="A3479" t="str">
            <v>47.11.021</v>
          </cell>
          <cell r="B3479" t="str">
            <v>Pressostato diferencial ajustável mecânico, montagem inferior com diâmetro de 1/2" e/ou 1/4", faixa de operação até 16 bar</v>
          </cell>
          <cell r="C3479" t="str">
            <v>UN</v>
          </cell>
          <cell r="D3479">
            <v>437.69</v>
          </cell>
          <cell r="E3479">
            <v>76.459999999999994</v>
          </cell>
          <cell r="F3479">
            <v>514.15</v>
          </cell>
        </row>
        <row r="3480">
          <cell r="A3480" t="str">
            <v>47.11.080</v>
          </cell>
          <cell r="B3480" t="str">
            <v>Termômetro bimetálico, mostrador com 4´, saída angular, escala 0-100°C</v>
          </cell>
          <cell r="C3480" t="str">
            <v>UN</v>
          </cell>
          <cell r="D3480">
            <v>169.69</v>
          </cell>
          <cell r="E3480">
            <v>7.27</v>
          </cell>
          <cell r="F3480">
            <v>176.96</v>
          </cell>
        </row>
        <row r="3481">
          <cell r="A3481" t="str">
            <v>47.11.100</v>
          </cell>
          <cell r="B3481" t="str">
            <v>Manômetro com mostrador de 4´, escalas: 0-4 / 0-7 / 0-10 / 0-17 / 0-21 / 0-28 kg/cm²</v>
          </cell>
          <cell r="C3481" t="str">
            <v>UN</v>
          </cell>
          <cell r="D3481">
            <v>180.25</v>
          </cell>
          <cell r="E3481">
            <v>18.2</v>
          </cell>
          <cell r="F3481">
            <v>198.45</v>
          </cell>
        </row>
        <row r="3482">
          <cell r="A3482" t="str">
            <v>47.11.111</v>
          </cell>
          <cell r="B3482" t="str">
            <v>Pressostato diferencial ajustável, caixa à prova de água, unidade sensora em aço inoxidável 316, faixa de operação entre 1,4 a 14 bar, para fluídos corrosivos, DN=1/2´</v>
          </cell>
          <cell r="C3482" t="str">
            <v>UN</v>
          </cell>
          <cell r="D3482">
            <v>9527.9599999999991</v>
          </cell>
          <cell r="E3482">
            <v>76.459999999999994</v>
          </cell>
          <cell r="F3482">
            <v>9604.42</v>
          </cell>
        </row>
        <row r="3483">
          <cell r="A3483" t="str">
            <v>47.12</v>
          </cell>
          <cell r="B3483" t="str">
            <v>Registro e / ou valvula em ferro ductil</v>
          </cell>
        </row>
        <row r="3484">
          <cell r="A3484" t="str">
            <v>47.12.040</v>
          </cell>
          <cell r="B3484" t="str">
            <v>Válvula de gaveta em ferro dúctil com flanges, classe PN-10, DN= 200mm</v>
          </cell>
          <cell r="C3484" t="str">
            <v>UN</v>
          </cell>
          <cell r="D3484">
            <v>3131.5</v>
          </cell>
          <cell r="E3484">
            <v>125.48</v>
          </cell>
          <cell r="F3484">
            <v>3256.98</v>
          </cell>
        </row>
        <row r="3485">
          <cell r="A3485" t="str">
            <v>47.12.270</v>
          </cell>
          <cell r="B3485" t="str">
            <v>Válvula de gaveta em ferro dúctil com flanges, classe PN-10, DN= 80mm</v>
          </cell>
          <cell r="C3485" t="str">
            <v>UN</v>
          </cell>
          <cell r="D3485">
            <v>1058.31</v>
          </cell>
          <cell r="E3485">
            <v>125.48</v>
          </cell>
          <cell r="F3485">
            <v>1183.79</v>
          </cell>
        </row>
        <row r="3486">
          <cell r="A3486" t="str">
            <v>47.12.280</v>
          </cell>
          <cell r="B3486" t="str">
            <v>Válvula globo auto-operada hidraulicamente, em ferro dúctil, classe PN-10/16, DN= 50mm</v>
          </cell>
          <cell r="C3486" t="str">
            <v>UN</v>
          </cell>
          <cell r="D3486">
            <v>1324.43</v>
          </cell>
          <cell r="E3486">
            <v>45.49</v>
          </cell>
          <cell r="F3486">
            <v>1369.92</v>
          </cell>
        </row>
        <row r="3487">
          <cell r="A3487" t="str">
            <v>47.12.290</v>
          </cell>
          <cell r="B3487" t="str">
            <v>Válvula globo auto-operada hidraulicamente, comandada por solenóide, em ferro dúctil, classe PN-10, DN= 50mm</v>
          </cell>
          <cell r="C3487" t="str">
            <v>UN</v>
          </cell>
          <cell r="D3487">
            <v>1755.37</v>
          </cell>
          <cell r="E3487">
            <v>81.88</v>
          </cell>
          <cell r="F3487">
            <v>1837.25</v>
          </cell>
        </row>
        <row r="3488">
          <cell r="A3488" t="str">
            <v>47.12.300</v>
          </cell>
          <cell r="B3488" t="str">
            <v>Válvula globo auto-operada hidraulicamente, comandada por solenóide, em ferro dúctil, classe PN-10, DN= 100mm</v>
          </cell>
          <cell r="C3488" t="str">
            <v>UN</v>
          </cell>
          <cell r="D3488">
            <v>2586.84</v>
          </cell>
          <cell r="E3488">
            <v>81.88</v>
          </cell>
          <cell r="F3488">
            <v>2668.72</v>
          </cell>
        </row>
        <row r="3489">
          <cell r="A3489" t="str">
            <v>47.12.310</v>
          </cell>
          <cell r="B3489" t="str">
            <v>Válvula de gaveta em ferro dúctil com flanges, classe PN-10, DN= 300mm</v>
          </cell>
          <cell r="C3489" t="str">
            <v>UN</v>
          </cell>
          <cell r="D3489">
            <v>6467.02</v>
          </cell>
          <cell r="E3489">
            <v>125.48</v>
          </cell>
          <cell r="F3489">
            <v>6592.5</v>
          </cell>
        </row>
        <row r="3490">
          <cell r="A3490" t="str">
            <v>47.12.320</v>
          </cell>
          <cell r="B3490" t="str">
            <v>Válvula de gaveta em ferro dúctil com flanges, classe PN-10, DN= 100mm</v>
          </cell>
          <cell r="C3490" t="str">
            <v>UN</v>
          </cell>
          <cell r="D3490">
            <v>1184.1099999999999</v>
          </cell>
          <cell r="E3490">
            <v>125.48</v>
          </cell>
          <cell r="F3490">
            <v>1309.5899999999999</v>
          </cell>
        </row>
        <row r="3491">
          <cell r="A3491" t="str">
            <v>47.12.330</v>
          </cell>
          <cell r="B3491" t="str">
            <v>Válvula de gaveta em ferro dúctil com flanges, classe PN-10, DN= 150mm</v>
          </cell>
          <cell r="C3491" t="str">
            <v>UN</v>
          </cell>
          <cell r="D3491">
            <v>1843.28</v>
          </cell>
          <cell r="E3491">
            <v>125.48</v>
          </cell>
          <cell r="F3491">
            <v>1968.76</v>
          </cell>
        </row>
        <row r="3492">
          <cell r="A3492" t="str">
            <v>47.12.340</v>
          </cell>
          <cell r="B3492" t="str">
            <v>Ventosa simples rosqueada em ferro dúctil, classe PN-25, DN= 3/4´</v>
          </cell>
          <cell r="C3492" t="str">
            <v>UN</v>
          </cell>
          <cell r="D3492">
            <v>1015.11</v>
          </cell>
          <cell r="E3492">
            <v>10.92</v>
          </cell>
          <cell r="F3492">
            <v>1026.03</v>
          </cell>
        </row>
        <row r="3493">
          <cell r="A3493" t="str">
            <v>47.12.350</v>
          </cell>
          <cell r="B3493" t="str">
            <v>Ventosa de tríplice função em ferro dúctil flangeada, classe PN-10/16/25, DN= 50mm</v>
          </cell>
          <cell r="C3493" t="str">
            <v>UN</v>
          </cell>
          <cell r="D3493">
            <v>2481.5500000000002</v>
          </cell>
          <cell r="E3493">
            <v>16.010000000000002</v>
          </cell>
          <cell r="F3493">
            <v>2497.56</v>
          </cell>
        </row>
        <row r="3494">
          <cell r="A3494" t="str">
            <v>47.14</v>
          </cell>
          <cell r="B3494" t="str">
            <v>Registro e / ou valvula em PVC rigido ou ABS</v>
          </cell>
        </row>
        <row r="3495">
          <cell r="A3495" t="str">
            <v>47.14.020</v>
          </cell>
          <cell r="B3495" t="str">
            <v>Registro de pressão em PVC rígido, soldável, DN= 25mm (3/4´)</v>
          </cell>
          <cell r="C3495" t="str">
            <v>UN</v>
          </cell>
          <cell r="D3495">
            <v>10.44</v>
          </cell>
          <cell r="E3495">
            <v>16.37</v>
          </cell>
          <cell r="F3495">
            <v>26.81</v>
          </cell>
        </row>
        <row r="3496">
          <cell r="A3496" t="str">
            <v>47.14.200</v>
          </cell>
          <cell r="B3496" t="str">
            <v>Registro regulador de vazão para torneira, misturador e bidê, em ABS com canopla, DN= 1/2´</v>
          </cell>
          <cell r="C3496" t="str">
            <v>UN</v>
          </cell>
          <cell r="D3496">
            <v>39.25</v>
          </cell>
          <cell r="E3496">
            <v>16.37</v>
          </cell>
          <cell r="F3496">
            <v>55.62</v>
          </cell>
        </row>
        <row r="3497">
          <cell r="A3497" t="str">
            <v>47.20</v>
          </cell>
          <cell r="B3497" t="str">
            <v>Reparos, conservacoes e complementos - GRUPO 47</v>
          </cell>
        </row>
        <row r="3498">
          <cell r="A3498" t="str">
            <v>47.20.010</v>
          </cell>
          <cell r="B3498" t="str">
            <v>Pigtail em latão para manômetro, DN= 1/2´</v>
          </cell>
          <cell r="C3498" t="str">
            <v>UN</v>
          </cell>
          <cell r="D3498">
            <v>99.48</v>
          </cell>
          <cell r="E3498">
            <v>5.46</v>
          </cell>
          <cell r="F3498">
            <v>104.94</v>
          </cell>
        </row>
        <row r="3499">
          <cell r="A3499" t="str">
            <v>47.20.020</v>
          </cell>
          <cell r="B3499" t="str">
            <v>Filtro ´Y´ em bronze para gás combustível, DN= 2´</v>
          </cell>
          <cell r="C3499" t="str">
            <v>UN</v>
          </cell>
          <cell r="D3499">
            <v>343.04</v>
          </cell>
          <cell r="E3499">
            <v>45.49</v>
          </cell>
          <cell r="F3499">
            <v>388.53</v>
          </cell>
        </row>
        <row r="3500">
          <cell r="A3500" t="str">
            <v>47.20.030</v>
          </cell>
          <cell r="B3500" t="str">
            <v>Filtro ´Y´ em ferro fundido, classe 125 libras para vapor saturado, com extremidades rosqueáveis, DN= 2´</v>
          </cell>
          <cell r="C3500" t="str">
            <v>UN</v>
          </cell>
          <cell r="D3500">
            <v>661.57</v>
          </cell>
          <cell r="E3500">
            <v>45.49</v>
          </cell>
          <cell r="F3500">
            <v>707.06</v>
          </cell>
        </row>
        <row r="3501">
          <cell r="A3501" t="str">
            <v>47.20.070</v>
          </cell>
          <cell r="B3501" t="str">
            <v>Pigtail flexível, revestido com borracha sintética resistente, DN= 7/16´ comprimento até 1,00 m</v>
          </cell>
          <cell r="C3501" t="str">
            <v>UN</v>
          </cell>
          <cell r="D3501">
            <v>33.58</v>
          </cell>
          <cell r="E3501">
            <v>7.64</v>
          </cell>
          <cell r="F3501">
            <v>41.22</v>
          </cell>
        </row>
        <row r="3502">
          <cell r="A3502" t="str">
            <v>47.20.080</v>
          </cell>
          <cell r="B3502" t="str">
            <v>Regulador de primeiro estágio de alta pressão até 2 kgf/cm², vazão de 90 kg GLP/hora</v>
          </cell>
          <cell r="C3502" t="str">
            <v>UN</v>
          </cell>
          <cell r="D3502">
            <v>734.7</v>
          </cell>
          <cell r="E3502">
            <v>25.46</v>
          </cell>
          <cell r="F3502">
            <v>760.16</v>
          </cell>
        </row>
        <row r="3503">
          <cell r="A3503" t="str">
            <v>47.20.100</v>
          </cell>
          <cell r="B3503" t="str">
            <v>Regulador de primeiro estágio de alta pressão até 1,3 kgf/cm², vazão de 50 kg GLP/hora</v>
          </cell>
          <cell r="C3503" t="str">
            <v>UN</v>
          </cell>
          <cell r="D3503">
            <v>328.23</v>
          </cell>
          <cell r="E3503">
            <v>25.46</v>
          </cell>
          <cell r="F3503">
            <v>353.69</v>
          </cell>
        </row>
        <row r="3504">
          <cell r="A3504" t="str">
            <v>47.20.120</v>
          </cell>
          <cell r="B3504" t="str">
            <v>Regulador de segundo estágio para gás, uso industrial, vazão até 12 kg GLP/hora</v>
          </cell>
          <cell r="C3504" t="str">
            <v>UN</v>
          </cell>
          <cell r="D3504">
            <v>84.79</v>
          </cell>
          <cell r="E3504">
            <v>18.2</v>
          </cell>
          <cell r="F3504">
            <v>102.99</v>
          </cell>
        </row>
        <row r="3505">
          <cell r="A3505" t="str">
            <v>47.20.181</v>
          </cell>
          <cell r="B3505" t="str">
            <v>Filtro Y em aço carbono, classe 150 libras, conexões flangeadas, DN= 4''</v>
          </cell>
          <cell r="C3505" t="str">
            <v>UN</v>
          </cell>
          <cell r="D3505">
            <v>4756.72</v>
          </cell>
          <cell r="E3505">
            <v>109.17</v>
          </cell>
          <cell r="F3505">
            <v>4865.8900000000003</v>
          </cell>
        </row>
        <row r="3506">
          <cell r="A3506" t="str">
            <v>47.20.190</v>
          </cell>
          <cell r="B3506" t="str">
            <v>Chave de fluxo tipo palheta para tubulação de líquidos</v>
          </cell>
          <cell r="C3506" t="str">
            <v>UN</v>
          </cell>
          <cell r="D3506">
            <v>235.34</v>
          </cell>
          <cell r="E3506">
            <v>14.56</v>
          </cell>
          <cell r="F3506">
            <v>249.9</v>
          </cell>
        </row>
        <row r="3507">
          <cell r="A3507" t="str">
            <v>47.20.300</v>
          </cell>
          <cell r="B3507" t="str">
            <v>Chave de fluxo de água com retardo para tubulações com diâmetro nominal de 1" a 6" - conexão BSP</v>
          </cell>
          <cell r="C3507" t="str">
            <v>UN</v>
          </cell>
          <cell r="D3507">
            <v>437.4</v>
          </cell>
          <cell r="E3507">
            <v>43.74</v>
          </cell>
          <cell r="F3507">
            <v>481.14</v>
          </cell>
        </row>
        <row r="3508">
          <cell r="A3508" t="str">
            <v>47.20.320</v>
          </cell>
          <cell r="B3508" t="str">
            <v>Filtro ´Y´ corpo em bronze, pressão de serviço até 20,7 bar (PN 20), DN= 1 1/2´</v>
          </cell>
          <cell r="C3508" t="str">
            <v>UN</v>
          </cell>
          <cell r="D3508">
            <v>224.12</v>
          </cell>
          <cell r="E3508">
            <v>45.49</v>
          </cell>
          <cell r="F3508">
            <v>269.61</v>
          </cell>
        </row>
        <row r="3509">
          <cell r="A3509" t="str">
            <v>47.20.330</v>
          </cell>
          <cell r="B3509" t="str">
            <v>Filtro ´Y´ corpo em bronze, pressão de serviço até 20,7 bar (PN 20), DN= 2´</v>
          </cell>
          <cell r="C3509" t="str">
            <v>UN</v>
          </cell>
          <cell r="D3509">
            <v>292.42</v>
          </cell>
          <cell r="E3509">
            <v>45.49</v>
          </cell>
          <cell r="F3509">
            <v>337.91</v>
          </cell>
        </row>
        <row r="3510">
          <cell r="A3510" t="str">
            <v>48</v>
          </cell>
          <cell r="B3510" t="str">
            <v>RESERVATORIO E TANQUE PARA LIQUIDOS E GASES</v>
          </cell>
        </row>
        <row r="3511">
          <cell r="A3511" t="str">
            <v>48.02</v>
          </cell>
          <cell r="B3511" t="str">
            <v>Reservatorio em material sintetico</v>
          </cell>
        </row>
        <row r="3512">
          <cell r="A3512" t="str">
            <v>48.02.008</v>
          </cell>
          <cell r="B3512" t="str">
            <v>Reservatório de fibra de vidro - capacidade de 15.000 litros</v>
          </cell>
          <cell r="C3512" t="str">
            <v>UN</v>
          </cell>
          <cell r="D3512">
            <v>5613.35</v>
          </cell>
          <cell r="E3512">
            <v>79.95</v>
          </cell>
          <cell r="F3512">
            <v>5693.3</v>
          </cell>
        </row>
        <row r="3513">
          <cell r="A3513" t="str">
            <v>48.02.009</v>
          </cell>
          <cell r="B3513" t="str">
            <v>Reservatório de fibra de vidro - capacidade de 20.000 litros</v>
          </cell>
          <cell r="C3513" t="str">
            <v>UN</v>
          </cell>
          <cell r="D3513">
            <v>10737.29</v>
          </cell>
          <cell r="E3513">
            <v>108.99</v>
          </cell>
          <cell r="F3513">
            <v>10846.28</v>
          </cell>
        </row>
        <row r="3514">
          <cell r="A3514" t="str">
            <v>48.02.204</v>
          </cell>
          <cell r="B3514" t="str">
            <v>Reservatório em polietileno com tampa de encaixar - capacidade de 2.000 litros</v>
          </cell>
          <cell r="C3514" t="str">
            <v>UN</v>
          </cell>
          <cell r="D3514">
            <v>1166.31</v>
          </cell>
          <cell r="E3514">
            <v>43.65</v>
          </cell>
          <cell r="F3514">
            <v>1209.96</v>
          </cell>
        </row>
        <row r="3515">
          <cell r="A3515" t="str">
            <v>48.02.205</v>
          </cell>
          <cell r="B3515" t="str">
            <v>Reservatório em polietileno com tampa de encaixar - capacidade de 3.000 litros</v>
          </cell>
          <cell r="C3515" t="str">
            <v>UN</v>
          </cell>
          <cell r="D3515">
            <v>1825.67</v>
          </cell>
          <cell r="E3515">
            <v>43.65</v>
          </cell>
          <cell r="F3515">
            <v>1869.32</v>
          </cell>
        </row>
        <row r="3516">
          <cell r="A3516" t="str">
            <v>48.02.206</v>
          </cell>
          <cell r="B3516" t="str">
            <v>Reservatório em polietileno com tampa de encaixar - capacidade de 5.000 litros</v>
          </cell>
          <cell r="C3516" t="str">
            <v>UN</v>
          </cell>
          <cell r="D3516">
            <v>2969.04</v>
          </cell>
          <cell r="E3516">
            <v>50.91</v>
          </cell>
          <cell r="F3516">
            <v>3019.95</v>
          </cell>
        </row>
        <row r="3517">
          <cell r="A3517" t="str">
            <v>48.02.207</v>
          </cell>
          <cell r="B3517" t="str">
            <v>Reservatório em polietileno com tampa de encaixar - capacidade de 10.000 litros</v>
          </cell>
          <cell r="C3517" t="str">
            <v>UN</v>
          </cell>
          <cell r="D3517">
            <v>5120.3100000000004</v>
          </cell>
          <cell r="E3517">
            <v>65.430000000000007</v>
          </cell>
          <cell r="F3517">
            <v>5185.74</v>
          </cell>
        </row>
        <row r="3518">
          <cell r="A3518" t="str">
            <v>48.02.300</v>
          </cell>
          <cell r="B3518" t="str">
            <v>Reservatório em polietileno de alta densidade (cisterna) com antioxidante e proteção contra raios ultravioleta (UV) - capacidade de 5.000 litros</v>
          </cell>
          <cell r="C3518" t="str">
            <v>UN</v>
          </cell>
          <cell r="D3518">
            <v>8033.82</v>
          </cell>
          <cell r="E3518">
            <v>58.17</v>
          </cell>
          <cell r="F3518">
            <v>8091.99</v>
          </cell>
        </row>
        <row r="3519">
          <cell r="A3519" t="str">
            <v>48.02.310</v>
          </cell>
          <cell r="B3519" t="str">
            <v>Reservatório em polietileno de alta densidade (cisterna) com antioxidante e proteção contra raios ultravioleta (UV) - capacidade de 10.000 litros</v>
          </cell>
          <cell r="C3519" t="str">
            <v>UN</v>
          </cell>
          <cell r="D3519">
            <v>13700.51</v>
          </cell>
          <cell r="E3519">
            <v>79.95</v>
          </cell>
          <cell r="F3519">
            <v>13780.46</v>
          </cell>
        </row>
        <row r="3520">
          <cell r="A3520" t="str">
            <v>48.02.400</v>
          </cell>
          <cell r="B3520" t="str">
            <v>Reservatório em polietileno com tampa de rosca - capacidade de 1.000 litros</v>
          </cell>
          <cell r="C3520" t="str">
            <v>UN</v>
          </cell>
          <cell r="D3520">
            <v>895.17</v>
          </cell>
          <cell r="E3520">
            <v>50.91</v>
          </cell>
          <cell r="F3520">
            <v>946.08</v>
          </cell>
        </row>
        <row r="3521">
          <cell r="A3521" t="str">
            <v>48.02.401</v>
          </cell>
          <cell r="B3521" t="str">
            <v>Reservatório em polietileno com tampa de rosca - capacidade de 500 litros</v>
          </cell>
          <cell r="C3521" t="str">
            <v>UN</v>
          </cell>
          <cell r="D3521">
            <v>559.78</v>
          </cell>
          <cell r="E3521">
            <v>50.91</v>
          </cell>
          <cell r="F3521">
            <v>610.69000000000005</v>
          </cell>
        </row>
        <row r="3522">
          <cell r="A3522" t="str">
            <v>48.03</v>
          </cell>
          <cell r="B3522" t="str">
            <v>Reservatorio metalico</v>
          </cell>
        </row>
        <row r="3523">
          <cell r="A3523" t="str">
            <v>48.03.010</v>
          </cell>
          <cell r="B3523" t="str">
            <v>Reservatório metálico cilíndrico horizontal - capacidade de 1.000 litros</v>
          </cell>
          <cell r="C3523" t="str">
            <v>CJ</v>
          </cell>
          <cell r="D3523">
            <v>3167.82</v>
          </cell>
          <cell r="E3523">
            <v>50.91</v>
          </cell>
          <cell r="F3523">
            <v>3218.73</v>
          </cell>
        </row>
        <row r="3524">
          <cell r="A3524" t="str">
            <v>48.03.112</v>
          </cell>
          <cell r="B3524" t="str">
            <v>Reservatório metálico cilíndrico horizontal - capacidade de 3.000 litros</v>
          </cell>
          <cell r="C3524" t="str">
            <v>CJ</v>
          </cell>
          <cell r="D3524">
            <v>5638.53</v>
          </cell>
          <cell r="E3524">
            <v>50.91</v>
          </cell>
          <cell r="F3524">
            <v>5689.44</v>
          </cell>
        </row>
        <row r="3525">
          <cell r="A3525" t="str">
            <v>48.03.130</v>
          </cell>
          <cell r="B3525" t="str">
            <v>Reservatório metálico cilíndrico horizontal - capacidade de 5.000 litros</v>
          </cell>
          <cell r="C3525" t="str">
            <v>CJ</v>
          </cell>
          <cell r="D3525">
            <v>8072.85</v>
          </cell>
          <cell r="E3525">
            <v>50.91</v>
          </cell>
          <cell r="F3525">
            <v>8123.76</v>
          </cell>
        </row>
        <row r="3526">
          <cell r="A3526" t="str">
            <v>48.03.138</v>
          </cell>
          <cell r="B3526" t="str">
            <v>Reservatório metálico cilíndrico horizontal - capacidade de 10.000 litros</v>
          </cell>
          <cell r="C3526" t="str">
            <v>CJ</v>
          </cell>
          <cell r="D3526">
            <v>13991.31</v>
          </cell>
          <cell r="E3526">
            <v>50.91</v>
          </cell>
          <cell r="F3526">
            <v>14042.22</v>
          </cell>
        </row>
        <row r="3527">
          <cell r="A3527" t="str">
            <v>48.04</v>
          </cell>
          <cell r="B3527" t="str">
            <v>Reservatorio em concreto</v>
          </cell>
        </row>
        <row r="3528">
          <cell r="A3528" t="str">
            <v>48.04.381</v>
          </cell>
          <cell r="B3528" t="str">
            <v>Reservatório em concreto armado cilíndrico, vertical, bipartido, método construtivo em formas deslizantes, diâmetro interno de 3,50m a 4,00m, altura de 15,00m a 25,00m</v>
          </cell>
          <cell r="C3528" t="str">
            <v>M</v>
          </cell>
          <cell r="D3528">
            <v>15672.08</v>
          </cell>
          <cell r="E3528">
            <v>2699.08</v>
          </cell>
          <cell r="F3528">
            <v>18371.16</v>
          </cell>
        </row>
        <row r="3529">
          <cell r="A3529" t="str">
            <v>48.04.391</v>
          </cell>
          <cell r="B3529" t="str">
            <v>Reservatório em concreto armado cilíndrico, vertical, bipartido, método construtivo em formas deslizantes, diâmetro interno de 5,5m a 6,00m, altura de 25,00m a 30,00m</v>
          </cell>
          <cell r="C3529" t="str">
            <v>M</v>
          </cell>
          <cell r="D3529">
            <v>31404.85</v>
          </cell>
          <cell r="E3529">
            <v>5753.32</v>
          </cell>
          <cell r="F3529">
            <v>37158.17</v>
          </cell>
        </row>
        <row r="3530">
          <cell r="A3530" t="str">
            <v>48.05</v>
          </cell>
          <cell r="B3530" t="str">
            <v>Torneira de boia</v>
          </cell>
        </row>
        <row r="3531">
          <cell r="A3531" t="str">
            <v>48.05.010</v>
          </cell>
          <cell r="B3531" t="str">
            <v>Torneira de boia, DN= 3/4´</v>
          </cell>
          <cell r="C3531" t="str">
            <v>UN</v>
          </cell>
          <cell r="D3531">
            <v>79.459999999999994</v>
          </cell>
          <cell r="E3531">
            <v>10.92</v>
          </cell>
          <cell r="F3531">
            <v>90.38</v>
          </cell>
        </row>
        <row r="3532">
          <cell r="A3532" t="str">
            <v>48.05.020</v>
          </cell>
          <cell r="B3532" t="str">
            <v>Torneira de boia, DN= 1´</v>
          </cell>
          <cell r="C3532" t="str">
            <v>UN</v>
          </cell>
          <cell r="D3532">
            <v>102.7</v>
          </cell>
          <cell r="E3532">
            <v>14.56</v>
          </cell>
          <cell r="F3532">
            <v>117.26</v>
          </cell>
        </row>
        <row r="3533">
          <cell r="A3533" t="str">
            <v>48.05.030</v>
          </cell>
          <cell r="B3533" t="str">
            <v>Torneira de boia, DN= 1 1/4´</v>
          </cell>
          <cell r="C3533" t="str">
            <v>UN</v>
          </cell>
          <cell r="D3533">
            <v>214.97</v>
          </cell>
          <cell r="E3533">
            <v>16.37</v>
          </cell>
          <cell r="F3533">
            <v>231.34</v>
          </cell>
        </row>
        <row r="3534">
          <cell r="A3534" t="str">
            <v>48.05.040</v>
          </cell>
          <cell r="B3534" t="str">
            <v>Torneira de boia, DN= 1 1/2´</v>
          </cell>
          <cell r="C3534" t="str">
            <v>UN</v>
          </cell>
          <cell r="D3534">
            <v>215.5</v>
          </cell>
          <cell r="E3534">
            <v>16.37</v>
          </cell>
          <cell r="F3534">
            <v>231.87</v>
          </cell>
        </row>
        <row r="3535">
          <cell r="A3535" t="str">
            <v>48.05.050</v>
          </cell>
          <cell r="B3535" t="str">
            <v>Torneira de boia, DN= 2´</v>
          </cell>
          <cell r="C3535" t="str">
            <v>UN</v>
          </cell>
          <cell r="D3535">
            <v>272.99</v>
          </cell>
          <cell r="E3535">
            <v>21.83</v>
          </cell>
          <cell r="F3535">
            <v>294.82</v>
          </cell>
        </row>
        <row r="3536">
          <cell r="A3536" t="str">
            <v>48.05.052</v>
          </cell>
          <cell r="B3536" t="str">
            <v>Torneira de boia, DN= 2 1/2´</v>
          </cell>
          <cell r="C3536" t="str">
            <v>UN</v>
          </cell>
          <cell r="D3536">
            <v>1200.82</v>
          </cell>
          <cell r="E3536">
            <v>16.37</v>
          </cell>
          <cell r="F3536">
            <v>1217.19</v>
          </cell>
        </row>
        <row r="3537">
          <cell r="A3537" t="str">
            <v>48.05.070</v>
          </cell>
          <cell r="B3537" t="str">
            <v>Torneira de boia, tipo registro automático de entrada, DN= 3´</v>
          </cell>
          <cell r="C3537" t="str">
            <v>UN</v>
          </cell>
          <cell r="D3537">
            <v>1966.82</v>
          </cell>
          <cell r="E3537">
            <v>72.78</v>
          </cell>
          <cell r="F3537">
            <v>2039.6</v>
          </cell>
        </row>
        <row r="3538">
          <cell r="A3538" t="str">
            <v>48.20</v>
          </cell>
          <cell r="B3538" t="str">
            <v>Reparos, conservacoes e complementos - GRUPO 48</v>
          </cell>
        </row>
        <row r="3539">
          <cell r="A3539" t="str">
            <v>48.20.020</v>
          </cell>
          <cell r="B3539" t="str">
            <v>Limpeza de caixa d´água até 1.000 litros</v>
          </cell>
          <cell r="C3539" t="str">
            <v>UN</v>
          </cell>
          <cell r="E3539">
            <v>43.56</v>
          </cell>
          <cell r="F3539">
            <v>43.56</v>
          </cell>
        </row>
        <row r="3540">
          <cell r="A3540" t="str">
            <v>48.20.040</v>
          </cell>
          <cell r="B3540" t="str">
            <v>Limpeza de caixa d´água de 1.001 até 10.000 litros</v>
          </cell>
          <cell r="C3540" t="str">
            <v>UN</v>
          </cell>
          <cell r="E3540">
            <v>116.16</v>
          </cell>
          <cell r="F3540">
            <v>116.16</v>
          </cell>
        </row>
        <row r="3541">
          <cell r="A3541" t="str">
            <v>48.20.060</v>
          </cell>
          <cell r="B3541" t="str">
            <v>Limpeza de caixa d´água acima de 10.000 litros</v>
          </cell>
          <cell r="C3541" t="str">
            <v>UN</v>
          </cell>
          <cell r="E3541">
            <v>261.36</v>
          </cell>
          <cell r="F3541">
            <v>261.36</v>
          </cell>
        </row>
        <row r="3542">
          <cell r="A3542" t="str">
            <v>49</v>
          </cell>
          <cell r="B3542" t="str">
            <v>CAIXA, RALO, GRELHA E ACESSORIO HIDRAULICO</v>
          </cell>
        </row>
        <row r="3543">
          <cell r="A3543" t="str">
            <v>49.01</v>
          </cell>
          <cell r="B3543" t="str">
            <v>Caixas sifonadas de PVC rigido</v>
          </cell>
        </row>
        <row r="3544">
          <cell r="A3544" t="str">
            <v>49.01.016</v>
          </cell>
          <cell r="B3544" t="str">
            <v>Caixa sifonada de PVC rígido de 100 x 100 x 50 mm, com grelha</v>
          </cell>
          <cell r="C3544" t="str">
            <v>UN</v>
          </cell>
          <cell r="D3544">
            <v>35.46</v>
          </cell>
          <cell r="E3544">
            <v>36.39</v>
          </cell>
          <cell r="F3544">
            <v>71.849999999999994</v>
          </cell>
        </row>
        <row r="3545">
          <cell r="A3545" t="str">
            <v>49.01.020</v>
          </cell>
          <cell r="B3545" t="str">
            <v>Caixa sifonada de PVC rígido de 100 x 150 x 50 mm, com grelha</v>
          </cell>
          <cell r="C3545" t="str">
            <v>UN</v>
          </cell>
          <cell r="D3545">
            <v>48.19</v>
          </cell>
          <cell r="E3545">
            <v>36.39</v>
          </cell>
          <cell r="F3545">
            <v>84.58</v>
          </cell>
        </row>
        <row r="3546">
          <cell r="A3546" t="str">
            <v>49.01.030</v>
          </cell>
          <cell r="B3546" t="str">
            <v>Caixa sifonada de PVC rígido de 150 x 150 x 50 mm, com grelha</v>
          </cell>
          <cell r="C3546" t="str">
            <v>UN</v>
          </cell>
          <cell r="D3546">
            <v>57.53</v>
          </cell>
          <cell r="E3546">
            <v>36.39</v>
          </cell>
          <cell r="F3546">
            <v>93.92</v>
          </cell>
        </row>
        <row r="3547">
          <cell r="A3547" t="str">
            <v>49.01.040</v>
          </cell>
          <cell r="B3547" t="str">
            <v>Caixa sifonada de PVC rígido de 150 x 185 x 75 mm, com grelha</v>
          </cell>
          <cell r="C3547" t="str">
            <v>UN</v>
          </cell>
          <cell r="D3547">
            <v>66.63</v>
          </cell>
          <cell r="E3547">
            <v>36.39</v>
          </cell>
          <cell r="F3547">
            <v>103.02</v>
          </cell>
        </row>
        <row r="3548">
          <cell r="A3548" t="str">
            <v>49.01.050</v>
          </cell>
          <cell r="B3548" t="str">
            <v>Caixa sifonada de PVC rígido de 250 x 172 x 50 mm, com tampa cega</v>
          </cell>
          <cell r="C3548" t="str">
            <v>UN</v>
          </cell>
          <cell r="D3548">
            <v>80</v>
          </cell>
          <cell r="E3548">
            <v>36.39</v>
          </cell>
          <cell r="F3548">
            <v>116.39</v>
          </cell>
        </row>
        <row r="3549">
          <cell r="A3549" t="str">
            <v>49.01.070</v>
          </cell>
          <cell r="B3549" t="str">
            <v>Caixa sifonada de PVC rígido de 250 x 230 x 75 mm, com tampa cega</v>
          </cell>
          <cell r="C3549" t="str">
            <v>UN</v>
          </cell>
          <cell r="D3549">
            <v>105.22</v>
          </cell>
          <cell r="E3549">
            <v>36.39</v>
          </cell>
          <cell r="F3549">
            <v>141.61000000000001</v>
          </cell>
        </row>
        <row r="3550">
          <cell r="A3550" t="str">
            <v>49.03</v>
          </cell>
          <cell r="B3550" t="str">
            <v>Caixa de gordura</v>
          </cell>
        </row>
        <row r="3551">
          <cell r="A3551" t="str">
            <v>49.03.020</v>
          </cell>
          <cell r="B3551" t="str">
            <v>Caixa de gordura em alvenaria, 600 x 600 x 600 mm</v>
          </cell>
          <cell r="C3551" t="str">
            <v>UN</v>
          </cell>
          <cell r="D3551">
            <v>93.58</v>
          </cell>
          <cell r="E3551">
            <v>161.32</v>
          </cell>
          <cell r="F3551">
            <v>254.9</v>
          </cell>
        </row>
        <row r="3552">
          <cell r="A3552" t="str">
            <v>49.03.022</v>
          </cell>
          <cell r="B3552" t="str">
            <v>Caixa de gordura premoldada premoldada com tampa em concreto, 40 x 40 x 35 cm</v>
          </cell>
          <cell r="C3552" t="str">
            <v>UN</v>
          </cell>
          <cell r="D3552">
            <v>57.97</v>
          </cell>
          <cell r="E3552">
            <v>39.909999999999997</v>
          </cell>
          <cell r="F3552">
            <v>97.88</v>
          </cell>
        </row>
        <row r="3553">
          <cell r="A3553" t="str">
            <v>49.03.036</v>
          </cell>
          <cell r="B3553" t="str">
            <v>Caixa de gordura em PVC com tampa reforçada - capacidade 19 litros</v>
          </cell>
          <cell r="C3553" t="str">
            <v>UN</v>
          </cell>
          <cell r="D3553">
            <v>491.11</v>
          </cell>
          <cell r="E3553">
            <v>36.39</v>
          </cell>
          <cell r="F3553">
            <v>527.5</v>
          </cell>
        </row>
        <row r="3554">
          <cell r="A3554" t="str">
            <v>49.04</v>
          </cell>
          <cell r="B3554" t="str">
            <v>Ralo em PVC rigido</v>
          </cell>
        </row>
        <row r="3555">
          <cell r="A3555" t="str">
            <v>49.04.010</v>
          </cell>
          <cell r="B3555" t="str">
            <v>Ralo seco em PVC rígido de 100 x 40 mm, com grelha</v>
          </cell>
          <cell r="C3555" t="str">
            <v>UN</v>
          </cell>
          <cell r="D3555">
            <v>32.08</v>
          </cell>
          <cell r="E3555">
            <v>36.39</v>
          </cell>
          <cell r="F3555">
            <v>68.47</v>
          </cell>
        </row>
        <row r="3556">
          <cell r="A3556" t="str">
            <v>49.05</v>
          </cell>
          <cell r="B3556" t="str">
            <v>Ralo em ferro fundido</v>
          </cell>
        </row>
        <row r="3557">
          <cell r="A3557" t="str">
            <v>49.05.020</v>
          </cell>
          <cell r="B3557" t="str">
            <v>Ralo seco em ferro fundido, 100 x 165 x 50 mm, com grelha metálica saída vertical</v>
          </cell>
          <cell r="C3557" t="str">
            <v>UN</v>
          </cell>
          <cell r="D3557">
            <v>129.82</v>
          </cell>
          <cell r="E3557">
            <v>43.66</v>
          </cell>
          <cell r="F3557">
            <v>173.48</v>
          </cell>
        </row>
        <row r="3558">
          <cell r="A3558" t="str">
            <v>49.05.040</v>
          </cell>
          <cell r="B3558" t="str">
            <v>Ralo sifonado em ferro fundido de 150 x 240 x 75 mm, com grelha</v>
          </cell>
          <cell r="C3558" t="str">
            <v>UN</v>
          </cell>
          <cell r="D3558">
            <v>363.72</v>
          </cell>
          <cell r="E3558">
            <v>54.59</v>
          </cell>
          <cell r="F3558">
            <v>418.31</v>
          </cell>
        </row>
        <row r="3559">
          <cell r="A3559" t="str">
            <v>49.06</v>
          </cell>
          <cell r="B3559" t="str">
            <v>Grelhas e tampas</v>
          </cell>
        </row>
        <row r="3560">
          <cell r="A3560" t="str">
            <v>49.06.010</v>
          </cell>
          <cell r="B3560" t="str">
            <v>Grelha hemisférica em ferro fundido de 4"</v>
          </cell>
          <cell r="C3560" t="str">
            <v>UN</v>
          </cell>
          <cell r="D3560">
            <v>13.76</v>
          </cell>
          <cell r="E3560">
            <v>2.1800000000000002</v>
          </cell>
          <cell r="F3560">
            <v>15.94</v>
          </cell>
        </row>
        <row r="3561">
          <cell r="A3561" t="str">
            <v>49.06.020</v>
          </cell>
          <cell r="B3561" t="str">
            <v>Grelha em ferro fundido para caixas e canaletas</v>
          </cell>
          <cell r="C3561" t="str">
            <v>M2</v>
          </cell>
          <cell r="D3561">
            <v>1299.47</v>
          </cell>
          <cell r="E3561">
            <v>23.34</v>
          </cell>
          <cell r="F3561">
            <v>1322.81</v>
          </cell>
        </row>
        <row r="3562">
          <cell r="A3562" t="str">
            <v>49.06.030</v>
          </cell>
          <cell r="B3562" t="str">
            <v>Grelha hemisférica em ferro fundido de 3"</v>
          </cell>
          <cell r="C3562" t="str">
            <v>UN</v>
          </cell>
          <cell r="D3562">
            <v>8.91</v>
          </cell>
          <cell r="E3562">
            <v>2.1800000000000002</v>
          </cell>
          <cell r="F3562">
            <v>11.09</v>
          </cell>
        </row>
        <row r="3563">
          <cell r="A3563" t="str">
            <v>49.06.072</v>
          </cell>
          <cell r="B3563" t="str">
            <v>Grelha articulada em ferro fundido tipo boca de leão</v>
          </cell>
          <cell r="C3563" t="str">
            <v>UN</v>
          </cell>
          <cell r="D3563">
            <v>287.33</v>
          </cell>
          <cell r="E3563">
            <v>18.68</v>
          </cell>
          <cell r="F3563">
            <v>306.01</v>
          </cell>
        </row>
        <row r="3564">
          <cell r="A3564" t="str">
            <v>49.06.080</v>
          </cell>
          <cell r="B3564" t="str">
            <v>Grelha hemisférica em ferro fundido de 6"</v>
          </cell>
          <cell r="C3564" t="str">
            <v>UN</v>
          </cell>
          <cell r="D3564">
            <v>35.68</v>
          </cell>
          <cell r="E3564">
            <v>2.1800000000000002</v>
          </cell>
          <cell r="F3564">
            <v>37.86</v>
          </cell>
        </row>
        <row r="3565">
          <cell r="A3565" t="str">
            <v>49.06.110</v>
          </cell>
          <cell r="B3565" t="str">
            <v>Grelha hemisférica em ferro fundido de 2"</v>
          </cell>
          <cell r="C3565" t="str">
            <v>UN</v>
          </cell>
          <cell r="D3565">
            <v>9.26</v>
          </cell>
          <cell r="E3565">
            <v>2.1800000000000002</v>
          </cell>
          <cell r="F3565">
            <v>11.44</v>
          </cell>
        </row>
        <row r="3566">
          <cell r="A3566" t="str">
            <v>49.06.160</v>
          </cell>
          <cell r="B3566" t="str">
            <v>Grelha quadriculada em ferro fundido para caixas e canaletas</v>
          </cell>
          <cell r="C3566" t="str">
            <v>M2</v>
          </cell>
          <cell r="D3566">
            <v>1260.18</v>
          </cell>
          <cell r="E3566">
            <v>23.34</v>
          </cell>
          <cell r="F3566">
            <v>1283.52</v>
          </cell>
        </row>
        <row r="3567">
          <cell r="A3567" t="str">
            <v>49.06.170</v>
          </cell>
          <cell r="B3567" t="str">
            <v>Grelha em alumínio fundido para caixas e canaletas - linha comercial</v>
          </cell>
          <cell r="C3567" t="str">
            <v>M2</v>
          </cell>
          <cell r="D3567">
            <v>1186.07</v>
          </cell>
          <cell r="E3567">
            <v>23.34</v>
          </cell>
          <cell r="F3567">
            <v>1209.4100000000001</v>
          </cell>
        </row>
        <row r="3568">
          <cell r="A3568" t="str">
            <v>49.06.190</v>
          </cell>
          <cell r="B3568" t="str">
            <v>Grelha pré-moldada em concreto, com furos redondos, 79,5 x 24,5 x 8 cm</v>
          </cell>
          <cell r="C3568" t="str">
            <v>UN</v>
          </cell>
          <cell r="D3568">
            <v>71.099999999999994</v>
          </cell>
          <cell r="E3568">
            <v>11.67</v>
          </cell>
          <cell r="F3568">
            <v>82.77</v>
          </cell>
        </row>
        <row r="3569">
          <cell r="A3569" t="str">
            <v>49.06.200</v>
          </cell>
          <cell r="B3569" t="str">
            <v>Captador pluvial em aço inoxidável e grelha em alumínio, com mecanismo anti-vórtice, DN= 50 mm</v>
          </cell>
          <cell r="C3569" t="str">
            <v>UN</v>
          </cell>
          <cell r="D3569">
            <v>4257.2299999999996</v>
          </cell>
          <cell r="E3569">
            <v>43.66</v>
          </cell>
          <cell r="F3569">
            <v>4300.8900000000003</v>
          </cell>
        </row>
        <row r="3570">
          <cell r="A3570" t="str">
            <v>49.06.210</v>
          </cell>
          <cell r="B3570" t="str">
            <v>Captador pluvial em aço inoxidável e grelha em alumínio, com mecanismo anti-vórtice, DN= 75 mm</v>
          </cell>
          <cell r="C3570" t="str">
            <v>UN</v>
          </cell>
          <cell r="D3570">
            <v>5272.79</v>
          </cell>
          <cell r="E3570">
            <v>43.66</v>
          </cell>
          <cell r="F3570">
            <v>5316.45</v>
          </cell>
        </row>
        <row r="3571">
          <cell r="A3571" t="str">
            <v>49.06.400</v>
          </cell>
          <cell r="B3571" t="str">
            <v>Tampão em ferro fundido, diâmetro de 600 mm, classe B 125 (ruptura &gt; 125 kN)</v>
          </cell>
          <cell r="C3571" t="str">
            <v>UN</v>
          </cell>
          <cell r="D3571">
            <v>395.82</v>
          </cell>
          <cell r="E3571">
            <v>48.24</v>
          </cell>
          <cell r="F3571">
            <v>444.06</v>
          </cell>
        </row>
        <row r="3572">
          <cell r="A3572" t="str">
            <v>49.06.410</v>
          </cell>
          <cell r="B3572" t="str">
            <v>Tampão em ferro fundido, diâmetro de 600 mm, classe C 250 (ruptura &gt; 250 kN)</v>
          </cell>
          <cell r="C3572" t="str">
            <v>UN</v>
          </cell>
          <cell r="D3572">
            <v>415.25</v>
          </cell>
          <cell r="E3572">
            <v>48.24</v>
          </cell>
          <cell r="F3572">
            <v>463.49</v>
          </cell>
        </row>
        <row r="3573">
          <cell r="A3573" t="str">
            <v>49.06.420</v>
          </cell>
          <cell r="B3573" t="str">
            <v>Tampão em ferro fundido, diâmetro de 600 mm, classe D 400 (ruptura&gt; 400 kN)</v>
          </cell>
          <cell r="C3573" t="str">
            <v>UN</v>
          </cell>
          <cell r="D3573">
            <v>385.85</v>
          </cell>
          <cell r="E3573">
            <v>48.24</v>
          </cell>
          <cell r="F3573">
            <v>434.09</v>
          </cell>
        </row>
        <row r="3574">
          <cell r="A3574" t="str">
            <v>49.06.430</v>
          </cell>
          <cell r="B3574" t="str">
            <v>Tampão em ferro fundido de 300 x 300 mm, classe B 125 (ruptura &gt; 125 kN)</v>
          </cell>
          <cell r="C3574" t="str">
            <v>UN</v>
          </cell>
          <cell r="D3574">
            <v>166.82</v>
          </cell>
          <cell r="E3574">
            <v>48.24</v>
          </cell>
          <cell r="F3574">
            <v>215.06</v>
          </cell>
        </row>
        <row r="3575">
          <cell r="A3575" t="str">
            <v>49.06.440</v>
          </cell>
          <cell r="B3575" t="str">
            <v>Tampão em ferro fundido de 400 x 400 mm, classe B 125 (ruptura &gt; 125 kN)</v>
          </cell>
          <cell r="C3575" t="str">
            <v>UN</v>
          </cell>
          <cell r="D3575">
            <v>215.18</v>
          </cell>
          <cell r="E3575">
            <v>48.24</v>
          </cell>
          <cell r="F3575">
            <v>263.42</v>
          </cell>
        </row>
        <row r="3576">
          <cell r="A3576" t="str">
            <v>49.06.450</v>
          </cell>
          <cell r="B3576" t="str">
            <v>Tampão em ferro fundido de 500 x 500 mm, classe B 125 (ruptura &gt; 125 kN)</v>
          </cell>
          <cell r="C3576" t="str">
            <v>UN</v>
          </cell>
          <cell r="D3576">
            <v>317.42</v>
          </cell>
          <cell r="E3576">
            <v>48.24</v>
          </cell>
          <cell r="F3576">
            <v>365.66</v>
          </cell>
        </row>
        <row r="3577">
          <cell r="A3577" t="str">
            <v>49.06.460</v>
          </cell>
          <cell r="B3577" t="str">
            <v>Tampão em ferro fundido de 600 x 600 mm, classe B 125 (ruptura &gt; 125 kN)</v>
          </cell>
          <cell r="C3577" t="str">
            <v>UN</v>
          </cell>
          <cell r="D3577">
            <v>395.49</v>
          </cell>
          <cell r="E3577">
            <v>48.24</v>
          </cell>
          <cell r="F3577">
            <v>443.73</v>
          </cell>
        </row>
        <row r="3578">
          <cell r="A3578" t="str">
            <v>49.06.480</v>
          </cell>
          <cell r="B3578" t="str">
            <v>Tampão em ferro fundido com tampa articulada, de 400 x 600 mm, classe 15 (ruptura &gt; 1500 kg)</v>
          </cell>
          <cell r="C3578" t="str">
            <v>UN</v>
          </cell>
          <cell r="D3578">
            <v>305.89</v>
          </cell>
          <cell r="E3578">
            <v>48.24</v>
          </cell>
          <cell r="F3578">
            <v>354.13</v>
          </cell>
        </row>
        <row r="3579">
          <cell r="A3579" t="str">
            <v>49.06.486</v>
          </cell>
          <cell r="B3579" t="str">
            <v>Tampão em ferro fundido com tampa articulada, de 900 mm, classe D 400 (ruptura &gt; 400kN</v>
          </cell>
          <cell r="C3579" t="str">
            <v>UN</v>
          </cell>
          <cell r="D3579">
            <v>1433.69</v>
          </cell>
          <cell r="E3579">
            <v>48.24</v>
          </cell>
          <cell r="F3579">
            <v>1481.93</v>
          </cell>
        </row>
        <row r="3580">
          <cell r="A3580" t="str">
            <v>49.06.550</v>
          </cell>
          <cell r="B3580" t="str">
            <v>Grelha com calha e cesto coletor para piso em aço inoxidável, largura de 15 cm</v>
          </cell>
          <cell r="C3580" t="str">
            <v>M</v>
          </cell>
          <cell r="D3580">
            <v>928.13</v>
          </cell>
          <cell r="E3580">
            <v>15.11</v>
          </cell>
          <cell r="F3580">
            <v>943.24</v>
          </cell>
        </row>
        <row r="3581">
          <cell r="A3581" t="str">
            <v>49.06.560</v>
          </cell>
          <cell r="B3581" t="str">
            <v>Grelha com calha e cesto coletor para piso em aço inoxidável, largura de 20 cm</v>
          </cell>
          <cell r="C3581" t="str">
            <v>M</v>
          </cell>
          <cell r="D3581">
            <v>1254.03</v>
          </cell>
          <cell r="E3581">
            <v>19.940000000000001</v>
          </cell>
          <cell r="F3581">
            <v>1273.97</v>
          </cell>
        </row>
        <row r="3582">
          <cell r="A3582" t="str">
            <v>49.08</v>
          </cell>
          <cell r="B3582" t="str">
            <v>Caixa de passagem e inspecao</v>
          </cell>
        </row>
        <row r="3583">
          <cell r="A3583" t="str">
            <v>49.08.250</v>
          </cell>
          <cell r="B3583" t="str">
            <v>Caixa de areia em PVC, diâmetro nominal de 100 mm</v>
          </cell>
          <cell r="C3583" t="str">
            <v>UN</v>
          </cell>
          <cell r="D3583">
            <v>434.45</v>
          </cell>
          <cell r="E3583">
            <v>36.39</v>
          </cell>
          <cell r="F3583">
            <v>470.84</v>
          </cell>
        </row>
        <row r="3584">
          <cell r="A3584" t="str">
            <v>49.11</v>
          </cell>
          <cell r="B3584" t="str">
            <v>Canaletas e afins</v>
          </cell>
        </row>
        <row r="3585">
          <cell r="A3585" t="str">
            <v>49.11.130</v>
          </cell>
          <cell r="B3585" t="str">
            <v>Canaleta com grelha em alumínio, largura de 80 mm</v>
          </cell>
          <cell r="C3585" t="str">
            <v>M</v>
          </cell>
          <cell r="D3585">
            <v>356.74</v>
          </cell>
          <cell r="E3585">
            <v>8.0399999999999991</v>
          </cell>
          <cell r="F3585">
            <v>364.78</v>
          </cell>
        </row>
        <row r="3586">
          <cell r="A3586" t="str">
            <v>49.11.140</v>
          </cell>
          <cell r="B3586" t="str">
            <v>Canaleta com grelha em alumínio, saída central / vertical, largura de 46 mm</v>
          </cell>
          <cell r="C3586" t="str">
            <v>M</v>
          </cell>
          <cell r="D3586">
            <v>239.33</v>
          </cell>
          <cell r="E3586">
            <v>8.0399999999999991</v>
          </cell>
          <cell r="F3586">
            <v>247.37</v>
          </cell>
        </row>
        <row r="3587">
          <cell r="A3587" t="str">
            <v>49.11.141</v>
          </cell>
          <cell r="B3587" t="str">
            <v>Canaleta com grelha abre-fecha, em alumínio, saída central ou vertical, largura 46mm</v>
          </cell>
          <cell r="C3587" t="str">
            <v>M</v>
          </cell>
          <cell r="D3587">
            <v>262.58</v>
          </cell>
          <cell r="E3587">
            <v>8.0399999999999991</v>
          </cell>
          <cell r="F3587">
            <v>270.62</v>
          </cell>
        </row>
        <row r="3588">
          <cell r="A3588" t="str">
            <v>49.12</v>
          </cell>
          <cell r="B3588" t="str">
            <v>Poco de visita, boca de lobo, caixa de passagem e afins</v>
          </cell>
        </row>
        <row r="3589">
          <cell r="A3589" t="str">
            <v>49.12.010</v>
          </cell>
          <cell r="B3589" t="str">
            <v>Boca de lobo simples tipo PMSP com tampa de concreto</v>
          </cell>
          <cell r="C3589" t="str">
            <v>UN</v>
          </cell>
          <cell r="D3589">
            <v>1696.54</v>
          </cell>
          <cell r="E3589">
            <v>1152.33</v>
          </cell>
          <cell r="F3589">
            <v>2848.87</v>
          </cell>
        </row>
        <row r="3590">
          <cell r="A3590" t="str">
            <v>49.12.030</v>
          </cell>
          <cell r="B3590" t="str">
            <v>Boca de lobo dupla tipo PMSP com tampa de concreto</v>
          </cell>
          <cell r="C3590" t="str">
            <v>UN</v>
          </cell>
          <cell r="D3590">
            <v>2869.94</v>
          </cell>
          <cell r="E3590">
            <v>1790.94</v>
          </cell>
          <cell r="F3590">
            <v>4660.88</v>
          </cell>
        </row>
        <row r="3591">
          <cell r="A3591" t="str">
            <v>49.12.050</v>
          </cell>
          <cell r="B3591" t="str">
            <v>Boca de lobo tripla tipo PMSP com tampa de concreto</v>
          </cell>
          <cell r="C3591" t="str">
            <v>UN</v>
          </cell>
          <cell r="D3591">
            <v>4001.04</v>
          </cell>
          <cell r="E3591">
            <v>2424.92</v>
          </cell>
          <cell r="F3591">
            <v>6425.96</v>
          </cell>
        </row>
        <row r="3592">
          <cell r="A3592" t="str">
            <v>49.12.058</v>
          </cell>
          <cell r="B3592" t="str">
            <v>Boca de leão simples tipo PMSP com grelha</v>
          </cell>
          <cell r="C3592" t="str">
            <v>UN</v>
          </cell>
          <cell r="D3592">
            <v>1074.82</v>
          </cell>
          <cell r="E3592">
            <v>1136.77</v>
          </cell>
          <cell r="F3592">
            <v>2211.59</v>
          </cell>
        </row>
        <row r="3593">
          <cell r="A3593" t="str">
            <v>49.12.110</v>
          </cell>
          <cell r="B3593" t="str">
            <v>Poço de visita de 1,60 x 1,60 x 1,60 m - tipo PMSP</v>
          </cell>
          <cell r="C3593" t="str">
            <v>UN</v>
          </cell>
          <cell r="D3593">
            <v>3283.48</v>
          </cell>
          <cell r="E3593">
            <v>1948.94</v>
          </cell>
          <cell r="F3593">
            <v>5232.42</v>
          </cell>
        </row>
        <row r="3594">
          <cell r="A3594" t="str">
            <v>49.12.120</v>
          </cell>
          <cell r="B3594" t="str">
            <v>Chaminé para poço de visita tipo PMSP em alvenaria, diâmetro interno 70 cm - pescoço</v>
          </cell>
          <cell r="C3594" t="str">
            <v>M</v>
          </cell>
          <cell r="D3594">
            <v>241.77</v>
          </cell>
          <cell r="E3594">
            <v>283.13</v>
          </cell>
          <cell r="F3594">
            <v>524.9</v>
          </cell>
        </row>
        <row r="3595">
          <cell r="A3595" t="str">
            <v>49.12.140</v>
          </cell>
          <cell r="B3595" t="str">
            <v>Poço de visita em alvenaria tipo PMSP - balão</v>
          </cell>
          <cell r="C3595" t="str">
            <v>UN</v>
          </cell>
          <cell r="D3595">
            <v>1958.38</v>
          </cell>
          <cell r="E3595">
            <v>1805.47</v>
          </cell>
          <cell r="F3595">
            <v>3763.85</v>
          </cell>
        </row>
        <row r="3596">
          <cell r="A3596" t="str">
            <v>49.13</v>
          </cell>
          <cell r="B3596" t="str">
            <v>Filtro anaerobio</v>
          </cell>
        </row>
        <row r="3597">
          <cell r="A3597" t="str">
            <v>49.13.010</v>
          </cell>
          <cell r="B3597" t="str">
            <v>Filtro biológico anaeróbio com anéis pré-moldados de concreto diâmetro de 1,40 m - h= 2,00 m</v>
          </cell>
          <cell r="C3597" t="str">
            <v>UN</v>
          </cell>
          <cell r="D3597">
            <v>3369.9</v>
          </cell>
          <cell r="E3597">
            <v>2281.0500000000002</v>
          </cell>
          <cell r="F3597">
            <v>5650.95</v>
          </cell>
        </row>
        <row r="3598">
          <cell r="A3598" t="str">
            <v>49.13.020</v>
          </cell>
          <cell r="B3598" t="str">
            <v>Filtro biológico anaeróbio com anéis pré-moldados de concreto diâmetro de 2,00 m - h= 2,00 m</v>
          </cell>
          <cell r="C3598" t="str">
            <v>UN</v>
          </cell>
          <cell r="D3598">
            <v>5574.78</v>
          </cell>
          <cell r="E3598">
            <v>3705.5</v>
          </cell>
          <cell r="F3598">
            <v>9280.2800000000007</v>
          </cell>
        </row>
        <row r="3599">
          <cell r="A3599" t="str">
            <v>49.13.030</v>
          </cell>
          <cell r="B3599" t="str">
            <v>Filtro biológico anaeróbio com anéis pré-moldados de concreto diâmetro de 2,40 m - h= 2,00 m</v>
          </cell>
          <cell r="C3599" t="str">
            <v>UN</v>
          </cell>
          <cell r="D3599">
            <v>7960.22</v>
          </cell>
          <cell r="E3599">
            <v>4892.42</v>
          </cell>
          <cell r="F3599">
            <v>12852.64</v>
          </cell>
        </row>
        <row r="3600">
          <cell r="A3600" t="str">
            <v>49.13.040</v>
          </cell>
          <cell r="B3600" t="str">
            <v>Filtro biológico anaeróbio com anéis pré-moldados de concreto diâmetro de 2,84 m - h= 2,50 m</v>
          </cell>
          <cell r="C3600" t="str">
            <v>UN</v>
          </cell>
          <cell r="D3600">
            <v>11695.04</v>
          </cell>
          <cell r="E3600">
            <v>6099.63</v>
          </cell>
          <cell r="F3600">
            <v>17794.669999999998</v>
          </cell>
        </row>
        <row r="3601">
          <cell r="A3601" t="str">
            <v>49.14</v>
          </cell>
          <cell r="B3601" t="str">
            <v>Fossa septica</v>
          </cell>
        </row>
        <row r="3602">
          <cell r="A3602" t="str">
            <v>49.14.010</v>
          </cell>
          <cell r="B3602" t="str">
            <v>Fossa séptica câmara única com anéis pré-moldados em concreto, diâmetro externo de 1,50 m, altura útil de 1,50 m</v>
          </cell>
          <cell r="C3602" t="str">
            <v>UN</v>
          </cell>
          <cell r="D3602">
            <v>2244.5300000000002</v>
          </cell>
          <cell r="E3602">
            <v>1143.45</v>
          </cell>
          <cell r="F3602">
            <v>3387.98</v>
          </cell>
        </row>
        <row r="3603">
          <cell r="A3603" t="str">
            <v>49.14.020</v>
          </cell>
          <cell r="B3603" t="str">
            <v>Fossa séptica câmara única com anéis pré-moldados em concreto, diâmetro externo de 2,50 m, altura útil de 2,50 m</v>
          </cell>
          <cell r="C3603" t="str">
            <v>UN</v>
          </cell>
          <cell r="D3603">
            <v>6155.69</v>
          </cell>
          <cell r="E3603">
            <v>1707.09</v>
          </cell>
          <cell r="F3603">
            <v>7862.78</v>
          </cell>
        </row>
        <row r="3604">
          <cell r="A3604" t="str">
            <v>49.14.030</v>
          </cell>
          <cell r="B3604" t="str">
            <v>Fossa séptica câmara única com anéis pré-moldados em concreto, diâmetro externo de 2,50 m, altura útil de 4,00 m</v>
          </cell>
          <cell r="C3604" t="str">
            <v>UN</v>
          </cell>
          <cell r="D3604">
            <v>9195.86</v>
          </cell>
          <cell r="E3604">
            <v>3414.17</v>
          </cell>
          <cell r="F3604">
            <v>12610.03</v>
          </cell>
        </row>
        <row r="3605">
          <cell r="A3605" t="str">
            <v>49.14.061</v>
          </cell>
          <cell r="B3605" t="str">
            <v>SM01 Sumidouro - poço absorvente</v>
          </cell>
          <cell r="C3605" t="str">
            <v>M</v>
          </cell>
          <cell r="D3605">
            <v>1170.6400000000001</v>
          </cell>
          <cell r="E3605">
            <v>573.78</v>
          </cell>
          <cell r="F3605">
            <v>1744.42</v>
          </cell>
        </row>
        <row r="3606">
          <cell r="A3606" t="str">
            <v>49.14.071</v>
          </cell>
          <cell r="B3606" t="str">
            <v>Tampão pré-moldado de concreto armado para sumidouro com diâmetro externo de 2,00 m</v>
          </cell>
          <cell r="C3606" t="str">
            <v>UN</v>
          </cell>
          <cell r="D3606">
            <v>635.1</v>
          </cell>
          <cell r="E3606">
            <v>32.159999999999997</v>
          </cell>
          <cell r="F3606">
            <v>667.26</v>
          </cell>
        </row>
        <row r="3607">
          <cell r="A3607" t="str">
            <v>49.15</v>
          </cell>
          <cell r="B3607" t="str">
            <v>Anel e aduela pre-moldados</v>
          </cell>
        </row>
        <row r="3608">
          <cell r="A3608" t="str">
            <v>49.15.010</v>
          </cell>
          <cell r="B3608" t="str">
            <v>Anel pré-moldado de concreto com diâmetro de 0,60 m</v>
          </cell>
          <cell r="C3608" t="str">
            <v>M</v>
          </cell>
          <cell r="D3608">
            <v>311.88</v>
          </cell>
          <cell r="E3608">
            <v>23.34</v>
          </cell>
          <cell r="F3608">
            <v>335.22</v>
          </cell>
        </row>
        <row r="3609">
          <cell r="A3609" t="str">
            <v>49.15.030</v>
          </cell>
          <cell r="B3609" t="str">
            <v>Anel pré-moldado de concreto com diâmetro de 0,80 m</v>
          </cell>
          <cell r="C3609" t="str">
            <v>M</v>
          </cell>
          <cell r="D3609">
            <v>462.78</v>
          </cell>
          <cell r="E3609">
            <v>35.01</v>
          </cell>
          <cell r="F3609">
            <v>497.79</v>
          </cell>
        </row>
        <row r="3610">
          <cell r="A3610" t="str">
            <v>49.15.040</v>
          </cell>
          <cell r="B3610" t="str">
            <v>Anel pré-moldado de concreto com diâmetro de 1,20 m</v>
          </cell>
          <cell r="C3610" t="str">
            <v>M</v>
          </cell>
          <cell r="D3610">
            <v>500.63</v>
          </cell>
          <cell r="E3610">
            <v>46.68</v>
          </cell>
          <cell r="F3610">
            <v>547.30999999999995</v>
          </cell>
        </row>
        <row r="3611">
          <cell r="A3611" t="str">
            <v>49.15.050</v>
          </cell>
          <cell r="B3611" t="str">
            <v>Anel pré-moldado de concreto com diâmetro de 1,50 m</v>
          </cell>
          <cell r="C3611" t="str">
            <v>M</v>
          </cell>
          <cell r="D3611">
            <v>753.24</v>
          </cell>
          <cell r="E3611">
            <v>58.35</v>
          </cell>
          <cell r="F3611">
            <v>811.59</v>
          </cell>
        </row>
        <row r="3612">
          <cell r="A3612" t="str">
            <v>49.15.060</v>
          </cell>
          <cell r="B3612" t="str">
            <v>Anel pré-moldado de concreto com diâmetro de 1,80 m</v>
          </cell>
          <cell r="C3612" t="str">
            <v>M</v>
          </cell>
          <cell r="D3612">
            <v>1178.28</v>
          </cell>
          <cell r="E3612">
            <v>70.02</v>
          </cell>
          <cell r="F3612">
            <v>1248.3</v>
          </cell>
        </row>
        <row r="3613">
          <cell r="A3613" t="str">
            <v>49.15.100</v>
          </cell>
          <cell r="B3613" t="str">
            <v>Anel pré-moldado de concreto com diâmetro de 3,00 m</v>
          </cell>
          <cell r="C3613" t="str">
            <v>M</v>
          </cell>
          <cell r="D3613">
            <v>2178.83</v>
          </cell>
          <cell r="E3613">
            <v>116.7</v>
          </cell>
          <cell r="F3613">
            <v>2295.5300000000002</v>
          </cell>
        </row>
        <row r="3614">
          <cell r="A3614" t="str">
            <v>49.16</v>
          </cell>
          <cell r="B3614" t="str">
            <v>Acessorios hidraulicos para agua de reuso</v>
          </cell>
        </row>
        <row r="3615">
          <cell r="A3615" t="str">
            <v>49.16.050</v>
          </cell>
          <cell r="B3615" t="str">
            <v>Realimentador automático, DN= 1'</v>
          </cell>
          <cell r="C3615" t="str">
            <v>UN</v>
          </cell>
          <cell r="D3615">
            <v>717.54</v>
          </cell>
          <cell r="E3615">
            <v>14.56</v>
          </cell>
          <cell r="F3615">
            <v>732.1</v>
          </cell>
        </row>
        <row r="3616">
          <cell r="A3616" t="str">
            <v>49.16.051</v>
          </cell>
          <cell r="B3616" t="str">
            <v>Sifão ladrão em polietileno para extravasão, diâmetro de 100mm</v>
          </cell>
          <cell r="C3616" t="str">
            <v>UN</v>
          </cell>
          <cell r="D3616">
            <v>299.81</v>
          </cell>
          <cell r="E3616">
            <v>18.2</v>
          </cell>
          <cell r="F3616">
            <v>318.01</v>
          </cell>
        </row>
        <row r="3617">
          <cell r="A3617" t="str">
            <v>50</v>
          </cell>
          <cell r="B3617" t="str">
            <v>DETECCAO, COMBATE E PREVENCAO A INCÊNDIO</v>
          </cell>
        </row>
        <row r="3618">
          <cell r="A3618" t="str">
            <v>50.01</v>
          </cell>
          <cell r="B3618" t="str">
            <v>Hidrantes e acessorios</v>
          </cell>
        </row>
        <row r="3619">
          <cell r="A3619" t="str">
            <v>50.01.030</v>
          </cell>
          <cell r="B3619" t="str">
            <v>Abrigo duplo para hidrante/mangueira, com visor e suporte (embutir e externo)</v>
          </cell>
          <cell r="C3619" t="str">
            <v>UN</v>
          </cell>
          <cell r="D3619">
            <v>1119.57</v>
          </cell>
          <cell r="E3619">
            <v>127.37</v>
          </cell>
          <cell r="F3619">
            <v>1246.94</v>
          </cell>
        </row>
        <row r="3620">
          <cell r="A3620" t="str">
            <v>50.01.060</v>
          </cell>
          <cell r="B3620" t="str">
            <v>Abrigo para hidrante/mangueira (embutir e externo)</v>
          </cell>
          <cell r="C3620" t="str">
            <v>UN</v>
          </cell>
          <cell r="D3620">
            <v>369.01</v>
          </cell>
          <cell r="E3620">
            <v>127.37</v>
          </cell>
          <cell r="F3620">
            <v>496.38</v>
          </cell>
        </row>
        <row r="3621">
          <cell r="A3621" t="str">
            <v>50.01.080</v>
          </cell>
          <cell r="B3621" t="str">
            <v>Mangueira com união de engate rápido, DN= 1 1/2´ (38 mm)</v>
          </cell>
          <cell r="C3621" t="str">
            <v>M</v>
          </cell>
          <cell r="D3621">
            <v>19.14</v>
          </cell>
          <cell r="E3621">
            <v>3.64</v>
          </cell>
          <cell r="F3621">
            <v>22.78</v>
          </cell>
        </row>
        <row r="3622">
          <cell r="A3622" t="str">
            <v>50.01.090</v>
          </cell>
          <cell r="B3622" t="str">
            <v>Botoeira para acionamento de bomba de incêndio tipo quebra-vidro</v>
          </cell>
          <cell r="C3622" t="str">
            <v>UN</v>
          </cell>
          <cell r="D3622">
            <v>82.76</v>
          </cell>
          <cell r="E3622">
            <v>10.92</v>
          </cell>
          <cell r="F3622">
            <v>93.68</v>
          </cell>
        </row>
        <row r="3623">
          <cell r="A3623" t="str">
            <v>50.01.100</v>
          </cell>
          <cell r="B3623" t="str">
            <v>Mangueira com união de engate rápido, DN= 2 1/2´ (63 mm)</v>
          </cell>
          <cell r="C3623" t="str">
            <v>M</v>
          </cell>
          <cell r="D3623">
            <v>29.12</v>
          </cell>
          <cell r="E3623">
            <v>3.64</v>
          </cell>
          <cell r="F3623">
            <v>32.76</v>
          </cell>
        </row>
        <row r="3624">
          <cell r="A3624" t="str">
            <v>50.01.110</v>
          </cell>
          <cell r="B3624" t="str">
            <v>Esguicho em latão com engate rápido, DN= 2 1/2´, jato regulável</v>
          </cell>
          <cell r="C3624" t="str">
            <v>UN</v>
          </cell>
          <cell r="D3624">
            <v>177.54</v>
          </cell>
          <cell r="E3624">
            <v>3.64</v>
          </cell>
          <cell r="F3624">
            <v>181.18</v>
          </cell>
        </row>
        <row r="3625">
          <cell r="A3625" t="str">
            <v>50.01.130</v>
          </cell>
          <cell r="B3625" t="str">
            <v>Abrigo simples com suporte, em aço inoxidável escovado, para mangueira de 1 1/2´, porta em vidro temperado jateado - inclusive mangueira de 30 m (2 x 15 m)</v>
          </cell>
          <cell r="C3625" t="str">
            <v>UN</v>
          </cell>
          <cell r="D3625">
            <v>3580.75</v>
          </cell>
          <cell r="E3625">
            <v>199.92</v>
          </cell>
          <cell r="F3625">
            <v>3780.67</v>
          </cell>
        </row>
        <row r="3626">
          <cell r="A3626" t="str">
            <v>50.01.160</v>
          </cell>
          <cell r="B3626" t="str">
            <v>Adaptador de engate rápido em latão de 2 1/2´ x 1 1/2´</v>
          </cell>
          <cell r="C3626" t="str">
            <v>UN</v>
          </cell>
          <cell r="D3626">
            <v>62.64</v>
          </cell>
          <cell r="E3626">
            <v>3.64</v>
          </cell>
          <cell r="F3626">
            <v>66.28</v>
          </cell>
        </row>
        <row r="3627">
          <cell r="A3627" t="str">
            <v>50.01.170</v>
          </cell>
          <cell r="B3627" t="str">
            <v>Adaptador de engate rápido em latão de 2 1/2´ x 2 1/2´</v>
          </cell>
          <cell r="C3627" t="str">
            <v>UN</v>
          </cell>
          <cell r="D3627">
            <v>92.19</v>
          </cell>
          <cell r="E3627">
            <v>3.64</v>
          </cell>
          <cell r="F3627">
            <v>95.83</v>
          </cell>
        </row>
        <row r="3628">
          <cell r="A3628" t="str">
            <v>50.01.180</v>
          </cell>
          <cell r="B3628" t="str">
            <v>Hidrante de coluna com duas saídas, 4´x 2 1/2´ - simples</v>
          </cell>
          <cell r="C3628" t="str">
            <v>UN</v>
          </cell>
          <cell r="D3628">
            <v>1689.71</v>
          </cell>
          <cell r="E3628">
            <v>46.56</v>
          </cell>
          <cell r="F3628">
            <v>1736.27</v>
          </cell>
        </row>
        <row r="3629">
          <cell r="A3629" t="str">
            <v>50.01.190</v>
          </cell>
          <cell r="B3629" t="str">
            <v>Tampão de engate rápido em latão, DN= 2 1/2´, com corrente</v>
          </cell>
          <cell r="C3629" t="str">
            <v>UN</v>
          </cell>
          <cell r="D3629">
            <v>83.92</v>
          </cell>
          <cell r="E3629">
            <v>3.64</v>
          </cell>
          <cell r="F3629">
            <v>87.56</v>
          </cell>
        </row>
        <row r="3630">
          <cell r="A3630" t="str">
            <v>50.01.200</v>
          </cell>
          <cell r="B3630" t="str">
            <v>Tampão de engate rápido em latão, DN= 1 1/2´, com corrente</v>
          </cell>
          <cell r="C3630" t="str">
            <v>UN</v>
          </cell>
          <cell r="D3630">
            <v>59.23</v>
          </cell>
          <cell r="E3630">
            <v>3.64</v>
          </cell>
          <cell r="F3630">
            <v>62.87</v>
          </cell>
        </row>
        <row r="3631">
          <cell r="A3631" t="str">
            <v>50.01.210</v>
          </cell>
          <cell r="B3631" t="str">
            <v>Chave para conexão de engate rápido</v>
          </cell>
          <cell r="C3631" t="str">
            <v>UN</v>
          </cell>
          <cell r="D3631">
            <v>17.21</v>
          </cell>
          <cell r="E3631">
            <v>0.48</v>
          </cell>
          <cell r="F3631">
            <v>17.690000000000001</v>
          </cell>
        </row>
        <row r="3632">
          <cell r="A3632" t="str">
            <v>50.01.220</v>
          </cell>
          <cell r="B3632" t="str">
            <v>Esguicho latão com engate rápido, DN= 1 1/2´, jato regulável</v>
          </cell>
          <cell r="C3632" t="str">
            <v>UN</v>
          </cell>
          <cell r="D3632">
            <v>260.86</v>
          </cell>
          <cell r="E3632">
            <v>3.64</v>
          </cell>
          <cell r="F3632">
            <v>264.5</v>
          </cell>
        </row>
        <row r="3633">
          <cell r="A3633" t="str">
            <v>50.01.320</v>
          </cell>
          <cell r="B3633" t="str">
            <v>Abrigo de hidrante de 1 1/2´ completo - inclusive mangueira de 30 m (2 x 15 m)</v>
          </cell>
          <cell r="C3633" t="str">
            <v>UN</v>
          </cell>
          <cell r="D3633">
            <v>1875.87</v>
          </cell>
          <cell r="E3633">
            <v>189.22</v>
          </cell>
          <cell r="F3633">
            <v>2065.09</v>
          </cell>
        </row>
        <row r="3634">
          <cell r="A3634" t="str">
            <v>50.01.330</v>
          </cell>
          <cell r="B3634" t="str">
            <v>Abrigo de hidrante de 2 1/2´ completo - inclusive mangueira de 30 m (2 x 15 m)</v>
          </cell>
          <cell r="C3634" t="str">
            <v>UN</v>
          </cell>
          <cell r="D3634">
            <v>2225.62</v>
          </cell>
          <cell r="E3634">
            <v>189.22</v>
          </cell>
          <cell r="F3634">
            <v>2414.84</v>
          </cell>
        </row>
        <row r="3635">
          <cell r="A3635" t="str">
            <v>50.01.340</v>
          </cell>
          <cell r="B3635" t="str">
            <v>Abrigo para registro de recalque tipo coluna, completo - inclusive tubulações e válvulas</v>
          </cell>
          <cell r="C3635" t="str">
            <v>UN</v>
          </cell>
          <cell r="D3635">
            <v>2443.0100000000002</v>
          </cell>
          <cell r="E3635">
            <v>584.25</v>
          </cell>
          <cell r="F3635">
            <v>3027.26</v>
          </cell>
        </row>
        <row r="3636">
          <cell r="A3636" t="str">
            <v>50.02</v>
          </cell>
          <cell r="B3636" t="str">
            <v>Registro e valvula controladora</v>
          </cell>
        </row>
        <row r="3637">
          <cell r="A3637" t="str">
            <v>50.02.020</v>
          </cell>
          <cell r="B3637" t="str">
            <v>Bico de sprinkler tipo pendente com rompimento da ampola a 68°C</v>
          </cell>
          <cell r="C3637" t="str">
            <v>UN</v>
          </cell>
          <cell r="D3637">
            <v>28.17</v>
          </cell>
          <cell r="E3637">
            <v>12.73</v>
          </cell>
          <cell r="F3637">
            <v>40.9</v>
          </cell>
        </row>
        <row r="3638">
          <cell r="A3638" t="str">
            <v>50.02.050</v>
          </cell>
          <cell r="B3638" t="str">
            <v>Alarme hidráulico tipo gongo</v>
          </cell>
          <cell r="C3638" t="str">
            <v>UN</v>
          </cell>
          <cell r="D3638">
            <v>1068.05</v>
          </cell>
          <cell r="E3638">
            <v>18.2</v>
          </cell>
          <cell r="F3638">
            <v>1086.25</v>
          </cell>
        </row>
        <row r="3639">
          <cell r="A3639" t="str">
            <v>50.02.060</v>
          </cell>
          <cell r="B3639" t="str">
            <v>Bico de sprinkler tipo upright com rompimento da ampola a 68ºC</v>
          </cell>
          <cell r="C3639" t="str">
            <v>UN</v>
          </cell>
          <cell r="D3639">
            <v>27.36</v>
          </cell>
          <cell r="E3639">
            <v>12.73</v>
          </cell>
          <cell r="F3639">
            <v>40.090000000000003</v>
          </cell>
        </row>
        <row r="3640">
          <cell r="A3640" t="str">
            <v>50.02.080</v>
          </cell>
          <cell r="B3640" t="str">
            <v>Válvula de governo completa com alarme VGA, corpo em ferro fundido, extremidades flangeadas e DN = 6´</v>
          </cell>
          <cell r="C3640" t="str">
            <v>UN</v>
          </cell>
          <cell r="D3640">
            <v>8856.59</v>
          </cell>
          <cell r="E3640">
            <v>109.17</v>
          </cell>
          <cell r="F3640">
            <v>8965.76</v>
          </cell>
        </row>
        <row r="3641">
          <cell r="A3641" t="str">
            <v>50.05</v>
          </cell>
          <cell r="B3641" t="str">
            <v>Iluminacao e sinalizacao de emergencia</v>
          </cell>
        </row>
        <row r="3642">
          <cell r="A3642" t="str">
            <v>50.05.022</v>
          </cell>
          <cell r="B3642" t="str">
            <v>Destravador magnético (eletroímã) para porta corta-fogo de 24 Vcc</v>
          </cell>
          <cell r="C3642" t="str">
            <v>UN</v>
          </cell>
          <cell r="D3642">
            <v>168.36</v>
          </cell>
          <cell r="E3642">
            <v>29.12</v>
          </cell>
          <cell r="F3642">
            <v>197.48</v>
          </cell>
        </row>
        <row r="3643">
          <cell r="A3643" t="str">
            <v>50.05.060</v>
          </cell>
          <cell r="B3643" t="str">
            <v>Central de iluminação de emergência, completa, para até 6.000 W</v>
          </cell>
          <cell r="C3643" t="str">
            <v>UN</v>
          </cell>
          <cell r="D3643">
            <v>23660.58</v>
          </cell>
          <cell r="E3643">
            <v>11.65</v>
          </cell>
          <cell r="F3643">
            <v>23672.23</v>
          </cell>
        </row>
        <row r="3644">
          <cell r="A3644" t="str">
            <v>50.05.070</v>
          </cell>
          <cell r="B3644" t="str">
            <v>Luminária para unidade centralizada pendente completa com lâmpadas fluorescentes compactas de 9 W</v>
          </cell>
          <cell r="C3644" t="str">
            <v>UN</v>
          </cell>
          <cell r="D3644">
            <v>321.31</v>
          </cell>
          <cell r="E3644">
            <v>18.2</v>
          </cell>
          <cell r="F3644">
            <v>339.51</v>
          </cell>
        </row>
        <row r="3645">
          <cell r="A3645" t="str">
            <v>50.05.080</v>
          </cell>
          <cell r="B3645" t="str">
            <v>Luminária para unidade centralizada de sobrepor completa com lâmpada fluorescente compacta de 15 W</v>
          </cell>
          <cell r="C3645" t="str">
            <v>UN</v>
          </cell>
          <cell r="D3645">
            <v>81.88</v>
          </cell>
          <cell r="E3645">
            <v>18.2</v>
          </cell>
          <cell r="F3645">
            <v>100.08</v>
          </cell>
        </row>
        <row r="3646">
          <cell r="A3646" t="str">
            <v>50.05.160</v>
          </cell>
          <cell r="B3646" t="str">
            <v>Módulo para adaptação de luminária de emergência, autonomia 90 minutos para lâmpada fluorescente de 32 W</v>
          </cell>
          <cell r="C3646" t="str">
            <v>UN</v>
          </cell>
          <cell r="D3646">
            <v>258.37</v>
          </cell>
          <cell r="E3646">
            <v>10.92</v>
          </cell>
          <cell r="F3646">
            <v>269.29000000000002</v>
          </cell>
        </row>
        <row r="3647">
          <cell r="A3647" t="str">
            <v>50.05.170</v>
          </cell>
          <cell r="B3647" t="str">
            <v>Acionador manual tipo quebra vidro, em caixa plástica</v>
          </cell>
          <cell r="C3647" t="str">
            <v>UN</v>
          </cell>
          <cell r="D3647">
            <v>68.02</v>
          </cell>
          <cell r="E3647">
            <v>10.92</v>
          </cell>
          <cell r="F3647">
            <v>78.94</v>
          </cell>
        </row>
        <row r="3648">
          <cell r="A3648" t="str">
            <v>50.05.210</v>
          </cell>
          <cell r="B3648" t="str">
            <v>Detector termovelocimétrico endereçável com base endereçável</v>
          </cell>
          <cell r="C3648" t="str">
            <v>UN</v>
          </cell>
          <cell r="D3648">
            <v>155.81</v>
          </cell>
          <cell r="E3648">
            <v>10.92</v>
          </cell>
          <cell r="F3648">
            <v>166.73</v>
          </cell>
        </row>
        <row r="3649">
          <cell r="A3649" t="str">
            <v>50.05.214</v>
          </cell>
          <cell r="B3649" t="str">
            <v>Detector de gás liquefeito (GLP), gás natural (GN) ou derivados de metano</v>
          </cell>
          <cell r="C3649" t="str">
            <v>UN</v>
          </cell>
          <cell r="D3649">
            <v>432.92</v>
          </cell>
          <cell r="E3649">
            <v>10.92</v>
          </cell>
          <cell r="F3649">
            <v>443.84</v>
          </cell>
        </row>
        <row r="3650">
          <cell r="A3650" t="str">
            <v>50.05.230</v>
          </cell>
          <cell r="B3650" t="str">
            <v>Sirene audiovisual tipo endereçável</v>
          </cell>
          <cell r="C3650" t="str">
            <v>UN</v>
          </cell>
          <cell r="D3650">
            <v>273.20999999999998</v>
          </cell>
          <cell r="E3650">
            <v>10.92</v>
          </cell>
          <cell r="F3650">
            <v>284.13</v>
          </cell>
        </row>
        <row r="3651">
          <cell r="A3651" t="str">
            <v>50.05.250</v>
          </cell>
          <cell r="B3651" t="str">
            <v>Central de iluminação de emergência, completa, autonomia 1 hora, para até 240 W</v>
          </cell>
          <cell r="C3651" t="str">
            <v>UN</v>
          </cell>
          <cell r="D3651">
            <v>820.7</v>
          </cell>
          <cell r="E3651">
            <v>11.65</v>
          </cell>
          <cell r="F3651">
            <v>832.35</v>
          </cell>
        </row>
        <row r="3652">
          <cell r="A3652" t="str">
            <v>50.05.260</v>
          </cell>
          <cell r="B3652" t="str">
            <v>Bloco autônomo de iluminação de emergência com autonomia mínima de 1 hora, equipado com 2 lâmpadas de 11 W</v>
          </cell>
          <cell r="C3652" t="str">
            <v>UN</v>
          </cell>
          <cell r="D3652">
            <v>240.39</v>
          </cell>
          <cell r="E3652">
            <v>11.65</v>
          </cell>
          <cell r="F3652">
            <v>252.04</v>
          </cell>
        </row>
        <row r="3653">
          <cell r="A3653" t="str">
            <v>50.05.270</v>
          </cell>
          <cell r="B3653" t="str">
            <v>Central de detecção e alarme de incêndio completa, autonomia de 1 hora para 12 laços, 220 V/12 V</v>
          </cell>
          <cell r="C3653" t="str">
            <v>UN</v>
          </cell>
          <cell r="D3653">
            <v>716.25</v>
          </cell>
          <cell r="E3653">
            <v>11.65</v>
          </cell>
          <cell r="F3653">
            <v>727.9</v>
          </cell>
        </row>
        <row r="3654">
          <cell r="A3654" t="str">
            <v>50.05.280</v>
          </cell>
          <cell r="B3654" t="str">
            <v>Sirene tipo corneta de 12 V</v>
          </cell>
          <cell r="C3654" t="str">
            <v>UN</v>
          </cell>
          <cell r="D3654">
            <v>48.36</v>
          </cell>
          <cell r="E3654">
            <v>10.92</v>
          </cell>
          <cell r="F3654">
            <v>59.28</v>
          </cell>
        </row>
        <row r="3655">
          <cell r="A3655" t="str">
            <v>50.05.312</v>
          </cell>
          <cell r="B3655" t="str">
            <v>Bloco autônomo de iluminação de emergência LED, com autonomia mínima de 3 horas, fluxo luminoso de 2.000 até 3.000 lúmens, equipado com 2 faróis</v>
          </cell>
          <cell r="C3655" t="str">
            <v>UN</v>
          </cell>
          <cell r="D3655">
            <v>267.22000000000003</v>
          </cell>
          <cell r="E3655">
            <v>11.65</v>
          </cell>
          <cell r="F3655">
            <v>278.87</v>
          </cell>
        </row>
        <row r="3656">
          <cell r="A3656" t="str">
            <v>50.05.400</v>
          </cell>
          <cell r="B3656" t="str">
            <v>Sirene eletrônica em caixa metálica de 4 x 4</v>
          </cell>
          <cell r="C3656" t="str">
            <v>UN</v>
          </cell>
          <cell r="D3656">
            <v>111.46</v>
          </cell>
          <cell r="E3656">
            <v>40.03</v>
          </cell>
          <cell r="F3656">
            <v>151.49</v>
          </cell>
        </row>
        <row r="3657">
          <cell r="A3657" t="str">
            <v>50.05.430</v>
          </cell>
          <cell r="B3657" t="str">
            <v>Detector óptico de fumaça com base endereçável</v>
          </cell>
          <cell r="C3657" t="str">
            <v>UN</v>
          </cell>
          <cell r="D3657">
            <v>190.12</v>
          </cell>
          <cell r="E3657">
            <v>36.39</v>
          </cell>
          <cell r="F3657">
            <v>226.51</v>
          </cell>
        </row>
        <row r="3658">
          <cell r="A3658" t="str">
            <v>50.05.440</v>
          </cell>
          <cell r="B3658" t="str">
            <v>Painel repetidor de detecção e alarme de incêndio tipo endereçável</v>
          </cell>
          <cell r="C3658" t="str">
            <v>UN</v>
          </cell>
          <cell r="D3658">
            <v>1182.07</v>
          </cell>
          <cell r="E3658">
            <v>10.92</v>
          </cell>
          <cell r="F3658">
            <v>1192.99</v>
          </cell>
        </row>
        <row r="3659">
          <cell r="A3659" t="str">
            <v>50.05.450</v>
          </cell>
          <cell r="B3659" t="str">
            <v>Acionador manual quebra-vidro endereçável</v>
          </cell>
          <cell r="C3659" t="str">
            <v>UN</v>
          </cell>
          <cell r="D3659">
            <v>170.89</v>
          </cell>
          <cell r="E3659">
            <v>10.92</v>
          </cell>
          <cell r="F3659">
            <v>181.81</v>
          </cell>
        </row>
        <row r="3660">
          <cell r="A3660" t="str">
            <v>50.05.470</v>
          </cell>
          <cell r="B3660" t="str">
            <v>Módulo isolador, módulo endereçador para audiovisual</v>
          </cell>
          <cell r="C3660" t="str">
            <v>UN</v>
          </cell>
          <cell r="D3660">
            <v>183.34</v>
          </cell>
          <cell r="E3660">
            <v>18.2</v>
          </cell>
          <cell r="F3660">
            <v>201.54</v>
          </cell>
        </row>
        <row r="3661">
          <cell r="A3661" t="str">
            <v>50.05.490</v>
          </cell>
          <cell r="B3661" t="str">
            <v>Sinalizador audiovisual endereçável com LED</v>
          </cell>
          <cell r="C3661" t="str">
            <v>UN</v>
          </cell>
          <cell r="D3661">
            <v>486.62</v>
          </cell>
          <cell r="E3661">
            <v>10.92</v>
          </cell>
          <cell r="F3661">
            <v>497.54</v>
          </cell>
        </row>
        <row r="3662">
          <cell r="A3662" t="str">
            <v>50.05.491</v>
          </cell>
          <cell r="B3662" t="str">
            <v>Sinalizador visual de advertência</v>
          </cell>
          <cell r="C3662" t="str">
            <v>UN</v>
          </cell>
          <cell r="D3662">
            <v>341.2</v>
          </cell>
          <cell r="E3662">
            <v>9.1</v>
          </cell>
          <cell r="F3662">
            <v>350.3</v>
          </cell>
        </row>
        <row r="3663">
          <cell r="A3663" t="str">
            <v>50.05.492</v>
          </cell>
          <cell r="B3663" t="str">
            <v>Sinalizador audiovisual de advertência</v>
          </cell>
          <cell r="C3663" t="str">
            <v>UN</v>
          </cell>
          <cell r="D3663">
            <v>168.68</v>
          </cell>
          <cell r="E3663">
            <v>9.1</v>
          </cell>
          <cell r="F3663">
            <v>177.78</v>
          </cell>
        </row>
        <row r="3664">
          <cell r="A3664" t="str">
            <v>50.10</v>
          </cell>
          <cell r="B3664" t="str">
            <v>Extintores</v>
          </cell>
        </row>
        <row r="3665">
          <cell r="A3665" t="str">
            <v>50.10.030</v>
          </cell>
          <cell r="B3665" t="str">
            <v>Extintor sobre rodas de gás carbônico - capacidade de 10 kg</v>
          </cell>
          <cell r="C3665" t="str">
            <v>UN</v>
          </cell>
          <cell r="D3665">
            <v>1128.2</v>
          </cell>
          <cell r="E3665">
            <v>15.31</v>
          </cell>
          <cell r="F3665">
            <v>1143.51</v>
          </cell>
        </row>
        <row r="3666">
          <cell r="A3666" t="str">
            <v>50.10.050</v>
          </cell>
          <cell r="B3666" t="str">
            <v>Extintor sobre rodas de gás carbônico - capacidade de 25 kg</v>
          </cell>
          <cell r="C3666" t="str">
            <v>UN</v>
          </cell>
          <cell r="D3666">
            <v>5115.66</v>
          </cell>
          <cell r="E3666">
            <v>15.31</v>
          </cell>
          <cell r="F3666">
            <v>5130.97</v>
          </cell>
        </row>
        <row r="3667">
          <cell r="A3667" t="str">
            <v>50.10.058</v>
          </cell>
          <cell r="B3667" t="str">
            <v>Extintor manual de pó químico seco BC - capacidade de 4 kg</v>
          </cell>
          <cell r="C3667" t="str">
            <v>UN</v>
          </cell>
          <cell r="D3667">
            <v>148.30000000000001</v>
          </cell>
          <cell r="E3667">
            <v>15.31</v>
          </cell>
          <cell r="F3667">
            <v>163.61000000000001</v>
          </cell>
        </row>
        <row r="3668">
          <cell r="A3668" t="str">
            <v>50.10.060</v>
          </cell>
          <cell r="B3668" t="str">
            <v>Extintor manual de pó químico seco BC - capacidade de 8 kg</v>
          </cell>
          <cell r="C3668" t="str">
            <v>UN</v>
          </cell>
          <cell r="D3668">
            <v>198.24</v>
          </cell>
          <cell r="E3668">
            <v>15.31</v>
          </cell>
          <cell r="F3668">
            <v>213.55</v>
          </cell>
        </row>
        <row r="3669">
          <cell r="A3669" t="str">
            <v>50.10.084</v>
          </cell>
          <cell r="B3669" t="str">
            <v>Extintor manual de pó químico seco 20 BC - capacidade de 12 kg</v>
          </cell>
          <cell r="C3669" t="str">
            <v>UN</v>
          </cell>
          <cell r="D3669">
            <v>225.59</v>
          </cell>
          <cell r="E3669">
            <v>15.31</v>
          </cell>
          <cell r="F3669">
            <v>240.9</v>
          </cell>
        </row>
        <row r="3670">
          <cell r="A3670" t="str">
            <v>50.10.096</v>
          </cell>
          <cell r="B3670" t="str">
            <v>Extintor sobre rodas de pó químico seco BC - capacidade de 20 kg</v>
          </cell>
          <cell r="C3670" t="str">
            <v>UN</v>
          </cell>
          <cell r="D3670">
            <v>1186.1500000000001</v>
          </cell>
          <cell r="F3670">
            <v>1186.1500000000001</v>
          </cell>
        </row>
        <row r="3671">
          <cell r="A3671" t="str">
            <v>50.10.100</v>
          </cell>
          <cell r="B3671" t="str">
            <v>Extintor manual de água pressurizada - capacidade de 10 litros</v>
          </cell>
          <cell r="C3671" t="str">
            <v>UN</v>
          </cell>
          <cell r="D3671">
            <v>142.03</v>
          </cell>
          <cell r="E3671">
            <v>15.31</v>
          </cell>
          <cell r="F3671">
            <v>157.34</v>
          </cell>
        </row>
        <row r="3672">
          <cell r="A3672" t="str">
            <v>50.10.110</v>
          </cell>
          <cell r="B3672" t="str">
            <v>Extintor manual de pó químico seco ABC - capacidade de 4 kg</v>
          </cell>
          <cell r="C3672" t="str">
            <v>UN</v>
          </cell>
          <cell r="D3672">
            <v>190.58</v>
          </cell>
          <cell r="E3672">
            <v>15.31</v>
          </cell>
          <cell r="F3672">
            <v>205.89</v>
          </cell>
        </row>
        <row r="3673">
          <cell r="A3673" t="str">
            <v>50.10.120</v>
          </cell>
          <cell r="B3673" t="str">
            <v>Extintor manual de pó químico seco ABC - capacidade de 6 kg</v>
          </cell>
          <cell r="C3673" t="str">
            <v>UN</v>
          </cell>
          <cell r="D3673">
            <v>201.89</v>
          </cell>
          <cell r="E3673">
            <v>15.31</v>
          </cell>
          <cell r="F3673">
            <v>217.2</v>
          </cell>
        </row>
        <row r="3674">
          <cell r="A3674" t="str">
            <v>50.10.140</v>
          </cell>
          <cell r="B3674" t="str">
            <v>Extintor manual de gás carbônico 5 BC - capacidade de 6 kg</v>
          </cell>
          <cell r="C3674" t="str">
            <v>UN</v>
          </cell>
          <cell r="D3674">
            <v>475.9</v>
          </cell>
          <cell r="E3674">
            <v>15.31</v>
          </cell>
          <cell r="F3674">
            <v>491.21</v>
          </cell>
        </row>
        <row r="3675">
          <cell r="A3675" t="str">
            <v>50.10.210</v>
          </cell>
          <cell r="B3675" t="str">
            <v>Suporte para extintor de piso em fibra de vidro</v>
          </cell>
          <cell r="C3675" t="str">
            <v>UN</v>
          </cell>
          <cell r="D3675">
            <v>191.74</v>
          </cell>
          <cell r="E3675">
            <v>1.45</v>
          </cell>
          <cell r="F3675">
            <v>193.19</v>
          </cell>
        </row>
        <row r="3676">
          <cell r="A3676" t="str">
            <v>50.10.220</v>
          </cell>
          <cell r="B3676" t="str">
            <v>Suporte para extintor de piso em aço inoxidável</v>
          </cell>
          <cell r="C3676" t="str">
            <v>UN</v>
          </cell>
          <cell r="D3676">
            <v>252.24</v>
          </cell>
          <cell r="E3676">
            <v>1.45</v>
          </cell>
          <cell r="F3676">
            <v>253.69</v>
          </cell>
        </row>
        <row r="3677">
          <cell r="A3677" t="str">
            <v>50.20</v>
          </cell>
          <cell r="B3677" t="str">
            <v>Reparos, conservacoes e complementos - GRUPO 50</v>
          </cell>
        </row>
        <row r="3678">
          <cell r="A3678" t="str">
            <v>50.20.110</v>
          </cell>
          <cell r="B3678" t="str">
            <v>Recarga de extintor de água pressurizada</v>
          </cell>
          <cell r="C3678" t="str">
            <v>L</v>
          </cell>
          <cell r="D3678">
            <v>3.26</v>
          </cell>
          <cell r="F3678">
            <v>3.26</v>
          </cell>
        </row>
        <row r="3679">
          <cell r="A3679" t="str">
            <v>50.20.120</v>
          </cell>
          <cell r="B3679" t="str">
            <v>Recarga de extintor de gás carbônico</v>
          </cell>
          <cell r="C3679" t="str">
            <v>KG</v>
          </cell>
          <cell r="D3679">
            <v>12.43</v>
          </cell>
          <cell r="F3679">
            <v>12.43</v>
          </cell>
        </row>
        <row r="3680">
          <cell r="A3680" t="str">
            <v>50.20.130</v>
          </cell>
          <cell r="B3680" t="str">
            <v>Recarga de extintor de pó químico seco</v>
          </cell>
          <cell r="C3680" t="str">
            <v>KG</v>
          </cell>
          <cell r="D3680">
            <v>8.9</v>
          </cell>
          <cell r="F3680">
            <v>8.9</v>
          </cell>
        </row>
        <row r="3681">
          <cell r="A3681" t="str">
            <v>50.20.160</v>
          </cell>
          <cell r="B3681" t="str">
            <v>Pintura de extintor de gás carbônico, pó químico seco, ou água pressurizada, com capacidade acima de 12 kg até 20 kg</v>
          </cell>
          <cell r="C3681" t="str">
            <v>UN</v>
          </cell>
          <cell r="D3681">
            <v>37.619999999999997</v>
          </cell>
          <cell r="F3681">
            <v>37.619999999999997</v>
          </cell>
        </row>
        <row r="3682">
          <cell r="A3682" t="str">
            <v>50.20.170</v>
          </cell>
          <cell r="B3682" t="str">
            <v>Pintura de extintor de gás carbônico, pó químico seco, ou água pressurizada, com capacidade até 12 kg</v>
          </cell>
          <cell r="C3682" t="str">
            <v>UN</v>
          </cell>
          <cell r="D3682">
            <v>17.600000000000001</v>
          </cell>
          <cell r="F3682">
            <v>17.600000000000001</v>
          </cell>
        </row>
        <row r="3683">
          <cell r="A3683" t="str">
            <v>50.20.200</v>
          </cell>
          <cell r="B3683" t="str">
            <v>Recolocação de bico de sprinkler</v>
          </cell>
          <cell r="C3683" t="str">
            <v>UN</v>
          </cell>
          <cell r="D3683">
            <v>0.06</v>
          </cell>
          <cell r="E3683">
            <v>12.73</v>
          </cell>
          <cell r="F3683">
            <v>12.79</v>
          </cell>
        </row>
        <row r="3684">
          <cell r="A3684" t="str">
            <v>54</v>
          </cell>
          <cell r="B3684" t="str">
            <v>PAVIMENTACAO E PASSEIO</v>
          </cell>
        </row>
        <row r="3685">
          <cell r="A3685" t="str">
            <v>54.01</v>
          </cell>
          <cell r="B3685" t="str">
            <v>Pavimentacao preparo de base</v>
          </cell>
        </row>
        <row r="3686">
          <cell r="A3686" t="str">
            <v>54.01.010</v>
          </cell>
          <cell r="B3686" t="str">
            <v>Regularização e compactação mecanizada de superfície, sem controle do proctor normal</v>
          </cell>
          <cell r="C3686" t="str">
            <v>M2</v>
          </cell>
          <cell r="D3686">
            <v>3.08</v>
          </cell>
          <cell r="E3686">
            <v>0.12</v>
          </cell>
          <cell r="F3686">
            <v>3.2</v>
          </cell>
        </row>
        <row r="3687">
          <cell r="A3687" t="str">
            <v>54.01.030</v>
          </cell>
          <cell r="B3687" t="str">
            <v>Abertura e preparo de caixa até 40 cm, compactação do subleito mínimo de 95% do PN e transporte até o raio de 1 km</v>
          </cell>
          <cell r="C3687" t="str">
            <v>M2</v>
          </cell>
          <cell r="D3687">
            <v>23.4</v>
          </cell>
          <cell r="E3687">
            <v>0.23</v>
          </cell>
          <cell r="F3687">
            <v>23.63</v>
          </cell>
        </row>
        <row r="3688">
          <cell r="A3688" t="str">
            <v>54.01.050</v>
          </cell>
          <cell r="B3688" t="str">
            <v>Compactação do subleito mínimo de 95% do PN</v>
          </cell>
          <cell r="C3688" t="str">
            <v>M3</v>
          </cell>
          <cell r="D3688">
            <v>19.600000000000001</v>
          </cell>
          <cell r="E3688">
            <v>0.46</v>
          </cell>
          <cell r="F3688">
            <v>20.059999999999999</v>
          </cell>
        </row>
        <row r="3689">
          <cell r="A3689" t="str">
            <v>54.01.200</v>
          </cell>
          <cell r="B3689" t="str">
            <v>Base de macadame hidráulico</v>
          </cell>
          <cell r="C3689" t="str">
            <v>M3</v>
          </cell>
          <cell r="D3689">
            <v>226.26</v>
          </cell>
          <cell r="E3689">
            <v>21.78</v>
          </cell>
          <cell r="F3689">
            <v>248.04</v>
          </cell>
        </row>
        <row r="3690">
          <cell r="A3690" t="str">
            <v>54.01.210</v>
          </cell>
          <cell r="B3690" t="str">
            <v>Base de brita graduada</v>
          </cell>
          <cell r="C3690" t="str">
            <v>M3</v>
          </cell>
          <cell r="D3690">
            <v>162.44</v>
          </cell>
          <cell r="E3690">
            <v>14.52</v>
          </cell>
          <cell r="F3690">
            <v>176.96</v>
          </cell>
        </row>
        <row r="3691">
          <cell r="A3691" t="str">
            <v>54.01.220</v>
          </cell>
          <cell r="B3691" t="str">
            <v>Base de bica corrida</v>
          </cell>
          <cell r="C3691" t="str">
            <v>M3</v>
          </cell>
          <cell r="D3691">
            <v>148.08000000000001</v>
          </cell>
          <cell r="E3691">
            <v>2.2400000000000002</v>
          </cell>
          <cell r="F3691">
            <v>150.32</v>
          </cell>
        </row>
        <row r="3692">
          <cell r="A3692" t="str">
            <v>54.01.230</v>
          </cell>
          <cell r="B3692" t="str">
            <v>Base de macadame betuminoso</v>
          </cell>
          <cell r="C3692" t="str">
            <v>M3</v>
          </cell>
          <cell r="D3692">
            <v>833.71</v>
          </cell>
          <cell r="E3692">
            <v>10.89</v>
          </cell>
          <cell r="F3692">
            <v>844.6</v>
          </cell>
        </row>
        <row r="3693">
          <cell r="A3693" t="str">
            <v>54.01.300</v>
          </cell>
          <cell r="B3693" t="str">
            <v>Pavimento de concreto rolado (concreto pobre) para base de pavimento rígido</v>
          </cell>
          <cell r="C3693" t="str">
            <v>M3</v>
          </cell>
          <cell r="D3693">
            <v>249.52</v>
          </cell>
          <cell r="F3693">
            <v>249.52</v>
          </cell>
        </row>
        <row r="3694">
          <cell r="A3694" t="str">
            <v>54.01.400</v>
          </cell>
          <cell r="B3694" t="str">
            <v>Abertura de caixa até 25 cm, inclui escavação, compactação, transporte e preparo do sub-leito</v>
          </cell>
          <cell r="C3694" t="str">
            <v>M2</v>
          </cell>
          <cell r="D3694">
            <v>19.45</v>
          </cell>
          <cell r="E3694">
            <v>0.33</v>
          </cell>
          <cell r="F3694">
            <v>19.78</v>
          </cell>
        </row>
        <row r="3695">
          <cell r="A3695" t="str">
            <v>54.01.410</v>
          </cell>
          <cell r="B3695" t="str">
            <v>Varrição de pavimento para recapeamento</v>
          </cell>
          <cell r="C3695" t="str">
            <v>M2</v>
          </cell>
          <cell r="E3695">
            <v>0.57999999999999996</v>
          </cell>
          <cell r="F3695">
            <v>0.57999999999999996</v>
          </cell>
        </row>
        <row r="3696">
          <cell r="A3696" t="str">
            <v>54.02</v>
          </cell>
          <cell r="B3696" t="str">
            <v>Pavimentacao com pedrisco e revestimento primario</v>
          </cell>
        </row>
        <row r="3697">
          <cell r="A3697" t="str">
            <v>54.02.030</v>
          </cell>
          <cell r="B3697" t="str">
            <v>Revestimento primário com pedra britada, compactação mínima de 95% do PN</v>
          </cell>
          <cell r="C3697" t="str">
            <v>M3</v>
          </cell>
          <cell r="D3697">
            <v>92.53</v>
          </cell>
          <cell r="E3697">
            <v>9.2899999999999991</v>
          </cell>
          <cell r="F3697">
            <v>101.82</v>
          </cell>
        </row>
        <row r="3698">
          <cell r="A3698" t="str">
            <v>54.03</v>
          </cell>
          <cell r="B3698" t="str">
            <v>Pavimentacao flexivel</v>
          </cell>
        </row>
        <row r="3699">
          <cell r="A3699" t="str">
            <v>54.03.200</v>
          </cell>
          <cell r="B3699" t="str">
            <v>Concreto asfáltico usinado a quente - Binder</v>
          </cell>
          <cell r="C3699" t="str">
            <v>M3</v>
          </cell>
          <cell r="D3699">
            <v>1249.6300000000001</v>
          </cell>
          <cell r="E3699">
            <v>12.1</v>
          </cell>
          <cell r="F3699">
            <v>1261.73</v>
          </cell>
        </row>
        <row r="3700">
          <cell r="A3700" t="str">
            <v>54.03.210</v>
          </cell>
          <cell r="B3700" t="str">
            <v>Camada de rolamento em concreto betuminoso usinado quente - CBUQ</v>
          </cell>
          <cell r="C3700" t="str">
            <v>M3</v>
          </cell>
          <cell r="D3700">
            <v>1402.73</v>
          </cell>
          <cell r="E3700">
            <v>12.1</v>
          </cell>
          <cell r="F3700">
            <v>1414.83</v>
          </cell>
        </row>
        <row r="3701">
          <cell r="A3701" t="str">
            <v>54.03.221</v>
          </cell>
          <cell r="B3701" t="str">
            <v>Restauração de pavimento asfáltico com concreto betuminoso usinado quente - CBUQ</v>
          </cell>
          <cell r="C3701" t="str">
            <v>M3</v>
          </cell>
          <cell r="D3701">
            <v>1293.43</v>
          </cell>
          <cell r="E3701">
            <v>12.1</v>
          </cell>
          <cell r="F3701">
            <v>1305.53</v>
          </cell>
        </row>
        <row r="3702">
          <cell r="A3702" t="str">
            <v>54.03.230</v>
          </cell>
          <cell r="B3702" t="str">
            <v>Imprimação betuminosa ligante</v>
          </cell>
          <cell r="C3702" t="str">
            <v>M2</v>
          </cell>
          <cell r="D3702">
            <v>6.8</v>
          </cell>
          <cell r="E3702">
            <v>7.0000000000000007E-2</v>
          </cell>
          <cell r="F3702">
            <v>6.87</v>
          </cell>
        </row>
        <row r="3703">
          <cell r="A3703" t="str">
            <v>54.03.240</v>
          </cell>
          <cell r="B3703" t="str">
            <v>Imprimação betuminosa impermeabilizante</v>
          </cell>
          <cell r="C3703" t="str">
            <v>M2</v>
          </cell>
          <cell r="D3703">
            <v>14.04</v>
          </cell>
          <cell r="E3703">
            <v>0.09</v>
          </cell>
          <cell r="F3703">
            <v>14.13</v>
          </cell>
        </row>
        <row r="3704">
          <cell r="A3704" t="str">
            <v>54.03.250</v>
          </cell>
          <cell r="B3704" t="str">
            <v>Revestimento de pré-misturado a quente</v>
          </cell>
          <cell r="C3704" t="str">
            <v>M3</v>
          </cell>
          <cell r="D3704">
            <v>975.37</v>
          </cell>
          <cell r="E3704">
            <v>12.1</v>
          </cell>
          <cell r="F3704">
            <v>987.47</v>
          </cell>
        </row>
        <row r="3705">
          <cell r="A3705" t="str">
            <v>54.03.260</v>
          </cell>
          <cell r="B3705" t="str">
            <v>Revestimento de pré-misturado a frio</v>
          </cell>
          <cell r="C3705" t="str">
            <v>M3</v>
          </cell>
          <cell r="D3705">
            <v>963.61</v>
          </cell>
          <cell r="E3705">
            <v>29.04</v>
          </cell>
          <cell r="F3705">
            <v>992.65</v>
          </cell>
        </row>
        <row r="3706">
          <cell r="A3706" t="str">
            <v>54.04</v>
          </cell>
          <cell r="B3706" t="str">
            <v>Pavimentacao em paralelepipedos e blocos de concreto</v>
          </cell>
        </row>
        <row r="3707">
          <cell r="A3707" t="str">
            <v>54.04.030</v>
          </cell>
          <cell r="B3707" t="str">
            <v>Pavimentação em paralelepípedo, sem rejunte</v>
          </cell>
          <cell r="C3707" t="str">
            <v>M2</v>
          </cell>
          <cell r="D3707">
            <v>163.96</v>
          </cell>
          <cell r="E3707">
            <v>18.55</v>
          </cell>
          <cell r="F3707">
            <v>182.51</v>
          </cell>
        </row>
        <row r="3708">
          <cell r="A3708" t="str">
            <v>54.04.040</v>
          </cell>
          <cell r="B3708" t="str">
            <v>Rejuntamento de paralelepípedo com areia</v>
          </cell>
          <cell r="C3708" t="str">
            <v>M2</v>
          </cell>
          <cell r="D3708">
            <v>15.17</v>
          </cell>
          <cell r="E3708">
            <v>1.45</v>
          </cell>
          <cell r="F3708">
            <v>16.62</v>
          </cell>
        </row>
        <row r="3709">
          <cell r="A3709" t="str">
            <v>54.04.050</v>
          </cell>
          <cell r="B3709" t="str">
            <v>Rejuntamento de paralelepípedo com argamassa de cimento e areia 1:3</v>
          </cell>
          <cell r="C3709" t="str">
            <v>M2</v>
          </cell>
          <cell r="D3709">
            <v>9.17</v>
          </cell>
          <cell r="E3709">
            <v>4.5</v>
          </cell>
          <cell r="F3709">
            <v>13.67</v>
          </cell>
        </row>
        <row r="3710">
          <cell r="A3710" t="str">
            <v>54.04.060</v>
          </cell>
          <cell r="B3710" t="str">
            <v>Rejuntamento de paralelepípedo com asfalto e pedrisco</v>
          </cell>
          <cell r="C3710" t="str">
            <v>M2</v>
          </cell>
          <cell r="D3710">
            <v>45.17</v>
          </cell>
          <cell r="E3710">
            <v>3.63</v>
          </cell>
          <cell r="F3710">
            <v>48.8</v>
          </cell>
        </row>
        <row r="3711">
          <cell r="A3711" t="str">
            <v>54.04.340</v>
          </cell>
          <cell r="B3711" t="str">
            <v>Pavimentação em lajota de concreto 35 MPa, espessura 6 cm, cor natural, tipos: raquete, retangular, sextavado e 16 faces, com rejunte em areia</v>
          </cell>
          <cell r="C3711" t="str">
            <v>M2</v>
          </cell>
          <cell r="D3711">
            <v>60.73</v>
          </cell>
          <cell r="E3711">
            <v>14</v>
          </cell>
          <cell r="F3711">
            <v>74.73</v>
          </cell>
        </row>
        <row r="3712">
          <cell r="A3712" t="str">
            <v>54.04.342</v>
          </cell>
          <cell r="B3712" t="str">
            <v>Pavimentação em lajota de concreto 35 MPa, espessura 6 cm, colorido, tipos: raquete, retangular, sextavado e 16 faces, com rejunte em areia</v>
          </cell>
          <cell r="C3712" t="str">
            <v>M2</v>
          </cell>
          <cell r="D3712">
            <v>58.7</v>
          </cell>
          <cell r="E3712">
            <v>14</v>
          </cell>
          <cell r="F3712">
            <v>72.7</v>
          </cell>
        </row>
        <row r="3713">
          <cell r="A3713" t="str">
            <v>54.04.350</v>
          </cell>
          <cell r="B3713" t="str">
            <v>Pavimentação em lajota de concreto 35 MPa, espessura 8 cm, tipos: raquete, retangular, sextavado e 16 faces, com rejunte em areia</v>
          </cell>
          <cell r="C3713" t="str">
            <v>M2</v>
          </cell>
          <cell r="D3713">
            <v>72.37</v>
          </cell>
          <cell r="E3713">
            <v>18.68</v>
          </cell>
          <cell r="F3713">
            <v>91.05</v>
          </cell>
        </row>
        <row r="3714">
          <cell r="A3714" t="str">
            <v>54.04.360</v>
          </cell>
          <cell r="B3714" t="str">
            <v>Bloco diagonal em concreto tipo piso drenante para plantio de grama - 50 x 50 x 10 cm</v>
          </cell>
          <cell r="C3714" t="str">
            <v>M2</v>
          </cell>
          <cell r="D3714">
            <v>83.12</v>
          </cell>
          <cell r="E3714">
            <v>6.86</v>
          </cell>
          <cell r="F3714">
            <v>89.98</v>
          </cell>
        </row>
        <row r="3715">
          <cell r="A3715" t="str">
            <v>54.04.392</v>
          </cell>
          <cell r="B3715" t="str">
            <v>Piso em placa de concreto permeável drenante, cor natural, com resina protetora</v>
          </cell>
          <cell r="C3715" t="str">
            <v>M2</v>
          </cell>
          <cell r="D3715">
            <v>105.84</v>
          </cell>
          <cell r="E3715">
            <v>14.52</v>
          </cell>
          <cell r="F3715">
            <v>120.36</v>
          </cell>
        </row>
        <row r="3716">
          <cell r="A3716" t="str">
            <v>54.04.393</v>
          </cell>
          <cell r="B3716" t="str">
            <v>Piso em placa de concreto permeável drenante, cor natural, com resina protetora, espessura de 8 cm</v>
          </cell>
          <cell r="C3716" t="str">
            <v>M2</v>
          </cell>
          <cell r="D3716">
            <v>98.11</v>
          </cell>
          <cell r="E3716">
            <v>14.52</v>
          </cell>
          <cell r="F3716">
            <v>112.63</v>
          </cell>
        </row>
        <row r="3717">
          <cell r="A3717" t="str">
            <v>54.06</v>
          </cell>
          <cell r="B3717" t="str">
            <v>Guias e sarjetas</v>
          </cell>
        </row>
        <row r="3718">
          <cell r="A3718" t="str">
            <v>54.06.020</v>
          </cell>
          <cell r="B3718" t="str">
            <v>Guia pré-moldada curva tipo PMSP 100 - fck 25 MPa</v>
          </cell>
          <cell r="C3718" t="str">
            <v>M</v>
          </cell>
          <cell r="D3718">
            <v>41.17</v>
          </cell>
          <cell r="E3718">
            <v>8.76</v>
          </cell>
          <cell r="F3718">
            <v>49.93</v>
          </cell>
        </row>
        <row r="3719">
          <cell r="A3719" t="str">
            <v>54.06.040</v>
          </cell>
          <cell r="B3719" t="str">
            <v>Guia pré-moldada reta tipo PMSP 100 - fck 25 MPa</v>
          </cell>
          <cell r="C3719" t="str">
            <v>M</v>
          </cell>
          <cell r="D3719">
            <v>36.979999999999997</v>
          </cell>
          <cell r="E3719">
            <v>8.76</v>
          </cell>
          <cell r="F3719">
            <v>45.74</v>
          </cell>
        </row>
        <row r="3720">
          <cell r="A3720" t="str">
            <v>54.06.100</v>
          </cell>
          <cell r="B3720" t="str">
            <v>Base em concreto com fck de 20 MPa, para guias, sarjetas ou sarjetões</v>
          </cell>
          <cell r="C3720" t="str">
            <v>M3</v>
          </cell>
          <cell r="D3720">
            <v>401.83</v>
          </cell>
          <cell r="E3720">
            <v>31.53</v>
          </cell>
          <cell r="F3720">
            <v>433.36</v>
          </cell>
        </row>
        <row r="3721">
          <cell r="A3721" t="str">
            <v>54.06.110</v>
          </cell>
          <cell r="B3721" t="str">
            <v>Base em concreto com fck de 25 MPa, para guias, sarjetas ou sarjetões</v>
          </cell>
          <cell r="C3721" t="str">
            <v>M3</v>
          </cell>
          <cell r="D3721">
            <v>415.86</v>
          </cell>
          <cell r="E3721">
            <v>31.53</v>
          </cell>
          <cell r="F3721">
            <v>447.39</v>
          </cell>
        </row>
        <row r="3722">
          <cell r="A3722" t="str">
            <v>54.06.150</v>
          </cell>
          <cell r="B3722" t="str">
            <v>Execução de perfil extrusado no local</v>
          </cell>
          <cell r="C3722" t="str">
            <v>M3</v>
          </cell>
          <cell r="D3722">
            <v>1185.52</v>
          </cell>
          <cell r="F3722">
            <v>1185.52</v>
          </cell>
        </row>
        <row r="3723">
          <cell r="A3723" t="str">
            <v>54.06.160</v>
          </cell>
          <cell r="B3723" t="str">
            <v>Sarjeta ou sarjetão moldado no local, tipo PMSP em concreto com fck 20 MPa</v>
          </cell>
          <cell r="C3723" t="str">
            <v>M3</v>
          </cell>
          <cell r="D3723">
            <v>563.01</v>
          </cell>
          <cell r="E3723">
            <v>64.319999999999993</v>
          </cell>
          <cell r="F3723">
            <v>627.33000000000004</v>
          </cell>
        </row>
        <row r="3724">
          <cell r="A3724" t="str">
            <v>54.06.170</v>
          </cell>
          <cell r="B3724" t="str">
            <v>Sarjeta ou sarjetão moldado no local, tipo PMSP em concreto com fck 25 MPa</v>
          </cell>
          <cell r="C3724" t="str">
            <v>M3</v>
          </cell>
          <cell r="D3724">
            <v>577.04</v>
          </cell>
          <cell r="E3724">
            <v>64.319999999999993</v>
          </cell>
          <cell r="F3724">
            <v>641.36</v>
          </cell>
        </row>
        <row r="3725">
          <cell r="A3725" t="str">
            <v>54.07</v>
          </cell>
          <cell r="B3725" t="str">
            <v>Calcadas e passeios.</v>
          </cell>
        </row>
        <row r="3726">
          <cell r="A3726" t="str">
            <v>54.07.040</v>
          </cell>
          <cell r="B3726" t="str">
            <v>Passeio em mosaico português</v>
          </cell>
          <cell r="C3726" t="str">
            <v>M2</v>
          </cell>
          <cell r="D3726">
            <v>200.79</v>
          </cell>
          <cell r="F3726">
            <v>200.79</v>
          </cell>
        </row>
        <row r="3727">
          <cell r="A3727" t="str">
            <v>54.07.110</v>
          </cell>
          <cell r="B3727" t="str">
            <v>Piso em ladrilho hidráulico preto, branco e cinza 20 x 20 cm, assentado com argamassa colante industrializada</v>
          </cell>
          <cell r="C3727" t="str">
            <v>M2</v>
          </cell>
          <cell r="D3727">
            <v>80.52</v>
          </cell>
          <cell r="E3727">
            <v>8.19</v>
          </cell>
          <cell r="F3727">
            <v>88.71</v>
          </cell>
        </row>
        <row r="3728">
          <cell r="A3728" t="str">
            <v>54.07.130</v>
          </cell>
          <cell r="B3728" t="str">
            <v>Piso em ladrilho hidráulico várias cores 20 x 20 cm, assentado com argamassa colante industrializada</v>
          </cell>
          <cell r="C3728" t="str">
            <v>M2</v>
          </cell>
          <cell r="D3728">
            <v>80.489999999999995</v>
          </cell>
          <cell r="E3728">
            <v>8.19</v>
          </cell>
          <cell r="F3728">
            <v>88.68</v>
          </cell>
        </row>
        <row r="3729">
          <cell r="A3729" t="str">
            <v>54.07.210</v>
          </cell>
          <cell r="B3729" t="str">
            <v>Rejuntamento de piso em ladrilho hidráulico (20 x 20 x 1,8 cm) com argamassa industrializada para rejunte, juntas de 2 mm</v>
          </cell>
          <cell r="C3729" t="str">
            <v>M2</v>
          </cell>
          <cell r="D3729">
            <v>3.67</v>
          </cell>
          <cell r="E3729">
            <v>7.31</v>
          </cell>
          <cell r="F3729">
            <v>10.98</v>
          </cell>
        </row>
        <row r="3730">
          <cell r="A3730" t="str">
            <v>54.07.240</v>
          </cell>
          <cell r="B3730" t="str">
            <v>Rejuntamento de piso em ladrilho hidráulico (30 x 30 x 2,5 cm), com cimento branco, juntas de 2 mm</v>
          </cell>
          <cell r="C3730" t="str">
            <v>M2</v>
          </cell>
          <cell r="D3730">
            <v>1.47</v>
          </cell>
          <cell r="E3730">
            <v>7.31</v>
          </cell>
          <cell r="F3730">
            <v>8.7799999999999994</v>
          </cell>
        </row>
        <row r="3731">
          <cell r="A3731" t="str">
            <v>54.07.260</v>
          </cell>
          <cell r="B3731" t="str">
            <v>Piso em ladrilho hidráulico tipo rampa várias cores 30 x 30 cm, antiderrapante, assentado com argamassa mista</v>
          </cell>
          <cell r="C3731" t="str">
            <v>M2</v>
          </cell>
          <cell r="D3731">
            <v>91.81</v>
          </cell>
          <cell r="E3731">
            <v>20.74</v>
          </cell>
          <cell r="F3731">
            <v>112.55</v>
          </cell>
        </row>
        <row r="3732">
          <cell r="A3732" t="str">
            <v>54.20</v>
          </cell>
          <cell r="B3732" t="str">
            <v>Reparos, conservacoes e complementos - GRUPO 54</v>
          </cell>
        </row>
        <row r="3733">
          <cell r="A3733" t="str">
            <v>54.20.040</v>
          </cell>
          <cell r="B3733" t="str">
            <v>Bate-roda em concreto pré-moldado</v>
          </cell>
          <cell r="C3733" t="str">
            <v>M</v>
          </cell>
          <cell r="D3733">
            <v>55.48</v>
          </cell>
          <cell r="E3733">
            <v>10.01</v>
          </cell>
          <cell r="F3733">
            <v>65.489999999999995</v>
          </cell>
        </row>
        <row r="3734">
          <cell r="A3734" t="str">
            <v>54.20.100</v>
          </cell>
          <cell r="B3734" t="str">
            <v>Reassentamento de guia pré-moldada reta e/ou curva</v>
          </cell>
          <cell r="C3734" t="str">
            <v>M</v>
          </cell>
          <cell r="D3734">
            <v>8.1199999999999992</v>
          </cell>
          <cell r="E3734">
            <v>8.76</v>
          </cell>
          <cell r="F3734">
            <v>16.88</v>
          </cell>
        </row>
        <row r="3735">
          <cell r="A3735" t="str">
            <v>54.20.110</v>
          </cell>
          <cell r="B3735" t="str">
            <v>Reassentamento de paralelepípedos, sem rejunte</v>
          </cell>
          <cell r="C3735" t="str">
            <v>M2</v>
          </cell>
          <cell r="D3735">
            <v>12.49</v>
          </cell>
          <cell r="E3735">
            <v>18.55</v>
          </cell>
          <cell r="F3735">
            <v>31.04</v>
          </cell>
        </row>
        <row r="3736">
          <cell r="A3736" t="str">
            <v>54.20.120</v>
          </cell>
          <cell r="B3736" t="str">
            <v>Reassentamento de pavimentação em lajota de concreto, espessura 6 cm, com rejunte em areia</v>
          </cell>
          <cell r="C3736" t="str">
            <v>M2</v>
          </cell>
          <cell r="D3736">
            <v>8.02</v>
          </cell>
          <cell r="E3736">
            <v>11.45</v>
          </cell>
          <cell r="F3736">
            <v>19.47</v>
          </cell>
        </row>
        <row r="3737">
          <cell r="A3737" t="str">
            <v>54.20.130</v>
          </cell>
          <cell r="B3737" t="str">
            <v>Reassentamento de pavimentação em lajota de concreto, espessura 8 cm, com rejunte em areia</v>
          </cell>
          <cell r="C3737" t="str">
            <v>M2</v>
          </cell>
          <cell r="D3737">
            <v>8.1199999999999992</v>
          </cell>
          <cell r="E3737">
            <v>13.27</v>
          </cell>
          <cell r="F3737">
            <v>21.39</v>
          </cell>
        </row>
        <row r="3738">
          <cell r="A3738" t="str">
            <v>54.20.140</v>
          </cell>
          <cell r="B3738" t="str">
            <v>Reassentamento de pavimentação em lajota de concreto, espessura 10 cm, com rejunte em areia</v>
          </cell>
          <cell r="C3738" t="str">
            <v>M2</v>
          </cell>
          <cell r="D3738">
            <v>8.27</v>
          </cell>
          <cell r="E3738">
            <v>15.94</v>
          </cell>
          <cell r="F3738">
            <v>24.21</v>
          </cell>
        </row>
        <row r="3739">
          <cell r="A3739" t="str">
            <v>55</v>
          </cell>
          <cell r="B3739" t="str">
            <v>LIMPEZA E ARREMATE</v>
          </cell>
        </row>
        <row r="3740">
          <cell r="A3740" t="str">
            <v>55.01</v>
          </cell>
          <cell r="B3740" t="str">
            <v>Limpeza de obra</v>
          </cell>
        </row>
        <row r="3741">
          <cell r="A3741" t="str">
            <v>55.01.020</v>
          </cell>
          <cell r="B3741" t="str">
            <v>Limpeza final da obra</v>
          </cell>
          <cell r="C3741" t="str">
            <v>M2</v>
          </cell>
          <cell r="E3741">
            <v>10.16</v>
          </cell>
          <cell r="F3741">
            <v>10.16</v>
          </cell>
        </row>
        <row r="3742">
          <cell r="A3742" t="str">
            <v>55.01.030</v>
          </cell>
          <cell r="B3742" t="str">
            <v>Limpeza complementar com hidrojateamento</v>
          </cell>
          <cell r="C3742" t="str">
            <v>M2</v>
          </cell>
          <cell r="D3742">
            <v>2.4</v>
          </cell>
          <cell r="E3742">
            <v>4.3</v>
          </cell>
          <cell r="F3742">
            <v>6.7</v>
          </cell>
        </row>
        <row r="3743">
          <cell r="A3743" t="str">
            <v>55.01.070</v>
          </cell>
          <cell r="B3743" t="str">
            <v>Limpeza complementar e especial de piso com produtos químicos</v>
          </cell>
          <cell r="C3743" t="str">
            <v>M2</v>
          </cell>
          <cell r="D3743">
            <v>1.83</v>
          </cell>
          <cell r="E3743">
            <v>2.9</v>
          </cell>
          <cell r="F3743">
            <v>4.7300000000000004</v>
          </cell>
        </row>
        <row r="3744">
          <cell r="A3744" t="str">
            <v>55.01.080</v>
          </cell>
          <cell r="B3744" t="str">
            <v>Limpeza complementar e especial de peças e aparelhos sanitários</v>
          </cell>
          <cell r="C3744" t="str">
            <v>UN</v>
          </cell>
          <cell r="E3744">
            <v>11.62</v>
          </cell>
          <cell r="F3744">
            <v>11.62</v>
          </cell>
        </row>
        <row r="3745">
          <cell r="A3745" t="str">
            <v>55.01.100</v>
          </cell>
          <cell r="B3745" t="str">
            <v>Limpeza complementar e especial de vidros</v>
          </cell>
          <cell r="C3745" t="str">
            <v>M2</v>
          </cell>
          <cell r="E3745">
            <v>10.89</v>
          </cell>
          <cell r="F3745">
            <v>10.89</v>
          </cell>
        </row>
        <row r="3746">
          <cell r="A3746" t="str">
            <v>55.01.130</v>
          </cell>
          <cell r="B3746" t="str">
            <v>Limpeza e lavagem de superfície revestida com material cerâmico ou pastilhas por hidrojateamento com rejuntamento</v>
          </cell>
          <cell r="C3746" t="str">
            <v>M2</v>
          </cell>
          <cell r="D3746">
            <v>6.23</v>
          </cell>
          <cell r="E3746">
            <v>4.3</v>
          </cell>
          <cell r="F3746">
            <v>10.53</v>
          </cell>
        </row>
        <row r="3747">
          <cell r="A3747" t="str">
            <v>55.01.140</v>
          </cell>
          <cell r="B3747" t="str">
            <v>Limpeza de superfície com hidrojateamento</v>
          </cell>
          <cell r="C3747" t="str">
            <v>M2</v>
          </cell>
          <cell r="D3747">
            <v>6.64</v>
          </cell>
          <cell r="F3747">
            <v>6.64</v>
          </cell>
        </row>
        <row r="3748">
          <cell r="A3748" t="str">
            <v>55.02</v>
          </cell>
          <cell r="B3748" t="str">
            <v>Limpeza e desinfeccao sanitaria</v>
          </cell>
        </row>
        <row r="3749">
          <cell r="A3749" t="str">
            <v>55.02.010</v>
          </cell>
          <cell r="B3749" t="str">
            <v>Limpeza de caixa de inspeção</v>
          </cell>
          <cell r="C3749" t="str">
            <v>UN</v>
          </cell>
          <cell r="E3749">
            <v>4.3600000000000003</v>
          </cell>
          <cell r="F3749">
            <v>4.3600000000000003</v>
          </cell>
        </row>
        <row r="3750">
          <cell r="A3750" t="str">
            <v>55.02.012</v>
          </cell>
          <cell r="B3750" t="str">
            <v>Limpeza de caixa de passagem, poço de visita ou bueiro</v>
          </cell>
          <cell r="C3750" t="str">
            <v>UN</v>
          </cell>
          <cell r="D3750">
            <v>19.71</v>
          </cell>
          <cell r="E3750">
            <v>14.52</v>
          </cell>
          <cell r="F3750">
            <v>34.229999999999997</v>
          </cell>
        </row>
        <row r="3751">
          <cell r="A3751" t="str">
            <v>55.02.020</v>
          </cell>
          <cell r="B3751" t="str">
            <v>Limpeza de fossa</v>
          </cell>
          <cell r="C3751" t="str">
            <v>M3</v>
          </cell>
          <cell r="D3751">
            <v>178.42</v>
          </cell>
          <cell r="F3751">
            <v>178.42</v>
          </cell>
        </row>
        <row r="3752">
          <cell r="A3752" t="str">
            <v>55.02.040</v>
          </cell>
          <cell r="B3752" t="str">
            <v>Limpeza e desobstrução de boca de lobo</v>
          </cell>
          <cell r="C3752" t="str">
            <v>UN</v>
          </cell>
          <cell r="E3752">
            <v>16.079999999999998</v>
          </cell>
          <cell r="F3752">
            <v>16.079999999999998</v>
          </cell>
        </row>
        <row r="3753">
          <cell r="A3753" t="str">
            <v>55.02.050</v>
          </cell>
          <cell r="B3753" t="str">
            <v>Limpeza e desobstrução de canaletas ou tubulações de águas pluviais</v>
          </cell>
          <cell r="C3753" t="str">
            <v>M</v>
          </cell>
          <cell r="E3753">
            <v>8.0399999999999991</v>
          </cell>
          <cell r="F3753">
            <v>8.0399999999999991</v>
          </cell>
        </row>
        <row r="3754">
          <cell r="A3754" t="str">
            <v>55.02.060</v>
          </cell>
          <cell r="B3754" t="str">
            <v>Limpeza e desentupimento manual de tubulação de esgoto predial</v>
          </cell>
          <cell r="C3754" t="str">
            <v>M</v>
          </cell>
          <cell r="E3754">
            <v>8.73</v>
          </cell>
          <cell r="F3754">
            <v>8.73</v>
          </cell>
        </row>
        <row r="3755">
          <cell r="A3755" t="str">
            <v>55.10</v>
          </cell>
          <cell r="B3755" t="str">
            <v>Remocao de entulho</v>
          </cell>
        </row>
        <row r="3756">
          <cell r="A3756" t="str">
            <v>55.10.030</v>
          </cell>
          <cell r="B3756" t="str">
            <v>Locação de duto coletor de entulho</v>
          </cell>
          <cell r="C3756" t="str">
            <v>MXMES</v>
          </cell>
          <cell r="D3756">
            <v>64.47</v>
          </cell>
          <cell r="F3756">
            <v>64.47</v>
          </cell>
        </row>
        <row r="3757">
          <cell r="A3757" t="str">
            <v>61</v>
          </cell>
          <cell r="B3757" t="str">
            <v>CONFORTO MECANICO, EQUIPAMENTO E SISTEMA</v>
          </cell>
        </row>
        <row r="3758">
          <cell r="A3758" t="str">
            <v>61.01</v>
          </cell>
          <cell r="B3758" t="str">
            <v>Elevador</v>
          </cell>
        </row>
        <row r="3759">
          <cell r="A3759" t="str">
            <v>61.01.670</v>
          </cell>
          <cell r="B3759" t="str">
            <v>Elevador para passageiros, uso interno com capacidade mínima de 600 kg para duas paradas, portas unilaterais</v>
          </cell>
          <cell r="C3759" t="str">
            <v>CJ</v>
          </cell>
          <cell r="D3759">
            <v>94575</v>
          </cell>
          <cell r="F3759">
            <v>94575</v>
          </cell>
        </row>
        <row r="3760">
          <cell r="A3760" t="str">
            <v>61.01.680</v>
          </cell>
          <cell r="B3760" t="str">
            <v>Elevador para passageiros, uso interno com capacidade mínima de 600 kg para três paradas, portas unilaterais</v>
          </cell>
          <cell r="C3760" t="str">
            <v>CJ</v>
          </cell>
          <cell r="D3760">
            <v>109125</v>
          </cell>
          <cell r="F3760">
            <v>109125</v>
          </cell>
        </row>
        <row r="3761">
          <cell r="A3761" t="str">
            <v>61.01.690</v>
          </cell>
          <cell r="B3761" t="str">
            <v>Elevador para passageiros, uso interno com capacidade mínima de 600 kg para três paradas, portas bilaterais</v>
          </cell>
          <cell r="C3761" t="str">
            <v>CJ</v>
          </cell>
          <cell r="D3761">
            <v>114945</v>
          </cell>
          <cell r="F3761">
            <v>114945</v>
          </cell>
        </row>
        <row r="3762">
          <cell r="A3762" t="str">
            <v>61.01.760</v>
          </cell>
          <cell r="B3762" t="str">
            <v>Elevador para passageiros, uso interno com capacidade mínima de 600 kg para quatro paradas, portas bilaterais</v>
          </cell>
          <cell r="C3762" t="str">
            <v>CJ</v>
          </cell>
          <cell r="D3762">
            <v>123190</v>
          </cell>
          <cell r="F3762">
            <v>123190</v>
          </cell>
        </row>
        <row r="3763">
          <cell r="A3763" t="str">
            <v>61.01.770</v>
          </cell>
          <cell r="B3763" t="str">
            <v>Elevador para passageiros, uso interno com capacidade mínima de 600 kg para quatro paradas, portas unilaterais</v>
          </cell>
          <cell r="C3763" t="str">
            <v>CJ</v>
          </cell>
          <cell r="D3763">
            <v>124536.72</v>
          </cell>
          <cell r="F3763">
            <v>124536.72</v>
          </cell>
        </row>
        <row r="3764">
          <cell r="A3764" t="str">
            <v>61.01.800</v>
          </cell>
          <cell r="B3764" t="str">
            <v>Fechamento em vidro laminado para caixa de elevador</v>
          </cell>
          <cell r="C3764" t="str">
            <v>M2</v>
          </cell>
          <cell r="D3764">
            <v>782.18</v>
          </cell>
          <cell r="F3764">
            <v>782.18</v>
          </cell>
        </row>
        <row r="3765">
          <cell r="A3765" t="str">
            <v>61.10</v>
          </cell>
          <cell r="B3765" t="str">
            <v>Climatizacao</v>
          </cell>
        </row>
        <row r="3766">
          <cell r="A3766" t="str">
            <v>61.10.001</v>
          </cell>
          <cell r="B3766" t="str">
            <v>Resfriadora de líquidos (chiller), com compressor e condensação à ar, capacidade de 120 TR</v>
          </cell>
          <cell r="C3766" t="str">
            <v>UN</v>
          </cell>
          <cell r="D3766">
            <v>411743.28</v>
          </cell>
          <cell r="E3766">
            <v>22489.85</v>
          </cell>
          <cell r="F3766">
            <v>434233.13</v>
          </cell>
        </row>
        <row r="3767">
          <cell r="A3767" t="str">
            <v>61.10.007</v>
          </cell>
          <cell r="B3767" t="str">
            <v>Resfriadora de líquidos (chiller), com compressor e condensação à ar, capacidade de 160 TR</v>
          </cell>
          <cell r="C3767" t="str">
            <v>UN</v>
          </cell>
          <cell r="D3767">
            <v>382264.21</v>
          </cell>
          <cell r="E3767">
            <v>23956.52</v>
          </cell>
          <cell r="F3767">
            <v>406220.73</v>
          </cell>
        </row>
        <row r="3768">
          <cell r="A3768" t="str">
            <v>61.10.010</v>
          </cell>
          <cell r="B3768" t="str">
            <v>Resfriadora de líquidos (chiller), com compressor e condensação à ar, capacidade de 200-210 TR</v>
          </cell>
          <cell r="C3768" t="str">
            <v>UN</v>
          </cell>
          <cell r="D3768">
            <v>674033.88</v>
          </cell>
          <cell r="E3768">
            <v>21781.95</v>
          </cell>
          <cell r="F3768">
            <v>695815.83</v>
          </cell>
        </row>
        <row r="3769">
          <cell r="A3769" t="str">
            <v>61.10.012</v>
          </cell>
          <cell r="B3769" t="str">
            <v>Resfriadora de líquidos (chiller), com compressor e condensação à ar, capacidade de 80 TR</v>
          </cell>
          <cell r="C3769" t="str">
            <v>UN</v>
          </cell>
          <cell r="D3769">
            <v>239050.12</v>
          </cell>
          <cell r="E3769">
            <v>17991.88</v>
          </cell>
          <cell r="F3769">
            <v>257042</v>
          </cell>
        </row>
        <row r="3770">
          <cell r="A3770" t="str">
            <v>61.10.014</v>
          </cell>
          <cell r="B3770" t="str">
            <v>Resfriadora de líquidos (chiller), com compressor e condensação à ar, capacidade de 20 TR</v>
          </cell>
          <cell r="C3770" t="str">
            <v>UN</v>
          </cell>
          <cell r="D3770">
            <v>88626.07</v>
          </cell>
          <cell r="E3770">
            <v>11244.93</v>
          </cell>
          <cell r="F3770">
            <v>99871</v>
          </cell>
        </row>
        <row r="3771">
          <cell r="A3771" t="str">
            <v>61.10.100</v>
          </cell>
          <cell r="B3771" t="str">
            <v>Tratamento de ar (fan-coil) tipo Air Handling Unit de concepção modular, capacidade de 10 TR</v>
          </cell>
          <cell r="C3771" t="str">
            <v>UN</v>
          </cell>
          <cell r="D3771">
            <v>18659.16</v>
          </cell>
          <cell r="E3771">
            <v>2659.6</v>
          </cell>
          <cell r="F3771">
            <v>21318.76</v>
          </cell>
        </row>
        <row r="3772">
          <cell r="A3772" t="str">
            <v>61.10.101</v>
          </cell>
          <cell r="B3772" t="str">
            <v>Tratamento de ar (Fan-Coil) tipo Air Handling Unit de concepção modular, capacidade de 6 TR</v>
          </cell>
          <cell r="C3772" t="str">
            <v>UN</v>
          </cell>
          <cell r="D3772">
            <v>15893.08</v>
          </cell>
          <cell r="E3772">
            <v>2659.6</v>
          </cell>
          <cell r="F3772">
            <v>18552.68</v>
          </cell>
        </row>
        <row r="3773">
          <cell r="A3773" t="str">
            <v>61.10.110</v>
          </cell>
          <cell r="B3773" t="str">
            <v>Tratamento de ar (fan-coil) tipo Air Handling Unit de concepção modular, capacidade de 40 TR</v>
          </cell>
          <cell r="C3773" t="str">
            <v>UN</v>
          </cell>
          <cell r="D3773">
            <v>51339.72</v>
          </cell>
          <cell r="E3773">
            <v>5808.76</v>
          </cell>
          <cell r="F3773">
            <v>57148.480000000003</v>
          </cell>
        </row>
        <row r="3774">
          <cell r="A3774" t="str">
            <v>61.10.120</v>
          </cell>
          <cell r="B3774" t="str">
            <v>Tratamento de ar (fan-coil) tipo Air Handling Unit de concepção modular, capacidade de 50 TR</v>
          </cell>
          <cell r="C3774" t="str">
            <v>UN</v>
          </cell>
          <cell r="D3774">
            <v>46813.279999999999</v>
          </cell>
          <cell r="E3774">
            <v>7088.95</v>
          </cell>
          <cell r="F3774">
            <v>53902.23</v>
          </cell>
        </row>
        <row r="3775">
          <cell r="A3775" t="str">
            <v>61.10.200</v>
          </cell>
          <cell r="B3775" t="str">
            <v>Tratamento de ar compacta fancolete hidrônico tipo piso-teto, vazão de ar nominal 637 m³/h, capacidade de refrigeração 14.000 Btu/h - 1,2 TR</v>
          </cell>
          <cell r="C3775" t="str">
            <v>UN</v>
          </cell>
          <cell r="D3775">
            <v>4119.6899999999996</v>
          </cell>
          <cell r="E3775">
            <v>450.16</v>
          </cell>
          <cell r="F3775">
            <v>4569.8500000000004</v>
          </cell>
        </row>
        <row r="3776">
          <cell r="A3776" t="str">
            <v>61.10.210</v>
          </cell>
          <cell r="B3776" t="str">
            <v>Tratamento de ar compacta fancolete hidrônico tipo piso-teto, vazão de ar nominal 1.215 m³/h, capacidade de refrigeração 25.000 Btu/h - 2,1 TR</v>
          </cell>
          <cell r="C3776" t="str">
            <v>UN</v>
          </cell>
          <cell r="D3776">
            <v>4619.57</v>
          </cell>
          <cell r="E3776">
            <v>562.70000000000005</v>
          </cell>
          <cell r="F3776">
            <v>5182.2700000000004</v>
          </cell>
        </row>
        <row r="3777">
          <cell r="A3777" t="str">
            <v>61.10.220</v>
          </cell>
          <cell r="B3777" t="str">
            <v>Tratamento de ar compacta fancolete hidrônico tipo piso-teto, vazão de ar nominal 1.758 m³/h, capacidade de refrigeração 36.000 Btu/h - 3,0 TR</v>
          </cell>
          <cell r="C3777" t="str">
            <v>UN</v>
          </cell>
          <cell r="D3777">
            <v>5893.86</v>
          </cell>
          <cell r="E3777">
            <v>675.24</v>
          </cell>
          <cell r="F3777">
            <v>6569.1</v>
          </cell>
        </row>
        <row r="3778">
          <cell r="A3778" t="str">
            <v>61.10.230</v>
          </cell>
          <cell r="B3778" t="str">
            <v>Tratamento de ar compacta fancolete hidrônico tipo piso-teto, vazão de ar nominal 2.166 m³/h, capacidade de refrigeração 48.000 Btu/h - 4,0 TR</v>
          </cell>
          <cell r="C3778" t="str">
            <v>UN</v>
          </cell>
          <cell r="D3778">
            <v>5952.08</v>
          </cell>
          <cell r="E3778">
            <v>731.51</v>
          </cell>
          <cell r="F3778">
            <v>6683.59</v>
          </cell>
        </row>
        <row r="3779">
          <cell r="A3779" t="str">
            <v>61.10.250</v>
          </cell>
          <cell r="B3779" t="str">
            <v>Tratamento de ar compacta fancolete hidrônico tipo cassete, capacidade de refrigeração 20.000 Btu/h - 1,6 TR</v>
          </cell>
          <cell r="C3779" t="str">
            <v>UN</v>
          </cell>
          <cell r="D3779">
            <v>4273.3599999999997</v>
          </cell>
          <cell r="E3779">
            <v>352.14</v>
          </cell>
          <cell r="F3779">
            <v>4625.5</v>
          </cell>
        </row>
        <row r="3780">
          <cell r="A3780" t="str">
            <v>61.10.260</v>
          </cell>
          <cell r="B3780" t="str">
            <v>Tratamento de ar compacta fancolete hidrônico tipo cassete, capacidade de refrigeração 25.000 Btu/h - 2,1 TR</v>
          </cell>
          <cell r="C3780" t="str">
            <v>UN</v>
          </cell>
          <cell r="D3780">
            <v>4672.62</v>
          </cell>
          <cell r="E3780">
            <v>352.14</v>
          </cell>
          <cell r="F3780">
            <v>5024.76</v>
          </cell>
        </row>
        <row r="3781">
          <cell r="A3781" t="str">
            <v>61.10.270</v>
          </cell>
          <cell r="B3781" t="str">
            <v>Tratamento de ar compacta fancolete hidrônico tipo cassete, capacidade de refrigeração 32.000 Btu/h - 2,6 TR</v>
          </cell>
          <cell r="C3781" t="str">
            <v>UN</v>
          </cell>
          <cell r="D3781">
            <v>5530.2</v>
          </cell>
          <cell r="E3781">
            <v>352.14</v>
          </cell>
          <cell r="F3781">
            <v>5882.34</v>
          </cell>
        </row>
        <row r="3782">
          <cell r="A3782" t="str">
            <v>61.10.300</v>
          </cell>
          <cell r="B3782" t="str">
            <v>Duto flexível aluminizado, seção circular de 10cm (4")</v>
          </cell>
          <cell r="C3782" t="str">
            <v>M</v>
          </cell>
          <cell r="D3782">
            <v>10.18</v>
          </cell>
          <cell r="E3782">
            <v>9.81</v>
          </cell>
          <cell r="F3782">
            <v>19.989999999999998</v>
          </cell>
        </row>
        <row r="3783">
          <cell r="A3783" t="str">
            <v>61.10.310</v>
          </cell>
          <cell r="B3783" t="str">
            <v>Duto flexível aluminizado, seção circular de 15cm (6")</v>
          </cell>
          <cell r="C3783" t="str">
            <v>M</v>
          </cell>
          <cell r="D3783">
            <v>15.34</v>
          </cell>
          <cell r="E3783">
            <v>9.81</v>
          </cell>
          <cell r="F3783">
            <v>25.15</v>
          </cell>
        </row>
        <row r="3784">
          <cell r="A3784" t="str">
            <v>61.10.320</v>
          </cell>
          <cell r="B3784" t="str">
            <v>Duto flexível aluminizado, seção circular de 20cm (8")</v>
          </cell>
          <cell r="C3784" t="str">
            <v>M</v>
          </cell>
          <cell r="D3784">
            <v>22.63</v>
          </cell>
          <cell r="E3784">
            <v>9.81</v>
          </cell>
          <cell r="F3784">
            <v>32.44</v>
          </cell>
        </row>
        <row r="3785">
          <cell r="A3785" t="str">
            <v>61.10.380</v>
          </cell>
          <cell r="B3785" t="str">
            <v>Duto em painel rígido de lã de vidro acústico, espessura 25 mm</v>
          </cell>
          <cell r="C3785" t="str">
            <v>M2</v>
          </cell>
          <cell r="D3785">
            <v>87.87</v>
          </cell>
          <cell r="E3785">
            <v>70.34</v>
          </cell>
          <cell r="F3785">
            <v>158.21</v>
          </cell>
        </row>
        <row r="3786">
          <cell r="A3786" t="str">
            <v>61.10.400</v>
          </cell>
          <cell r="B3786" t="str">
            <v>Damper corta fogo (DCF) tipo comporta, com elemento fusível e chave fim de curso.</v>
          </cell>
          <cell r="C3786" t="str">
            <v>M2</v>
          </cell>
          <cell r="D3786">
            <v>4502.5200000000004</v>
          </cell>
          <cell r="F3786">
            <v>4502.5200000000004</v>
          </cell>
        </row>
        <row r="3787">
          <cell r="A3787" t="str">
            <v>61.10.401</v>
          </cell>
          <cell r="B3787" t="str">
            <v>Damper de regulagem manual, tamanho: 0,10 m² a 0,14 m²</v>
          </cell>
          <cell r="C3787" t="str">
            <v>M2</v>
          </cell>
          <cell r="D3787">
            <v>1934.15</v>
          </cell>
          <cell r="E3787">
            <v>91.85</v>
          </cell>
          <cell r="F3787">
            <v>2026</v>
          </cell>
        </row>
        <row r="3788">
          <cell r="A3788" t="str">
            <v>61.10.402</v>
          </cell>
          <cell r="B3788" t="str">
            <v>Damper de regulagem manual, tamanho: 0,15 m² a 0,20 m²</v>
          </cell>
          <cell r="C3788" t="str">
            <v>M2</v>
          </cell>
          <cell r="D3788">
            <v>1617.32</v>
          </cell>
          <cell r="E3788">
            <v>70.97</v>
          </cell>
          <cell r="F3788">
            <v>1688.29</v>
          </cell>
        </row>
        <row r="3789">
          <cell r="A3789" t="str">
            <v>61.10.403</v>
          </cell>
          <cell r="B3789" t="str">
            <v>Damper de regulagem manual, tamanho: 0,21 m² a 0,40 m²</v>
          </cell>
          <cell r="C3789" t="str">
            <v>M2</v>
          </cell>
          <cell r="D3789">
            <v>1272.77</v>
          </cell>
          <cell r="E3789">
            <v>62.63</v>
          </cell>
          <cell r="F3789">
            <v>1335.4</v>
          </cell>
        </row>
        <row r="3790">
          <cell r="A3790" t="str">
            <v>61.10.410</v>
          </cell>
          <cell r="B3790" t="str">
            <v>Serviço de instalação de Damper Corta Fogo</v>
          </cell>
          <cell r="C3790" t="str">
            <v>UN</v>
          </cell>
          <cell r="E3790">
            <v>268.27999999999997</v>
          </cell>
          <cell r="F3790">
            <v>268.27999999999997</v>
          </cell>
        </row>
        <row r="3791">
          <cell r="A3791" t="str">
            <v>61.10.430</v>
          </cell>
          <cell r="B3791" t="str">
            <v>Tanque de compensação pressurizado, capacidade (volume mínimo) de 250 litros</v>
          </cell>
          <cell r="C3791" t="str">
            <v>UN</v>
          </cell>
          <cell r="D3791">
            <v>6189.06</v>
          </cell>
          <cell r="E3791">
            <v>1125.4000000000001</v>
          </cell>
          <cell r="F3791">
            <v>7314.46</v>
          </cell>
        </row>
        <row r="3792">
          <cell r="A3792" t="str">
            <v>61.10.440</v>
          </cell>
          <cell r="B3792" t="str">
            <v>Registro de regulagem de vazão de ar</v>
          </cell>
          <cell r="C3792" t="str">
            <v>UN</v>
          </cell>
          <cell r="D3792">
            <v>147.34</v>
          </cell>
          <cell r="E3792">
            <v>33.4</v>
          </cell>
          <cell r="F3792">
            <v>180.74</v>
          </cell>
        </row>
        <row r="3793">
          <cell r="A3793" t="str">
            <v>61.10.510</v>
          </cell>
          <cell r="B3793" t="str">
            <v>Difusor de ar de longo alcance tipo Jet-Nozzles, vazão de ar 1.330 m³/h</v>
          </cell>
          <cell r="C3793" t="str">
            <v>UN</v>
          </cell>
          <cell r="D3793">
            <v>1194.24</v>
          </cell>
          <cell r="E3793">
            <v>96.03</v>
          </cell>
          <cell r="F3793">
            <v>1290.27</v>
          </cell>
        </row>
        <row r="3794">
          <cell r="A3794" t="str">
            <v>61.10.511</v>
          </cell>
          <cell r="B3794" t="str">
            <v>Difusor para insuflamento de ar com plenum, multivias e colarinho</v>
          </cell>
          <cell r="C3794" t="str">
            <v>M2</v>
          </cell>
          <cell r="D3794">
            <v>4107.43</v>
          </cell>
          <cell r="E3794">
            <v>146.13</v>
          </cell>
          <cell r="F3794">
            <v>4253.5600000000004</v>
          </cell>
        </row>
        <row r="3795">
          <cell r="A3795" t="str">
            <v>61.10.512</v>
          </cell>
          <cell r="B3795" t="str">
            <v>Difusor para insuflamento de ar com plenum, com 2 aberturas</v>
          </cell>
          <cell r="C3795" t="str">
            <v>M</v>
          </cell>
          <cell r="D3795">
            <v>4128.84</v>
          </cell>
          <cell r="E3795">
            <v>36.39</v>
          </cell>
          <cell r="F3795">
            <v>4165.2299999999996</v>
          </cell>
        </row>
        <row r="3796">
          <cell r="A3796" t="str">
            <v>61.10.513</v>
          </cell>
          <cell r="B3796" t="str">
            <v>Difusor de plástico, diâmetro 15 cm</v>
          </cell>
          <cell r="C3796" t="str">
            <v>UN</v>
          </cell>
          <cell r="D3796">
            <v>90.2</v>
          </cell>
          <cell r="E3796">
            <v>33.4</v>
          </cell>
          <cell r="F3796">
            <v>123.6</v>
          </cell>
        </row>
        <row r="3797">
          <cell r="A3797" t="str">
            <v>61.10.514</v>
          </cell>
          <cell r="B3797" t="str">
            <v>Difusor de plástico, diâmetro 20 cm</v>
          </cell>
          <cell r="C3797" t="str">
            <v>UN</v>
          </cell>
          <cell r="D3797">
            <v>88.03</v>
          </cell>
          <cell r="E3797">
            <v>33.4</v>
          </cell>
          <cell r="F3797">
            <v>121.43</v>
          </cell>
        </row>
        <row r="3798">
          <cell r="A3798" t="str">
            <v>61.10.530</v>
          </cell>
          <cell r="B3798" t="str">
            <v>Difusor de insuflação de ar tipo direcional, medindo 30 x 30 cm</v>
          </cell>
          <cell r="C3798" t="str">
            <v>UN</v>
          </cell>
          <cell r="D3798">
            <v>296.58</v>
          </cell>
          <cell r="E3798">
            <v>33.4</v>
          </cell>
          <cell r="F3798">
            <v>329.98</v>
          </cell>
        </row>
        <row r="3799">
          <cell r="A3799" t="str">
            <v>61.10.550</v>
          </cell>
          <cell r="B3799" t="str">
            <v>Difusor de insuflação de ar tipo direcional, medindo 45 x 15 cm</v>
          </cell>
          <cell r="C3799" t="str">
            <v>UN</v>
          </cell>
          <cell r="D3799">
            <v>232.26</v>
          </cell>
          <cell r="E3799">
            <v>33.4</v>
          </cell>
          <cell r="F3799">
            <v>265.66000000000003</v>
          </cell>
        </row>
        <row r="3800">
          <cell r="A3800" t="str">
            <v>61.10.564</v>
          </cell>
          <cell r="B3800" t="str">
            <v>Grelha de insuflação de ar em alumínio anodizado, de dupla deflexão, tamanho: até 0,10 m²</v>
          </cell>
          <cell r="C3800" t="str">
            <v>M2</v>
          </cell>
          <cell r="D3800">
            <v>2737.89</v>
          </cell>
          <cell r="E3800">
            <v>204.58</v>
          </cell>
          <cell r="F3800">
            <v>2942.47</v>
          </cell>
        </row>
        <row r="3801">
          <cell r="A3801" t="str">
            <v>61.10.565</v>
          </cell>
          <cell r="B3801" t="str">
            <v>Grelha de insuflação de ar em alumínio anodizado, de dupla deflexão, tamanho: acima de 0,10 m² até 0,50 m²</v>
          </cell>
          <cell r="C3801" t="str">
            <v>M2</v>
          </cell>
          <cell r="D3801">
            <v>1653.49</v>
          </cell>
          <cell r="E3801">
            <v>83.5</v>
          </cell>
          <cell r="F3801">
            <v>1736.99</v>
          </cell>
        </row>
        <row r="3802">
          <cell r="A3802" t="str">
            <v>61.10.566</v>
          </cell>
          <cell r="B3802" t="str">
            <v>Grelha de insuflação de ar em alumínio anodizado, de dupla deflexão, tamanho: acima de 0,50 m² até 1,00 m²</v>
          </cell>
          <cell r="C3802" t="str">
            <v>M2</v>
          </cell>
          <cell r="D3802">
            <v>1547.41</v>
          </cell>
          <cell r="E3802">
            <v>41.75</v>
          </cell>
          <cell r="F3802">
            <v>1589.16</v>
          </cell>
        </row>
        <row r="3803">
          <cell r="A3803" t="str">
            <v>61.10.567</v>
          </cell>
          <cell r="B3803" t="str">
            <v>Grelha de porta, tamanho: 0,14 m² a 0,30 m²</v>
          </cell>
          <cell r="C3803" t="str">
            <v>M2</v>
          </cell>
          <cell r="D3803">
            <v>1482.52</v>
          </cell>
          <cell r="E3803">
            <v>91.85</v>
          </cell>
          <cell r="F3803">
            <v>1574.37</v>
          </cell>
        </row>
        <row r="3804">
          <cell r="A3804" t="str">
            <v>61.10.568</v>
          </cell>
          <cell r="B3804" t="str">
            <v>Grelha de porta, tamanho: 0,07 m² a 0,13 m²</v>
          </cell>
          <cell r="C3804" t="str">
            <v>M2</v>
          </cell>
          <cell r="D3804">
            <v>1895.21</v>
          </cell>
          <cell r="E3804">
            <v>121.08</v>
          </cell>
          <cell r="F3804">
            <v>2016.29</v>
          </cell>
        </row>
        <row r="3805">
          <cell r="A3805" t="str">
            <v>61.10.569</v>
          </cell>
          <cell r="B3805" t="str">
            <v>Grelha de porta, tamanho: 0,03 m² a 0,06 m²</v>
          </cell>
          <cell r="C3805" t="str">
            <v>M2</v>
          </cell>
          <cell r="D3805">
            <v>3205.26</v>
          </cell>
          <cell r="E3805">
            <v>200.4</v>
          </cell>
          <cell r="F3805">
            <v>3405.66</v>
          </cell>
        </row>
        <row r="3806">
          <cell r="A3806" t="str">
            <v>61.10.574</v>
          </cell>
          <cell r="B3806" t="str">
            <v>Grelha de retorno/exaustão com registro, tamanho: 0,03 m² a 0,06 m²</v>
          </cell>
          <cell r="C3806" t="str">
            <v>M2</v>
          </cell>
          <cell r="D3806">
            <v>2313.16</v>
          </cell>
          <cell r="E3806">
            <v>150.30000000000001</v>
          </cell>
          <cell r="F3806">
            <v>2463.46</v>
          </cell>
        </row>
        <row r="3807">
          <cell r="A3807" t="str">
            <v>61.10.575</v>
          </cell>
          <cell r="B3807" t="str">
            <v>Grelha de retorno/exaustão com registro, tamanho: 0,07 m² a 0,13 m²</v>
          </cell>
          <cell r="C3807" t="str">
            <v>M2</v>
          </cell>
          <cell r="D3807">
            <v>1663.98</v>
          </cell>
          <cell r="E3807">
            <v>104.38</v>
          </cell>
          <cell r="F3807">
            <v>1768.36</v>
          </cell>
        </row>
        <row r="3808">
          <cell r="A3808" t="str">
            <v>61.10.576</v>
          </cell>
          <cell r="B3808" t="str">
            <v>Grelha de retorno/exaustão com registro, tamanho: 0,14 m² a 0,19 m²</v>
          </cell>
          <cell r="C3808" t="str">
            <v>M2</v>
          </cell>
          <cell r="D3808">
            <v>1417.43</v>
          </cell>
          <cell r="E3808">
            <v>83.5</v>
          </cell>
          <cell r="F3808">
            <v>1500.93</v>
          </cell>
        </row>
        <row r="3809">
          <cell r="A3809" t="str">
            <v>61.10.577</v>
          </cell>
          <cell r="B3809" t="str">
            <v>Grelha de retorno/exaustão com registro, tamanho: 0,20 m² a 0,40 m²</v>
          </cell>
          <cell r="C3809" t="str">
            <v>M2</v>
          </cell>
          <cell r="D3809">
            <v>1245.2</v>
          </cell>
          <cell r="E3809">
            <v>70.97</v>
          </cell>
          <cell r="F3809">
            <v>1316.17</v>
          </cell>
        </row>
        <row r="3810">
          <cell r="A3810" t="str">
            <v>61.10.578</v>
          </cell>
          <cell r="B3810" t="str">
            <v>Grelha de retorno/exaustão com registro, tamanho: 0,41 m² a 0,65 m²</v>
          </cell>
          <cell r="C3810" t="str">
            <v>M2</v>
          </cell>
          <cell r="D3810">
            <v>1026.3</v>
          </cell>
          <cell r="E3810">
            <v>62.63</v>
          </cell>
          <cell r="F3810">
            <v>1088.93</v>
          </cell>
        </row>
        <row r="3811">
          <cell r="A3811" t="str">
            <v>61.10.581</v>
          </cell>
          <cell r="B3811" t="str">
            <v>Veneziana com tela e filtro G4</v>
          </cell>
          <cell r="C3811" t="str">
            <v>M2</v>
          </cell>
          <cell r="D3811">
            <v>1338.48</v>
          </cell>
          <cell r="E3811">
            <v>83.5</v>
          </cell>
          <cell r="F3811">
            <v>1421.98</v>
          </cell>
        </row>
        <row r="3812">
          <cell r="A3812" t="str">
            <v>61.10.582</v>
          </cell>
          <cell r="B3812" t="str">
            <v>Veneziana com tela</v>
          </cell>
          <cell r="C3812" t="str">
            <v>M2</v>
          </cell>
          <cell r="D3812">
            <v>855.29</v>
          </cell>
          <cell r="E3812">
            <v>50.1</v>
          </cell>
          <cell r="F3812">
            <v>905.39</v>
          </cell>
        </row>
        <row r="3813">
          <cell r="A3813" t="str">
            <v>61.10.583</v>
          </cell>
          <cell r="B3813" t="str">
            <v>Veneziana com tela, tamanho 38,5 x 33 cm</v>
          </cell>
          <cell r="C3813" t="str">
            <v>UN</v>
          </cell>
          <cell r="D3813">
            <v>163.11000000000001</v>
          </cell>
          <cell r="E3813">
            <v>37.58</v>
          </cell>
          <cell r="F3813">
            <v>200.69</v>
          </cell>
        </row>
        <row r="3814">
          <cell r="A3814" t="str">
            <v>61.10.584</v>
          </cell>
          <cell r="B3814" t="str">
            <v>Veneziana com tela, tamanho 78,5 x 33 cm</v>
          </cell>
          <cell r="C3814" t="str">
            <v>UN</v>
          </cell>
          <cell r="D3814">
            <v>252.63</v>
          </cell>
          <cell r="E3814">
            <v>50.1</v>
          </cell>
          <cell r="F3814">
            <v>302.73</v>
          </cell>
        </row>
        <row r="3815">
          <cell r="A3815" t="str">
            <v>61.14</v>
          </cell>
          <cell r="B3815" t="str">
            <v>Ventilacao</v>
          </cell>
        </row>
        <row r="3816">
          <cell r="A3816" t="str">
            <v>61.14.005</v>
          </cell>
          <cell r="B3816" t="str">
            <v>Caixa ventiladora com ventilador centrífugo, vazão 4.600 m³/h, pressão 30 mmCA - 220 / 380 V / 60HZ</v>
          </cell>
          <cell r="C3816" t="str">
            <v>UN</v>
          </cell>
          <cell r="D3816">
            <v>5595.58</v>
          </cell>
          <cell r="E3816">
            <v>1688.1</v>
          </cell>
          <cell r="F3816">
            <v>7283.68</v>
          </cell>
        </row>
        <row r="3817">
          <cell r="A3817" t="str">
            <v>61.14.015</v>
          </cell>
          <cell r="B3817" t="str">
            <v>Caixa ventiladora com ventilador centrífugo, vazão 28.000 m³/h, pressão 30 mmCA - 220 / 380 V / 60HZ</v>
          </cell>
          <cell r="C3817" t="str">
            <v>UN</v>
          </cell>
          <cell r="D3817">
            <v>21923.84</v>
          </cell>
          <cell r="E3817">
            <v>3938.9</v>
          </cell>
          <cell r="F3817">
            <v>25862.74</v>
          </cell>
        </row>
        <row r="3818">
          <cell r="A3818" t="str">
            <v>61.14.050</v>
          </cell>
          <cell r="B3818" t="str">
            <v>Caixa ventiladora com ventilador centrífugo, vazão 8.800 m³/h, pressão 35 mmCA - 220/380 V / 60Hz</v>
          </cell>
          <cell r="C3818" t="str">
            <v>UN</v>
          </cell>
          <cell r="D3818">
            <v>8519.86</v>
          </cell>
          <cell r="E3818">
            <v>218.34</v>
          </cell>
          <cell r="F3818">
            <v>8738.2000000000007</v>
          </cell>
        </row>
        <row r="3819">
          <cell r="A3819" t="str">
            <v>61.14.051</v>
          </cell>
          <cell r="B3819" t="str">
            <v>Caixa ventiladora com ventilador centrífugo, vazão 10.000 m³/h, pressão 30 mmCA - 220/380 V / 60Hz</v>
          </cell>
          <cell r="C3819" t="str">
            <v>UN</v>
          </cell>
          <cell r="D3819">
            <v>7733</v>
          </cell>
          <cell r="E3819">
            <v>218.34</v>
          </cell>
          <cell r="F3819">
            <v>7951.34</v>
          </cell>
        </row>
        <row r="3820">
          <cell r="A3820" t="str">
            <v>61.14.070</v>
          </cell>
          <cell r="B3820" t="str">
            <v>Caixa ventiladora com ventilador centrífugo, vazão 1.710 m³/h, pressão 35 mmCA - 220/380 V / 60Hz</v>
          </cell>
          <cell r="C3820" t="str">
            <v>UN</v>
          </cell>
          <cell r="D3820">
            <v>4354.37</v>
          </cell>
          <cell r="E3820">
            <v>218.34</v>
          </cell>
          <cell r="F3820">
            <v>4572.71</v>
          </cell>
        </row>
        <row r="3821">
          <cell r="A3821" t="str">
            <v>61.14.080</v>
          </cell>
          <cell r="B3821" t="str">
            <v>Caixa ventiladora com ventilador centrífugo, vazão 1.190 m³/h, pressão 35 mmCA - 220/380 V / 60Hz</v>
          </cell>
          <cell r="C3821" t="str">
            <v>UN</v>
          </cell>
          <cell r="D3821">
            <v>4234.3900000000003</v>
          </cell>
          <cell r="E3821">
            <v>218.34</v>
          </cell>
          <cell r="F3821">
            <v>4452.7299999999996</v>
          </cell>
        </row>
        <row r="3822">
          <cell r="A3822" t="str">
            <v>61.14.100</v>
          </cell>
          <cell r="B3822" t="str">
            <v>Ventilador centrífugo de dupla aspiração "limite-load", vazão 20.000 m³/h, pressão 50 mmCA - 380/660 V / 60 Hz</v>
          </cell>
          <cell r="C3822" t="str">
            <v>UN</v>
          </cell>
          <cell r="D3822">
            <v>13466.62</v>
          </cell>
          <cell r="E3822">
            <v>509.1</v>
          </cell>
          <cell r="F3822">
            <v>13975.72</v>
          </cell>
        </row>
        <row r="3823">
          <cell r="A3823" t="str">
            <v>61.15</v>
          </cell>
          <cell r="B3823" t="str">
            <v>Controles para Fan-Coil e CAG</v>
          </cell>
        </row>
        <row r="3824">
          <cell r="A3824" t="str">
            <v>61.15.010</v>
          </cell>
          <cell r="B3824" t="str">
            <v>Fonte de alimentação universal bivolt com saída de 24 V - 1,5 A - 35 W</v>
          </cell>
          <cell r="C3824" t="str">
            <v>UN</v>
          </cell>
          <cell r="D3824">
            <v>185.82</v>
          </cell>
          <cell r="E3824">
            <v>1.82</v>
          </cell>
          <cell r="F3824">
            <v>187.64</v>
          </cell>
        </row>
        <row r="3825">
          <cell r="A3825" t="str">
            <v>61.15.020</v>
          </cell>
          <cell r="B3825" t="str">
            <v>Tomada simples de sobrepor universal 2P+T - 10 A - 250 V</v>
          </cell>
          <cell r="C3825" t="str">
            <v>UN</v>
          </cell>
          <cell r="D3825">
            <v>10.19</v>
          </cell>
          <cell r="E3825">
            <v>10.92</v>
          </cell>
          <cell r="F3825">
            <v>21.11</v>
          </cell>
        </row>
        <row r="3826">
          <cell r="A3826" t="str">
            <v>61.15.030</v>
          </cell>
          <cell r="B3826" t="str">
            <v>Transformador abaixador, entrada 110/220V, saída 24V+24V, corrente secundário 6A</v>
          </cell>
          <cell r="C3826" t="str">
            <v>UN</v>
          </cell>
          <cell r="D3826">
            <v>207.04</v>
          </cell>
          <cell r="E3826">
            <v>1.82</v>
          </cell>
          <cell r="F3826">
            <v>208.86</v>
          </cell>
        </row>
        <row r="3827">
          <cell r="A3827" t="str">
            <v>61.15.040</v>
          </cell>
          <cell r="B3827" t="str">
            <v>Atuador Floating de 40Nm, sinal de controle 3 e 2 pontos, tensão de entrada AC/DC 24V, IP 54</v>
          </cell>
          <cell r="C3827" t="str">
            <v>UN</v>
          </cell>
          <cell r="D3827">
            <v>1934.46</v>
          </cell>
          <cell r="E3827">
            <v>11.18</v>
          </cell>
          <cell r="F3827">
            <v>1945.64</v>
          </cell>
        </row>
        <row r="3828">
          <cell r="A3828" t="str">
            <v>61.15.050</v>
          </cell>
          <cell r="B3828" t="str">
            <v>Válvula motorizada esfera, com duas vias atuador floating, diâmetro 3/4" a 1 1/2"</v>
          </cell>
          <cell r="C3828" t="str">
            <v>UN</v>
          </cell>
          <cell r="D3828">
            <v>1742.41</v>
          </cell>
          <cell r="E3828">
            <v>16.77</v>
          </cell>
          <cell r="F3828">
            <v>1759.18</v>
          </cell>
        </row>
        <row r="3829">
          <cell r="A3829" t="str">
            <v>61.15.060</v>
          </cell>
          <cell r="B3829" t="str">
            <v>Válvula de balanceamento diâmetro 1 " a 2-1/2"</v>
          </cell>
          <cell r="C3829" t="str">
            <v>UN</v>
          </cell>
          <cell r="D3829">
            <v>802.58</v>
          </cell>
          <cell r="E3829">
            <v>13.14</v>
          </cell>
          <cell r="F3829">
            <v>815.72</v>
          </cell>
        </row>
        <row r="3830">
          <cell r="A3830" t="str">
            <v>61.15.070</v>
          </cell>
          <cell r="B3830" t="str">
            <v>Válvula borboleta na configuração wafer motorizada atuador floating diâmetro 3'' a 4"</v>
          </cell>
          <cell r="C3830" t="str">
            <v>UN</v>
          </cell>
          <cell r="D3830">
            <v>2381.86</v>
          </cell>
          <cell r="E3830">
            <v>16.77</v>
          </cell>
          <cell r="F3830">
            <v>2398.63</v>
          </cell>
        </row>
        <row r="3831">
          <cell r="A3831" t="str">
            <v>61.15.080</v>
          </cell>
          <cell r="B3831" t="str">
            <v>Válvula duas vias on/off retorno elétrico diâmetro 1/2" a 3/4"</v>
          </cell>
          <cell r="C3831" t="str">
            <v>UN</v>
          </cell>
          <cell r="D3831">
            <v>304.41000000000003</v>
          </cell>
          <cell r="E3831">
            <v>16.77</v>
          </cell>
          <cell r="F3831">
            <v>321.18</v>
          </cell>
        </row>
        <row r="3832">
          <cell r="A3832" t="str">
            <v>61.15.090</v>
          </cell>
          <cell r="B3832" t="str">
            <v>Válvula esfera motorizada de duas vias de atuador proporcional diâmetro 2" a 2-1/2"</v>
          </cell>
          <cell r="C3832" t="str">
            <v>UN</v>
          </cell>
          <cell r="D3832">
            <v>1978.63</v>
          </cell>
          <cell r="E3832">
            <v>16.77</v>
          </cell>
          <cell r="F3832">
            <v>1995.4</v>
          </cell>
        </row>
        <row r="3833">
          <cell r="A3833" t="str">
            <v>61.15.100</v>
          </cell>
          <cell r="B3833" t="str">
            <v>Atuador proporcional de 10 Nm, tensão de entrada AC/DC 24 V - IP 54</v>
          </cell>
          <cell r="C3833" t="str">
            <v>UN</v>
          </cell>
          <cell r="D3833">
            <v>905.3</v>
          </cell>
          <cell r="E3833">
            <v>11.18</v>
          </cell>
          <cell r="F3833">
            <v>916.48</v>
          </cell>
        </row>
        <row r="3834">
          <cell r="A3834" t="str">
            <v>61.15.110</v>
          </cell>
          <cell r="B3834" t="str">
            <v>Válvula esfera duas vias flangeada, diâmetro 3''</v>
          </cell>
          <cell r="C3834" t="str">
            <v>UN</v>
          </cell>
          <cell r="D3834">
            <v>2014.05</v>
          </cell>
          <cell r="E3834">
            <v>13.14</v>
          </cell>
          <cell r="F3834">
            <v>2027.19</v>
          </cell>
        </row>
        <row r="3835">
          <cell r="A3835" t="str">
            <v>61.15.120</v>
          </cell>
          <cell r="B3835" t="str">
            <v>Acoplador a relé 24 VCC/VAC - 1 contato reversível</v>
          </cell>
          <cell r="C3835" t="str">
            <v>UN</v>
          </cell>
          <cell r="D3835">
            <v>106.75</v>
          </cell>
          <cell r="E3835">
            <v>5.46</v>
          </cell>
          <cell r="F3835">
            <v>112.21</v>
          </cell>
        </row>
        <row r="3836">
          <cell r="A3836" t="str">
            <v>61.15.130</v>
          </cell>
          <cell r="B3836" t="str">
            <v>Chave de fluxo para ar</v>
          </cell>
          <cell r="C3836" t="str">
            <v>UN</v>
          </cell>
          <cell r="D3836">
            <v>199.7</v>
          </cell>
          <cell r="E3836">
            <v>55.81</v>
          </cell>
          <cell r="F3836">
            <v>255.51</v>
          </cell>
        </row>
        <row r="3837">
          <cell r="A3837" t="str">
            <v>61.15.140</v>
          </cell>
          <cell r="B3837" t="str">
            <v>Repetidor de sinal I/I e V/I</v>
          </cell>
          <cell r="C3837" t="str">
            <v>UN</v>
          </cell>
          <cell r="D3837">
            <v>1462.73</v>
          </cell>
          <cell r="E3837">
            <v>38.21</v>
          </cell>
          <cell r="F3837">
            <v>1500.94</v>
          </cell>
        </row>
        <row r="3838">
          <cell r="A3838" t="str">
            <v>61.15.150</v>
          </cell>
          <cell r="B3838" t="str">
            <v>Relé de corrente ajustável de 0 a 200 A</v>
          </cell>
          <cell r="C3838" t="str">
            <v>UN</v>
          </cell>
          <cell r="D3838">
            <v>325.26</v>
          </cell>
          <cell r="E3838">
            <v>27.29</v>
          </cell>
          <cell r="F3838">
            <v>352.55</v>
          </cell>
        </row>
        <row r="3839">
          <cell r="A3839" t="str">
            <v>61.15.160</v>
          </cell>
          <cell r="B3839" t="str">
            <v>Sensor de temperatura ambiente PT100 - 2 fios</v>
          </cell>
          <cell r="C3839" t="str">
            <v>UN</v>
          </cell>
          <cell r="D3839">
            <v>179.58</v>
          </cell>
          <cell r="E3839">
            <v>55.81</v>
          </cell>
          <cell r="F3839">
            <v>235.39</v>
          </cell>
        </row>
        <row r="3840">
          <cell r="A3840" t="str">
            <v>61.15.164</v>
          </cell>
          <cell r="B3840" t="str">
            <v>Termostato de segurança com temperatura ajustável de 90°C - 110°C</v>
          </cell>
          <cell r="C3840" t="str">
            <v>UN</v>
          </cell>
          <cell r="D3840">
            <v>73.05</v>
          </cell>
          <cell r="E3840">
            <v>60.41</v>
          </cell>
          <cell r="F3840">
            <v>133.46</v>
          </cell>
        </row>
        <row r="3841">
          <cell r="A3841" t="str">
            <v>61.15.170</v>
          </cell>
          <cell r="B3841" t="str">
            <v>Transmissor de pressão diferencial, operação de 0 a 750 Pa</v>
          </cell>
          <cell r="C3841" t="str">
            <v>UN</v>
          </cell>
          <cell r="D3841">
            <v>945.47</v>
          </cell>
          <cell r="E3841">
            <v>55.81</v>
          </cell>
          <cell r="F3841">
            <v>1001.28</v>
          </cell>
        </row>
        <row r="3842">
          <cell r="A3842" t="str">
            <v>61.15.172</v>
          </cell>
          <cell r="B3842" t="str">
            <v>Transmissor de pressão compacto, escala de pressão 0 a 10 Bar, sinal de saída 4 - 20 mA</v>
          </cell>
          <cell r="C3842" t="str">
            <v>UN</v>
          </cell>
          <cell r="D3842">
            <v>901.87</v>
          </cell>
          <cell r="E3842">
            <v>55.81</v>
          </cell>
          <cell r="F3842">
            <v>957.68</v>
          </cell>
        </row>
        <row r="3843">
          <cell r="A3843" t="str">
            <v>61.15.174</v>
          </cell>
          <cell r="B3843" t="str">
            <v>Transmissor de temperatura e umidade para dutos, alta precisão, corrente de 0 a 20 mA, alimentação 12Vcc a 30Vcc</v>
          </cell>
          <cell r="C3843" t="str">
            <v>UN</v>
          </cell>
          <cell r="D3843">
            <v>1782.96</v>
          </cell>
          <cell r="E3843">
            <v>55.81</v>
          </cell>
          <cell r="F3843">
            <v>1838.77</v>
          </cell>
        </row>
        <row r="3844">
          <cell r="A3844" t="str">
            <v>61.15.181</v>
          </cell>
          <cell r="B3844" t="str">
            <v>Controlador lógico programável para 16 entradas/16 saídas</v>
          </cell>
          <cell r="C3844" t="str">
            <v>UN</v>
          </cell>
          <cell r="D3844">
            <v>3443.59</v>
          </cell>
          <cell r="E3844">
            <v>254.03</v>
          </cell>
          <cell r="F3844">
            <v>3697.62</v>
          </cell>
        </row>
        <row r="3845">
          <cell r="A3845" t="str">
            <v>61.15.191</v>
          </cell>
          <cell r="B3845" t="str">
            <v>Módulo de expansão para 4 canais de saída analógica</v>
          </cell>
          <cell r="C3845" t="str">
            <v>UN</v>
          </cell>
          <cell r="D3845">
            <v>2768.07</v>
          </cell>
          <cell r="E3845">
            <v>148.88999999999999</v>
          </cell>
          <cell r="F3845">
            <v>2916.96</v>
          </cell>
        </row>
        <row r="3846">
          <cell r="A3846" t="str">
            <v>61.15.196</v>
          </cell>
          <cell r="B3846" t="str">
            <v>Módulo de expansão para 8 canais de entrada analógica</v>
          </cell>
          <cell r="C3846" t="str">
            <v>UN</v>
          </cell>
          <cell r="D3846">
            <v>4101.92</v>
          </cell>
          <cell r="E3846">
            <v>148.88999999999999</v>
          </cell>
          <cell r="F3846">
            <v>4250.8100000000004</v>
          </cell>
        </row>
        <row r="3847">
          <cell r="A3847" t="str">
            <v>61.15.201</v>
          </cell>
          <cell r="B3847" t="str">
            <v>Módulo de expansão para 8 canais de entrada e saída digitais</v>
          </cell>
          <cell r="C3847" t="str">
            <v>UN</v>
          </cell>
          <cell r="D3847">
            <v>705.56</v>
          </cell>
          <cell r="E3847">
            <v>170.8</v>
          </cell>
          <cell r="F3847">
            <v>876.36</v>
          </cell>
        </row>
        <row r="3848">
          <cell r="A3848" t="str">
            <v>61.20</v>
          </cell>
          <cell r="B3848" t="str">
            <v>Reparos, conservacoes e complementos - GRUPO 61</v>
          </cell>
        </row>
        <row r="3849">
          <cell r="A3849" t="str">
            <v>61.20.040</v>
          </cell>
          <cell r="B3849" t="str">
            <v>Cortina de ar com duas velocidades, para vão de 1,20 m</v>
          </cell>
          <cell r="C3849" t="str">
            <v>CJ</v>
          </cell>
          <cell r="D3849">
            <v>831.68</v>
          </cell>
          <cell r="E3849">
            <v>9.4499999999999993</v>
          </cell>
          <cell r="F3849">
            <v>841.13</v>
          </cell>
        </row>
        <row r="3850">
          <cell r="A3850" t="str">
            <v>61.20.092</v>
          </cell>
          <cell r="B3850" t="str">
            <v>Cortina de ar com duas velocidades, para vão de 1,50 m</v>
          </cell>
          <cell r="C3850" t="str">
            <v>CJ</v>
          </cell>
          <cell r="D3850">
            <v>1055.0999999999999</v>
          </cell>
          <cell r="E3850">
            <v>9.4499999999999993</v>
          </cell>
          <cell r="F3850">
            <v>1064.55</v>
          </cell>
        </row>
        <row r="3851">
          <cell r="A3851" t="str">
            <v>61.20.100</v>
          </cell>
          <cell r="B3851" t="str">
            <v>Ligação típica, (cavalete), para ar condicionado ´fancoil´, diâmetro de 1/2´</v>
          </cell>
          <cell r="C3851" t="str">
            <v>CJ</v>
          </cell>
          <cell r="D3851">
            <v>1222.3900000000001</v>
          </cell>
          <cell r="E3851">
            <v>384.37</v>
          </cell>
          <cell r="F3851">
            <v>1606.76</v>
          </cell>
        </row>
        <row r="3852">
          <cell r="A3852" t="str">
            <v>61.20.110</v>
          </cell>
          <cell r="B3852" t="str">
            <v>Ligação típica, (cavalete), para ar condicionado ´fancoil´, diâmetro de 3/4´</v>
          </cell>
          <cell r="C3852" t="str">
            <v>CJ</v>
          </cell>
          <cell r="D3852">
            <v>1447.2</v>
          </cell>
          <cell r="E3852">
            <v>409.82</v>
          </cell>
          <cell r="F3852">
            <v>1857.02</v>
          </cell>
        </row>
        <row r="3853">
          <cell r="A3853" t="str">
            <v>61.20.120</v>
          </cell>
          <cell r="B3853" t="str">
            <v>Ligação típica, (cavalete), para ar condicionado ´fancoil´, diâmetro de 1´</v>
          </cell>
          <cell r="C3853" t="str">
            <v>CJ</v>
          </cell>
          <cell r="D3853">
            <v>1713.11</v>
          </cell>
          <cell r="E3853">
            <v>460.73</v>
          </cell>
          <cell r="F3853">
            <v>2173.84</v>
          </cell>
        </row>
        <row r="3854">
          <cell r="A3854" t="str">
            <v>61.20.130</v>
          </cell>
          <cell r="B3854" t="str">
            <v>Ligação típica, (cavalete), para ar condicionado ´fancoil´, diâmetro de 1 1/4´</v>
          </cell>
          <cell r="C3854" t="str">
            <v>CJ</v>
          </cell>
          <cell r="D3854">
            <v>2233.1799999999998</v>
          </cell>
          <cell r="E3854">
            <v>486.19</v>
          </cell>
          <cell r="F3854">
            <v>2719.37</v>
          </cell>
        </row>
        <row r="3855">
          <cell r="A3855" t="str">
            <v>61.20.450</v>
          </cell>
          <cell r="B3855" t="str">
            <v>Duto em chapa de aço galvanizado</v>
          </cell>
          <cell r="C3855" t="str">
            <v>KG</v>
          </cell>
          <cell r="D3855">
            <v>29.95</v>
          </cell>
          <cell r="E3855">
            <v>21.18</v>
          </cell>
          <cell r="F3855">
            <v>51.13</v>
          </cell>
        </row>
        <row r="3856">
          <cell r="A3856" t="str">
            <v>62</v>
          </cell>
          <cell r="B3856" t="str">
            <v>COZINHA, REFEITORIO, LAVANDERIA INDUSTRIAL E EQUIPAMENTOS</v>
          </cell>
        </row>
        <row r="3857">
          <cell r="A3857" t="str">
            <v>62.04</v>
          </cell>
          <cell r="B3857" t="str">
            <v>Mobiliario e acessorios</v>
          </cell>
        </row>
        <row r="3858">
          <cell r="A3858" t="str">
            <v>62.04.060</v>
          </cell>
          <cell r="B3858" t="str">
            <v>Tanque duplo com pés em aço inoxidável de 1600 x 700 x 850 mm</v>
          </cell>
          <cell r="C3858" t="str">
            <v>UN</v>
          </cell>
          <cell r="D3858">
            <v>4075.11</v>
          </cell>
          <cell r="E3858">
            <v>18.2</v>
          </cell>
          <cell r="F3858">
            <v>4093.31</v>
          </cell>
        </row>
        <row r="3859">
          <cell r="A3859" t="str">
            <v>62.04.070</v>
          </cell>
          <cell r="B3859" t="str">
            <v>Mesa em aço inoxidável, largura até 700 mm</v>
          </cell>
          <cell r="C3859" t="str">
            <v>M</v>
          </cell>
          <cell r="D3859">
            <v>1973</v>
          </cell>
          <cell r="F3859">
            <v>1973</v>
          </cell>
        </row>
        <row r="3860">
          <cell r="A3860" t="str">
            <v>62.04.090</v>
          </cell>
          <cell r="B3860" t="str">
            <v>Mesa lateral em aço inoxidável com prateleira inferior, largura até 700 mm</v>
          </cell>
          <cell r="C3860" t="str">
            <v>M</v>
          </cell>
          <cell r="D3860">
            <v>2084.65</v>
          </cell>
          <cell r="F3860">
            <v>2084.65</v>
          </cell>
        </row>
        <row r="3861">
          <cell r="A3861" t="str">
            <v>62.20</v>
          </cell>
          <cell r="B3861" t="str">
            <v>Reparos, conservacoes e complementos - GRUPO 62</v>
          </cell>
        </row>
        <row r="3862">
          <cell r="A3862" t="str">
            <v>62.20.330</v>
          </cell>
          <cell r="B3862" t="str">
            <v>Coifa em aço inoxidável com filtro e exaustor axial - área até 3,00 m²</v>
          </cell>
          <cell r="C3862" t="str">
            <v>M2</v>
          </cell>
          <cell r="D3862">
            <v>9887.5400000000009</v>
          </cell>
          <cell r="F3862">
            <v>9887.5400000000009</v>
          </cell>
        </row>
        <row r="3863">
          <cell r="A3863" t="str">
            <v>62.20.340</v>
          </cell>
          <cell r="B3863" t="str">
            <v>Coifa em aço inoxidável com filtro e exaustor axial - área de 3,01 até 7,50 m²</v>
          </cell>
          <cell r="C3863" t="str">
            <v>M2</v>
          </cell>
          <cell r="D3863">
            <v>8859.23</v>
          </cell>
          <cell r="F3863">
            <v>8859.23</v>
          </cell>
        </row>
        <row r="3864">
          <cell r="A3864" t="str">
            <v>62.20.350</v>
          </cell>
          <cell r="B3864" t="str">
            <v>Coifa em aço inoxidável com filtro e exaustor axial - área de 7,51 até 16,00 m²</v>
          </cell>
          <cell r="C3864" t="str">
            <v>M2</v>
          </cell>
          <cell r="D3864">
            <v>4549.53</v>
          </cell>
          <cell r="F3864">
            <v>4549.53</v>
          </cell>
        </row>
        <row r="3865">
          <cell r="A3865" t="str">
            <v>65</v>
          </cell>
          <cell r="B3865" t="str">
            <v>RESFRIAMENTO E CONSERVACAO DE MATERIAL PERECIVEL</v>
          </cell>
        </row>
        <row r="3866">
          <cell r="A3866" t="str">
            <v>65.01</v>
          </cell>
          <cell r="B3866" t="str">
            <v>Camara frigorifica para resfriado</v>
          </cell>
        </row>
        <row r="3867">
          <cell r="A3867" t="str">
            <v>65.01.210</v>
          </cell>
          <cell r="B3867" t="str">
            <v>Câmara frigorífica para resfriados</v>
          </cell>
          <cell r="C3867" t="str">
            <v>M2</v>
          </cell>
          <cell r="D3867">
            <v>1813.81</v>
          </cell>
          <cell r="F3867">
            <v>1813.81</v>
          </cell>
        </row>
        <row r="3868">
          <cell r="A3868" t="str">
            <v>65.02</v>
          </cell>
          <cell r="B3868" t="str">
            <v>Camara frigorifica para congelado</v>
          </cell>
        </row>
        <row r="3869">
          <cell r="A3869" t="str">
            <v>65.02.100</v>
          </cell>
          <cell r="B3869" t="str">
            <v>Câmara frigorífica para congelados</v>
          </cell>
          <cell r="C3869" t="str">
            <v>M2</v>
          </cell>
          <cell r="D3869">
            <v>2198.58</v>
          </cell>
          <cell r="F3869">
            <v>2198.58</v>
          </cell>
        </row>
        <row r="3870">
          <cell r="A3870" t="str">
            <v>66</v>
          </cell>
          <cell r="B3870" t="str">
            <v>SEGURANCA, VIGILANCIA E CONTROLE, EQUIPAMENTO E SISTEMA</v>
          </cell>
        </row>
        <row r="3871">
          <cell r="A3871" t="str">
            <v>66.02</v>
          </cell>
          <cell r="B3871" t="str">
            <v>Controle de acessos e alarme</v>
          </cell>
        </row>
        <row r="3872">
          <cell r="A3872" t="str">
            <v>66.02.060</v>
          </cell>
          <cell r="B3872" t="str">
            <v>Repetidora de sinais de ocorrências, do painel sinóptico da central de alarme</v>
          </cell>
          <cell r="C3872" t="str">
            <v>UN</v>
          </cell>
          <cell r="D3872">
            <v>979.62</v>
          </cell>
          <cell r="E3872">
            <v>10.92</v>
          </cell>
          <cell r="F3872">
            <v>990.54</v>
          </cell>
        </row>
        <row r="3873">
          <cell r="A3873" t="str">
            <v>66.02.090</v>
          </cell>
          <cell r="B3873" t="str">
            <v>Detector de metais, tipo portal, microprocessado</v>
          </cell>
          <cell r="C3873" t="str">
            <v>UN</v>
          </cell>
          <cell r="D3873">
            <v>10315.73</v>
          </cell>
          <cell r="F3873">
            <v>10315.73</v>
          </cell>
        </row>
        <row r="3874">
          <cell r="A3874" t="str">
            <v>66.02.130</v>
          </cell>
          <cell r="B3874" t="str">
            <v>Porteiro eletrônico com um interfone</v>
          </cell>
          <cell r="C3874" t="str">
            <v>CJ</v>
          </cell>
          <cell r="D3874">
            <v>197.01</v>
          </cell>
          <cell r="E3874">
            <v>36.39</v>
          </cell>
          <cell r="F3874">
            <v>233.4</v>
          </cell>
        </row>
        <row r="3875">
          <cell r="A3875" t="str">
            <v>66.02.239</v>
          </cell>
          <cell r="B3875" t="str">
            <v>Sistema eletrônico de automatização de portão deslizante, para esforços até 800 kg</v>
          </cell>
          <cell r="C3875" t="str">
            <v>CJ</v>
          </cell>
          <cell r="D3875">
            <v>2877</v>
          </cell>
          <cell r="F3875">
            <v>2877</v>
          </cell>
        </row>
        <row r="3876">
          <cell r="A3876" t="str">
            <v>66.02.240</v>
          </cell>
          <cell r="B3876" t="str">
            <v>Sistema eletrônico de automatização de portão deslizante, para esforços maior de 800 kg e até 1400 kg</v>
          </cell>
          <cell r="C3876" t="str">
            <v>CJ</v>
          </cell>
          <cell r="D3876">
            <v>5748.42</v>
          </cell>
          <cell r="F3876">
            <v>5748.42</v>
          </cell>
        </row>
        <row r="3877">
          <cell r="A3877" t="str">
            <v>66.02.460</v>
          </cell>
          <cell r="B3877" t="str">
            <v>Vídeo porteiro eletrônico colorido, com um interfone</v>
          </cell>
          <cell r="C3877" t="str">
            <v>CJ</v>
          </cell>
          <cell r="D3877">
            <v>1226.02</v>
          </cell>
          <cell r="E3877">
            <v>90.98</v>
          </cell>
          <cell r="F3877">
            <v>1317</v>
          </cell>
        </row>
        <row r="3878">
          <cell r="A3878" t="str">
            <v>66.02.500</v>
          </cell>
          <cell r="B3878" t="str">
            <v>Central de alarme microprocessada, para até 125 zonas</v>
          </cell>
          <cell r="C3878" t="str">
            <v>UN</v>
          </cell>
          <cell r="D3878">
            <v>2671.31</v>
          </cell>
          <cell r="E3878">
            <v>10.92</v>
          </cell>
          <cell r="F3878">
            <v>2682.23</v>
          </cell>
        </row>
        <row r="3879">
          <cell r="A3879" t="str">
            <v>66.02.560</v>
          </cell>
          <cell r="B3879" t="str">
            <v>Controlador de acesso com identificação por impressão digital (biometria) e software de gerenciamento</v>
          </cell>
          <cell r="C3879" t="str">
            <v>CJ</v>
          </cell>
          <cell r="D3879">
            <v>2563.62</v>
          </cell>
          <cell r="E3879">
            <v>497.62</v>
          </cell>
          <cell r="F3879">
            <v>3061.24</v>
          </cell>
        </row>
        <row r="3880">
          <cell r="A3880" t="str">
            <v>66.08</v>
          </cell>
          <cell r="B3880" t="str">
            <v>Equipamentos para sistema de seguranca, vigilancia e controle</v>
          </cell>
        </row>
        <row r="3881">
          <cell r="A3881" t="str">
            <v>66.08.061</v>
          </cell>
          <cell r="B3881" t="str">
            <v>Mesa controladora híbrida para até 32 câmeras IPs, com teclado e joystick, compatível com sistema de CFTV, IP ou analógico</v>
          </cell>
          <cell r="C3881" t="str">
            <v>UN</v>
          </cell>
          <cell r="D3881">
            <v>3811.95</v>
          </cell>
          <cell r="E3881">
            <v>820.64</v>
          </cell>
          <cell r="F3881">
            <v>4632.59</v>
          </cell>
        </row>
        <row r="3882">
          <cell r="A3882" t="str">
            <v>66.08.100</v>
          </cell>
          <cell r="B3882" t="str">
            <v>Rack fechado padrão metálico, 19 x 12 Us x 470 mm</v>
          </cell>
          <cell r="C3882" t="str">
            <v>UN</v>
          </cell>
          <cell r="D3882">
            <v>706.3</v>
          </cell>
          <cell r="E3882">
            <v>256.45</v>
          </cell>
          <cell r="F3882">
            <v>962.75</v>
          </cell>
        </row>
        <row r="3883">
          <cell r="A3883" t="str">
            <v>66.08.110</v>
          </cell>
          <cell r="B3883" t="str">
            <v>Rack fechado padrão metálico, 19 x 20 Us x 470 mm</v>
          </cell>
          <cell r="C3883" t="str">
            <v>UN</v>
          </cell>
          <cell r="D3883">
            <v>1165.3</v>
          </cell>
          <cell r="E3883">
            <v>256.45</v>
          </cell>
          <cell r="F3883">
            <v>1421.75</v>
          </cell>
        </row>
        <row r="3884">
          <cell r="A3884" t="str">
            <v>66.08.111</v>
          </cell>
          <cell r="B3884" t="str">
            <v>Rack fechado de piso padrão metálico, 19 x 24 Us x 570 mm</v>
          </cell>
          <cell r="C3884" t="str">
            <v>UN</v>
          </cell>
          <cell r="D3884">
            <v>1101.3499999999999</v>
          </cell>
          <cell r="E3884">
            <v>256.45</v>
          </cell>
          <cell r="F3884">
            <v>1357.8</v>
          </cell>
        </row>
        <row r="3885">
          <cell r="A3885" t="str">
            <v>66.08.115</v>
          </cell>
          <cell r="B3885" t="str">
            <v>Rack fechado de piso padrão metálico, 19 x 44 Us x 770 mm</v>
          </cell>
          <cell r="C3885" t="str">
            <v>UN</v>
          </cell>
          <cell r="D3885">
            <v>2235.12</v>
          </cell>
          <cell r="E3885">
            <v>512.9</v>
          </cell>
          <cell r="F3885">
            <v>2748.02</v>
          </cell>
        </row>
        <row r="3886">
          <cell r="A3886" t="str">
            <v>66.08.131</v>
          </cell>
          <cell r="B3886" t="str">
            <v>Monitor LCD ou LED colorido, tela plana de 21,5"</v>
          </cell>
          <cell r="C3886" t="str">
            <v>UN</v>
          </cell>
          <cell r="D3886">
            <v>933.47</v>
          </cell>
          <cell r="E3886">
            <v>8.18</v>
          </cell>
          <cell r="F3886">
            <v>941.65</v>
          </cell>
        </row>
        <row r="3887">
          <cell r="A3887" t="str">
            <v>66.08.240</v>
          </cell>
          <cell r="B3887" t="str">
            <v>Filtro passivo e misturador de sinais VHF / UHF / CATV</v>
          </cell>
          <cell r="C3887" t="str">
            <v>UN</v>
          </cell>
          <cell r="D3887">
            <v>10.23</v>
          </cell>
          <cell r="E3887">
            <v>18.2</v>
          </cell>
          <cell r="F3887">
            <v>28.43</v>
          </cell>
        </row>
        <row r="3888">
          <cell r="A3888" t="str">
            <v>66.08.258</v>
          </cell>
          <cell r="B3888" t="str">
            <v>Ponto de acesso de dados (Access Point), uso interno, compatível com PoE 802.3af</v>
          </cell>
          <cell r="C3888" t="str">
            <v>UN</v>
          </cell>
          <cell r="D3888">
            <v>1255.96</v>
          </cell>
          <cell r="E3888">
            <v>145.56</v>
          </cell>
          <cell r="F3888">
            <v>1401.52</v>
          </cell>
        </row>
        <row r="3889">
          <cell r="A3889" t="str">
            <v>66.08.260</v>
          </cell>
          <cell r="B3889" t="str">
            <v>Modulador de canais VHF / UHF / CATV / CFTV</v>
          </cell>
          <cell r="C3889" t="str">
            <v>UN</v>
          </cell>
          <cell r="D3889">
            <v>154.47</v>
          </cell>
          <cell r="E3889">
            <v>36.39</v>
          </cell>
          <cell r="F3889">
            <v>190.86</v>
          </cell>
        </row>
        <row r="3890">
          <cell r="A3890" t="str">
            <v>66.08.270</v>
          </cell>
          <cell r="B3890" t="str">
            <v>Amplificador de linha VHF / UHF com conector de F-50 dB</v>
          </cell>
          <cell r="C3890" t="str">
            <v>UN</v>
          </cell>
          <cell r="D3890">
            <v>423.93</v>
          </cell>
          <cell r="E3890">
            <v>10.92</v>
          </cell>
          <cell r="F3890">
            <v>434.85</v>
          </cell>
        </row>
        <row r="3891">
          <cell r="A3891" t="str">
            <v>66.08.324</v>
          </cell>
          <cell r="B3891" t="str">
            <v>Câmera fixa colorida compacta com domo, para áreas internas e externas - 1,3 MP</v>
          </cell>
          <cell r="C3891" t="str">
            <v>UN</v>
          </cell>
          <cell r="D3891">
            <v>891.9</v>
          </cell>
          <cell r="E3891">
            <v>150.62</v>
          </cell>
          <cell r="F3891">
            <v>1042.52</v>
          </cell>
        </row>
        <row r="3892">
          <cell r="A3892" t="str">
            <v>66.08.326</v>
          </cell>
          <cell r="B3892" t="str">
            <v>Câmera fixa colorida tipo bullet, para áreas internas e externas - 1,3 MP</v>
          </cell>
          <cell r="C3892" t="str">
            <v>UN</v>
          </cell>
          <cell r="D3892">
            <v>3369.98</v>
          </cell>
          <cell r="E3892">
            <v>150.62</v>
          </cell>
          <cell r="F3892">
            <v>3520.6</v>
          </cell>
        </row>
        <row r="3893">
          <cell r="A3893" t="str">
            <v>66.08.328</v>
          </cell>
          <cell r="B3893" t="str">
            <v>Câmera fixa colorida com domo, para áreas internas e externas - 5 MP</v>
          </cell>
          <cell r="C3893" t="str">
            <v>UN</v>
          </cell>
          <cell r="D3893">
            <v>9639.41</v>
          </cell>
          <cell r="E3893">
            <v>150.62</v>
          </cell>
          <cell r="F3893">
            <v>9790.0300000000007</v>
          </cell>
        </row>
        <row r="3894">
          <cell r="A3894" t="str">
            <v>66.08.340</v>
          </cell>
          <cell r="B3894" t="str">
            <v>Unidade de disco rígido (HD) externo de 5 TB</v>
          </cell>
          <cell r="C3894" t="str">
            <v>UN</v>
          </cell>
          <cell r="D3894">
            <v>1197.06</v>
          </cell>
          <cell r="E3894">
            <v>2.73</v>
          </cell>
          <cell r="F3894">
            <v>1199.79</v>
          </cell>
        </row>
        <row r="3895">
          <cell r="A3895" t="str">
            <v>66.08.400</v>
          </cell>
          <cell r="B3895" t="str">
            <v>Estação de monitoramento "WorkStation" para até 3 monitores - memória RAM de 8 GB</v>
          </cell>
          <cell r="C3895" t="str">
            <v>CJ</v>
          </cell>
          <cell r="D3895">
            <v>9867.7800000000007</v>
          </cell>
          <cell r="E3895">
            <v>194.78</v>
          </cell>
          <cell r="F3895">
            <v>10062.56</v>
          </cell>
        </row>
        <row r="3896">
          <cell r="A3896" t="str">
            <v>66.08.401</v>
          </cell>
          <cell r="B3896" t="str">
            <v>Estação de monitoramento "WorkStation" para até 3 monitores - memória RAM de 16 GB</v>
          </cell>
          <cell r="C3896" t="str">
            <v>CJ</v>
          </cell>
          <cell r="D3896">
            <v>14916.45</v>
          </cell>
          <cell r="E3896">
            <v>194.78</v>
          </cell>
          <cell r="F3896">
            <v>15111.23</v>
          </cell>
        </row>
        <row r="3897">
          <cell r="A3897" t="str">
            <v>66.08.600</v>
          </cell>
          <cell r="B3897" t="str">
            <v>Unidade gerenciadora digital de vídeo em rede (NVR) de até 8 câmeras IP, armazenamento de 6 TB, 1 interface de rede Fast Ethernet</v>
          </cell>
          <cell r="C3897" t="str">
            <v>UN</v>
          </cell>
          <cell r="D3897">
            <v>1175.75</v>
          </cell>
          <cell r="E3897">
            <v>129.85</v>
          </cell>
          <cell r="F3897">
            <v>1305.5999999999999</v>
          </cell>
        </row>
        <row r="3898">
          <cell r="A3898" t="str">
            <v>66.08.610</v>
          </cell>
          <cell r="B3898" t="str">
            <v>Unidade gerenciadora digital de vídeo em rede (NVR) de até 16 câmeras IP, armazenamento de 12 TB, 1 interface de rede Gigabit Ethernet e 4 entradas de alarme</v>
          </cell>
          <cell r="C3898" t="str">
            <v>UN</v>
          </cell>
          <cell r="D3898">
            <v>1485.54</v>
          </cell>
          <cell r="E3898">
            <v>194.78</v>
          </cell>
          <cell r="F3898">
            <v>1680.32</v>
          </cell>
        </row>
        <row r="3899">
          <cell r="A3899" t="str">
            <v>66.08.620</v>
          </cell>
          <cell r="B3899" t="str">
            <v>Unidade gerenciadora digital vídeo em rede (NVR) de até 32 câmeras IP, armazenamento de 48 TB, 2 interface de rede Gigabit Ethernet e 16 entradas de alarme</v>
          </cell>
          <cell r="C3899" t="str">
            <v>UN</v>
          </cell>
          <cell r="D3899">
            <v>3633.51</v>
          </cell>
          <cell r="E3899">
            <v>256.45</v>
          </cell>
          <cell r="F3899">
            <v>3889.96</v>
          </cell>
        </row>
        <row r="3900">
          <cell r="A3900" t="str">
            <v>66.20</v>
          </cell>
          <cell r="B3900" t="str">
            <v>Reparos, conservacoes e complementos - GRUPO 66</v>
          </cell>
        </row>
        <row r="3901">
          <cell r="A3901" t="str">
            <v>66.20.150</v>
          </cell>
          <cell r="B3901" t="str">
            <v>Guia organizadora de cabos para rack, 19´ 1 U</v>
          </cell>
          <cell r="C3901" t="str">
            <v>UN</v>
          </cell>
          <cell r="D3901">
            <v>17.75</v>
          </cell>
          <cell r="E3901">
            <v>10.25</v>
          </cell>
          <cell r="F3901">
            <v>28</v>
          </cell>
        </row>
        <row r="3902">
          <cell r="A3902" t="str">
            <v>66.20.170</v>
          </cell>
          <cell r="B3902" t="str">
            <v>Guia organizadora de cabos para rack, 19´ 2 U</v>
          </cell>
          <cell r="C3902" t="str">
            <v>UN</v>
          </cell>
          <cell r="D3902">
            <v>31.43</v>
          </cell>
          <cell r="E3902">
            <v>10.25</v>
          </cell>
          <cell r="F3902">
            <v>41.68</v>
          </cell>
        </row>
        <row r="3903">
          <cell r="A3903" t="str">
            <v>66.20.202</v>
          </cell>
          <cell r="B3903" t="str">
            <v>Instalação de câmera fixa para CFTV</v>
          </cell>
          <cell r="C3903" t="str">
            <v>UN</v>
          </cell>
          <cell r="E3903">
            <v>150.62</v>
          </cell>
          <cell r="F3903">
            <v>150.62</v>
          </cell>
        </row>
        <row r="3904">
          <cell r="A3904" t="str">
            <v>66.20.212</v>
          </cell>
          <cell r="B3904" t="str">
            <v>Instalação de câmera móvel para CFTV</v>
          </cell>
          <cell r="C3904" t="str">
            <v>UN</v>
          </cell>
          <cell r="E3904">
            <v>150.62</v>
          </cell>
          <cell r="F3904">
            <v>150.62</v>
          </cell>
        </row>
        <row r="3905">
          <cell r="A3905" t="str">
            <v>66.20.221</v>
          </cell>
          <cell r="B3905" t="str">
            <v>Switch Gigabit para servidor central com 24 portas frontais e 2 portas SFP, capacidade 10 / 100 / 1000 Mbps</v>
          </cell>
          <cell r="C3905" t="str">
            <v>UN</v>
          </cell>
          <cell r="D3905">
            <v>14014.14</v>
          </cell>
          <cell r="E3905">
            <v>13.64</v>
          </cell>
          <cell r="F3905">
            <v>14027.78</v>
          </cell>
        </row>
        <row r="3906">
          <cell r="A3906" t="str">
            <v>66.20.225</v>
          </cell>
          <cell r="B3906" t="str">
            <v>Switch Gigabit 24 portas com capacidade de 10/100/1000/Mbps</v>
          </cell>
          <cell r="C3906" t="str">
            <v>UN</v>
          </cell>
          <cell r="D3906">
            <v>2476.83</v>
          </cell>
          <cell r="E3906">
            <v>13.64</v>
          </cell>
          <cell r="F3906">
            <v>2490.4699999999998</v>
          </cell>
        </row>
        <row r="3907">
          <cell r="A3907" t="str">
            <v>67</v>
          </cell>
          <cell r="B3907" t="str">
            <v>CAPTACAO, ADUCAO E TRATAMENTO DE AGUA E ESGOTO, EQUIPAMENTOS E SISTEMA</v>
          </cell>
        </row>
        <row r="3908">
          <cell r="A3908" t="str">
            <v>67.02</v>
          </cell>
          <cell r="B3908" t="str">
            <v>Tratamento</v>
          </cell>
        </row>
        <row r="3909">
          <cell r="A3909" t="str">
            <v>67.02.160</v>
          </cell>
          <cell r="B3909" t="str">
            <v>Medidor de vazão tipo calha Parshall com garganta W= 3´</v>
          </cell>
          <cell r="C3909" t="str">
            <v>UN</v>
          </cell>
          <cell r="D3909">
            <v>1601.04</v>
          </cell>
          <cell r="E3909">
            <v>64.319999999999993</v>
          </cell>
          <cell r="F3909">
            <v>1665.36</v>
          </cell>
        </row>
        <row r="3910">
          <cell r="A3910" t="str">
            <v>67.02.210</v>
          </cell>
          <cell r="B3910" t="str">
            <v>Tela galvanizada revestida em poliamida, malha de 10 mm</v>
          </cell>
          <cell r="C3910" t="str">
            <v>M2</v>
          </cell>
          <cell r="D3910">
            <v>896.93</v>
          </cell>
          <cell r="E3910">
            <v>7.26</v>
          </cell>
          <cell r="F3910">
            <v>904.19</v>
          </cell>
        </row>
        <row r="3911">
          <cell r="A3911" t="str">
            <v>67.02.240</v>
          </cell>
          <cell r="B3911" t="str">
            <v>Grade média em aço carbono, espaçamento de 2 cm com barras chatas de 1´ x 3/8´</v>
          </cell>
          <cell r="C3911" t="str">
            <v>M2</v>
          </cell>
          <cell r="D3911">
            <v>2139.7199999999998</v>
          </cell>
          <cell r="E3911">
            <v>7.26</v>
          </cell>
          <cell r="F3911">
            <v>2146.98</v>
          </cell>
        </row>
        <row r="3912">
          <cell r="A3912" t="str">
            <v>67.02.280</v>
          </cell>
          <cell r="B3912" t="str">
            <v>Cesto em chapa de aço inoxidável com espessura de 1,5 mm e furos de 1/2´</v>
          </cell>
          <cell r="C3912" t="str">
            <v>UN</v>
          </cell>
          <cell r="D3912">
            <v>845.26</v>
          </cell>
          <cell r="E3912">
            <v>3.63</v>
          </cell>
          <cell r="F3912">
            <v>848.89</v>
          </cell>
        </row>
        <row r="3913">
          <cell r="A3913" t="str">
            <v>67.02.301</v>
          </cell>
          <cell r="B3913" t="str">
            <v>Peneira estática em poliéster reforçado de fibra de vidro (PRFV) com tela de aço inoxidável AISI 304, malha de 1,5 mm, vazão de 50 l/s</v>
          </cell>
          <cell r="C3913" t="str">
            <v>UN</v>
          </cell>
          <cell r="D3913">
            <v>18626.75</v>
          </cell>
          <cell r="E3913">
            <v>129.75</v>
          </cell>
          <cell r="F3913">
            <v>18756.5</v>
          </cell>
        </row>
        <row r="3914">
          <cell r="A3914" t="str">
            <v>67.02.320</v>
          </cell>
          <cell r="B3914" t="str">
            <v>Comporta em fibra de vidro (stop log) - espessura de 10 mm</v>
          </cell>
          <cell r="C3914" t="str">
            <v>M2</v>
          </cell>
          <cell r="D3914">
            <v>1685.76</v>
          </cell>
          <cell r="E3914">
            <v>23.34</v>
          </cell>
          <cell r="F3914">
            <v>1709.1</v>
          </cell>
        </row>
        <row r="3915">
          <cell r="A3915" t="str">
            <v>67.02.330</v>
          </cell>
          <cell r="B3915" t="str">
            <v>Sistema de tratamento de águas cinzas e aproveitamento de águas pluviais, para reuso em fins não potáveis, vazão de 2 m³/h</v>
          </cell>
          <cell r="C3915" t="str">
            <v>UN</v>
          </cell>
          <cell r="D3915">
            <v>88643.4</v>
          </cell>
          <cell r="F3915">
            <v>88643.4</v>
          </cell>
        </row>
        <row r="3916">
          <cell r="A3916" t="str">
            <v>67.02.400</v>
          </cell>
          <cell r="B3916" t="str">
            <v>Tanque em fibra de vidro (PRFV) com quebra ondas, capacidade de 25.000 l e misturador interno vertical em aço inoxidável</v>
          </cell>
          <cell r="C3916" t="str">
            <v>UN</v>
          </cell>
          <cell r="D3916">
            <v>46593.54</v>
          </cell>
          <cell r="E3916">
            <v>210.81</v>
          </cell>
          <cell r="F3916">
            <v>46804.35</v>
          </cell>
        </row>
        <row r="3917">
          <cell r="A3917" t="str">
            <v>67.02.410</v>
          </cell>
          <cell r="B3917" t="str">
            <v>Sistema de tratamento de efluente por reator anaeróbio (UASB) e filtro aeróbio (FAS), para obras de segurança com vazão máxima horária 12 l/s</v>
          </cell>
          <cell r="C3917" t="str">
            <v>CJ</v>
          </cell>
          <cell r="D3917">
            <v>399721.81</v>
          </cell>
          <cell r="F3917">
            <v>399721.81</v>
          </cell>
        </row>
        <row r="3918">
          <cell r="A3918" t="str">
            <v>67.02.502</v>
          </cell>
          <cell r="B3918" t="str">
            <v>Elaboração de projeto de sistema de estação compacta de tratamento de esgoto para vazão máxima horária 12 l/s e atendimento classe II, assessoria, documentação e aprovação na CETESB</v>
          </cell>
          <cell r="C3918" t="str">
            <v>CJ</v>
          </cell>
          <cell r="D3918">
            <v>5073.09</v>
          </cell>
          <cell r="E3918">
            <v>46817.02</v>
          </cell>
          <cell r="F3918">
            <v>51890.11</v>
          </cell>
        </row>
        <row r="3919">
          <cell r="A3919" t="str">
            <v>67.02.503</v>
          </cell>
          <cell r="B3919" t="str">
            <v>Elaboração de projeto de sistema de estação compacta de tratamento de esgoto para vazão máxima horária 12 l/s, atendimento classe II, tratamento de nitrogênio e fósforo, assessoria, documentação e aprovação na CETESB</v>
          </cell>
          <cell r="C3919" t="str">
            <v>CJ</v>
          </cell>
          <cell r="D3919">
            <v>7021.84</v>
          </cell>
          <cell r="E3919">
            <v>56510.98</v>
          </cell>
          <cell r="F3919">
            <v>63532.82</v>
          </cell>
        </row>
        <row r="3920">
          <cell r="A3920" t="str">
            <v>68</v>
          </cell>
          <cell r="B3920" t="str">
            <v>ELETRIFICACAO, EQUIPAMENTOS E SISTEMA</v>
          </cell>
        </row>
        <row r="3921">
          <cell r="A3921" t="str">
            <v>68.01</v>
          </cell>
          <cell r="B3921" t="str">
            <v>Posteamento</v>
          </cell>
        </row>
        <row r="3922">
          <cell r="A3922" t="str">
            <v>68.01.600</v>
          </cell>
          <cell r="B3922" t="str">
            <v>Poste de concreto circular, 200 kg, H = 7,00 m</v>
          </cell>
          <cell r="C3922" t="str">
            <v>UN</v>
          </cell>
          <cell r="D3922">
            <v>1363.93</v>
          </cell>
          <cell r="E3922">
            <v>218.2</v>
          </cell>
          <cell r="F3922">
            <v>1582.13</v>
          </cell>
        </row>
        <row r="3923">
          <cell r="A3923" t="str">
            <v>68.01.620</v>
          </cell>
          <cell r="B3923" t="str">
            <v>Poste de concreto circular, 200 kg, H = 9,00 m</v>
          </cell>
          <cell r="C3923" t="str">
            <v>UN</v>
          </cell>
          <cell r="D3923">
            <v>1201.27</v>
          </cell>
          <cell r="E3923">
            <v>218.2</v>
          </cell>
          <cell r="F3923">
            <v>1419.47</v>
          </cell>
        </row>
        <row r="3924">
          <cell r="A3924" t="str">
            <v>68.01.630</v>
          </cell>
          <cell r="B3924" t="str">
            <v>Poste de concreto circular, 200 kg, H = 10,00 m</v>
          </cell>
          <cell r="C3924" t="str">
            <v>UN</v>
          </cell>
          <cell r="D3924">
            <v>1755.94</v>
          </cell>
          <cell r="E3924">
            <v>218.2</v>
          </cell>
          <cell r="F3924">
            <v>1974.14</v>
          </cell>
        </row>
        <row r="3925">
          <cell r="A3925" t="str">
            <v>68.01.640</v>
          </cell>
          <cell r="B3925" t="str">
            <v>Poste de concreto circular, 200 kg, H = 11,00 m</v>
          </cell>
          <cell r="C3925" t="str">
            <v>UN</v>
          </cell>
          <cell r="D3925">
            <v>2428.5</v>
          </cell>
          <cell r="E3925">
            <v>218.2</v>
          </cell>
          <cell r="F3925">
            <v>2646.7</v>
          </cell>
        </row>
        <row r="3926">
          <cell r="A3926" t="str">
            <v>68.01.650</v>
          </cell>
          <cell r="B3926" t="str">
            <v>Poste de concreto circular, 200 kg, H = 12,00 m</v>
          </cell>
          <cell r="C3926" t="str">
            <v>UN</v>
          </cell>
          <cell r="D3926">
            <v>1948.75</v>
          </cell>
          <cell r="E3926">
            <v>218.2</v>
          </cell>
          <cell r="F3926">
            <v>2166.9499999999998</v>
          </cell>
        </row>
        <row r="3927">
          <cell r="A3927" t="str">
            <v>68.01.670</v>
          </cell>
          <cell r="B3927" t="str">
            <v>Poste de concreto circular, 300 kg, H = 9,00 m</v>
          </cell>
          <cell r="C3927" t="str">
            <v>UN</v>
          </cell>
          <cell r="D3927">
            <v>1266.6400000000001</v>
          </cell>
          <cell r="E3927">
            <v>218.2</v>
          </cell>
          <cell r="F3927">
            <v>1484.84</v>
          </cell>
        </row>
        <row r="3928">
          <cell r="A3928" t="str">
            <v>68.01.730</v>
          </cell>
          <cell r="B3928" t="str">
            <v>Poste de concreto circular, 400 kg, H = 9,00 m</v>
          </cell>
          <cell r="C3928" t="str">
            <v>UN</v>
          </cell>
          <cell r="D3928">
            <v>1484.83</v>
          </cell>
          <cell r="E3928">
            <v>218.2</v>
          </cell>
          <cell r="F3928">
            <v>1703.03</v>
          </cell>
        </row>
        <row r="3929">
          <cell r="A3929" t="str">
            <v>68.01.740</v>
          </cell>
          <cell r="B3929" t="str">
            <v>Poste de concreto circular, 400 kg, H = 10,00 m</v>
          </cell>
          <cell r="C3929" t="str">
            <v>UN</v>
          </cell>
          <cell r="D3929">
            <v>1890.7</v>
          </cell>
          <cell r="E3929">
            <v>218.2</v>
          </cell>
          <cell r="F3929">
            <v>2108.9</v>
          </cell>
        </row>
        <row r="3930">
          <cell r="A3930" t="str">
            <v>68.01.750</v>
          </cell>
          <cell r="B3930" t="str">
            <v>Poste de concreto circular, 400 kg, H = 11,00 m</v>
          </cell>
          <cell r="C3930" t="str">
            <v>UN</v>
          </cell>
          <cell r="D3930">
            <v>2269.7399999999998</v>
          </cell>
          <cell r="E3930">
            <v>218.2</v>
          </cell>
          <cell r="F3930">
            <v>2487.94</v>
          </cell>
        </row>
        <row r="3931">
          <cell r="A3931" t="str">
            <v>68.01.760</v>
          </cell>
          <cell r="B3931" t="str">
            <v>Poste de concreto circular, 400 kg, H = 12,00 m</v>
          </cell>
          <cell r="C3931" t="str">
            <v>UN</v>
          </cell>
          <cell r="D3931">
            <v>2674.95</v>
          </cell>
          <cell r="E3931">
            <v>218.2</v>
          </cell>
          <cell r="F3931">
            <v>2893.15</v>
          </cell>
        </row>
        <row r="3932">
          <cell r="A3932" t="str">
            <v>68.01.800</v>
          </cell>
          <cell r="B3932" t="str">
            <v>Poste de concreto circular, 600 kg, H = 11,00 m</v>
          </cell>
          <cell r="C3932" t="str">
            <v>UN</v>
          </cell>
          <cell r="D3932">
            <v>2882.32</v>
          </cell>
          <cell r="E3932">
            <v>218.2</v>
          </cell>
          <cell r="F3932">
            <v>3100.52</v>
          </cell>
        </row>
        <row r="3933">
          <cell r="A3933" t="str">
            <v>68.01.810</v>
          </cell>
          <cell r="B3933" t="str">
            <v>Poste de concreto circular, 600 kg, H = 12,00 m</v>
          </cell>
          <cell r="C3933" t="str">
            <v>UN</v>
          </cell>
          <cell r="D3933">
            <v>3148.45</v>
          </cell>
          <cell r="E3933">
            <v>218.2</v>
          </cell>
          <cell r="F3933">
            <v>3366.65</v>
          </cell>
        </row>
        <row r="3934">
          <cell r="A3934" t="str">
            <v>68.01.850</v>
          </cell>
          <cell r="B3934" t="str">
            <v>Poste de concreto circular, 1000 kg, H = 12,00 m</v>
          </cell>
          <cell r="C3934" t="str">
            <v>UN</v>
          </cell>
          <cell r="D3934">
            <v>4595.58</v>
          </cell>
          <cell r="E3934">
            <v>218.2</v>
          </cell>
          <cell r="F3934">
            <v>4813.78</v>
          </cell>
        </row>
        <row r="3935">
          <cell r="A3935" t="str">
            <v>68.02</v>
          </cell>
          <cell r="B3935" t="str">
            <v>Estrutura especifica</v>
          </cell>
        </row>
        <row r="3936">
          <cell r="A3936" t="str">
            <v>68.02.010</v>
          </cell>
          <cell r="B3936" t="str">
            <v>Estai</v>
          </cell>
          <cell r="C3936" t="str">
            <v>UN</v>
          </cell>
          <cell r="D3936">
            <v>573.98</v>
          </cell>
          <cell r="E3936">
            <v>130.9</v>
          </cell>
          <cell r="F3936">
            <v>704.88</v>
          </cell>
        </row>
        <row r="3937">
          <cell r="A3937" t="str">
            <v>68.02.020</v>
          </cell>
          <cell r="B3937" t="str">
            <v>Estrutura tipo M1</v>
          </cell>
          <cell r="C3937" t="str">
            <v>UN</v>
          </cell>
          <cell r="D3937">
            <v>411.87</v>
          </cell>
          <cell r="E3937">
            <v>157.08000000000001</v>
          </cell>
          <cell r="F3937">
            <v>568.95000000000005</v>
          </cell>
        </row>
        <row r="3938">
          <cell r="A3938" t="str">
            <v>68.02.030</v>
          </cell>
          <cell r="B3938" t="str">
            <v>Estrutura tipo M2</v>
          </cell>
          <cell r="C3938" t="str">
            <v>UN</v>
          </cell>
          <cell r="D3938">
            <v>895.53</v>
          </cell>
          <cell r="E3938">
            <v>157.08000000000001</v>
          </cell>
          <cell r="F3938">
            <v>1052.6099999999999</v>
          </cell>
        </row>
        <row r="3939">
          <cell r="A3939" t="str">
            <v>68.02.040</v>
          </cell>
          <cell r="B3939" t="str">
            <v>Estrutura tipo N3</v>
          </cell>
          <cell r="C3939" t="str">
            <v>UN</v>
          </cell>
          <cell r="D3939">
            <v>1132.99</v>
          </cell>
          <cell r="E3939">
            <v>235.62</v>
          </cell>
          <cell r="F3939">
            <v>1368.61</v>
          </cell>
        </row>
        <row r="3940">
          <cell r="A3940" t="str">
            <v>68.02.050</v>
          </cell>
          <cell r="B3940" t="str">
            <v>Estrutura tipo M1 - N3</v>
          </cell>
          <cell r="C3940" t="str">
            <v>UN</v>
          </cell>
          <cell r="D3940">
            <v>1307.3399999999999</v>
          </cell>
          <cell r="E3940">
            <v>314.16000000000003</v>
          </cell>
          <cell r="F3940">
            <v>1621.5</v>
          </cell>
        </row>
        <row r="3941">
          <cell r="A3941" t="str">
            <v>68.02.060</v>
          </cell>
          <cell r="B3941" t="str">
            <v>Estrutura tipo M4</v>
          </cell>
          <cell r="C3941" t="str">
            <v>UN</v>
          </cell>
          <cell r="D3941">
            <v>2004.09</v>
          </cell>
          <cell r="E3941">
            <v>235.62</v>
          </cell>
          <cell r="F3941">
            <v>2239.71</v>
          </cell>
        </row>
        <row r="3942">
          <cell r="A3942" t="str">
            <v>68.02.070</v>
          </cell>
          <cell r="B3942" t="str">
            <v>Estrutura tipo N2</v>
          </cell>
          <cell r="C3942" t="str">
            <v>UN</v>
          </cell>
          <cell r="D3942">
            <v>1023.25</v>
          </cell>
          <cell r="E3942">
            <v>235.62</v>
          </cell>
          <cell r="F3942">
            <v>1258.8699999999999</v>
          </cell>
        </row>
        <row r="3943">
          <cell r="A3943" t="str">
            <v>68.02.090</v>
          </cell>
          <cell r="B3943" t="str">
            <v>Estrutura tipo N4</v>
          </cell>
          <cell r="C3943" t="str">
            <v>UN</v>
          </cell>
          <cell r="D3943">
            <v>2005.99</v>
          </cell>
          <cell r="E3943">
            <v>314.16000000000003</v>
          </cell>
          <cell r="F3943">
            <v>2320.15</v>
          </cell>
        </row>
        <row r="3944">
          <cell r="A3944" t="str">
            <v>68.02.100</v>
          </cell>
          <cell r="B3944" t="str">
            <v>Armação secundária tipo 1C - 2R</v>
          </cell>
          <cell r="C3944" t="str">
            <v>UN</v>
          </cell>
          <cell r="D3944">
            <v>100.86</v>
          </cell>
          <cell r="E3944">
            <v>104.72</v>
          </cell>
          <cell r="F3944">
            <v>205.58</v>
          </cell>
        </row>
        <row r="3945">
          <cell r="A3945" t="str">
            <v>68.02.110</v>
          </cell>
          <cell r="B3945" t="str">
            <v>Armação secundária tipo 1C - 3R</v>
          </cell>
          <cell r="C3945" t="str">
            <v>UN</v>
          </cell>
          <cell r="D3945">
            <v>108.92</v>
          </cell>
          <cell r="E3945">
            <v>104.72</v>
          </cell>
          <cell r="F3945">
            <v>213.64</v>
          </cell>
        </row>
        <row r="3946">
          <cell r="A3946" t="str">
            <v>68.02.120</v>
          </cell>
          <cell r="B3946" t="str">
            <v>Armação secundária tipo 2C - 3R</v>
          </cell>
          <cell r="C3946" t="str">
            <v>UN</v>
          </cell>
          <cell r="D3946">
            <v>185.27</v>
          </cell>
          <cell r="E3946">
            <v>130.9</v>
          </cell>
          <cell r="F3946">
            <v>316.17</v>
          </cell>
        </row>
        <row r="3947">
          <cell r="A3947" t="str">
            <v>68.02.140</v>
          </cell>
          <cell r="B3947" t="str">
            <v>Armação secundária tipo 4C - 6R</v>
          </cell>
          <cell r="C3947" t="str">
            <v>UN</v>
          </cell>
          <cell r="D3947">
            <v>370.54</v>
          </cell>
          <cell r="E3947">
            <v>157.08000000000001</v>
          </cell>
          <cell r="F3947">
            <v>527.62</v>
          </cell>
        </row>
        <row r="3948">
          <cell r="A3948" t="str">
            <v>68.20</v>
          </cell>
          <cell r="B3948" t="str">
            <v>Reparos, conservacoes e complementos - GRUPO 68</v>
          </cell>
        </row>
        <row r="3949">
          <cell r="A3949" t="str">
            <v>68.20.010</v>
          </cell>
          <cell r="B3949" t="str">
            <v>Recolocação de poste de madeira</v>
          </cell>
          <cell r="C3949" t="str">
            <v>UN</v>
          </cell>
          <cell r="D3949">
            <v>209.04</v>
          </cell>
          <cell r="E3949">
            <v>171.98</v>
          </cell>
          <cell r="F3949">
            <v>381.02</v>
          </cell>
        </row>
        <row r="3950">
          <cell r="A3950" t="str">
            <v>68.20.040</v>
          </cell>
          <cell r="B3950" t="str">
            <v>Braçadeira circular em aço carbono galvanizado, diâmetro nominal de 140 até 300 mm</v>
          </cell>
          <cell r="C3950" t="str">
            <v>UN</v>
          </cell>
          <cell r="D3950">
            <v>53.11</v>
          </cell>
          <cell r="E3950">
            <v>12.73</v>
          </cell>
          <cell r="F3950">
            <v>65.84</v>
          </cell>
        </row>
        <row r="3951">
          <cell r="A3951" t="str">
            <v>68.20.050</v>
          </cell>
          <cell r="B3951" t="str">
            <v>Cruzeta em aço carbono galvanizado perfil ´L´ 75 x 75 x 8 mm, comprimento 2500 mm</v>
          </cell>
          <cell r="C3951" t="str">
            <v>UN</v>
          </cell>
          <cell r="D3951">
            <v>580.82000000000005</v>
          </cell>
          <cell r="E3951">
            <v>25.46</v>
          </cell>
          <cell r="F3951">
            <v>606.28</v>
          </cell>
        </row>
        <row r="3952">
          <cell r="A3952" t="str">
            <v>68.20.120</v>
          </cell>
          <cell r="B3952" t="str">
            <v>Bengala em PVC para ramal de entrada, diâmetro de 32 mm</v>
          </cell>
          <cell r="C3952" t="str">
            <v>UN</v>
          </cell>
          <cell r="D3952">
            <v>32.24</v>
          </cell>
          <cell r="E3952">
            <v>25.47</v>
          </cell>
          <cell r="F3952">
            <v>57.71</v>
          </cell>
        </row>
        <row r="3953">
          <cell r="A3953" t="str">
            <v>69</v>
          </cell>
          <cell r="B3953" t="str">
            <v>TELEFONIA, LOGICA E TRANSMISSAO DE DADOS, EQUIPAMENTOS E SISTEMA</v>
          </cell>
        </row>
        <row r="3954">
          <cell r="A3954" t="str">
            <v>69.03</v>
          </cell>
          <cell r="B3954" t="str">
            <v>Distribuicao e comando, caixas e equipamentos especificos</v>
          </cell>
        </row>
        <row r="3955">
          <cell r="A3955" t="str">
            <v>69.03.090</v>
          </cell>
          <cell r="B3955" t="str">
            <v>Aparelho telefônico multifrequencial, com teclas ´FLASH´, ´HOOK´, ´PAUSE´, ´LND´, ´MODE´</v>
          </cell>
          <cell r="C3955" t="str">
            <v>UN</v>
          </cell>
          <cell r="D3955">
            <v>64.69</v>
          </cell>
          <cell r="F3955">
            <v>64.69</v>
          </cell>
        </row>
        <row r="3956">
          <cell r="A3956" t="str">
            <v>69.03.130</v>
          </cell>
          <cell r="B3956" t="str">
            <v>Caixa subterrânea de entrada de telefonia, tipo R1 (600 x 350 x 500) mm, padrão TELEBRÁS, com tampa</v>
          </cell>
          <cell r="C3956" t="str">
            <v>UN</v>
          </cell>
          <cell r="D3956">
            <v>395.85</v>
          </cell>
          <cell r="E3956">
            <v>44.96</v>
          </cell>
          <cell r="F3956">
            <v>440.81</v>
          </cell>
        </row>
        <row r="3957">
          <cell r="A3957" t="str">
            <v>69.03.140</v>
          </cell>
          <cell r="B3957" t="str">
            <v>Caixa subterrânea de entrada de telefonia, tipo R2 (1070 x 520 x 500) mm, padrão TELEBRÁS, com tampa</v>
          </cell>
          <cell r="C3957" t="str">
            <v>UN</v>
          </cell>
          <cell r="D3957">
            <v>828.16</v>
          </cell>
          <cell r="E3957">
            <v>95.61</v>
          </cell>
          <cell r="F3957">
            <v>923.77</v>
          </cell>
        </row>
        <row r="3958">
          <cell r="A3958" t="str">
            <v>69.03.310</v>
          </cell>
          <cell r="B3958" t="str">
            <v>Caixa de tomada em poliamida e tampa para piso elevado, com 4 alojamentos para elétrica e até 8 alojamentos para telefonia e dados</v>
          </cell>
          <cell r="C3958" t="str">
            <v>UN</v>
          </cell>
          <cell r="D3958">
            <v>163.6</v>
          </cell>
          <cell r="E3958">
            <v>14.56</v>
          </cell>
          <cell r="F3958">
            <v>178.16</v>
          </cell>
        </row>
        <row r="3959">
          <cell r="A3959" t="str">
            <v>69.03.340</v>
          </cell>
          <cell r="B3959" t="str">
            <v>Conector RJ-45 fêmea - categoria 6</v>
          </cell>
          <cell r="C3959" t="str">
            <v>UN</v>
          </cell>
          <cell r="D3959">
            <v>33.76</v>
          </cell>
          <cell r="E3959">
            <v>5.46</v>
          </cell>
          <cell r="F3959">
            <v>39.22</v>
          </cell>
        </row>
        <row r="3960">
          <cell r="A3960" t="str">
            <v>69.03.360</v>
          </cell>
          <cell r="B3960" t="str">
            <v>Conector RJ-45 fêmea - categoria 6A</v>
          </cell>
          <cell r="C3960" t="str">
            <v>UN</v>
          </cell>
          <cell r="D3960">
            <v>147.79</v>
          </cell>
          <cell r="E3960">
            <v>5.46</v>
          </cell>
          <cell r="F3960">
            <v>153.25</v>
          </cell>
        </row>
        <row r="3961">
          <cell r="A3961" t="str">
            <v>69.03.400</v>
          </cell>
          <cell r="B3961" t="str">
            <v>Central PABX híbrida de telefonia para 8 linhas tronco e 24 a 32 ramais digital e analógico</v>
          </cell>
          <cell r="C3961" t="str">
            <v>CJ</v>
          </cell>
          <cell r="D3961">
            <v>4998.6899999999996</v>
          </cell>
          <cell r="F3961">
            <v>4998.6899999999996</v>
          </cell>
        </row>
        <row r="3962">
          <cell r="A3962" t="str">
            <v>69.03.410</v>
          </cell>
          <cell r="B3962" t="str">
            <v>Central PABX híbrida de telefonia para 8 linhas tronco e 128 ramais digital e analógico</v>
          </cell>
          <cell r="C3962" t="str">
            <v>CJ</v>
          </cell>
          <cell r="D3962">
            <v>23281.01</v>
          </cell>
          <cell r="F3962">
            <v>23281.01</v>
          </cell>
        </row>
        <row r="3963">
          <cell r="A3963" t="str">
            <v>69.03.420</v>
          </cell>
          <cell r="B3963" t="str">
            <v>Central PABX híbrida de telefonia para 8 linhas tronco e 128 ramais digital e analógico, com recursos PBX Networking</v>
          </cell>
          <cell r="C3963" t="str">
            <v>CJ</v>
          </cell>
          <cell r="D3963">
            <v>65151.42</v>
          </cell>
          <cell r="F3963">
            <v>65151.42</v>
          </cell>
        </row>
        <row r="3964">
          <cell r="A3964" t="str">
            <v>69.05</v>
          </cell>
          <cell r="B3964" t="str">
            <v>Estabilizacao de tensao</v>
          </cell>
        </row>
        <row r="3965">
          <cell r="A3965" t="str">
            <v>69.05.010</v>
          </cell>
          <cell r="B3965" t="str">
            <v>Estabilizador eletrônico de tensão, monofásico, com potência de 5 kVA</v>
          </cell>
          <cell r="C3965" t="str">
            <v>UN</v>
          </cell>
          <cell r="D3965">
            <v>8431.35</v>
          </cell>
          <cell r="E3965">
            <v>54.59</v>
          </cell>
          <cell r="F3965">
            <v>8485.94</v>
          </cell>
        </row>
        <row r="3966">
          <cell r="A3966" t="str">
            <v>69.05.040</v>
          </cell>
          <cell r="B3966" t="str">
            <v>Estabilizador eletrônico de tensão, monofásico, com potência de 10 kVA</v>
          </cell>
          <cell r="C3966" t="str">
            <v>UN</v>
          </cell>
          <cell r="D3966">
            <v>11415.78</v>
          </cell>
          <cell r="E3966">
            <v>54.59</v>
          </cell>
          <cell r="F3966">
            <v>11470.37</v>
          </cell>
        </row>
        <row r="3967">
          <cell r="A3967" t="str">
            <v>69.05.230</v>
          </cell>
          <cell r="B3967" t="str">
            <v>Estabilizador eletrônico de tensão, trifásico, com potência de 40 kVA</v>
          </cell>
          <cell r="C3967" t="str">
            <v>UN</v>
          </cell>
          <cell r="D3967">
            <v>32000.23</v>
          </cell>
          <cell r="E3967">
            <v>54.59</v>
          </cell>
          <cell r="F3967">
            <v>32054.82</v>
          </cell>
        </row>
        <row r="3968">
          <cell r="A3968" t="str">
            <v>69.06</v>
          </cell>
          <cell r="B3968" t="str">
            <v>Sistemas ininterruptos de energia</v>
          </cell>
        </row>
        <row r="3969">
          <cell r="A3969" t="str">
            <v>69.06.020</v>
          </cell>
          <cell r="B3969" t="str">
            <v>Sistema ininterrupto de energia, trifásico on line de 10 kVA (220 V/220 V), com autonomia de 15 minutos</v>
          </cell>
          <cell r="C3969" t="str">
            <v>UN</v>
          </cell>
          <cell r="D3969">
            <v>33984.910000000003</v>
          </cell>
          <cell r="E3969">
            <v>101.82</v>
          </cell>
          <cell r="F3969">
            <v>34086.730000000003</v>
          </cell>
        </row>
        <row r="3970">
          <cell r="A3970" t="str">
            <v>69.06.030</v>
          </cell>
          <cell r="B3970" t="str">
            <v>Sistema ininterrupto de energia, trifásico on line de 20 kVA (220 V/208 V-108 V), com autonomia 15 minutos</v>
          </cell>
          <cell r="C3970" t="str">
            <v>UN</v>
          </cell>
          <cell r="D3970">
            <v>44676.87</v>
          </cell>
          <cell r="E3970">
            <v>101.82</v>
          </cell>
          <cell r="F3970">
            <v>44778.69</v>
          </cell>
        </row>
        <row r="3971">
          <cell r="A3971" t="str">
            <v>69.06.040</v>
          </cell>
          <cell r="B3971" t="str">
            <v>Sistema ininterrupto de energia, trifásico on line senoidal de 15 kVA (208 V/110 V), com autonomia de 15 minutos</v>
          </cell>
          <cell r="C3971" t="str">
            <v>UN</v>
          </cell>
          <cell r="D3971">
            <v>50598.62</v>
          </cell>
          <cell r="E3971">
            <v>101.82</v>
          </cell>
          <cell r="F3971">
            <v>50700.44</v>
          </cell>
        </row>
        <row r="3972">
          <cell r="A3972" t="str">
            <v>69.06.050</v>
          </cell>
          <cell r="B3972" t="str">
            <v>Sistema ininterrupto de energia, monofásico, com potência de 2 kVA</v>
          </cell>
          <cell r="C3972" t="str">
            <v>UN</v>
          </cell>
          <cell r="D3972">
            <v>4827.34</v>
          </cell>
          <cell r="E3972">
            <v>72.78</v>
          </cell>
          <cell r="F3972">
            <v>4900.12</v>
          </cell>
        </row>
        <row r="3973">
          <cell r="A3973" t="str">
            <v>69.06.080</v>
          </cell>
          <cell r="B3973" t="str">
            <v>Sistema ininterrupto de energia, monofásico on line senoidal de 5 kVA (220 V/110 V), com autonomia de 15 minutos</v>
          </cell>
          <cell r="C3973" t="str">
            <v>UN</v>
          </cell>
          <cell r="D3973">
            <v>12972.28</v>
          </cell>
          <cell r="E3973">
            <v>101.82</v>
          </cell>
          <cell r="F3973">
            <v>13074.1</v>
          </cell>
        </row>
        <row r="3974">
          <cell r="A3974" t="str">
            <v>69.06.100</v>
          </cell>
          <cell r="B3974" t="str">
            <v>Sistema ininterrupto de energia, monofásico, com potência entre 5 a 7,5 kVA</v>
          </cell>
          <cell r="C3974" t="str">
            <v>UN</v>
          </cell>
          <cell r="D3974">
            <v>19241.66</v>
          </cell>
          <cell r="E3974">
            <v>72.78</v>
          </cell>
          <cell r="F3974">
            <v>19314.439999999999</v>
          </cell>
        </row>
        <row r="3975">
          <cell r="A3975" t="str">
            <v>69.06.110</v>
          </cell>
          <cell r="B3975" t="str">
            <v>Sistema ininterrupto de energia, monofásico de 600 VA (127 V/127 V), com autonomia de 10 a 15 minutos</v>
          </cell>
          <cell r="C3975" t="str">
            <v>UN</v>
          </cell>
          <cell r="D3975">
            <v>671.21</v>
          </cell>
          <cell r="E3975">
            <v>36.39</v>
          </cell>
          <cell r="F3975">
            <v>707.6</v>
          </cell>
        </row>
        <row r="3976">
          <cell r="A3976" t="str">
            <v>69.06.120</v>
          </cell>
          <cell r="B3976" t="str">
            <v>Sistema ininterrupto de energia, trifásico on line senoidal de 10 kVA (220 V/110 V), com autonomia de 2 horas</v>
          </cell>
          <cell r="C3976" t="str">
            <v>UN</v>
          </cell>
          <cell r="D3976">
            <v>42177.65</v>
          </cell>
          <cell r="E3976">
            <v>101.82</v>
          </cell>
          <cell r="F3976">
            <v>42279.47</v>
          </cell>
        </row>
        <row r="3977">
          <cell r="A3977" t="str">
            <v>69.06.200</v>
          </cell>
          <cell r="B3977" t="str">
            <v>Sistema ininterrupto de energia, trifásico on line de 20 kVA (220/127 V), com autonomia de 15 minutos</v>
          </cell>
          <cell r="C3977" t="str">
            <v>UN</v>
          </cell>
          <cell r="D3977">
            <v>53730.77</v>
          </cell>
          <cell r="E3977">
            <v>101.82</v>
          </cell>
          <cell r="F3977">
            <v>53832.59</v>
          </cell>
        </row>
        <row r="3978">
          <cell r="A3978" t="str">
            <v>69.06.210</v>
          </cell>
          <cell r="B3978" t="str">
            <v>Sistema ininterrupto de energia, trifásico on line de 60 kVA (220/127 V), com autonomia de 15 minutos</v>
          </cell>
          <cell r="C3978" t="str">
            <v>UN</v>
          </cell>
          <cell r="D3978">
            <v>124447.73</v>
          </cell>
          <cell r="E3978">
            <v>101.82</v>
          </cell>
          <cell r="F3978">
            <v>124549.55</v>
          </cell>
        </row>
        <row r="3979">
          <cell r="A3979" t="str">
            <v>69.06.220</v>
          </cell>
          <cell r="B3979" t="str">
            <v>Sistema ininterrupto de energia, trifásico on line de 80 kVA (220/127 V), com autonomia de 15 minutos</v>
          </cell>
          <cell r="C3979" t="str">
            <v>UN</v>
          </cell>
          <cell r="D3979">
            <v>131717.53</v>
          </cell>
          <cell r="E3979">
            <v>101.82</v>
          </cell>
          <cell r="F3979">
            <v>131819.35</v>
          </cell>
        </row>
        <row r="3980">
          <cell r="A3980" t="str">
            <v>69.06.240</v>
          </cell>
          <cell r="B3980" t="str">
            <v>Sistema ininterrupto de energia, trifásico on line de 20 kVA (380/220 V), com autonomia de 15 minutos</v>
          </cell>
          <cell r="C3980" t="str">
            <v>UN</v>
          </cell>
          <cell r="D3980">
            <v>52598.14</v>
          </cell>
          <cell r="E3980">
            <v>101.82</v>
          </cell>
          <cell r="F3980">
            <v>52699.96</v>
          </cell>
        </row>
        <row r="3981">
          <cell r="A3981" t="str">
            <v>69.06.280</v>
          </cell>
          <cell r="B3981" t="str">
            <v>Sistema ininterrupto de energia, trifásico on line senoidal de 5 kVA (220/110 V), com autonomia de 15 minutos</v>
          </cell>
          <cell r="C3981" t="str">
            <v>UN</v>
          </cell>
          <cell r="D3981">
            <v>23387.32</v>
          </cell>
          <cell r="E3981">
            <v>101.82</v>
          </cell>
          <cell r="F3981">
            <v>23489.14</v>
          </cell>
        </row>
        <row r="3982">
          <cell r="A3982" t="str">
            <v>69.06.290</v>
          </cell>
          <cell r="B3982" t="str">
            <v>Sistema ininterrupto de energia, trifásico on line senoidal de 10 kVA (220/110 V), com autonomia de 10 a 15 minutos</v>
          </cell>
          <cell r="C3982" t="str">
            <v>UN</v>
          </cell>
          <cell r="D3982">
            <v>33901.46</v>
          </cell>
          <cell r="E3982">
            <v>101.82</v>
          </cell>
          <cell r="F3982">
            <v>34003.279999999999</v>
          </cell>
        </row>
        <row r="3983">
          <cell r="A3983" t="str">
            <v>69.06.300</v>
          </cell>
          <cell r="B3983" t="str">
            <v>Sistema ininterrupto de energia, trifásico on line senoidal de 50 kVA (220/110 V), com autonomia de 15 minutos</v>
          </cell>
          <cell r="C3983" t="str">
            <v>UN</v>
          </cell>
          <cell r="D3983">
            <v>80930.95</v>
          </cell>
          <cell r="E3983">
            <v>101.82</v>
          </cell>
          <cell r="F3983">
            <v>81032.77</v>
          </cell>
        </row>
        <row r="3984">
          <cell r="A3984" t="str">
            <v>69.06.320</v>
          </cell>
          <cell r="B3984" t="str">
            <v>Sistema ininterrupto de energia, trifásico on line senoidal de 7,5 kVA (220/110 V), com autonomia de 15 minutos</v>
          </cell>
          <cell r="C3984" t="str">
            <v>UN</v>
          </cell>
          <cell r="D3984">
            <v>30045.599999999999</v>
          </cell>
          <cell r="E3984">
            <v>101.82</v>
          </cell>
          <cell r="F3984">
            <v>30147.42</v>
          </cell>
        </row>
        <row r="3985">
          <cell r="A3985" t="str">
            <v>69.06.390</v>
          </cell>
          <cell r="B3985" t="str">
            <v>Sistema ininterrupto de energia, trifásico on line senoidal de 40 kVA (380/220 V), com autonomia de 15 minutos</v>
          </cell>
          <cell r="C3985" t="str">
            <v>UN</v>
          </cell>
          <cell r="D3985">
            <v>76725.34</v>
          </cell>
          <cell r="E3985">
            <v>101.82</v>
          </cell>
          <cell r="F3985">
            <v>76827.16</v>
          </cell>
        </row>
        <row r="3986">
          <cell r="A3986" t="str">
            <v>69.08</v>
          </cell>
          <cell r="B3986" t="str">
            <v>Equipamentos para informatica</v>
          </cell>
        </row>
        <row r="3987">
          <cell r="A3987" t="str">
            <v>69.08.010</v>
          </cell>
          <cell r="B3987" t="str">
            <v>Distribuidor interno óptico - 1 U para até 24 fibras</v>
          </cell>
          <cell r="C3987" t="str">
            <v>UN</v>
          </cell>
          <cell r="D3987">
            <v>674.06</v>
          </cell>
          <cell r="E3987">
            <v>41.79</v>
          </cell>
          <cell r="F3987">
            <v>715.85</v>
          </cell>
        </row>
        <row r="3988">
          <cell r="A3988" t="str">
            <v>69.09</v>
          </cell>
          <cell r="B3988" t="str">
            <v>Sistema de rede</v>
          </cell>
        </row>
        <row r="3989">
          <cell r="A3989" t="str">
            <v>69.09.250</v>
          </cell>
          <cell r="B3989" t="str">
            <v>Patch cords de 1,50 ou 3,00 m - RJ-45 / RJ-45 - categoria 6A</v>
          </cell>
          <cell r="C3989" t="str">
            <v>UN</v>
          </cell>
          <cell r="D3989">
            <v>47.02</v>
          </cell>
          <cell r="E3989">
            <v>7.27</v>
          </cell>
          <cell r="F3989">
            <v>54.29</v>
          </cell>
        </row>
        <row r="3990">
          <cell r="A3990" t="str">
            <v>69.09.260</v>
          </cell>
          <cell r="B3990" t="str">
            <v>Patch panel de 24 portas - categoria 6</v>
          </cell>
          <cell r="C3990" t="str">
            <v>UN</v>
          </cell>
          <cell r="D3990">
            <v>695.72</v>
          </cell>
          <cell r="E3990">
            <v>29.12</v>
          </cell>
          <cell r="F3990">
            <v>724.84</v>
          </cell>
        </row>
        <row r="3991">
          <cell r="A3991" t="str">
            <v>69.09.300</v>
          </cell>
          <cell r="B3991" t="str">
            <v>Voice panel de 50 portas - categoria 3</v>
          </cell>
          <cell r="C3991" t="str">
            <v>UN</v>
          </cell>
          <cell r="D3991">
            <v>562.27</v>
          </cell>
          <cell r="E3991">
            <v>29.12</v>
          </cell>
          <cell r="F3991">
            <v>591.39</v>
          </cell>
        </row>
        <row r="3992">
          <cell r="A3992" t="str">
            <v>69.09.360</v>
          </cell>
          <cell r="B3992" t="str">
            <v>Patch cords de 2,00 ou 3,00 m - RJ-45 / RJ-45 - categoria 6A</v>
          </cell>
          <cell r="C3992" t="str">
            <v>UN</v>
          </cell>
          <cell r="D3992">
            <v>151.13999999999999</v>
          </cell>
          <cell r="E3992">
            <v>7.27</v>
          </cell>
          <cell r="F3992">
            <v>158.41</v>
          </cell>
        </row>
        <row r="3993">
          <cell r="A3993" t="str">
            <v>69.09.370</v>
          </cell>
          <cell r="B3993" t="str">
            <v>Transceptor Gigabit SX - LC conectável de formato pequeno (SFP)</v>
          </cell>
          <cell r="C3993" t="str">
            <v>UN</v>
          </cell>
          <cell r="D3993">
            <v>1331.09</v>
          </cell>
          <cell r="E3993">
            <v>2.73</v>
          </cell>
          <cell r="F3993">
            <v>1333.82</v>
          </cell>
        </row>
        <row r="3994">
          <cell r="A3994" t="str">
            <v>69.10</v>
          </cell>
          <cell r="B3994" t="str">
            <v>Telecomunicacoes</v>
          </cell>
        </row>
        <row r="3995">
          <cell r="A3995" t="str">
            <v>69.10.130</v>
          </cell>
          <cell r="B3995" t="str">
            <v>Amplificador de potência para VHF e CATV-50 dB, frequência 40 a 550 MHz</v>
          </cell>
          <cell r="C3995" t="str">
            <v>UN</v>
          </cell>
          <cell r="D3995">
            <v>456.96</v>
          </cell>
          <cell r="E3995">
            <v>16.72</v>
          </cell>
          <cell r="F3995">
            <v>473.68</v>
          </cell>
        </row>
        <row r="3996">
          <cell r="A3996" t="str">
            <v>69.10.140</v>
          </cell>
          <cell r="B3996" t="str">
            <v>Antena parabólica com captador de sinais e modulador de áudio e vídeo</v>
          </cell>
          <cell r="C3996" t="str">
            <v>CJ</v>
          </cell>
          <cell r="D3996">
            <v>466.44</v>
          </cell>
          <cell r="E3996">
            <v>291.12</v>
          </cell>
          <cell r="F3996">
            <v>757.56</v>
          </cell>
        </row>
        <row r="3997">
          <cell r="A3997" t="str">
            <v>69.20</v>
          </cell>
          <cell r="B3997" t="str">
            <v>Reparos, conservacoes e complementos - GRUPO 69</v>
          </cell>
        </row>
        <row r="3998">
          <cell r="A3998" t="str">
            <v>69.20.010</v>
          </cell>
          <cell r="B3998" t="str">
            <v>Arame de espinar em aço inoxidável nu, para TV a cabo</v>
          </cell>
          <cell r="C3998" t="str">
            <v>M</v>
          </cell>
          <cell r="D3998">
            <v>0.47</v>
          </cell>
          <cell r="E3998">
            <v>3.64</v>
          </cell>
          <cell r="F3998">
            <v>4.1100000000000003</v>
          </cell>
        </row>
        <row r="3999">
          <cell r="A3999" t="str">
            <v>69.20.040</v>
          </cell>
          <cell r="B3999" t="str">
            <v>Isolador roldana em porcelana de 72 x 72 mm</v>
          </cell>
          <cell r="C3999" t="str">
            <v>UN</v>
          </cell>
          <cell r="D3999">
            <v>6.52</v>
          </cell>
          <cell r="E3999">
            <v>7.27</v>
          </cell>
          <cell r="F3999">
            <v>13.79</v>
          </cell>
        </row>
        <row r="4000">
          <cell r="A4000" t="str">
            <v>69.20.050</v>
          </cell>
          <cell r="B4000" t="str">
            <v>Suporte para isolador roldana tipo DM, padrão TELEBRÁS</v>
          </cell>
          <cell r="C4000" t="str">
            <v>UN</v>
          </cell>
          <cell r="D4000">
            <v>2.23</v>
          </cell>
          <cell r="E4000">
            <v>7.27</v>
          </cell>
          <cell r="F4000">
            <v>9.5</v>
          </cell>
        </row>
        <row r="4001">
          <cell r="A4001" t="str">
            <v>69.20.070</v>
          </cell>
          <cell r="B4001" t="str">
            <v>Fita em aço inoxidável para poste de 0,50 m x 19 mm, com fecho em aço inoxidável</v>
          </cell>
          <cell r="C4001" t="str">
            <v>UN</v>
          </cell>
          <cell r="D4001">
            <v>2.77</v>
          </cell>
          <cell r="E4001">
            <v>7.27</v>
          </cell>
          <cell r="F4001">
            <v>10.039999999999999</v>
          </cell>
        </row>
        <row r="4002">
          <cell r="A4002" t="str">
            <v>69.20.100</v>
          </cell>
          <cell r="B4002" t="str">
            <v>Tampa para caixa R1, padrão TELEBRÁS</v>
          </cell>
          <cell r="C4002" t="str">
            <v>UN</v>
          </cell>
          <cell r="D4002">
            <v>280.45999999999998</v>
          </cell>
          <cell r="E4002">
            <v>8</v>
          </cell>
          <cell r="F4002">
            <v>288.45999999999998</v>
          </cell>
        </row>
        <row r="4003">
          <cell r="A4003" t="str">
            <v>69.20.110</v>
          </cell>
          <cell r="B4003" t="str">
            <v>Tampa para caixa R2, padrão TELEBRÁS</v>
          </cell>
          <cell r="C4003" t="str">
            <v>UN</v>
          </cell>
          <cell r="D4003">
            <v>620.32000000000005</v>
          </cell>
          <cell r="E4003">
            <v>8</v>
          </cell>
          <cell r="F4003">
            <v>628.32000000000005</v>
          </cell>
        </row>
        <row r="4004">
          <cell r="A4004" t="str">
            <v>69.20.130</v>
          </cell>
          <cell r="B4004" t="str">
            <v>Bloco de ligação interna para 10 pares, BLI-10</v>
          </cell>
          <cell r="C4004" t="str">
            <v>UN</v>
          </cell>
          <cell r="D4004">
            <v>4.32</v>
          </cell>
          <cell r="E4004">
            <v>12.73</v>
          </cell>
          <cell r="F4004">
            <v>17.05</v>
          </cell>
        </row>
        <row r="4005">
          <cell r="A4005" t="str">
            <v>69.20.140</v>
          </cell>
          <cell r="B4005" t="str">
            <v>Bloco de ligação com engate rápido para 10 pares, BER-10</v>
          </cell>
          <cell r="C4005" t="str">
            <v>UN</v>
          </cell>
          <cell r="D4005">
            <v>19.37</v>
          </cell>
          <cell r="E4005">
            <v>12.73</v>
          </cell>
          <cell r="F4005">
            <v>32.1</v>
          </cell>
        </row>
        <row r="4006">
          <cell r="A4006" t="str">
            <v>69.20.170</v>
          </cell>
          <cell r="B4006" t="str">
            <v>Calha de aço com 4 tomadas 2P+T - 250 V, com cabo</v>
          </cell>
          <cell r="C4006" t="str">
            <v>UN</v>
          </cell>
          <cell r="D4006">
            <v>71.19</v>
          </cell>
          <cell r="E4006">
            <v>1.45</v>
          </cell>
          <cell r="F4006">
            <v>72.64</v>
          </cell>
        </row>
        <row r="4007">
          <cell r="A4007" t="str">
            <v>69.20.180</v>
          </cell>
          <cell r="B4007" t="str">
            <v>Cordão óptico duplex, multimodo com conector LC/LC - 2,5 m</v>
          </cell>
          <cell r="C4007" t="str">
            <v>UN</v>
          </cell>
          <cell r="D4007">
            <v>214.11</v>
          </cell>
          <cell r="E4007">
            <v>8.35</v>
          </cell>
          <cell r="F4007">
            <v>222.46</v>
          </cell>
        </row>
        <row r="4008">
          <cell r="A4008" t="str">
            <v>69.20.200</v>
          </cell>
          <cell r="B4008" t="str">
            <v>Bandeja fixa para rack, 19" x 500 mm</v>
          </cell>
          <cell r="C4008" t="str">
            <v>UN</v>
          </cell>
          <cell r="D4008">
            <v>75.12</v>
          </cell>
          <cell r="E4008">
            <v>5.45</v>
          </cell>
          <cell r="F4008">
            <v>80.569999999999993</v>
          </cell>
        </row>
        <row r="4009">
          <cell r="A4009" t="str">
            <v>69.20.210</v>
          </cell>
          <cell r="B4009" t="str">
            <v>Bandeja fixa para rack, 19" x 800 mm</v>
          </cell>
          <cell r="C4009" t="str">
            <v>UN</v>
          </cell>
          <cell r="D4009">
            <v>97.55</v>
          </cell>
          <cell r="E4009">
            <v>5.45</v>
          </cell>
          <cell r="F4009">
            <v>103</v>
          </cell>
        </row>
        <row r="4010">
          <cell r="A4010" t="str">
            <v>69.20.220</v>
          </cell>
          <cell r="B4010" t="str">
            <v>Bandeja deslizante para rack, 19" x 800 mm</v>
          </cell>
          <cell r="C4010" t="str">
            <v>UN</v>
          </cell>
          <cell r="D4010">
            <v>160.46</v>
          </cell>
          <cell r="E4010">
            <v>5.45</v>
          </cell>
          <cell r="F4010">
            <v>165.91</v>
          </cell>
        </row>
        <row r="4011">
          <cell r="A4011" t="str">
            <v>69.20.230</v>
          </cell>
          <cell r="B4011" t="str">
            <v>Calha de aço com 8 tomadas 2P+T - 250 V, com cabo</v>
          </cell>
          <cell r="C4011" t="str">
            <v>UN</v>
          </cell>
          <cell r="D4011">
            <v>86.83</v>
          </cell>
          <cell r="E4011">
            <v>1.45</v>
          </cell>
          <cell r="F4011">
            <v>88.28</v>
          </cell>
        </row>
        <row r="4012">
          <cell r="A4012" t="str">
            <v>69.20.240</v>
          </cell>
          <cell r="B4012" t="str">
            <v>Calha de aço com 12 tomadas 2P+T - 250 V, com cabo</v>
          </cell>
          <cell r="C4012" t="str">
            <v>UN</v>
          </cell>
          <cell r="D4012">
            <v>96.11</v>
          </cell>
          <cell r="E4012">
            <v>1.45</v>
          </cell>
          <cell r="F4012">
            <v>97.56</v>
          </cell>
        </row>
        <row r="4013">
          <cell r="A4013" t="str">
            <v>69.20.248</v>
          </cell>
          <cell r="B4013" t="str">
            <v>Painel frontal cego - 19" x 1 U</v>
          </cell>
          <cell r="C4013" t="str">
            <v>UN</v>
          </cell>
          <cell r="D4013">
            <v>9.1999999999999993</v>
          </cell>
          <cell r="E4013">
            <v>2.9</v>
          </cell>
          <cell r="F4013">
            <v>12.1</v>
          </cell>
        </row>
        <row r="4014">
          <cell r="A4014" t="str">
            <v>69.20.250</v>
          </cell>
          <cell r="B4014" t="str">
            <v>Painel frontal cego - 19" x 2 U</v>
          </cell>
          <cell r="C4014" t="str">
            <v>UN</v>
          </cell>
          <cell r="D4014">
            <v>11.36</v>
          </cell>
          <cell r="E4014">
            <v>2.9</v>
          </cell>
          <cell r="F4014">
            <v>14.26</v>
          </cell>
        </row>
        <row r="4015">
          <cell r="A4015" t="str">
            <v>69.20.260</v>
          </cell>
          <cell r="B4015" t="str">
            <v>Protetor de surto híbrido para rede de telecomunicações</v>
          </cell>
          <cell r="C4015" t="str">
            <v>UN</v>
          </cell>
          <cell r="D4015">
            <v>20.03</v>
          </cell>
          <cell r="E4015">
            <v>13.79</v>
          </cell>
          <cell r="F4015">
            <v>33.82</v>
          </cell>
        </row>
        <row r="4016">
          <cell r="A4016" t="str">
            <v>69.20.270</v>
          </cell>
          <cell r="B4016" t="str">
            <v>Divisor interno com 1 entrada e 2 saídas - 75 Ohms</v>
          </cell>
          <cell r="C4016" t="str">
            <v>UN</v>
          </cell>
          <cell r="D4016">
            <v>7.53</v>
          </cell>
          <cell r="E4016">
            <v>8.35</v>
          </cell>
          <cell r="F4016">
            <v>15.88</v>
          </cell>
        </row>
        <row r="4017">
          <cell r="A4017" t="str">
            <v>69.20.280</v>
          </cell>
          <cell r="B4017" t="str">
            <v>Divisor interno com 1 entrada e 4 saídas - 75 Ohms</v>
          </cell>
          <cell r="C4017" t="str">
            <v>UN</v>
          </cell>
          <cell r="D4017">
            <v>12.16</v>
          </cell>
          <cell r="E4017">
            <v>8.35</v>
          </cell>
          <cell r="F4017">
            <v>20.51</v>
          </cell>
        </row>
        <row r="4018">
          <cell r="A4018" t="str">
            <v>69.20.290</v>
          </cell>
          <cell r="B4018" t="str">
            <v>Tomada blindada para VHF/UHF, CATV e FM, frequência 5 MHz a 1 GHz</v>
          </cell>
          <cell r="C4018" t="str">
            <v>UN</v>
          </cell>
          <cell r="D4018">
            <v>11.2</v>
          </cell>
          <cell r="E4018">
            <v>8.35</v>
          </cell>
          <cell r="F4018">
            <v>19.55</v>
          </cell>
        </row>
        <row r="4019">
          <cell r="A4019" t="str">
            <v>69.20.300</v>
          </cell>
          <cell r="B4019" t="str">
            <v>Bloco de distribuição com protetor de surtos, para 10 pares, BTDG-10</v>
          </cell>
          <cell r="C4019" t="str">
            <v>UN</v>
          </cell>
          <cell r="D4019">
            <v>24.97</v>
          </cell>
          <cell r="E4019">
            <v>14.08</v>
          </cell>
          <cell r="F4019">
            <v>39.049999999999997</v>
          </cell>
        </row>
        <row r="4020">
          <cell r="A4020" t="str">
            <v>69.20.340</v>
          </cell>
          <cell r="B4020" t="str">
            <v>Tomada para TV, tipo pino Jack, com placa</v>
          </cell>
          <cell r="C4020" t="str">
            <v>UN</v>
          </cell>
          <cell r="D4020">
            <v>11.4</v>
          </cell>
          <cell r="E4020">
            <v>7.27</v>
          </cell>
          <cell r="F4020">
            <v>18.670000000000002</v>
          </cell>
        </row>
        <row r="4021">
          <cell r="A4021" t="str">
            <v>69.20.350</v>
          </cell>
          <cell r="B4021" t="str">
            <v>Caixa de emenda ventilada, em polipropileno, para até 200 pares</v>
          </cell>
          <cell r="C4021" t="str">
            <v>UN</v>
          </cell>
          <cell r="D4021">
            <v>145.78</v>
          </cell>
          <cell r="E4021">
            <v>25.46</v>
          </cell>
          <cell r="F4021">
            <v>171.24</v>
          </cell>
        </row>
        <row r="4022">
          <cell r="A4022" t="str">
            <v>70</v>
          </cell>
          <cell r="B4022" t="str">
            <v>SINALIZACAO VIARIA</v>
          </cell>
        </row>
        <row r="4023">
          <cell r="A4023" t="str">
            <v>70.01</v>
          </cell>
          <cell r="B4023" t="str">
            <v>Dispositivo viario</v>
          </cell>
        </row>
        <row r="4024">
          <cell r="A4024" t="str">
            <v>70.01.001</v>
          </cell>
          <cell r="B4024" t="str">
            <v>Faixa elevada para travessia de pedestres</v>
          </cell>
          <cell r="C4024" t="str">
            <v>M2</v>
          </cell>
          <cell r="D4024">
            <v>132.25</v>
          </cell>
          <cell r="E4024">
            <v>16.2</v>
          </cell>
          <cell r="F4024">
            <v>148.44999999999999</v>
          </cell>
        </row>
        <row r="4025">
          <cell r="A4025" t="str">
            <v>70.01.010</v>
          </cell>
          <cell r="B4025" t="str">
            <v>Ondulação transversal - lombada tipo A</v>
          </cell>
          <cell r="C4025" t="str">
            <v>M2</v>
          </cell>
          <cell r="D4025">
            <v>194.74</v>
          </cell>
          <cell r="E4025">
            <v>25.76</v>
          </cell>
          <cell r="F4025">
            <v>220.5</v>
          </cell>
        </row>
        <row r="4026">
          <cell r="A4026" t="str">
            <v>70.01.011</v>
          </cell>
          <cell r="B4026" t="str">
            <v>Ondulação transversal - lombada tipo B</v>
          </cell>
          <cell r="C4026" t="str">
            <v>M2</v>
          </cell>
          <cell r="D4026">
            <v>364.36</v>
          </cell>
          <cell r="E4026">
            <v>62.42</v>
          </cell>
          <cell r="F4026">
            <v>426.78</v>
          </cell>
        </row>
        <row r="4027">
          <cell r="A4027" t="str">
            <v>70.01.050</v>
          </cell>
          <cell r="B4027" t="str">
            <v>Defensa semimaleavel simples</v>
          </cell>
          <cell r="C4027" t="str">
            <v>M</v>
          </cell>
          <cell r="D4027">
            <v>122.24</v>
          </cell>
          <cell r="E4027">
            <v>10.44</v>
          </cell>
          <cell r="F4027">
            <v>132.68</v>
          </cell>
        </row>
        <row r="4028">
          <cell r="A4028" t="str">
            <v>70.02</v>
          </cell>
          <cell r="B4028" t="str">
            <v>Sinalizacao horizontal</v>
          </cell>
        </row>
        <row r="4029">
          <cell r="A4029" t="str">
            <v>70.02.001</v>
          </cell>
          <cell r="B4029" t="str">
            <v>Limpeza, pré marcação e pré pintura de solo</v>
          </cell>
          <cell r="C4029" t="str">
            <v>M2</v>
          </cell>
          <cell r="D4029">
            <v>66.5</v>
          </cell>
          <cell r="F4029">
            <v>66.5</v>
          </cell>
        </row>
        <row r="4030">
          <cell r="A4030" t="str">
            <v>70.02.010</v>
          </cell>
          <cell r="B4030" t="str">
            <v>Sinalização horizontal com tinta vinílica ou acrílica</v>
          </cell>
          <cell r="C4030" t="str">
            <v>M2</v>
          </cell>
          <cell r="D4030">
            <v>31.29</v>
          </cell>
          <cell r="F4030">
            <v>31.29</v>
          </cell>
        </row>
        <row r="4031">
          <cell r="A4031" t="str">
            <v>70.02.012</v>
          </cell>
          <cell r="B4031" t="str">
            <v>Sinalização horizontal em laminado elastoplástico retrorefletivo e antiderrapante, para faixas</v>
          </cell>
          <cell r="C4031" t="str">
            <v>M2</v>
          </cell>
          <cell r="D4031">
            <v>172.91</v>
          </cell>
          <cell r="F4031">
            <v>172.91</v>
          </cell>
        </row>
        <row r="4032">
          <cell r="A4032" t="str">
            <v>70.02.013</v>
          </cell>
          <cell r="B4032" t="str">
            <v>Sinalização horizontal em laminado elastoplástico retrorefletivo e antiderrapante, para símbolos e letras</v>
          </cell>
          <cell r="C4032" t="str">
            <v>M2</v>
          </cell>
          <cell r="D4032">
            <v>216.14</v>
          </cell>
          <cell r="F4032">
            <v>216.14</v>
          </cell>
        </row>
        <row r="4033">
          <cell r="A4033" t="str">
            <v>70.02.014</v>
          </cell>
          <cell r="B4033" t="str">
            <v>Sinalização horizontal em massa termoplástica à quente por aspersão, espessura de 1,5 mm, para faixas</v>
          </cell>
          <cell r="C4033" t="str">
            <v>M2</v>
          </cell>
          <cell r="D4033">
            <v>72.239999999999995</v>
          </cell>
          <cell r="F4033">
            <v>72.239999999999995</v>
          </cell>
        </row>
        <row r="4034">
          <cell r="A4034" t="str">
            <v>70.02.016</v>
          </cell>
          <cell r="B4034" t="str">
            <v>Sinalização horizontal em massa termoplástica à quente por extrusão, espessura de 3,0 mm, para faixas</v>
          </cell>
          <cell r="C4034" t="str">
            <v>M2</v>
          </cell>
          <cell r="D4034">
            <v>105.84</v>
          </cell>
          <cell r="F4034">
            <v>105.84</v>
          </cell>
        </row>
        <row r="4035">
          <cell r="A4035" t="str">
            <v>70.02.017</v>
          </cell>
          <cell r="B4035" t="str">
            <v>Sinalização horizontal em massa termoplástica à quente por extrusão, espessura de 3,0 mm, para legendas</v>
          </cell>
          <cell r="C4035" t="str">
            <v>M2</v>
          </cell>
          <cell r="D4035">
            <v>122.28</v>
          </cell>
          <cell r="F4035">
            <v>122.28</v>
          </cell>
        </row>
        <row r="4036">
          <cell r="A4036" t="str">
            <v>70.02.020</v>
          </cell>
          <cell r="B4036" t="str">
            <v>Sinalização horizontal em plástico a frio manual, para faixas</v>
          </cell>
          <cell r="C4036" t="str">
            <v>M2</v>
          </cell>
          <cell r="D4036">
            <v>213.09</v>
          </cell>
          <cell r="F4036">
            <v>213.09</v>
          </cell>
        </row>
        <row r="4037">
          <cell r="A4037" t="str">
            <v>70.02.021</v>
          </cell>
          <cell r="B4037" t="str">
            <v>Sinalização horizontal em termoplástico de alto relevo</v>
          </cell>
          <cell r="C4037" t="str">
            <v>M2</v>
          </cell>
          <cell r="D4037">
            <v>196.85</v>
          </cell>
          <cell r="F4037">
            <v>196.85</v>
          </cell>
        </row>
        <row r="4038">
          <cell r="A4038" t="str">
            <v>70.02.022</v>
          </cell>
          <cell r="B4038" t="str">
            <v>Sinalização horizontal em tinta a base de resina acrílica emulsionada em água</v>
          </cell>
          <cell r="C4038" t="str">
            <v>M2</v>
          </cell>
          <cell r="D4038">
            <v>35.1</v>
          </cell>
          <cell r="F4038">
            <v>35.1</v>
          </cell>
        </row>
        <row r="4039">
          <cell r="A4039" t="str">
            <v>70.03</v>
          </cell>
          <cell r="B4039" t="str">
            <v>Sinalizacao vertical</v>
          </cell>
        </row>
        <row r="4040">
          <cell r="A4040" t="str">
            <v>70.03.001</v>
          </cell>
          <cell r="B4040" t="str">
            <v>Placa para sinalização viária em chapa de aço, totalmente refletiva com película IA/IA - área até 2,0 m²</v>
          </cell>
          <cell r="C4040" t="str">
            <v>M2</v>
          </cell>
          <cell r="D4040">
            <v>853.98</v>
          </cell>
          <cell r="E4040">
            <v>18.760000000000002</v>
          </cell>
          <cell r="F4040">
            <v>872.74</v>
          </cell>
        </row>
        <row r="4041">
          <cell r="A4041" t="str">
            <v>70.03.003</v>
          </cell>
          <cell r="B4041" t="str">
            <v>Placa para sinalização viária em chapa de aço, totalmente refletiva com película III/III - área até 2,0 m²</v>
          </cell>
          <cell r="C4041" t="str">
            <v>M2</v>
          </cell>
          <cell r="D4041">
            <v>900.62</v>
          </cell>
          <cell r="E4041">
            <v>18.760000000000002</v>
          </cell>
          <cell r="F4041">
            <v>919.38</v>
          </cell>
        </row>
        <row r="4042">
          <cell r="A4042" t="str">
            <v>70.03.006</v>
          </cell>
          <cell r="B4042" t="str">
            <v>Placa para sinalização viária em chapa de alumínio, totalmente refletiva com película IA/IA - área até 2,0 m²</v>
          </cell>
          <cell r="C4042" t="str">
            <v>M2</v>
          </cell>
          <cell r="D4042">
            <v>1044.3399999999999</v>
          </cell>
          <cell r="E4042">
            <v>18.760000000000002</v>
          </cell>
          <cell r="F4042">
            <v>1063.0999999999999</v>
          </cell>
        </row>
        <row r="4043">
          <cell r="A4043" t="str">
            <v>70.03.008</v>
          </cell>
          <cell r="B4043" t="str">
            <v>Placa para sinalização viária em chapa de alumínio, totalmente refletiva com película III/III - área até 2,0 m²</v>
          </cell>
          <cell r="C4043" t="str">
            <v>M2</v>
          </cell>
          <cell r="D4043">
            <v>1102.31</v>
          </cell>
          <cell r="E4043">
            <v>18.760000000000002</v>
          </cell>
          <cell r="F4043">
            <v>1121.07</v>
          </cell>
        </row>
        <row r="4044">
          <cell r="A4044" t="str">
            <v>70.03.009</v>
          </cell>
          <cell r="B4044" t="str">
            <v>Placa para sinalização viária em chapa de alumínio, totalmente refletiva com película III/III - área maior que 2,0 m²</v>
          </cell>
          <cell r="C4044" t="str">
            <v>M2</v>
          </cell>
          <cell r="D4044">
            <v>1319.13</v>
          </cell>
          <cell r="E4044">
            <v>18.760000000000002</v>
          </cell>
          <cell r="F4044">
            <v>1337.89</v>
          </cell>
        </row>
        <row r="4045">
          <cell r="A4045" t="str">
            <v>70.03.010</v>
          </cell>
          <cell r="B4045" t="str">
            <v>Placa para sinalização viária em alumínio composto, totalmente refletiva com película IA/IA - área até 2,0 m²</v>
          </cell>
          <cell r="C4045" t="str">
            <v>M2</v>
          </cell>
          <cell r="D4045">
            <v>837.87</v>
          </cell>
          <cell r="E4045">
            <v>28.14</v>
          </cell>
          <cell r="F4045">
            <v>866.01</v>
          </cell>
        </row>
        <row r="4046">
          <cell r="A4046" t="str">
            <v>70.03.012</v>
          </cell>
          <cell r="B4046" t="str">
            <v>Placa para sinalização viária em alumínio composto, totalmente refletiva com película III/III - área até 2,0 m²</v>
          </cell>
          <cell r="C4046" t="str">
            <v>M2</v>
          </cell>
          <cell r="D4046">
            <v>902.9</v>
          </cell>
          <cell r="E4046">
            <v>28.14</v>
          </cell>
          <cell r="F4046">
            <v>931.04</v>
          </cell>
        </row>
        <row r="4047">
          <cell r="A4047" t="str">
            <v>70.03.013</v>
          </cell>
          <cell r="B4047" t="str">
            <v>Placa para sinalização viária em alumínio composto, totalmente refletiva com película III/III - área maior que 2,0 m²</v>
          </cell>
          <cell r="C4047" t="str">
            <v>M2</v>
          </cell>
          <cell r="D4047">
            <v>1080.3599999999999</v>
          </cell>
          <cell r="E4047">
            <v>28.14</v>
          </cell>
          <cell r="F4047">
            <v>1108.5</v>
          </cell>
        </row>
        <row r="4048">
          <cell r="A4048" t="str">
            <v>70.04</v>
          </cell>
          <cell r="B4048" t="str">
            <v>Coluna cônica</v>
          </cell>
        </row>
        <row r="4049">
          <cell r="A4049" t="str">
            <v>70.04.001</v>
          </cell>
          <cell r="B4049" t="str">
            <v>Coluna simples (PP), diâmetro de 2 1/2" e comprimento de 3,6 m</v>
          </cell>
          <cell r="C4049" t="str">
            <v>UN</v>
          </cell>
          <cell r="D4049">
            <v>1084.82</v>
          </cell>
          <cell r="E4049">
            <v>80.959999999999994</v>
          </cell>
          <cell r="F4049">
            <v>1165.78</v>
          </cell>
        </row>
        <row r="4050">
          <cell r="A4050" t="str">
            <v>70.04.002</v>
          </cell>
          <cell r="B4050" t="str">
            <v>Coluna simples (P-51), para fixação de placa de orientação</v>
          </cell>
          <cell r="C4050" t="str">
            <v>UN</v>
          </cell>
          <cell r="D4050">
            <v>2566.25</v>
          </cell>
          <cell r="E4050">
            <v>80.959999999999994</v>
          </cell>
          <cell r="F4050">
            <v>2647.21</v>
          </cell>
        </row>
        <row r="4051">
          <cell r="A4051" t="str">
            <v>70.04.003</v>
          </cell>
          <cell r="B4051" t="str">
            <v>Coluna dupla (P-53) para fixação de placa de orientação</v>
          </cell>
          <cell r="C4051" t="str">
            <v>UN</v>
          </cell>
          <cell r="D4051">
            <v>3870.35</v>
          </cell>
          <cell r="E4051">
            <v>138.57</v>
          </cell>
          <cell r="F4051">
            <v>4008.92</v>
          </cell>
        </row>
        <row r="4052">
          <cell r="A4052" t="str">
            <v>70.04.004</v>
          </cell>
          <cell r="B4052" t="str">
            <v>Coluna (P-57) para fixação de placa de orientação, com braço projetado</v>
          </cell>
          <cell r="C4052" t="str">
            <v>UN</v>
          </cell>
          <cell r="D4052">
            <v>3214.07</v>
          </cell>
          <cell r="E4052">
            <v>80.959999999999994</v>
          </cell>
          <cell r="F4052">
            <v>3295.03</v>
          </cell>
        </row>
        <row r="4053">
          <cell r="A4053" t="str">
            <v>70.04.005</v>
          </cell>
          <cell r="B4053" t="str">
            <v>Braço (P-55) para fixação em poste de concreto</v>
          </cell>
          <cell r="C4053" t="str">
            <v>UN</v>
          </cell>
          <cell r="D4053">
            <v>1947.73</v>
          </cell>
          <cell r="E4053">
            <v>50.91</v>
          </cell>
          <cell r="F4053">
            <v>1998.64</v>
          </cell>
        </row>
        <row r="4054">
          <cell r="A4054" t="str">
            <v>70.04.006</v>
          </cell>
          <cell r="B4054" t="str">
            <v>Coluna dupla (PP), diâmetro de 2 x 2 1/2' e comprimento de 3,6 m</v>
          </cell>
          <cell r="C4054" t="str">
            <v>UN</v>
          </cell>
          <cell r="D4054">
            <v>1823.06</v>
          </cell>
          <cell r="E4054">
            <v>80.959999999999994</v>
          </cell>
          <cell r="F4054">
            <v>1904.02</v>
          </cell>
        </row>
        <row r="4055">
          <cell r="A4055" t="str">
            <v>70.04.007</v>
          </cell>
          <cell r="B4055" t="str">
            <v>Coluna semafórica simples 101 mm x 6 m</v>
          </cell>
          <cell r="C4055" t="str">
            <v>UN</v>
          </cell>
          <cell r="D4055">
            <v>2567.54</v>
          </cell>
          <cell r="E4055">
            <v>80.959999999999994</v>
          </cell>
          <cell r="F4055">
            <v>2648.5</v>
          </cell>
        </row>
        <row r="4056">
          <cell r="A4056" t="str">
            <v>70.05</v>
          </cell>
          <cell r="B4056" t="str">
            <v>Sinalizacao semaforica e complementar</v>
          </cell>
        </row>
        <row r="4057">
          <cell r="A4057" t="str">
            <v>70.05.001</v>
          </cell>
          <cell r="B4057" t="str">
            <v>Botoeira convencional para pedestre</v>
          </cell>
          <cell r="C4057" t="str">
            <v>UN</v>
          </cell>
          <cell r="D4057">
            <v>330</v>
          </cell>
          <cell r="E4057">
            <v>17.329999999999998</v>
          </cell>
          <cell r="F4057">
            <v>347.33</v>
          </cell>
        </row>
        <row r="4058">
          <cell r="A4058" t="str">
            <v>70.05.002</v>
          </cell>
          <cell r="B4058" t="str">
            <v>Botoeira sonora para deficientes visuais</v>
          </cell>
          <cell r="C4058" t="str">
            <v>UN</v>
          </cell>
          <cell r="D4058">
            <v>3432.33</v>
          </cell>
          <cell r="E4058">
            <v>38.51</v>
          </cell>
          <cell r="F4058">
            <v>3470.84</v>
          </cell>
        </row>
        <row r="4059">
          <cell r="A4059" t="str">
            <v>70.05.006</v>
          </cell>
          <cell r="B4059" t="str">
            <v>Luminária LED 20W com braço, para travessia de pedestre</v>
          </cell>
          <cell r="C4059" t="str">
            <v>UN</v>
          </cell>
          <cell r="D4059">
            <v>1274.98</v>
          </cell>
          <cell r="E4059">
            <v>25.46</v>
          </cell>
          <cell r="F4059">
            <v>1300.44</v>
          </cell>
        </row>
        <row r="4060">
          <cell r="A4060" t="str">
            <v>70.05.011</v>
          </cell>
          <cell r="B4060" t="str">
            <v>Grupo focal para pedestre com lâmpada LED e contador regressivo</v>
          </cell>
          <cell r="C4060" t="str">
            <v>UN</v>
          </cell>
          <cell r="D4060">
            <v>1886.67</v>
          </cell>
          <cell r="E4060">
            <v>436.5</v>
          </cell>
          <cell r="F4060">
            <v>2323.17</v>
          </cell>
        </row>
        <row r="4061">
          <cell r="A4061" t="str">
            <v>70.05.020</v>
          </cell>
          <cell r="B4061" t="str">
            <v>Grupo focal veicular com lâmpada LED, com anteparo e suportes de fixação</v>
          </cell>
          <cell r="C4061" t="str">
            <v>UN</v>
          </cell>
          <cell r="D4061">
            <v>5835.72</v>
          </cell>
          <cell r="E4061">
            <v>509.28</v>
          </cell>
          <cell r="F4061">
            <v>6345</v>
          </cell>
        </row>
        <row r="4062">
          <cell r="A4062" t="str">
            <v>70.06</v>
          </cell>
          <cell r="B4062" t="str">
            <v>Tachas e tachoes</v>
          </cell>
        </row>
        <row r="4063">
          <cell r="A4063" t="str">
            <v>70.06.001</v>
          </cell>
          <cell r="B4063" t="str">
            <v>Segregador (bate rodas) refletivo</v>
          </cell>
          <cell r="C4063" t="str">
            <v>UN</v>
          </cell>
          <cell r="D4063">
            <v>75.349999999999994</v>
          </cell>
          <cell r="E4063">
            <v>8.35</v>
          </cell>
          <cell r="F4063">
            <v>83.7</v>
          </cell>
        </row>
        <row r="4064">
          <cell r="A4064" t="str">
            <v>70.06.010</v>
          </cell>
          <cell r="B4064" t="str">
            <v>Tacha refletiva de vidro temperado</v>
          </cell>
          <cell r="C4064" t="str">
            <v>UN</v>
          </cell>
          <cell r="D4064">
            <v>21.66</v>
          </cell>
          <cell r="E4064">
            <v>6.26</v>
          </cell>
          <cell r="F4064">
            <v>27.92</v>
          </cell>
        </row>
        <row r="4065">
          <cell r="A4065" t="str">
            <v>70.06.011</v>
          </cell>
          <cell r="B4065" t="str">
            <v>Tacha tipo I bidirecional refletiva</v>
          </cell>
          <cell r="C4065" t="str">
            <v>UN</v>
          </cell>
          <cell r="D4065">
            <v>12.02</v>
          </cell>
          <cell r="E4065">
            <v>6.26</v>
          </cell>
          <cell r="F4065">
            <v>18.28</v>
          </cell>
        </row>
        <row r="4066">
          <cell r="A4066" t="str">
            <v>70.06.012</v>
          </cell>
          <cell r="B4066" t="str">
            <v>Tacha tipo I monodirecional refletiva</v>
          </cell>
          <cell r="C4066" t="str">
            <v>UN</v>
          </cell>
          <cell r="D4066">
            <v>10.47</v>
          </cell>
          <cell r="E4066">
            <v>6.26</v>
          </cell>
          <cell r="F4066">
            <v>16.73</v>
          </cell>
        </row>
        <row r="4067">
          <cell r="A4067" t="str">
            <v>70.06.013</v>
          </cell>
          <cell r="B4067" t="str">
            <v>Tacha tipo II bidirecional refletiva</v>
          </cell>
          <cell r="C4067" t="str">
            <v>UN</v>
          </cell>
          <cell r="D4067">
            <v>15.93</v>
          </cell>
          <cell r="E4067">
            <v>6.26</v>
          </cell>
          <cell r="F4067">
            <v>22.19</v>
          </cell>
        </row>
        <row r="4068">
          <cell r="A4068" t="str">
            <v>70.06.014</v>
          </cell>
          <cell r="B4068" t="str">
            <v>Tacha tipo II monodirecional refletiva</v>
          </cell>
          <cell r="C4068" t="str">
            <v>UN</v>
          </cell>
          <cell r="D4068">
            <v>12.51</v>
          </cell>
          <cell r="E4068">
            <v>6.26</v>
          </cell>
          <cell r="F4068">
            <v>18.77</v>
          </cell>
        </row>
        <row r="4069">
          <cell r="A4069" t="str">
            <v>70.06.020</v>
          </cell>
          <cell r="B4069" t="str">
            <v>Tachão tipo I bidirecional refletivo</v>
          </cell>
          <cell r="C4069" t="str">
            <v>UN</v>
          </cell>
          <cell r="D4069">
            <v>33.450000000000003</v>
          </cell>
          <cell r="E4069">
            <v>6.98</v>
          </cell>
          <cell r="F4069">
            <v>40.43</v>
          </cell>
        </row>
        <row r="4070">
          <cell r="A4070" t="str">
            <v>70.06.021</v>
          </cell>
          <cell r="B4070" t="str">
            <v>Tachão tipo I monodirecional refletivo</v>
          </cell>
          <cell r="C4070" t="str">
            <v>UN</v>
          </cell>
          <cell r="D4070">
            <v>29.92</v>
          </cell>
          <cell r="E4070">
            <v>6.98</v>
          </cell>
          <cell r="F4070">
            <v>36.9</v>
          </cell>
        </row>
        <row r="4071">
          <cell r="A4071" t="str">
            <v>97</v>
          </cell>
          <cell r="B4071" t="str">
            <v>SINALIZACAO E COMUNICACAO VISUAL</v>
          </cell>
        </row>
        <row r="4072">
          <cell r="A4072" t="str">
            <v>97.02</v>
          </cell>
          <cell r="B4072" t="str">
            <v>Placas, porticos e obeliscos arquitetônicos</v>
          </cell>
        </row>
        <row r="4073">
          <cell r="A4073" t="str">
            <v>97.02.030</v>
          </cell>
          <cell r="B4073" t="str">
            <v>Placa comemorativa em aço inoxidável escovado</v>
          </cell>
          <cell r="C4073" t="str">
            <v>M2</v>
          </cell>
          <cell r="D4073">
            <v>8573.15</v>
          </cell>
          <cell r="E4073">
            <v>64.319999999999993</v>
          </cell>
          <cell r="F4073">
            <v>8637.4699999999993</v>
          </cell>
        </row>
        <row r="4074">
          <cell r="A4074" t="str">
            <v>97.02.036</v>
          </cell>
          <cell r="B4074" t="str">
            <v>Placa de identificação em PVC com texto em vinil</v>
          </cell>
          <cell r="C4074" t="str">
            <v>M2</v>
          </cell>
          <cell r="D4074">
            <v>341.55</v>
          </cell>
          <cell r="E4074">
            <v>64.319999999999993</v>
          </cell>
          <cell r="F4074">
            <v>405.87</v>
          </cell>
        </row>
        <row r="4075">
          <cell r="A4075" t="str">
            <v>97.02.190</v>
          </cell>
          <cell r="B4075" t="str">
            <v>Placa de identificação em acrílico com texto em vinil</v>
          </cell>
          <cell r="C4075" t="str">
            <v>M2</v>
          </cell>
          <cell r="D4075">
            <v>2238.35</v>
          </cell>
          <cell r="E4075">
            <v>64.319999999999993</v>
          </cell>
          <cell r="F4075">
            <v>2302.67</v>
          </cell>
        </row>
        <row r="4076">
          <cell r="A4076" t="str">
            <v>97.02.193</v>
          </cell>
          <cell r="B4076" t="str">
            <v>Placa de sinalização em PVC fotoluminescente (200x200mm), com indicação de equipamentos de alarme, detecção e extinção de incêndio</v>
          </cell>
          <cell r="C4076" t="str">
            <v>UN</v>
          </cell>
          <cell r="D4076">
            <v>9.33</v>
          </cell>
          <cell r="E4076">
            <v>4.66</v>
          </cell>
          <cell r="F4076">
            <v>13.99</v>
          </cell>
        </row>
        <row r="4077">
          <cell r="A4077" t="str">
            <v>97.02.194</v>
          </cell>
          <cell r="B4077" t="str">
            <v>Placa de sinalização em PVC fotoluminescente (150x150mm), com indicação de equipamentos de combate à incêndio e alarme</v>
          </cell>
          <cell r="C4077" t="str">
            <v>UN</v>
          </cell>
          <cell r="D4077">
            <v>6.15</v>
          </cell>
          <cell r="E4077">
            <v>4.66</v>
          </cell>
          <cell r="F4077">
            <v>10.81</v>
          </cell>
        </row>
        <row r="4078">
          <cell r="A4078" t="str">
            <v>97.02.195</v>
          </cell>
          <cell r="B4078" t="str">
            <v>Placa de sinalização em PVC fotoluminescente (240x120mm), com indicação de rota de evacuação e saída de emergência</v>
          </cell>
          <cell r="C4078" t="str">
            <v>UN</v>
          </cell>
          <cell r="D4078">
            <v>6.75</v>
          </cell>
          <cell r="E4078">
            <v>4.66</v>
          </cell>
          <cell r="F4078">
            <v>11.41</v>
          </cell>
        </row>
        <row r="4079">
          <cell r="A4079" t="str">
            <v>97.02.196</v>
          </cell>
          <cell r="B4079" t="str">
            <v>Placa de sinalização em PVC fotoluminescente, com identificação de pavimentos</v>
          </cell>
          <cell r="C4079" t="str">
            <v>UN</v>
          </cell>
          <cell r="D4079">
            <v>6.34</v>
          </cell>
          <cell r="E4079">
            <v>4.66</v>
          </cell>
          <cell r="F4079">
            <v>11</v>
          </cell>
        </row>
        <row r="4080">
          <cell r="A4080" t="str">
            <v>97.02.197</v>
          </cell>
          <cell r="B4080" t="str">
            <v>Placa de sinalização em PVC, com indicação de alerta</v>
          </cell>
          <cell r="C4080" t="str">
            <v>UN</v>
          </cell>
          <cell r="D4080">
            <v>10.02</v>
          </cell>
          <cell r="E4080">
            <v>4.66</v>
          </cell>
          <cell r="F4080">
            <v>14.68</v>
          </cell>
        </row>
        <row r="4081">
          <cell r="A4081" t="str">
            <v>97.02.198</v>
          </cell>
          <cell r="B4081" t="str">
            <v>Placa de sinalização em PVC, com indicação de proibição normativa</v>
          </cell>
          <cell r="C4081" t="str">
            <v>UN</v>
          </cell>
          <cell r="D4081">
            <v>6.03</v>
          </cell>
          <cell r="E4081">
            <v>4.66</v>
          </cell>
          <cell r="F4081">
            <v>10.69</v>
          </cell>
        </row>
        <row r="4082">
          <cell r="A4082" t="str">
            <v>97.02.210</v>
          </cell>
          <cell r="B4082" t="str">
            <v>Placa de sinalização em PVC para ambientes</v>
          </cell>
          <cell r="C4082" t="str">
            <v>UN</v>
          </cell>
          <cell r="D4082">
            <v>531.54</v>
          </cell>
          <cell r="E4082">
            <v>2.65</v>
          </cell>
          <cell r="F4082">
            <v>534.19000000000005</v>
          </cell>
        </row>
        <row r="4083">
          <cell r="A4083" t="str">
            <v>97.03</v>
          </cell>
          <cell r="B4083" t="str">
            <v>Pintura de letras e pictogramas</v>
          </cell>
        </row>
        <row r="4084">
          <cell r="A4084" t="str">
            <v>97.03.010</v>
          </cell>
          <cell r="B4084" t="str">
            <v>Sinalização com pictograma em tinta acrílica</v>
          </cell>
          <cell r="C4084" t="str">
            <v>UN</v>
          </cell>
          <cell r="D4084">
            <v>8.9700000000000006</v>
          </cell>
          <cell r="E4084">
            <v>40.67</v>
          </cell>
          <cell r="F4084">
            <v>49.64</v>
          </cell>
        </row>
        <row r="4085">
          <cell r="A4085" t="str">
            <v>97.05</v>
          </cell>
          <cell r="B4085" t="str">
            <v>Placas, porticos e sinalizacao viaria</v>
          </cell>
        </row>
        <row r="4086">
          <cell r="A4086" t="str">
            <v>97.05.070</v>
          </cell>
          <cell r="B4086" t="str">
            <v>Manta de borracha para sinalização em estacionamento e proteção de coluna e parede, de 1000 x 750 mm e espessura 10 mm</v>
          </cell>
          <cell r="C4086" t="str">
            <v>UN</v>
          </cell>
          <cell r="D4086">
            <v>93.29</v>
          </cell>
          <cell r="E4086">
            <v>5.47</v>
          </cell>
          <cell r="F4086">
            <v>98.76</v>
          </cell>
        </row>
        <row r="4087">
          <cell r="A4087" t="str">
            <v>97.05.080</v>
          </cell>
          <cell r="B4087" t="str">
            <v>Cantoneira de borracha para sinalização em estacionamento e proteção de coluna, de 750 x 100 x 100 mm e espessura 10 mm</v>
          </cell>
          <cell r="C4087" t="str">
            <v>UN</v>
          </cell>
          <cell r="D4087">
            <v>34.69</v>
          </cell>
          <cell r="E4087">
            <v>1.1299999999999999</v>
          </cell>
          <cell r="F4087">
            <v>35.82</v>
          </cell>
        </row>
        <row r="4088">
          <cell r="A4088" t="str">
            <v>97.05.130</v>
          </cell>
          <cell r="B4088" t="str">
            <v>Colocação de placa em suporte de madeira / metálico - solo</v>
          </cell>
          <cell r="C4088" t="str">
            <v>M2</v>
          </cell>
          <cell r="D4088">
            <v>58.04</v>
          </cell>
          <cell r="F4088">
            <v>58.04</v>
          </cell>
        </row>
        <row r="4089">
          <cell r="A4089" t="str">
            <v>97.05.140</v>
          </cell>
          <cell r="B4089" t="str">
            <v>Suporte de perfil metálico galvanizado</v>
          </cell>
          <cell r="C4089" t="str">
            <v>KG</v>
          </cell>
          <cell r="D4089">
            <v>26.18</v>
          </cell>
          <cell r="F4089">
            <v>26.18</v>
          </cell>
        </row>
        <row r="4090">
          <cell r="A4090" t="str">
            <v>98</v>
          </cell>
          <cell r="B4090" t="str">
            <v>ARQUITETURA DE INTERIORES</v>
          </cell>
        </row>
        <row r="4091">
          <cell r="A4091" t="str">
            <v>98.02</v>
          </cell>
          <cell r="B4091" t="str">
            <v>Mobiliario</v>
          </cell>
        </row>
        <row r="4092">
          <cell r="A4092" t="str">
            <v>98.02.210</v>
          </cell>
          <cell r="B4092" t="str">
            <v>Banco de madeira com encosto e pés em ferro fundido pintado</v>
          </cell>
          <cell r="C4092" t="str">
            <v>UN</v>
          </cell>
          <cell r="D4092">
            <v>602.77</v>
          </cell>
          <cell r="F4092">
            <v>602.77</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desonerado_185"/>
      <sheetName val="Orçamento"/>
      <sheetName val="Planilha1"/>
      <sheetName val="Peso da cobertura"/>
      <sheetName val="Unid Hunter contrib"/>
    </sheetNames>
    <sheetDataSet>
      <sheetData sheetId="0" refreshError="1"/>
      <sheetData sheetId="1" refreshError="1">
        <row r="1">
          <cell r="B1" t="str">
            <v>COMPANHIA DE DESENVOLVIMENTO HABITACIONAL E URBANO</v>
          </cell>
        </row>
        <row r="2">
          <cell r="A2" t="str">
            <v xml:space="preserve">           DO ESTADO DE SÃO PAULO</v>
          </cell>
        </row>
        <row r="3">
          <cell r="A3" t="str">
            <v xml:space="preserve">       BOLETIM REFERENCIAL DE CUSTOS - TABELA DE SERVIÇOS</v>
          </cell>
        </row>
        <row r="4">
          <cell r="A4" t="str">
            <v>COM DESONERAÇÃO</v>
          </cell>
        </row>
        <row r="5">
          <cell r="F5" t="str">
            <v>Versão 185</v>
          </cell>
        </row>
        <row r="6">
          <cell r="F6" t="str">
            <v>Data Base: FEVEREIRO/22</v>
          </cell>
        </row>
        <row r="7">
          <cell r="C7" t="str">
            <v>BDI :</v>
          </cell>
          <cell r="D7">
            <v>0</v>
          </cell>
          <cell r="E7" t="str">
            <v>L.S.:</v>
          </cell>
          <cell r="F7">
            <v>0.9778</v>
          </cell>
        </row>
        <row r="8">
          <cell r="A8" t="str">
            <v>Referência</v>
          </cell>
          <cell r="B8" t="str">
            <v xml:space="preserve"> Descrição</v>
          </cell>
          <cell r="C8" t="str">
            <v>Un</v>
          </cell>
          <cell r="D8" t="str">
            <v>Material</v>
          </cell>
          <cell r="E8" t="str">
            <v>Mão de Obra</v>
          </cell>
          <cell r="F8" t="str">
            <v>Custo Total</v>
          </cell>
        </row>
        <row r="9">
          <cell r="A9" t="str">
            <v>01</v>
          </cell>
          <cell r="B9" t="str">
            <v>SERVICO TECNICO ESPECIALIZADO</v>
          </cell>
        </row>
        <row r="10">
          <cell r="A10" t="str">
            <v>01.02</v>
          </cell>
          <cell r="B10" t="str">
            <v>Parecer técnico</v>
          </cell>
        </row>
        <row r="11">
          <cell r="A11" t="str">
            <v>01.02.071</v>
          </cell>
          <cell r="B11" t="str">
            <v>Parecer técnico de fundações, contenções e recomendações gerais, para empreendimentos com área construída até 1.000 m²</v>
          </cell>
          <cell r="C11" t="str">
            <v>UN</v>
          </cell>
          <cell r="E11">
            <v>4791.38</v>
          </cell>
          <cell r="F11">
            <v>4791.38</v>
          </cell>
        </row>
        <row r="12">
          <cell r="A12" t="str">
            <v>01.02.081</v>
          </cell>
          <cell r="B12" t="str">
            <v>Parecer técnico de fundações, contenções e recomendações gerais, para empreendimentos com área construída de 1.001 a 2.000 m²</v>
          </cell>
          <cell r="C12" t="str">
            <v>UN</v>
          </cell>
          <cell r="E12">
            <v>6371.61</v>
          </cell>
          <cell r="F12">
            <v>6371.61</v>
          </cell>
        </row>
        <row r="13">
          <cell r="A13" t="str">
            <v>01.02.091</v>
          </cell>
          <cell r="B13" t="str">
            <v>Parecer técnico de fundações, contenções e recomendações gerais, para empreendimentos com área construída de 2.001 a 5.000 m²</v>
          </cell>
          <cell r="C13" t="str">
            <v>UN</v>
          </cell>
          <cell r="E13">
            <v>10884.11</v>
          </cell>
          <cell r="F13">
            <v>10884.11</v>
          </cell>
        </row>
        <row r="14">
          <cell r="A14" t="str">
            <v>01.02.101</v>
          </cell>
          <cell r="B14" t="str">
            <v>Parecer técnico de fundações, contenções e recomendações gerais, para empreendimentos com área construída de 5.001 a 10.000 m²</v>
          </cell>
          <cell r="C14" t="str">
            <v>UN</v>
          </cell>
          <cell r="E14">
            <v>14923.4</v>
          </cell>
          <cell r="F14">
            <v>14923.4</v>
          </cell>
        </row>
        <row r="15">
          <cell r="A15" t="str">
            <v>01.02.111</v>
          </cell>
          <cell r="B15" t="str">
            <v>Parecer técnico de fundações, contenções e recomendações gerais, para empreendimentos com área construída acima de 10.000 m²</v>
          </cell>
          <cell r="C15" t="str">
            <v>UN</v>
          </cell>
          <cell r="E15">
            <v>17390.919999999998</v>
          </cell>
          <cell r="F15">
            <v>17390.919999999998</v>
          </cell>
        </row>
        <row r="16">
          <cell r="A16" t="str">
            <v>01.06</v>
          </cell>
          <cell r="B16" t="str">
            <v>Projeto de instalações elétricas</v>
          </cell>
        </row>
        <row r="17">
          <cell r="A17" t="str">
            <v>01.06.021</v>
          </cell>
          <cell r="B17" t="str">
            <v>Elaboração de projeto de adequação de entrada de energia elétrica junto a concessionária, com medição em baixa tensão e demanda até 75 kVA</v>
          </cell>
          <cell r="C17" t="str">
            <v>UN</v>
          </cell>
          <cell r="E17">
            <v>6119.68</v>
          </cell>
          <cell r="F17">
            <v>6119.68</v>
          </cell>
        </row>
        <row r="18">
          <cell r="A18" t="str">
            <v>01.06.031</v>
          </cell>
          <cell r="B18" t="str">
            <v>Elaboração de projeto de adequação de entrada de energia elétrica junto a concessionária, com medição em média tensão, subestação simplificada e demanda de 75 kVA a 300 kVA</v>
          </cell>
          <cell r="C18" t="str">
            <v>UN</v>
          </cell>
          <cell r="E18">
            <v>10365.540000000001</v>
          </cell>
          <cell r="F18">
            <v>10365.540000000001</v>
          </cell>
        </row>
        <row r="19">
          <cell r="A19" t="str">
            <v>01.06.032</v>
          </cell>
          <cell r="B19" t="str">
            <v>Elaboração de projeto de adequação de entrada de energia elétrica junto a concessionária, com medição em média tensão e demanda de 75 kVA a 300 kVA</v>
          </cell>
          <cell r="C19" t="str">
            <v>UN</v>
          </cell>
          <cell r="E19">
            <v>14026.52</v>
          </cell>
          <cell r="F19">
            <v>14026.52</v>
          </cell>
        </row>
        <row r="20">
          <cell r="A20" t="str">
            <v>01.06.041</v>
          </cell>
          <cell r="B20" t="str">
            <v>Elaboração de projeto de adequação de entrada de energia elétrica junto a concessionária, com medição em média tensão e demanda acima de 300 kVA a 2 MVA</v>
          </cell>
          <cell r="C20" t="str">
            <v>UN</v>
          </cell>
          <cell r="E20">
            <v>18656.900000000001</v>
          </cell>
          <cell r="F20">
            <v>18656.900000000001</v>
          </cell>
        </row>
        <row r="21">
          <cell r="A21" t="str">
            <v>01.17</v>
          </cell>
          <cell r="B21" t="str">
            <v>Projeto executivo</v>
          </cell>
        </row>
        <row r="22">
          <cell r="A22" t="str">
            <v>01.17.031</v>
          </cell>
          <cell r="B22" t="str">
            <v>Projeto executivo de arquitetura em formato A1</v>
          </cell>
          <cell r="C22" t="str">
            <v>UN</v>
          </cell>
          <cell r="E22">
            <v>2410.6799999999998</v>
          </cell>
          <cell r="F22">
            <v>2410.6799999999998</v>
          </cell>
        </row>
        <row r="23">
          <cell r="A23" t="str">
            <v>01.17.041</v>
          </cell>
          <cell r="B23" t="str">
            <v>Projeto executivo de arquitetura em formato A0</v>
          </cell>
          <cell r="C23" t="str">
            <v>UN</v>
          </cell>
          <cell r="E23">
            <v>3258.97</v>
          </cell>
          <cell r="F23">
            <v>3258.97</v>
          </cell>
        </row>
        <row r="24">
          <cell r="A24" t="str">
            <v>01.17.051</v>
          </cell>
          <cell r="B24" t="str">
            <v>Projeto executivo de estrutura em formato A1</v>
          </cell>
          <cell r="C24" t="str">
            <v>UN</v>
          </cell>
          <cell r="E24">
            <v>1767.99</v>
          </cell>
          <cell r="F24">
            <v>1767.99</v>
          </cell>
        </row>
        <row r="25">
          <cell r="A25" t="str">
            <v>01.17.061</v>
          </cell>
          <cell r="B25" t="str">
            <v>Projeto executivo de estrutura em formato A0</v>
          </cell>
          <cell r="C25" t="str">
            <v>UN</v>
          </cell>
          <cell r="E25">
            <v>2418.94</v>
          </cell>
          <cell r="F25">
            <v>2418.94</v>
          </cell>
        </row>
        <row r="26">
          <cell r="A26" t="str">
            <v>01.17.071</v>
          </cell>
          <cell r="B26" t="str">
            <v>Projeto executivo de instalações hidráulicas em formato A1</v>
          </cell>
          <cell r="C26" t="str">
            <v>UN</v>
          </cell>
          <cell r="E26">
            <v>759</v>
          </cell>
          <cell r="F26">
            <v>759</v>
          </cell>
        </row>
        <row r="27">
          <cell r="A27" t="str">
            <v>01.17.081</v>
          </cell>
          <cell r="B27" t="str">
            <v>Projeto executivo de instalações hidráulicas em formato A0</v>
          </cell>
          <cell r="C27" t="str">
            <v>UN</v>
          </cell>
          <cell r="E27">
            <v>1010.32</v>
          </cell>
          <cell r="F27">
            <v>1010.32</v>
          </cell>
        </row>
        <row r="28">
          <cell r="A28" t="str">
            <v>01.17.111</v>
          </cell>
          <cell r="B28" t="str">
            <v>Projeto executivo de instalações elétricas em formato A1</v>
          </cell>
          <cell r="C28" t="str">
            <v>UN</v>
          </cell>
          <cell r="E28">
            <v>842.82</v>
          </cell>
          <cell r="F28">
            <v>842.82</v>
          </cell>
        </row>
        <row r="29">
          <cell r="A29" t="str">
            <v>01.17.121</v>
          </cell>
          <cell r="B29" t="str">
            <v>Projeto executivo de instalações elétricas em formato A0</v>
          </cell>
          <cell r="C29" t="str">
            <v>UN</v>
          </cell>
          <cell r="E29">
            <v>1168.6199999999999</v>
          </cell>
          <cell r="F29">
            <v>1168.6199999999999</v>
          </cell>
        </row>
        <row r="30">
          <cell r="A30" t="str">
            <v>01.17.151</v>
          </cell>
          <cell r="B30" t="str">
            <v>Projeto executivo de climatização em formato A1</v>
          </cell>
          <cell r="C30" t="str">
            <v>UN</v>
          </cell>
          <cell r="E30">
            <v>1622.28</v>
          </cell>
          <cell r="F30">
            <v>1622.28</v>
          </cell>
        </row>
        <row r="31">
          <cell r="A31" t="str">
            <v>01.17.161</v>
          </cell>
          <cell r="B31" t="str">
            <v>Projeto executivo de climatização em formato A0</v>
          </cell>
          <cell r="C31" t="str">
            <v>UN</v>
          </cell>
          <cell r="E31">
            <v>2211.35</v>
          </cell>
          <cell r="F31">
            <v>2211.35</v>
          </cell>
        </row>
        <row r="32">
          <cell r="A32" t="str">
            <v>01.17.171</v>
          </cell>
          <cell r="B32" t="str">
            <v>Projeto executivo de chuveiros automáticos em formato A1</v>
          </cell>
          <cell r="C32" t="str">
            <v>UN</v>
          </cell>
          <cell r="E32">
            <v>1400.53</v>
          </cell>
          <cell r="F32">
            <v>1400.53</v>
          </cell>
        </row>
        <row r="33">
          <cell r="A33" t="str">
            <v>01.17.181</v>
          </cell>
          <cell r="B33" t="str">
            <v>Projeto executivo de chuveiros automáticos em formato A0</v>
          </cell>
          <cell r="C33" t="str">
            <v>UN</v>
          </cell>
          <cell r="E33">
            <v>1810.24</v>
          </cell>
          <cell r="F33">
            <v>1810.24</v>
          </cell>
        </row>
        <row r="34">
          <cell r="A34" t="str">
            <v>01.20</v>
          </cell>
          <cell r="B34" t="str">
            <v>Levantamento topográfico e geofísico</v>
          </cell>
        </row>
        <row r="35">
          <cell r="A35" t="str">
            <v>01.20.010</v>
          </cell>
          <cell r="B35" t="str">
            <v>Taxa de mobilização e desmobilização de equipamentos para execução de levantamento topográfico</v>
          </cell>
          <cell r="C35" t="str">
            <v>TX</v>
          </cell>
          <cell r="D35">
            <v>1141.95</v>
          </cell>
          <cell r="F35">
            <v>1141.95</v>
          </cell>
        </row>
        <row r="36">
          <cell r="A36" t="str">
            <v>01.20.691</v>
          </cell>
          <cell r="B36" t="str">
            <v>Levantamento planimétrico cadastral com áreas ocupadas predominantemente por comunidades - área até 20.000 m² (mínimo de 3.500 m²)</v>
          </cell>
          <cell r="C36" t="str">
            <v>M2</v>
          </cell>
          <cell r="D36">
            <v>0.46</v>
          </cell>
          <cell r="E36">
            <v>0.39</v>
          </cell>
          <cell r="F36">
            <v>0.85</v>
          </cell>
        </row>
        <row r="37">
          <cell r="A37" t="str">
            <v>01.20.701</v>
          </cell>
          <cell r="B37" t="str">
            <v>Levantamento planimétrico cadastral com áreas ocupadas predominantemente por comunidades - área acima de 20.000 m² até 200.000 m²</v>
          </cell>
          <cell r="C37" t="str">
            <v>M2</v>
          </cell>
          <cell r="D37">
            <v>0.37</v>
          </cell>
          <cell r="E37">
            <v>0.28999999999999998</v>
          </cell>
          <cell r="F37">
            <v>0.66</v>
          </cell>
        </row>
        <row r="38">
          <cell r="A38" t="str">
            <v>01.20.711</v>
          </cell>
          <cell r="B38" t="str">
            <v>Levantamento planimétrico cadastral com áreas ocupadas predominantemente por comunidades - área acima de 200.000 m²</v>
          </cell>
          <cell r="C38" t="str">
            <v>M2</v>
          </cell>
          <cell r="D38">
            <v>0.31</v>
          </cell>
          <cell r="E38">
            <v>0.24</v>
          </cell>
          <cell r="F38">
            <v>0.55000000000000004</v>
          </cell>
        </row>
        <row r="39">
          <cell r="A39" t="str">
            <v>01.20.721</v>
          </cell>
          <cell r="B39" t="str">
            <v>Levantamento planimétrico cadastral com áreas até 50% de ocupação - área até 20.000 m² (mínimo de 3.500 m²)</v>
          </cell>
          <cell r="C39" t="str">
            <v>M2</v>
          </cell>
          <cell r="D39">
            <v>0.4</v>
          </cell>
          <cell r="E39">
            <v>0.35</v>
          </cell>
          <cell r="F39">
            <v>0.75</v>
          </cell>
        </row>
        <row r="40">
          <cell r="A40" t="str">
            <v>01.20.731</v>
          </cell>
          <cell r="B40" t="str">
            <v>Levantamento planimétrico cadastral com áreas até 50% de ocupação - área acima de 20.000 m² até 200.000 m²</v>
          </cell>
          <cell r="C40" t="str">
            <v>M2</v>
          </cell>
          <cell r="D40">
            <v>0.2</v>
          </cell>
          <cell r="E40">
            <v>0.37</v>
          </cell>
          <cell r="F40">
            <v>0.56999999999999995</v>
          </cell>
        </row>
        <row r="41">
          <cell r="A41" t="str">
            <v>01.20.741</v>
          </cell>
          <cell r="B41" t="str">
            <v>Levantamento planimétrico cadastral com áreas até 50% de ocupação - área acima de 200.000 m²</v>
          </cell>
          <cell r="C41" t="str">
            <v>M2</v>
          </cell>
          <cell r="D41">
            <v>0.26</v>
          </cell>
          <cell r="E41">
            <v>0.21</v>
          </cell>
          <cell r="F41">
            <v>0.47</v>
          </cell>
        </row>
        <row r="42">
          <cell r="A42" t="str">
            <v>01.20.751</v>
          </cell>
          <cell r="B42" t="str">
            <v>Levantamento planimétrico cadastral com áreas acima de 50% de ocupação - área até 20.000 m² (mínimo de 4.000 m²)</v>
          </cell>
          <cell r="C42" t="str">
            <v>M2</v>
          </cell>
          <cell r="D42">
            <v>0.36</v>
          </cell>
          <cell r="E42">
            <v>0.28999999999999998</v>
          </cell>
          <cell r="F42">
            <v>0.65</v>
          </cell>
        </row>
        <row r="43">
          <cell r="A43" t="str">
            <v>01.20.761</v>
          </cell>
          <cell r="B43" t="str">
            <v>Levantamento planimétrico cadastral com áreas acima de 50% de ocupação - área acima de 20.000 m² até 200.000 m²</v>
          </cell>
          <cell r="C43" t="str">
            <v>M2</v>
          </cell>
          <cell r="D43">
            <v>0.32</v>
          </cell>
          <cell r="E43">
            <v>0.26</v>
          </cell>
          <cell r="F43">
            <v>0.57999999999999996</v>
          </cell>
        </row>
        <row r="44">
          <cell r="A44" t="str">
            <v>01.20.771</v>
          </cell>
          <cell r="B44" t="str">
            <v>Levantamento planimétrico cadastral com áreas acima de 50% de ocupação - área acima de 200.000 m²</v>
          </cell>
          <cell r="C44" t="str">
            <v>M2</v>
          </cell>
          <cell r="D44">
            <v>0.31</v>
          </cell>
          <cell r="E44">
            <v>0.25</v>
          </cell>
          <cell r="F44">
            <v>0.56000000000000005</v>
          </cell>
        </row>
        <row r="45">
          <cell r="A45" t="str">
            <v>01.20.781</v>
          </cell>
          <cell r="B45" t="str">
            <v>Levantamento planialtimétrico cadastral com áreas ocupadas predominantemente por comunidades - área até 20.000 m² (mínimo de 3.500 m²)</v>
          </cell>
          <cell r="C45" t="str">
            <v>M2</v>
          </cell>
          <cell r="D45">
            <v>0.5</v>
          </cell>
          <cell r="E45">
            <v>0.42</v>
          </cell>
          <cell r="F45">
            <v>0.92</v>
          </cell>
        </row>
        <row r="46">
          <cell r="A46" t="str">
            <v>01.20.791</v>
          </cell>
          <cell r="B46" t="str">
            <v>Levantamento planialtimétrico cadastral com áreas ocupadas predominantemente por comunidades - área acima de 20.000 m² até 200.000 m²</v>
          </cell>
          <cell r="C46" t="str">
            <v>M2</v>
          </cell>
          <cell r="D46">
            <v>0.4</v>
          </cell>
          <cell r="E46">
            <v>0.33</v>
          </cell>
          <cell r="F46">
            <v>0.73</v>
          </cell>
        </row>
        <row r="47">
          <cell r="A47" t="str">
            <v>01.20.801</v>
          </cell>
          <cell r="B47" t="str">
            <v>Levantamento planialtimétrico cadastral com áreas ocupadas predominantemente por comunidades - área acima de 200.000 m²</v>
          </cell>
          <cell r="C47" t="str">
            <v>M2</v>
          </cell>
          <cell r="D47">
            <v>0.32</v>
          </cell>
          <cell r="E47">
            <v>0.26</v>
          </cell>
          <cell r="F47">
            <v>0.57999999999999996</v>
          </cell>
        </row>
        <row r="48">
          <cell r="A48" t="str">
            <v>01.20.811</v>
          </cell>
          <cell r="B48" t="str">
            <v>Levantamento planialtimétrico cadastral com áreas até 50% de ocupação - área até 20.000 m² (mínimo de 4.000 m²)</v>
          </cell>
          <cell r="C48" t="str">
            <v>M2</v>
          </cell>
          <cell r="D48">
            <v>0.42</v>
          </cell>
          <cell r="E48">
            <v>0.35</v>
          </cell>
          <cell r="F48">
            <v>0.77</v>
          </cell>
        </row>
        <row r="49">
          <cell r="A49" t="str">
            <v>01.20.821</v>
          </cell>
          <cell r="B49" t="str">
            <v>Levantamento planialtimétrico cadastral com áreas até 50% de ocupação - área acima de 20.000 m² até 200.000 m²</v>
          </cell>
          <cell r="C49" t="str">
            <v>M2</v>
          </cell>
          <cell r="D49">
            <v>0.35</v>
          </cell>
          <cell r="E49">
            <v>0.28000000000000003</v>
          </cell>
          <cell r="F49">
            <v>0.63</v>
          </cell>
        </row>
        <row r="50">
          <cell r="A50" t="str">
            <v>01.20.831</v>
          </cell>
          <cell r="B50" t="str">
            <v>Levantamento planialtimétrico cadastral com áreas até 50% de ocupação - área acima de 200.000 m²</v>
          </cell>
          <cell r="C50" t="str">
            <v>M2</v>
          </cell>
          <cell r="D50">
            <v>0.28999999999999998</v>
          </cell>
          <cell r="E50">
            <v>0.23</v>
          </cell>
          <cell r="F50">
            <v>0.52</v>
          </cell>
        </row>
        <row r="51">
          <cell r="A51" t="str">
            <v>01.20.841</v>
          </cell>
          <cell r="B51" t="str">
            <v>Levantamento planialtimétrico cadastral com áreas acima de 50% de ocupação - área até 20.000 m² (mínimo de 3.500 m²)</v>
          </cell>
          <cell r="C51" t="str">
            <v>M2</v>
          </cell>
          <cell r="D51">
            <v>0.49</v>
          </cell>
          <cell r="E51">
            <v>0.4</v>
          </cell>
          <cell r="F51">
            <v>0.89</v>
          </cell>
        </row>
        <row r="52">
          <cell r="A52" t="str">
            <v>01.20.851</v>
          </cell>
          <cell r="B52" t="str">
            <v>Levantamento planialtimétrico cadastral com áreas acima de 50% de ocupação - área acima de 20.000 m² até 200.000 m²</v>
          </cell>
          <cell r="C52" t="str">
            <v>M2</v>
          </cell>
          <cell r="D52">
            <v>0.33</v>
          </cell>
          <cell r="E52">
            <v>0.27</v>
          </cell>
          <cell r="F52">
            <v>0.6</v>
          </cell>
        </row>
        <row r="53">
          <cell r="A53" t="str">
            <v>01.20.861</v>
          </cell>
          <cell r="B53" t="str">
            <v>Levantamento planialtimétrico cadastral com áreas acima de 50% de ocupação - área acima de 200.000 m²</v>
          </cell>
          <cell r="C53" t="str">
            <v>M2</v>
          </cell>
          <cell r="D53">
            <v>0.2</v>
          </cell>
          <cell r="E53">
            <v>0.28000000000000003</v>
          </cell>
          <cell r="F53">
            <v>0.48</v>
          </cell>
        </row>
        <row r="54">
          <cell r="A54" t="str">
            <v>01.20.871</v>
          </cell>
          <cell r="B54" t="str">
            <v>Levantamento planialtimétrico cadastral em área rural até 2 alqueires (mínimo de 10.000 m²)</v>
          </cell>
          <cell r="C54" t="str">
            <v>M2</v>
          </cell>
          <cell r="D54">
            <v>0.21</v>
          </cell>
          <cell r="E54">
            <v>0.16</v>
          </cell>
          <cell r="F54">
            <v>0.37</v>
          </cell>
        </row>
        <row r="55">
          <cell r="A55" t="str">
            <v>01.20.881</v>
          </cell>
          <cell r="B55" t="str">
            <v>Levantamento planialtimétrico cadastral em área rural acima de 2 até 5 alqueires</v>
          </cell>
          <cell r="C55" t="str">
            <v>M2</v>
          </cell>
          <cell r="D55">
            <v>0.15</v>
          </cell>
          <cell r="E55">
            <v>0.13</v>
          </cell>
          <cell r="F55">
            <v>0.28000000000000003</v>
          </cell>
        </row>
        <row r="56">
          <cell r="A56" t="str">
            <v>01.20.891</v>
          </cell>
          <cell r="B56" t="str">
            <v>Levantamento planialtimétrico cadastral em área rural acima de 5 até 10 alqueires</v>
          </cell>
          <cell r="C56" t="str">
            <v>M2</v>
          </cell>
          <cell r="D56">
            <v>0.11</v>
          </cell>
          <cell r="E56">
            <v>0.09</v>
          </cell>
          <cell r="F56">
            <v>0.2</v>
          </cell>
        </row>
        <row r="57">
          <cell r="A57" t="str">
            <v>01.20.901</v>
          </cell>
          <cell r="B57" t="str">
            <v>Levantamento planialtimétrico cadastral em área rural acima de 10 alqueires</v>
          </cell>
          <cell r="C57" t="str">
            <v>M2</v>
          </cell>
          <cell r="D57">
            <v>0.1</v>
          </cell>
          <cell r="E57">
            <v>7.0000000000000007E-2</v>
          </cell>
          <cell r="F57">
            <v>0.17</v>
          </cell>
        </row>
        <row r="58">
          <cell r="A58" t="str">
            <v>01.20.911</v>
          </cell>
          <cell r="B58" t="str">
            <v>Transporte de referência de nível (RN) - classe IIN (mínimo de 2 km)</v>
          </cell>
          <cell r="C58" t="str">
            <v>KM</v>
          </cell>
          <cell r="D58">
            <v>761.35</v>
          </cell>
          <cell r="E58">
            <v>492.92</v>
          </cell>
          <cell r="F58">
            <v>1254.27</v>
          </cell>
        </row>
        <row r="59">
          <cell r="A59" t="str">
            <v>01.20.921</v>
          </cell>
          <cell r="B59" t="str">
            <v>Implantação de marcos através de levantamento com GPS (mínimo de 3 marcos)</v>
          </cell>
          <cell r="C59" t="str">
            <v>UN</v>
          </cell>
          <cell r="D59">
            <v>794.95</v>
          </cell>
          <cell r="E59">
            <v>337.28</v>
          </cell>
          <cell r="F59">
            <v>1132.23</v>
          </cell>
        </row>
        <row r="60">
          <cell r="A60" t="str">
            <v>01.21</v>
          </cell>
          <cell r="B60" t="str">
            <v>Estudo geotecnico (sondagem)</v>
          </cell>
        </row>
        <row r="61">
          <cell r="A61" t="str">
            <v>01.21.010</v>
          </cell>
          <cell r="B61" t="str">
            <v>Taxa de mobilização e desmobilização de equipamentos para execução de sondagem</v>
          </cell>
          <cell r="C61" t="str">
            <v>TX</v>
          </cell>
          <cell r="D61">
            <v>1126.51</v>
          </cell>
          <cell r="F61">
            <v>1126.51</v>
          </cell>
        </row>
        <row r="62">
          <cell r="A62" t="str">
            <v>01.21.090</v>
          </cell>
          <cell r="B62" t="str">
            <v>Taxa de mobilização e desmobilização de equipamentos para execução de sondagem rotativa</v>
          </cell>
          <cell r="C62" t="str">
            <v>TX</v>
          </cell>
          <cell r="D62">
            <v>5992.14</v>
          </cell>
          <cell r="F62">
            <v>5992.14</v>
          </cell>
        </row>
        <row r="63">
          <cell r="A63" t="str">
            <v>01.21.100</v>
          </cell>
          <cell r="B63" t="str">
            <v>Sondagem do terreno a trado</v>
          </cell>
          <cell r="C63" t="str">
            <v>M</v>
          </cell>
          <cell r="D63">
            <v>82.51</v>
          </cell>
          <cell r="F63">
            <v>82.51</v>
          </cell>
        </row>
        <row r="64">
          <cell r="A64" t="str">
            <v>01.21.110</v>
          </cell>
          <cell r="B64" t="str">
            <v>Sondagem do terreno à percussão (mínimo de 30 m)</v>
          </cell>
          <cell r="C64" t="str">
            <v>M</v>
          </cell>
          <cell r="D64">
            <v>92.46</v>
          </cell>
          <cell r="F64">
            <v>92.46</v>
          </cell>
        </row>
        <row r="65">
          <cell r="A65" t="str">
            <v>01.21.120</v>
          </cell>
          <cell r="B65" t="str">
            <v>Sondagem do terreno rotativa em solo</v>
          </cell>
          <cell r="C65" t="str">
            <v>M</v>
          </cell>
          <cell r="D65">
            <v>333.44</v>
          </cell>
          <cell r="F65">
            <v>333.44</v>
          </cell>
        </row>
        <row r="66">
          <cell r="A66" t="str">
            <v>01.21.130</v>
          </cell>
          <cell r="B66" t="str">
            <v>Sondagem do terreno rotativa em rocha</v>
          </cell>
          <cell r="C66" t="str">
            <v>M</v>
          </cell>
          <cell r="D66">
            <v>604.47</v>
          </cell>
          <cell r="F66">
            <v>604.47</v>
          </cell>
        </row>
        <row r="67">
          <cell r="A67" t="str">
            <v>01.21.140</v>
          </cell>
          <cell r="B67" t="str">
            <v>Sondagem do terreno à percussão com a utilização de torquímetro (mínimo de 30 m)</v>
          </cell>
          <cell r="C67" t="str">
            <v>M</v>
          </cell>
          <cell r="D67">
            <v>82.23</v>
          </cell>
          <cell r="F67">
            <v>82.23</v>
          </cell>
        </row>
        <row r="68">
          <cell r="A68" t="str">
            <v>01.23</v>
          </cell>
          <cell r="B68" t="str">
            <v>Tratamento, recuperação e trabalhos especiais em concreto</v>
          </cell>
        </row>
        <row r="69">
          <cell r="A69" t="str">
            <v>01.23.010</v>
          </cell>
          <cell r="B69" t="str">
            <v>Taxa de mobilização e desmobilização de equipamentos para execução de corte em concreto armado</v>
          </cell>
          <cell r="C69" t="str">
            <v>TX</v>
          </cell>
          <cell r="D69">
            <v>315.2</v>
          </cell>
          <cell r="F69">
            <v>315.2</v>
          </cell>
        </row>
        <row r="70">
          <cell r="A70" t="str">
            <v>01.23.020</v>
          </cell>
          <cell r="B70" t="str">
            <v>Limpeza de armadura com escova de aço</v>
          </cell>
          <cell r="C70" t="str">
            <v>M2</v>
          </cell>
          <cell r="D70">
            <v>2.93</v>
          </cell>
          <cell r="E70">
            <v>4.3600000000000003</v>
          </cell>
          <cell r="F70">
            <v>7.29</v>
          </cell>
        </row>
        <row r="71">
          <cell r="A71" t="str">
            <v>01.23.030</v>
          </cell>
          <cell r="B71" t="str">
            <v>Preparo de ponte de aderência com adesivo a base de epóxi</v>
          </cell>
          <cell r="C71" t="str">
            <v>M2</v>
          </cell>
          <cell r="D71">
            <v>111.97</v>
          </cell>
          <cell r="E71">
            <v>32.159999999999997</v>
          </cell>
          <cell r="F71">
            <v>144.13</v>
          </cell>
        </row>
        <row r="72">
          <cell r="A72" t="str">
            <v>01.23.056</v>
          </cell>
          <cell r="B72" t="str">
            <v>Tratamento de armadura com produto anticorrosivo a base de zinco</v>
          </cell>
          <cell r="C72" t="str">
            <v>M2</v>
          </cell>
          <cell r="D72">
            <v>23.81</v>
          </cell>
          <cell r="E72">
            <v>30.67</v>
          </cell>
          <cell r="F72">
            <v>54.48</v>
          </cell>
        </row>
        <row r="73">
          <cell r="A73" t="str">
            <v>01.23.060</v>
          </cell>
          <cell r="B73" t="str">
            <v>Corte de concreto deteriorado inclusive remoção dos detritos</v>
          </cell>
          <cell r="C73" t="str">
            <v>M2</v>
          </cell>
          <cell r="E73">
            <v>21.78</v>
          </cell>
          <cell r="F73">
            <v>21.78</v>
          </cell>
        </row>
        <row r="74">
          <cell r="A74" t="str">
            <v>01.23.070</v>
          </cell>
          <cell r="B74" t="str">
            <v>Demarcação de área com disco de corte diamantado</v>
          </cell>
          <cell r="C74" t="str">
            <v>M</v>
          </cell>
          <cell r="D74">
            <v>0.93</v>
          </cell>
          <cell r="E74">
            <v>3.21</v>
          </cell>
          <cell r="F74">
            <v>4.1399999999999997</v>
          </cell>
        </row>
        <row r="75">
          <cell r="A75" t="str">
            <v>01.23.100</v>
          </cell>
          <cell r="B75" t="str">
            <v>Demolição de concreto armado com preservação de armadura, para reforço e recuperação estrutural</v>
          </cell>
          <cell r="C75" t="str">
            <v>M3</v>
          </cell>
          <cell r="E75">
            <v>328.73</v>
          </cell>
          <cell r="F75">
            <v>328.73</v>
          </cell>
        </row>
        <row r="76">
          <cell r="A76" t="str">
            <v>01.23.140</v>
          </cell>
          <cell r="B76" t="str">
            <v>Furação de 1 1/4" em concreto armado</v>
          </cell>
          <cell r="C76" t="str">
            <v>M</v>
          </cell>
          <cell r="D76">
            <v>190.78</v>
          </cell>
          <cell r="F76">
            <v>190.78</v>
          </cell>
        </row>
        <row r="77">
          <cell r="A77" t="str">
            <v>01.23.150</v>
          </cell>
          <cell r="B77" t="str">
            <v>Furação de 1 1/2" em concreto armado</v>
          </cell>
          <cell r="C77" t="str">
            <v>M</v>
          </cell>
          <cell r="D77">
            <v>193.91</v>
          </cell>
          <cell r="F77">
            <v>193.91</v>
          </cell>
        </row>
        <row r="78">
          <cell r="A78" t="str">
            <v>01.23.160</v>
          </cell>
          <cell r="B78" t="str">
            <v>Furação de 2 1/4" em concreto armado</v>
          </cell>
          <cell r="C78" t="str">
            <v>M</v>
          </cell>
          <cell r="D78">
            <v>266.48</v>
          </cell>
          <cell r="F78">
            <v>266.48</v>
          </cell>
        </row>
        <row r="79">
          <cell r="A79" t="str">
            <v>01.23.190</v>
          </cell>
          <cell r="B79" t="str">
            <v>Furação de 2 1/2" em concreto armado</v>
          </cell>
          <cell r="C79" t="str">
            <v>M</v>
          </cell>
          <cell r="D79">
            <v>274.92</v>
          </cell>
          <cell r="F79">
            <v>274.92</v>
          </cell>
        </row>
        <row r="80">
          <cell r="A80" t="str">
            <v>01.23.200</v>
          </cell>
          <cell r="B80" t="str">
            <v>Taxa de mobilização e desmobilização de equipamentos para execução de perfuração em concreto</v>
          </cell>
          <cell r="C80" t="str">
            <v>TX</v>
          </cell>
          <cell r="D80">
            <v>263.87</v>
          </cell>
          <cell r="F80">
            <v>263.87</v>
          </cell>
        </row>
        <row r="81">
          <cell r="A81" t="str">
            <v>01.23.221</v>
          </cell>
          <cell r="B81" t="str">
            <v>Furação para até 10mm x 100mm em concreto armado, inclusive colagem de armadura (para até 8mm)</v>
          </cell>
          <cell r="C81" t="str">
            <v>UN</v>
          </cell>
          <cell r="D81">
            <v>7.52</v>
          </cell>
          <cell r="F81">
            <v>7.52</v>
          </cell>
        </row>
        <row r="82">
          <cell r="A82" t="str">
            <v>01.23.222</v>
          </cell>
          <cell r="B82" t="str">
            <v>Furação para 12,5mm x 100mm em concreto armado, inclusive colagem de armadura (para 10mm)</v>
          </cell>
          <cell r="C82" t="str">
            <v>UN</v>
          </cell>
          <cell r="D82">
            <v>8.0299999999999994</v>
          </cell>
          <cell r="F82">
            <v>8.0299999999999994</v>
          </cell>
        </row>
        <row r="83">
          <cell r="A83" t="str">
            <v>01.23.223</v>
          </cell>
          <cell r="B83" t="str">
            <v>Furação para 16mm x 100mm em concreto armado, inclusive colagem de armadura (para 12,5mm)</v>
          </cell>
          <cell r="C83" t="str">
            <v>UN</v>
          </cell>
          <cell r="D83">
            <v>10.72</v>
          </cell>
          <cell r="F83">
            <v>10.72</v>
          </cell>
        </row>
        <row r="84">
          <cell r="A84" t="str">
            <v>01.23.231</v>
          </cell>
          <cell r="B84" t="str">
            <v>Furação para até 10mm x 150mm em concreto armado, inclusive colagem de armadura (para até 8mm)</v>
          </cell>
          <cell r="C84" t="str">
            <v>UN</v>
          </cell>
          <cell r="D84">
            <v>10.74</v>
          </cell>
          <cell r="F84">
            <v>10.74</v>
          </cell>
        </row>
        <row r="85">
          <cell r="A85" t="str">
            <v>01.23.232</v>
          </cell>
          <cell r="B85" t="str">
            <v>Furação para 12,5mm x 150mm em concreto armado, inclusive colagem de armadura (para 10mm)</v>
          </cell>
          <cell r="C85" t="str">
            <v>UN</v>
          </cell>
          <cell r="D85">
            <v>12.49</v>
          </cell>
          <cell r="F85">
            <v>12.49</v>
          </cell>
        </row>
        <row r="86">
          <cell r="A86" t="str">
            <v>01.23.233</v>
          </cell>
          <cell r="B86" t="str">
            <v>Furação para 16mm x 150mm em concreto armado, inclusive colagem de armadura (para 12,5mm)</v>
          </cell>
          <cell r="C86" t="str">
            <v>UN</v>
          </cell>
          <cell r="D86">
            <v>16.41</v>
          </cell>
          <cell r="F86">
            <v>16.41</v>
          </cell>
        </row>
        <row r="87">
          <cell r="A87" t="str">
            <v>01.23.234</v>
          </cell>
          <cell r="B87" t="str">
            <v>Furação para 20mm x 150mm em concreto armado, inclusive colagem de armadura (para 16mm)</v>
          </cell>
          <cell r="C87" t="str">
            <v>UN</v>
          </cell>
          <cell r="D87">
            <v>19.12</v>
          </cell>
          <cell r="F87">
            <v>19.12</v>
          </cell>
        </row>
        <row r="88">
          <cell r="A88" t="str">
            <v>01.23.236</v>
          </cell>
          <cell r="B88" t="str">
            <v>Furação para até 10mm x 200mm em concreto armado, inclusive colagem de armadura (para 8mm)</v>
          </cell>
          <cell r="C88" t="str">
            <v>UN</v>
          </cell>
          <cell r="D88">
            <v>15.51</v>
          </cell>
          <cell r="F88">
            <v>15.51</v>
          </cell>
        </row>
        <row r="89">
          <cell r="A89" t="str">
            <v>01.23.237</v>
          </cell>
          <cell r="B89" t="str">
            <v>Furação para 12,5mm x 200mm em concreto armado, inclusive colagem de armadura (para 10mm)</v>
          </cell>
          <cell r="C89" t="str">
            <v>UN</v>
          </cell>
          <cell r="D89">
            <v>16.38</v>
          </cell>
          <cell r="F89">
            <v>16.38</v>
          </cell>
        </row>
        <row r="90">
          <cell r="A90" t="str">
            <v>01.23.238</v>
          </cell>
          <cell r="B90" t="str">
            <v>Furação para 16mm x 200mm em concreto armado, inclusive colagem de armadura (para 12,5mm)</v>
          </cell>
          <cell r="C90" t="str">
            <v>UN</v>
          </cell>
          <cell r="D90">
            <v>22.07</v>
          </cell>
          <cell r="F90">
            <v>22.07</v>
          </cell>
        </row>
        <row r="91">
          <cell r="A91" t="str">
            <v>01.23.239</v>
          </cell>
          <cell r="B91" t="str">
            <v>Furação para 20mm x 200mm em concreto armado, inclusive colagem de armadura (para 16mm)</v>
          </cell>
          <cell r="C91" t="str">
            <v>UN</v>
          </cell>
          <cell r="D91">
            <v>26.42</v>
          </cell>
          <cell r="F91">
            <v>26.42</v>
          </cell>
        </row>
        <row r="92">
          <cell r="A92" t="str">
            <v>01.23.254</v>
          </cell>
          <cell r="B92" t="str">
            <v>Furação de 1" em concreto armado</v>
          </cell>
          <cell r="C92" t="str">
            <v>M</v>
          </cell>
          <cell r="D92">
            <v>193.46</v>
          </cell>
          <cell r="F92">
            <v>193.46</v>
          </cell>
        </row>
        <row r="93">
          <cell r="A93" t="str">
            <v>01.23.260</v>
          </cell>
          <cell r="B93" t="str">
            <v>Furação de 2" em concreto armado</v>
          </cell>
          <cell r="C93" t="str">
            <v>M</v>
          </cell>
          <cell r="D93">
            <v>251.03</v>
          </cell>
          <cell r="F93">
            <v>251.03</v>
          </cell>
        </row>
        <row r="94">
          <cell r="A94" t="str">
            <v>01.23.264</v>
          </cell>
          <cell r="B94" t="str">
            <v>Furação de 3" em concreto armado</v>
          </cell>
          <cell r="C94" t="str">
            <v>M</v>
          </cell>
          <cell r="D94">
            <v>283.85000000000002</v>
          </cell>
          <cell r="F94">
            <v>283.85000000000002</v>
          </cell>
        </row>
        <row r="95">
          <cell r="A95" t="str">
            <v>01.23.270</v>
          </cell>
          <cell r="B95" t="str">
            <v>Furação de 4" em concreto armado</v>
          </cell>
          <cell r="C95" t="str">
            <v>M</v>
          </cell>
          <cell r="D95">
            <v>312.52999999999997</v>
          </cell>
          <cell r="F95">
            <v>312.52999999999997</v>
          </cell>
        </row>
        <row r="96">
          <cell r="A96" t="str">
            <v>01.23.274</v>
          </cell>
          <cell r="B96" t="str">
            <v>Furação de 5" em concreto armado</v>
          </cell>
          <cell r="C96" t="str">
            <v>M</v>
          </cell>
          <cell r="D96">
            <v>364.34</v>
          </cell>
          <cell r="F96">
            <v>364.34</v>
          </cell>
        </row>
        <row r="97">
          <cell r="A97" t="str">
            <v>01.23.280</v>
          </cell>
          <cell r="B97" t="str">
            <v>Furação de 6" em concreto armado</v>
          </cell>
          <cell r="C97" t="str">
            <v>M</v>
          </cell>
          <cell r="D97">
            <v>429.88</v>
          </cell>
          <cell r="F97">
            <v>429.88</v>
          </cell>
        </row>
        <row r="98">
          <cell r="A98" t="str">
            <v>01.23.510</v>
          </cell>
          <cell r="B98" t="str">
            <v>Corte vertical em concreto armado, espessura de 15 cm</v>
          </cell>
          <cell r="C98" t="str">
            <v>M</v>
          </cell>
          <cell r="D98">
            <v>187.85</v>
          </cell>
          <cell r="F98">
            <v>187.85</v>
          </cell>
        </row>
        <row r="99">
          <cell r="A99" t="str">
            <v>01.23.700</v>
          </cell>
          <cell r="B99" t="str">
            <v>Taxa de mobilização e desmobilização para reforço estrutural com fibra de carbono</v>
          </cell>
          <cell r="C99" t="str">
            <v>TX</v>
          </cell>
          <cell r="D99">
            <v>1407.84</v>
          </cell>
          <cell r="E99">
            <v>2978.54</v>
          </cell>
          <cell r="F99">
            <v>4386.38</v>
          </cell>
        </row>
        <row r="100">
          <cell r="A100" t="str">
            <v>01.23.701</v>
          </cell>
          <cell r="B100" t="str">
            <v>Preparação de substrato para colagem de fibra de carbono, mediante lixamento e/ou apicoamento e escovação</v>
          </cell>
          <cell r="C100" t="str">
            <v>M2</v>
          </cell>
          <cell r="D100">
            <v>6.48</v>
          </cell>
          <cell r="E100">
            <v>31.43</v>
          </cell>
          <cell r="F100">
            <v>37.909999999999997</v>
          </cell>
        </row>
        <row r="101">
          <cell r="A101" t="str">
            <v>01.23.702</v>
          </cell>
          <cell r="B101" t="str">
            <v>Fibra de carbono para reforço estrutural de alta resistência - 300 g/m²</v>
          </cell>
          <cell r="C101" t="str">
            <v>M2</v>
          </cell>
          <cell r="D101">
            <v>272.76</v>
          </cell>
          <cell r="E101">
            <v>227.41</v>
          </cell>
          <cell r="F101">
            <v>500.17</v>
          </cell>
        </row>
        <row r="102">
          <cell r="A102" t="str">
            <v>01.27</v>
          </cell>
          <cell r="B102" t="str">
            <v>Estudo e programa ambientais</v>
          </cell>
        </row>
        <row r="103">
          <cell r="A103" t="str">
            <v>01.27.011</v>
          </cell>
          <cell r="B103" t="str">
            <v>Projeto e implementação de gerenciamento integrado de resíduos sólidos e gestão de perdas</v>
          </cell>
          <cell r="C103" t="str">
            <v>UN</v>
          </cell>
          <cell r="D103">
            <v>181.5</v>
          </cell>
          <cell r="E103">
            <v>6792.21</v>
          </cell>
          <cell r="F103">
            <v>6973.71</v>
          </cell>
        </row>
        <row r="104">
          <cell r="A104" t="str">
            <v>01.27.021</v>
          </cell>
          <cell r="B104" t="str">
            <v>Projeto e implementação de educação ambiental</v>
          </cell>
          <cell r="C104" t="str">
            <v>UN</v>
          </cell>
          <cell r="D104">
            <v>181.5</v>
          </cell>
          <cell r="E104">
            <v>9098.17</v>
          </cell>
          <cell r="F104">
            <v>9279.67</v>
          </cell>
        </row>
        <row r="105">
          <cell r="A105" t="str">
            <v>01.27.031</v>
          </cell>
          <cell r="B105" t="str">
            <v>Projeto e implementação de controle ambiental de obra</v>
          </cell>
          <cell r="C105" t="str">
            <v>UN</v>
          </cell>
          <cell r="D105">
            <v>181.5</v>
          </cell>
          <cell r="E105">
            <v>8050.41</v>
          </cell>
          <cell r="F105">
            <v>8231.91</v>
          </cell>
        </row>
        <row r="106">
          <cell r="A106" t="str">
            <v>01.27.041</v>
          </cell>
          <cell r="B106" t="str">
            <v>Laudo de caracterização de vegetação</v>
          </cell>
          <cell r="C106" t="str">
            <v>UN</v>
          </cell>
          <cell r="D106">
            <v>522.75</v>
          </cell>
          <cell r="E106">
            <v>18747.560000000001</v>
          </cell>
          <cell r="F106">
            <v>19270.310000000001</v>
          </cell>
        </row>
        <row r="107">
          <cell r="A107" t="str">
            <v>01.27.051</v>
          </cell>
          <cell r="B107" t="str">
            <v>Laudo de caracterização da fauna associada à flora</v>
          </cell>
          <cell r="C107" t="str">
            <v>UN</v>
          </cell>
          <cell r="D107">
            <v>522.75</v>
          </cell>
          <cell r="E107">
            <v>28767.72</v>
          </cell>
          <cell r="F107">
            <v>29290.47</v>
          </cell>
        </row>
        <row r="108">
          <cell r="A108" t="str">
            <v>01.27.061</v>
          </cell>
          <cell r="B108" t="str">
            <v>Projeto e implementação de monitoramento da fauna durante a obra</v>
          </cell>
          <cell r="C108" t="str">
            <v>UN</v>
          </cell>
          <cell r="D108">
            <v>522.75</v>
          </cell>
          <cell r="E108">
            <v>11404.23</v>
          </cell>
          <cell r="F108">
            <v>11926.98</v>
          </cell>
        </row>
        <row r="109">
          <cell r="A109" t="str">
            <v>01.27.071</v>
          </cell>
          <cell r="B109" t="str">
            <v>Laudo de autodepuração</v>
          </cell>
          <cell r="C109" t="str">
            <v>UN</v>
          </cell>
          <cell r="D109">
            <v>425.25</v>
          </cell>
          <cell r="E109">
            <v>13687.71</v>
          </cell>
          <cell r="F109">
            <v>14112.96</v>
          </cell>
        </row>
        <row r="110">
          <cell r="A110" t="str">
            <v>01.27.091</v>
          </cell>
          <cell r="B110" t="str">
            <v>Estudo de impacto de vizinhança, em área urbana até 10.000 m²</v>
          </cell>
          <cell r="C110" t="str">
            <v>UN</v>
          </cell>
          <cell r="D110">
            <v>259.5</v>
          </cell>
          <cell r="E110">
            <v>22170</v>
          </cell>
          <cell r="F110">
            <v>22429.5</v>
          </cell>
        </row>
        <row r="111">
          <cell r="A111" t="str">
            <v>01.28</v>
          </cell>
          <cell r="B111" t="str">
            <v>Poço profundo</v>
          </cell>
        </row>
        <row r="112">
          <cell r="A112" t="str">
            <v>01.28.010</v>
          </cell>
          <cell r="B112" t="str">
            <v>Taxa de mobilização e desmobilização de equipamentos para execução de perfuração para poço profundo - profundidade até 200 m</v>
          </cell>
          <cell r="C112" t="str">
            <v>TX</v>
          </cell>
          <cell r="D112">
            <v>8405.0300000000007</v>
          </cell>
          <cell r="F112">
            <v>8405.0300000000007</v>
          </cell>
        </row>
        <row r="113">
          <cell r="A113" t="str">
            <v>01.28.020</v>
          </cell>
          <cell r="B113" t="str">
            <v>Taxa de mobilização e desmobilização de equipamentos para execução de perfuração para poço profundo - profundidade acima de 200 m e até 300 m</v>
          </cell>
          <cell r="C113" t="str">
            <v>TX</v>
          </cell>
          <cell r="D113">
            <v>10098</v>
          </cell>
          <cell r="F113">
            <v>10098</v>
          </cell>
        </row>
        <row r="114">
          <cell r="A114" t="str">
            <v>01.28.030</v>
          </cell>
          <cell r="B114" t="str">
            <v>Taxa de mobilização e desmobilização de equipamentos para execução de perfuração para poço profundo - profundidade acima de 300 m</v>
          </cell>
          <cell r="C114" t="str">
            <v>TX</v>
          </cell>
          <cell r="D114">
            <v>12735.34</v>
          </cell>
          <cell r="F114">
            <v>12735.34</v>
          </cell>
        </row>
        <row r="115">
          <cell r="A115" t="str">
            <v>01.28.040</v>
          </cell>
          <cell r="B115" t="str">
            <v>Perfuração rotativa para poço profundo em camadas de solos sedimentares, diâmetro de 8 1/2" (215,90 mm)</v>
          </cell>
          <cell r="C115" t="str">
            <v>M</v>
          </cell>
          <cell r="D115">
            <v>353.74</v>
          </cell>
          <cell r="F115">
            <v>353.74</v>
          </cell>
        </row>
        <row r="116">
          <cell r="A116" t="str">
            <v>01.28.050</v>
          </cell>
          <cell r="B116" t="str">
            <v>Perfuração rotativa para poço profundo em aluvião, arenito, ou solos sedimentados em geral, diâmetro de 10" (250 mm)</v>
          </cell>
          <cell r="C116" t="str">
            <v>M</v>
          </cell>
          <cell r="D116">
            <v>378.73</v>
          </cell>
          <cell r="F116">
            <v>378.73</v>
          </cell>
        </row>
        <row r="117">
          <cell r="A117" t="str">
            <v>01.28.060</v>
          </cell>
          <cell r="B117" t="str">
            <v>Perfuração rotativa para poço profundo em aluvião, arenito, ou solos sedimentados em geral, diâmetro de 12" (300 mm)</v>
          </cell>
          <cell r="C117" t="str">
            <v>M</v>
          </cell>
          <cell r="D117">
            <v>584.62</v>
          </cell>
          <cell r="F117">
            <v>584.62</v>
          </cell>
        </row>
        <row r="118">
          <cell r="A118" t="str">
            <v>01.28.070</v>
          </cell>
          <cell r="B118" t="str">
            <v>Perfuração rotativa para poço profundo em aluvião, arenito, ou solos sedimentados em geral, diâmetro de 14" (350 mm)</v>
          </cell>
          <cell r="C118" t="str">
            <v>M</v>
          </cell>
          <cell r="D118">
            <v>859.81</v>
          </cell>
          <cell r="F118">
            <v>859.81</v>
          </cell>
        </row>
        <row r="119">
          <cell r="A119" t="str">
            <v>01.28.080</v>
          </cell>
          <cell r="B119" t="str">
            <v>Perfuração rotativa para poço profundo em aluvião, arenito, ou solos sedimentados em geral, diâmetro de 16" (400 mm)</v>
          </cell>
          <cell r="C119" t="str">
            <v>M</v>
          </cell>
          <cell r="D119">
            <v>1064.8</v>
          </cell>
          <cell r="F119">
            <v>1064.8</v>
          </cell>
        </row>
        <row r="120">
          <cell r="A120" t="str">
            <v>01.28.090</v>
          </cell>
          <cell r="B120" t="str">
            <v>Perfuração rotativa para poço profundo em aluvião, arenito, ou solos sedimentados em geral, diâmetro de 18" (450 mm)</v>
          </cell>
          <cell r="C120" t="str">
            <v>M</v>
          </cell>
          <cell r="D120">
            <v>1276.1400000000001</v>
          </cell>
          <cell r="F120">
            <v>1276.1400000000001</v>
          </cell>
        </row>
        <row r="121">
          <cell r="A121" t="str">
            <v>01.28.100</v>
          </cell>
          <cell r="B121" t="str">
            <v>Perfuração rotativa para poço profundo em aluvião, arenito, ou solos sedimentados em geral, diâmetro de 20" (500 mm)</v>
          </cell>
          <cell r="C121" t="str">
            <v>M</v>
          </cell>
          <cell r="D121">
            <v>1437.25</v>
          </cell>
          <cell r="F121">
            <v>1437.25</v>
          </cell>
        </row>
        <row r="122">
          <cell r="A122" t="str">
            <v>01.28.110</v>
          </cell>
          <cell r="B122" t="str">
            <v>Perfuração rotativa para poço profundo em aluvião, arenito, ou solos sedimentados em geral, diâmetro de 22" (550 mm)</v>
          </cell>
          <cell r="C122" t="str">
            <v>M</v>
          </cell>
          <cell r="D122">
            <v>1534.21</v>
          </cell>
          <cell r="F122">
            <v>1534.21</v>
          </cell>
        </row>
        <row r="123">
          <cell r="A123" t="str">
            <v>01.28.120</v>
          </cell>
          <cell r="B123" t="str">
            <v>Perfuração rotativa para poço profundo em aluvião, arenito, ou solos sedimentados em geral, diâmetro de 26" (650 mm)</v>
          </cell>
          <cell r="C123" t="str">
            <v>M</v>
          </cell>
          <cell r="D123">
            <v>2036.71</v>
          </cell>
          <cell r="F123">
            <v>2036.71</v>
          </cell>
        </row>
        <row r="124">
          <cell r="A124" t="str">
            <v>01.28.130</v>
          </cell>
          <cell r="B124" t="str">
            <v>Perfuração rotativa para poço profundo em solos e/ou rocha metassedimentar alterada em geral, diâmetro de 20" (508 mm)</v>
          </cell>
          <cell r="C124" t="str">
            <v>M</v>
          </cell>
          <cell r="D124">
            <v>577.66999999999996</v>
          </cell>
          <cell r="F124">
            <v>577.66999999999996</v>
          </cell>
        </row>
        <row r="125">
          <cell r="A125" t="str">
            <v>01.28.140</v>
          </cell>
          <cell r="B125" t="str">
            <v>Perfuração roto-pneumática para poço profundo em rocha metassedimentar em geral, diâmetro de 12 1/4" (311,15 mm)</v>
          </cell>
          <cell r="C125" t="str">
            <v>M</v>
          </cell>
          <cell r="D125">
            <v>990.33</v>
          </cell>
          <cell r="F125">
            <v>990.33</v>
          </cell>
        </row>
        <row r="126">
          <cell r="A126" t="str">
            <v>01.28.150</v>
          </cell>
          <cell r="B126" t="str">
            <v>Perfuração rotativa para poço profundo em rocha sã (basalto), diâmetro de 14" (350 mm)</v>
          </cell>
          <cell r="C126" t="str">
            <v>M</v>
          </cell>
          <cell r="D126">
            <v>4393.46</v>
          </cell>
          <cell r="F126">
            <v>4393.46</v>
          </cell>
        </row>
        <row r="127">
          <cell r="A127" t="str">
            <v>01.28.160</v>
          </cell>
          <cell r="B127" t="str">
            <v>Perfuração rotativa para poço profundo em rocha alterada (basalto alterado), diâmetro de 8" (200 mm)</v>
          </cell>
          <cell r="C127" t="str">
            <v>M</v>
          </cell>
          <cell r="D127">
            <v>341.03</v>
          </cell>
          <cell r="F127">
            <v>341.03</v>
          </cell>
        </row>
        <row r="128">
          <cell r="A128" t="str">
            <v>01.28.170</v>
          </cell>
          <cell r="B128" t="str">
            <v>Perfuração rotativa para poço profundo em rocha alterada (basalto alterado), diâmetro de 10" (250 mm)</v>
          </cell>
          <cell r="C128" t="str">
            <v>M</v>
          </cell>
          <cell r="D128">
            <v>417.64</v>
          </cell>
          <cell r="F128">
            <v>417.64</v>
          </cell>
        </row>
        <row r="129">
          <cell r="A129" t="str">
            <v>01.28.180</v>
          </cell>
          <cell r="B129" t="str">
            <v>Perfuração rotativa para poço profundo em rocha alterada (basalto alterado), diâmetro de 12" (300 mm)</v>
          </cell>
          <cell r="C129" t="str">
            <v>M</v>
          </cell>
          <cell r="D129">
            <v>470.76</v>
          </cell>
          <cell r="F129">
            <v>470.76</v>
          </cell>
        </row>
        <row r="130">
          <cell r="A130" t="str">
            <v>01.28.190</v>
          </cell>
          <cell r="B130" t="str">
            <v>Perfuração roto-pneumática para poço profundo em rocha sã (basalto), diâmetro de 6" (150 mm)</v>
          </cell>
          <cell r="C130" t="str">
            <v>M</v>
          </cell>
          <cell r="D130">
            <v>265.99</v>
          </cell>
          <cell r="F130">
            <v>265.99</v>
          </cell>
        </row>
        <row r="131">
          <cell r="A131" t="str">
            <v>01.28.200</v>
          </cell>
          <cell r="B131" t="str">
            <v>Perfuração roto-pneumática para poço profundo em rocha sã (basalto), diâmetro de 8" (200 mm)</v>
          </cell>
          <cell r="C131" t="str">
            <v>M</v>
          </cell>
          <cell r="D131">
            <v>418.4</v>
          </cell>
          <cell r="F131">
            <v>418.4</v>
          </cell>
        </row>
        <row r="132">
          <cell r="A132" t="str">
            <v>01.28.210</v>
          </cell>
          <cell r="B132" t="str">
            <v>Perfuração roto-pneumática para poço profundo em rocha sã (basalto), diâmetro de 10" (250 mm)</v>
          </cell>
          <cell r="C132" t="str">
            <v>M</v>
          </cell>
          <cell r="D132">
            <v>611.66</v>
          </cell>
          <cell r="F132">
            <v>611.66</v>
          </cell>
        </row>
        <row r="133">
          <cell r="A133" t="str">
            <v>01.28.220</v>
          </cell>
          <cell r="B133" t="str">
            <v>Perfuração roto-pneumática para poço profundo em rocha sã (basalto), diâmetro de 12" (300 mm)</v>
          </cell>
          <cell r="C133" t="str">
            <v>M</v>
          </cell>
          <cell r="D133">
            <v>1655.68</v>
          </cell>
          <cell r="F133">
            <v>1655.68</v>
          </cell>
        </row>
        <row r="134">
          <cell r="A134" t="str">
            <v>01.28.230</v>
          </cell>
          <cell r="B134" t="str">
            <v>Perfuração roto-pneumática para poço profundo em rocha sã (basalto), diâmetro de 14" (350 mm)</v>
          </cell>
          <cell r="C134" t="str">
            <v>M</v>
          </cell>
          <cell r="D134">
            <v>1890.21</v>
          </cell>
          <cell r="F134">
            <v>1890.21</v>
          </cell>
        </row>
        <row r="135">
          <cell r="A135" t="str">
            <v>01.28.240</v>
          </cell>
          <cell r="B135" t="str">
            <v>Perfuração roto-pneumática para poço profundo em rocha sã (basalto), diâmetro de 18" (450 mm)</v>
          </cell>
          <cell r="C135" t="str">
            <v>M</v>
          </cell>
          <cell r="D135">
            <v>2446.62</v>
          </cell>
          <cell r="F135">
            <v>2446.62</v>
          </cell>
        </row>
        <row r="136">
          <cell r="A136" t="str">
            <v>01.28.250</v>
          </cell>
          <cell r="B136" t="str">
            <v>Revestimento interno de poço profundo tubo liso em aço galvanizado, diâmetro de 6" (152,40 mm) - união solda</v>
          </cell>
          <cell r="C136" t="str">
            <v>M</v>
          </cell>
          <cell r="D136">
            <v>503.22</v>
          </cell>
          <cell r="F136">
            <v>503.22</v>
          </cell>
        </row>
        <row r="137">
          <cell r="A137" t="str">
            <v>01.28.260</v>
          </cell>
          <cell r="B137" t="str">
            <v>Revestimento interno de poço profundo tubo PVC geomecânico nervurado standard, diâmetro de 6" (150 mm)</v>
          </cell>
          <cell r="C137" t="str">
            <v>M</v>
          </cell>
          <cell r="D137">
            <v>306.01</v>
          </cell>
          <cell r="F137">
            <v>306.01</v>
          </cell>
        </row>
        <row r="138">
          <cell r="A138" t="str">
            <v>01.28.270</v>
          </cell>
          <cell r="B138" t="str">
            <v>Revestimento interno de poço profundo tubo PVC geomecânico nervurado reforçado, diâmetro de 8" (200 mm)</v>
          </cell>
          <cell r="C138" t="str">
            <v>M</v>
          </cell>
          <cell r="D138">
            <v>625.29999999999995</v>
          </cell>
          <cell r="F138">
            <v>625.29999999999995</v>
          </cell>
        </row>
        <row r="139">
          <cell r="A139" t="str">
            <v>01.28.280</v>
          </cell>
          <cell r="B139" t="str">
            <v>Revestimento interno de poço profundo tubo de aço preto, diâmetro de 6" (152,40 mm)</v>
          </cell>
          <cell r="C139" t="str">
            <v>M</v>
          </cell>
          <cell r="D139">
            <v>520.77</v>
          </cell>
          <cell r="F139">
            <v>520.77</v>
          </cell>
        </row>
        <row r="140">
          <cell r="A140" t="str">
            <v>01.28.290</v>
          </cell>
          <cell r="B140" t="str">
            <v>Revestimento interno de poço profundo tubo preto DIN 2440, diâmetro de 6" (150 mm)</v>
          </cell>
          <cell r="C140" t="str">
            <v>M</v>
          </cell>
          <cell r="D140">
            <v>528.72</v>
          </cell>
          <cell r="F140">
            <v>528.72</v>
          </cell>
        </row>
        <row r="141">
          <cell r="A141" t="str">
            <v>01.28.300</v>
          </cell>
          <cell r="B141" t="str">
            <v>Revestimento interno de poço profundo tubo preto DIN 2440, diâmetro de 8" (200 mm)</v>
          </cell>
          <cell r="C141" t="str">
            <v>M</v>
          </cell>
          <cell r="D141">
            <v>746.36</v>
          </cell>
          <cell r="F141">
            <v>746.36</v>
          </cell>
        </row>
        <row r="142">
          <cell r="A142" t="str">
            <v>01.28.310</v>
          </cell>
          <cell r="B142" t="str">
            <v>Revestimento interno de poço profundo tubo de aço preto liso calandrado, diâmetro de 16" (406,40 mm)</v>
          </cell>
          <cell r="C142" t="str">
            <v>M</v>
          </cell>
          <cell r="D142">
            <v>1359.7</v>
          </cell>
          <cell r="F142">
            <v>1359.7</v>
          </cell>
        </row>
        <row r="143">
          <cell r="A143" t="str">
            <v>01.28.350</v>
          </cell>
          <cell r="B143" t="str">
            <v>Revestimento da boca de poço profundo tubo chapa 3/16", diâmetro de 12"</v>
          </cell>
          <cell r="C143" t="str">
            <v>M</v>
          </cell>
          <cell r="D143">
            <v>971.81</v>
          </cell>
          <cell r="F143">
            <v>971.81</v>
          </cell>
        </row>
        <row r="144">
          <cell r="A144" t="str">
            <v>01.28.360</v>
          </cell>
          <cell r="B144" t="str">
            <v>Revestimento da boca de poço profundo tubo chapa 3/16", diâmetro de 14"</v>
          </cell>
          <cell r="C144" t="str">
            <v>M</v>
          </cell>
          <cell r="D144">
            <v>1080.57</v>
          </cell>
          <cell r="F144">
            <v>1080.57</v>
          </cell>
        </row>
        <row r="145">
          <cell r="A145" t="str">
            <v>01.28.370</v>
          </cell>
          <cell r="B145" t="str">
            <v>Revestimento da boca de poço profundo tubo chapa 3/16", diâmetro de 16"</v>
          </cell>
          <cell r="C145" t="str">
            <v>M</v>
          </cell>
          <cell r="D145">
            <v>1405.12</v>
          </cell>
          <cell r="F145">
            <v>1405.12</v>
          </cell>
        </row>
        <row r="146">
          <cell r="A146" t="str">
            <v>01.28.380</v>
          </cell>
          <cell r="B146" t="str">
            <v>Revestimento da boca de poço profundo tubo chapa 3/16", diâmetro de 20"</v>
          </cell>
          <cell r="C146" t="str">
            <v>M</v>
          </cell>
          <cell r="D146">
            <v>1219.6600000000001</v>
          </cell>
          <cell r="F146">
            <v>1219.6600000000001</v>
          </cell>
        </row>
        <row r="147">
          <cell r="A147" t="str">
            <v>01.28.390</v>
          </cell>
          <cell r="B147" t="str">
            <v>Filtro PVC geomecânico nervurado tipo standard para poço profundo, diâmetro de 6" (150 mm)</v>
          </cell>
          <cell r="C147" t="str">
            <v>M</v>
          </cell>
          <cell r="D147">
            <v>452.4</v>
          </cell>
          <cell r="F147">
            <v>452.4</v>
          </cell>
        </row>
        <row r="148">
          <cell r="A148" t="str">
            <v>01.28.400</v>
          </cell>
          <cell r="B148" t="str">
            <v>Filtro PVC geomecânico nervurado tipo reforçado para poço profundo, diâmetro de 8" (200 mm)</v>
          </cell>
          <cell r="C148" t="str">
            <v>M</v>
          </cell>
          <cell r="D148">
            <v>786.87</v>
          </cell>
          <cell r="F148">
            <v>786.87</v>
          </cell>
        </row>
        <row r="149">
          <cell r="A149" t="str">
            <v>01.28.410</v>
          </cell>
          <cell r="B149" t="str">
            <v>Filtro espiralado galvanizado simples (standard) para poço profundo, diâmetro de 6" (152,40 mm)</v>
          </cell>
          <cell r="C149" t="str">
            <v>M</v>
          </cell>
          <cell r="D149">
            <v>1049.77</v>
          </cell>
          <cell r="F149">
            <v>1049.77</v>
          </cell>
        </row>
        <row r="150">
          <cell r="A150" t="str">
            <v>01.28.420</v>
          </cell>
          <cell r="B150" t="str">
            <v>Filtro espiralado galvanizado reforçado para poço profundo, diâmetro de 6" (152,40 mm)</v>
          </cell>
          <cell r="C150" t="str">
            <v>M</v>
          </cell>
          <cell r="D150">
            <v>1206.18</v>
          </cell>
          <cell r="F150">
            <v>1206.18</v>
          </cell>
        </row>
        <row r="151">
          <cell r="A151" t="str">
            <v>01.28.430</v>
          </cell>
          <cell r="B151" t="str">
            <v>Filtro espiralado em aço inoxidável reforçado para poço profundo, diâmetro de 6" (152,40 mm)</v>
          </cell>
          <cell r="C151" t="str">
            <v>M</v>
          </cell>
          <cell r="D151">
            <v>2297.67</v>
          </cell>
          <cell r="F151">
            <v>2297.67</v>
          </cell>
        </row>
        <row r="152">
          <cell r="A152" t="str">
            <v>01.28.440</v>
          </cell>
          <cell r="B152" t="str">
            <v>Filtro galvanizado tipo NOLD para poço profundo, diâmetro de 6" (150 mm)</v>
          </cell>
          <cell r="C152" t="str">
            <v>M</v>
          </cell>
          <cell r="D152">
            <v>857.48</v>
          </cell>
          <cell r="F152">
            <v>857.48</v>
          </cell>
        </row>
        <row r="153">
          <cell r="A153" t="str">
            <v>01.28.450</v>
          </cell>
          <cell r="B153" t="str">
            <v>Pré-filtro tipo pérola para poço profundo</v>
          </cell>
          <cell r="C153" t="str">
            <v>M3</v>
          </cell>
          <cell r="D153">
            <v>1375.58</v>
          </cell>
          <cell r="F153">
            <v>1375.58</v>
          </cell>
        </row>
        <row r="154">
          <cell r="A154" t="str">
            <v>01.28.460</v>
          </cell>
          <cell r="B154" t="str">
            <v>Pré-filtro tipo Jacareí para poço profundo</v>
          </cell>
          <cell r="C154" t="str">
            <v>M3</v>
          </cell>
          <cell r="D154">
            <v>1651.88</v>
          </cell>
          <cell r="F154">
            <v>1651.88</v>
          </cell>
        </row>
        <row r="155">
          <cell r="A155" t="str">
            <v>01.28.470</v>
          </cell>
          <cell r="B155" t="str">
            <v>Perfilagem ótica (filmagem / endoscopia) para poço profundo</v>
          </cell>
          <cell r="C155" t="str">
            <v>M</v>
          </cell>
          <cell r="D155">
            <v>80.64</v>
          </cell>
          <cell r="F155">
            <v>80.64</v>
          </cell>
        </row>
        <row r="156">
          <cell r="A156" t="str">
            <v>01.28.480</v>
          </cell>
          <cell r="B156" t="str">
            <v>Perfilagem elétrica de poço profundo</v>
          </cell>
          <cell r="C156" t="str">
            <v>M</v>
          </cell>
          <cell r="D156">
            <v>150</v>
          </cell>
          <cell r="F156">
            <v>150</v>
          </cell>
        </row>
        <row r="157">
          <cell r="A157" t="str">
            <v>01.28.490</v>
          </cell>
          <cell r="B157" t="str">
            <v>Taxa de mobilização e desmobilização de equipamentos para execução de bombeamento, limpeza, desenvolvimento e teste de vazão</v>
          </cell>
          <cell r="C157" t="str">
            <v>TX</v>
          </cell>
          <cell r="D157">
            <v>3166.37</v>
          </cell>
          <cell r="F157">
            <v>3166.37</v>
          </cell>
        </row>
        <row r="158">
          <cell r="A158" t="str">
            <v>01.28.500</v>
          </cell>
          <cell r="B158" t="str">
            <v>Limpeza e desenvolvimento do poço profundo</v>
          </cell>
          <cell r="C158" t="str">
            <v>H</v>
          </cell>
          <cell r="D158">
            <v>372.09</v>
          </cell>
          <cell r="F158">
            <v>372.09</v>
          </cell>
        </row>
        <row r="159">
          <cell r="A159" t="str">
            <v>01.28.510</v>
          </cell>
          <cell r="B159" t="str">
            <v>Ensaio de vazão (bombeamento) para poço profundo, com bomba submersa</v>
          </cell>
          <cell r="C159" t="str">
            <v>H</v>
          </cell>
          <cell r="D159">
            <v>314.7</v>
          </cell>
          <cell r="F159">
            <v>314.7</v>
          </cell>
        </row>
        <row r="160">
          <cell r="A160" t="str">
            <v>01.28.520</v>
          </cell>
          <cell r="B160" t="str">
            <v>Ensaio de vazão escalonado para poço profundo</v>
          </cell>
          <cell r="C160" t="str">
            <v>H</v>
          </cell>
          <cell r="D160">
            <v>295.75</v>
          </cell>
          <cell r="F160">
            <v>295.75</v>
          </cell>
        </row>
        <row r="161">
          <cell r="A161" t="str">
            <v>01.28.530</v>
          </cell>
          <cell r="B161" t="str">
            <v>Ensaio de recuperação de nível para poço profundo</v>
          </cell>
          <cell r="C161" t="str">
            <v>H</v>
          </cell>
          <cell r="D161">
            <v>273.88</v>
          </cell>
          <cell r="F161">
            <v>273.88</v>
          </cell>
        </row>
        <row r="162">
          <cell r="A162" t="str">
            <v>01.28.540</v>
          </cell>
          <cell r="B162" t="str">
            <v>Desinfecção de poço profundo</v>
          </cell>
          <cell r="C162" t="str">
            <v>UN</v>
          </cell>
          <cell r="D162">
            <v>1942.24</v>
          </cell>
          <cell r="F162">
            <v>1942.24</v>
          </cell>
        </row>
        <row r="163">
          <cell r="A163" t="str">
            <v>01.28.550</v>
          </cell>
          <cell r="B163" t="str">
            <v>Análise físico-química e bacteriológica da água para poço profundo</v>
          </cell>
          <cell r="C163" t="str">
            <v>CJ</v>
          </cell>
          <cell r="D163">
            <v>2948.73</v>
          </cell>
          <cell r="F163">
            <v>2948.73</v>
          </cell>
        </row>
        <row r="164">
          <cell r="A164" t="str">
            <v>01.28.560</v>
          </cell>
          <cell r="B164" t="str">
            <v>Centralizador de coluna para poço profundo, diâmetro de 4" ou 6"</v>
          </cell>
          <cell r="C164" t="str">
            <v>UN</v>
          </cell>
          <cell r="D164">
            <v>353.03</v>
          </cell>
          <cell r="F164">
            <v>353.03</v>
          </cell>
        </row>
        <row r="165">
          <cell r="A165" t="str">
            <v>01.28.570</v>
          </cell>
          <cell r="B165" t="str">
            <v>Cimentação de boca do poço profundo, entre perfuração de maior diâmetro (cimentação do espaço anular)</v>
          </cell>
          <cell r="C165" t="str">
            <v>M3</v>
          </cell>
          <cell r="D165">
            <v>1660.91</v>
          </cell>
          <cell r="F165">
            <v>1660.91</v>
          </cell>
        </row>
        <row r="166">
          <cell r="A166" t="str">
            <v>01.28.580</v>
          </cell>
          <cell r="B166" t="str">
            <v>Laje de proteção em concreto armado para poço profundo (área mínimo de 3,00 m²)</v>
          </cell>
          <cell r="C166" t="str">
            <v>UN</v>
          </cell>
          <cell r="D166">
            <v>1259.46</v>
          </cell>
          <cell r="E166">
            <v>377.75</v>
          </cell>
          <cell r="F166">
            <v>1637.21</v>
          </cell>
        </row>
        <row r="167">
          <cell r="A167" t="str">
            <v>01.28.590</v>
          </cell>
          <cell r="B167" t="str">
            <v>Lacre do poço profundo (tampa)</v>
          </cell>
          <cell r="C167" t="str">
            <v>UN</v>
          </cell>
          <cell r="D167">
            <v>818.98</v>
          </cell>
          <cell r="F167">
            <v>818.98</v>
          </cell>
        </row>
        <row r="168">
          <cell r="A168" t="str">
            <v>01.28.600</v>
          </cell>
          <cell r="B168" t="str">
            <v>Licença de perfuração para poço profundo</v>
          </cell>
          <cell r="C168" t="str">
            <v>UN</v>
          </cell>
          <cell r="D168">
            <v>5346.58</v>
          </cell>
          <cell r="F168">
            <v>5346.58</v>
          </cell>
        </row>
        <row r="169">
          <cell r="A169" t="str">
            <v>01.28.610</v>
          </cell>
          <cell r="B169" t="str">
            <v>Outorga de direito de uso para poço profundo</v>
          </cell>
          <cell r="C169" t="str">
            <v>UN</v>
          </cell>
          <cell r="D169">
            <v>3927.9</v>
          </cell>
          <cell r="F169">
            <v>3927.9</v>
          </cell>
        </row>
        <row r="170">
          <cell r="A170" t="str">
            <v>01.28.620</v>
          </cell>
          <cell r="B170" t="str">
            <v>Parecer técnico junto a CETESB</v>
          </cell>
          <cell r="C170" t="str">
            <v>UN</v>
          </cell>
          <cell r="D170">
            <v>6178.6</v>
          </cell>
          <cell r="F170">
            <v>6178.6</v>
          </cell>
        </row>
        <row r="171">
          <cell r="A171" t="str">
            <v>02</v>
          </cell>
          <cell r="B171" t="str">
            <v>INICIO, APOIO E ADMINISTRACAO DA OBRA</v>
          </cell>
        </row>
        <row r="172">
          <cell r="A172" t="str">
            <v>02.01</v>
          </cell>
          <cell r="B172" t="str">
            <v>Construção provisória</v>
          </cell>
        </row>
        <row r="173">
          <cell r="A173" t="str">
            <v>02.01.021</v>
          </cell>
          <cell r="B173" t="str">
            <v>Construção provisória em madeira - fornecimento e montagem</v>
          </cell>
          <cell r="C173" t="str">
            <v>M2</v>
          </cell>
          <cell r="D173">
            <v>370.66</v>
          </cell>
          <cell r="E173">
            <v>93.29</v>
          </cell>
          <cell r="F173">
            <v>463.95</v>
          </cell>
        </row>
        <row r="174">
          <cell r="A174" t="str">
            <v>02.01.171</v>
          </cell>
          <cell r="B174" t="str">
            <v>Sanitário/vestiário provisório em alvenaria</v>
          </cell>
          <cell r="C174" t="str">
            <v>M2</v>
          </cell>
          <cell r="D174">
            <v>563.39</v>
          </cell>
          <cell r="E174">
            <v>235.18</v>
          </cell>
          <cell r="F174">
            <v>798.57</v>
          </cell>
        </row>
        <row r="175">
          <cell r="A175" t="str">
            <v>02.01.180</v>
          </cell>
          <cell r="B175" t="str">
            <v>Banheiro químico modelo Standard, com manutenção conforme exigências da CETESB</v>
          </cell>
          <cell r="C175" t="str">
            <v>UNMES</v>
          </cell>
          <cell r="D175">
            <v>592.03</v>
          </cell>
          <cell r="F175">
            <v>592.03</v>
          </cell>
        </row>
        <row r="176">
          <cell r="A176" t="str">
            <v>02.01.200</v>
          </cell>
          <cell r="B176" t="str">
            <v>Desmobilização de construção provisória</v>
          </cell>
          <cell r="C176" t="str">
            <v>M2</v>
          </cell>
          <cell r="D176">
            <v>14.79</v>
          </cell>
          <cell r="E176">
            <v>5.13</v>
          </cell>
          <cell r="F176">
            <v>19.920000000000002</v>
          </cell>
        </row>
        <row r="177">
          <cell r="A177" t="str">
            <v>02.02</v>
          </cell>
          <cell r="B177" t="str">
            <v>Container</v>
          </cell>
        </row>
        <row r="178">
          <cell r="A178" t="str">
            <v>02.02.120</v>
          </cell>
          <cell r="B178" t="str">
            <v>Locação de container tipo alojamento - área mínima de 13,80 m²</v>
          </cell>
          <cell r="C178" t="str">
            <v>UNMES</v>
          </cell>
          <cell r="D178">
            <v>636</v>
          </cell>
          <cell r="E178">
            <v>59.99</v>
          </cell>
          <cell r="F178">
            <v>695.99</v>
          </cell>
        </row>
        <row r="179">
          <cell r="A179" t="str">
            <v>02.02.130</v>
          </cell>
          <cell r="B179" t="str">
            <v>Locação de container tipo escritório com 1 vaso sanitário, 1 lavatório e 1 ponto para chuveiro - área mínima de 13,80 m²</v>
          </cell>
          <cell r="C179" t="str">
            <v>UNMES</v>
          </cell>
          <cell r="D179">
            <v>947.19</v>
          </cell>
          <cell r="E179">
            <v>100.81</v>
          </cell>
          <cell r="F179">
            <v>1048</v>
          </cell>
        </row>
        <row r="180">
          <cell r="A180" t="str">
            <v>02.02.140</v>
          </cell>
          <cell r="B180" t="str">
            <v>Locação de container tipo sanitário com 2 vasos sanitários, 2 lavatórios, 2 mictórios e 4 pontos para chuveiro - área mínima de 13,80 m²</v>
          </cell>
          <cell r="C180" t="str">
            <v>UNMES</v>
          </cell>
          <cell r="D180">
            <v>888.4</v>
          </cell>
          <cell r="E180">
            <v>100.81</v>
          </cell>
          <cell r="F180">
            <v>989.21</v>
          </cell>
        </row>
        <row r="181">
          <cell r="A181" t="str">
            <v>02.02.150</v>
          </cell>
          <cell r="B181" t="str">
            <v>Locação de container tipo depósito - área mínima de 13,80 m²</v>
          </cell>
          <cell r="C181" t="str">
            <v>UNMES</v>
          </cell>
          <cell r="D181">
            <v>574.6</v>
          </cell>
          <cell r="E181">
            <v>59.99</v>
          </cell>
          <cell r="F181">
            <v>634.59</v>
          </cell>
        </row>
        <row r="182">
          <cell r="A182" t="str">
            <v>02.02.160</v>
          </cell>
          <cell r="B182" t="str">
            <v>Locação de container tipo guarita - área mínima de 4,60 m²</v>
          </cell>
          <cell r="C182" t="str">
            <v>UNMES</v>
          </cell>
          <cell r="D182">
            <v>462.15</v>
          </cell>
          <cell r="E182">
            <v>20</v>
          </cell>
          <cell r="F182">
            <v>482.15</v>
          </cell>
        </row>
        <row r="183">
          <cell r="A183" t="str">
            <v>02.03</v>
          </cell>
          <cell r="B183" t="str">
            <v>Tapume, vedação e proteções diversas</v>
          </cell>
        </row>
        <row r="184">
          <cell r="A184" t="str">
            <v>02.03.030</v>
          </cell>
          <cell r="B184" t="str">
            <v>Proteção de superfícies em geral com plástico bolha</v>
          </cell>
          <cell r="C184" t="str">
            <v>M2</v>
          </cell>
          <cell r="D184">
            <v>0.55000000000000004</v>
          </cell>
          <cell r="E184">
            <v>1.45</v>
          </cell>
          <cell r="F184">
            <v>2</v>
          </cell>
        </row>
        <row r="185">
          <cell r="A185" t="str">
            <v>02.03.060</v>
          </cell>
          <cell r="B185" t="str">
            <v>Proteção de fachada com tela de nylon</v>
          </cell>
          <cell r="C185" t="str">
            <v>M2</v>
          </cell>
          <cell r="D185">
            <v>5.04</v>
          </cell>
          <cell r="E185">
            <v>14.32</v>
          </cell>
          <cell r="F185">
            <v>19.36</v>
          </cell>
        </row>
        <row r="186">
          <cell r="A186" t="str">
            <v>02.03.080</v>
          </cell>
          <cell r="B186" t="str">
            <v>Fechamento provisório de vãos em chapa de madeira compensada</v>
          </cell>
          <cell r="C186" t="str">
            <v>M2</v>
          </cell>
          <cell r="D186">
            <v>19.12</v>
          </cell>
          <cell r="E186">
            <v>21.34</v>
          </cell>
          <cell r="F186">
            <v>40.46</v>
          </cell>
        </row>
        <row r="187">
          <cell r="A187" t="str">
            <v>02.03.110</v>
          </cell>
          <cell r="B187" t="str">
            <v>Tapume móvel para fechamento de áreas</v>
          </cell>
          <cell r="C187" t="str">
            <v>M2</v>
          </cell>
          <cell r="D187">
            <v>55.54</v>
          </cell>
          <cell r="E187">
            <v>38.69</v>
          </cell>
          <cell r="F187">
            <v>94.23</v>
          </cell>
        </row>
        <row r="188">
          <cell r="A188" t="str">
            <v>02.03.120</v>
          </cell>
          <cell r="B188" t="str">
            <v>Tapume fixo para fechamento de áreas, com portão</v>
          </cell>
          <cell r="C188" t="str">
            <v>M2</v>
          </cell>
          <cell r="D188">
            <v>55.54</v>
          </cell>
          <cell r="E188">
            <v>38.44</v>
          </cell>
          <cell r="F188">
            <v>93.98</v>
          </cell>
        </row>
        <row r="189">
          <cell r="A189" t="str">
            <v>02.03.200</v>
          </cell>
          <cell r="B189" t="str">
            <v>Locação de quadros metálicos para plataforma de proteção, inclusive o madeiramento</v>
          </cell>
          <cell r="C189" t="str">
            <v>M2MES</v>
          </cell>
          <cell r="D189">
            <v>36.840000000000003</v>
          </cell>
          <cell r="E189">
            <v>0.73</v>
          </cell>
          <cell r="F189">
            <v>37.57</v>
          </cell>
        </row>
        <row r="190">
          <cell r="A190" t="str">
            <v>02.03.240</v>
          </cell>
          <cell r="B190" t="str">
            <v>Proteção de piso com tecido de aniagem e gesso</v>
          </cell>
          <cell r="C190" t="str">
            <v>M2</v>
          </cell>
          <cell r="D190">
            <v>13.16</v>
          </cell>
          <cell r="E190">
            <v>2.9</v>
          </cell>
          <cell r="F190">
            <v>16.059999999999999</v>
          </cell>
        </row>
        <row r="191">
          <cell r="A191" t="str">
            <v>02.03.250</v>
          </cell>
          <cell r="B191" t="str">
            <v>Tapume fixo em painel OSB - espessura 8 mm</v>
          </cell>
          <cell r="C191" t="str">
            <v>M2</v>
          </cell>
          <cell r="D191">
            <v>84.12</v>
          </cell>
          <cell r="E191">
            <v>27.67</v>
          </cell>
          <cell r="F191">
            <v>111.79</v>
          </cell>
        </row>
        <row r="192">
          <cell r="A192" t="str">
            <v>02.03.260</v>
          </cell>
          <cell r="B192" t="str">
            <v>Tapume fixo em painel OSB - espessura 10 mm</v>
          </cell>
          <cell r="C192" t="str">
            <v>M2</v>
          </cell>
          <cell r="D192">
            <v>86.35</v>
          </cell>
          <cell r="E192">
            <v>27.67</v>
          </cell>
          <cell r="F192">
            <v>114.02</v>
          </cell>
        </row>
        <row r="193">
          <cell r="A193" t="str">
            <v>02.03.270</v>
          </cell>
          <cell r="B193" t="str">
            <v>Tapume fixo em painel OSB - espessura 12 mm</v>
          </cell>
          <cell r="C193" t="str">
            <v>M2</v>
          </cell>
          <cell r="D193">
            <v>100.7</v>
          </cell>
          <cell r="E193">
            <v>27.67</v>
          </cell>
          <cell r="F193">
            <v>128.37</v>
          </cell>
        </row>
        <row r="194">
          <cell r="A194" t="str">
            <v>02.03.500</v>
          </cell>
          <cell r="B194" t="str">
            <v>Proteção em madeira e lona plástica para equipamento mecânico ou informática - para obras de reforma</v>
          </cell>
          <cell r="C194" t="str">
            <v>M3</v>
          </cell>
          <cell r="D194">
            <v>54.88</v>
          </cell>
          <cell r="E194">
            <v>31.93</v>
          </cell>
          <cell r="F194">
            <v>86.81</v>
          </cell>
        </row>
        <row r="195">
          <cell r="A195" t="str">
            <v>02.05</v>
          </cell>
          <cell r="B195" t="str">
            <v>Andaime e balancim</v>
          </cell>
        </row>
        <row r="196">
          <cell r="A196" t="str">
            <v>02.05.060</v>
          </cell>
          <cell r="B196" t="str">
            <v>Montagem e desmontagem de andaime torre metálica com altura até 10 m</v>
          </cell>
          <cell r="C196" t="str">
            <v>M</v>
          </cell>
          <cell r="E196">
            <v>9.01</v>
          </cell>
          <cell r="F196">
            <v>9.01</v>
          </cell>
        </row>
        <row r="197">
          <cell r="A197" t="str">
            <v>02.05.080</v>
          </cell>
          <cell r="B197" t="str">
            <v>Montagem e desmontagem de andaime torre metálica com altura superior a 10 m</v>
          </cell>
          <cell r="C197" t="str">
            <v>M</v>
          </cell>
          <cell r="E197">
            <v>22.65</v>
          </cell>
          <cell r="F197">
            <v>22.65</v>
          </cell>
        </row>
        <row r="198">
          <cell r="A198" t="str">
            <v>02.05.090</v>
          </cell>
          <cell r="B198" t="str">
            <v>Montagem e desmontagem de andaime tubular fachadeiro com altura até 10 m</v>
          </cell>
          <cell r="C198" t="str">
            <v>M2</v>
          </cell>
          <cell r="E198">
            <v>9.01</v>
          </cell>
          <cell r="F198">
            <v>9.01</v>
          </cell>
        </row>
        <row r="199">
          <cell r="A199" t="str">
            <v>02.05.100</v>
          </cell>
          <cell r="B199" t="str">
            <v>Montagem e desmontagem de andaime tubular fachadeiro com altura superior a 10 m</v>
          </cell>
          <cell r="C199" t="str">
            <v>M2</v>
          </cell>
          <cell r="E199">
            <v>22.65</v>
          </cell>
          <cell r="F199">
            <v>22.65</v>
          </cell>
        </row>
        <row r="200">
          <cell r="A200" t="str">
            <v>02.05.195</v>
          </cell>
          <cell r="B200" t="str">
            <v>Balancim elétrico tipo plataforma para transporte vertical, com altura até 60 m</v>
          </cell>
          <cell r="C200" t="str">
            <v>UNMES</v>
          </cell>
          <cell r="D200">
            <v>1664.07</v>
          </cell>
          <cell r="F200">
            <v>1664.07</v>
          </cell>
        </row>
        <row r="201">
          <cell r="A201" t="str">
            <v>02.05.202</v>
          </cell>
          <cell r="B201" t="str">
            <v>Andaime torre metálico (1,5 x 1,5 m) com piso metálico</v>
          </cell>
          <cell r="C201" t="str">
            <v>MXMES</v>
          </cell>
          <cell r="D201">
            <v>18.28</v>
          </cell>
          <cell r="E201">
            <v>3.48</v>
          </cell>
          <cell r="F201">
            <v>21.76</v>
          </cell>
        </row>
        <row r="202">
          <cell r="A202" t="str">
            <v>02.05.212</v>
          </cell>
          <cell r="B202" t="str">
            <v>Andaime tubular fachadeiro com piso metálico e sapatas ajustáveis</v>
          </cell>
          <cell r="C202" t="str">
            <v>M2MES</v>
          </cell>
          <cell r="D202">
            <v>7.4</v>
          </cell>
          <cell r="E202">
            <v>3.48</v>
          </cell>
          <cell r="F202">
            <v>10.88</v>
          </cell>
        </row>
        <row r="203">
          <cell r="A203" t="str">
            <v>02.06</v>
          </cell>
          <cell r="B203" t="str">
            <v>Alocação de equipe, equipamento e ferramental</v>
          </cell>
        </row>
        <row r="204">
          <cell r="A204" t="str">
            <v>02.06.030</v>
          </cell>
          <cell r="B204" t="str">
            <v>Locação de plataforma elevatória articulada, com altura aproximada de 12,5m, capacidade de carga de 227 kg, elétrica</v>
          </cell>
          <cell r="C204" t="str">
            <v>UNMES</v>
          </cell>
          <cell r="D204">
            <v>7628.75</v>
          </cell>
          <cell r="E204">
            <v>2568.6</v>
          </cell>
          <cell r="F204">
            <v>10197.35</v>
          </cell>
        </row>
        <row r="205">
          <cell r="A205" t="str">
            <v>02.06.040</v>
          </cell>
          <cell r="B205" t="str">
            <v>Locação de plataforma elevatória articulada, com altura aproximada de 20 m, capacidade de carga de 227 kg, diesel</v>
          </cell>
          <cell r="C205" t="str">
            <v>UNMES</v>
          </cell>
          <cell r="D205">
            <v>15341.5</v>
          </cell>
          <cell r="E205">
            <v>2568.6</v>
          </cell>
          <cell r="F205">
            <v>17910.099999999999</v>
          </cell>
        </row>
        <row r="206">
          <cell r="A206" t="str">
            <v>02.08</v>
          </cell>
          <cell r="B206" t="str">
            <v>Sinalização de obra</v>
          </cell>
        </row>
        <row r="207">
          <cell r="A207" t="str">
            <v>02.08.020</v>
          </cell>
          <cell r="B207" t="str">
            <v>Placa de identificação para obra</v>
          </cell>
          <cell r="C207" t="str">
            <v>M2</v>
          </cell>
          <cell r="D207">
            <v>566.91999999999996</v>
          </cell>
          <cell r="E207">
            <v>66.650000000000006</v>
          </cell>
          <cell r="F207">
            <v>633.57000000000005</v>
          </cell>
        </row>
        <row r="208">
          <cell r="A208" t="str">
            <v>02.08.040</v>
          </cell>
          <cell r="B208" t="str">
            <v>Placa em lona com impressão digital e requadro em metalon</v>
          </cell>
          <cell r="C208" t="str">
            <v>M2</v>
          </cell>
          <cell r="D208">
            <v>438.01</v>
          </cell>
          <cell r="E208">
            <v>19.260000000000002</v>
          </cell>
          <cell r="F208">
            <v>457.27</v>
          </cell>
        </row>
        <row r="209">
          <cell r="A209" t="str">
            <v>02.08.050</v>
          </cell>
          <cell r="B209" t="str">
            <v>Placa em lona com impressão digital e estrutura em madeira</v>
          </cell>
          <cell r="C209" t="str">
            <v>M2</v>
          </cell>
          <cell r="D209">
            <v>122.81</v>
          </cell>
          <cell r="E209">
            <v>38.049999999999997</v>
          </cell>
          <cell r="F209">
            <v>160.86000000000001</v>
          </cell>
        </row>
        <row r="210">
          <cell r="A210" t="str">
            <v>02.09</v>
          </cell>
          <cell r="B210" t="str">
            <v>Limpeza de terreno</v>
          </cell>
        </row>
        <row r="211">
          <cell r="A211" t="str">
            <v>02.09.030</v>
          </cell>
          <cell r="B211" t="str">
            <v>Limpeza manual do terreno, inclusive troncos até 5 cm de diâmetro, com caminhão à disposição dentro da obra, até o raio de 1 km</v>
          </cell>
          <cell r="C211" t="str">
            <v>M2</v>
          </cell>
          <cell r="D211">
            <v>2.2400000000000002</v>
          </cell>
          <cell r="E211">
            <v>3.63</v>
          </cell>
          <cell r="F211">
            <v>5.87</v>
          </cell>
        </row>
        <row r="212">
          <cell r="A212" t="str">
            <v>02.09.040</v>
          </cell>
          <cell r="B212" t="str">
            <v>Limpeza mecanizada do terreno, inclusive troncos até 15 cm de diâmetro, com caminhão à disposição dentro e fora da obra, com transporte no raio de até 1 km</v>
          </cell>
          <cell r="C212" t="str">
            <v>M2</v>
          </cell>
          <cell r="D212">
            <v>3.53</v>
          </cell>
          <cell r="E212">
            <v>0.12</v>
          </cell>
          <cell r="F212">
            <v>3.65</v>
          </cell>
        </row>
        <row r="213">
          <cell r="A213" t="str">
            <v>02.09.130</v>
          </cell>
          <cell r="B213" t="str">
            <v>Limpeza mecanizada do terreno, inclusive troncos com diâmetro acima de 15 cm até 50 cm, com caminhão à disposição dentro da obra, até o raio de 1 km</v>
          </cell>
          <cell r="C213" t="str">
            <v>M2</v>
          </cell>
          <cell r="D213">
            <v>3.79</v>
          </cell>
          <cell r="E213">
            <v>0.12</v>
          </cell>
          <cell r="F213">
            <v>3.91</v>
          </cell>
        </row>
        <row r="214">
          <cell r="A214" t="str">
            <v>02.09.150</v>
          </cell>
          <cell r="B214" t="str">
            <v>Corte e derrubada de eucalipto (1° corte) - idade até 4 anos</v>
          </cell>
          <cell r="C214" t="str">
            <v>M3</v>
          </cell>
          <cell r="D214">
            <v>67.45</v>
          </cell>
          <cell r="E214">
            <v>6.53</v>
          </cell>
          <cell r="F214">
            <v>73.98</v>
          </cell>
        </row>
        <row r="215">
          <cell r="A215" t="str">
            <v>02.09.160</v>
          </cell>
          <cell r="B215" t="str">
            <v>Corte e derrubada de eucalipto (1° corte) - idade acima de 4 anos</v>
          </cell>
          <cell r="C215" t="str">
            <v>M3</v>
          </cell>
          <cell r="D215">
            <v>79.44</v>
          </cell>
          <cell r="E215">
            <v>7.7</v>
          </cell>
          <cell r="F215">
            <v>87.14</v>
          </cell>
        </row>
        <row r="216">
          <cell r="A216" t="str">
            <v>02.10</v>
          </cell>
          <cell r="B216" t="str">
            <v>Locação de obra</v>
          </cell>
        </row>
        <row r="217">
          <cell r="A217" t="str">
            <v>02.10.020</v>
          </cell>
          <cell r="B217" t="str">
            <v>Locação de obra de edificação</v>
          </cell>
          <cell r="C217" t="str">
            <v>M2</v>
          </cell>
          <cell r="D217">
            <v>9.58</v>
          </cell>
          <cell r="E217">
            <v>4.18</v>
          </cell>
          <cell r="F217">
            <v>13.76</v>
          </cell>
        </row>
        <row r="218">
          <cell r="A218" t="str">
            <v>02.10.040</v>
          </cell>
          <cell r="B218" t="str">
            <v>Locação de rede de canalização</v>
          </cell>
          <cell r="C218" t="str">
            <v>M</v>
          </cell>
          <cell r="D218">
            <v>0.88</v>
          </cell>
          <cell r="E218">
            <v>0.3</v>
          </cell>
          <cell r="F218">
            <v>1.18</v>
          </cell>
        </row>
        <row r="219">
          <cell r="A219" t="str">
            <v>02.10.050</v>
          </cell>
          <cell r="B219" t="str">
            <v>Locação para muros, cercas e alambrados</v>
          </cell>
          <cell r="C219" t="str">
            <v>M</v>
          </cell>
          <cell r="D219">
            <v>0.88</v>
          </cell>
          <cell r="E219">
            <v>0.3</v>
          </cell>
          <cell r="F219">
            <v>1.18</v>
          </cell>
        </row>
        <row r="220">
          <cell r="A220" t="str">
            <v>02.10.060</v>
          </cell>
          <cell r="B220" t="str">
            <v>Locação de vias, calçadas, tanques e lagoas</v>
          </cell>
          <cell r="C220" t="str">
            <v>M2</v>
          </cell>
          <cell r="D220">
            <v>0.9</v>
          </cell>
          <cell r="E220">
            <v>0.6</v>
          </cell>
          <cell r="F220">
            <v>1.5</v>
          </cell>
        </row>
        <row r="221">
          <cell r="A221" t="str">
            <v>03</v>
          </cell>
          <cell r="B221" t="str">
            <v>DEMOLICAO SEM REAPROVEITAMENTO</v>
          </cell>
        </row>
        <row r="222">
          <cell r="A222" t="str">
            <v>03.01</v>
          </cell>
          <cell r="B222" t="str">
            <v>Demolição de concreto, lastro, mistura e afins</v>
          </cell>
        </row>
        <row r="223">
          <cell r="A223" t="str">
            <v>03.01.020</v>
          </cell>
          <cell r="B223" t="str">
            <v>Demolição manual de concreto simples</v>
          </cell>
          <cell r="C223" t="str">
            <v>M3</v>
          </cell>
          <cell r="E223">
            <v>159.72</v>
          </cell>
          <cell r="F223">
            <v>159.72</v>
          </cell>
        </row>
        <row r="224">
          <cell r="A224" t="str">
            <v>03.01.040</v>
          </cell>
          <cell r="B224" t="str">
            <v>Demolição manual de concreto armado</v>
          </cell>
          <cell r="C224" t="str">
            <v>M3</v>
          </cell>
          <cell r="E224">
            <v>290.39999999999998</v>
          </cell>
          <cell r="F224">
            <v>290.39999999999998</v>
          </cell>
        </row>
        <row r="225">
          <cell r="A225" t="str">
            <v>03.01.060</v>
          </cell>
          <cell r="B225" t="str">
            <v>Demolição manual de lajes pré-moldadas, incluindo revestimento</v>
          </cell>
          <cell r="C225" t="str">
            <v>M2</v>
          </cell>
          <cell r="E225">
            <v>21.78</v>
          </cell>
          <cell r="F225">
            <v>21.78</v>
          </cell>
        </row>
        <row r="226">
          <cell r="A226" t="str">
            <v>03.01.200</v>
          </cell>
          <cell r="B226" t="str">
            <v>Demolição mecanizada de concreto armado, inclusive fragmentação, carregamento, transporte até 1 quilômetro e descarregamento</v>
          </cell>
          <cell r="C226" t="str">
            <v>M3</v>
          </cell>
          <cell r="D226">
            <v>406.38</v>
          </cell>
          <cell r="E226">
            <v>87.12</v>
          </cell>
          <cell r="F226">
            <v>493.5</v>
          </cell>
        </row>
        <row r="227">
          <cell r="A227" t="str">
            <v>03.01.210</v>
          </cell>
          <cell r="B227" t="str">
            <v>Demolição mecanizada de concreto armado, inclusive fragmentação e acomodação do material</v>
          </cell>
          <cell r="C227" t="str">
            <v>M3</v>
          </cell>
          <cell r="D227">
            <v>387.88</v>
          </cell>
          <cell r="E227">
            <v>87.12</v>
          </cell>
          <cell r="F227">
            <v>475</v>
          </cell>
        </row>
        <row r="228">
          <cell r="A228" t="str">
            <v>03.01.220</v>
          </cell>
          <cell r="B228" t="str">
            <v>Demolição mecanizada de concreto simples, inclusive fragmentação, carregamento, transporte até 1 quilômetro e descarregamento</v>
          </cell>
          <cell r="C228" t="str">
            <v>M3</v>
          </cell>
          <cell r="D228">
            <v>212.44</v>
          </cell>
          <cell r="E228">
            <v>58.08</v>
          </cell>
          <cell r="F228">
            <v>270.52</v>
          </cell>
        </row>
        <row r="229">
          <cell r="A229" t="str">
            <v>03.01.230</v>
          </cell>
          <cell r="B229" t="str">
            <v>Demolição mecanizada de concreto simples, inclusive fragmentação e acomodação do material</v>
          </cell>
          <cell r="C229" t="str">
            <v>M3</v>
          </cell>
          <cell r="D229">
            <v>193.94</v>
          </cell>
          <cell r="E229">
            <v>58.08</v>
          </cell>
          <cell r="F229">
            <v>252.02</v>
          </cell>
        </row>
        <row r="230">
          <cell r="A230" t="str">
            <v>03.01.240</v>
          </cell>
          <cell r="B230" t="str">
            <v>Demolição mecanizada de pavimento ou piso em concreto, inclusive fragmentação, carregamento, transporte até 1 quilômetro e descarregamento</v>
          </cell>
          <cell r="C230" t="str">
            <v>M2</v>
          </cell>
          <cell r="D230">
            <v>20.84</v>
          </cell>
          <cell r="E230">
            <v>5.81</v>
          </cell>
          <cell r="F230">
            <v>26.65</v>
          </cell>
        </row>
        <row r="231">
          <cell r="A231" t="str">
            <v>03.01.250</v>
          </cell>
          <cell r="B231" t="str">
            <v>Demolição mecanizada de pavimento ou piso em concreto, inclusive fragmentação e acomodação do material</v>
          </cell>
          <cell r="C231" t="str">
            <v>M2</v>
          </cell>
          <cell r="D231">
            <v>19.399999999999999</v>
          </cell>
          <cell r="E231">
            <v>5.81</v>
          </cell>
          <cell r="F231">
            <v>25.21</v>
          </cell>
        </row>
        <row r="232">
          <cell r="A232" t="str">
            <v>03.01.260</v>
          </cell>
          <cell r="B232" t="str">
            <v>Demolição mecanizada de sarjeta ou sarjetão, inclusive fragmentação, carregamento, transporte até 1 quilômetro e descarregamento</v>
          </cell>
          <cell r="C232" t="str">
            <v>M3</v>
          </cell>
          <cell r="D232">
            <v>208.33</v>
          </cell>
          <cell r="E232">
            <v>58.08</v>
          </cell>
          <cell r="F232">
            <v>266.41000000000003</v>
          </cell>
        </row>
        <row r="233">
          <cell r="A233" t="str">
            <v>03.01.270</v>
          </cell>
          <cell r="B233" t="str">
            <v>Demolição mecanizada de sarjeta ou sarjetão, inclusive fragmentação e acomodação do material</v>
          </cell>
          <cell r="C233" t="str">
            <v>M3</v>
          </cell>
          <cell r="D233">
            <v>193.94</v>
          </cell>
          <cell r="E233">
            <v>58.08</v>
          </cell>
          <cell r="F233">
            <v>252.02</v>
          </cell>
        </row>
        <row r="234">
          <cell r="A234" t="str">
            <v>03.02</v>
          </cell>
          <cell r="B234" t="str">
            <v>Demolição de alvenaria</v>
          </cell>
        </row>
        <row r="235">
          <cell r="A235" t="str">
            <v>03.02.020</v>
          </cell>
          <cell r="B235" t="str">
            <v>Demolição manual de alvenaria de fundação/embasamento</v>
          </cell>
          <cell r="C235" t="str">
            <v>M3</v>
          </cell>
          <cell r="E235">
            <v>87.12</v>
          </cell>
          <cell r="F235">
            <v>87.12</v>
          </cell>
        </row>
        <row r="236">
          <cell r="A236" t="str">
            <v>03.02.040</v>
          </cell>
          <cell r="B236" t="str">
            <v>Demolição manual de alvenaria de elevação ou elemento vazado, incluindo revestimento</v>
          </cell>
          <cell r="C236" t="str">
            <v>M3</v>
          </cell>
          <cell r="E236">
            <v>58.08</v>
          </cell>
          <cell r="F236">
            <v>58.08</v>
          </cell>
        </row>
        <row r="237">
          <cell r="A237" t="str">
            <v>03.03</v>
          </cell>
          <cell r="B237" t="str">
            <v>Demolição de revestimento em massa</v>
          </cell>
        </row>
        <row r="238">
          <cell r="A238" t="str">
            <v>03.03.020</v>
          </cell>
          <cell r="B238" t="str">
            <v>Apicoamento manual de piso, parede ou teto</v>
          </cell>
          <cell r="C238" t="str">
            <v>M2</v>
          </cell>
          <cell r="E238">
            <v>2.1800000000000002</v>
          </cell>
          <cell r="F238">
            <v>2.1800000000000002</v>
          </cell>
        </row>
        <row r="239">
          <cell r="A239" t="str">
            <v>03.03.040</v>
          </cell>
          <cell r="B239" t="str">
            <v>Demolição manual de revestimento em massa de parede ou teto</v>
          </cell>
          <cell r="C239" t="str">
            <v>M2</v>
          </cell>
          <cell r="E239">
            <v>4.3600000000000003</v>
          </cell>
          <cell r="F239">
            <v>4.3600000000000003</v>
          </cell>
        </row>
        <row r="240">
          <cell r="A240" t="str">
            <v>03.03.060</v>
          </cell>
          <cell r="B240" t="str">
            <v>Demolição manual de revestimento em massa de piso</v>
          </cell>
          <cell r="C240" t="str">
            <v>M2</v>
          </cell>
          <cell r="E240">
            <v>7.26</v>
          </cell>
          <cell r="F240">
            <v>7.26</v>
          </cell>
        </row>
        <row r="241">
          <cell r="A241" t="str">
            <v>03.04</v>
          </cell>
          <cell r="B241" t="str">
            <v>Demolição de revestimento cerâmico e ladrilho hidráulico</v>
          </cell>
        </row>
        <row r="242">
          <cell r="A242" t="str">
            <v>03.04.020</v>
          </cell>
          <cell r="B242" t="str">
            <v>Demolição manual de revestimento cerâmico, incluindo a base</v>
          </cell>
          <cell r="C242" t="str">
            <v>M2</v>
          </cell>
          <cell r="E242">
            <v>8.7100000000000009</v>
          </cell>
          <cell r="F242">
            <v>8.7100000000000009</v>
          </cell>
        </row>
        <row r="243">
          <cell r="A243" t="str">
            <v>03.04.030</v>
          </cell>
          <cell r="B243" t="str">
            <v>Demolição manual de revestimento em ladrilho hidráulico, incluindo a base</v>
          </cell>
          <cell r="C243" t="str">
            <v>M2</v>
          </cell>
          <cell r="E243">
            <v>7.26</v>
          </cell>
          <cell r="F243">
            <v>7.26</v>
          </cell>
        </row>
        <row r="244">
          <cell r="A244" t="str">
            <v>03.04.040</v>
          </cell>
          <cell r="B244" t="str">
            <v>Demolição manual de rodapé, soleira ou peitoril, em material cerâmico e/ou ladrilho hidráulico, incluindo a base</v>
          </cell>
          <cell r="C244" t="str">
            <v>M</v>
          </cell>
          <cell r="E244">
            <v>2.1800000000000002</v>
          </cell>
          <cell r="F244">
            <v>2.1800000000000002</v>
          </cell>
        </row>
        <row r="245">
          <cell r="A245" t="str">
            <v>03.05</v>
          </cell>
          <cell r="B245" t="str">
            <v>Demolição de revestimento sintético</v>
          </cell>
        </row>
        <row r="246">
          <cell r="A246" t="str">
            <v>03.05.020</v>
          </cell>
          <cell r="B246" t="str">
            <v>Demolição manual de revestimento sintético, incluindo a base</v>
          </cell>
          <cell r="C246" t="str">
            <v>M2</v>
          </cell>
          <cell r="E246">
            <v>5.81</v>
          </cell>
          <cell r="F246">
            <v>5.81</v>
          </cell>
        </row>
        <row r="247">
          <cell r="A247" t="str">
            <v>03.06</v>
          </cell>
          <cell r="B247" t="str">
            <v>Demolição de revestimento em pedra e blocos maciços</v>
          </cell>
        </row>
        <row r="248">
          <cell r="A248" t="str">
            <v>03.06.050</v>
          </cell>
          <cell r="B248" t="str">
            <v>Desmonte (levantamento) mecanizado de pavimento em paralelepípedo ou lajota de concreto, inclusive carregamento, transporte até 1 quilômetro e descarregamento</v>
          </cell>
          <cell r="C248" t="str">
            <v>M2</v>
          </cell>
          <cell r="D248">
            <v>14.84</v>
          </cell>
          <cell r="E248">
            <v>7.26</v>
          </cell>
          <cell r="F248">
            <v>22.1</v>
          </cell>
        </row>
        <row r="249">
          <cell r="A249" t="str">
            <v>03.06.060</v>
          </cell>
          <cell r="B249" t="str">
            <v>Desmonte (levantamento) mecanizado de pavimento em paralelepípedo ou lajota de concreto, inclusive acomodação do material</v>
          </cell>
          <cell r="C249" t="str">
            <v>M2</v>
          </cell>
          <cell r="D249">
            <v>1.35</v>
          </cell>
          <cell r="E249">
            <v>7.26</v>
          </cell>
          <cell r="F249">
            <v>8.61</v>
          </cell>
        </row>
        <row r="250">
          <cell r="A250" t="str">
            <v>03.07</v>
          </cell>
          <cell r="B250" t="str">
            <v>Demolição de revestimento asfáltico</v>
          </cell>
        </row>
        <row r="251">
          <cell r="A251" t="str">
            <v>03.07.010</v>
          </cell>
          <cell r="B251" t="str">
            <v>Demolição (levantamento) mecanizada de pavimento asfáltico, inclusive carregamento, transporte até 1 quilômetro e descarregamento</v>
          </cell>
          <cell r="C251" t="str">
            <v>M2</v>
          </cell>
          <cell r="D251">
            <v>21.38</v>
          </cell>
          <cell r="E251">
            <v>2.9</v>
          </cell>
          <cell r="F251">
            <v>24.28</v>
          </cell>
        </row>
        <row r="252">
          <cell r="A252" t="str">
            <v>03.07.030</v>
          </cell>
          <cell r="B252" t="str">
            <v>Demolição (levantamento) mecanizada de pavimento asfáltico, inclusive fragmentação e acomodação do material</v>
          </cell>
          <cell r="C252" t="str">
            <v>M2</v>
          </cell>
          <cell r="D252">
            <v>19.399999999999999</v>
          </cell>
          <cell r="E252">
            <v>2.9</v>
          </cell>
          <cell r="F252">
            <v>22.3</v>
          </cell>
        </row>
        <row r="253">
          <cell r="A253" t="str">
            <v>03.07.050</v>
          </cell>
          <cell r="B253" t="str">
            <v>Fresagem de pavimento asfáltico com espessura até 5 cm, inclusive carregamento, transporte até 1 quilômetro e descarregamento</v>
          </cell>
          <cell r="C253" t="str">
            <v>M2</v>
          </cell>
          <cell r="D253">
            <v>8.51</v>
          </cell>
          <cell r="E253">
            <v>1.02</v>
          </cell>
          <cell r="F253">
            <v>9.5299999999999994</v>
          </cell>
        </row>
        <row r="254">
          <cell r="A254" t="str">
            <v>03.07.070</v>
          </cell>
          <cell r="B254" t="str">
            <v>Fresagem de pavimento asfáltico com espessura até 5 cm, inclusive acomodação do material</v>
          </cell>
          <cell r="C254" t="str">
            <v>M2</v>
          </cell>
          <cell r="D254">
            <v>6.26</v>
          </cell>
          <cell r="E254">
            <v>1.02</v>
          </cell>
          <cell r="F254">
            <v>7.28</v>
          </cell>
        </row>
        <row r="255">
          <cell r="A255" t="str">
            <v>03.07.080</v>
          </cell>
          <cell r="B255" t="str">
            <v>Fresagem de pavimento asfáltico com espessura até 5 cm, inclusive remoção do material fresado até 10 quilômetros e varrição</v>
          </cell>
          <cell r="C255" t="str">
            <v>M2</v>
          </cell>
          <cell r="D255">
            <v>11.45</v>
          </cell>
          <cell r="E255">
            <v>0.44</v>
          </cell>
          <cell r="F255">
            <v>11.89</v>
          </cell>
        </row>
        <row r="256">
          <cell r="A256" t="str">
            <v>03.08</v>
          </cell>
          <cell r="B256" t="str">
            <v>Demolição de forro / divisórias</v>
          </cell>
        </row>
        <row r="257">
          <cell r="A257" t="str">
            <v>03.08.020</v>
          </cell>
          <cell r="B257" t="str">
            <v>Demolição manual de forro em estuque, inclusive sistema de fixação/tarugamento</v>
          </cell>
          <cell r="C257" t="str">
            <v>M2</v>
          </cell>
          <cell r="E257">
            <v>7.55</v>
          </cell>
          <cell r="F257">
            <v>7.55</v>
          </cell>
        </row>
        <row r="258">
          <cell r="A258" t="str">
            <v>03.08.040</v>
          </cell>
          <cell r="B258" t="str">
            <v>Demolição manual de forro qualquer, inclusive sistema de fixação/tarugamento</v>
          </cell>
          <cell r="C258" t="str">
            <v>M2</v>
          </cell>
          <cell r="E258">
            <v>4.3600000000000003</v>
          </cell>
          <cell r="F258">
            <v>4.3600000000000003</v>
          </cell>
        </row>
        <row r="259">
          <cell r="A259" t="str">
            <v>03.08.060</v>
          </cell>
          <cell r="B259" t="str">
            <v>Demolição manual de forro em gesso, inclusive sistema de fixação</v>
          </cell>
          <cell r="C259" t="str">
            <v>M2</v>
          </cell>
          <cell r="E259">
            <v>4.3600000000000003</v>
          </cell>
          <cell r="F259">
            <v>4.3600000000000003</v>
          </cell>
        </row>
        <row r="260">
          <cell r="A260" t="str">
            <v>03.08.200</v>
          </cell>
          <cell r="B260" t="str">
            <v>Demolição manual de painéis divisórias, inclusive montantes metálicos</v>
          </cell>
          <cell r="C260" t="str">
            <v>M2</v>
          </cell>
          <cell r="E260">
            <v>4.79</v>
          </cell>
          <cell r="F260">
            <v>4.79</v>
          </cell>
        </row>
        <row r="261">
          <cell r="A261" t="str">
            <v>03.09</v>
          </cell>
          <cell r="B261" t="str">
            <v>Demolição de impermeabilização e afins</v>
          </cell>
        </row>
        <row r="262">
          <cell r="A262" t="str">
            <v>03.09.020</v>
          </cell>
          <cell r="B262" t="str">
            <v>Demolição manual de camada impermeabilizante</v>
          </cell>
          <cell r="C262" t="str">
            <v>M2</v>
          </cell>
          <cell r="E262">
            <v>11.67</v>
          </cell>
          <cell r="F262">
            <v>11.67</v>
          </cell>
        </row>
        <row r="263">
          <cell r="A263" t="str">
            <v>03.09.040</v>
          </cell>
          <cell r="B263" t="str">
            <v>Demolição manual de argamassa regularizante, isolante ou protetora e papel Kraft</v>
          </cell>
          <cell r="C263" t="str">
            <v>M2</v>
          </cell>
          <cell r="E263">
            <v>14</v>
          </cell>
          <cell r="F263">
            <v>14</v>
          </cell>
        </row>
        <row r="264">
          <cell r="A264" t="str">
            <v>03.09.060</v>
          </cell>
          <cell r="B264" t="str">
            <v>Remoção manual de junta de dilatação ou retração, inclusive apoio</v>
          </cell>
          <cell r="C264" t="str">
            <v>M</v>
          </cell>
          <cell r="E264">
            <v>4.66</v>
          </cell>
          <cell r="F264">
            <v>4.66</v>
          </cell>
        </row>
        <row r="265">
          <cell r="A265" t="str">
            <v>03.10</v>
          </cell>
          <cell r="B265" t="str">
            <v>Remoção de pintura</v>
          </cell>
        </row>
        <row r="266">
          <cell r="A266" t="str">
            <v>03.10.020</v>
          </cell>
          <cell r="B266" t="str">
            <v>Remoção de pintura em rodapé, baguete ou moldura com lixa</v>
          </cell>
          <cell r="C266" t="str">
            <v>M</v>
          </cell>
          <cell r="D266">
            <v>7.0000000000000007E-2</v>
          </cell>
          <cell r="E266">
            <v>1.06</v>
          </cell>
          <cell r="F266">
            <v>1.1299999999999999</v>
          </cell>
        </row>
        <row r="267">
          <cell r="A267" t="str">
            <v>03.10.040</v>
          </cell>
          <cell r="B267" t="str">
            <v>Remoção de pintura em rodapé, baguete ou moldura com produto químico</v>
          </cell>
          <cell r="C267" t="str">
            <v>M</v>
          </cell>
          <cell r="D267">
            <v>0.66</v>
          </cell>
          <cell r="E267">
            <v>1.06</v>
          </cell>
          <cell r="F267">
            <v>1.72</v>
          </cell>
        </row>
        <row r="268">
          <cell r="A268" t="str">
            <v>03.10.080</v>
          </cell>
          <cell r="B268" t="str">
            <v>Remoção de pintura em superfícies de madeira e/ou metálicas com produtos químicos</v>
          </cell>
          <cell r="C268" t="str">
            <v>M2</v>
          </cell>
          <cell r="D268">
            <v>3.31</v>
          </cell>
          <cell r="E268">
            <v>8.4600000000000009</v>
          </cell>
          <cell r="F268">
            <v>11.77</v>
          </cell>
        </row>
        <row r="269">
          <cell r="A269" t="str">
            <v>03.10.100</v>
          </cell>
          <cell r="B269" t="str">
            <v>Remoção de pintura em superfícies de madeira e/ou metálicas com lixamento</v>
          </cell>
          <cell r="C269" t="str">
            <v>M2</v>
          </cell>
          <cell r="D269">
            <v>0.37</v>
          </cell>
          <cell r="E269">
            <v>6.34</v>
          </cell>
          <cell r="F269">
            <v>6.71</v>
          </cell>
        </row>
        <row r="270">
          <cell r="A270" t="str">
            <v>03.10.120</v>
          </cell>
          <cell r="B270" t="str">
            <v>Remoção de pintura em massa com produtos químicos</v>
          </cell>
          <cell r="C270" t="str">
            <v>M2</v>
          </cell>
          <cell r="D270">
            <v>3.31</v>
          </cell>
          <cell r="E270">
            <v>6.34</v>
          </cell>
          <cell r="F270">
            <v>9.65</v>
          </cell>
        </row>
        <row r="271">
          <cell r="A271" t="str">
            <v>03.10.140</v>
          </cell>
          <cell r="B271" t="str">
            <v>Remoção de pintura em massa com lixamento</v>
          </cell>
          <cell r="C271" t="str">
            <v>M2</v>
          </cell>
          <cell r="D271">
            <v>0.37</v>
          </cell>
          <cell r="E271">
            <v>4.2300000000000004</v>
          </cell>
          <cell r="F271">
            <v>4.5999999999999996</v>
          </cell>
        </row>
        <row r="272">
          <cell r="A272" t="str">
            <v>03.16</v>
          </cell>
          <cell r="B272" t="str">
            <v>Remoção de sinalização horizontal</v>
          </cell>
        </row>
        <row r="273">
          <cell r="A273" t="str">
            <v>03.16.010</v>
          </cell>
          <cell r="B273" t="str">
            <v>Remoção de sinalização horizontal existente</v>
          </cell>
          <cell r="C273" t="str">
            <v>M2</v>
          </cell>
          <cell r="D273">
            <v>95.04</v>
          </cell>
          <cell r="F273">
            <v>95.04</v>
          </cell>
        </row>
        <row r="274">
          <cell r="A274" t="str">
            <v>03.16.011</v>
          </cell>
          <cell r="B274" t="str">
            <v>Remoção de tacha/tachões</v>
          </cell>
          <cell r="C274" t="str">
            <v>UN</v>
          </cell>
          <cell r="D274">
            <v>2.65</v>
          </cell>
          <cell r="E274">
            <v>6.43</v>
          </cell>
          <cell r="F274">
            <v>9.08</v>
          </cell>
        </row>
        <row r="275">
          <cell r="A275" t="str">
            <v>04</v>
          </cell>
          <cell r="B275" t="str">
            <v>RETIRADA COM PROVAVEL REAPROVEITAMENTO</v>
          </cell>
        </row>
        <row r="276">
          <cell r="A276" t="str">
            <v>04.01</v>
          </cell>
          <cell r="B276" t="str">
            <v>Retirada de fechamento e elemento divisor</v>
          </cell>
        </row>
        <row r="277">
          <cell r="A277" t="str">
            <v>04.01.020</v>
          </cell>
          <cell r="B277" t="str">
            <v>Retirada de divisória em placa de madeira ou fibrocimento tarugada</v>
          </cell>
          <cell r="C277" t="str">
            <v>M2</v>
          </cell>
          <cell r="E277">
            <v>26.46</v>
          </cell>
          <cell r="F277">
            <v>26.46</v>
          </cell>
        </row>
        <row r="278">
          <cell r="A278" t="str">
            <v>04.01.040</v>
          </cell>
          <cell r="B278" t="str">
            <v>Retirada de divisória em placa de madeira ou fibrocimento com montantes metálicos</v>
          </cell>
          <cell r="C278" t="str">
            <v>M2</v>
          </cell>
          <cell r="E278">
            <v>22.93</v>
          </cell>
          <cell r="F278">
            <v>22.93</v>
          </cell>
        </row>
        <row r="279">
          <cell r="A279" t="str">
            <v>04.01.060</v>
          </cell>
          <cell r="B279" t="str">
            <v>Retirada de divisória em placa de concreto, granito, granilite ou mármore</v>
          </cell>
          <cell r="C279" t="str">
            <v>M2</v>
          </cell>
          <cell r="E279">
            <v>14.11</v>
          </cell>
          <cell r="F279">
            <v>14.11</v>
          </cell>
        </row>
        <row r="280">
          <cell r="A280" t="str">
            <v>04.01.080</v>
          </cell>
          <cell r="B280" t="str">
            <v>Retirada de fechamento em placas pré-moldadas, inclusive pilares</v>
          </cell>
          <cell r="C280" t="str">
            <v>M2</v>
          </cell>
          <cell r="D280">
            <v>2.29</v>
          </cell>
          <cell r="E280">
            <v>0.49</v>
          </cell>
          <cell r="F280">
            <v>2.78</v>
          </cell>
        </row>
        <row r="281">
          <cell r="A281" t="str">
            <v>04.01.090</v>
          </cell>
          <cell r="B281" t="str">
            <v>Retirada de barreira de proteção com arame de alta segurança, simples ou duplo</v>
          </cell>
          <cell r="C281" t="str">
            <v>M</v>
          </cell>
          <cell r="E281">
            <v>3.06</v>
          </cell>
          <cell r="F281">
            <v>3.06</v>
          </cell>
        </row>
        <row r="282">
          <cell r="A282" t="str">
            <v>04.01.100</v>
          </cell>
          <cell r="B282" t="str">
            <v>Retirada de cerca</v>
          </cell>
          <cell r="C282" t="str">
            <v>M</v>
          </cell>
          <cell r="E282">
            <v>9</v>
          </cell>
          <cell r="F282">
            <v>9</v>
          </cell>
        </row>
        <row r="283">
          <cell r="A283" t="str">
            <v>04.02</v>
          </cell>
          <cell r="B283" t="str">
            <v>Retirada de elementos de estrutura (concreto, ferro, alumínio e madeira)</v>
          </cell>
        </row>
        <row r="284">
          <cell r="A284" t="str">
            <v>04.02.020</v>
          </cell>
          <cell r="B284" t="str">
            <v>Retirada de peças lineares em madeira com seção até 60 cm²</v>
          </cell>
          <cell r="C284" t="str">
            <v>M</v>
          </cell>
          <cell r="E284">
            <v>0.97</v>
          </cell>
          <cell r="F284">
            <v>0.97</v>
          </cell>
        </row>
        <row r="285">
          <cell r="A285" t="str">
            <v>04.02.030</v>
          </cell>
          <cell r="B285" t="str">
            <v>Retirada de peças lineares em madeira com seção superior a 60 cm²</v>
          </cell>
          <cell r="C285" t="str">
            <v>M</v>
          </cell>
          <cell r="E285">
            <v>3.21</v>
          </cell>
          <cell r="F285">
            <v>3.21</v>
          </cell>
        </row>
        <row r="286">
          <cell r="A286" t="str">
            <v>04.02.050</v>
          </cell>
          <cell r="B286" t="str">
            <v>Retirada de estrutura em madeira tesoura - telhas de barro</v>
          </cell>
          <cell r="C286" t="str">
            <v>M2</v>
          </cell>
          <cell r="E286">
            <v>17.690000000000001</v>
          </cell>
          <cell r="F286">
            <v>17.690000000000001</v>
          </cell>
        </row>
        <row r="287">
          <cell r="A287" t="str">
            <v>04.02.070</v>
          </cell>
          <cell r="B287" t="str">
            <v>Retirada de estrutura em madeira tesoura - telhas perfil qualquer</v>
          </cell>
          <cell r="C287" t="str">
            <v>M2</v>
          </cell>
          <cell r="E287">
            <v>14.47</v>
          </cell>
          <cell r="F287">
            <v>14.47</v>
          </cell>
        </row>
        <row r="288">
          <cell r="A288" t="str">
            <v>04.02.090</v>
          </cell>
          <cell r="B288" t="str">
            <v>Retirada de estrutura em madeira pontaletada - telhas de barro</v>
          </cell>
          <cell r="C288" t="str">
            <v>M2</v>
          </cell>
          <cell r="E288">
            <v>12.87</v>
          </cell>
          <cell r="F288">
            <v>12.87</v>
          </cell>
        </row>
        <row r="289">
          <cell r="A289" t="str">
            <v>04.02.110</v>
          </cell>
          <cell r="B289" t="str">
            <v>Retirada de estrutura em madeira pontaletada - telhas perfil qualquer</v>
          </cell>
          <cell r="C289" t="str">
            <v>M2</v>
          </cell>
          <cell r="E289">
            <v>9.65</v>
          </cell>
          <cell r="F289">
            <v>9.65</v>
          </cell>
        </row>
        <row r="290">
          <cell r="A290" t="str">
            <v>04.02.140</v>
          </cell>
          <cell r="B290" t="str">
            <v>Retirada de estrutura metálica</v>
          </cell>
          <cell r="C290" t="str">
            <v>KG</v>
          </cell>
          <cell r="D290">
            <v>1.91</v>
          </cell>
          <cell r="F290">
            <v>1.91</v>
          </cell>
        </row>
        <row r="291">
          <cell r="A291" t="str">
            <v>04.03</v>
          </cell>
          <cell r="B291" t="str">
            <v>Retirada de telhamento e proteção</v>
          </cell>
        </row>
        <row r="292">
          <cell r="A292" t="str">
            <v>04.03.020</v>
          </cell>
          <cell r="B292" t="str">
            <v>Retirada de telhamento em barro</v>
          </cell>
          <cell r="C292" t="str">
            <v>M2</v>
          </cell>
          <cell r="E292">
            <v>11.62</v>
          </cell>
          <cell r="F292">
            <v>11.62</v>
          </cell>
        </row>
        <row r="293">
          <cell r="A293" t="str">
            <v>04.03.040</v>
          </cell>
          <cell r="B293" t="str">
            <v>Retirada de telhamento perfil e material qualquer, exceto barro</v>
          </cell>
          <cell r="C293" t="str">
            <v>M2</v>
          </cell>
          <cell r="E293">
            <v>5.81</v>
          </cell>
          <cell r="F293">
            <v>5.81</v>
          </cell>
        </row>
        <row r="294">
          <cell r="A294" t="str">
            <v>04.03.060</v>
          </cell>
          <cell r="B294" t="str">
            <v>Retirada de cumeeira ou espigão em barro</v>
          </cell>
          <cell r="C294" t="str">
            <v>M</v>
          </cell>
          <cell r="E294">
            <v>4.3600000000000003</v>
          </cell>
          <cell r="F294">
            <v>4.3600000000000003</v>
          </cell>
        </row>
        <row r="295">
          <cell r="A295" t="str">
            <v>04.03.080</v>
          </cell>
          <cell r="B295" t="str">
            <v>Retirada de cumeeira, espigão ou rufo perfil qualquer</v>
          </cell>
          <cell r="C295" t="str">
            <v>M</v>
          </cell>
          <cell r="E295">
            <v>7.26</v>
          </cell>
          <cell r="F295">
            <v>7.26</v>
          </cell>
        </row>
        <row r="296">
          <cell r="A296" t="str">
            <v>04.03.090</v>
          </cell>
          <cell r="B296" t="str">
            <v>Retirada de domo de acrílico, inclusive perfis metálicos de fixação</v>
          </cell>
          <cell r="C296" t="str">
            <v>M2</v>
          </cell>
          <cell r="E296">
            <v>8.82</v>
          </cell>
          <cell r="F296">
            <v>8.82</v>
          </cell>
        </row>
        <row r="297">
          <cell r="A297" t="str">
            <v>04.04</v>
          </cell>
          <cell r="B297" t="str">
            <v>Retirada de revestimento em pedra e blocos maciços</v>
          </cell>
        </row>
        <row r="298">
          <cell r="A298" t="str">
            <v>04.04.010</v>
          </cell>
          <cell r="B298" t="str">
            <v>Retirada de revestimento em pedra, granito ou mármore, em parede ou fachada</v>
          </cell>
          <cell r="C298" t="str">
            <v>M2</v>
          </cell>
          <cell r="E298">
            <v>31.04</v>
          </cell>
          <cell r="F298">
            <v>31.04</v>
          </cell>
        </row>
        <row r="299">
          <cell r="A299" t="str">
            <v>04.04.020</v>
          </cell>
          <cell r="B299" t="str">
            <v>Retirada de revestimento em pedra, granito ou mármore, em piso</v>
          </cell>
          <cell r="C299" t="str">
            <v>M2</v>
          </cell>
          <cell r="E299">
            <v>18.88</v>
          </cell>
          <cell r="F299">
            <v>18.88</v>
          </cell>
        </row>
        <row r="300">
          <cell r="A300" t="str">
            <v>04.04.030</v>
          </cell>
          <cell r="B300" t="str">
            <v>Retirada de soleira ou peitoril em pedra, granito ou mármore</v>
          </cell>
          <cell r="C300" t="str">
            <v>M</v>
          </cell>
          <cell r="E300">
            <v>13.07</v>
          </cell>
          <cell r="F300">
            <v>13.07</v>
          </cell>
        </row>
        <row r="301">
          <cell r="A301" t="str">
            <v>04.04.040</v>
          </cell>
          <cell r="B301" t="str">
            <v>Retirada de degrau em pedra, granito ou mármore</v>
          </cell>
          <cell r="C301" t="str">
            <v>M</v>
          </cell>
          <cell r="E301">
            <v>14.52</v>
          </cell>
          <cell r="F301">
            <v>14.52</v>
          </cell>
        </row>
        <row r="302">
          <cell r="A302" t="str">
            <v>04.04.060</v>
          </cell>
          <cell r="B302" t="str">
            <v>Retirada de rodapé em pedra, granito ou mármore</v>
          </cell>
          <cell r="C302" t="str">
            <v>M</v>
          </cell>
          <cell r="E302">
            <v>11.62</v>
          </cell>
          <cell r="F302">
            <v>11.62</v>
          </cell>
        </row>
        <row r="303">
          <cell r="A303" t="str">
            <v>04.05</v>
          </cell>
          <cell r="B303" t="str">
            <v>Retirada de revestimentos em madeira</v>
          </cell>
        </row>
        <row r="304">
          <cell r="A304" t="str">
            <v>04.05.010</v>
          </cell>
          <cell r="B304" t="str">
            <v>Retirada de revestimento em lambris de madeira</v>
          </cell>
          <cell r="C304" t="str">
            <v>M2</v>
          </cell>
          <cell r="E304">
            <v>40.71</v>
          </cell>
          <cell r="F304">
            <v>40.71</v>
          </cell>
        </row>
        <row r="305">
          <cell r="A305" t="str">
            <v>04.05.020</v>
          </cell>
          <cell r="B305" t="str">
            <v>Retirada de piso em tacos de madeira</v>
          </cell>
          <cell r="C305" t="str">
            <v>M2</v>
          </cell>
          <cell r="E305">
            <v>8.7100000000000009</v>
          </cell>
          <cell r="F305">
            <v>8.7100000000000009</v>
          </cell>
        </row>
        <row r="306">
          <cell r="A306" t="str">
            <v>04.05.040</v>
          </cell>
          <cell r="B306" t="str">
            <v>Retirada de soalho somente o tablado</v>
          </cell>
          <cell r="C306" t="str">
            <v>M2</v>
          </cell>
          <cell r="E306">
            <v>11.25</v>
          </cell>
          <cell r="F306">
            <v>11.25</v>
          </cell>
        </row>
        <row r="307">
          <cell r="A307" t="str">
            <v>04.05.060</v>
          </cell>
          <cell r="B307" t="str">
            <v>Retirada de soalho inclusive vigamento</v>
          </cell>
          <cell r="C307" t="str">
            <v>M2</v>
          </cell>
          <cell r="E307">
            <v>19.29</v>
          </cell>
          <cell r="F307">
            <v>19.29</v>
          </cell>
        </row>
        <row r="308">
          <cell r="A308" t="str">
            <v>04.05.080</v>
          </cell>
          <cell r="B308" t="str">
            <v>Retirada de degrau em madeira</v>
          </cell>
          <cell r="C308" t="str">
            <v>M</v>
          </cell>
          <cell r="E308">
            <v>9.65</v>
          </cell>
          <cell r="F308">
            <v>9.65</v>
          </cell>
        </row>
        <row r="309">
          <cell r="A309" t="str">
            <v>04.05.100</v>
          </cell>
          <cell r="B309" t="str">
            <v>Retirada de rodapé inclusive cordão em madeira</v>
          </cell>
          <cell r="C309" t="str">
            <v>M</v>
          </cell>
          <cell r="E309">
            <v>2.1800000000000002</v>
          </cell>
          <cell r="F309">
            <v>2.1800000000000002</v>
          </cell>
        </row>
        <row r="310">
          <cell r="A310" t="str">
            <v>04.06</v>
          </cell>
          <cell r="B310" t="str">
            <v>Retirada de revestimentos sintéticos e metálicos</v>
          </cell>
        </row>
        <row r="311">
          <cell r="A311" t="str">
            <v>04.06.010</v>
          </cell>
          <cell r="B311" t="str">
            <v>Retirada de revestimento em lambris metálicos</v>
          </cell>
          <cell r="C311" t="str">
            <v>M2</v>
          </cell>
          <cell r="E311">
            <v>40.71</v>
          </cell>
          <cell r="F311">
            <v>40.71</v>
          </cell>
        </row>
        <row r="312">
          <cell r="A312" t="str">
            <v>04.06.020</v>
          </cell>
          <cell r="B312" t="str">
            <v>Retirada de piso em material sintético assentado a cola</v>
          </cell>
          <cell r="C312" t="str">
            <v>M2</v>
          </cell>
          <cell r="E312">
            <v>3.21</v>
          </cell>
          <cell r="F312">
            <v>3.21</v>
          </cell>
        </row>
        <row r="313">
          <cell r="A313" t="str">
            <v>04.06.040</v>
          </cell>
          <cell r="B313" t="str">
            <v>Retirada de degrau em material sintético assentado a cola</v>
          </cell>
          <cell r="C313" t="str">
            <v>M</v>
          </cell>
          <cell r="E313">
            <v>2.99</v>
          </cell>
          <cell r="F313">
            <v>2.99</v>
          </cell>
        </row>
        <row r="314">
          <cell r="A314" t="str">
            <v>04.06.060</v>
          </cell>
          <cell r="B314" t="str">
            <v>Retirada de rodapé inclusive cordão em material sintético</v>
          </cell>
          <cell r="C314" t="str">
            <v>M</v>
          </cell>
          <cell r="E314">
            <v>0.73</v>
          </cell>
          <cell r="F314">
            <v>0.73</v>
          </cell>
        </row>
        <row r="315">
          <cell r="A315" t="str">
            <v>04.06.100</v>
          </cell>
          <cell r="B315" t="str">
            <v>Retirada de piso elevado telescópico metálico, inclusive estrutura de sustentação</v>
          </cell>
          <cell r="C315" t="str">
            <v>M2</v>
          </cell>
          <cell r="E315">
            <v>36.11</v>
          </cell>
          <cell r="F315">
            <v>36.11</v>
          </cell>
        </row>
        <row r="316">
          <cell r="A316" t="str">
            <v>04.07</v>
          </cell>
          <cell r="B316" t="str">
            <v>Retirada de forro, brise e fachada</v>
          </cell>
        </row>
        <row r="317">
          <cell r="A317" t="str">
            <v>04.07.020</v>
          </cell>
          <cell r="B317" t="str">
            <v>Retirada de forro qualquer em placas ou tiras fixadas</v>
          </cell>
          <cell r="C317" t="str">
            <v>M2</v>
          </cell>
          <cell r="E317">
            <v>9.01</v>
          </cell>
          <cell r="F317">
            <v>9.01</v>
          </cell>
        </row>
        <row r="318">
          <cell r="A318" t="str">
            <v>04.07.040</v>
          </cell>
          <cell r="B318" t="str">
            <v>Retirada de forro qualquer em placas ou tiras apoiadas</v>
          </cell>
          <cell r="C318" t="str">
            <v>M2</v>
          </cell>
          <cell r="E318">
            <v>4.83</v>
          </cell>
          <cell r="F318">
            <v>4.83</v>
          </cell>
        </row>
        <row r="319">
          <cell r="A319" t="str">
            <v>04.07.060</v>
          </cell>
          <cell r="B319" t="str">
            <v>Retirada de sistema de fixação ou tarugamento de forro</v>
          </cell>
          <cell r="C319" t="str">
            <v>M2</v>
          </cell>
          <cell r="E319">
            <v>3.63</v>
          </cell>
          <cell r="F319">
            <v>3.63</v>
          </cell>
        </row>
        <row r="320">
          <cell r="A320" t="str">
            <v>04.08</v>
          </cell>
          <cell r="B320" t="str">
            <v>Retirada de esquadria e elemento de madeira</v>
          </cell>
        </row>
        <row r="321">
          <cell r="A321" t="str">
            <v>04.08.020</v>
          </cell>
          <cell r="B321" t="str">
            <v>Retirada de folha de esquadria em madeira</v>
          </cell>
          <cell r="C321" t="str">
            <v>UN</v>
          </cell>
          <cell r="E321">
            <v>16.079999999999998</v>
          </cell>
          <cell r="F321">
            <v>16.079999999999998</v>
          </cell>
        </row>
        <row r="322">
          <cell r="A322" t="str">
            <v>04.08.040</v>
          </cell>
          <cell r="B322" t="str">
            <v>Retirada de guarnição, moldura e peças lineares em madeira, fixadas</v>
          </cell>
          <cell r="C322" t="str">
            <v>M</v>
          </cell>
          <cell r="E322">
            <v>1.23</v>
          </cell>
          <cell r="F322">
            <v>1.23</v>
          </cell>
        </row>
        <row r="323">
          <cell r="A323" t="str">
            <v>04.08.060</v>
          </cell>
          <cell r="B323" t="str">
            <v>Retirada de batente com guarnição e peças lineares em madeira, chumbados</v>
          </cell>
          <cell r="C323" t="str">
            <v>M</v>
          </cell>
          <cell r="E323">
            <v>9.65</v>
          </cell>
          <cell r="F323">
            <v>9.65</v>
          </cell>
        </row>
        <row r="324">
          <cell r="A324" t="str">
            <v>04.08.080</v>
          </cell>
          <cell r="B324" t="str">
            <v>Retirada de elemento em madeira e sistema de fixação tipo quadro, lousa, etc.</v>
          </cell>
          <cell r="C324" t="str">
            <v>M2</v>
          </cell>
          <cell r="E324">
            <v>4.3600000000000003</v>
          </cell>
          <cell r="F324">
            <v>4.3600000000000003</v>
          </cell>
        </row>
        <row r="325">
          <cell r="A325" t="str">
            <v>04.08.100</v>
          </cell>
          <cell r="B325" t="str">
            <v>Retirada de armário em madeira ou metal</v>
          </cell>
          <cell r="C325" t="str">
            <v>M2</v>
          </cell>
          <cell r="E325">
            <v>14.47</v>
          </cell>
          <cell r="F325">
            <v>14.47</v>
          </cell>
        </row>
        <row r="326">
          <cell r="A326" t="str">
            <v>04.09</v>
          </cell>
          <cell r="B326" t="str">
            <v>Retirada de esquadria e elementos metálicos</v>
          </cell>
        </row>
        <row r="327">
          <cell r="A327" t="str">
            <v>04.09.020</v>
          </cell>
          <cell r="B327" t="str">
            <v>Retirada de esquadria metálica em geral</v>
          </cell>
          <cell r="C327" t="str">
            <v>M2</v>
          </cell>
          <cell r="E327">
            <v>22.51</v>
          </cell>
          <cell r="F327">
            <v>22.51</v>
          </cell>
        </row>
        <row r="328">
          <cell r="A328" t="str">
            <v>04.09.040</v>
          </cell>
          <cell r="B328" t="str">
            <v>Retirada de folha de esquadria metálica</v>
          </cell>
          <cell r="C328" t="str">
            <v>UN</v>
          </cell>
          <cell r="E328">
            <v>19.260000000000002</v>
          </cell>
          <cell r="F328">
            <v>19.260000000000002</v>
          </cell>
        </row>
        <row r="329">
          <cell r="A329" t="str">
            <v>04.09.060</v>
          </cell>
          <cell r="B329" t="str">
            <v>Retirada de batente, corrimão ou peças lineares metálicas, chumbados</v>
          </cell>
          <cell r="C329" t="str">
            <v>M</v>
          </cell>
          <cell r="E329">
            <v>7.71</v>
          </cell>
          <cell r="F329">
            <v>7.71</v>
          </cell>
        </row>
        <row r="330">
          <cell r="A330" t="str">
            <v>04.09.080</v>
          </cell>
          <cell r="B330" t="str">
            <v>Retirada de batente, corrimão ou peças lineares metálicas, fixados</v>
          </cell>
          <cell r="C330" t="str">
            <v>M</v>
          </cell>
          <cell r="E330">
            <v>5.29</v>
          </cell>
          <cell r="F330">
            <v>5.29</v>
          </cell>
        </row>
        <row r="331">
          <cell r="A331" t="str">
            <v>04.09.100</v>
          </cell>
          <cell r="B331" t="str">
            <v>Retirada de guarda-corpo ou gradil em geral</v>
          </cell>
          <cell r="C331" t="str">
            <v>M2</v>
          </cell>
          <cell r="E331">
            <v>22.51</v>
          </cell>
          <cell r="F331">
            <v>22.51</v>
          </cell>
        </row>
        <row r="332">
          <cell r="A332" t="str">
            <v>04.09.120</v>
          </cell>
          <cell r="B332" t="str">
            <v>Retirada de escada de marinheiro com ou sem guarda-corpo</v>
          </cell>
          <cell r="C332" t="str">
            <v>M</v>
          </cell>
          <cell r="E332">
            <v>25.73</v>
          </cell>
          <cell r="F332">
            <v>25.73</v>
          </cell>
        </row>
        <row r="333">
          <cell r="A333" t="str">
            <v>04.09.140</v>
          </cell>
          <cell r="B333" t="str">
            <v>Retirada de poste ou sistema de sustentação para alambrado ou fechamento</v>
          </cell>
          <cell r="C333" t="str">
            <v>UN</v>
          </cell>
          <cell r="E333">
            <v>18.88</v>
          </cell>
          <cell r="F333">
            <v>18.88</v>
          </cell>
        </row>
        <row r="334">
          <cell r="A334" t="str">
            <v>04.09.160</v>
          </cell>
          <cell r="B334" t="str">
            <v>Retirada de entelamento metálico em geral</v>
          </cell>
          <cell r="C334" t="str">
            <v>M2</v>
          </cell>
          <cell r="E334">
            <v>3.06</v>
          </cell>
          <cell r="F334">
            <v>3.06</v>
          </cell>
        </row>
        <row r="335">
          <cell r="A335" t="str">
            <v>04.10</v>
          </cell>
          <cell r="B335" t="str">
            <v>Retirada de ferragens e acessórios para esquadrias</v>
          </cell>
        </row>
        <row r="336">
          <cell r="A336" t="str">
            <v>04.10.020</v>
          </cell>
          <cell r="B336" t="str">
            <v>Retirada de fechadura ou fecho de embutir</v>
          </cell>
          <cell r="C336" t="str">
            <v>UN</v>
          </cell>
          <cell r="E336">
            <v>8.82</v>
          </cell>
          <cell r="F336">
            <v>8.82</v>
          </cell>
        </row>
        <row r="337">
          <cell r="A337" t="str">
            <v>04.10.040</v>
          </cell>
          <cell r="B337" t="str">
            <v>Retirada de fechadura ou fecho de sobrepor</v>
          </cell>
          <cell r="C337" t="str">
            <v>UN</v>
          </cell>
          <cell r="E337">
            <v>3.53</v>
          </cell>
          <cell r="F337">
            <v>3.53</v>
          </cell>
        </row>
        <row r="338">
          <cell r="A338" t="str">
            <v>04.10.060</v>
          </cell>
          <cell r="B338" t="str">
            <v>Retirada de dobradiça</v>
          </cell>
          <cell r="C338" t="str">
            <v>UN</v>
          </cell>
          <cell r="E338">
            <v>1.76</v>
          </cell>
          <cell r="F338">
            <v>1.76</v>
          </cell>
        </row>
        <row r="339">
          <cell r="A339" t="str">
            <v>04.10.080</v>
          </cell>
          <cell r="B339" t="str">
            <v>Retirada de peça ou acessório complementar em geral de esquadria</v>
          </cell>
          <cell r="C339" t="str">
            <v>UN</v>
          </cell>
          <cell r="E339">
            <v>14.39</v>
          </cell>
          <cell r="F339">
            <v>14.39</v>
          </cell>
        </row>
        <row r="340">
          <cell r="A340" t="str">
            <v>04.11</v>
          </cell>
          <cell r="B340" t="str">
            <v>Retirada de aparelhos, metais sanitários e registro</v>
          </cell>
        </row>
        <row r="341">
          <cell r="A341" t="str">
            <v>04.11.020</v>
          </cell>
          <cell r="B341" t="str">
            <v>Retirada de aparelho sanitário incluindo acessórios</v>
          </cell>
          <cell r="C341" t="str">
            <v>UN</v>
          </cell>
          <cell r="E341">
            <v>32.81</v>
          </cell>
          <cell r="F341">
            <v>32.81</v>
          </cell>
        </row>
        <row r="342">
          <cell r="A342" t="str">
            <v>04.11.030</v>
          </cell>
          <cell r="B342" t="str">
            <v>Retirada de bancada incluindo pertences</v>
          </cell>
          <cell r="C342" t="str">
            <v>M2</v>
          </cell>
          <cell r="E342">
            <v>45.03</v>
          </cell>
          <cell r="F342">
            <v>45.03</v>
          </cell>
        </row>
        <row r="343">
          <cell r="A343" t="str">
            <v>04.11.040</v>
          </cell>
          <cell r="B343" t="str">
            <v>Retirada de complemento sanitário chumbado</v>
          </cell>
          <cell r="C343" t="str">
            <v>UN</v>
          </cell>
          <cell r="E343">
            <v>10.58</v>
          </cell>
          <cell r="F343">
            <v>10.58</v>
          </cell>
        </row>
        <row r="344">
          <cell r="A344" t="str">
            <v>04.11.060</v>
          </cell>
          <cell r="B344" t="str">
            <v>Retirada de complemento sanitário fixado ou de sobrepor</v>
          </cell>
          <cell r="C344" t="str">
            <v>UN</v>
          </cell>
          <cell r="E344">
            <v>4.41</v>
          </cell>
          <cell r="F344">
            <v>4.41</v>
          </cell>
        </row>
        <row r="345">
          <cell r="A345" t="str">
            <v>04.11.080</v>
          </cell>
          <cell r="B345" t="str">
            <v>Retirada de registro ou válvula embutidos</v>
          </cell>
          <cell r="C345" t="str">
            <v>UN</v>
          </cell>
          <cell r="E345">
            <v>41.63</v>
          </cell>
          <cell r="F345">
            <v>41.63</v>
          </cell>
        </row>
        <row r="346">
          <cell r="A346" t="str">
            <v>04.11.100</v>
          </cell>
          <cell r="B346" t="str">
            <v>Retirada de registro ou válvula aparentes</v>
          </cell>
          <cell r="C346" t="str">
            <v>UN</v>
          </cell>
          <cell r="E346">
            <v>24.06</v>
          </cell>
          <cell r="F346">
            <v>24.06</v>
          </cell>
        </row>
        <row r="347">
          <cell r="A347" t="str">
            <v>04.11.110</v>
          </cell>
          <cell r="B347" t="str">
            <v>Retirada de purificador/bebedouro</v>
          </cell>
          <cell r="C347" t="str">
            <v>UN</v>
          </cell>
          <cell r="E347">
            <v>24.06</v>
          </cell>
          <cell r="F347">
            <v>24.06</v>
          </cell>
        </row>
        <row r="348">
          <cell r="A348" t="str">
            <v>04.11.120</v>
          </cell>
          <cell r="B348" t="str">
            <v>Retirada de torneira ou chuveiro</v>
          </cell>
          <cell r="C348" t="str">
            <v>UN</v>
          </cell>
          <cell r="E348">
            <v>5.69</v>
          </cell>
          <cell r="F348">
            <v>5.69</v>
          </cell>
        </row>
        <row r="349">
          <cell r="A349" t="str">
            <v>04.11.140</v>
          </cell>
          <cell r="B349" t="str">
            <v>Retirada de sifão ou metais sanitários diversos</v>
          </cell>
          <cell r="C349" t="str">
            <v>UN</v>
          </cell>
          <cell r="E349">
            <v>8.75</v>
          </cell>
          <cell r="F349">
            <v>8.75</v>
          </cell>
        </row>
        <row r="350">
          <cell r="A350" t="str">
            <v>04.11.160</v>
          </cell>
          <cell r="B350" t="str">
            <v>Retirada de caixa de descarga de sobrepor ou acoplada</v>
          </cell>
          <cell r="C350" t="str">
            <v>UN</v>
          </cell>
          <cell r="E350">
            <v>16.62</v>
          </cell>
          <cell r="F350">
            <v>16.62</v>
          </cell>
        </row>
        <row r="351">
          <cell r="A351" t="str">
            <v>04.12</v>
          </cell>
          <cell r="B351" t="str">
            <v>Retirada de aparelhos elétricos e hidráulicos</v>
          </cell>
        </row>
        <row r="352">
          <cell r="A352" t="str">
            <v>04.12.020</v>
          </cell>
          <cell r="B352" t="str">
            <v>Retirada de conjunto motor-bomba</v>
          </cell>
          <cell r="C352" t="str">
            <v>UN</v>
          </cell>
          <cell r="E352">
            <v>69.2</v>
          </cell>
          <cell r="F352">
            <v>69.2</v>
          </cell>
        </row>
        <row r="353">
          <cell r="A353" t="str">
            <v>04.12.040</v>
          </cell>
          <cell r="B353" t="str">
            <v>Retirada de motor de bomba de recalque</v>
          </cell>
          <cell r="C353" t="str">
            <v>UN</v>
          </cell>
          <cell r="E353">
            <v>54.59</v>
          </cell>
          <cell r="F353">
            <v>54.59</v>
          </cell>
        </row>
        <row r="354">
          <cell r="A354" t="str">
            <v>04.13</v>
          </cell>
          <cell r="B354" t="str">
            <v>Retirada de impermeabilização e afins</v>
          </cell>
        </row>
        <row r="355">
          <cell r="A355" t="str">
            <v>04.13.020</v>
          </cell>
          <cell r="B355" t="str">
            <v>Retirada de isolamento térmico com material monolítico</v>
          </cell>
          <cell r="C355" t="str">
            <v>M2</v>
          </cell>
          <cell r="E355">
            <v>4.3600000000000003</v>
          </cell>
          <cell r="F355">
            <v>4.3600000000000003</v>
          </cell>
        </row>
        <row r="356">
          <cell r="A356" t="str">
            <v>04.13.060</v>
          </cell>
          <cell r="B356" t="str">
            <v>Retirada de isolamento térmico com material em panos</v>
          </cell>
          <cell r="C356" t="str">
            <v>M2</v>
          </cell>
          <cell r="E356">
            <v>0.73</v>
          </cell>
          <cell r="F356">
            <v>0.73</v>
          </cell>
        </row>
        <row r="357">
          <cell r="A357" t="str">
            <v>04.14</v>
          </cell>
          <cell r="B357" t="str">
            <v>Retirada de vidro</v>
          </cell>
        </row>
        <row r="358">
          <cell r="A358" t="str">
            <v>04.14.020</v>
          </cell>
          <cell r="B358" t="str">
            <v>Retirada de vidro ou espelho com raspagem da massa ou retirada de baguete</v>
          </cell>
          <cell r="C358" t="str">
            <v>M2</v>
          </cell>
          <cell r="E358">
            <v>10.94</v>
          </cell>
          <cell r="F358">
            <v>10.94</v>
          </cell>
        </row>
        <row r="359">
          <cell r="A359" t="str">
            <v>04.14.040</v>
          </cell>
          <cell r="B359" t="str">
            <v>Retirada de esquadria em vidro</v>
          </cell>
          <cell r="C359" t="str">
            <v>M2</v>
          </cell>
          <cell r="E359">
            <v>32.159999999999997</v>
          </cell>
          <cell r="F359">
            <v>32.159999999999997</v>
          </cell>
        </row>
        <row r="360">
          <cell r="A360" t="str">
            <v>04.17</v>
          </cell>
          <cell r="B360" t="str">
            <v>Retirada em instalação elétrica - letra A ate B</v>
          </cell>
        </row>
        <row r="361">
          <cell r="A361" t="str">
            <v>04.17.020</v>
          </cell>
          <cell r="B361" t="str">
            <v>Remoção de aparelho de iluminação ou projetor fixo em teto, piso ou parede</v>
          </cell>
          <cell r="C361" t="str">
            <v>UN</v>
          </cell>
          <cell r="E361">
            <v>14.56</v>
          </cell>
          <cell r="F361">
            <v>14.56</v>
          </cell>
        </row>
        <row r="362">
          <cell r="A362" t="str">
            <v>04.17.040</v>
          </cell>
          <cell r="B362" t="str">
            <v>Remoção de aparelho de iluminação ou projetor fixo em poste ou braço</v>
          </cell>
          <cell r="C362" t="str">
            <v>UN</v>
          </cell>
          <cell r="E362">
            <v>54.59</v>
          </cell>
          <cell r="F362">
            <v>54.59</v>
          </cell>
        </row>
        <row r="363">
          <cell r="A363" t="str">
            <v>04.17.060</v>
          </cell>
          <cell r="B363" t="str">
            <v>Remoção de suporte tipo braquet</v>
          </cell>
          <cell r="C363" t="str">
            <v>UN</v>
          </cell>
          <cell r="E363">
            <v>18.2</v>
          </cell>
          <cell r="F363">
            <v>18.2</v>
          </cell>
        </row>
        <row r="364">
          <cell r="A364" t="str">
            <v>04.17.080</v>
          </cell>
          <cell r="B364" t="str">
            <v>Remoção de barramento de cobre</v>
          </cell>
          <cell r="C364" t="str">
            <v>M</v>
          </cell>
          <cell r="E364">
            <v>14.56</v>
          </cell>
          <cell r="F364">
            <v>14.56</v>
          </cell>
        </row>
        <row r="365">
          <cell r="A365" t="str">
            <v>04.17.100</v>
          </cell>
          <cell r="B365" t="str">
            <v>Remoção de base de disjuntor tipo QUIK-LAG</v>
          </cell>
          <cell r="C365" t="str">
            <v>UN</v>
          </cell>
          <cell r="E365">
            <v>5.46</v>
          </cell>
          <cell r="F365">
            <v>5.46</v>
          </cell>
        </row>
        <row r="366">
          <cell r="A366" t="str">
            <v>04.17.120</v>
          </cell>
          <cell r="B366" t="str">
            <v>Remoção de base de fusível tipo Diazed</v>
          </cell>
          <cell r="C366" t="str">
            <v>UN</v>
          </cell>
          <cell r="E366">
            <v>5.46</v>
          </cell>
          <cell r="F366">
            <v>5.46</v>
          </cell>
        </row>
        <row r="367">
          <cell r="A367" t="str">
            <v>04.17.140</v>
          </cell>
          <cell r="B367" t="str">
            <v>Remoção de base e haste de para-raios</v>
          </cell>
          <cell r="C367" t="str">
            <v>UN</v>
          </cell>
          <cell r="E367">
            <v>36.39</v>
          </cell>
          <cell r="F367">
            <v>36.39</v>
          </cell>
        </row>
        <row r="368">
          <cell r="A368" t="str">
            <v>04.17.160</v>
          </cell>
          <cell r="B368" t="str">
            <v>Remoção de base ou chave para fusível NH tipo tripolar</v>
          </cell>
          <cell r="C368" t="str">
            <v>UN</v>
          </cell>
          <cell r="E368">
            <v>18.2</v>
          </cell>
          <cell r="F368">
            <v>18.2</v>
          </cell>
        </row>
        <row r="369">
          <cell r="A369" t="str">
            <v>04.17.180</v>
          </cell>
          <cell r="B369" t="str">
            <v>Remoção de base ou chave para fusível NH tipo unipolar</v>
          </cell>
          <cell r="C369" t="str">
            <v>UN</v>
          </cell>
          <cell r="E369">
            <v>16.37</v>
          </cell>
          <cell r="F369">
            <v>16.37</v>
          </cell>
        </row>
        <row r="370">
          <cell r="A370" t="str">
            <v>04.17.200</v>
          </cell>
          <cell r="B370" t="str">
            <v>Remoção de braçadeira para passagem de cordoalha</v>
          </cell>
          <cell r="C370" t="str">
            <v>UN</v>
          </cell>
          <cell r="E370">
            <v>14.56</v>
          </cell>
          <cell r="F370">
            <v>14.56</v>
          </cell>
        </row>
        <row r="371">
          <cell r="A371" t="str">
            <v>04.17.220</v>
          </cell>
          <cell r="B371" t="str">
            <v>Remoção de bucha de passagem interna ou externa</v>
          </cell>
          <cell r="C371" t="str">
            <v>UN</v>
          </cell>
          <cell r="E371">
            <v>14.56</v>
          </cell>
          <cell r="F371">
            <v>14.56</v>
          </cell>
        </row>
        <row r="372">
          <cell r="A372" t="str">
            <v>04.17.240</v>
          </cell>
          <cell r="B372" t="str">
            <v>Remoção de bucha de passagem para neutro</v>
          </cell>
          <cell r="C372" t="str">
            <v>UN</v>
          </cell>
          <cell r="E372">
            <v>10.92</v>
          </cell>
          <cell r="F372">
            <v>10.92</v>
          </cell>
        </row>
        <row r="373">
          <cell r="A373" t="str">
            <v>04.18</v>
          </cell>
          <cell r="B373" t="str">
            <v>Retirada em instalação elétrica - letra C</v>
          </cell>
        </row>
        <row r="374">
          <cell r="A374" t="str">
            <v>04.18.020</v>
          </cell>
          <cell r="B374" t="str">
            <v>Remoção de cabeçote em rede de telefonia</v>
          </cell>
          <cell r="C374" t="str">
            <v>UN</v>
          </cell>
          <cell r="E374">
            <v>9.1</v>
          </cell>
          <cell r="F374">
            <v>9.1</v>
          </cell>
        </row>
        <row r="375">
          <cell r="A375" t="str">
            <v>04.18.040</v>
          </cell>
          <cell r="B375" t="str">
            <v>Remoção de cabo de aço e esticadores de para-raios</v>
          </cell>
          <cell r="C375" t="str">
            <v>M</v>
          </cell>
          <cell r="E375">
            <v>12.73</v>
          </cell>
          <cell r="F375">
            <v>12.73</v>
          </cell>
        </row>
        <row r="376">
          <cell r="A376" t="str">
            <v>04.18.060</v>
          </cell>
          <cell r="B376" t="str">
            <v>Remoção de caixa de entrada de energia padrão medição indireta completa</v>
          </cell>
          <cell r="C376" t="str">
            <v>UN</v>
          </cell>
          <cell r="E376">
            <v>181.95</v>
          </cell>
          <cell r="F376">
            <v>181.95</v>
          </cell>
        </row>
        <row r="377">
          <cell r="A377" t="str">
            <v>04.18.070</v>
          </cell>
          <cell r="B377" t="str">
            <v>Remoção de caixa de entrada de energia padrão residencial completa</v>
          </cell>
          <cell r="C377" t="str">
            <v>UN</v>
          </cell>
          <cell r="E377">
            <v>145.56</v>
          </cell>
          <cell r="F377">
            <v>145.56</v>
          </cell>
        </row>
        <row r="378">
          <cell r="A378" t="str">
            <v>04.18.080</v>
          </cell>
          <cell r="B378" t="str">
            <v>Remoção de caixa de entrada telefônica completa</v>
          </cell>
          <cell r="C378" t="str">
            <v>UN</v>
          </cell>
          <cell r="E378">
            <v>72.78</v>
          </cell>
          <cell r="F378">
            <v>72.78</v>
          </cell>
        </row>
        <row r="379">
          <cell r="A379" t="str">
            <v>04.18.090</v>
          </cell>
          <cell r="B379" t="str">
            <v>Remoção de caixa de medição padrão completa</v>
          </cell>
          <cell r="C379" t="str">
            <v>UN</v>
          </cell>
          <cell r="E379">
            <v>39.979999999999997</v>
          </cell>
          <cell r="F379">
            <v>39.979999999999997</v>
          </cell>
        </row>
        <row r="380">
          <cell r="A380" t="str">
            <v>04.18.120</v>
          </cell>
          <cell r="B380" t="str">
            <v>Remoção de caixa estampada</v>
          </cell>
          <cell r="C380" t="str">
            <v>UN</v>
          </cell>
          <cell r="E380">
            <v>5.47</v>
          </cell>
          <cell r="F380">
            <v>5.47</v>
          </cell>
        </row>
        <row r="381">
          <cell r="A381" t="str">
            <v>04.18.130</v>
          </cell>
          <cell r="B381" t="str">
            <v>Remoção de caixa para fusível ou tomada instalada em perfilado</v>
          </cell>
          <cell r="C381" t="str">
            <v>UN</v>
          </cell>
          <cell r="E381">
            <v>6.56</v>
          </cell>
          <cell r="F381">
            <v>6.56</v>
          </cell>
        </row>
        <row r="382">
          <cell r="A382" t="str">
            <v>04.18.140</v>
          </cell>
          <cell r="B382" t="str">
            <v>Remoção de caixa para transformador de corrente</v>
          </cell>
          <cell r="C382" t="str">
            <v>UN</v>
          </cell>
          <cell r="E382">
            <v>39.979999999999997</v>
          </cell>
          <cell r="F382">
            <v>39.979999999999997</v>
          </cell>
        </row>
        <row r="383">
          <cell r="A383" t="str">
            <v>04.18.180</v>
          </cell>
          <cell r="B383" t="str">
            <v>Remoção de cantoneira metálica</v>
          </cell>
          <cell r="C383" t="str">
            <v>M</v>
          </cell>
          <cell r="E383">
            <v>9.1</v>
          </cell>
          <cell r="F383">
            <v>9.1</v>
          </cell>
        </row>
        <row r="384">
          <cell r="A384" t="str">
            <v>04.18.200</v>
          </cell>
          <cell r="B384" t="str">
            <v>Remoção de captor de para-raios tipo Franklin</v>
          </cell>
          <cell r="C384" t="str">
            <v>UN</v>
          </cell>
          <cell r="E384">
            <v>18.2</v>
          </cell>
          <cell r="F384">
            <v>18.2</v>
          </cell>
        </row>
        <row r="385">
          <cell r="A385" t="str">
            <v>04.18.220</v>
          </cell>
          <cell r="B385" t="str">
            <v>Remoção de chapa de ferro para bucha de passagem</v>
          </cell>
          <cell r="C385" t="str">
            <v>UN</v>
          </cell>
          <cell r="E385">
            <v>14.56</v>
          </cell>
          <cell r="F385">
            <v>14.56</v>
          </cell>
        </row>
        <row r="386">
          <cell r="A386" t="str">
            <v>04.18.240</v>
          </cell>
          <cell r="B386" t="str">
            <v>Remoção de chave automática da boia</v>
          </cell>
          <cell r="C386" t="str">
            <v>UN</v>
          </cell>
          <cell r="E386">
            <v>21.83</v>
          </cell>
          <cell r="F386">
            <v>21.83</v>
          </cell>
        </row>
        <row r="387">
          <cell r="A387" t="str">
            <v>04.18.250</v>
          </cell>
          <cell r="B387" t="str">
            <v>Remoção de chave base de mármore ou ardósia</v>
          </cell>
          <cell r="C387" t="str">
            <v>UN</v>
          </cell>
          <cell r="E387">
            <v>18.2</v>
          </cell>
          <cell r="F387">
            <v>18.2</v>
          </cell>
        </row>
        <row r="388">
          <cell r="A388" t="str">
            <v>04.18.260</v>
          </cell>
          <cell r="B388" t="str">
            <v>Remoção de chave de ação rápida comando frontal montado em painel</v>
          </cell>
          <cell r="C388" t="str">
            <v>UN</v>
          </cell>
          <cell r="E388">
            <v>36.39</v>
          </cell>
          <cell r="F388">
            <v>36.39</v>
          </cell>
        </row>
        <row r="389">
          <cell r="A389" t="str">
            <v>04.18.270</v>
          </cell>
          <cell r="B389" t="str">
            <v>Remoção de chave fusível indicadora tipo Matheus</v>
          </cell>
          <cell r="C389" t="str">
            <v>UN</v>
          </cell>
          <cell r="E389">
            <v>54.59</v>
          </cell>
          <cell r="F389">
            <v>54.59</v>
          </cell>
        </row>
        <row r="390">
          <cell r="A390" t="str">
            <v>04.18.280</v>
          </cell>
          <cell r="B390" t="str">
            <v>Remoção de chave seccionadora tripolar seca mecanismo de manobra frontal</v>
          </cell>
          <cell r="C390" t="str">
            <v>UN</v>
          </cell>
          <cell r="E390">
            <v>101.82</v>
          </cell>
          <cell r="F390">
            <v>101.82</v>
          </cell>
        </row>
        <row r="391">
          <cell r="A391" t="str">
            <v>04.18.290</v>
          </cell>
          <cell r="B391" t="str">
            <v>Remoção de chave tipo Pacco rotativo</v>
          </cell>
          <cell r="C391" t="str">
            <v>UN</v>
          </cell>
          <cell r="E391">
            <v>27.29</v>
          </cell>
          <cell r="F391">
            <v>27.29</v>
          </cell>
        </row>
        <row r="392">
          <cell r="A392" t="str">
            <v>04.18.320</v>
          </cell>
          <cell r="B392" t="str">
            <v>Remoção de cinta de fixação de eletroduto ou sela para cruzeta em poste</v>
          </cell>
          <cell r="C392" t="str">
            <v>UN</v>
          </cell>
          <cell r="E392">
            <v>7.26</v>
          </cell>
          <cell r="F392">
            <v>7.26</v>
          </cell>
        </row>
        <row r="393">
          <cell r="A393" t="str">
            <v>04.18.340</v>
          </cell>
          <cell r="B393" t="str">
            <v>Remoção de condulete</v>
          </cell>
          <cell r="C393" t="str">
            <v>UN</v>
          </cell>
          <cell r="E393">
            <v>14.57</v>
          </cell>
          <cell r="F393">
            <v>14.57</v>
          </cell>
        </row>
        <row r="394">
          <cell r="A394" t="str">
            <v>04.18.360</v>
          </cell>
          <cell r="B394" t="str">
            <v>Remoção de condutor aparente diâmetro externo acima de 6,5 mm</v>
          </cell>
          <cell r="C394" t="str">
            <v>M</v>
          </cell>
          <cell r="E394">
            <v>4.3600000000000003</v>
          </cell>
          <cell r="F394">
            <v>4.3600000000000003</v>
          </cell>
        </row>
        <row r="395">
          <cell r="A395" t="str">
            <v>04.18.370</v>
          </cell>
          <cell r="B395" t="str">
            <v>Remoção de condutor aparente diâmetro externo até 6,5 mm</v>
          </cell>
          <cell r="C395" t="str">
            <v>M</v>
          </cell>
          <cell r="E395">
            <v>2.1800000000000002</v>
          </cell>
          <cell r="F395">
            <v>2.1800000000000002</v>
          </cell>
        </row>
        <row r="396">
          <cell r="A396" t="str">
            <v>04.18.380</v>
          </cell>
          <cell r="B396" t="str">
            <v>Remoção de condutor embutido diâmetro externo acima de 6,5 mm</v>
          </cell>
          <cell r="C396" t="str">
            <v>M</v>
          </cell>
          <cell r="E396">
            <v>3.64</v>
          </cell>
          <cell r="F396">
            <v>3.64</v>
          </cell>
        </row>
        <row r="397">
          <cell r="A397" t="str">
            <v>04.18.390</v>
          </cell>
          <cell r="B397" t="str">
            <v>Remoção de condutor embutido diâmetro externo até 6,5 mm</v>
          </cell>
          <cell r="C397" t="str">
            <v>M</v>
          </cell>
          <cell r="E397">
            <v>1.82</v>
          </cell>
          <cell r="F397">
            <v>1.82</v>
          </cell>
        </row>
        <row r="398">
          <cell r="A398" t="str">
            <v>04.18.400</v>
          </cell>
          <cell r="B398" t="str">
            <v>Remoção de condutor especial</v>
          </cell>
          <cell r="C398" t="str">
            <v>M</v>
          </cell>
          <cell r="E398">
            <v>25.46</v>
          </cell>
          <cell r="F398">
            <v>25.46</v>
          </cell>
        </row>
        <row r="399">
          <cell r="A399" t="str">
            <v>04.18.410</v>
          </cell>
          <cell r="B399" t="str">
            <v>Remoção de cordoalha ou cabo de cobre nu</v>
          </cell>
          <cell r="C399" t="str">
            <v>M</v>
          </cell>
          <cell r="E399">
            <v>7.27</v>
          </cell>
          <cell r="F399">
            <v>7.27</v>
          </cell>
        </row>
        <row r="400">
          <cell r="A400" t="str">
            <v>04.18.420</v>
          </cell>
          <cell r="B400" t="str">
            <v>Remoção de contator magnético para comando de bomba</v>
          </cell>
          <cell r="C400" t="str">
            <v>UN</v>
          </cell>
          <cell r="E400">
            <v>36.39</v>
          </cell>
          <cell r="F400">
            <v>36.39</v>
          </cell>
        </row>
        <row r="401">
          <cell r="A401" t="str">
            <v>04.18.440</v>
          </cell>
          <cell r="B401" t="str">
            <v>Remoção de corrente para pendentes</v>
          </cell>
          <cell r="C401" t="str">
            <v>UN</v>
          </cell>
          <cell r="E401">
            <v>7.27</v>
          </cell>
          <cell r="F401">
            <v>7.27</v>
          </cell>
        </row>
        <row r="402">
          <cell r="A402" t="str">
            <v>04.18.460</v>
          </cell>
          <cell r="B402" t="str">
            <v>Remoção de cruzeta de ferro para fixação de projetores</v>
          </cell>
          <cell r="C402" t="str">
            <v>UN</v>
          </cell>
          <cell r="E402">
            <v>54.59</v>
          </cell>
          <cell r="F402">
            <v>54.59</v>
          </cell>
        </row>
        <row r="403">
          <cell r="A403" t="str">
            <v>04.18.470</v>
          </cell>
          <cell r="B403" t="str">
            <v>Remoção de cruzeta de madeira</v>
          </cell>
          <cell r="C403" t="str">
            <v>UN</v>
          </cell>
          <cell r="E403">
            <v>76.37</v>
          </cell>
          <cell r="F403">
            <v>76.37</v>
          </cell>
        </row>
        <row r="404">
          <cell r="A404" t="str">
            <v>04.19</v>
          </cell>
          <cell r="B404" t="str">
            <v>Retirada em instalação elétrica - letra D ate I</v>
          </cell>
        </row>
        <row r="405">
          <cell r="A405" t="str">
            <v>04.19.020</v>
          </cell>
          <cell r="B405" t="str">
            <v>Remoção de disjuntor de volume normal ou reduzido</v>
          </cell>
          <cell r="C405" t="str">
            <v>UN</v>
          </cell>
          <cell r="E405">
            <v>149.86000000000001</v>
          </cell>
          <cell r="F405">
            <v>149.86000000000001</v>
          </cell>
        </row>
        <row r="406">
          <cell r="A406" t="str">
            <v>04.19.030</v>
          </cell>
          <cell r="B406" t="str">
            <v>Remoção de disjuntor a seco aberto tripolar, 600 V de 800 A</v>
          </cell>
          <cell r="C406" t="str">
            <v>UN</v>
          </cell>
          <cell r="E406">
            <v>36.39</v>
          </cell>
          <cell r="F406">
            <v>36.39</v>
          </cell>
        </row>
        <row r="407">
          <cell r="A407" t="str">
            <v>04.19.060</v>
          </cell>
          <cell r="B407" t="str">
            <v>Remoção de disjuntor termomagnético</v>
          </cell>
          <cell r="C407" t="str">
            <v>UN</v>
          </cell>
          <cell r="E407">
            <v>9.1</v>
          </cell>
          <cell r="F407">
            <v>9.1</v>
          </cell>
        </row>
        <row r="408">
          <cell r="A408" t="str">
            <v>04.19.080</v>
          </cell>
          <cell r="B408" t="str">
            <v>Remoção de fundo de quadro de distribuição ou caixa de passagem</v>
          </cell>
          <cell r="C408" t="str">
            <v>M2</v>
          </cell>
          <cell r="E408">
            <v>36.39</v>
          </cell>
          <cell r="F408">
            <v>36.39</v>
          </cell>
        </row>
        <row r="409">
          <cell r="A409" t="str">
            <v>04.19.100</v>
          </cell>
          <cell r="B409" t="str">
            <v>Remoção de gancho de sustentação de luminária em perfilado</v>
          </cell>
          <cell r="C409" t="str">
            <v>UN</v>
          </cell>
          <cell r="E409">
            <v>7.27</v>
          </cell>
          <cell r="F409">
            <v>7.27</v>
          </cell>
        </row>
        <row r="410">
          <cell r="A410" t="str">
            <v>04.19.120</v>
          </cell>
          <cell r="B410" t="str">
            <v>Remoção de interruptores, tomadas, botão de campainha ou cigarra</v>
          </cell>
          <cell r="C410" t="str">
            <v>UN</v>
          </cell>
          <cell r="E410">
            <v>14.56</v>
          </cell>
          <cell r="F410">
            <v>14.56</v>
          </cell>
        </row>
        <row r="411">
          <cell r="A411" t="str">
            <v>04.19.140</v>
          </cell>
          <cell r="B411" t="str">
            <v>Remoção de isolador tipo castanha e gancho de sustentação</v>
          </cell>
          <cell r="C411" t="str">
            <v>UN</v>
          </cell>
          <cell r="E411">
            <v>3.64</v>
          </cell>
          <cell r="F411">
            <v>3.64</v>
          </cell>
        </row>
        <row r="412">
          <cell r="A412" t="str">
            <v>04.19.160</v>
          </cell>
          <cell r="B412" t="str">
            <v>Remoção de isolador tipo disco completo e gancho de suspensão</v>
          </cell>
          <cell r="C412" t="str">
            <v>UN</v>
          </cell>
          <cell r="E412">
            <v>5.46</v>
          </cell>
          <cell r="F412">
            <v>5.46</v>
          </cell>
        </row>
        <row r="413">
          <cell r="A413" t="str">
            <v>04.19.180</v>
          </cell>
          <cell r="B413" t="str">
            <v>Remoção de isolador tipo pino, inclusive o pino</v>
          </cell>
          <cell r="C413" t="str">
            <v>UN</v>
          </cell>
          <cell r="E413">
            <v>9.1</v>
          </cell>
          <cell r="F413">
            <v>9.1</v>
          </cell>
        </row>
        <row r="414">
          <cell r="A414" t="str">
            <v>04.19.190</v>
          </cell>
          <cell r="B414" t="str">
            <v>Remoção de isolador galvanizado uso geral</v>
          </cell>
          <cell r="C414" t="str">
            <v>UN</v>
          </cell>
          <cell r="E414">
            <v>9.1</v>
          </cell>
          <cell r="F414">
            <v>9.1</v>
          </cell>
        </row>
        <row r="415">
          <cell r="A415" t="str">
            <v>04.20</v>
          </cell>
          <cell r="B415" t="str">
            <v>Retirada em instalação elétrica - letra J ate N</v>
          </cell>
        </row>
        <row r="416">
          <cell r="A416" t="str">
            <v>04.20.020</v>
          </cell>
          <cell r="B416" t="str">
            <v>Remoção de janela de ventilação, iluminação ou ventilação e iluminação padrão</v>
          </cell>
          <cell r="C416" t="str">
            <v>UN</v>
          </cell>
          <cell r="E416">
            <v>25.46</v>
          </cell>
          <cell r="F416">
            <v>25.46</v>
          </cell>
        </row>
        <row r="417">
          <cell r="A417" t="str">
            <v>04.20.040</v>
          </cell>
          <cell r="B417" t="str">
            <v>Remoção de lâmpada</v>
          </cell>
          <cell r="C417" t="str">
            <v>UN</v>
          </cell>
          <cell r="E417">
            <v>2.9</v>
          </cell>
          <cell r="F417">
            <v>2.9</v>
          </cell>
        </row>
        <row r="418">
          <cell r="A418" t="str">
            <v>04.20.060</v>
          </cell>
          <cell r="B418" t="str">
            <v>Remoção de luz de obstáculo</v>
          </cell>
          <cell r="C418" t="str">
            <v>UN</v>
          </cell>
          <cell r="E418">
            <v>36.39</v>
          </cell>
          <cell r="F418">
            <v>36.39</v>
          </cell>
        </row>
        <row r="419">
          <cell r="A419" t="str">
            <v>04.20.080</v>
          </cell>
          <cell r="B419" t="str">
            <v>Remoção de manopla de comando de disjuntor</v>
          </cell>
          <cell r="C419" t="str">
            <v>UN</v>
          </cell>
          <cell r="E419">
            <v>18.2</v>
          </cell>
          <cell r="F419">
            <v>18.2</v>
          </cell>
        </row>
        <row r="420">
          <cell r="A420" t="str">
            <v>04.20.100</v>
          </cell>
          <cell r="B420" t="str">
            <v>Remoção de mão francesa</v>
          </cell>
          <cell r="C420" t="str">
            <v>UN</v>
          </cell>
          <cell r="E420">
            <v>14.52</v>
          </cell>
          <cell r="F420">
            <v>14.52</v>
          </cell>
        </row>
        <row r="421">
          <cell r="A421" t="str">
            <v>04.20.120</v>
          </cell>
          <cell r="B421" t="str">
            <v>Remoção de terminal modular (mufla) tripolar ou unipolar</v>
          </cell>
          <cell r="C421" t="str">
            <v>UN</v>
          </cell>
          <cell r="E421">
            <v>50.91</v>
          </cell>
          <cell r="F421">
            <v>50.91</v>
          </cell>
        </row>
        <row r="422">
          <cell r="A422" t="str">
            <v>04.21</v>
          </cell>
          <cell r="B422" t="str">
            <v>Retirada em instalação elétrica - letra O ate S</v>
          </cell>
        </row>
        <row r="423">
          <cell r="A423" t="str">
            <v>04.21.020</v>
          </cell>
          <cell r="B423" t="str">
            <v>Remoção de óleo de disjuntor ou transformador</v>
          </cell>
          <cell r="C423" t="str">
            <v>L</v>
          </cell>
          <cell r="E423">
            <v>0.57999999999999996</v>
          </cell>
          <cell r="F423">
            <v>0.57999999999999996</v>
          </cell>
        </row>
        <row r="424">
          <cell r="A424" t="str">
            <v>04.21.040</v>
          </cell>
          <cell r="B424" t="str">
            <v>Remoção de pára-raios tipo cristal-valve em cabine primária</v>
          </cell>
          <cell r="C424" t="str">
            <v>UN</v>
          </cell>
          <cell r="E424">
            <v>54.59</v>
          </cell>
          <cell r="F424">
            <v>54.59</v>
          </cell>
        </row>
        <row r="425">
          <cell r="A425" t="str">
            <v>04.21.050</v>
          </cell>
          <cell r="B425" t="str">
            <v>Remoção de pára-raios tipo cristal-valve em poste singelo ou estaleiro</v>
          </cell>
          <cell r="C425" t="str">
            <v>UN</v>
          </cell>
          <cell r="E425">
            <v>72.78</v>
          </cell>
          <cell r="F425">
            <v>72.78</v>
          </cell>
        </row>
        <row r="426">
          <cell r="A426" t="str">
            <v>04.21.060</v>
          </cell>
          <cell r="B426" t="str">
            <v>Remoção de perfilado</v>
          </cell>
          <cell r="C426" t="str">
            <v>M</v>
          </cell>
          <cell r="E426">
            <v>14.56</v>
          </cell>
          <cell r="F426">
            <v>14.56</v>
          </cell>
        </row>
        <row r="427">
          <cell r="A427" t="str">
            <v>04.21.100</v>
          </cell>
          <cell r="B427" t="str">
            <v>Remoção de porta de quadro ou painel</v>
          </cell>
          <cell r="C427" t="str">
            <v>M2</v>
          </cell>
          <cell r="E427">
            <v>36.39</v>
          </cell>
          <cell r="F427">
            <v>36.39</v>
          </cell>
        </row>
        <row r="428">
          <cell r="A428" t="str">
            <v>04.21.130</v>
          </cell>
          <cell r="B428" t="str">
            <v>Remoção de poste de concreto</v>
          </cell>
          <cell r="C428" t="str">
            <v>UN</v>
          </cell>
          <cell r="D428">
            <v>113.75</v>
          </cell>
          <cell r="E428">
            <v>101.82</v>
          </cell>
          <cell r="F428">
            <v>215.57</v>
          </cell>
        </row>
        <row r="429">
          <cell r="A429" t="str">
            <v>04.21.140</v>
          </cell>
          <cell r="B429" t="str">
            <v>Remoção de poste metálico</v>
          </cell>
          <cell r="C429" t="str">
            <v>UN</v>
          </cell>
          <cell r="D429">
            <v>113.75</v>
          </cell>
          <cell r="E429">
            <v>101.82</v>
          </cell>
          <cell r="F429">
            <v>215.57</v>
          </cell>
        </row>
        <row r="430">
          <cell r="A430" t="str">
            <v>04.21.150</v>
          </cell>
          <cell r="B430" t="str">
            <v>Remoção de poste de madeira</v>
          </cell>
          <cell r="C430" t="str">
            <v>UN</v>
          </cell>
          <cell r="E430">
            <v>114.21</v>
          </cell>
          <cell r="F430">
            <v>114.21</v>
          </cell>
        </row>
        <row r="431">
          <cell r="A431" t="str">
            <v>04.21.160</v>
          </cell>
          <cell r="B431" t="str">
            <v>Remoção de quadro de distribuição, chamada ou caixa de passagem</v>
          </cell>
          <cell r="C431" t="str">
            <v>M2</v>
          </cell>
          <cell r="E431">
            <v>72.78</v>
          </cell>
          <cell r="F431">
            <v>72.78</v>
          </cell>
        </row>
        <row r="432">
          <cell r="A432" t="str">
            <v>04.21.200</v>
          </cell>
          <cell r="B432" t="str">
            <v>Remoção de reator para lâmpada</v>
          </cell>
          <cell r="C432" t="str">
            <v>UN</v>
          </cell>
          <cell r="E432">
            <v>12.73</v>
          </cell>
          <cell r="F432">
            <v>12.73</v>
          </cell>
        </row>
        <row r="433">
          <cell r="A433" t="str">
            <v>04.21.210</v>
          </cell>
          <cell r="B433" t="str">
            <v>Remoção de reator para lâmpada fixo em poste</v>
          </cell>
          <cell r="C433" t="str">
            <v>UN</v>
          </cell>
          <cell r="E433">
            <v>72.78</v>
          </cell>
          <cell r="F433">
            <v>72.78</v>
          </cell>
        </row>
        <row r="434">
          <cell r="A434" t="str">
            <v>04.21.240</v>
          </cell>
          <cell r="B434" t="str">
            <v>Remoção de relé</v>
          </cell>
          <cell r="C434" t="str">
            <v>UN</v>
          </cell>
          <cell r="E434">
            <v>17.5</v>
          </cell>
          <cell r="F434">
            <v>17.5</v>
          </cell>
        </row>
        <row r="435">
          <cell r="A435" t="str">
            <v>04.21.260</v>
          </cell>
          <cell r="B435" t="str">
            <v>Remoção de roldana</v>
          </cell>
          <cell r="C435" t="str">
            <v>UN</v>
          </cell>
          <cell r="E435">
            <v>2.9</v>
          </cell>
          <cell r="F435">
            <v>2.9</v>
          </cell>
        </row>
        <row r="436">
          <cell r="A436" t="str">
            <v>04.21.280</v>
          </cell>
          <cell r="B436" t="str">
            <v>Remoção de soquete</v>
          </cell>
          <cell r="C436" t="str">
            <v>UN</v>
          </cell>
          <cell r="E436">
            <v>2.9</v>
          </cell>
          <cell r="F436">
            <v>2.9</v>
          </cell>
        </row>
        <row r="437">
          <cell r="A437" t="str">
            <v>04.21.300</v>
          </cell>
          <cell r="B437" t="str">
            <v>Remoção de suporte de transformador em poste singelo ou estaleiro</v>
          </cell>
          <cell r="C437" t="str">
            <v>UN</v>
          </cell>
          <cell r="E437">
            <v>23.23</v>
          </cell>
          <cell r="F437">
            <v>23.23</v>
          </cell>
        </row>
        <row r="438">
          <cell r="A438" t="str">
            <v>04.22</v>
          </cell>
          <cell r="B438" t="str">
            <v>Retirada em instalação elétrica - letra T ate o final</v>
          </cell>
        </row>
        <row r="439">
          <cell r="A439" t="str">
            <v>04.22.020</v>
          </cell>
          <cell r="B439" t="str">
            <v>Remoção de terminal ou conector para cabos</v>
          </cell>
          <cell r="C439" t="str">
            <v>UN</v>
          </cell>
          <cell r="E439">
            <v>3.63</v>
          </cell>
          <cell r="F439">
            <v>3.63</v>
          </cell>
        </row>
        <row r="440">
          <cell r="A440" t="str">
            <v>04.22.040</v>
          </cell>
          <cell r="B440" t="str">
            <v>Remoção de transformador de potência em cabine primária</v>
          </cell>
          <cell r="C440" t="str">
            <v>UN</v>
          </cell>
          <cell r="E440">
            <v>251.68</v>
          </cell>
          <cell r="F440">
            <v>251.68</v>
          </cell>
        </row>
        <row r="441">
          <cell r="A441" t="str">
            <v>04.22.050</v>
          </cell>
          <cell r="B441" t="str">
            <v>Remoção de transformador de potencial completo (pequeno)</v>
          </cell>
          <cell r="C441" t="str">
            <v>UN</v>
          </cell>
          <cell r="E441">
            <v>23.66</v>
          </cell>
          <cell r="F441">
            <v>23.66</v>
          </cell>
        </row>
        <row r="442">
          <cell r="A442" t="str">
            <v>04.22.060</v>
          </cell>
          <cell r="B442" t="str">
            <v>Remoção de transformador de potência trifásico até 225 kVA, a óleo, em poste singelo</v>
          </cell>
          <cell r="C442" t="str">
            <v>UN</v>
          </cell>
          <cell r="D442">
            <v>227.5</v>
          </cell>
          <cell r="E442">
            <v>291.12</v>
          </cell>
          <cell r="F442">
            <v>518.62</v>
          </cell>
        </row>
        <row r="443">
          <cell r="A443" t="str">
            <v>04.22.100</v>
          </cell>
          <cell r="B443" t="str">
            <v>Remoção de tubulação elétrica aparente com diâmetro externo acima de 50 mm</v>
          </cell>
          <cell r="C443" t="str">
            <v>M</v>
          </cell>
          <cell r="E443">
            <v>18.2</v>
          </cell>
          <cell r="F443">
            <v>18.2</v>
          </cell>
        </row>
        <row r="444">
          <cell r="A444" t="str">
            <v>04.22.110</v>
          </cell>
          <cell r="B444" t="str">
            <v>Remoção de tubulação elétrica aparente com diâmetro externo até 50 mm</v>
          </cell>
          <cell r="C444" t="str">
            <v>M</v>
          </cell>
          <cell r="E444">
            <v>9.1</v>
          </cell>
          <cell r="F444">
            <v>9.1</v>
          </cell>
        </row>
        <row r="445">
          <cell r="A445" t="str">
            <v>04.22.120</v>
          </cell>
          <cell r="B445" t="str">
            <v>Remoção de tubulação elétrica embutida com diâmetro externo acima de 50 mm</v>
          </cell>
          <cell r="C445" t="str">
            <v>M</v>
          </cell>
          <cell r="E445">
            <v>36.39</v>
          </cell>
          <cell r="F445">
            <v>36.39</v>
          </cell>
        </row>
        <row r="446">
          <cell r="A446" t="str">
            <v>04.22.130</v>
          </cell>
          <cell r="B446" t="str">
            <v>Remoção de tubulação elétrica embutida com diâmetro externo até 50 mm</v>
          </cell>
          <cell r="C446" t="str">
            <v>M</v>
          </cell>
          <cell r="E446">
            <v>18.2</v>
          </cell>
          <cell r="F446">
            <v>18.2</v>
          </cell>
        </row>
        <row r="447">
          <cell r="A447" t="str">
            <v>04.22.200</v>
          </cell>
          <cell r="B447" t="str">
            <v>Remoção de vergalhão</v>
          </cell>
          <cell r="C447" t="str">
            <v>M</v>
          </cell>
          <cell r="E447">
            <v>7.27</v>
          </cell>
          <cell r="F447">
            <v>7.27</v>
          </cell>
        </row>
        <row r="448">
          <cell r="A448" t="str">
            <v>04.30</v>
          </cell>
          <cell r="B448" t="str">
            <v>Retirada em instalação hidráulica</v>
          </cell>
        </row>
        <row r="449">
          <cell r="A449" t="str">
            <v>04.30.020</v>
          </cell>
          <cell r="B449" t="str">
            <v>Remoção de calha ou rufo</v>
          </cell>
          <cell r="C449" t="str">
            <v>M</v>
          </cell>
          <cell r="E449">
            <v>3.34</v>
          </cell>
          <cell r="F449">
            <v>3.34</v>
          </cell>
        </row>
        <row r="450">
          <cell r="A450" t="str">
            <v>04.30.040</v>
          </cell>
          <cell r="B450" t="str">
            <v>Remoção de condutor aparente</v>
          </cell>
          <cell r="C450" t="str">
            <v>M</v>
          </cell>
          <cell r="E450">
            <v>2.1800000000000002</v>
          </cell>
          <cell r="F450">
            <v>2.1800000000000002</v>
          </cell>
        </row>
        <row r="451">
          <cell r="A451" t="str">
            <v>04.30.060</v>
          </cell>
          <cell r="B451" t="str">
            <v>Remoção de tubulação hidráulica em geral, incluindo conexões, caixas e ralos</v>
          </cell>
          <cell r="C451" t="str">
            <v>M</v>
          </cell>
          <cell r="E451">
            <v>5.81</v>
          </cell>
          <cell r="F451">
            <v>5.81</v>
          </cell>
        </row>
        <row r="452">
          <cell r="A452" t="str">
            <v>04.30.080</v>
          </cell>
          <cell r="B452" t="str">
            <v>Remoção de hidrante de parede completo</v>
          </cell>
          <cell r="C452" t="str">
            <v>UN</v>
          </cell>
          <cell r="E452">
            <v>65.61</v>
          </cell>
          <cell r="F452">
            <v>65.61</v>
          </cell>
        </row>
        <row r="453">
          <cell r="A453" t="str">
            <v>04.30.100</v>
          </cell>
          <cell r="B453" t="str">
            <v>Remoção de reservatório em fibrocimento até 1000 litros</v>
          </cell>
          <cell r="C453" t="str">
            <v>UN</v>
          </cell>
          <cell r="E453">
            <v>109.17</v>
          </cell>
          <cell r="F453">
            <v>109.17</v>
          </cell>
        </row>
        <row r="454">
          <cell r="A454" t="str">
            <v>04.31</v>
          </cell>
          <cell r="B454" t="str">
            <v>Retirada em instalação de combate a incêndio</v>
          </cell>
        </row>
        <row r="455">
          <cell r="A455" t="str">
            <v>04.31.010</v>
          </cell>
          <cell r="B455" t="str">
            <v>Retirada de bico de sprinkler</v>
          </cell>
          <cell r="C455" t="str">
            <v>UN</v>
          </cell>
          <cell r="E455">
            <v>10.18</v>
          </cell>
          <cell r="F455">
            <v>10.18</v>
          </cell>
        </row>
        <row r="456">
          <cell r="A456" t="str">
            <v>04.35</v>
          </cell>
          <cell r="B456" t="str">
            <v>Retirada de sistema e equipamento de conforto mecânico</v>
          </cell>
        </row>
        <row r="457">
          <cell r="A457" t="str">
            <v>04.35.050</v>
          </cell>
          <cell r="B457" t="str">
            <v>Retirada de aparelho de ar condicionado portátil</v>
          </cell>
          <cell r="C457" t="str">
            <v>UN</v>
          </cell>
          <cell r="E457">
            <v>16.36</v>
          </cell>
          <cell r="F457">
            <v>16.36</v>
          </cell>
        </row>
        <row r="458">
          <cell r="A458" t="str">
            <v>04.40</v>
          </cell>
          <cell r="B458" t="str">
            <v>Retirada diversa de pecas pre-moldadas</v>
          </cell>
        </row>
        <row r="459">
          <cell r="A459" t="str">
            <v>04.40.010</v>
          </cell>
          <cell r="B459" t="str">
            <v>Retirada manual de guia pré-moldada, inclusive limpeza, carregamento, transporte até 1 quilômetro e descarregamento</v>
          </cell>
          <cell r="C459" t="str">
            <v>M</v>
          </cell>
          <cell r="D459">
            <v>0.76</v>
          </cell>
          <cell r="E459">
            <v>5.81</v>
          </cell>
          <cell r="F459">
            <v>6.57</v>
          </cell>
        </row>
        <row r="460">
          <cell r="A460" t="str">
            <v>04.40.020</v>
          </cell>
          <cell r="B460" t="str">
            <v>Retirada de soleira ou peitoril em geral</v>
          </cell>
          <cell r="C460" t="str">
            <v>M</v>
          </cell>
          <cell r="E460">
            <v>2.9</v>
          </cell>
          <cell r="F460">
            <v>2.9</v>
          </cell>
        </row>
        <row r="461">
          <cell r="A461" t="str">
            <v>04.40.030</v>
          </cell>
          <cell r="B461" t="str">
            <v>Retirada manual de guia pré-moldada, inclusive limpeza e empilhamento</v>
          </cell>
          <cell r="C461" t="str">
            <v>M</v>
          </cell>
          <cell r="E461">
            <v>5.81</v>
          </cell>
          <cell r="F461">
            <v>5.81</v>
          </cell>
        </row>
        <row r="462">
          <cell r="A462" t="str">
            <v>04.40.050</v>
          </cell>
          <cell r="B462" t="str">
            <v>Retirada manual de paralelepípedo ou lajota de concreto, inclusive limpeza, carregamento, transporte até 1 quilômetro e descarregamento</v>
          </cell>
          <cell r="C462" t="str">
            <v>M2</v>
          </cell>
          <cell r="D462">
            <v>6.1</v>
          </cell>
          <cell r="E462">
            <v>8.7100000000000009</v>
          </cell>
          <cell r="F462">
            <v>14.81</v>
          </cell>
        </row>
        <row r="463">
          <cell r="A463" t="str">
            <v>04.40.070</v>
          </cell>
          <cell r="B463" t="str">
            <v>Retirada manual de paralelepípedo ou lajota de concreto, inclusive limpeza e empilhamento</v>
          </cell>
          <cell r="C463" t="str">
            <v>M2</v>
          </cell>
          <cell r="E463">
            <v>8.7100000000000009</v>
          </cell>
          <cell r="F463">
            <v>8.7100000000000009</v>
          </cell>
        </row>
        <row r="464">
          <cell r="A464" t="str">
            <v>04.41</v>
          </cell>
          <cell r="B464" t="str">
            <v>Retirada de dispositivos viários</v>
          </cell>
        </row>
        <row r="465">
          <cell r="A465" t="str">
            <v>04.41.001</v>
          </cell>
          <cell r="B465" t="str">
            <v>Retirada de placa de solo</v>
          </cell>
          <cell r="C465" t="str">
            <v>M2</v>
          </cell>
          <cell r="D465">
            <v>37.99</v>
          </cell>
          <cell r="E465">
            <v>12.87</v>
          </cell>
          <cell r="F465">
            <v>50.86</v>
          </cell>
        </row>
        <row r="466">
          <cell r="A466" t="str">
            <v>05</v>
          </cell>
          <cell r="B466" t="str">
            <v>TRANSPORTE E MOVIMENTACAO, DENTRO E FORA DA OBRA</v>
          </cell>
        </row>
        <row r="467">
          <cell r="A467" t="str">
            <v>05.04</v>
          </cell>
          <cell r="B467" t="str">
            <v>Transporte de material solto</v>
          </cell>
        </row>
        <row r="468">
          <cell r="A468" t="str">
            <v>05.04.060</v>
          </cell>
          <cell r="B468" t="str">
            <v>Transporte manual horizontal e/ou vertical de entulho até o local de despejo - ensacado</v>
          </cell>
          <cell r="C468" t="str">
            <v>M3</v>
          </cell>
          <cell r="D468">
            <v>26.73</v>
          </cell>
          <cell r="E468">
            <v>78.41</v>
          </cell>
          <cell r="F468">
            <v>105.14</v>
          </cell>
        </row>
        <row r="469">
          <cell r="A469" t="str">
            <v>05.07</v>
          </cell>
          <cell r="B469" t="str">
            <v>Transporte comercial, carreteiro e aluguel</v>
          </cell>
        </row>
        <row r="470">
          <cell r="A470" t="str">
            <v>05.07.040</v>
          </cell>
          <cell r="B470" t="str">
            <v>Remoção de entulho separado de obra com caçamba metálica - terra, alvenaria, concreto, argamassa, madeira, papel, plástico ou metal</v>
          </cell>
          <cell r="C470" t="str">
            <v>M3</v>
          </cell>
          <cell r="D470">
            <v>78.19</v>
          </cell>
          <cell r="E470">
            <v>8.7100000000000009</v>
          </cell>
          <cell r="F470">
            <v>86.9</v>
          </cell>
        </row>
        <row r="471">
          <cell r="A471" t="str">
            <v>05.07.050</v>
          </cell>
          <cell r="B471" t="str">
            <v>Remoção de entulho de obra com caçamba metálica - material volumoso e misturado por alvenaria, terra, madeira, papel, plástico e metal</v>
          </cell>
          <cell r="C471" t="str">
            <v>M3</v>
          </cell>
          <cell r="D471">
            <v>101.1</v>
          </cell>
          <cell r="E471">
            <v>8.7100000000000009</v>
          </cell>
          <cell r="F471">
            <v>109.81</v>
          </cell>
        </row>
        <row r="472">
          <cell r="A472" t="str">
            <v>05.07.060</v>
          </cell>
          <cell r="B472" t="str">
            <v>Remoção de entulho de obra com caçamba metálica - material rejeitado e misturado por vegetação, isopor, manta asfáltica e lã de vidro</v>
          </cell>
          <cell r="C472" t="str">
            <v>M3</v>
          </cell>
          <cell r="D472">
            <v>115.06</v>
          </cell>
          <cell r="E472">
            <v>8.7100000000000009</v>
          </cell>
          <cell r="F472">
            <v>123.77</v>
          </cell>
        </row>
        <row r="473">
          <cell r="A473" t="str">
            <v>05.07.070</v>
          </cell>
          <cell r="B473" t="str">
            <v>Remoção de entulho de obra com caçamba metálica - gesso e/ou drywall</v>
          </cell>
          <cell r="C473" t="str">
            <v>M3</v>
          </cell>
          <cell r="D473">
            <v>107.43</v>
          </cell>
          <cell r="E473">
            <v>8.7100000000000009</v>
          </cell>
          <cell r="F473">
            <v>116.14</v>
          </cell>
        </row>
        <row r="474">
          <cell r="A474" t="str">
            <v>05.08</v>
          </cell>
          <cell r="B474" t="str">
            <v>Transporte mecanizado de material solto</v>
          </cell>
        </row>
        <row r="475">
          <cell r="A475" t="str">
            <v>05.08.060</v>
          </cell>
          <cell r="B475" t="str">
            <v>Transporte de entulho, para distâncias superiores ao 3° km até o 5° km</v>
          </cell>
          <cell r="C475" t="str">
            <v>M3</v>
          </cell>
          <cell r="D475">
            <v>18.510000000000002</v>
          </cell>
          <cell r="F475">
            <v>18.510000000000002</v>
          </cell>
        </row>
        <row r="476">
          <cell r="A476" t="str">
            <v>05.08.080</v>
          </cell>
          <cell r="B476" t="str">
            <v>Transporte de entulho, para distâncias superiores ao 5° km até o 10° km</v>
          </cell>
          <cell r="C476" t="str">
            <v>M3</v>
          </cell>
          <cell r="D476">
            <v>34.700000000000003</v>
          </cell>
          <cell r="F476">
            <v>34.700000000000003</v>
          </cell>
        </row>
        <row r="477">
          <cell r="A477" t="str">
            <v>05.08.100</v>
          </cell>
          <cell r="B477" t="str">
            <v>Transporte de entulho, para distâncias superiores ao 10° km até o 15° km</v>
          </cell>
          <cell r="C477" t="str">
            <v>M3</v>
          </cell>
          <cell r="D477">
            <v>43.09</v>
          </cell>
          <cell r="F477">
            <v>43.09</v>
          </cell>
        </row>
        <row r="478">
          <cell r="A478" t="str">
            <v>05.08.120</v>
          </cell>
          <cell r="B478" t="str">
            <v>Transporte de entulho, para distâncias superiores ao 15° km até o 20° km</v>
          </cell>
          <cell r="C478" t="str">
            <v>M3</v>
          </cell>
          <cell r="D478">
            <v>49</v>
          </cell>
          <cell r="F478">
            <v>49</v>
          </cell>
        </row>
        <row r="479">
          <cell r="A479" t="str">
            <v>05.08.140</v>
          </cell>
          <cell r="B479" t="str">
            <v>Transporte de entulho, para distâncias superiores ao 20° km</v>
          </cell>
          <cell r="C479" t="str">
            <v>M3XKM</v>
          </cell>
          <cell r="D479">
            <v>2.4500000000000002</v>
          </cell>
          <cell r="F479">
            <v>2.4500000000000002</v>
          </cell>
        </row>
        <row r="480">
          <cell r="A480" t="str">
            <v>05.08.220</v>
          </cell>
          <cell r="B480" t="str">
            <v>Carregamento mecanizado de entulho fragmentado, com caminhão à disposição dentro da obra, até o raio de 1 km</v>
          </cell>
          <cell r="C480" t="str">
            <v>M3</v>
          </cell>
          <cell r="D480">
            <v>14.96</v>
          </cell>
          <cell r="F480">
            <v>14.96</v>
          </cell>
        </row>
        <row r="481">
          <cell r="A481" t="str">
            <v>05.09</v>
          </cell>
          <cell r="B481" t="str">
            <v>Taxas de recolhimento</v>
          </cell>
        </row>
        <row r="482">
          <cell r="A482" t="str">
            <v>05.09.006</v>
          </cell>
          <cell r="B482" t="str">
            <v>Taxa de destinação de resíduo sólido em aterro, tipo inerte</v>
          </cell>
          <cell r="C482" t="str">
            <v>T</v>
          </cell>
          <cell r="D482">
            <v>32.020000000000003</v>
          </cell>
          <cell r="F482">
            <v>32.020000000000003</v>
          </cell>
        </row>
        <row r="483">
          <cell r="A483" t="str">
            <v>05.09.007</v>
          </cell>
          <cell r="B483" t="str">
            <v>Taxa de destinação de resíduo sólido em aterro, tipo solo/terra</v>
          </cell>
          <cell r="C483" t="str">
            <v>M3</v>
          </cell>
          <cell r="D483">
            <v>24.54</v>
          </cell>
          <cell r="F483">
            <v>24.54</v>
          </cell>
        </row>
        <row r="484">
          <cell r="A484" t="str">
            <v>05.09.008</v>
          </cell>
          <cell r="B484" t="str">
            <v>Transporte e taxa de destinação de resíduo sólido em aterro, tipo telhas cimento amianto</v>
          </cell>
          <cell r="C484" t="str">
            <v>T</v>
          </cell>
          <cell r="D484">
            <v>949.37</v>
          </cell>
          <cell r="F484">
            <v>949.37</v>
          </cell>
        </row>
        <row r="485">
          <cell r="A485" t="str">
            <v>05.10</v>
          </cell>
          <cell r="B485" t="str">
            <v>Transporte mecanizado de solo</v>
          </cell>
        </row>
        <row r="486">
          <cell r="A486" t="str">
            <v>05.10.010</v>
          </cell>
          <cell r="B486" t="str">
            <v>Carregamento mecanizado de solo de 1ª e 2ª categoria</v>
          </cell>
          <cell r="C486" t="str">
            <v>M3</v>
          </cell>
          <cell r="D486">
            <v>4.79</v>
          </cell>
          <cell r="F486">
            <v>4.79</v>
          </cell>
        </row>
        <row r="487">
          <cell r="A487" t="str">
            <v>05.10.020</v>
          </cell>
          <cell r="B487" t="str">
            <v>Transporte de solo de 1ª e 2ª categoria por caminhão até o 2° km</v>
          </cell>
          <cell r="C487" t="str">
            <v>M3</v>
          </cell>
          <cell r="D487">
            <v>7.23</v>
          </cell>
          <cell r="F487">
            <v>7.23</v>
          </cell>
        </row>
        <row r="488">
          <cell r="A488" t="str">
            <v>05.10.021</v>
          </cell>
          <cell r="B488" t="str">
            <v>Transporte de solo de 1ª e 2ª categoria por caminhão para distâncias superiores ao 2° km até o 3° km</v>
          </cell>
          <cell r="C488" t="str">
            <v>M3</v>
          </cell>
          <cell r="D488">
            <v>10.79</v>
          </cell>
          <cell r="F488">
            <v>10.79</v>
          </cell>
        </row>
        <row r="489">
          <cell r="A489" t="str">
            <v>05.10.022</v>
          </cell>
          <cell r="B489" t="str">
            <v>Transporte de solo de 1ª e 2ª categoria por caminhão para distâncias superiores ao 3° km até o 5° km</v>
          </cell>
          <cell r="C489" t="str">
            <v>M3</v>
          </cell>
          <cell r="D489">
            <v>11.92</v>
          </cell>
          <cell r="F489">
            <v>11.92</v>
          </cell>
        </row>
        <row r="490">
          <cell r="A490" t="str">
            <v>05.10.023</v>
          </cell>
          <cell r="B490" t="str">
            <v>Transporte de solo de 1ª e 2ª categoria por caminhão para distâncias superiores ao 5° km até o 10° km</v>
          </cell>
          <cell r="C490" t="str">
            <v>M3</v>
          </cell>
          <cell r="D490">
            <v>15.94</v>
          </cell>
          <cell r="F490">
            <v>15.94</v>
          </cell>
        </row>
        <row r="491">
          <cell r="A491" t="str">
            <v>05.10.024</v>
          </cell>
          <cell r="B491" t="str">
            <v>Transporte de solo de 1ª e 2ª categoria por caminhão para distâncias superiores ao 10° km até o 15° km</v>
          </cell>
          <cell r="C491" t="str">
            <v>M3</v>
          </cell>
          <cell r="D491">
            <v>23.88</v>
          </cell>
          <cell r="F491">
            <v>23.88</v>
          </cell>
        </row>
        <row r="492">
          <cell r="A492" t="str">
            <v>05.10.025</v>
          </cell>
          <cell r="B492" t="str">
            <v>Transporte de solo de 1ª e 2ª categoria por caminhão para distâncias superiores ao 15° km até o 20° km</v>
          </cell>
          <cell r="C492" t="str">
            <v>M3</v>
          </cell>
          <cell r="D492">
            <v>31.81</v>
          </cell>
          <cell r="F492">
            <v>31.81</v>
          </cell>
        </row>
        <row r="493">
          <cell r="A493" t="str">
            <v>05.10.026</v>
          </cell>
          <cell r="B493" t="str">
            <v>Transporte de solo de 1ª e 2ª categoria por caminhão para distâncias superiores ao 20° km</v>
          </cell>
          <cell r="C493" t="str">
            <v>M3XKM</v>
          </cell>
          <cell r="D493">
            <v>1.54</v>
          </cell>
          <cell r="F493">
            <v>1.54</v>
          </cell>
        </row>
        <row r="494">
          <cell r="A494" t="str">
            <v>05.10.030</v>
          </cell>
          <cell r="B494" t="str">
            <v>Transporte de solo brejoso por caminhão até o 2° km</v>
          </cell>
          <cell r="C494" t="str">
            <v>M3</v>
          </cell>
          <cell r="D494">
            <v>12.43</v>
          </cell>
          <cell r="F494">
            <v>12.43</v>
          </cell>
        </row>
        <row r="495">
          <cell r="A495" t="str">
            <v>05.10.031</v>
          </cell>
          <cell r="B495" t="str">
            <v>Transporte de solo brejoso por caminhão para distâncias superiores ao 2° km até o 3° km</v>
          </cell>
          <cell r="C495" t="str">
            <v>M3</v>
          </cell>
          <cell r="D495">
            <v>17.14</v>
          </cell>
          <cell r="F495">
            <v>17.14</v>
          </cell>
        </row>
        <row r="496">
          <cell r="A496" t="str">
            <v>05.10.032</v>
          </cell>
          <cell r="B496" t="str">
            <v>Transporte de solo brejoso por caminhão para distâncias superiores ao 3° km até o 5° km</v>
          </cell>
          <cell r="C496" t="str">
            <v>M3</v>
          </cell>
          <cell r="D496">
            <v>17.899999999999999</v>
          </cell>
          <cell r="F496">
            <v>17.899999999999999</v>
          </cell>
        </row>
        <row r="497">
          <cell r="A497" t="str">
            <v>05.10.033</v>
          </cell>
          <cell r="B497" t="str">
            <v>Transporte de solo brejoso por caminhão para distâncias superiores ao 5° km até o 10° km</v>
          </cell>
          <cell r="C497" t="str">
            <v>M3</v>
          </cell>
          <cell r="D497">
            <v>22.87</v>
          </cell>
          <cell r="F497">
            <v>22.87</v>
          </cell>
        </row>
        <row r="498">
          <cell r="A498" t="str">
            <v>05.10.034</v>
          </cell>
          <cell r="B498" t="str">
            <v>Transporte de solo brejoso por caminhão para distâncias superiores ao 10° km até o 15° km</v>
          </cell>
          <cell r="C498" t="str">
            <v>M3</v>
          </cell>
          <cell r="D498">
            <v>34.29</v>
          </cell>
          <cell r="F498">
            <v>34.29</v>
          </cell>
        </row>
        <row r="499">
          <cell r="A499" t="str">
            <v>05.10.035</v>
          </cell>
          <cell r="B499" t="str">
            <v>Transporte de solo brejoso por caminhão para distâncias superiores ao 15° km até o 20° km</v>
          </cell>
          <cell r="C499" t="str">
            <v>M3</v>
          </cell>
          <cell r="D499">
            <v>45.71</v>
          </cell>
          <cell r="F499">
            <v>45.71</v>
          </cell>
        </row>
        <row r="500">
          <cell r="A500" t="str">
            <v>05.10.036</v>
          </cell>
          <cell r="B500" t="str">
            <v>Transporte de solo brejoso por caminhão para distâncias superiores ao 20° km</v>
          </cell>
          <cell r="C500" t="str">
            <v>M3XKM</v>
          </cell>
          <cell r="D500">
            <v>2.2200000000000002</v>
          </cell>
          <cell r="F500">
            <v>2.2200000000000002</v>
          </cell>
        </row>
        <row r="501">
          <cell r="A501" t="str">
            <v>06</v>
          </cell>
          <cell r="B501" t="str">
            <v>SERVICO EM SOLO E ROCHA, MANUAL</v>
          </cell>
        </row>
        <row r="502">
          <cell r="A502" t="str">
            <v>06.01</v>
          </cell>
          <cell r="B502" t="str">
            <v>Escavação manual em campo aberto de solo, exceto rocha</v>
          </cell>
        </row>
        <row r="503">
          <cell r="A503" t="str">
            <v>06.01.020</v>
          </cell>
          <cell r="B503" t="str">
            <v>Escavação manual em solo de 1ª e 2ª categoria em campo aberto</v>
          </cell>
          <cell r="C503" t="str">
            <v>M3</v>
          </cell>
          <cell r="E503">
            <v>36.299999999999997</v>
          </cell>
          <cell r="F503">
            <v>36.299999999999997</v>
          </cell>
        </row>
        <row r="504">
          <cell r="A504" t="str">
            <v>06.01.040</v>
          </cell>
          <cell r="B504" t="str">
            <v>Escavação manual em solo brejoso em campo aberto</v>
          </cell>
          <cell r="C504" t="str">
            <v>M3</v>
          </cell>
          <cell r="E504">
            <v>45.3</v>
          </cell>
          <cell r="F504">
            <v>45.3</v>
          </cell>
        </row>
        <row r="505">
          <cell r="A505" t="str">
            <v>06.02</v>
          </cell>
          <cell r="B505" t="str">
            <v>Escavação manual em valas e buracos de solo, exceto rocha</v>
          </cell>
        </row>
        <row r="506">
          <cell r="A506" t="str">
            <v>06.02.020</v>
          </cell>
          <cell r="B506" t="str">
            <v>Escavação manual em solo de 1ª e 2ª categoria em vala ou cava até 1,5 m</v>
          </cell>
          <cell r="C506" t="str">
            <v>M3</v>
          </cell>
          <cell r="E506">
            <v>43.56</v>
          </cell>
          <cell r="F506">
            <v>43.56</v>
          </cell>
        </row>
        <row r="507">
          <cell r="A507" t="str">
            <v>06.02.040</v>
          </cell>
          <cell r="B507" t="str">
            <v>Escavação manual em solo de 1ª e 2ª categoria em vala ou cava além de 1,5 m</v>
          </cell>
          <cell r="C507" t="str">
            <v>M3</v>
          </cell>
          <cell r="E507">
            <v>56.34</v>
          </cell>
          <cell r="F507">
            <v>56.34</v>
          </cell>
        </row>
        <row r="508">
          <cell r="A508" t="str">
            <v>06.11</v>
          </cell>
          <cell r="B508" t="str">
            <v>Reaterro manual sem fornecimento de material</v>
          </cell>
        </row>
        <row r="509">
          <cell r="A509" t="str">
            <v>06.11.020</v>
          </cell>
          <cell r="B509" t="str">
            <v>Reaterro manual para simples regularização sem compactação</v>
          </cell>
          <cell r="C509" t="str">
            <v>M3</v>
          </cell>
          <cell r="E509">
            <v>6.24</v>
          </cell>
          <cell r="F509">
            <v>6.24</v>
          </cell>
        </row>
        <row r="510">
          <cell r="A510" t="str">
            <v>06.11.040</v>
          </cell>
          <cell r="B510" t="str">
            <v>Reaterro manual apiloado sem controle de compactação</v>
          </cell>
          <cell r="C510" t="str">
            <v>M3</v>
          </cell>
          <cell r="E510">
            <v>13.55</v>
          </cell>
          <cell r="F510">
            <v>13.55</v>
          </cell>
        </row>
        <row r="511">
          <cell r="A511" t="str">
            <v>06.11.060</v>
          </cell>
          <cell r="B511" t="str">
            <v>Reaterro manual com adição de 2% de cimento</v>
          </cell>
          <cell r="C511" t="str">
            <v>M3</v>
          </cell>
          <cell r="D511">
            <v>16.190000000000001</v>
          </cell>
          <cell r="E511">
            <v>48.79</v>
          </cell>
          <cell r="F511">
            <v>64.98</v>
          </cell>
        </row>
        <row r="512">
          <cell r="A512" t="str">
            <v>06.12</v>
          </cell>
          <cell r="B512" t="str">
            <v>Aterro manual sem fornecimento de material</v>
          </cell>
        </row>
        <row r="513">
          <cell r="A513" t="str">
            <v>06.12.020</v>
          </cell>
          <cell r="B513" t="str">
            <v>Aterro manual apiloado de área interna com maço de 30 kg</v>
          </cell>
          <cell r="C513" t="str">
            <v>M3</v>
          </cell>
          <cell r="E513">
            <v>44.85</v>
          </cell>
          <cell r="F513">
            <v>44.85</v>
          </cell>
        </row>
        <row r="514">
          <cell r="A514" t="str">
            <v>06.14</v>
          </cell>
          <cell r="B514" t="str">
            <v>Carga / carregamento e descarga manual</v>
          </cell>
        </row>
        <row r="515">
          <cell r="A515" t="str">
            <v>06.14.020</v>
          </cell>
          <cell r="B515" t="str">
            <v>Carga manual de solo</v>
          </cell>
          <cell r="C515" t="str">
            <v>M3</v>
          </cell>
          <cell r="E515">
            <v>8.7100000000000009</v>
          </cell>
          <cell r="F515">
            <v>8.7100000000000009</v>
          </cell>
        </row>
        <row r="516">
          <cell r="A516" t="str">
            <v>07</v>
          </cell>
          <cell r="B516" t="str">
            <v>SERVICO EM SOLO E ROCHA, MECANIZADO</v>
          </cell>
        </row>
        <row r="517">
          <cell r="A517" t="str">
            <v>07.01</v>
          </cell>
          <cell r="B517" t="str">
            <v>Escavação ou corte mecanizados em campo aberto de solo, exceto rocha</v>
          </cell>
        </row>
        <row r="518">
          <cell r="A518" t="str">
            <v>07.01.010</v>
          </cell>
          <cell r="B518" t="str">
            <v>Escavação e carga mecanizada para exploração de solo em jazida</v>
          </cell>
          <cell r="C518" t="str">
            <v>M3</v>
          </cell>
          <cell r="D518">
            <v>13.93</v>
          </cell>
          <cell r="E518">
            <v>0.2</v>
          </cell>
          <cell r="F518">
            <v>14.13</v>
          </cell>
        </row>
        <row r="519">
          <cell r="A519" t="str">
            <v>07.01.020</v>
          </cell>
          <cell r="B519" t="str">
            <v>Escavação e carga mecanizada em solo de 1ª categoria, em campo aberto</v>
          </cell>
          <cell r="C519" t="str">
            <v>M3</v>
          </cell>
          <cell r="D519">
            <v>14.3</v>
          </cell>
          <cell r="E519">
            <v>0.2</v>
          </cell>
          <cell r="F519">
            <v>14.5</v>
          </cell>
        </row>
        <row r="520">
          <cell r="A520" t="str">
            <v>07.01.060</v>
          </cell>
          <cell r="B520" t="str">
            <v>Escavação e carga mecanizada em solo de 2ª categoria, em campo aberto</v>
          </cell>
          <cell r="C520" t="str">
            <v>M3</v>
          </cell>
          <cell r="D520">
            <v>23.39</v>
          </cell>
          <cell r="E520">
            <v>0.68</v>
          </cell>
          <cell r="F520">
            <v>24.07</v>
          </cell>
        </row>
        <row r="521">
          <cell r="A521" t="str">
            <v>07.01.120</v>
          </cell>
          <cell r="B521" t="str">
            <v>Carga e remoção de terra até a distância média de 1 km</v>
          </cell>
          <cell r="C521" t="str">
            <v>M3</v>
          </cell>
          <cell r="D521">
            <v>13.11</v>
          </cell>
          <cell r="F521">
            <v>13.11</v>
          </cell>
        </row>
        <row r="522">
          <cell r="A522" t="str">
            <v>07.02</v>
          </cell>
          <cell r="B522" t="str">
            <v>Escavação mecanizada de valas e buracos em solo, exceto rocha</v>
          </cell>
        </row>
        <row r="523">
          <cell r="A523" t="str">
            <v>07.02.020</v>
          </cell>
          <cell r="B523" t="str">
            <v>Escavação mecanizada de valas ou cavas com profundidade de até 2 m</v>
          </cell>
          <cell r="C523" t="str">
            <v>M3</v>
          </cell>
          <cell r="D523">
            <v>8.68</v>
          </cell>
          <cell r="E523">
            <v>0.94</v>
          </cell>
          <cell r="F523">
            <v>9.6199999999999992</v>
          </cell>
        </row>
        <row r="524">
          <cell r="A524" t="str">
            <v>07.02.040</v>
          </cell>
          <cell r="B524" t="str">
            <v>Escavação mecanizada de valas ou cavas com profundidade de até 3 m</v>
          </cell>
          <cell r="C524" t="str">
            <v>M3</v>
          </cell>
          <cell r="D524">
            <v>9.7799999999999994</v>
          </cell>
          <cell r="E524">
            <v>1.05</v>
          </cell>
          <cell r="F524">
            <v>10.83</v>
          </cell>
        </row>
        <row r="525">
          <cell r="A525" t="str">
            <v>07.02.060</v>
          </cell>
          <cell r="B525" t="str">
            <v>Escavação mecanizada de valas ou cavas com profundidade de até 4 m</v>
          </cell>
          <cell r="C525" t="str">
            <v>M3</v>
          </cell>
          <cell r="D525">
            <v>18.38</v>
          </cell>
          <cell r="E525">
            <v>0.61</v>
          </cell>
          <cell r="F525">
            <v>18.989999999999998</v>
          </cell>
        </row>
        <row r="526">
          <cell r="A526" t="str">
            <v>07.02.080</v>
          </cell>
          <cell r="B526" t="str">
            <v>Escavação mecanizada de valas ou cavas com profundidade acima de 4 m, com escavadeira hidráulica</v>
          </cell>
          <cell r="C526" t="str">
            <v>M3</v>
          </cell>
          <cell r="D526">
            <v>19.39</v>
          </cell>
          <cell r="E526">
            <v>0.57999999999999996</v>
          </cell>
          <cell r="F526">
            <v>19.97</v>
          </cell>
        </row>
        <row r="527">
          <cell r="A527" t="str">
            <v>07.05</v>
          </cell>
          <cell r="B527" t="str">
            <v>Escavação mecanizada em solo brejoso ou turfa</v>
          </cell>
        </row>
        <row r="528">
          <cell r="A528" t="str">
            <v>07.05.010</v>
          </cell>
          <cell r="B528" t="str">
            <v>Escavação e carga mecanizada em solo brejoso ou turfa</v>
          </cell>
          <cell r="C528" t="str">
            <v>M3</v>
          </cell>
          <cell r="D528">
            <v>36.03</v>
          </cell>
          <cell r="E528">
            <v>1.35</v>
          </cell>
          <cell r="F528">
            <v>37.380000000000003</v>
          </cell>
        </row>
        <row r="529">
          <cell r="A529" t="str">
            <v>07.05.020</v>
          </cell>
          <cell r="B529" t="str">
            <v>Escavação e carga mecanizada em solo vegetal superficial</v>
          </cell>
          <cell r="C529" t="str">
            <v>M3</v>
          </cell>
          <cell r="D529">
            <v>30.63</v>
          </cell>
          <cell r="E529">
            <v>1.0900000000000001</v>
          </cell>
          <cell r="F529">
            <v>31.72</v>
          </cell>
        </row>
        <row r="530">
          <cell r="A530" t="str">
            <v>07.06</v>
          </cell>
          <cell r="B530" t="str">
            <v>Escavação ou carga mecanizada em campo aberto</v>
          </cell>
        </row>
        <row r="531">
          <cell r="A531" t="str">
            <v>07.06.010</v>
          </cell>
          <cell r="B531" t="str">
            <v>Escavação e carga mecanizada em campo aberto, com rompedor hidráulico, em rocha</v>
          </cell>
          <cell r="C531" t="str">
            <v>M3</v>
          </cell>
          <cell r="D531">
            <v>241.78</v>
          </cell>
          <cell r="F531">
            <v>241.78</v>
          </cell>
        </row>
        <row r="532">
          <cell r="A532" t="str">
            <v>07.10</v>
          </cell>
          <cell r="B532" t="str">
            <v>Apiloamento e nivelamento mecanizado de solo</v>
          </cell>
        </row>
        <row r="533">
          <cell r="A533" t="str">
            <v>07.10.020</v>
          </cell>
          <cell r="B533" t="str">
            <v>Espalhamento de solo em bota-fora com compactação sem controle</v>
          </cell>
          <cell r="C533" t="str">
            <v>M3</v>
          </cell>
          <cell r="D533">
            <v>5.82</v>
          </cell>
          <cell r="E533">
            <v>0.08</v>
          </cell>
          <cell r="F533">
            <v>5.9</v>
          </cell>
        </row>
        <row r="534">
          <cell r="A534" t="str">
            <v>07.11</v>
          </cell>
          <cell r="B534" t="str">
            <v>Reaterro mecanizado sem fornecimento de material</v>
          </cell>
        </row>
        <row r="535">
          <cell r="A535" t="str">
            <v>07.11.020</v>
          </cell>
          <cell r="B535" t="str">
            <v>Reaterro compactado mecanizado de vala ou cava com compactador</v>
          </cell>
          <cell r="C535" t="str">
            <v>M3</v>
          </cell>
          <cell r="D535">
            <v>3.56</v>
          </cell>
          <cell r="E535">
            <v>2.0299999999999998</v>
          </cell>
          <cell r="F535">
            <v>5.59</v>
          </cell>
        </row>
        <row r="536">
          <cell r="A536" t="str">
            <v>07.11.040</v>
          </cell>
          <cell r="B536" t="str">
            <v>Reaterro compactado mecanizado de vala ou cava com rolo, mínimo de 95% PN</v>
          </cell>
          <cell r="C536" t="str">
            <v>M3</v>
          </cell>
          <cell r="D536">
            <v>18.329999999999998</v>
          </cell>
          <cell r="E536">
            <v>1.86</v>
          </cell>
          <cell r="F536">
            <v>20.190000000000001</v>
          </cell>
        </row>
        <row r="537">
          <cell r="A537" t="str">
            <v>07.12</v>
          </cell>
          <cell r="B537" t="str">
            <v>Aterro mecanizado sem fornecimento de material</v>
          </cell>
        </row>
        <row r="538">
          <cell r="A538" t="str">
            <v>07.12.010</v>
          </cell>
          <cell r="B538" t="str">
            <v>Compactação de aterro mecanizado mínimo de 95% PN, sem fornecimento de solo em áreas fechadas</v>
          </cell>
          <cell r="C538" t="str">
            <v>M3</v>
          </cell>
          <cell r="D538">
            <v>17.579999999999998</v>
          </cell>
          <cell r="E538">
            <v>0.31</v>
          </cell>
          <cell r="F538">
            <v>17.89</v>
          </cell>
        </row>
        <row r="539">
          <cell r="A539" t="str">
            <v>07.12.020</v>
          </cell>
          <cell r="B539" t="str">
            <v>Compactação de aterro mecanizado mínimo de 95% PN, sem fornecimento de solo em campo aberto</v>
          </cell>
          <cell r="C539" t="str">
            <v>M3</v>
          </cell>
          <cell r="D539">
            <v>12.5</v>
          </cell>
          <cell r="E539">
            <v>0.22</v>
          </cell>
          <cell r="F539">
            <v>12.72</v>
          </cell>
        </row>
        <row r="540">
          <cell r="A540" t="str">
            <v>07.12.030</v>
          </cell>
          <cell r="B540" t="str">
            <v>Compactação de aterro mecanizado a 100% PN, sem fornecimento de solo em campo aberto</v>
          </cell>
          <cell r="C540" t="str">
            <v>M3</v>
          </cell>
          <cell r="D540">
            <v>12.69</v>
          </cell>
          <cell r="E540">
            <v>0.1</v>
          </cell>
          <cell r="F540">
            <v>12.79</v>
          </cell>
        </row>
        <row r="541">
          <cell r="A541" t="str">
            <v>07.12.040</v>
          </cell>
          <cell r="B541" t="str">
            <v>Aterro mecanizado por compensação, solo de 1ª categoria em campo aberto, sem compactação do aterro</v>
          </cell>
          <cell r="C541" t="str">
            <v>M3</v>
          </cell>
          <cell r="D541">
            <v>18.11</v>
          </cell>
          <cell r="E541">
            <v>0.28999999999999998</v>
          </cell>
          <cell r="F541">
            <v>18.399999999999999</v>
          </cell>
        </row>
        <row r="542">
          <cell r="A542" t="str">
            <v>08</v>
          </cell>
          <cell r="B542" t="str">
            <v>ESCORAMENTO, CONTENCAO E DRENAGEM</v>
          </cell>
        </row>
        <row r="543">
          <cell r="A543" t="str">
            <v>08.01</v>
          </cell>
          <cell r="B543" t="str">
            <v>Escoramento</v>
          </cell>
        </row>
        <row r="544">
          <cell r="A544" t="str">
            <v>08.01.020</v>
          </cell>
          <cell r="B544" t="str">
            <v>Escoramento de solo contínuo</v>
          </cell>
          <cell r="C544" t="str">
            <v>M2</v>
          </cell>
          <cell r="D544">
            <v>37.229999999999997</v>
          </cell>
          <cell r="E544">
            <v>42.77</v>
          </cell>
          <cell r="F544">
            <v>80</v>
          </cell>
        </row>
        <row r="545">
          <cell r="A545" t="str">
            <v>08.01.040</v>
          </cell>
          <cell r="B545" t="str">
            <v>Escoramento de solo descontínuo</v>
          </cell>
          <cell r="C545" t="str">
            <v>M2</v>
          </cell>
          <cell r="D545">
            <v>19.87</v>
          </cell>
          <cell r="E545">
            <v>25.73</v>
          </cell>
          <cell r="F545">
            <v>45.6</v>
          </cell>
        </row>
        <row r="546">
          <cell r="A546" t="str">
            <v>08.01.060</v>
          </cell>
          <cell r="B546" t="str">
            <v>Escoramento de solo pontaletado</v>
          </cell>
          <cell r="C546" t="str">
            <v>M2</v>
          </cell>
          <cell r="D546">
            <v>13.42</v>
          </cell>
          <cell r="E546">
            <v>6.22</v>
          </cell>
          <cell r="F546">
            <v>19.64</v>
          </cell>
        </row>
        <row r="547">
          <cell r="A547" t="str">
            <v>08.01.080</v>
          </cell>
          <cell r="B547" t="str">
            <v>Escoramento de solo especial</v>
          </cell>
          <cell r="C547" t="str">
            <v>M2</v>
          </cell>
          <cell r="D547">
            <v>47.37</v>
          </cell>
          <cell r="E547">
            <v>49.79</v>
          </cell>
          <cell r="F547">
            <v>97.16</v>
          </cell>
        </row>
        <row r="548">
          <cell r="A548" t="str">
            <v>08.01.100</v>
          </cell>
          <cell r="B548" t="str">
            <v>Escoramento com estacas pranchas metálicas - profundidade até 4 m</v>
          </cell>
          <cell r="C548" t="str">
            <v>M2</v>
          </cell>
          <cell r="D548">
            <v>260.91000000000003</v>
          </cell>
          <cell r="F548">
            <v>260.91000000000003</v>
          </cell>
        </row>
        <row r="549">
          <cell r="A549" t="str">
            <v>08.01.110</v>
          </cell>
          <cell r="B549" t="str">
            <v>Escoramento com estacas pranchas metálicas - profundidade até 6 m</v>
          </cell>
          <cell r="C549" t="str">
            <v>M2</v>
          </cell>
          <cell r="D549">
            <v>272.64999999999998</v>
          </cell>
          <cell r="F549">
            <v>272.64999999999998</v>
          </cell>
        </row>
        <row r="550">
          <cell r="A550" t="str">
            <v>08.01.120</v>
          </cell>
          <cell r="B550" t="str">
            <v>Escoramento com estacas pranchas metálicas - profundidade até 8 m</v>
          </cell>
          <cell r="C550" t="str">
            <v>M2</v>
          </cell>
          <cell r="D550">
            <v>292.16000000000003</v>
          </cell>
          <cell r="F550">
            <v>292.16000000000003</v>
          </cell>
        </row>
        <row r="551">
          <cell r="A551" t="str">
            <v>08.02</v>
          </cell>
          <cell r="B551" t="str">
            <v>Cimbramento</v>
          </cell>
        </row>
        <row r="552">
          <cell r="A552" t="str">
            <v>08.02.020</v>
          </cell>
          <cell r="B552" t="str">
            <v>Cimbramento em madeira com estroncas de eucalipto</v>
          </cell>
          <cell r="C552" t="str">
            <v>M3</v>
          </cell>
          <cell r="D552">
            <v>18.84</v>
          </cell>
          <cell r="E552">
            <v>23.34</v>
          </cell>
          <cell r="F552">
            <v>42.18</v>
          </cell>
        </row>
        <row r="553">
          <cell r="A553" t="str">
            <v>08.02.040</v>
          </cell>
          <cell r="B553" t="str">
            <v>Cimbramento em perfil metálico para obras de arte</v>
          </cell>
          <cell r="C553" t="str">
            <v>KG</v>
          </cell>
          <cell r="D553">
            <v>9.0399999999999991</v>
          </cell>
          <cell r="E553">
            <v>1.61</v>
          </cell>
          <cell r="F553">
            <v>10.65</v>
          </cell>
        </row>
        <row r="554">
          <cell r="A554" t="str">
            <v>08.02.050</v>
          </cell>
          <cell r="B554" t="str">
            <v>Cimbramento tubular metálico</v>
          </cell>
          <cell r="C554" t="str">
            <v>M3MES</v>
          </cell>
          <cell r="D554">
            <v>4.67</v>
          </cell>
          <cell r="E554">
            <v>1.45</v>
          </cell>
          <cell r="F554">
            <v>6.12</v>
          </cell>
        </row>
        <row r="555">
          <cell r="A555" t="str">
            <v>08.02.060</v>
          </cell>
          <cell r="B555" t="str">
            <v>Montagem e desmontagem de cimbramento tubular metálico</v>
          </cell>
          <cell r="C555" t="str">
            <v>M3</v>
          </cell>
          <cell r="E555">
            <v>11.03</v>
          </cell>
          <cell r="F555">
            <v>11.03</v>
          </cell>
        </row>
        <row r="556">
          <cell r="A556" t="str">
            <v>08.03</v>
          </cell>
          <cell r="B556" t="str">
            <v>Descimbramento</v>
          </cell>
        </row>
        <row r="557">
          <cell r="A557" t="str">
            <v>08.03.020</v>
          </cell>
          <cell r="B557" t="str">
            <v>Descimbramento em madeira</v>
          </cell>
          <cell r="C557" t="str">
            <v>M3</v>
          </cell>
          <cell r="E557">
            <v>6.43</v>
          </cell>
          <cell r="F557">
            <v>6.43</v>
          </cell>
        </row>
        <row r="558">
          <cell r="A558" t="str">
            <v>08.05</v>
          </cell>
          <cell r="B558" t="str">
            <v>Manta, filtro e dreno</v>
          </cell>
        </row>
        <row r="559">
          <cell r="A559" t="str">
            <v>08.05.010</v>
          </cell>
          <cell r="B559" t="str">
            <v>Geomembrana em polietileno de alta densidade PEAD de 1 mm</v>
          </cell>
          <cell r="C559" t="str">
            <v>M2</v>
          </cell>
          <cell r="D559">
            <v>32.08</v>
          </cell>
          <cell r="E559">
            <v>0.55000000000000004</v>
          </cell>
          <cell r="F559">
            <v>32.630000000000003</v>
          </cell>
        </row>
        <row r="560">
          <cell r="A560" t="str">
            <v>08.05.100</v>
          </cell>
          <cell r="B560" t="str">
            <v>Dreno com pedra britada</v>
          </cell>
          <cell r="C560" t="str">
            <v>M3</v>
          </cell>
          <cell r="D560">
            <v>95.12</v>
          </cell>
          <cell r="E560">
            <v>16.079999999999998</v>
          </cell>
          <cell r="F560">
            <v>111.2</v>
          </cell>
        </row>
        <row r="561">
          <cell r="A561" t="str">
            <v>08.05.110</v>
          </cell>
          <cell r="B561" t="str">
            <v>Dreno com areia grossa</v>
          </cell>
          <cell r="C561" t="str">
            <v>M3</v>
          </cell>
          <cell r="D561">
            <v>129.09</v>
          </cell>
          <cell r="E561">
            <v>9.65</v>
          </cell>
          <cell r="F561">
            <v>138.74</v>
          </cell>
        </row>
        <row r="562">
          <cell r="A562" t="str">
            <v>08.05.180</v>
          </cell>
          <cell r="B562" t="str">
            <v>Manta geotêxtil com resistência à tração longitudinal de 10kN/m e transversal de 9kN/m</v>
          </cell>
          <cell r="C562" t="str">
            <v>M2</v>
          </cell>
          <cell r="D562">
            <v>5.08</v>
          </cell>
          <cell r="E562">
            <v>9.65</v>
          </cell>
          <cell r="F562">
            <v>14.73</v>
          </cell>
        </row>
        <row r="563">
          <cell r="A563" t="str">
            <v>08.05.190</v>
          </cell>
          <cell r="B563" t="str">
            <v>Manta geotêxtil com resistência à tração longitudinal de 16kN/m e transversal de 14kN/m</v>
          </cell>
          <cell r="C563" t="str">
            <v>M2</v>
          </cell>
          <cell r="D563">
            <v>7.5</v>
          </cell>
          <cell r="E563">
            <v>9.65</v>
          </cell>
          <cell r="F563">
            <v>17.149999999999999</v>
          </cell>
        </row>
        <row r="564">
          <cell r="A564" t="str">
            <v>08.05.220</v>
          </cell>
          <cell r="B564" t="str">
            <v>Manta geotêxtil com resistência à tração longitudinal de 31kN/m e transversal de 27kN/m</v>
          </cell>
          <cell r="C564" t="str">
            <v>M2</v>
          </cell>
          <cell r="D564">
            <v>14.93</v>
          </cell>
          <cell r="E564">
            <v>9.65</v>
          </cell>
          <cell r="F564">
            <v>24.58</v>
          </cell>
        </row>
        <row r="565">
          <cell r="A565" t="str">
            <v>08.06</v>
          </cell>
          <cell r="B565" t="str">
            <v>Barbaca</v>
          </cell>
        </row>
        <row r="566">
          <cell r="A566" t="str">
            <v>08.06.040</v>
          </cell>
          <cell r="B566" t="str">
            <v>Barbacã em tubo de PVC com diâmetro 50 mm</v>
          </cell>
          <cell r="C566" t="str">
            <v>M</v>
          </cell>
          <cell r="D566">
            <v>13.11</v>
          </cell>
          <cell r="E566">
            <v>11.25</v>
          </cell>
          <cell r="F566">
            <v>24.36</v>
          </cell>
        </row>
        <row r="567">
          <cell r="A567" t="str">
            <v>08.06.060</v>
          </cell>
          <cell r="B567" t="str">
            <v>Barbacã em tubo de PVC com diâmetro 75 mm</v>
          </cell>
          <cell r="C567" t="str">
            <v>M</v>
          </cell>
          <cell r="D567">
            <v>18.37</v>
          </cell>
          <cell r="E567">
            <v>12.87</v>
          </cell>
          <cell r="F567">
            <v>31.24</v>
          </cell>
        </row>
        <row r="568">
          <cell r="A568" t="str">
            <v>08.06.080</v>
          </cell>
          <cell r="B568" t="str">
            <v>Barbacã em tubo de PVC com diâmetro 100 mm</v>
          </cell>
          <cell r="C568" t="str">
            <v>M</v>
          </cell>
          <cell r="D568">
            <v>18.23</v>
          </cell>
          <cell r="E568">
            <v>16.079999999999998</v>
          </cell>
          <cell r="F568">
            <v>34.31</v>
          </cell>
        </row>
        <row r="569">
          <cell r="A569" t="str">
            <v>08.07</v>
          </cell>
          <cell r="B569" t="str">
            <v>Esgotamento</v>
          </cell>
        </row>
        <row r="570">
          <cell r="A570" t="str">
            <v>08.07.050</v>
          </cell>
          <cell r="B570" t="str">
            <v>Taxa de mobilização e desmobilização de equipamentos para execução de rebaixamento de lençol freático</v>
          </cell>
          <cell r="C570" t="str">
            <v>TX</v>
          </cell>
          <cell r="D570">
            <v>10683.09</v>
          </cell>
          <cell r="F570">
            <v>10683.09</v>
          </cell>
        </row>
        <row r="571">
          <cell r="A571" t="str">
            <v>08.07.060</v>
          </cell>
          <cell r="B571" t="str">
            <v>Locação de conjunto de bombeamento a vácuo para rebaixamento de lençol freático, com até 50 ponteiras e potência até 15 HP, mínimo 30 dias</v>
          </cell>
          <cell r="C571" t="str">
            <v>CJxDI</v>
          </cell>
          <cell r="D571">
            <v>631.1</v>
          </cell>
          <cell r="F571">
            <v>631.1</v>
          </cell>
        </row>
        <row r="572">
          <cell r="A572" t="str">
            <v>08.07.070</v>
          </cell>
          <cell r="B572" t="str">
            <v>Ponteiras filtrantes, profundidade até 5 m</v>
          </cell>
          <cell r="C572" t="str">
            <v>UN</v>
          </cell>
          <cell r="D572">
            <v>360.19</v>
          </cell>
          <cell r="F572">
            <v>360.19</v>
          </cell>
        </row>
        <row r="573">
          <cell r="A573" t="str">
            <v>08.07.090</v>
          </cell>
          <cell r="B573" t="str">
            <v>Esgotamento de águas superficiais com bomba de superfície ou submersa</v>
          </cell>
          <cell r="C573" t="str">
            <v>HPXh</v>
          </cell>
          <cell r="D573">
            <v>2.62</v>
          </cell>
          <cell r="E573">
            <v>2.9</v>
          </cell>
          <cell r="F573">
            <v>5.52</v>
          </cell>
        </row>
        <row r="574">
          <cell r="A574" t="str">
            <v>08.10</v>
          </cell>
          <cell r="B574" t="str">
            <v>Contenção</v>
          </cell>
        </row>
        <row r="575">
          <cell r="A575" t="str">
            <v>08.10.040</v>
          </cell>
          <cell r="B575" t="str">
            <v>Enrocamento com pedra arrumada</v>
          </cell>
          <cell r="C575" t="str">
            <v>M3</v>
          </cell>
          <cell r="D575">
            <v>111.39</v>
          </cell>
          <cell r="E575">
            <v>96.48</v>
          </cell>
          <cell r="F575">
            <v>207.87</v>
          </cell>
        </row>
        <row r="576">
          <cell r="A576" t="str">
            <v>08.10.060</v>
          </cell>
          <cell r="B576" t="str">
            <v>Enrocamento com pedra assentada</v>
          </cell>
          <cell r="C576" t="str">
            <v>M3</v>
          </cell>
          <cell r="D576">
            <v>228.2</v>
          </cell>
          <cell r="E576">
            <v>186.72</v>
          </cell>
          <cell r="F576">
            <v>414.92</v>
          </cell>
        </row>
        <row r="577">
          <cell r="A577" t="str">
            <v>08.10.108</v>
          </cell>
          <cell r="B577" t="str">
            <v>Gabião tipo caixa em tela metálica, altura de 0,5 m, com revestimento liga zinco/alumínio, malha hexagonal 8/10 cm, fio diâmetro 2,7 mm, independente do formato ou utilização</v>
          </cell>
          <cell r="C577" t="str">
            <v>M3</v>
          </cell>
          <cell r="D577">
            <v>853.49</v>
          </cell>
          <cell r="E577">
            <v>86.83</v>
          </cell>
          <cell r="F577">
            <v>940.32</v>
          </cell>
        </row>
        <row r="578">
          <cell r="A578" t="str">
            <v>08.10.109</v>
          </cell>
          <cell r="B578" t="str">
            <v>Gabião tipo caixa em tela metálica, altura de 1 m, com revestimento liga zinco/alumínio, malha hexagonal 8/10 cm, fio diâmetro 2,7 mm, independente do formato ou utilização</v>
          </cell>
          <cell r="C578" t="str">
            <v>M3</v>
          </cell>
          <cell r="D578">
            <v>625.95000000000005</v>
          </cell>
          <cell r="E578">
            <v>106.65</v>
          </cell>
          <cell r="F578">
            <v>732.6</v>
          </cell>
        </row>
        <row r="579">
          <cell r="A579" t="str">
            <v>09</v>
          </cell>
          <cell r="B579" t="str">
            <v>FORMA</v>
          </cell>
        </row>
        <row r="580">
          <cell r="A580" t="str">
            <v>09.01</v>
          </cell>
          <cell r="B580" t="str">
            <v>Forma em tabua</v>
          </cell>
        </row>
        <row r="581">
          <cell r="A581" t="str">
            <v>09.01.020</v>
          </cell>
          <cell r="B581" t="str">
            <v>Forma em madeira comum para fundação</v>
          </cell>
          <cell r="C581" t="str">
            <v>M2</v>
          </cell>
          <cell r="D581">
            <v>38.729999999999997</v>
          </cell>
          <cell r="E581">
            <v>41.81</v>
          </cell>
          <cell r="F581">
            <v>80.540000000000006</v>
          </cell>
        </row>
        <row r="582">
          <cell r="A582" t="str">
            <v>09.01.030</v>
          </cell>
          <cell r="B582" t="str">
            <v>Forma em madeira comum para estrutura</v>
          </cell>
          <cell r="C582" t="str">
            <v>M2</v>
          </cell>
          <cell r="D582">
            <v>166.92</v>
          </cell>
          <cell r="E582">
            <v>48.24</v>
          </cell>
          <cell r="F582">
            <v>215.16</v>
          </cell>
        </row>
        <row r="583">
          <cell r="A583" t="str">
            <v>09.01.040</v>
          </cell>
          <cell r="B583" t="str">
            <v>Forma em madeira comum para caixão perdido</v>
          </cell>
          <cell r="C583" t="str">
            <v>M2</v>
          </cell>
          <cell r="D583">
            <v>60.16</v>
          </cell>
          <cell r="E583">
            <v>38.590000000000003</v>
          </cell>
          <cell r="F583">
            <v>98.75</v>
          </cell>
        </row>
        <row r="584">
          <cell r="A584" t="str">
            <v>09.01.150</v>
          </cell>
          <cell r="B584" t="str">
            <v>Desmontagem de forma em madeira para estrutura de laje, com tábuas</v>
          </cell>
          <cell r="C584" t="str">
            <v>M2</v>
          </cell>
          <cell r="E584">
            <v>4.95</v>
          </cell>
          <cell r="F584">
            <v>4.95</v>
          </cell>
        </row>
        <row r="585">
          <cell r="A585" t="str">
            <v>09.01.160</v>
          </cell>
          <cell r="B585" t="str">
            <v>Desmontagem de forma em madeira para estrutura de vigas, com tábuas</v>
          </cell>
          <cell r="C585" t="str">
            <v>M2</v>
          </cell>
          <cell r="E585">
            <v>5.89</v>
          </cell>
          <cell r="F585">
            <v>5.89</v>
          </cell>
        </row>
        <row r="586">
          <cell r="A586" t="str">
            <v>09.02</v>
          </cell>
          <cell r="B586" t="str">
            <v>Forma em madeira compensada</v>
          </cell>
        </row>
        <row r="587">
          <cell r="A587" t="str">
            <v>09.02.020</v>
          </cell>
          <cell r="B587" t="str">
            <v>Forma plana em compensado para estrutura convencional</v>
          </cell>
          <cell r="C587" t="str">
            <v>M2</v>
          </cell>
          <cell r="D587">
            <v>125.25</v>
          </cell>
          <cell r="E587">
            <v>45.03</v>
          </cell>
          <cell r="F587">
            <v>170.28</v>
          </cell>
        </row>
        <row r="588">
          <cell r="A588" t="str">
            <v>09.02.040</v>
          </cell>
          <cell r="B588" t="str">
            <v>Forma plana em compensado para estrutura aparente</v>
          </cell>
          <cell r="C588" t="str">
            <v>M2</v>
          </cell>
          <cell r="D588">
            <v>136.72</v>
          </cell>
          <cell r="E588">
            <v>45.03</v>
          </cell>
          <cell r="F588">
            <v>181.75</v>
          </cell>
        </row>
        <row r="589">
          <cell r="A589" t="str">
            <v>09.02.060</v>
          </cell>
          <cell r="B589" t="str">
            <v>Forma curva em compensado para estrutura aparente</v>
          </cell>
          <cell r="C589" t="str">
            <v>M2</v>
          </cell>
          <cell r="D589">
            <v>116.36</v>
          </cell>
          <cell r="E589">
            <v>80.400000000000006</v>
          </cell>
          <cell r="F589">
            <v>196.76</v>
          </cell>
        </row>
        <row r="590">
          <cell r="A590" t="str">
            <v>09.02.080</v>
          </cell>
          <cell r="B590" t="str">
            <v>Forma plana em compensado para obra de arte, sem cimbramento</v>
          </cell>
          <cell r="C590" t="str">
            <v>M2</v>
          </cell>
          <cell r="D590">
            <v>85.78</v>
          </cell>
          <cell r="E590">
            <v>43.41</v>
          </cell>
          <cell r="F590">
            <v>129.19</v>
          </cell>
        </row>
        <row r="591">
          <cell r="A591" t="str">
            <v>09.02.100</v>
          </cell>
          <cell r="B591" t="str">
            <v>Forma em compensado para encamisamento de tubulão</v>
          </cell>
          <cell r="C591" t="str">
            <v>M2</v>
          </cell>
          <cell r="D591">
            <v>44.86</v>
          </cell>
          <cell r="E591">
            <v>35.369999999999997</v>
          </cell>
          <cell r="F591">
            <v>80.23</v>
          </cell>
        </row>
        <row r="592">
          <cell r="A592" t="str">
            <v>09.02.120</v>
          </cell>
          <cell r="B592" t="str">
            <v>Forma ripada de 5 cm na vertical</v>
          </cell>
          <cell r="C592" t="str">
            <v>M2</v>
          </cell>
          <cell r="D592">
            <v>105.36</v>
          </cell>
          <cell r="E592">
            <v>70.34</v>
          </cell>
          <cell r="F592">
            <v>175.7</v>
          </cell>
        </row>
        <row r="593">
          <cell r="A593" t="str">
            <v>09.02.130</v>
          </cell>
          <cell r="B593" t="str">
            <v>Forma plana em compensado para estrutura convencional com cimbramento tubular metálico</v>
          </cell>
          <cell r="C593" t="str">
            <v>M2</v>
          </cell>
          <cell r="D593">
            <v>92.05</v>
          </cell>
          <cell r="E593">
            <v>27.7</v>
          </cell>
          <cell r="F593">
            <v>119.75</v>
          </cell>
        </row>
        <row r="594">
          <cell r="A594" t="str">
            <v>09.02.140</v>
          </cell>
          <cell r="B594" t="str">
            <v>Forma plana em compensado para estrutura aparente com cimbramento tubular metálico</v>
          </cell>
          <cell r="C594" t="str">
            <v>M2</v>
          </cell>
          <cell r="D594">
            <v>92.05</v>
          </cell>
          <cell r="E594">
            <v>49.39</v>
          </cell>
          <cell r="F594">
            <v>141.44</v>
          </cell>
        </row>
        <row r="595">
          <cell r="A595" t="str">
            <v>09.02.150</v>
          </cell>
          <cell r="B595" t="str">
            <v>Forma curva em compensado para estrutura convencional com cimbramento tubular metálico</v>
          </cell>
          <cell r="C595" t="str">
            <v>M2</v>
          </cell>
          <cell r="D595">
            <v>60</v>
          </cell>
          <cell r="E595">
            <v>84.76</v>
          </cell>
          <cell r="F595">
            <v>144.76</v>
          </cell>
        </row>
        <row r="596">
          <cell r="A596" t="str">
            <v>09.04</v>
          </cell>
          <cell r="B596" t="str">
            <v>Forma em papelão</v>
          </cell>
        </row>
        <row r="597">
          <cell r="A597" t="str">
            <v>09.04.020</v>
          </cell>
          <cell r="B597" t="str">
            <v>Forma em tubo de papelão com diâmetro de 25 cm</v>
          </cell>
          <cell r="C597" t="str">
            <v>M</v>
          </cell>
          <cell r="D597">
            <v>76.87</v>
          </cell>
          <cell r="E597">
            <v>7.64</v>
          </cell>
          <cell r="F597">
            <v>84.51</v>
          </cell>
        </row>
        <row r="598">
          <cell r="A598" t="str">
            <v>09.04.030</v>
          </cell>
          <cell r="B598" t="str">
            <v>Forma em tubo de papelão com diâmetro de 30 cm</v>
          </cell>
          <cell r="C598" t="str">
            <v>M</v>
          </cell>
          <cell r="D598">
            <v>105.58</v>
          </cell>
          <cell r="E598">
            <v>7.64</v>
          </cell>
          <cell r="F598">
            <v>113.22</v>
          </cell>
        </row>
        <row r="599">
          <cell r="A599" t="str">
            <v>09.04.040</v>
          </cell>
          <cell r="B599" t="str">
            <v>Forma em tubo de papelão com diâmetro de 35 cm</v>
          </cell>
          <cell r="C599" t="str">
            <v>M</v>
          </cell>
          <cell r="D599">
            <v>127.66</v>
          </cell>
          <cell r="E599">
            <v>7.64</v>
          </cell>
          <cell r="F599">
            <v>135.30000000000001</v>
          </cell>
        </row>
        <row r="600">
          <cell r="A600" t="str">
            <v>09.04.050</v>
          </cell>
          <cell r="B600" t="str">
            <v>Forma em tubo de papelão com diâmetro de 40 cm</v>
          </cell>
          <cell r="C600" t="str">
            <v>M</v>
          </cell>
          <cell r="D600">
            <v>143.94999999999999</v>
          </cell>
          <cell r="E600">
            <v>7.64</v>
          </cell>
          <cell r="F600">
            <v>151.59</v>
          </cell>
        </row>
        <row r="601">
          <cell r="A601" t="str">
            <v>09.04.060</v>
          </cell>
          <cell r="B601" t="str">
            <v>Forma em tubo de papelão com diâmetro de 45 cm</v>
          </cell>
          <cell r="C601" t="str">
            <v>M</v>
          </cell>
          <cell r="D601">
            <v>178.99</v>
          </cell>
          <cell r="E601">
            <v>7.64</v>
          </cell>
          <cell r="F601">
            <v>186.63</v>
          </cell>
        </row>
        <row r="602">
          <cell r="A602" t="str">
            <v>09.04.070</v>
          </cell>
          <cell r="B602" t="str">
            <v>Forma em tubo de papelão com diâmetro de 50 cm</v>
          </cell>
          <cell r="C602" t="str">
            <v>M</v>
          </cell>
          <cell r="D602">
            <v>163.75</v>
          </cell>
          <cell r="E602">
            <v>7.64</v>
          </cell>
          <cell r="F602">
            <v>171.39</v>
          </cell>
        </row>
        <row r="603">
          <cell r="A603" t="str">
            <v>09.07</v>
          </cell>
          <cell r="B603" t="str">
            <v>Forma em polipropileno</v>
          </cell>
        </row>
        <row r="604">
          <cell r="A604" t="str">
            <v>09.07.060</v>
          </cell>
          <cell r="B604" t="str">
            <v>Forma em polipropileno (cubeta) e acessórios para laje nervurada com dimensões variáveis - locação</v>
          </cell>
          <cell r="C604" t="str">
            <v>M3</v>
          </cell>
          <cell r="D604">
            <v>344.22</v>
          </cell>
          <cell r="E604">
            <v>56.3</v>
          </cell>
          <cell r="F604">
            <v>400.52</v>
          </cell>
        </row>
        <row r="605">
          <cell r="A605" t="str">
            <v>10</v>
          </cell>
          <cell r="B605" t="str">
            <v>ARMADURA E CORDOALHA ESTRUTURAL</v>
          </cell>
        </row>
        <row r="606">
          <cell r="A606" t="str">
            <v>10.01</v>
          </cell>
          <cell r="B606" t="str">
            <v>Armadura em barra</v>
          </cell>
        </row>
        <row r="607">
          <cell r="A607" t="str">
            <v>10.01.020</v>
          </cell>
          <cell r="B607" t="str">
            <v>Armadura em barra de aço CA-25 fyk = 250 MPa</v>
          </cell>
          <cell r="C607" t="str">
            <v>KG</v>
          </cell>
          <cell r="D607">
            <v>11.66</v>
          </cell>
          <cell r="E607">
            <v>1.87</v>
          </cell>
          <cell r="F607">
            <v>13.53</v>
          </cell>
        </row>
        <row r="608">
          <cell r="A608" t="str">
            <v>10.01.040</v>
          </cell>
          <cell r="B608" t="str">
            <v>Armadura em barra de aço CA-50 (A ou B) fyk = 500 MPa</v>
          </cell>
          <cell r="C608" t="str">
            <v>KG</v>
          </cell>
          <cell r="D608">
            <v>9.1199999999999992</v>
          </cell>
          <cell r="E608">
            <v>1.87</v>
          </cell>
          <cell r="F608">
            <v>10.99</v>
          </cell>
        </row>
        <row r="609">
          <cell r="A609" t="str">
            <v>10.01.060</v>
          </cell>
          <cell r="B609" t="str">
            <v>Armadura em barra de aço CA-60 (A ou B) fyk = 600 MPa</v>
          </cell>
          <cell r="C609" t="str">
            <v>KG</v>
          </cell>
          <cell r="D609">
            <v>11.04</v>
          </cell>
          <cell r="E609">
            <v>1.87</v>
          </cell>
          <cell r="F609">
            <v>12.91</v>
          </cell>
        </row>
        <row r="610">
          <cell r="A610" t="str">
            <v>10.02</v>
          </cell>
          <cell r="B610" t="str">
            <v>Armadura em tela</v>
          </cell>
        </row>
        <row r="611">
          <cell r="A611" t="str">
            <v>10.02.020</v>
          </cell>
          <cell r="B611" t="str">
            <v>Armadura em tela soldada de aço</v>
          </cell>
          <cell r="C611" t="str">
            <v>KG</v>
          </cell>
          <cell r="D611">
            <v>12.78</v>
          </cell>
          <cell r="E611">
            <v>0.93</v>
          </cell>
          <cell r="F611">
            <v>13.71</v>
          </cell>
        </row>
        <row r="612">
          <cell r="A612" t="str">
            <v>11</v>
          </cell>
          <cell r="B612" t="str">
            <v>CONCRETO, MASSA E LASTRO</v>
          </cell>
        </row>
        <row r="613">
          <cell r="A613" t="str">
            <v>11.01</v>
          </cell>
          <cell r="B613" t="str">
            <v>Concreto usinado com controle fck - fornecimento do material</v>
          </cell>
        </row>
        <row r="614">
          <cell r="A614" t="str">
            <v>11.01.100</v>
          </cell>
          <cell r="B614" t="str">
            <v>Concreto usinado, fck = 20 MPa</v>
          </cell>
          <cell r="C614" t="str">
            <v>M3</v>
          </cell>
          <cell r="D614">
            <v>360.87</v>
          </cell>
          <cell r="F614">
            <v>360.87</v>
          </cell>
        </row>
        <row r="615">
          <cell r="A615" t="str">
            <v>11.01.130</v>
          </cell>
          <cell r="B615" t="str">
            <v>Concreto usinado, fck = 25 MPa</v>
          </cell>
          <cell r="C615" t="str">
            <v>M3</v>
          </cell>
          <cell r="D615">
            <v>376.04</v>
          </cell>
          <cell r="F615">
            <v>376.04</v>
          </cell>
        </row>
        <row r="616">
          <cell r="A616" t="str">
            <v>11.01.160</v>
          </cell>
          <cell r="B616" t="str">
            <v>Concreto usinado, fck = 30 MPa</v>
          </cell>
          <cell r="C616" t="str">
            <v>M3</v>
          </cell>
          <cell r="D616">
            <v>391.83</v>
          </cell>
          <cell r="F616">
            <v>391.83</v>
          </cell>
        </row>
        <row r="617">
          <cell r="A617" t="str">
            <v>11.01.170</v>
          </cell>
          <cell r="B617" t="str">
            <v>Concreto usinado, fck = 35 MPa</v>
          </cell>
          <cell r="C617" t="str">
            <v>M3</v>
          </cell>
          <cell r="D617">
            <v>408.29</v>
          </cell>
          <cell r="F617">
            <v>408.29</v>
          </cell>
        </row>
        <row r="618">
          <cell r="A618" t="str">
            <v>11.01.190</v>
          </cell>
          <cell r="B618" t="str">
            <v>Concreto usinado, fck = 40 MPa</v>
          </cell>
          <cell r="C618" t="str">
            <v>M3</v>
          </cell>
          <cell r="D618">
            <v>425.44</v>
          </cell>
          <cell r="F618">
            <v>425.44</v>
          </cell>
        </row>
        <row r="619">
          <cell r="A619" t="str">
            <v>11.01.260</v>
          </cell>
          <cell r="B619" t="str">
            <v>Concreto usinado, fck = 20 MPa - para bombeamento</v>
          </cell>
          <cell r="C619" t="str">
            <v>M3</v>
          </cell>
          <cell r="D619">
            <v>409.26</v>
          </cell>
          <cell r="F619">
            <v>409.26</v>
          </cell>
        </row>
        <row r="620">
          <cell r="A620" t="str">
            <v>11.01.290</v>
          </cell>
          <cell r="B620" t="str">
            <v>Concreto usinado, fck = 25 MPa - para bombeamento</v>
          </cell>
          <cell r="C620" t="str">
            <v>M3</v>
          </cell>
          <cell r="D620">
            <v>423.41</v>
          </cell>
          <cell r="F620">
            <v>423.41</v>
          </cell>
        </row>
        <row r="621">
          <cell r="A621" t="str">
            <v>11.01.320</v>
          </cell>
          <cell r="B621" t="str">
            <v>Concreto usinado, fck = 30 MPa - para bombeamento</v>
          </cell>
          <cell r="C621" t="str">
            <v>M3</v>
          </cell>
          <cell r="D621">
            <v>439.38</v>
          </cell>
          <cell r="F621">
            <v>439.38</v>
          </cell>
        </row>
        <row r="622">
          <cell r="A622" t="str">
            <v>11.01.321</v>
          </cell>
          <cell r="B622" t="str">
            <v>Concreto usinado, fck = 35 MPa - para bombeamento</v>
          </cell>
          <cell r="C622" t="str">
            <v>M3</v>
          </cell>
          <cell r="D622">
            <v>456.01</v>
          </cell>
          <cell r="F622">
            <v>456.01</v>
          </cell>
        </row>
        <row r="623">
          <cell r="A623" t="str">
            <v>11.01.350</v>
          </cell>
          <cell r="B623" t="str">
            <v>Concreto usinado, fck = 40 MPa - para bombeamento</v>
          </cell>
          <cell r="C623" t="str">
            <v>M3</v>
          </cell>
          <cell r="D623">
            <v>474.72</v>
          </cell>
          <cell r="F623">
            <v>474.72</v>
          </cell>
        </row>
        <row r="624">
          <cell r="A624" t="str">
            <v>11.01.520</v>
          </cell>
          <cell r="B624" t="str">
            <v>Concreto usinado, fck = 30 MPa - para bombeamento em estaca hélice contínua</v>
          </cell>
          <cell r="C624" t="str">
            <v>M3</v>
          </cell>
          <cell r="D624">
            <v>470.08</v>
          </cell>
          <cell r="F624">
            <v>470.08</v>
          </cell>
        </row>
        <row r="625">
          <cell r="A625" t="str">
            <v>11.01.630</v>
          </cell>
          <cell r="B625" t="str">
            <v>Concreto usinado, fck = 25 MPa - para perfil extrudado</v>
          </cell>
          <cell r="C625" t="str">
            <v>M3</v>
          </cell>
          <cell r="D625">
            <v>439.5</v>
          </cell>
          <cell r="F625">
            <v>439.5</v>
          </cell>
        </row>
        <row r="626">
          <cell r="A626" t="str">
            <v>11.02</v>
          </cell>
          <cell r="B626" t="str">
            <v>Concreto usinado não estrutural - fornecimento do material</v>
          </cell>
        </row>
        <row r="627">
          <cell r="A627" t="str">
            <v>11.02.020</v>
          </cell>
          <cell r="B627" t="str">
            <v>Concreto usinado não estrutural mínimo 150 kg cimento / m³</v>
          </cell>
          <cell r="C627" t="str">
            <v>M3</v>
          </cell>
          <cell r="D627">
            <v>406.44</v>
          </cell>
          <cell r="F627">
            <v>406.44</v>
          </cell>
        </row>
        <row r="628">
          <cell r="A628" t="str">
            <v>11.02.040</v>
          </cell>
          <cell r="B628" t="str">
            <v>Concreto usinado não estrutural mínimo 200 kg cimento / m³</v>
          </cell>
          <cell r="C628" t="str">
            <v>M3</v>
          </cell>
          <cell r="D628">
            <v>425.31</v>
          </cell>
          <cell r="F628">
            <v>425.31</v>
          </cell>
        </row>
        <row r="629">
          <cell r="A629" t="str">
            <v>11.02.060</v>
          </cell>
          <cell r="B629" t="str">
            <v>Concreto usinado não estrutural mínimo 300 kg cimento / m³</v>
          </cell>
          <cell r="C629" t="str">
            <v>M3</v>
          </cell>
          <cell r="D629">
            <v>372.62</v>
          </cell>
          <cell r="F629">
            <v>372.62</v>
          </cell>
        </row>
        <row r="630">
          <cell r="A630" t="str">
            <v>11.03</v>
          </cell>
          <cell r="B630" t="str">
            <v>Concreto executado no local com controle fck - fornecimento do material</v>
          </cell>
        </row>
        <row r="631">
          <cell r="A631" t="str">
            <v>11.03.090</v>
          </cell>
          <cell r="B631" t="str">
            <v>Concreto preparado no local, fck = 20 MPa</v>
          </cell>
          <cell r="C631" t="str">
            <v>M3</v>
          </cell>
          <cell r="D631">
            <v>326.3</v>
          </cell>
          <cell r="E631">
            <v>87.12</v>
          </cell>
          <cell r="F631">
            <v>413.42</v>
          </cell>
        </row>
        <row r="632">
          <cell r="A632" t="str">
            <v>11.03.140</v>
          </cell>
          <cell r="B632" t="str">
            <v>Concreto preparado no local, fck = 30 MPa</v>
          </cell>
          <cell r="C632" t="str">
            <v>M3</v>
          </cell>
          <cell r="D632">
            <v>372.57</v>
          </cell>
          <cell r="E632">
            <v>87.12</v>
          </cell>
          <cell r="F632">
            <v>459.69</v>
          </cell>
        </row>
        <row r="633">
          <cell r="A633" t="str">
            <v>11.04</v>
          </cell>
          <cell r="B633" t="str">
            <v>Concreto não estrutural executado no local - fornecimento do material</v>
          </cell>
        </row>
        <row r="634">
          <cell r="A634" t="str">
            <v>11.04.020</v>
          </cell>
          <cell r="B634" t="str">
            <v>Concreto não estrutural executado no local, mínimo 150 kg cimento / m³</v>
          </cell>
          <cell r="C634" t="str">
            <v>M3</v>
          </cell>
          <cell r="D634">
            <v>255.65</v>
          </cell>
          <cell r="E634">
            <v>36.299999999999997</v>
          </cell>
          <cell r="F634">
            <v>291.95</v>
          </cell>
        </row>
        <row r="635">
          <cell r="A635" t="str">
            <v>11.04.040</v>
          </cell>
          <cell r="B635" t="str">
            <v>Concreto não estrutural executado no local, mínimo 200 kg cimento / m³</v>
          </cell>
          <cell r="C635" t="str">
            <v>M3</v>
          </cell>
          <cell r="D635">
            <v>284.14999999999998</v>
          </cell>
          <cell r="E635">
            <v>36.299999999999997</v>
          </cell>
          <cell r="F635">
            <v>320.45</v>
          </cell>
        </row>
        <row r="636">
          <cell r="A636" t="str">
            <v>11.04.060</v>
          </cell>
          <cell r="B636" t="str">
            <v>Concreto não estrutural executado no local, mínimo 300 kg cimento / m³</v>
          </cell>
          <cell r="C636" t="str">
            <v>M3</v>
          </cell>
          <cell r="D636">
            <v>344.13</v>
          </cell>
          <cell r="E636">
            <v>36.299999999999997</v>
          </cell>
          <cell r="F636">
            <v>380.43</v>
          </cell>
        </row>
        <row r="637">
          <cell r="A637" t="str">
            <v>11.05</v>
          </cell>
          <cell r="B637" t="str">
            <v>Concreto e argamassa especial</v>
          </cell>
        </row>
        <row r="638">
          <cell r="A638" t="str">
            <v>11.05.010</v>
          </cell>
          <cell r="B638" t="str">
            <v>Argamassa em solo e cimento a 5% em peso</v>
          </cell>
          <cell r="C638" t="str">
            <v>M3</v>
          </cell>
          <cell r="D638">
            <v>70.31</v>
          </cell>
          <cell r="E638">
            <v>36.299999999999997</v>
          </cell>
          <cell r="F638">
            <v>106.61</v>
          </cell>
        </row>
        <row r="639">
          <cell r="A639" t="str">
            <v>11.05.030</v>
          </cell>
          <cell r="B639" t="str">
            <v>Argamassa graute expansiva autonivelante de alta resistência</v>
          </cell>
          <cell r="C639" t="str">
            <v>M3</v>
          </cell>
          <cell r="D639">
            <v>3664.46</v>
          </cell>
          <cell r="E639">
            <v>40.71</v>
          </cell>
          <cell r="F639">
            <v>3705.17</v>
          </cell>
        </row>
        <row r="640">
          <cell r="A640" t="str">
            <v>11.05.040</v>
          </cell>
          <cell r="B640" t="str">
            <v>Argamassa graute</v>
          </cell>
          <cell r="C640" t="str">
            <v>M3</v>
          </cell>
          <cell r="D640">
            <v>303.06</v>
          </cell>
          <cell r="E640">
            <v>40.71</v>
          </cell>
          <cell r="F640">
            <v>343.77</v>
          </cell>
        </row>
        <row r="641">
          <cell r="A641" t="str">
            <v>11.05.060</v>
          </cell>
          <cell r="B641" t="str">
            <v>Concreto ciclópico - fornecimento e aplicação (com 30% de pedra rachão), concreto fck 15 Mpa</v>
          </cell>
          <cell r="C641" t="str">
            <v>M3</v>
          </cell>
          <cell r="D641">
            <v>295.97000000000003</v>
          </cell>
          <cell r="E641">
            <v>267.60000000000002</v>
          </cell>
          <cell r="F641">
            <v>563.57000000000005</v>
          </cell>
        </row>
        <row r="642">
          <cell r="A642" t="str">
            <v>11.05.120</v>
          </cell>
          <cell r="B642" t="str">
            <v>Execução de concreto projetado - consumo de cimento 350 kg/m³</v>
          </cell>
          <cell r="C642" t="str">
            <v>M3</v>
          </cell>
          <cell r="D642">
            <v>2000.13</v>
          </cell>
          <cell r="E642">
            <v>489.6</v>
          </cell>
          <cell r="F642">
            <v>2489.73</v>
          </cell>
        </row>
        <row r="643">
          <cell r="A643" t="str">
            <v>11.11</v>
          </cell>
          <cell r="B643" t="str">
            <v>Argamassas especiais</v>
          </cell>
        </row>
        <row r="644">
          <cell r="A644" t="str">
            <v>11.11.030</v>
          </cell>
          <cell r="B644" t="str">
            <v>Argamassa de cimento e areia, fck = 20 MPa, consumo de cimento 600 kg/m³ - material para injeção em estaca raiz</v>
          </cell>
          <cell r="C644" t="str">
            <v>M3</v>
          </cell>
          <cell r="D644">
            <v>453.15</v>
          </cell>
          <cell r="E644">
            <v>36.299999999999997</v>
          </cell>
          <cell r="F644">
            <v>489.45</v>
          </cell>
        </row>
        <row r="645">
          <cell r="A645" t="str">
            <v>11.16</v>
          </cell>
          <cell r="B645" t="str">
            <v>Lançamento e aplicação</v>
          </cell>
        </row>
        <row r="646">
          <cell r="A646" t="str">
            <v>11.16.020</v>
          </cell>
          <cell r="B646" t="str">
            <v>Lançamento, espalhamento e adensamento de concreto ou massa em lastro e/ou enchimento</v>
          </cell>
          <cell r="C646" t="str">
            <v>M3</v>
          </cell>
          <cell r="E646">
            <v>61.2</v>
          </cell>
          <cell r="F646">
            <v>61.2</v>
          </cell>
        </row>
        <row r="647">
          <cell r="A647" t="str">
            <v>11.16.040</v>
          </cell>
          <cell r="B647" t="str">
            <v>Lançamento e adensamento de concreto ou massa em fundação</v>
          </cell>
          <cell r="C647" t="str">
            <v>M3</v>
          </cell>
          <cell r="E647">
            <v>122.4</v>
          </cell>
          <cell r="F647">
            <v>122.4</v>
          </cell>
        </row>
        <row r="648">
          <cell r="A648" t="str">
            <v>11.16.060</v>
          </cell>
          <cell r="B648" t="str">
            <v>Lançamento e adensamento de concreto ou massa em estrutura</v>
          </cell>
          <cell r="C648" t="str">
            <v>M3</v>
          </cell>
          <cell r="E648">
            <v>84.54</v>
          </cell>
          <cell r="F648">
            <v>84.54</v>
          </cell>
        </row>
        <row r="649">
          <cell r="A649" t="str">
            <v>11.16.080</v>
          </cell>
          <cell r="B649" t="str">
            <v>Lançamento e adensamento de concreto ou massa por bombeamento</v>
          </cell>
          <cell r="C649" t="str">
            <v>M3</v>
          </cell>
          <cell r="D649">
            <v>42.15</v>
          </cell>
          <cell r="E649">
            <v>93.36</v>
          </cell>
          <cell r="F649">
            <v>135.51</v>
          </cell>
        </row>
        <row r="650">
          <cell r="A650" t="str">
            <v>11.16.220</v>
          </cell>
          <cell r="B650" t="str">
            <v>Nivelamento de piso em concreto com acabadora de superfície</v>
          </cell>
          <cell r="C650" t="str">
            <v>M2</v>
          </cell>
          <cell r="D650">
            <v>15.19</v>
          </cell>
          <cell r="F650">
            <v>15.19</v>
          </cell>
        </row>
        <row r="651">
          <cell r="A651" t="str">
            <v>11.18</v>
          </cell>
          <cell r="B651" t="str">
            <v>Lastro e enchimento</v>
          </cell>
        </row>
        <row r="652">
          <cell r="A652" t="str">
            <v>11.18.020</v>
          </cell>
          <cell r="B652" t="str">
            <v>Lastro de areia</v>
          </cell>
          <cell r="C652" t="str">
            <v>M3</v>
          </cell>
          <cell r="D652">
            <v>145.99</v>
          </cell>
          <cell r="E652">
            <v>50.82</v>
          </cell>
          <cell r="F652">
            <v>196.81</v>
          </cell>
        </row>
        <row r="653">
          <cell r="A653" t="str">
            <v>11.18.040</v>
          </cell>
          <cell r="B653" t="str">
            <v>Lastro de pedra britada</v>
          </cell>
          <cell r="C653" t="str">
            <v>M3</v>
          </cell>
          <cell r="D653">
            <v>114.14</v>
          </cell>
          <cell r="E653">
            <v>21.78</v>
          </cell>
          <cell r="F653">
            <v>135.91999999999999</v>
          </cell>
        </row>
        <row r="654">
          <cell r="A654" t="str">
            <v>11.18.060</v>
          </cell>
          <cell r="B654" t="str">
            <v>Lona plástica</v>
          </cell>
          <cell r="C654" t="str">
            <v>M2</v>
          </cell>
          <cell r="D654">
            <v>2.2599999999999998</v>
          </cell>
          <cell r="E654">
            <v>0.44</v>
          </cell>
          <cell r="F654">
            <v>2.7</v>
          </cell>
        </row>
        <row r="655">
          <cell r="A655" t="str">
            <v>11.18.070</v>
          </cell>
          <cell r="B655" t="str">
            <v>Enchimento de laje com concreto celular com densidade de 1.200 kg/m³</v>
          </cell>
          <cell r="C655" t="str">
            <v>M3</v>
          </cell>
          <cell r="D655">
            <v>521.4</v>
          </cell>
          <cell r="E655">
            <v>37.86</v>
          </cell>
          <cell r="F655">
            <v>559.26</v>
          </cell>
        </row>
        <row r="656">
          <cell r="A656" t="str">
            <v>11.18.080</v>
          </cell>
          <cell r="B656" t="str">
            <v>Enchimento de laje com tijolos cerâmicos furados</v>
          </cell>
          <cell r="C656" t="str">
            <v>M3</v>
          </cell>
          <cell r="D656">
            <v>244.13</v>
          </cell>
          <cell r="E656">
            <v>29.04</v>
          </cell>
          <cell r="F656">
            <v>273.17</v>
          </cell>
        </row>
        <row r="657">
          <cell r="A657" t="str">
            <v>11.18.110</v>
          </cell>
          <cell r="B657" t="str">
            <v>Enchimento de nichos em geral, com material proveniente de entulho</v>
          </cell>
          <cell r="C657" t="str">
            <v>M3</v>
          </cell>
          <cell r="E657">
            <v>29.04</v>
          </cell>
          <cell r="F657">
            <v>29.04</v>
          </cell>
        </row>
        <row r="658">
          <cell r="A658" t="str">
            <v>11.18.140</v>
          </cell>
          <cell r="B658" t="str">
            <v>Lastro e/ou fundação em rachão mecanizado</v>
          </cell>
          <cell r="C658" t="str">
            <v>M3</v>
          </cell>
          <cell r="D658">
            <v>144.97999999999999</v>
          </cell>
          <cell r="E658">
            <v>14.52</v>
          </cell>
          <cell r="F658">
            <v>159.5</v>
          </cell>
        </row>
        <row r="659">
          <cell r="A659" t="str">
            <v>11.18.150</v>
          </cell>
          <cell r="B659" t="str">
            <v>Lastro e/ou fundação em rachão manual</v>
          </cell>
          <cell r="C659" t="str">
            <v>M3</v>
          </cell>
          <cell r="D659">
            <v>120.68</v>
          </cell>
          <cell r="E659">
            <v>43.56</v>
          </cell>
          <cell r="F659">
            <v>164.24</v>
          </cell>
        </row>
        <row r="660">
          <cell r="A660" t="str">
            <v>11.18.160</v>
          </cell>
          <cell r="B660" t="str">
            <v>Enchimento de nichos em geral, com areia</v>
          </cell>
          <cell r="C660" t="str">
            <v>M3</v>
          </cell>
          <cell r="D660">
            <v>145.99</v>
          </cell>
          <cell r="E660">
            <v>68.459999999999994</v>
          </cell>
          <cell r="F660">
            <v>214.45</v>
          </cell>
        </row>
        <row r="661">
          <cell r="A661" t="str">
            <v>11.18.180</v>
          </cell>
          <cell r="B661" t="str">
            <v>Colchão de areia</v>
          </cell>
          <cell r="C661" t="str">
            <v>M3</v>
          </cell>
          <cell r="D661">
            <v>160.32</v>
          </cell>
          <cell r="E661">
            <v>0.15</v>
          </cell>
          <cell r="F661">
            <v>160.47</v>
          </cell>
        </row>
        <row r="662">
          <cell r="A662" t="str">
            <v>11.18.190</v>
          </cell>
          <cell r="B662" t="str">
            <v>Enchimento de nichos com poliestireno expandido do tipo P-1</v>
          </cell>
          <cell r="C662" t="str">
            <v>M3</v>
          </cell>
          <cell r="D662">
            <v>338.62</v>
          </cell>
          <cell r="E662">
            <v>11.62</v>
          </cell>
          <cell r="F662">
            <v>350.24</v>
          </cell>
        </row>
        <row r="663">
          <cell r="A663" t="str">
            <v>11.18.220</v>
          </cell>
          <cell r="B663" t="str">
            <v>Enchimento de nichos com poliestireno expandido do tipo EPS-5F</v>
          </cell>
          <cell r="C663" t="str">
            <v>M3</v>
          </cell>
          <cell r="D663">
            <v>1036.21</v>
          </cell>
          <cell r="E663">
            <v>11.62</v>
          </cell>
          <cell r="F663">
            <v>1047.83</v>
          </cell>
        </row>
        <row r="664">
          <cell r="A664" t="str">
            <v>11.20</v>
          </cell>
          <cell r="B664" t="str">
            <v>Reparos, conservações e complementos - GRUPO 11</v>
          </cell>
        </row>
        <row r="665">
          <cell r="A665" t="str">
            <v>11.20.030</v>
          </cell>
          <cell r="B665" t="str">
            <v>Cura química de concreto à base de película emulsionada</v>
          </cell>
          <cell r="C665" t="str">
            <v>M2</v>
          </cell>
          <cell r="D665">
            <v>1.53</v>
          </cell>
          <cell r="E665">
            <v>3.63</v>
          </cell>
          <cell r="F665">
            <v>5.16</v>
          </cell>
        </row>
        <row r="666">
          <cell r="A666" t="str">
            <v>11.20.050</v>
          </cell>
          <cell r="B666" t="str">
            <v>Corte de junta de dilatação, com serra de disco diamantado para pisos</v>
          </cell>
          <cell r="C666" t="str">
            <v>M</v>
          </cell>
          <cell r="D666">
            <v>10.43</v>
          </cell>
          <cell r="F666">
            <v>10.43</v>
          </cell>
        </row>
        <row r="667">
          <cell r="A667" t="str">
            <v>11.20.090</v>
          </cell>
          <cell r="B667" t="str">
            <v>Selante endurecedor de concreto antipó</v>
          </cell>
          <cell r="C667" t="str">
            <v>M2</v>
          </cell>
          <cell r="D667">
            <v>3.92</v>
          </cell>
          <cell r="E667">
            <v>3.63</v>
          </cell>
          <cell r="F667">
            <v>7.55</v>
          </cell>
        </row>
        <row r="668">
          <cell r="A668" t="str">
            <v>11.20.120</v>
          </cell>
          <cell r="B668" t="str">
            <v>Reparo superficial com argamassa polimérica (tixotrópica), bicomponente</v>
          </cell>
          <cell r="C668" t="str">
            <v>M3</v>
          </cell>
          <cell r="D668">
            <v>7556.18</v>
          </cell>
          <cell r="E668">
            <v>1259.52</v>
          </cell>
          <cell r="F668">
            <v>8815.7000000000007</v>
          </cell>
        </row>
        <row r="669">
          <cell r="A669" t="str">
            <v>11.20.130</v>
          </cell>
          <cell r="B669" t="str">
            <v>Tratamento de fissuras estáveis (não ativas) em elementos de concreto</v>
          </cell>
          <cell r="C669" t="str">
            <v>M</v>
          </cell>
          <cell r="D669">
            <v>109.05</v>
          </cell>
          <cell r="E669">
            <v>96.48</v>
          </cell>
          <cell r="F669">
            <v>205.53</v>
          </cell>
        </row>
        <row r="670">
          <cell r="A670" t="str">
            <v>12</v>
          </cell>
          <cell r="B670" t="str">
            <v>FUNDACAO PROFUNDA</v>
          </cell>
        </row>
        <row r="671">
          <cell r="A671" t="str">
            <v>12.01</v>
          </cell>
          <cell r="B671" t="str">
            <v>Broca</v>
          </cell>
        </row>
        <row r="672">
          <cell r="A672" t="str">
            <v>12.01.021</v>
          </cell>
          <cell r="B672" t="str">
            <v>Broca em concreto armado diâmetro de 20 cm - completa</v>
          </cell>
          <cell r="C672" t="str">
            <v>M</v>
          </cell>
          <cell r="D672">
            <v>15.89</v>
          </cell>
          <cell r="E672">
            <v>33.880000000000003</v>
          </cell>
          <cell r="F672">
            <v>49.77</v>
          </cell>
        </row>
        <row r="673">
          <cell r="A673" t="str">
            <v>12.01.041</v>
          </cell>
          <cell r="B673" t="str">
            <v>Broca em concreto armado diâmetro de 25 cm - completa</v>
          </cell>
          <cell r="C673" t="str">
            <v>M</v>
          </cell>
          <cell r="D673">
            <v>24.77</v>
          </cell>
          <cell r="E673">
            <v>35.229999999999997</v>
          </cell>
          <cell r="F673">
            <v>60</v>
          </cell>
        </row>
        <row r="674">
          <cell r="A674" t="str">
            <v>12.01.061</v>
          </cell>
          <cell r="B674" t="str">
            <v>Broca em concreto armado diâmetro de 30 cm - completa</v>
          </cell>
          <cell r="C674" t="str">
            <v>M</v>
          </cell>
          <cell r="D674">
            <v>35.799999999999997</v>
          </cell>
          <cell r="E674">
            <v>56.08</v>
          </cell>
          <cell r="F674">
            <v>91.88</v>
          </cell>
        </row>
        <row r="675">
          <cell r="A675" t="str">
            <v>12.04</v>
          </cell>
          <cell r="B675" t="str">
            <v>Estaca pre-moldada de concreto</v>
          </cell>
        </row>
        <row r="676">
          <cell r="A676" t="str">
            <v>12.04.010</v>
          </cell>
          <cell r="B676" t="str">
            <v>Taxa de mobilização e desmobilização de equipamentos para execução de estaca pré-moldada</v>
          </cell>
          <cell r="C676" t="str">
            <v>TX</v>
          </cell>
          <cell r="D676">
            <v>5700</v>
          </cell>
          <cell r="F676">
            <v>5700</v>
          </cell>
        </row>
        <row r="677">
          <cell r="A677" t="str">
            <v>12.04.020</v>
          </cell>
          <cell r="B677" t="str">
            <v>Estaca pré-moldada de concreto até 20 t</v>
          </cell>
          <cell r="C677" t="str">
            <v>M</v>
          </cell>
          <cell r="D677">
            <v>87.73</v>
          </cell>
          <cell r="E677">
            <v>1.45</v>
          </cell>
          <cell r="F677">
            <v>89.18</v>
          </cell>
        </row>
        <row r="678">
          <cell r="A678" t="str">
            <v>12.04.030</v>
          </cell>
          <cell r="B678" t="str">
            <v>Estaca pré-moldada de concreto até 30 t</v>
          </cell>
          <cell r="C678" t="str">
            <v>M</v>
          </cell>
          <cell r="D678">
            <v>91.52</v>
          </cell>
          <cell r="E678">
            <v>1.45</v>
          </cell>
          <cell r="F678">
            <v>92.97</v>
          </cell>
        </row>
        <row r="679">
          <cell r="A679" t="str">
            <v>12.04.040</v>
          </cell>
          <cell r="B679" t="str">
            <v>Estaca pré-moldada de concreto até 40 t</v>
          </cell>
          <cell r="C679" t="str">
            <v>M</v>
          </cell>
          <cell r="D679">
            <v>120.86</v>
          </cell>
          <cell r="E679">
            <v>1.45</v>
          </cell>
          <cell r="F679">
            <v>122.31</v>
          </cell>
        </row>
        <row r="680">
          <cell r="A680" t="str">
            <v>12.04.050</v>
          </cell>
          <cell r="B680" t="str">
            <v>Estaca pré-moldada de concreto até 50 t</v>
          </cell>
          <cell r="C680" t="str">
            <v>M</v>
          </cell>
          <cell r="D680">
            <v>156.68</v>
          </cell>
          <cell r="E680">
            <v>1.45</v>
          </cell>
          <cell r="F680">
            <v>158.13</v>
          </cell>
        </row>
        <row r="681">
          <cell r="A681" t="str">
            <v>12.04.060</v>
          </cell>
          <cell r="B681" t="str">
            <v>Estaca pré-moldada de concreto até 60 t</v>
          </cell>
          <cell r="C681" t="str">
            <v>M</v>
          </cell>
          <cell r="D681">
            <v>167.08</v>
          </cell>
          <cell r="E681">
            <v>1.45</v>
          </cell>
          <cell r="F681">
            <v>168.53</v>
          </cell>
        </row>
        <row r="682">
          <cell r="A682" t="str">
            <v>12.04.070</v>
          </cell>
          <cell r="B682" t="str">
            <v>Estaca pré-moldada de concreto até 70 t</v>
          </cell>
          <cell r="C682" t="str">
            <v>M</v>
          </cell>
          <cell r="D682">
            <v>190.43</v>
          </cell>
          <cell r="E682">
            <v>1.45</v>
          </cell>
          <cell r="F682">
            <v>191.88</v>
          </cell>
        </row>
        <row r="683">
          <cell r="A683" t="str">
            <v>12.05</v>
          </cell>
          <cell r="B683" t="str">
            <v>Estaca escavada mecanicamente</v>
          </cell>
        </row>
        <row r="684">
          <cell r="A684" t="str">
            <v>12.05.010</v>
          </cell>
          <cell r="B684" t="str">
            <v>Taxa de mobilização e desmobilização de equipamentos para execução de estaca escavada</v>
          </cell>
          <cell r="C684" t="str">
            <v>TX</v>
          </cell>
          <cell r="D684">
            <v>1893.65</v>
          </cell>
          <cell r="F684">
            <v>1893.65</v>
          </cell>
        </row>
        <row r="685">
          <cell r="A685" t="str">
            <v>12.05.020</v>
          </cell>
          <cell r="B685" t="str">
            <v>Estaca escavada mecanicamente, diâmetro de 25 cm até 20 t</v>
          </cell>
          <cell r="C685" t="str">
            <v>M</v>
          </cell>
          <cell r="D685">
            <v>32.76</v>
          </cell>
          <cell r="E685">
            <v>10.73</v>
          </cell>
          <cell r="F685">
            <v>43.49</v>
          </cell>
        </row>
        <row r="686">
          <cell r="A686" t="str">
            <v>12.05.030</v>
          </cell>
          <cell r="B686" t="str">
            <v>Estaca escavada mecanicamente, diâmetro de 30 cm até 30 t</v>
          </cell>
          <cell r="C686" t="str">
            <v>M</v>
          </cell>
          <cell r="D686">
            <v>44.88</v>
          </cell>
          <cell r="E686">
            <v>15.5</v>
          </cell>
          <cell r="F686">
            <v>60.38</v>
          </cell>
        </row>
        <row r="687">
          <cell r="A687" t="str">
            <v>12.05.040</v>
          </cell>
          <cell r="B687" t="str">
            <v>Estaca escavada mecanicamente, diâmetro de 35 cm até 40 t</v>
          </cell>
          <cell r="C687" t="str">
            <v>M</v>
          </cell>
          <cell r="D687">
            <v>59.88</v>
          </cell>
          <cell r="E687">
            <v>21.24</v>
          </cell>
          <cell r="F687">
            <v>81.12</v>
          </cell>
        </row>
        <row r="688">
          <cell r="A688" t="str">
            <v>12.05.150</v>
          </cell>
          <cell r="B688" t="str">
            <v>Estaca escavada mecanicamente, diâmetro de 40 cm até 50 t</v>
          </cell>
          <cell r="C688" t="str">
            <v>M</v>
          </cell>
          <cell r="D688">
            <v>77.36</v>
          </cell>
          <cell r="E688">
            <v>28.09</v>
          </cell>
          <cell r="F688">
            <v>105.45</v>
          </cell>
        </row>
        <row r="689">
          <cell r="A689" t="str">
            <v>12.06</v>
          </cell>
          <cell r="B689" t="str">
            <v>Estaca tipo STRAUSS</v>
          </cell>
        </row>
        <row r="690">
          <cell r="A690" t="str">
            <v>12.06.010</v>
          </cell>
          <cell r="B690" t="str">
            <v>Taxa de mobilização e desmobilização de equipamentos para execução de estaca tipo Strauss</v>
          </cell>
          <cell r="C690" t="str">
            <v>TX</v>
          </cell>
          <cell r="D690">
            <v>2044.51</v>
          </cell>
          <cell r="F690">
            <v>2044.51</v>
          </cell>
        </row>
        <row r="691">
          <cell r="A691" t="str">
            <v>12.06.020</v>
          </cell>
          <cell r="B691" t="str">
            <v>Estaca tipo Strauss, diâmetro de 25 cm até 20 t</v>
          </cell>
          <cell r="C691" t="str">
            <v>M</v>
          </cell>
          <cell r="D691">
            <v>53.92</v>
          </cell>
          <cell r="E691">
            <v>9.0399999999999991</v>
          </cell>
          <cell r="F691">
            <v>62.96</v>
          </cell>
        </row>
        <row r="692">
          <cell r="A692" t="str">
            <v>12.06.030</v>
          </cell>
          <cell r="B692" t="str">
            <v>Estaca tipo Strauss, diâmetro de 32 cm até 30 t</v>
          </cell>
          <cell r="C692" t="str">
            <v>M</v>
          </cell>
          <cell r="D692">
            <v>67.38</v>
          </cell>
          <cell r="E692">
            <v>13.04</v>
          </cell>
          <cell r="F692">
            <v>80.42</v>
          </cell>
        </row>
        <row r="693">
          <cell r="A693" t="str">
            <v>12.06.040</v>
          </cell>
          <cell r="B693" t="str">
            <v>Estaca tipo Strauss, diâmetro de 38 cm até 40 t</v>
          </cell>
          <cell r="C693" t="str">
            <v>M</v>
          </cell>
          <cell r="D693">
            <v>88.05</v>
          </cell>
          <cell r="E693">
            <v>17.78</v>
          </cell>
          <cell r="F693">
            <v>105.83</v>
          </cell>
        </row>
        <row r="694">
          <cell r="A694" t="str">
            <v>12.06.080</v>
          </cell>
          <cell r="B694" t="str">
            <v>Estaca tipo Strauss, diâmetro de 45 cm até 60 t</v>
          </cell>
          <cell r="C694" t="str">
            <v>M</v>
          </cell>
          <cell r="D694">
            <v>141.25</v>
          </cell>
          <cell r="E694">
            <v>23.18</v>
          </cell>
          <cell r="F694">
            <v>164.43</v>
          </cell>
        </row>
        <row r="695">
          <cell r="A695" t="str">
            <v>12.07</v>
          </cell>
          <cell r="B695" t="str">
            <v>Estaca tipo RAIZ</v>
          </cell>
        </row>
        <row r="696">
          <cell r="A696" t="str">
            <v>12.07.010</v>
          </cell>
          <cell r="B696" t="str">
            <v>Taxa de mobilização e desmobilização de equipamentos para execução de estaca tipo Raiz em solo</v>
          </cell>
          <cell r="C696" t="str">
            <v>TX</v>
          </cell>
          <cell r="D696">
            <v>16203.35</v>
          </cell>
          <cell r="F696">
            <v>16203.35</v>
          </cell>
        </row>
        <row r="697">
          <cell r="A697" t="str">
            <v>12.07.030</v>
          </cell>
          <cell r="B697" t="str">
            <v>Estaca tipo Raiz, diâmetro de 10 cm para 10 t, em solo</v>
          </cell>
          <cell r="C697" t="str">
            <v>M</v>
          </cell>
          <cell r="D697">
            <v>158.13999999999999</v>
          </cell>
          <cell r="E697">
            <v>6.57</v>
          </cell>
          <cell r="F697">
            <v>164.71</v>
          </cell>
        </row>
        <row r="698">
          <cell r="A698" t="str">
            <v>12.07.050</v>
          </cell>
          <cell r="B698" t="str">
            <v>Estaca tipo Raiz, diâmetro de 12 cm para 15 t, em solo</v>
          </cell>
          <cell r="C698" t="str">
            <v>M</v>
          </cell>
          <cell r="D698">
            <v>167.39</v>
          </cell>
          <cell r="E698">
            <v>8.23</v>
          </cell>
          <cell r="F698">
            <v>175.62</v>
          </cell>
        </row>
        <row r="699">
          <cell r="A699" t="str">
            <v>12.07.060</v>
          </cell>
          <cell r="B699" t="str">
            <v>Estaca tipo Raiz, diâmetro de 15 cm para 25 t, em solo</v>
          </cell>
          <cell r="C699" t="str">
            <v>M</v>
          </cell>
          <cell r="D699">
            <v>215.62</v>
          </cell>
          <cell r="E699">
            <v>12.47</v>
          </cell>
          <cell r="F699">
            <v>228.09</v>
          </cell>
        </row>
        <row r="700">
          <cell r="A700" t="str">
            <v>12.07.070</v>
          </cell>
          <cell r="B700" t="str">
            <v>Estaca tipo Raiz, diâmetro de 16 cm para 35 t, em solo</v>
          </cell>
          <cell r="C700" t="str">
            <v>M</v>
          </cell>
          <cell r="D700">
            <v>247.9</v>
          </cell>
          <cell r="E700">
            <v>17.440000000000001</v>
          </cell>
          <cell r="F700">
            <v>265.33999999999997</v>
          </cell>
        </row>
        <row r="701">
          <cell r="A701" t="str">
            <v>12.07.090</v>
          </cell>
          <cell r="B701" t="str">
            <v>Estaca tipo Raiz, diâmetro de 20 cm para 50 t, em solo</v>
          </cell>
          <cell r="C701" t="str">
            <v>M</v>
          </cell>
          <cell r="D701">
            <v>316.75</v>
          </cell>
          <cell r="E701">
            <v>26.65</v>
          </cell>
          <cell r="F701">
            <v>343.4</v>
          </cell>
        </row>
        <row r="702">
          <cell r="A702" t="str">
            <v>12.07.100</v>
          </cell>
          <cell r="B702" t="str">
            <v>Estaca tipo Raiz, diâmetro de 25 cm para 80 t, em solo</v>
          </cell>
          <cell r="C702" t="str">
            <v>M</v>
          </cell>
          <cell r="D702">
            <v>374.75</v>
          </cell>
          <cell r="E702">
            <v>31.25</v>
          </cell>
          <cell r="F702">
            <v>406</v>
          </cell>
        </row>
        <row r="703">
          <cell r="A703" t="str">
            <v>12.07.110</v>
          </cell>
          <cell r="B703" t="str">
            <v>Estaca tipo Raiz, diâmetro de 31 cm para 100 t, em solo</v>
          </cell>
          <cell r="C703" t="str">
            <v>M</v>
          </cell>
          <cell r="D703">
            <v>450.07</v>
          </cell>
          <cell r="E703">
            <v>36.950000000000003</v>
          </cell>
          <cell r="F703">
            <v>487.02</v>
          </cell>
        </row>
        <row r="704">
          <cell r="A704" t="str">
            <v>12.07.130</v>
          </cell>
          <cell r="B704" t="str">
            <v>Estaca tipo Raiz, diâmetro de 40 cm para 130 t, em solo</v>
          </cell>
          <cell r="C704" t="str">
            <v>M</v>
          </cell>
          <cell r="D704">
            <v>522.95000000000005</v>
          </cell>
          <cell r="E704">
            <v>31.25</v>
          </cell>
          <cell r="F704">
            <v>554.20000000000005</v>
          </cell>
        </row>
        <row r="705">
          <cell r="A705" t="str">
            <v>12.07.151</v>
          </cell>
          <cell r="B705" t="str">
            <v>Estaca tipo Raiz, diâmetro de 31 cm, sem armação, em solo</v>
          </cell>
          <cell r="C705" t="str">
            <v>M</v>
          </cell>
          <cell r="D705">
            <v>232.45</v>
          </cell>
          <cell r="F705">
            <v>232.45</v>
          </cell>
        </row>
        <row r="706">
          <cell r="A706" t="str">
            <v>12.07.153</v>
          </cell>
          <cell r="B706" t="str">
            <v>Estaca tipo Raiz, diâmetro de 45 cm, sem armação, em solo</v>
          </cell>
          <cell r="C706" t="str">
            <v>M</v>
          </cell>
          <cell r="D706">
            <v>386.58</v>
          </cell>
          <cell r="F706">
            <v>386.58</v>
          </cell>
        </row>
        <row r="707">
          <cell r="A707" t="str">
            <v>12.07.270</v>
          </cell>
          <cell r="B707" t="str">
            <v>Taxa de mobilização e desmobilização de equipamentos para execução de estaca tipo Raiz em rocha</v>
          </cell>
          <cell r="C707" t="str">
            <v>TX</v>
          </cell>
          <cell r="D707">
            <v>16203.35</v>
          </cell>
          <cell r="F707">
            <v>16203.35</v>
          </cell>
        </row>
        <row r="708">
          <cell r="A708" t="str">
            <v>12.07.271</v>
          </cell>
          <cell r="B708" t="str">
            <v>Estaca tipo Raiz, diâmetro de 31 cm, sem armação, em rocha</v>
          </cell>
          <cell r="C708" t="str">
            <v>M</v>
          </cell>
          <cell r="D708">
            <v>851.73</v>
          </cell>
          <cell r="F708">
            <v>851.73</v>
          </cell>
        </row>
        <row r="709">
          <cell r="A709" t="str">
            <v>12.07.272</v>
          </cell>
          <cell r="B709" t="str">
            <v>Estaca tipo Raiz, diâmetro de 41 cm, sem armação, em rocha</v>
          </cell>
          <cell r="C709" t="str">
            <v>M</v>
          </cell>
          <cell r="D709">
            <v>1123.94</v>
          </cell>
          <cell r="F709">
            <v>1123.94</v>
          </cell>
        </row>
        <row r="710">
          <cell r="A710" t="str">
            <v>12.07.273</v>
          </cell>
          <cell r="B710" t="str">
            <v>Estaca tipo Raiz, diâmetro de 45 cm, sem armação, em rocha</v>
          </cell>
          <cell r="C710" t="str">
            <v>M</v>
          </cell>
          <cell r="D710">
            <v>1428.05</v>
          </cell>
          <cell r="F710">
            <v>1428.05</v>
          </cell>
        </row>
        <row r="711">
          <cell r="A711" t="str">
            <v>12.07.274</v>
          </cell>
          <cell r="B711" t="str">
            <v>Estaca tipo Raiz, diâmetro de 15 cm para 25 t, sem armação e sem argamassa, em rocha</v>
          </cell>
          <cell r="C711" t="str">
            <v>M</v>
          </cell>
          <cell r="D711">
            <v>566.25</v>
          </cell>
          <cell r="F711">
            <v>566.25</v>
          </cell>
        </row>
        <row r="712">
          <cell r="A712" t="str">
            <v>12.07.275</v>
          </cell>
          <cell r="B712" t="str">
            <v>Estaca tipo Raiz, diâmetro de 20 cm para 50 t, sem armação e sem argamassa, em rocha</v>
          </cell>
          <cell r="C712" t="str">
            <v>M</v>
          </cell>
          <cell r="D712">
            <v>663.81</v>
          </cell>
          <cell r="F712">
            <v>663.81</v>
          </cell>
        </row>
        <row r="713">
          <cell r="A713" t="str">
            <v>12.07.511</v>
          </cell>
          <cell r="B713" t="str">
            <v>Injeção de argamassa de cimento e areia em estaca raiz - sobreconsumo</v>
          </cell>
          <cell r="C713" t="str">
            <v>M3</v>
          </cell>
          <cell r="D713">
            <v>360</v>
          </cell>
          <cell r="F713">
            <v>360</v>
          </cell>
        </row>
        <row r="714">
          <cell r="A714" t="str">
            <v>12.09</v>
          </cell>
          <cell r="B714" t="str">
            <v>Tubulão</v>
          </cell>
        </row>
        <row r="715">
          <cell r="A715" t="str">
            <v>12.09.010</v>
          </cell>
          <cell r="B715" t="str">
            <v>Taxa de mobilização e desmobilização de equipamentos para execução de tubulão escavado mecanicamente</v>
          </cell>
          <cell r="C715" t="str">
            <v>TX</v>
          </cell>
          <cell r="D715">
            <v>1623.93</v>
          </cell>
          <cell r="F715">
            <v>1623.93</v>
          </cell>
        </row>
        <row r="716">
          <cell r="A716" t="str">
            <v>12.09.020</v>
          </cell>
          <cell r="B716" t="str">
            <v>Abertura de fuste mecanizado diâmetro de 50 cm</v>
          </cell>
          <cell r="C716" t="str">
            <v>M</v>
          </cell>
          <cell r="D716">
            <v>26.77</v>
          </cell>
          <cell r="F716">
            <v>26.77</v>
          </cell>
        </row>
        <row r="717">
          <cell r="A717" t="str">
            <v>12.09.040</v>
          </cell>
          <cell r="B717" t="str">
            <v>Abertura de fuste mecanizado diâmetro de 60 cm</v>
          </cell>
          <cell r="C717" t="str">
            <v>M</v>
          </cell>
          <cell r="D717">
            <v>31.98</v>
          </cell>
          <cell r="F717">
            <v>31.98</v>
          </cell>
        </row>
        <row r="718">
          <cell r="A718" t="str">
            <v>12.09.060</v>
          </cell>
          <cell r="B718" t="str">
            <v>Abertura de fuste mecanizado diâmetro de 80 cm</v>
          </cell>
          <cell r="C718" t="str">
            <v>M</v>
          </cell>
          <cell r="D718">
            <v>52.96</v>
          </cell>
          <cell r="F718">
            <v>52.96</v>
          </cell>
        </row>
        <row r="719">
          <cell r="A719" t="str">
            <v>12.09.140</v>
          </cell>
          <cell r="B719" t="str">
            <v>Escavação manual em campo aberto para tubulão, fuste e/ou base</v>
          </cell>
          <cell r="C719" t="str">
            <v>M3</v>
          </cell>
          <cell r="E719">
            <v>363.9</v>
          </cell>
          <cell r="F719">
            <v>363.9</v>
          </cell>
        </row>
        <row r="720">
          <cell r="A720" t="str">
            <v>12.12</v>
          </cell>
          <cell r="B720" t="str">
            <v>Estaca hélice continua</v>
          </cell>
        </row>
        <row r="721">
          <cell r="A721" t="str">
            <v>12.12.010</v>
          </cell>
          <cell r="B721" t="str">
            <v>Taxa de mobilização e desmobilização de equipamentos para execução de estaca tipo hélice contínua em solo</v>
          </cell>
          <cell r="C721" t="str">
            <v>TX</v>
          </cell>
          <cell r="D721">
            <v>25176.26</v>
          </cell>
          <cell r="F721">
            <v>25176.26</v>
          </cell>
        </row>
        <row r="722">
          <cell r="A722" t="str">
            <v>12.12.014</v>
          </cell>
          <cell r="B722" t="str">
            <v>Estaca tipo hélice contínua, diâmetro de 25 cm em solo</v>
          </cell>
          <cell r="C722" t="str">
            <v>M</v>
          </cell>
          <cell r="D722">
            <v>30.6</v>
          </cell>
          <cell r="E722">
            <v>3.87</v>
          </cell>
          <cell r="F722">
            <v>34.47</v>
          </cell>
        </row>
        <row r="723">
          <cell r="A723" t="str">
            <v>12.12.016</v>
          </cell>
          <cell r="B723" t="str">
            <v>Estaca tipo hélice contínua, diâmetro de 30 cm em solo</v>
          </cell>
          <cell r="C723" t="str">
            <v>M</v>
          </cell>
          <cell r="D723">
            <v>38.56</v>
          </cell>
          <cell r="E723">
            <v>3.87</v>
          </cell>
          <cell r="F723">
            <v>42.43</v>
          </cell>
        </row>
        <row r="724">
          <cell r="A724" t="str">
            <v>12.12.020</v>
          </cell>
          <cell r="B724" t="str">
            <v>Estaca tipo hélice contínua, diâmetro de 35 cm em solo</v>
          </cell>
          <cell r="C724" t="str">
            <v>M</v>
          </cell>
          <cell r="D724">
            <v>48.47</v>
          </cell>
          <cell r="E724">
            <v>3.87</v>
          </cell>
          <cell r="F724">
            <v>52.34</v>
          </cell>
        </row>
        <row r="725">
          <cell r="A725" t="str">
            <v>12.12.060</v>
          </cell>
          <cell r="B725" t="str">
            <v>Estaca tipo hélice contínua, diâmetro de 40 cm em solo</v>
          </cell>
          <cell r="C725" t="str">
            <v>M</v>
          </cell>
          <cell r="D725">
            <v>55.38</v>
          </cell>
          <cell r="E725">
            <v>3.87</v>
          </cell>
          <cell r="F725">
            <v>59.25</v>
          </cell>
        </row>
        <row r="726">
          <cell r="A726" t="str">
            <v>12.12.070</v>
          </cell>
          <cell r="B726" t="str">
            <v>Estaca tipo hélice contínua, diâmetro de 50 cm em solo</v>
          </cell>
          <cell r="C726" t="str">
            <v>M</v>
          </cell>
          <cell r="D726">
            <v>65.47</v>
          </cell>
          <cell r="E726">
            <v>3.87</v>
          </cell>
          <cell r="F726">
            <v>69.34</v>
          </cell>
        </row>
        <row r="727">
          <cell r="A727" t="str">
            <v>12.12.074</v>
          </cell>
          <cell r="B727" t="str">
            <v>Estaca tipo hélice contínua, diâmetro de 60 cm em solo</v>
          </cell>
          <cell r="C727" t="str">
            <v>M</v>
          </cell>
          <cell r="D727">
            <v>81.099999999999994</v>
          </cell>
          <cell r="E727">
            <v>3.87</v>
          </cell>
          <cell r="F727">
            <v>84.97</v>
          </cell>
        </row>
        <row r="728">
          <cell r="A728" t="str">
            <v>12.12.090</v>
          </cell>
          <cell r="B728" t="str">
            <v>Estaca tipo hélice contínua, diâmetro de 70 cm em solo</v>
          </cell>
          <cell r="C728" t="str">
            <v>M</v>
          </cell>
          <cell r="D728">
            <v>99.28</v>
          </cell>
          <cell r="E728">
            <v>3.87</v>
          </cell>
          <cell r="F728">
            <v>103.15</v>
          </cell>
        </row>
        <row r="729">
          <cell r="A729" t="str">
            <v>12.12.100</v>
          </cell>
          <cell r="B729" t="str">
            <v>Estaca tipo hélice contínua, diâmetro de 80 cm em solo</v>
          </cell>
          <cell r="C729" t="str">
            <v>M</v>
          </cell>
          <cell r="D729">
            <v>121.48</v>
          </cell>
          <cell r="E729">
            <v>3.87</v>
          </cell>
          <cell r="F729">
            <v>125.35</v>
          </cell>
        </row>
        <row r="730">
          <cell r="A730" t="str">
            <v>12.14</v>
          </cell>
          <cell r="B730" t="str">
            <v>Estaca escavada com injeção ou micro estaca</v>
          </cell>
        </row>
        <row r="731">
          <cell r="A731" t="str">
            <v>12.14.010</v>
          </cell>
          <cell r="B731" t="str">
            <v>Taxa de mobilização e desmobilização de equipamentos para execução de estacas escavadas com injeção ou microestaca</v>
          </cell>
          <cell r="C731" t="str">
            <v>TX</v>
          </cell>
          <cell r="D731">
            <v>18489.38</v>
          </cell>
          <cell r="F731">
            <v>18489.38</v>
          </cell>
        </row>
        <row r="732">
          <cell r="A732" t="str">
            <v>12.14.040</v>
          </cell>
          <cell r="B732" t="str">
            <v>Estaca escavada com injeção ou microestaca, diâmetro de 16 cm</v>
          </cell>
          <cell r="C732" t="str">
            <v>M</v>
          </cell>
          <cell r="D732">
            <v>215.25</v>
          </cell>
          <cell r="E732">
            <v>17.440000000000001</v>
          </cell>
          <cell r="F732">
            <v>232.69</v>
          </cell>
        </row>
        <row r="733">
          <cell r="A733" t="str">
            <v>12.14.050</v>
          </cell>
          <cell r="B733" t="str">
            <v>Estaca escavada com injeção ou microestaca, diâmetro de 20 cm</v>
          </cell>
          <cell r="C733" t="str">
            <v>M</v>
          </cell>
          <cell r="D733">
            <v>271.12</v>
          </cell>
          <cell r="E733">
            <v>26.65</v>
          </cell>
          <cell r="F733">
            <v>297.77</v>
          </cell>
        </row>
        <row r="734">
          <cell r="A734" t="str">
            <v>12.14.060</v>
          </cell>
          <cell r="B734" t="str">
            <v>Estaca escavada com injeção ou microestaca, diâmetro de 25 cm</v>
          </cell>
          <cell r="C734" t="str">
            <v>M</v>
          </cell>
          <cell r="D734">
            <v>314.7</v>
          </cell>
          <cell r="E734">
            <v>31.25</v>
          </cell>
          <cell r="F734">
            <v>345.95</v>
          </cell>
        </row>
        <row r="735">
          <cell r="A735" t="str">
            <v>13</v>
          </cell>
          <cell r="B735" t="str">
            <v>LAJE E PAINEL DE FECHAMENTO PRE-FABRICADOS</v>
          </cell>
        </row>
        <row r="736">
          <cell r="A736" t="str">
            <v>13.01</v>
          </cell>
          <cell r="B736" t="str">
            <v>Laje pre-fabricada mista em vigotas treplicadas e lajotas</v>
          </cell>
        </row>
        <row r="737">
          <cell r="A737" t="str">
            <v>13.01.130</v>
          </cell>
          <cell r="B737" t="str">
            <v>Laje pré-fabricada mista vigota treliçada/lajota cerâmica - LT 12 (8+4) e capa com concreto de 25 MPa</v>
          </cell>
          <cell r="C737" t="str">
            <v>M2</v>
          </cell>
          <cell r="D737">
            <v>112.21</v>
          </cell>
          <cell r="E737">
            <v>23.4</v>
          </cell>
          <cell r="F737">
            <v>135.61000000000001</v>
          </cell>
        </row>
        <row r="738">
          <cell r="A738" t="str">
            <v>13.01.150</v>
          </cell>
          <cell r="B738" t="str">
            <v>Laje pré-fabricada mista vigota treliçada/lajota cerâmica - LT 16 (12+4) e capa com concreto de 25 MPa</v>
          </cell>
          <cell r="C738" t="str">
            <v>M2</v>
          </cell>
          <cell r="D738">
            <v>123.79</v>
          </cell>
          <cell r="E738">
            <v>25.75</v>
          </cell>
          <cell r="F738">
            <v>149.54</v>
          </cell>
        </row>
        <row r="739">
          <cell r="A739" t="str">
            <v>13.01.170</v>
          </cell>
          <cell r="B739" t="str">
            <v>Laje pré-fabricada mista vigota treliçada/lajota cerâmica - LT 20 (16+4) e capa com concreto de 25 MPa</v>
          </cell>
          <cell r="C739" t="str">
            <v>M2</v>
          </cell>
          <cell r="D739">
            <v>147.07</v>
          </cell>
          <cell r="E739">
            <v>28.08</v>
          </cell>
          <cell r="F739">
            <v>175.15</v>
          </cell>
        </row>
        <row r="740">
          <cell r="A740" t="str">
            <v>13.01.190</v>
          </cell>
          <cell r="B740" t="str">
            <v>Laje pré-fabricada mista vigota treliçada/lajota cerâmica - LT 24 (20+4) e capa com concreto de 25 MPa</v>
          </cell>
          <cell r="C740" t="str">
            <v>M2</v>
          </cell>
          <cell r="D740">
            <v>162.12</v>
          </cell>
          <cell r="E740">
            <v>30.41</v>
          </cell>
          <cell r="F740">
            <v>192.53</v>
          </cell>
        </row>
        <row r="741">
          <cell r="A741" t="str">
            <v>13.01.210</v>
          </cell>
          <cell r="B741" t="str">
            <v>Laje pré-fabricada mista vigota treliçada/lajota cerâmica - LT 30 (24+6) e capa com concreto de 25 MPa</v>
          </cell>
          <cell r="C741" t="str">
            <v>M2</v>
          </cell>
          <cell r="D741">
            <v>205.49</v>
          </cell>
          <cell r="E741">
            <v>33.380000000000003</v>
          </cell>
          <cell r="F741">
            <v>238.87</v>
          </cell>
        </row>
        <row r="742">
          <cell r="A742" t="str">
            <v>13.01.310</v>
          </cell>
          <cell r="B742" t="str">
            <v>Laje pré-fabricada unidirecional em viga treliçada/lajota em EPS LT 12 (8 + 4), com capa de concreto de 25 MPa</v>
          </cell>
          <cell r="C742" t="str">
            <v>M2</v>
          </cell>
          <cell r="D742">
            <v>118.76</v>
          </cell>
          <cell r="E742">
            <v>25.75</v>
          </cell>
          <cell r="F742">
            <v>144.51</v>
          </cell>
        </row>
        <row r="743">
          <cell r="A743" t="str">
            <v>13.01.320</v>
          </cell>
          <cell r="B743" t="str">
            <v>Laje pré-fabricada unidirecional em viga treliçada/lajota em EPS LT 16 (12 + 4), com capa de concreto de 25 MPa</v>
          </cell>
          <cell r="C743" t="str">
            <v>M2</v>
          </cell>
          <cell r="D743">
            <v>139.19999999999999</v>
          </cell>
          <cell r="E743">
            <v>25.75</v>
          </cell>
          <cell r="F743">
            <v>164.95</v>
          </cell>
        </row>
        <row r="744">
          <cell r="A744" t="str">
            <v>13.01.330</v>
          </cell>
          <cell r="B744" t="str">
            <v>Laje pré-fabricada unidirecional em viga treliçada/lajota em EPS LT 20 (16 + 4), com capa de concreto de 25 MPa</v>
          </cell>
          <cell r="C744" t="str">
            <v>M2</v>
          </cell>
          <cell r="D744">
            <v>164.56</v>
          </cell>
          <cell r="E744">
            <v>28.08</v>
          </cell>
          <cell r="F744">
            <v>192.64</v>
          </cell>
        </row>
        <row r="745">
          <cell r="A745" t="str">
            <v>13.01.340</v>
          </cell>
          <cell r="B745" t="str">
            <v>Laje pré-fabricada unidirecional em viga treliçada/lajota em EPS LT 25 (20 + 5), com capa de concreto de 25 MPa</v>
          </cell>
          <cell r="C745" t="str">
            <v>M2</v>
          </cell>
          <cell r="D745">
            <v>176.86</v>
          </cell>
          <cell r="E745">
            <v>30.41</v>
          </cell>
          <cell r="F745">
            <v>207.27</v>
          </cell>
        </row>
        <row r="746">
          <cell r="A746" t="str">
            <v>13.01.350</v>
          </cell>
          <cell r="B746" t="str">
            <v>Laje pré-fabricada unidirecional em viga treliçada/lajota em EPS LT 30 (25 + 5), com capa de concreto de 25 MPa</v>
          </cell>
          <cell r="C746" t="str">
            <v>M2</v>
          </cell>
          <cell r="D746">
            <v>271.06</v>
          </cell>
          <cell r="E746">
            <v>33.380000000000003</v>
          </cell>
          <cell r="F746">
            <v>304.44</v>
          </cell>
        </row>
        <row r="747">
          <cell r="A747" t="str">
            <v>13.02</v>
          </cell>
          <cell r="B747" t="str">
            <v>Laje pre-fabricada mista em vigotas protendidas e lajotas</v>
          </cell>
        </row>
        <row r="748">
          <cell r="A748" t="str">
            <v>13.02.150</v>
          </cell>
          <cell r="B748" t="str">
            <v>Laje pré-fabricada mista vigota protendida/lajota cerâmica - LP 12 (8+4) e capa com concreto de 25 MPa</v>
          </cell>
          <cell r="C748" t="str">
            <v>M2</v>
          </cell>
          <cell r="D748">
            <v>141.81</v>
          </cell>
          <cell r="E748">
            <v>25.75</v>
          </cell>
          <cell r="F748">
            <v>167.56</v>
          </cell>
        </row>
        <row r="749">
          <cell r="A749" t="str">
            <v>13.02.170</v>
          </cell>
          <cell r="B749" t="str">
            <v>Laje pré-fabricada mista vigota protendida/lajota cerâmica - LP 16 (12+4) e capa com concreto de 25 MPa</v>
          </cell>
          <cell r="C749" t="str">
            <v>M2</v>
          </cell>
          <cell r="D749">
            <v>153.97</v>
          </cell>
          <cell r="E749">
            <v>28.08</v>
          </cell>
          <cell r="F749">
            <v>182.05</v>
          </cell>
        </row>
        <row r="750">
          <cell r="A750" t="str">
            <v>13.02.190</v>
          </cell>
          <cell r="B750" t="str">
            <v>Laje pré-fabricada mista vigota protendida/lajota cerâmica - LP 20 (16+4) e capa com concreto de 25 MPa</v>
          </cell>
          <cell r="C750" t="str">
            <v>M2</v>
          </cell>
          <cell r="D750">
            <v>166.26</v>
          </cell>
          <cell r="E750">
            <v>30.41</v>
          </cell>
          <cell r="F750">
            <v>196.67</v>
          </cell>
        </row>
        <row r="751">
          <cell r="A751" t="str">
            <v>13.02.210</v>
          </cell>
          <cell r="B751" t="str">
            <v>Laje pré-fabricada mista vigota protendida/lajota cerâmica - LP 25 (20+5) e capa com concreto de 25 MPa</v>
          </cell>
          <cell r="C751" t="str">
            <v>M2</v>
          </cell>
          <cell r="D751">
            <v>173.85</v>
          </cell>
          <cell r="E751">
            <v>33.380000000000003</v>
          </cell>
          <cell r="F751">
            <v>207.23</v>
          </cell>
        </row>
        <row r="752">
          <cell r="A752" t="str">
            <v>13.05</v>
          </cell>
          <cell r="B752" t="str">
            <v>Pre-laje</v>
          </cell>
        </row>
        <row r="753">
          <cell r="A753" t="str">
            <v>13.05.084</v>
          </cell>
          <cell r="B753" t="str">
            <v>Pré-laje em painel pré-fabricado treliçado, com EPS, H= 12 cm</v>
          </cell>
          <cell r="C753" t="str">
            <v>M2</v>
          </cell>
          <cell r="D753">
            <v>153</v>
          </cell>
          <cell r="E753">
            <v>7.85</v>
          </cell>
          <cell r="F753">
            <v>160.85</v>
          </cell>
        </row>
        <row r="754">
          <cell r="A754" t="str">
            <v>13.05.090</v>
          </cell>
          <cell r="B754" t="str">
            <v>Pré-laje em painel pré-fabricado treliçado, com EPS, H= 16 cm</v>
          </cell>
          <cell r="C754" t="str">
            <v>M2</v>
          </cell>
          <cell r="D754">
            <v>156.88999999999999</v>
          </cell>
          <cell r="E754">
            <v>8.26</v>
          </cell>
          <cell r="F754">
            <v>165.15</v>
          </cell>
        </row>
        <row r="755">
          <cell r="A755" t="str">
            <v>13.05.094</v>
          </cell>
          <cell r="B755" t="str">
            <v>Pré-laje em painel pré-fabricado treliçado, com EPS, H= 20 cm</v>
          </cell>
          <cell r="C755" t="str">
            <v>M2</v>
          </cell>
          <cell r="D755">
            <v>170.94</v>
          </cell>
          <cell r="E755">
            <v>8.66</v>
          </cell>
          <cell r="F755">
            <v>179.6</v>
          </cell>
        </row>
        <row r="756">
          <cell r="A756" t="str">
            <v>13.05.096</v>
          </cell>
          <cell r="B756" t="str">
            <v>Pré-laje em painel pré-fabricado treliçado, com EPS, H= 25 cm</v>
          </cell>
          <cell r="C756" t="str">
            <v>M2</v>
          </cell>
          <cell r="D756">
            <v>209.5</v>
          </cell>
          <cell r="E756">
            <v>8.82</v>
          </cell>
          <cell r="F756">
            <v>218.32</v>
          </cell>
        </row>
        <row r="757">
          <cell r="A757" t="str">
            <v>13.05.110</v>
          </cell>
          <cell r="B757" t="str">
            <v>Pré-laje em painel pré-fabricado treliçado, H= 12 cm</v>
          </cell>
          <cell r="C757" t="str">
            <v>M2</v>
          </cell>
          <cell r="D757">
            <v>143.29</v>
          </cell>
          <cell r="E757">
            <v>7.85</v>
          </cell>
          <cell r="F757">
            <v>151.13999999999999</v>
          </cell>
        </row>
        <row r="758">
          <cell r="A758" t="str">
            <v>13.05.150</v>
          </cell>
          <cell r="B758" t="str">
            <v>Pré-laje em painel pré-fabricado treliçado, H= 16 cm</v>
          </cell>
          <cell r="C758" t="str">
            <v>M2</v>
          </cell>
          <cell r="D758">
            <v>152.41999999999999</v>
          </cell>
          <cell r="E758">
            <v>8.25</v>
          </cell>
          <cell r="F758">
            <v>160.66999999999999</v>
          </cell>
        </row>
        <row r="759">
          <cell r="A759" t="str">
            <v>14</v>
          </cell>
          <cell r="B759" t="str">
            <v>ALVENARIA E ELEMENTO DIVISOR</v>
          </cell>
        </row>
        <row r="760">
          <cell r="A760" t="str">
            <v>14.01</v>
          </cell>
          <cell r="B760" t="str">
            <v>Alvenaria de fundação (embasamento)</v>
          </cell>
        </row>
        <row r="761">
          <cell r="A761" t="str">
            <v>14.01.020</v>
          </cell>
          <cell r="B761" t="str">
            <v>Alvenaria de embasamento em tijolo maciço comum</v>
          </cell>
          <cell r="C761" t="str">
            <v>M3</v>
          </cell>
          <cell r="D761">
            <v>512.65</v>
          </cell>
          <cell r="E761">
            <v>266.5</v>
          </cell>
          <cell r="F761">
            <v>779.15</v>
          </cell>
        </row>
        <row r="762">
          <cell r="A762" t="str">
            <v>14.01.050</v>
          </cell>
          <cell r="B762" t="str">
            <v>Alvenaria de embasamento em bloco de concreto de 14 x 19 x 39 cm - classe A</v>
          </cell>
          <cell r="C762" t="str">
            <v>M2</v>
          </cell>
          <cell r="D762">
            <v>52.19</v>
          </cell>
          <cell r="E762">
            <v>25.57</v>
          </cell>
          <cell r="F762">
            <v>77.760000000000005</v>
          </cell>
        </row>
        <row r="763">
          <cell r="A763" t="str">
            <v>14.01.060</v>
          </cell>
          <cell r="B763" t="str">
            <v>Alvenaria de embasamento em bloco de concreto de 19 x 19 x 39 cm - classe A</v>
          </cell>
          <cell r="C763" t="str">
            <v>M2</v>
          </cell>
          <cell r="D763">
            <v>68.069999999999993</v>
          </cell>
          <cell r="E763">
            <v>26.15</v>
          </cell>
          <cell r="F763">
            <v>94.22</v>
          </cell>
        </row>
        <row r="764">
          <cell r="A764" t="str">
            <v>14.02</v>
          </cell>
          <cell r="B764" t="str">
            <v>Alvenaria com tijolo maciço comum ou especial</v>
          </cell>
        </row>
        <row r="765">
          <cell r="A765" t="str">
            <v>14.02.020</v>
          </cell>
          <cell r="B765" t="str">
            <v>Alvenaria de elevação de 1/4 tijolo maciço comum</v>
          </cell>
          <cell r="C765" t="str">
            <v>M2</v>
          </cell>
          <cell r="D765">
            <v>31.74</v>
          </cell>
          <cell r="E765">
            <v>32.9</v>
          </cell>
          <cell r="F765">
            <v>64.64</v>
          </cell>
        </row>
        <row r="766">
          <cell r="A766" t="str">
            <v>14.02.030</v>
          </cell>
          <cell r="B766" t="str">
            <v>Alvenaria de elevação de 1/2 tijolo maciço comum</v>
          </cell>
          <cell r="C766" t="str">
            <v>M2</v>
          </cell>
          <cell r="D766">
            <v>43.54</v>
          </cell>
          <cell r="E766">
            <v>52.07</v>
          </cell>
          <cell r="F766">
            <v>95.61</v>
          </cell>
        </row>
        <row r="767">
          <cell r="A767" t="str">
            <v>14.02.040</v>
          </cell>
          <cell r="B767" t="str">
            <v>Alvenaria de elevação de 1 tijolo maciço comum</v>
          </cell>
          <cell r="C767" t="str">
            <v>M2</v>
          </cell>
          <cell r="D767">
            <v>96.37</v>
          </cell>
          <cell r="E767">
            <v>84.51</v>
          </cell>
          <cell r="F767">
            <v>180.88</v>
          </cell>
        </row>
        <row r="768">
          <cell r="A768" t="str">
            <v>14.02.050</v>
          </cell>
          <cell r="B768" t="str">
            <v>Alvenaria de elevação de 1 1/2 tijolo maciço comum</v>
          </cell>
          <cell r="C768" t="str">
            <v>M2</v>
          </cell>
          <cell r="D768">
            <v>139.24</v>
          </cell>
          <cell r="E768">
            <v>104.22</v>
          </cell>
          <cell r="F768">
            <v>243.46</v>
          </cell>
        </row>
        <row r="769">
          <cell r="A769" t="str">
            <v>14.02.070</v>
          </cell>
          <cell r="B769" t="str">
            <v>Alvenaria de elevação de 1/2 tijolo maciço aparente</v>
          </cell>
          <cell r="C769" t="str">
            <v>M2</v>
          </cell>
          <cell r="D769">
            <v>115.9</v>
          </cell>
          <cell r="E769">
            <v>52.07</v>
          </cell>
          <cell r="F769">
            <v>167.97</v>
          </cell>
        </row>
        <row r="770">
          <cell r="A770" t="str">
            <v>14.02.080</v>
          </cell>
          <cell r="B770" t="str">
            <v>Alvenaria de elevação de 1 tijolo maciço aparente</v>
          </cell>
          <cell r="C770" t="str">
            <v>M2</v>
          </cell>
          <cell r="D770">
            <v>262.69</v>
          </cell>
          <cell r="E770">
            <v>84.51</v>
          </cell>
          <cell r="F770">
            <v>347.2</v>
          </cell>
        </row>
        <row r="771">
          <cell r="A771" t="str">
            <v>14.03</v>
          </cell>
          <cell r="B771" t="str">
            <v>Alvenaria com tijolo laminado aparente</v>
          </cell>
        </row>
        <row r="772">
          <cell r="A772" t="str">
            <v>14.03.020</v>
          </cell>
          <cell r="B772" t="str">
            <v>Alvenaria de elevação de 1/4 tijolo laminado</v>
          </cell>
          <cell r="C772" t="str">
            <v>M2</v>
          </cell>
          <cell r="D772">
            <v>117.6</v>
          </cell>
          <cell r="E772">
            <v>46.41</v>
          </cell>
          <cell r="F772">
            <v>164.01</v>
          </cell>
        </row>
        <row r="773">
          <cell r="A773" t="str">
            <v>14.03.040</v>
          </cell>
          <cell r="B773" t="str">
            <v>Alvenaria de elevação de 1/2 tijolo laminado</v>
          </cell>
          <cell r="C773" t="str">
            <v>M2</v>
          </cell>
          <cell r="D773">
            <v>221.88</v>
          </cell>
          <cell r="E773">
            <v>87.53</v>
          </cell>
          <cell r="F773">
            <v>309.41000000000003</v>
          </cell>
        </row>
        <row r="774">
          <cell r="A774" t="str">
            <v>14.03.060</v>
          </cell>
          <cell r="B774" t="str">
            <v>Alvenaria de elevação de 1 tijolo laminado</v>
          </cell>
          <cell r="C774" t="str">
            <v>M2</v>
          </cell>
          <cell r="D774">
            <v>458.72</v>
          </cell>
          <cell r="E774">
            <v>122.43</v>
          </cell>
          <cell r="F774">
            <v>581.15</v>
          </cell>
        </row>
        <row r="775">
          <cell r="A775" t="str">
            <v>14.04</v>
          </cell>
          <cell r="B775" t="str">
            <v>Alvenaria com bloco cerâmico de vedação</v>
          </cell>
        </row>
        <row r="776">
          <cell r="A776" t="str">
            <v>14.04.200</v>
          </cell>
          <cell r="B776" t="str">
            <v>Alvenaria de bloco cerâmico de vedação, uso revestido, de 9 cm</v>
          </cell>
          <cell r="C776" t="str">
            <v>M2</v>
          </cell>
          <cell r="D776">
            <v>29.87</v>
          </cell>
          <cell r="E776">
            <v>23.56</v>
          </cell>
          <cell r="F776">
            <v>53.43</v>
          </cell>
        </row>
        <row r="777">
          <cell r="A777" t="str">
            <v>14.04.210</v>
          </cell>
          <cell r="B777" t="str">
            <v>Alvenaria de bloco cerâmico de vedação, uso revestido, de 14 cm</v>
          </cell>
          <cell r="C777" t="str">
            <v>M2</v>
          </cell>
          <cell r="D777">
            <v>40.36</v>
          </cell>
          <cell r="E777">
            <v>25.57</v>
          </cell>
          <cell r="F777">
            <v>65.930000000000007</v>
          </cell>
        </row>
        <row r="778">
          <cell r="A778" t="str">
            <v>14.04.220</v>
          </cell>
          <cell r="B778" t="str">
            <v>Alvenaria de bloco cerâmico de vedação, uso revestido, de 19 cm</v>
          </cell>
          <cell r="C778" t="str">
            <v>M2</v>
          </cell>
          <cell r="D778">
            <v>43.5</v>
          </cell>
          <cell r="E778">
            <v>27.44</v>
          </cell>
          <cell r="F778">
            <v>70.94</v>
          </cell>
        </row>
        <row r="779">
          <cell r="A779" t="str">
            <v>14.05</v>
          </cell>
          <cell r="B779" t="str">
            <v>Alvenaria com bloco cerâmico estrutural</v>
          </cell>
        </row>
        <row r="780">
          <cell r="A780" t="str">
            <v>14.05.050</v>
          </cell>
          <cell r="B780" t="str">
            <v>Alvenaria de bloco cerâmico estrutural, uso revestido, de 14 cm</v>
          </cell>
          <cell r="C780" t="str">
            <v>M2</v>
          </cell>
          <cell r="D780">
            <v>33.659999999999997</v>
          </cell>
          <cell r="E780">
            <v>25.57</v>
          </cell>
          <cell r="F780">
            <v>59.23</v>
          </cell>
        </row>
        <row r="781">
          <cell r="A781" t="str">
            <v>14.05.060</v>
          </cell>
          <cell r="B781" t="str">
            <v>Alvenaria de bloco cerâmico estrutural, uso revestido, de 19 cm</v>
          </cell>
          <cell r="C781" t="str">
            <v>M2</v>
          </cell>
          <cell r="D781">
            <v>41.73</v>
          </cell>
          <cell r="E781">
            <v>27.44</v>
          </cell>
          <cell r="F781">
            <v>69.17</v>
          </cell>
        </row>
        <row r="782">
          <cell r="A782" t="str">
            <v>14.10</v>
          </cell>
          <cell r="B782" t="str">
            <v>Alvenaria com bloco de concreto de vedação</v>
          </cell>
        </row>
        <row r="783">
          <cell r="A783" t="str">
            <v>14.10.101</v>
          </cell>
          <cell r="B783" t="str">
            <v>Alvenaria de bloco de concreto de vedação de 9 x 19 x 39 cm - classe C</v>
          </cell>
          <cell r="C783" t="str">
            <v>M2</v>
          </cell>
          <cell r="D783">
            <v>31.04</v>
          </cell>
          <cell r="E783">
            <v>23.56</v>
          </cell>
          <cell r="F783">
            <v>54.6</v>
          </cell>
        </row>
        <row r="784">
          <cell r="A784" t="str">
            <v>14.10.111</v>
          </cell>
          <cell r="B784" t="str">
            <v>Alvenaria de bloco de concreto de vedação de 14 x 19 x 39 cm - classe C</v>
          </cell>
          <cell r="C784" t="str">
            <v>M2</v>
          </cell>
          <cell r="D784">
            <v>39.11</v>
          </cell>
          <cell r="E784">
            <v>25.57</v>
          </cell>
          <cell r="F784">
            <v>64.680000000000007</v>
          </cell>
        </row>
        <row r="785">
          <cell r="A785" t="str">
            <v>14.10.121</v>
          </cell>
          <cell r="B785" t="str">
            <v>Alvenaria de bloco de concreto de vedação de 19 x 19 x 39 cm - classe C</v>
          </cell>
          <cell r="C785" t="str">
            <v>M2</v>
          </cell>
          <cell r="D785">
            <v>50.72</v>
          </cell>
          <cell r="E785">
            <v>26.15</v>
          </cell>
          <cell r="F785">
            <v>76.87</v>
          </cell>
        </row>
        <row r="786">
          <cell r="A786" t="str">
            <v>14.11</v>
          </cell>
          <cell r="B786" t="str">
            <v>Alvenaria com bloco de concreto estrutural</v>
          </cell>
        </row>
        <row r="787">
          <cell r="A787" t="str">
            <v>14.11.221</v>
          </cell>
          <cell r="B787" t="str">
            <v>Alvenaria de bloco de concreto estrutural 14 x 19 x 39 cm - classe B</v>
          </cell>
          <cell r="C787" t="str">
            <v>M2</v>
          </cell>
          <cell r="D787">
            <v>47.02</v>
          </cell>
          <cell r="E787">
            <v>28.78</v>
          </cell>
          <cell r="F787">
            <v>75.8</v>
          </cell>
        </row>
        <row r="788">
          <cell r="A788" t="str">
            <v>14.11.231</v>
          </cell>
          <cell r="B788" t="str">
            <v>Alvenaria de bloco de concreto estrutural 19 x 19 x 39 cm - classe B</v>
          </cell>
          <cell r="C788" t="str">
            <v>M2</v>
          </cell>
          <cell r="D788">
            <v>62.42</v>
          </cell>
          <cell r="E788">
            <v>29.51</v>
          </cell>
          <cell r="F788">
            <v>91.93</v>
          </cell>
        </row>
        <row r="789">
          <cell r="A789" t="str">
            <v>14.11.261</v>
          </cell>
          <cell r="B789" t="str">
            <v>Alvenaria de bloco de concreto estrutural 14 x 19 x 39 cm - classe A</v>
          </cell>
          <cell r="C789" t="str">
            <v>M2</v>
          </cell>
          <cell r="D789">
            <v>53.13</v>
          </cell>
          <cell r="E789">
            <v>38.11</v>
          </cell>
          <cell r="F789">
            <v>91.24</v>
          </cell>
        </row>
        <row r="790">
          <cell r="A790" t="str">
            <v>14.11.271</v>
          </cell>
          <cell r="B790" t="str">
            <v>Alvenaria de bloco de concreto estrutural 19 x 19 x 39 cm - classe A</v>
          </cell>
          <cell r="C790" t="str">
            <v>M2</v>
          </cell>
          <cell r="D790">
            <v>69.44</v>
          </cell>
          <cell r="E790">
            <v>40.630000000000003</v>
          </cell>
          <cell r="F790">
            <v>110.07</v>
          </cell>
        </row>
        <row r="791">
          <cell r="A791" t="str">
            <v>14.15</v>
          </cell>
          <cell r="B791" t="str">
            <v>Alvenaria de concreto celular ou silico calcário</v>
          </cell>
        </row>
        <row r="792">
          <cell r="A792" t="str">
            <v>14.15.060</v>
          </cell>
          <cell r="B792" t="str">
            <v>Alvenaria em bloco de concreto celular autoclavado de 10 cm, uso revestido - classe C25</v>
          </cell>
          <cell r="C792" t="str">
            <v>M2</v>
          </cell>
          <cell r="D792">
            <v>83.8</v>
          </cell>
          <cell r="E792">
            <v>11.16</v>
          </cell>
          <cell r="F792">
            <v>94.96</v>
          </cell>
        </row>
        <row r="793">
          <cell r="A793" t="str">
            <v>14.15.100</v>
          </cell>
          <cell r="B793" t="str">
            <v>Alvenaria em bloco de concreto celular autoclavado de 12,5 cm, uso revestido - classe C25</v>
          </cell>
          <cell r="C793" t="str">
            <v>M2</v>
          </cell>
          <cell r="D793">
            <v>98.34</v>
          </cell>
          <cell r="E793">
            <v>11.45</v>
          </cell>
          <cell r="F793">
            <v>109.79</v>
          </cell>
        </row>
        <row r="794">
          <cell r="A794" t="str">
            <v>14.15.120</v>
          </cell>
          <cell r="B794" t="str">
            <v>Alvenaria em bloco de concreto celular autoclavado de 15 cm, uso revestido - classe C25</v>
          </cell>
          <cell r="C794" t="str">
            <v>M2</v>
          </cell>
          <cell r="D794">
            <v>120.01</v>
          </cell>
          <cell r="E794">
            <v>11.59</v>
          </cell>
          <cell r="F794">
            <v>131.6</v>
          </cell>
        </row>
        <row r="795">
          <cell r="A795" t="str">
            <v>14.15.140</v>
          </cell>
          <cell r="B795" t="str">
            <v>Alvenaria em bloco de concreto celular autoclavado de 20 cm, uso revestido - classe C25</v>
          </cell>
          <cell r="C795" t="str">
            <v>M2</v>
          </cell>
          <cell r="D795">
            <v>157.94</v>
          </cell>
          <cell r="E795">
            <v>12.03</v>
          </cell>
          <cell r="F795">
            <v>169.97</v>
          </cell>
        </row>
        <row r="796">
          <cell r="A796" t="str">
            <v>14.20</v>
          </cell>
          <cell r="B796" t="str">
            <v>Pecas moldadas no local (vergas, pilaretes, etc.)</v>
          </cell>
        </row>
        <row r="797">
          <cell r="A797" t="str">
            <v>14.20.010</v>
          </cell>
          <cell r="B797" t="str">
            <v>Vergas, contravergas e pilaretes de concreto armado</v>
          </cell>
          <cell r="C797" t="str">
            <v>M3</v>
          </cell>
          <cell r="D797">
            <v>933.03</v>
          </cell>
          <cell r="E797">
            <v>608.30999999999995</v>
          </cell>
          <cell r="F797">
            <v>1541.34</v>
          </cell>
        </row>
        <row r="798">
          <cell r="A798" t="str">
            <v>14.20.020</v>
          </cell>
          <cell r="B798" t="str">
            <v>Cimalha em concreto com pingadeira</v>
          </cell>
          <cell r="C798" t="str">
            <v>M</v>
          </cell>
          <cell r="D798">
            <v>3.14</v>
          </cell>
          <cell r="E798">
            <v>5.5</v>
          </cell>
          <cell r="F798">
            <v>8.64</v>
          </cell>
        </row>
        <row r="799">
          <cell r="A799" t="str">
            <v>14.28</v>
          </cell>
          <cell r="B799" t="str">
            <v>Elementos vazados (concreto, cerâmica e vidros)</v>
          </cell>
        </row>
        <row r="800">
          <cell r="A800" t="str">
            <v>14.28.030</v>
          </cell>
          <cell r="B800" t="str">
            <v>Elemento vazado em concreto, tipo quadriculado de 39 x 39 x 10 cm</v>
          </cell>
          <cell r="C800" t="str">
            <v>M2</v>
          </cell>
          <cell r="D800">
            <v>112.59</v>
          </cell>
          <cell r="E800">
            <v>48</v>
          </cell>
          <cell r="F800">
            <v>160.59</v>
          </cell>
        </row>
        <row r="801">
          <cell r="A801" t="str">
            <v>14.28.096</v>
          </cell>
          <cell r="B801" t="str">
            <v>Elemento vazado em concreto, tipo veneziana de 39 x 39 x 10 cm</v>
          </cell>
          <cell r="C801" t="str">
            <v>M2</v>
          </cell>
          <cell r="D801">
            <v>141.32</v>
          </cell>
          <cell r="E801">
            <v>48</v>
          </cell>
          <cell r="F801">
            <v>189.32</v>
          </cell>
        </row>
        <row r="802">
          <cell r="A802" t="str">
            <v>14.28.100</v>
          </cell>
          <cell r="B802" t="str">
            <v>Elemento vazado em vidro, tipo veneziana capelinha de 20 x 10 x 10 cm</v>
          </cell>
          <cell r="C802" t="str">
            <v>M2</v>
          </cell>
          <cell r="D802">
            <v>1372.01</v>
          </cell>
          <cell r="E802">
            <v>130.18</v>
          </cell>
          <cell r="F802">
            <v>1502.19</v>
          </cell>
        </row>
        <row r="803">
          <cell r="A803" t="str">
            <v>14.28.140</v>
          </cell>
          <cell r="B803" t="str">
            <v>Elemento vazado em vidro, tipo veneziana de 20 x 20 x 6 cm</v>
          </cell>
          <cell r="C803" t="str">
            <v>M2</v>
          </cell>
          <cell r="D803">
            <v>913.14</v>
          </cell>
          <cell r="E803">
            <v>86.44</v>
          </cell>
          <cell r="F803">
            <v>999.58</v>
          </cell>
        </row>
        <row r="804">
          <cell r="A804" t="str">
            <v>14.30</v>
          </cell>
          <cell r="B804" t="str">
            <v>Divisória e fechamento</v>
          </cell>
        </row>
        <row r="805">
          <cell r="A805" t="str">
            <v>14.30.010</v>
          </cell>
          <cell r="B805" t="str">
            <v>Divisória em placas de granito com espessura de 3 cm</v>
          </cell>
          <cell r="C805" t="str">
            <v>M2</v>
          </cell>
          <cell r="D805">
            <v>778.4</v>
          </cell>
          <cell r="E805">
            <v>56.02</v>
          </cell>
          <cell r="F805">
            <v>834.42</v>
          </cell>
        </row>
        <row r="806">
          <cell r="A806" t="str">
            <v>14.30.020</v>
          </cell>
          <cell r="B806" t="str">
            <v>Divisória em placas de granilite com espessura de 3 cm</v>
          </cell>
          <cell r="C806" t="str">
            <v>M2</v>
          </cell>
          <cell r="D806">
            <v>211.93</v>
          </cell>
          <cell r="F806">
            <v>211.93</v>
          </cell>
        </row>
        <row r="807">
          <cell r="A807" t="str">
            <v>14.30.070</v>
          </cell>
          <cell r="B807" t="str">
            <v>Divisória sanitária em painel laminado melamínico estrutural com perfis em alumínio, inclusive ferragem completa para vão de porta</v>
          </cell>
          <cell r="C807" t="str">
            <v>M2</v>
          </cell>
          <cell r="D807">
            <v>591.09</v>
          </cell>
          <cell r="F807">
            <v>591.09</v>
          </cell>
        </row>
        <row r="808">
          <cell r="A808" t="str">
            <v>14.30.080</v>
          </cell>
          <cell r="B808" t="str">
            <v>Divisão para mictório em placas de mármore branco, com espessura de 3 cm</v>
          </cell>
          <cell r="C808" t="str">
            <v>M2</v>
          </cell>
          <cell r="D808">
            <v>903.34</v>
          </cell>
          <cell r="E808">
            <v>56.02</v>
          </cell>
          <cell r="F808">
            <v>959.36</v>
          </cell>
        </row>
        <row r="809">
          <cell r="A809" t="str">
            <v>14.30.110</v>
          </cell>
          <cell r="B809" t="str">
            <v>Divisória cega tipo naval, acabamento em laminado fenólico melamínico, com espessura de 3,5 cm</v>
          </cell>
          <cell r="C809" t="str">
            <v>M2</v>
          </cell>
          <cell r="D809">
            <v>127.97</v>
          </cell>
          <cell r="F809">
            <v>127.97</v>
          </cell>
        </row>
        <row r="810">
          <cell r="A810" t="str">
            <v>14.30.160</v>
          </cell>
          <cell r="B810" t="str">
            <v>Divisória em placas de gesso acartonado, resistência ao fogo 60 minutos, espessura 120/90mm - 1RF / 1RF LM</v>
          </cell>
          <cell r="C810" t="str">
            <v>M2</v>
          </cell>
          <cell r="D810">
            <v>155.68</v>
          </cell>
          <cell r="F810">
            <v>155.68</v>
          </cell>
        </row>
        <row r="811">
          <cell r="A811" t="str">
            <v>14.30.190</v>
          </cell>
          <cell r="B811" t="str">
            <v>Divisória cega tipo naval com miolo mineral, acabamento em laminado melamínico, com espessura de 3,5 cm</v>
          </cell>
          <cell r="C811" t="str">
            <v>M2</v>
          </cell>
          <cell r="D811">
            <v>148.06</v>
          </cell>
          <cell r="F811">
            <v>148.06</v>
          </cell>
        </row>
        <row r="812">
          <cell r="A812" t="str">
            <v>14.30.230</v>
          </cell>
          <cell r="B812" t="str">
            <v>Divisória painel/vidro/vidro tipo naval, acabamento em laminado fenólico melamínico, com espessura de 3,5 cm</v>
          </cell>
          <cell r="C812" t="str">
            <v>M2</v>
          </cell>
          <cell r="D812">
            <v>157.07</v>
          </cell>
          <cell r="F812">
            <v>157.07</v>
          </cell>
        </row>
        <row r="813">
          <cell r="A813" t="str">
            <v>14.30.260</v>
          </cell>
          <cell r="B813" t="str">
            <v>Divisória em placas de gesso acartonado, resistência ao fogo 30 minutos, espessura 73/48mm - 1ST / 1ST</v>
          </cell>
          <cell r="C813" t="str">
            <v>M2</v>
          </cell>
          <cell r="D813">
            <v>139.21</v>
          </cell>
          <cell r="F813">
            <v>139.21</v>
          </cell>
        </row>
        <row r="814">
          <cell r="A814" t="str">
            <v>14.30.270</v>
          </cell>
          <cell r="B814" t="str">
            <v>Divisória em placas de gesso acartonado, resistência ao fogo 30 minutos, espessura 73/48mm - 1ST / 1ST LM</v>
          </cell>
          <cell r="C814" t="str">
            <v>M2</v>
          </cell>
          <cell r="D814">
            <v>117.74</v>
          </cell>
          <cell r="F814">
            <v>117.74</v>
          </cell>
        </row>
        <row r="815">
          <cell r="A815" t="str">
            <v>14.30.300</v>
          </cell>
          <cell r="B815" t="str">
            <v>Divisória em placas de gesso acartonado, resistência ao fogo 30 minutos, espessura 100/70mm - 1ST / 1ST LM</v>
          </cell>
          <cell r="C815" t="str">
            <v>M2</v>
          </cell>
          <cell r="D815">
            <v>167.04</v>
          </cell>
          <cell r="F815">
            <v>167.04</v>
          </cell>
        </row>
        <row r="816">
          <cell r="A816" t="str">
            <v>14.30.310</v>
          </cell>
          <cell r="B816" t="str">
            <v>Divisória em placas de gesso acartonado, resistência ao fogo 30 minutos, espessura 100/70mm - 1ST / 1ST</v>
          </cell>
          <cell r="C816" t="str">
            <v>M2</v>
          </cell>
          <cell r="D816">
            <v>123.52</v>
          </cell>
          <cell r="F816">
            <v>123.52</v>
          </cell>
        </row>
        <row r="817">
          <cell r="A817" t="str">
            <v>14.30.410</v>
          </cell>
          <cell r="B817" t="str">
            <v>Divisória em placas de gesso acartonado, resistência ao fogo 30 minutos, espessura 100/70mm - 1RU / 1RU</v>
          </cell>
          <cell r="C817" t="str">
            <v>M2</v>
          </cell>
          <cell r="D817">
            <v>189.1</v>
          </cell>
          <cell r="F817">
            <v>189.1</v>
          </cell>
        </row>
        <row r="818">
          <cell r="A818" t="str">
            <v>14.30.440</v>
          </cell>
          <cell r="B818" t="str">
            <v>Divisória em placas duplas de gesso acartonado, resistência ao fogo 60 minutos, espessura 120/70mm - 2ST / 2ST LM</v>
          </cell>
          <cell r="C818" t="str">
            <v>M2</v>
          </cell>
          <cell r="D818">
            <v>183.74</v>
          </cell>
          <cell r="F818">
            <v>183.74</v>
          </cell>
        </row>
        <row r="819">
          <cell r="A819" t="str">
            <v>14.30.841</v>
          </cell>
          <cell r="B819" t="str">
            <v>Divisória cega tipo piso/teto em laminado melamínico de baixa pressão, com coluna estrutural em alumínio extrudado</v>
          </cell>
          <cell r="C819" t="str">
            <v>M2</v>
          </cell>
          <cell r="D819">
            <v>795.22</v>
          </cell>
          <cell r="F819">
            <v>795.22</v>
          </cell>
        </row>
        <row r="820">
          <cell r="A820" t="str">
            <v>14.30.842</v>
          </cell>
          <cell r="B820" t="str">
            <v>Divisória tipo piso/teto em vidro temperado simples, com coluna estrutural em alumínio extrudado</v>
          </cell>
          <cell r="C820" t="str">
            <v>M2</v>
          </cell>
          <cell r="D820">
            <v>701.09</v>
          </cell>
          <cell r="F820">
            <v>701.09</v>
          </cell>
        </row>
        <row r="821">
          <cell r="A821" t="str">
            <v>14.30.843</v>
          </cell>
          <cell r="B821" t="str">
            <v>Divisória tipo piso/teto em vidro temperado duplo e micro persianas, com coluna estrutural em alumínio extrudado</v>
          </cell>
          <cell r="C821" t="str">
            <v>M2</v>
          </cell>
          <cell r="D821">
            <v>1313.03</v>
          </cell>
          <cell r="F821">
            <v>1313.03</v>
          </cell>
        </row>
        <row r="822">
          <cell r="A822" t="str">
            <v>14.30.860</v>
          </cell>
          <cell r="B822" t="str">
            <v>Divisória em placas de granilite com espessura de 4 cm</v>
          </cell>
          <cell r="C822" t="str">
            <v>M2</v>
          </cell>
          <cell r="D822">
            <v>258.33</v>
          </cell>
          <cell r="E822">
            <v>51.97</v>
          </cell>
          <cell r="F822">
            <v>310.3</v>
          </cell>
        </row>
        <row r="823">
          <cell r="A823" t="str">
            <v>14.30.870</v>
          </cell>
          <cell r="B823" t="str">
            <v>Divisória em placas duplas de gesso acartonado, resistência ao fogo 120 minutos, espessura 130/70mm - 2RF / 2RF</v>
          </cell>
          <cell r="C823" t="str">
            <v>M2</v>
          </cell>
          <cell r="D823">
            <v>223.51</v>
          </cell>
          <cell r="F823">
            <v>223.51</v>
          </cell>
        </row>
        <row r="824">
          <cell r="A824" t="str">
            <v>14.30.880</v>
          </cell>
          <cell r="B824" t="str">
            <v>Divisória em placas duplas de gesso acartonado, resistência ao fogo 60 minutos, espessura 120/70mm - 2ST / 2RU</v>
          </cell>
          <cell r="C824" t="str">
            <v>M2</v>
          </cell>
          <cell r="D824">
            <v>217.54</v>
          </cell>
          <cell r="F824">
            <v>217.54</v>
          </cell>
        </row>
        <row r="825">
          <cell r="A825" t="str">
            <v>14.30.890</v>
          </cell>
          <cell r="B825" t="str">
            <v>Divisória em placas duplas de gesso acartonado, resistência ao fogo 60 minutos, espessura 120/70mm - 2RU / 2RU</v>
          </cell>
          <cell r="C825" t="str">
            <v>M2</v>
          </cell>
          <cell r="D825">
            <v>214.13</v>
          </cell>
          <cell r="F825">
            <v>214.13</v>
          </cell>
        </row>
        <row r="826">
          <cell r="A826" t="str">
            <v>14.30.900</v>
          </cell>
          <cell r="B826" t="str">
            <v>Divisória em placas duplas de gesso acartonado, resistência ao fogo 60 minutos, espessura 98/48mm - 2ST / 2ST LM</v>
          </cell>
          <cell r="C826" t="str">
            <v>M2</v>
          </cell>
          <cell r="D826">
            <v>193.93</v>
          </cell>
          <cell r="F826">
            <v>193.93</v>
          </cell>
        </row>
        <row r="827">
          <cell r="A827" t="str">
            <v>14.30.910</v>
          </cell>
          <cell r="B827" t="str">
            <v>Divisória em placas duplas de gesso acartonado, resistência ao fogo 60 minutos, espessura 98/48mm - 2RU / 2RU LM</v>
          </cell>
          <cell r="C827" t="str">
            <v>M2</v>
          </cell>
          <cell r="D827">
            <v>212.66</v>
          </cell>
          <cell r="F827">
            <v>212.66</v>
          </cell>
        </row>
        <row r="828">
          <cell r="A828" t="str">
            <v>14.30.920</v>
          </cell>
          <cell r="B828" t="str">
            <v>Divisória em placas duplas de gesso acartonado, resistência ao fogo 60 minutos, espessura 98/48mm - 2ST / 2RU LM</v>
          </cell>
          <cell r="C828" t="str">
            <v>M2</v>
          </cell>
          <cell r="D828">
            <v>210.54</v>
          </cell>
          <cell r="F828">
            <v>210.54</v>
          </cell>
        </row>
        <row r="829">
          <cell r="A829" t="str">
            <v>14.31</v>
          </cell>
          <cell r="B829" t="str">
            <v>Divisória e fechamento.</v>
          </cell>
        </row>
        <row r="830">
          <cell r="A830" t="str">
            <v>14.31.030</v>
          </cell>
          <cell r="B830" t="str">
            <v>Fechamento em placa cimentícia com espessura de 12 mm</v>
          </cell>
          <cell r="C830" t="str">
            <v>M2</v>
          </cell>
          <cell r="D830">
            <v>98.87</v>
          </cell>
          <cell r="E830">
            <v>94.66</v>
          </cell>
          <cell r="F830">
            <v>193.53</v>
          </cell>
        </row>
        <row r="831">
          <cell r="A831" t="str">
            <v>14.40</v>
          </cell>
          <cell r="B831" t="str">
            <v>Reparos, conservações e complementos - GRUPO 14</v>
          </cell>
        </row>
        <row r="832">
          <cell r="A832" t="str">
            <v>14.40.040</v>
          </cell>
          <cell r="B832" t="str">
            <v>Recolocação de divisórias em chapas com montantes metálicos</v>
          </cell>
          <cell r="C832" t="str">
            <v>M2</v>
          </cell>
          <cell r="E832">
            <v>32.159999999999997</v>
          </cell>
          <cell r="F832">
            <v>32.159999999999997</v>
          </cell>
        </row>
        <row r="833">
          <cell r="A833" t="str">
            <v>14.40.060</v>
          </cell>
          <cell r="B833" t="str">
            <v>Tela galvanizada para fixação de alvenaria com dimensão de 6x50cm</v>
          </cell>
          <cell r="C833" t="str">
            <v>UN</v>
          </cell>
          <cell r="D833">
            <v>2.4300000000000002</v>
          </cell>
          <cell r="E833">
            <v>4.41</v>
          </cell>
          <cell r="F833">
            <v>6.84</v>
          </cell>
        </row>
        <row r="834">
          <cell r="A834" t="str">
            <v>14.40.070</v>
          </cell>
          <cell r="B834" t="str">
            <v>Tela galvanizada para fixação de alvenaria com dimensão de 7,5x50cm</v>
          </cell>
          <cell r="C834" t="str">
            <v>UN</v>
          </cell>
          <cell r="D834">
            <v>2.86</v>
          </cell>
          <cell r="E834">
            <v>4.41</v>
          </cell>
          <cell r="F834">
            <v>7.27</v>
          </cell>
        </row>
        <row r="835">
          <cell r="A835" t="str">
            <v>14.40.080</v>
          </cell>
          <cell r="B835" t="str">
            <v>Tela galvanizada para fixação de alvenaria com dimensão de 10,5x50cm</v>
          </cell>
          <cell r="C835" t="str">
            <v>UN</v>
          </cell>
          <cell r="D835">
            <v>3.53</v>
          </cell>
          <cell r="E835">
            <v>4.41</v>
          </cell>
          <cell r="F835">
            <v>7.94</v>
          </cell>
        </row>
        <row r="836">
          <cell r="A836" t="str">
            <v>14.40.090</v>
          </cell>
          <cell r="B836" t="str">
            <v>Tela galvanizada para fixação de alvenaria com dimensão de 12x50cm</v>
          </cell>
          <cell r="C836" t="str">
            <v>UN</v>
          </cell>
          <cell r="D836">
            <v>3.75</v>
          </cell>
          <cell r="E836">
            <v>4.41</v>
          </cell>
          <cell r="F836">
            <v>8.16</v>
          </cell>
        </row>
        <row r="837">
          <cell r="A837" t="str">
            <v>14.40.100</v>
          </cell>
          <cell r="B837" t="str">
            <v>Tela galvanizada para fixação de alvenaria com dimensão de 17x50cm</v>
          </cell>
          <cell r="C837" t="str">
            <v>UN</v>
          </cell>
          <cell r="D837">
            <v>4.96</v>
          </cell>
          <cell r="E837">
            <v>4.41</v>
          </cell>
          <cell r="F837">
            <v>9.3699999999999992</v>
          </cell>
        </row>
        <row r="838">
          <cell r="A838" t="str">
            <v>15</v>
          </cell>
          <cell r="B838" t="str">
            <v>ESTRUTURA EM MADEIRA, FERRO, ALUMINIO E CONCRETO</v>
          </cell>
        </row>
        <row r="839">
          <cell r="A839" t="str">
            <v>15.01</v>
          </cell>
          <cell r="B839" t="str">
            <v>Estrutura em madeira para cobertura</v>
          </cell>
        </row>
        <row r="840">
          <cell r="A840" t="str">
            <v>15.01.010</v>
          </cell>
          <cell r="B840" t="str">
            <v>Estrutura de madeira tesourada para telha de barro - vãos até 7,00 m</v>
          </cell>
          <cell r="C840" t="str">
            <v>M2</v>
          </cell>
          <cell r="D840">
            <v>97.92</v>
          </cell>
          <cell r="E840">
            <v>40.200000000000003</v>
          </cell>
          <cell r="F840">
            <v>138.12</v>
          </cell>
        </row>
        <row r="841">
          <cell r="A841" t="str">
            <v>15.01.020</v>
          </cell>
          <cell r="B841" t="str">
            <v>Estrutura de madeira tesourada para telha de barro - vãos de 7,01 a 10,00 m</v>
          </cell>
          <cell r="C841" t="str">
            <v>M2</v>
          </cell>
          <cell r="D841">
            <v>105.09</v>
          </cell>
          <cell r="E841">
            <v>41.81</v>
          </cell>
          <cell r="F841">
            <v>146.9</v>
          </cell>
        </row>
        <row r="842">
          <cell r="A842" t="str">
            <v>15.01.030</v>
          </cell>
          <cell r="B842" t="str">
            <v>Estrutura de madeira tesourada para telha de barro - vãos de 10,01 a 13,00 m</v>
          </cell>
          <cell r="C842" t="str">
            <v>M2</v>
          </cell>
          <cell r="D842">
            <v>112.26</v>
          </cell>
          <cell r="E842">
            <v>43.41</v>
          </cell>
          <cell r="F842">
            <v>155.66999999999999</v>
          </cell>
        </row>
        <row r="843">
          <cell r="A843" t="str">
            <v>15.01.040</v>
          </cell>
          <cell r="B843" t="str">
            <v>Estrutura de madeira tesourada para telha de barro - vãos de 13,01 a 18,00 m</v>
          </cell>
          <cell r="C843" t="str">
            <v>M2</v>
          </cell>
          <cell r="D843">
            <v>123.19</v>
          </cell>
          <cell r="E843">
            <v>46.63</v>
          </cell>
          <cell r="F843">
            <v>169.82</v>
          </cell>
        </row>
        <row r="844">
          <cell r="A844" t="str">
            <v>15.01.110</v>
          </cell>
          <cell r="B844" t="str">
            <v>Estrutura de madeira tesourada para telha perfil ondulado - vãos até 7,00 m</v>
          </cell>
          <cell r="C844" t="str">
            <v>M2</v>
          </cell>
          <cell r="D844">
            <v>66.849999999999994</v>
          </cell>
          <cell r="E844">
            <v>30.55</v>
          </cell>
          <cell r="F844">
            <v>97.4</v>
          </cell>
        </row>
        <row r="845">
          <cell r="A845" t="str">
            <v>15.01.120</v>
          </cell>
          <cell r="B845" t="str">
            <v>Estrutura de madeira tesourada para telha perfil ondulado - vãos 7,01 a 10,00 m</v>
          </cell>
          <cell r="C845" t="str">
            <v>M2</v>
          </cell>
          <cell r="D845">
            <v>74.02</v>
          </cell>
          <cell r="E845">
            <v>32.159999999999997</v>
          </cell>
          <cell r="F845">
            <v>106.18</v>
          </cell>
        </row>
        <row r="846">
          <cell r="A846" t="str">
            <v>15.01.130</v>
          </cell>
          <cell r="B846" t="str">
            <v>Estrutura de madeira tesourada para telha perfil ondulado - vãos 10,01 a 13,00 m</v>
          </cell>
          <cell r="C846" t="str">
            <v>M2</v>
          </cell>
          <cell r="D846">
            <v>81.19</v>
          </cell>
          <cell r="E846">
            <v>33.770000000000003</v>
          </cell>
          <cell r="F846">
            <v>114.96</v>
          </cell>
        </row>
        <row r="847">
          <cell r="A847" t="str">
            <v>15.01.140</v>
          </cell>
          <cell r="B847" t="str">
            <v>Estrutura de madeira tesourada para telha perfil ondulado - vãos 13,01 a 18,00 m</v>
          </cell>
          <cell r="C847" t="str">
            <v>M2</v>
          </cell>
          <cell r="D847">
            <v>88.7</v>
          </cell>
          <cell r="E847">
            <v>36.99</v>
          </cell>
          <cell r="F847">
            <v>125.69</v>
          </cell>
        </row>
        <row r="848">
          <cell r="A848" t="str">
            <v>15.01.210</v>
          </cell>
          <cell r="B848" t="str">
            <v>Estrutura pontaletada para telhas de barro</v>
          </cell>
          <cell r="C848" t="str">
            <v>M2</v>
          </cell>
          <cell r="D848">
            <v>75.72</v>
          </cell>
          <cell r="E848">
            <v>38.590000000000003</v>
          </cell>
          <cell r="F848">
            <v>114.31</v>
          </cell>
        </row>
        <row r="849">
          <cell r="A849" t="str">
            <v>15.01.220</v>
          </cell>
          <cell r="B849" t="str">
            <v>Estrutura pontaletada para telhas onduladas</v>
          </cell>
          <cell r="C849" t="str">
            <v>M2</v>
          </cell>
          <cell r="D849">
            <v>56.64</v>
          </cell>
          <cell r="E849">
            <v>28.95</v>
          </cell>
          <cell r="F849">
            <v>85.59</v>
          </cell>
        </row>
        <row r="850">
          <cell r="A850" t="str">
            <v>15.01.310</v>
          </cell>
          <cell r="B850" t="str">
            <v>Estrutura em terças para telhas de barro</v>
          </cell>
          <cell r="C850" t="str">
            <v>M2</v>
          </cell>
          <cell r="D850">
            <v>69.3</v>
          </cell>
          <cell r="E850">
            <v>20.91</v>
          </cell>
          <cell r="F850">
            <v>90.21</v>
          </cell>
        </row>
        <row r="851">
          <cell r="A851" t="str">
            <v>15.01.320</v>
          </cell>
          <cell r="B851" t="str">
            <v>Estrutura em terças para telhas perfil e material qualquer, exceto barro</v>
          </cell>
          <cell r="C851" t="str">
            <v>M2</v>
          </cell>
          <cell r="D851">
            <v>21.32</v>
          </cell>
          <cell r="E851">
            <v>4.0999999999999996</v>
          </cell>
          <cell r="F851">
            <v>25.42</v>
          </cell>
        </row>
        <row r="852">
          <cell r="A852" t="str">
            <v>15.01.330</v>
          </cell>
          <cell r="B852" t="str">
            <v>Estrutura em terças para telhas perfil trapezoidal</v>
          </cell>
          <cell r="C852" t="str">
            <v>M2</v>
          </cell>
          <cell r="D852">
            <v>13.47</v>
          </cell>
          <cell r="E852">
            <v>4.0999999999999996</v>
          </cell>
          <cell r="F852">
            <v>17.57</v>
          </cell>
        </row>
        <row r="853">
          <cell r="A853" t="str">
            <v>15.03</v>
          </cell>
          <cell r="B853" t="str">
            <v>Estrutura em aço</v>
          </cell>
        </row>
        <row r="854">
          <cell r="A854" t="str">
            <v>15.03.030</v>
          </cell>
          <cell r="B854" t="str">
            <v>Fornecimento e montagem de estrutura em aço ASTM-A36, sem pintura</v>
          </cell>
          <cell r="C854" t="str">
            <v>KG</v>
          </cell>
          <cell r="D854">
            <v>17.63</v>
          </cell>
          <cell r="F854">
            <v>17.63</v>
          </cell>
        </row>
        <row r="855">
          <cell r="A855" t="str">
            <v>15.03.090</v>
          </cell>
          <cell r="B855" t="str">
            <v>Montagem de estrutura metálica em aço, sem pintura</v>
          </cell>
          <cell r="C855" t="str">
            <v>KG</v>
          </cell>
          <cell r="E855">
            <v>4.24</v>
          </cell>
          <cell r="F855">
            <v>4.24</v>
          </cell>
        </row>
        <row r="856">
          <cell r="A856" t="str">
            <v>15.03.110</v>
          </cell>
          <cell r="B856" t="str">
            <v>Fornecimento e montagem de estrutura em aço patinável, sem pintura</v>
          </cell>
          <cell r="C856" t="str">
            <v>KG</v>
          </cell>
          <cell r="D856">
            <v>19.73</v>
          </cell>
          <cell r="F856">
            <v>19.73</v>
          </cell>
        </row>
        <row r="857">
          <cell r="A857" t="str">
            <v>15.03.131</v>
          </cell>
          <cell r="B857" t="str">
            <v>Fornecimento e montagem de estrutura em aço ASTM-A572 Grau 50, sem pintura</v>
          </cell>
          <cell r="C857" t="str">
            <v>KG</v>
          </cell>
          <cell r="D857">
            <v>16.59</v>
          </cell>
          <cell r="F857">
            <v>16.59</v>
          </cell>
        </row>
        <row r="858">
          <cell r="A858" t="str">
            <v>15.03.140</v>
          </cell>
          <cell r="B858" t="str">
            <v>Fornecimento e montagem de estrutura tubular em aço ASTM-A572 Grau 50, sem pintura</v>
          </cell>
          <cell r="C858" t="str">
            <v>KG</v>
          </cell>
          <cell r="D858">
            <v>17.93</v>
          </cell>
          <cell r="F858">
            <v>17.93</v>
          </cell>
        </row>
        <row r="859">
          <cell r="A859" t="str">
            <v>15.03.150</v>
          </cell>
          <cell r="B859" t="str">
            <v>Fornecimento e montagem de estrutura metálica em perfil metalon, sem pintura</v>
          </cell>
          <cell r="C859" t="str">
            <v>KG</v>
          </cell>
          <cell r="D859">
            <v>14.3</v>
          </cell>
          <cell r="E859">
            <v>4.24</v>
          </cell>
          <cell r="F859">
            <v>18.54</v>
          </cell>
        </row>
        <row r="860">
          <cell r="A860" t="str">
            <v>15.05</v>
          </cell>
          <cell r="B860" t="str">
            <v>Estrutura pre-fabricada de concreto</v>
          </cell>
        </row>
        <row r="861">
          <cell r="A861" t="str">
            <v>15.05.290</v>
          </cell>
          <cell r="B861" t="str">
            <v>Placas, vigas e pilares em concreto armado pré-moldado - fck= 40 MPa</v>
          </cell>
          <cell r="C861" t="str">
            <v>M3</v>
          </cell>
          <cell r="D861">
            <v>2743.6</v>
          </cell>
          <cell r="E861">
            <v>622.19000000000005</v>
          </cell>
          <cell r="F861">
            <v>3365.79</v>
          </cell>
        </row>
        <row r="862">
          <cell r="A862" t="str">
            <v>15.05.300</v>
          </cell>
          <cell r="B862" t="str">
            <v>Mobiliário em concreto armado pré-moldado - fck= 40 MPa</v>
          </cell>
          <cell r="C862" t="str">
            <v>M3</v>
          </cell>
          <cell r="D862">
            <v>2664.55</v>
          </cell>
          <cell r="E862">
            <v>686.11</v>
          </cell>
          <cell r="F862">
            <v>3350.66</v>
          </cell>
        </row>
        <row r="863">
          <cell r="A863" t="str">
            <v>15.05.520</v>
          </cell>
          <cell r="B863" t="str">
            <v>Placas, vigas e pilares em concreto armado pré-moldado - fck= 35 MPa</v>
          </cell>
          <cell r="C863" t="str">
            <v>M3</v>
          </cell>
          <cell r="D863">
            <v>2354.7600000000002</v>
          </cell>
          <cell r="E863">
            <v>591.70000000000005</v>
          </cell>
          <cell r="F863">
            <v>2946.46</v>
          </cell>
        </row>
        <row r="864">
          <cell r="A864" t="str">
            <v>15.05.530</v>
          </cell>
          <cell r="B864" t="str">
            <v>Placas, vigas e pilares em concreto armado pré-moldado - fck= 25 MPa</v>
          </cell>
          <cell r="C864" t="str">
            <v>M3</v>
          </cell>
          <cell r="D864">
            <v>2135.65</v>
          </cell>
          <cell r="E864">
            <v>585.74</v>
          </cell>
          <cell r="F864">
            <v>2721.39</v>
          </cell>
        </row>
        <row r="865">
          <cell r="A865" t="str">
            <v>15.05.540</v>
          </cell>
          <cell r="B865" t="str">
            <v>Mobiliário em concreto armado pré-moldado - fck= 25 MPa</v>
          </cell>
          <cell r="C865" t="str">
            <v>M3</v>
          </cell>
          <cell r="D865">
            <v>2328.69</v>
          </cell>
          <cell r="E865">
            <v>627.37</v>
          </cell>
          <cell r="F865">
            <v>2956.06</v>
          </cell>
        </row>
        <row r="866">
          <cell r="A866" t="str">
            <v>15.20</v>
          </cell>
          <cell r="B866" t="str">
            <v>Reparos, conservações e complementos - GRUPO 15</v>
          </cell>
        </row>
        <row r="867">
          <cell r="A867" t="str">
            <v>15.20.020</v>
          </cell>
          <cell r="B867" t="str">
            <v>Fornecimento de peças diversas para estrutura em madeira</v>
          </cell>
          <cell r="C867" t="str">
            <v>M3</v>
          </cell>
          <cell r="D867">
            <v>3465.08</v>
          </cell>
          <cell r="E867">
            <v>964.8</v>
          </cell>
          <cell r="F867">
            <v>4429.88</v>
          </cell>
        </row>
        <row r="868">
          <cell r="A868" t="str">
            <v>15.20.040</v>
          </cell>
          <cell r="B868" t="str">
            <v>Recolocação de peças lineares em madeira com seção até 60 cm²</v>
          </cell>
          <cell r="C868" t="str">
            <v>M</v>
          </cell>
          <cell r="D868">
            <v>0.17</v>
          </cell>
          <cell r="E868">
            <v>4.5</v>
          </cell>
          <cell r="F868">
            <v>4.67</v>
          </cell>
        </row>
        <row r="869">
          <cell r="A869" t="str">
            <v>15.20.060</v>
          </cell>
          <cell r="B869" t="str">
            <v>Recolocação de peças lineares em madeira com seção superior a 60 cm²</v>
          </cell>
          <cell r="C869" t="str">
            <v>M</v>
          </cell>
          <cell r="D869">
            <v>0.42</v>
          </cell>
          <cell r="E869">
            <v>11.9</v>
          </cell>
          <cell r="F869">
            <v>12.32</v>
          </cell>
        </row>
        <row r="870">
          <cell r="A870" t="str">
            <v>16</v>
          </cell>
          <cell r="B870" t="str">
            <v>TELHAMENTO</v>
          </cell>
        </row>
        <row r="871">
          <cell r="A871" t="str">
            <v>16.02</v>
          </cell>
          <cell r="B871" t="str">
            <v>Telhamento em barro</v>
          </cell>
        </row>
        <row r="872">
          <cell r="A872" t="str">
            <v>16.02.010</v>
          </cell>
          <cell r="B872" t="str">
            <v>Telha de barro tipo italiana</v>
          </cell>
          <cell r="C872" t="str">
            <v>M2</v>
          </cell>
          <cell r="D872">
            <v>21.92</v>
          </cell>
          <cell r="E872">
            <v>23.34</v>
          </cell>
          <cell r="F872">
            <v>45.26</v>
          </cell>
        </row>
        <row r="873">
          <cell r="A873" t="str">
            <v>16.02.020</v>
          </cell>
          <cell r="B873" t="str">
            <v>Telha de barro tipo francesa</v>
          </cell>
          <cell r="C873" t="str">
            <v>M2</v>
          </cell>
          <cell r="D873">
            <v>53.92</v>
          </cell>
          <cell r="E873">
            <v>23.34</v>
          </cell>
          <cell r="F873">
            <v>77.260000000000005</v>
          </cell>
        </row>
        <row r="874">
          <cell r="A874" t="str">
            <v>16.02.030</v>
          </cell>
          <cell r="B874" t="str">
            <v>Telha de barro tipo romana</v>
          </cell>
          <cell r="C874" t="str">
            <v>M2</v>
          </cell>
          <cell r="D874">
            <v>27.2</v>
          </cell>
          <cell r="E874">
            <v>23.34</v>
          </cell>
          <cell r="F874">
            <v>50.54</v>
          </cell>
        </row>
        <row r="875">
          <cell r="A875" t="str">
            <v>16.02.045</v>
          </cell>
          <cell r="B875" t="str">
            <v>Telha de barro colonial/paulista</v>
          </cell>
          <cell r="C875" t="str">
            <v>M2</v>
          </cell>
          <cell r="D875">
            <v>70.739999999999995</v>
          </cell>
          <cell r="E875">
            <v>35.01</v>
          </cell>
          <cell r="F875">
            <v>105.75</v>
          </cell>
        </row>
        <row r="876">
          <cell r="A876" t="str">
            <v>16.02.060</v>
          </cell>
          <cell r="B876" t="str">
            <v>Telha de barro tipo plan</v>
          </cell>
          <cell r="C876" t="str">
            <v>M2</v>
          </cell>
          <cell r="D876">
            <v>78.3</v>
          </cell>
          <cell r="E876">
            <v>35.01</v>
          </cell>
          <cell r="F876">
            <v>113.31</v>
          </cell>
        </row>
        <row r="877">
          <cell r="A877" t="str">
            <v>16.02.120</v>
          </cell>
          <cell r="B877" t="str">
            <v>Emboçamento de beiral em telhas de barro</v>
          </cell>
          <cell r="C877" t="str">
            <v>M</v>
          </cell>
          <cell r="D877">
            <v>0.74</v>
          </cell>
          <cell r="E877">
            <v>10.29</v>
          </cell>
          <cell r="F877">
            <v>11.03</v>
          </cell>
        </row>
        <row r="878">
          <cell r="A878" t="str">
            <v>16.02.230</v>
          </cell>
          <cell r="B878" t="str">
            <v>Cumeeira de barro emboçado tipos: plan, romana, italiana, francesa e paulistinha</v>
          </cell>
          <cell r="C878" t="str">
            <v>M</v>
          </cell>
          <cell r="D878">
            <v>10.86</v>
          </cell>
          <cell r="E878">
            <v>12.87</v>
          </cell>
          <cell r="F878">
            <v>23.73</v>
          </cell>
        </row>
        <row r="879">
          <cell r="A879" t="str">
            <v>16.02.270</v>
          </cell>
          <cell r="B879" t="str">
            <v>Espigão de barro emboçado</v>
          </cell>
          <cell r="C879" t="str">
            <v>M</v>
          </cell>
          <cell r="D879">
            <v>16.21</v>
          </cell>
          <cell r="E879">
            <v>12.87</v>
          </cell>
          <cell r="F879">
            <v>29.08</v>
          </cell>
        </row>
        <row r="880">
          <cell r="A880" t="str">
            <v>16.03</v>
          </cell>
          <cell r="B880" t="str">
            <v>Telhamento em cimento reforçado com fio sintético (CRFS)</v>
          </cell>
        </row>
        <row r="881">
          <cell r="A881" t="str">
            <v>16.03.010</v>
          </cell>
          <cell r="B881" t="str">
            <v>Telhamento em cimento reforçado com fio sintético CRFS - perfil ondulado de 6 mm</v>
          </cell>
          <cell r="C881" t="str">
            <v>M2</v>
          </cell>
          <cell r="D881">
            <v>41.65</v>
          </cell>
          <cell r="E881">
            <v>12.87</v>
          </cell>
          <cell r="F881">
            <v>54.52</v>
          </cell>
        </row>
        <row r="882">
          <cell r="A882" t="str">
            <v>16.03.020</v>
          </cell>
          <cell r="B882" t="str">
            <v>Telhamento em cimento reforçado com fio sintético CRFS - perfil ondulado de 8 mm</v>
          </cell>
          <cell r="C882" t="str">
            <v>M2</v>
          </cell>
          <cell r="D882">
            <v>58.37</v>
          </cell>
          <cell r="E882">
            <v>12.87</v>
          </cell>
          <cell r="F882">
            <v>71.239999999999995</v>
          </cell>
        </row>
        <row r="883">
          <cell r="A883" t="str">
            <v>16.03.030</v>
          </cell>
          <cell r="B883" t="str">
            <v>Telhamento em cimento reforçado com fio sintético CRFS - perfil trapezoidal de 44 cm</v>
          </cell>
          <cell r="C883" t="str">
            <v>M2</v>
          </cell>
          <cell r="D883">
            <v>124.35</v>
          </cell>
          <cell r="E883">
            <v>12.87</v>
          </cell>
          <cell r="F883">
            <v>137.22</v>
          </cell>
        </row>
        <row r="884">
          <cell r="A884" t="str">
            <v>16.03.040</v>
          </cell>
          <cell r="B884" t="str">
            <v>Telhamento em cimento reforçado com fio sintético CRFS - perfil modulado</v>
          </cell>
          <cell r="C884" t="str">
            <v>M2</v>
          </cell>
          <cell r="D884">
            <v>134</v>
          </cell>
          <cell r="E884">
            <v>12.87</v>
          </cell>
          <cell r="F884">
            <v>146.87</v>
          </cell>
        </row>
        <row r="885">
          <cell r="A885" t="str">
            <v>16.03.300</v>
          </cell>
          <cell r="B885" t="str">
            <v>Cumeeira normal em cimento reforçado com fio sintético CRFS - perfil ondulado</v>
          </cell>
          <cell r="C885" t="str">
            <v>M</v>
          </cell>
          <cell r="D885">
            <v>72.78</v>
          </cell>
          <cell r="E885">
            <v>6.43</v>
          </cell>
          <cell r="F885">
            <v>79.209999999999994</v>
          </cell>
        </row>
        <row r="886">
          <cell r="A886" t="str">
            <v>16.03.310</v>
          </cell>
          <cell r="B886" t="str">
            <v>Cumeeira universal em cimento reforçado com fio sintético CRFS - perfil ondulado</v>
          </cell>
          <cell r="C886" t="str">
            <v>M</v>
          </cell>
          <cell r="D886">
            <v>64.239999999999995</v>
          </cell>
          <cell r="E886">
            <v>6.43</v>
          </cell>
          <cell r="F886">
            <v>70.67</v>
          </cell>
        </row>
        <row r="887">
          <cell r="A887" t="str">
            <v>16.03.320</v>
          </cell>
          <cell r="B887" t="str">
            <v>Cumeeira normal em cimento reforçado com fio sintético CRFS - perfil trapezoidal 44 cm</v>
          </cell>
          <cell r="C887" t="str">
            <v>M</v>
          </cell>
          <cell r="D887">
            <v>101.68</v>
          </cell>
          <cell r="E887">
            <v>6.43</v>
          </cell>
          <cell r="F887">
            <v>108.11</v>
          </cell>
        </row>
        <row r="888">
          <cell r="A888" t="str">
            <v>16.03.330</v>
          </cell>
          <cell r="B888" t="str">
            <v>Cumeeira normal em cimento reforçado com fio sintético CRFS - perfil modulado</v>
          </cell>
          <cell r="C888" t="str">
            <v>M</v>
          </cell>
          <cell r="D888">
            <v>144</v>
          </cell>
          <cell r="E888">
            <v>6.43</v>
          </cell>
          <cell r="F888">
            <v>150.43</v>
          </cell>
        </row>
        <row r="889">
          <cell r="A889" t="str">
            <v>16.03.360</v>
          </cell>
          <cell r="B889" t="str">
            <v>Espigão em cimento reforçado com fio sintético CRFS - perfil ondulado</v>
          </cell>
          <cell r="C889" t="str">
            <v>M</v>
          </cell>
          <cell r="D889">
            <v>45.01</v>
          </cell>
          <cell r="E889">
            <v>6.43</v>
          </cell>
          <cell r="F889">
            <v>51.44</v>
          </cell>
        </row>
        <row r="890">
          <cell r="A890" t="str">
            <v>16.03.370</v>
          </cell>
          <cell r="B890" t="str">
            <v>Espigão em cimento reforçado com fio sintético CRFS - perfil modulado</v>
          </cell>
          <cell r="C890" t="str">
            <v>M</v>
          </cell>
          <cell r="D890">
            <v>72.84</v>
          </cell>
          <cell r="E890">
            <v>6.43</v>
          </cell>
          <cell r="F890">
            <v>79.27</v>
          </cell>
        </row>
        <row r="891">
          <cell r="A891" t="str">
            <v>16.03.400</v>
          </cell>
          <cell r="B891" t="str">
            <v>Rufo em cimento reforçado com fio sintético CRFS - perfil ondulado</v>
          </cell>
          <cell r="C891" t="str">
            <v>M</v>
          </cell>
          <cell r="D891">
            <v>62.33</v>
          </cell>
          <cell r="E891">
            <v>6.43</v>
          </cell>
          <cell r="F891">
            <v>68.760000000000005</v>
          </cell>
        </row>
        <row r="892">
          <cell r="A892" t="str">
            <v>16.10</v>
          </cell>
          <cell r="B892" t="str">
            <v>Telhamento em madeira ou fibra vegetal</v>
          </cell>
        </row>
        <row r="893">
          <cell r="A893" t="str">
            <v>16.10.020</v>
          </cell>
          <cell r="B893" t="str">
            <v>Telha em fibra vegetal, perfil ondulado, com espessura de 3 mm</v>
          </cell>
          <cell r="C893" t="str">
            <v>M2</v>
          </cell>
          <cell r="D893">
            <v>70.97</v>
          </cell>
          <cell r="E893">
            <v>20.91</v>
          </cell>
          <cell r="F893">
            <v>91.88</v>
          </cell>
        </row>
        <row r="894">
          <cell r="A894" t="str">
            <v>16.10.100</v>
          </cell>
          <cell r="B894" t="str">
            <v>Cumeeira em fibra vegetal, lisa, com espessura de 3 mm</v>
          </cell>
          <cell r="C894" t="str">
            <v>M</v>
          </cell>
          <cell r="D894">
            <v>107.28</v>
          </cell>
          <cell r="E894">
            <v>7.07</v>
          </cell>
          <cell r="F894">
            <v>114.35</v>
          </cell>
        </row>
        <row r="895">
          <cell r="A895" t="str">
            <v>16.12</v>
          </cell>
          <cell r="B895" t="str">
            <v>Telhamento metálico comum</v>
          </cell>
        </row>
        <row r="896">
          <cell r="A896" t="str">
            <v>16.12.020</v>
          </cell>
          <cell r="B896" t="str">
            <v>Telhamento em chapa de aço pré-pintada com epóxi e poliéster, perfil ondulado, com espessura de 0,50 mm</v>
          </cell>
          <cell r="C896" t="str">
            <v>M2</v>
          </cell>
          <cell r="D896">
            <v>129.13</v>
          </cell>
          <cell r="E896">
            <v>12.87</v>
          </cell>
          <cell r="F896">
            <v>142</v>
          </cell>
        </row>
        <row r="897">
          <cell r="A897" t="str">
            <v>16.12.040</v>
          </cell>
          <cell r="B897" t="str">
            <v>Telhamento em chapa de aço pré-pintada com epóxi e poliéster, perfil ondulado calandrado, com espessura de 0,80 mm</v>
          </cell>
          <cell r="C897" t="str">
            <v>M2</v>
          </cell>
          <cell r="D897">
            <v>229.25</v>
          </cell>
          <cell r="E897">
            <v>12.87</v>
          </cell>
          <cell r="F897">
            <v>242.12</v>
          </cell>
        </row>
        <row r="898">
          <cell r="A898" t="str">
            <v>16.12.050</v>
          </cell>
          <cell r="B898" t="str">
            <v>Telhamento em chapa de aço pré-pintada com epóxi e poliéster, perfil trapezoidal, com espessura de 0,80 mm e altura de 100 mm</v>
          </cell>
          <cell r="C898" t="str">
            <v>M2</v>
          </cell>
          <cell r="D898">
            <v>152.35</v>
          </cell>
          <cell r="E898">
            <v>12.87</v>
          </cell>
          <cell r="F898">
            <v>165.22</v>
          </cell>
        </row>
        <row r="899">
          <cell r="A899" t="str">
            <v>16.12.060</v>
          </cell>
          <cell r="B899" t="str">
            <v>Telhamento em chapa de aço pré-pintada com epóxi e poliéster, perfil trapezoidal, com espessura de 0,50 mm e altura de 40 mm</v>
          </cell>
          <cell r="C899" t="str">
            <v>M2</v>
          </cell>
          <cell r="D899">
            <v>126.8</v>
          </cell>
          <cell r="E899">
            <v>12.87</v>
          </cell>
          <cell r="F899">
            <v>139.66999999999999</v>
          </cell>
        </row>
        <row r="900">
          <cell r="A900" t="str">
            <v>16.12.200</v>
          </cell>
          <cell r="B900" t="str">
            <v>Cumeeira em chapa de aço pré-pintada com epóxi e poliéster, perfil trapezoidal, com espessura de 0,50 mm</v>
          </cell>
          <cell r="C900" t="str">
            <v>M</v>
          </cell>
          <cell r="D900">
            <v>121.17</v>
          </cell>
          <cell r="E900">
            <v>6.43</v>
          </cell>
          <cell r="F900">
            <v>127.6</v>
          </cell>
        </row>
        <row r="901">
          <cell r="A901" t="str">
            <v>16.12.220</v>
          </cell>
          <cell r="B901" t="str">
            <v>Cumeeira em chapa de aço pré-pintada com epóxi e poliéster, perfil ondulado, com espessura de 0,50 mm</v>
          </cell>
          <cell r="C901" t="str">
            <v>M</v>
          </cell>
          <cell r="D901">
            <v>116.88</v>
          </cell>
          <cell r="E901">
            <v>6.43</v>
          </cell>
          <cell r="F901">
            <v>123.31</v>
          </cell>
        </row>
        <row r="902">
          <cell r="A902" t="str">
            <v>16.13</v>
          </cell>
          <cell r="B902" t="str">
            <v>Telhamento metálico especial</v>
          </cell>
        </row>
        <row r="903">
          <cell r="A903" t="str">
            <v>16.13.060</v>
          </cell>
          <cell r="B903" t="str">
            <v>Telhamento em chapa de aço pré-pintada com epóxi e poliéster, tipo sanduíche, espessura de 0,50 mm, com lã de rocha</v>
          </cell>
          <cell r="C903" t="str">
            <v>M2</v>
          </cell>
          <cell r="D903">
            <v>252.03</v>
          </cell>
          <cell r="E903">
            <v>32.36</v>
          </cell>
          <cell r="F903">
            <v>284.39</v>
          </cell>
        </row>
        <row r="904">
          <cell r="A904" t="str">
            <v>16.13.070</v>
          </cell>
          <cell r="B904" t="str">
            <v>Telhamento em chapa de aço pré-pintada com epóxi e poliéster, tipo sanduíche, espessura de 0,50 mm, com poliuretano</v>
          </cell>
          <cell r="C904" t="str">
            <v>M2</v>
          </cell>
          <cell r="D904">
            <v>247.04</v>
          </cell>
          <cell r="E904">
            <v>14</v>
          </cell>
          <cell r="F904">
            <v>261.04000000000002</v>
          </cell>
        </row>
        <row r="905">
          <cell r="A905" t="str">
            <v>16.13.130</v>
          </cell>
          <cell r="B905" t="str">
            <v>Telhamento em chapa de aço com pintura poliéster, tipo sanduíche, espessura de 0,50 mm, com poliestireno expandido</v>
          </cell>
          <cell r="C905" t="str">
            <v>M2</v>
          </cell>
          <cell r="D905">
            <v>189.51</v>
          </cell>
          <cell r="E905">
            <v>14</v>
          </cell>
          <cell r="F905">
            <v>203.51</v>
          </cell>
        </row>
        <row r="906">
          <cell r="A906" t="str">
            <v>16.13.140</v>
          </cell>
          <cell r="B906" t="str">
            <v>Telhamento em chapa de aço galvanizado autoportante, perfil trapezoidal, com espessura de 0,80 mm e altura de 120 mm</v>
          </cell>
          <cell r="C906" t="str">
            <v>M2</v>
          </cell>
          <cell r="D906">
            <v>162.22</v>
          </cell>
          <cell r="E906">
            <v>12.87</v>
          </cell>
          <cell r="F906">
            <v>175.09</v>
          </cell>
        </row>
        <row r="907">
          <cell r="A907" t="str">
            <v>16.16</v>
          </cell>
          <cell r="B907" t="str">
            <v>Telhamento em material sintético</v>
          </cell>
        </row>
        <row r="908">
          <cell r="A908" t="str">
            <v>16.16.040</v>
          </cell>
          <cell r="B908" t="str">
            <v>Telha ondulada translúcida em polipropileno</v>
          </cell>
          <cell r="C908" t="str">
            <v>M2</v>
          </cell>
          <cell r="D908">
            <v>71</v>
          </cell>
          <cell r="E908">
            <v>12.87</v>
          </cell>
          <cell r="F908">
            <v>83.87</v>
          </cell>
        </row>
        <row r="909">
          <cell r="A909" t="str">
            <v>16.16.160</v>
          </cell>
          <cell r="B909" t="str">
            <v>Telha em poliéster reforçado com fibras de vidro, perfil trapezoidal 49</v>
          </cell>
          <cell r="C909" t="str">
            <v>M2</v>
          </cell>
          <cell r="D909">
            <v>103.74</v>
          </cell>
          <cell r="E909">
            <v>12.87</v>
          </cell>
          <cell r="F909">
            <v>116.61</v>
          </cell>
        </row>
        <row r="910">
          <cell r="A910" t="str">
            <v>16.16.400</v>
          </cell>
          <cell r="B910" t="str">
            <v>Cumeeira para telha de poliéster, tipo perfil trapezoidal 49</v>
          </cell>
          <cell r="C910" t="str">
            <v>M</v>
          </cell>
          <cell r="D910">
            <v>146.72999999999999</v>
          </cell>
          <cell r="E910">
            <v>6.43</v>
          </cell>
          <cell r="F910">
            <v>153.16</v>
          </cell>
        </row>
        <row r="911">
          <cell r="A911" t="str">
            <v>16.20</v>
          </cell>
          <cell r="B911" t="str">
            <v>Telhamento em vidro</v>
          </cell>
        </row>
        <row r="912">
          <cell r="A912" t="str">
            <v>16.20.020</v>
          </cell>
          <cell r="B912" t="str">
            <v>Telhas de vidro para iluminação tipo francesa</v>
          </cell>
          <cell r="C912" t="str">
            <v>UN</v>
          </cell>
          <cell r="D912">
            <v>65.599999999999994</v>
          </cell>
          <cell r="E912">
            <v>3.21</v>
          </cell>
          <cell r="F912">
            <v>68.81</v>
          </cell>
        </row>
        <row r="913">
          <cell r="A913" t="str">
            <v>16.20.040</v>
          </cell>
          <cell r="B913" t="str">
            <v>Telhas de vidro para iluminação tipo colonial/paulistinha</v>
          </cell>
          <cell r="C913" t="str">
            <v>UN</v>
          </cell>
          <cell r="D913">
            <v>65.599999999999994</v>
          </cell>
          <cell r="E913">
            <v>3.21</v>
          </cell>
          <cell r="F913">
            <v>68.81</v>
          </cell>
        </row>
        <row r="914">
          <cell r="A914" t="str">
            <v>16.30</v>
          </cell>
          <cell r="B914" t="str">
            <v>Domos</v>
          </cell>
        </row>
        <row r="915">
          <cell r="A915" t="str">
            <v>16.30.020</v>
          </cell>
          <cell r="B915" t="str">
            <v>Domo de acrílico fixado em perfis de alumínio</v>
          </cell>
          <cell r="C915" t="str">
            <v>M2</v>
          </cell>
          <cell r="D915">
            <v>673.86</v>
          </cell>
          <cell r="F915">
            <v>673.86</v>
          </cell>
        </row>
        <row r="916">
          <cell r="A916" t="str">
            <v>16.32</v>
          </cell>
          <cell r="B916" t="str">
            <v>Painel, chapas e fechamento</v>
          </cell>
        </row>
        <row r="917">
          <cell r="A917" t="str">
            <v>16.32.070</v>
          </cell>
          <cell r="B917" t="str">
            <v>Cobertura curva em chapa de policarbonato alveolar bronze de 6 mm</v>
          </cell>
          <cell r="C917" t="str">
            <v>M2</v>
          </cell>
          <cell r="D917">
            <v>142.03</v>
          </cell>
          <cell r="E917">
            <v>66.989999999999995</v>
          </cell>
          <cell r="F917">
            <v>209.02</v>
          </cell>
        </row>
        <row r="918">
          <cell r="A918" t="str">
            <v>16.32.120</v>
          </cell>
          <cell r="B918" t="str">
            <v>Cobertura plana em chapa de policarbonato alveolar de 10 mm</v>
          </cell>
          <cell r="C918" t="str">
            <v>M2</v>
          </cell>
          <cell r="D918">
            <v>218.88</v>
          </cell>
          <cell r="E918">
            <v>60.29</v>
          </cell>
          <cell r="F918">
            <v>279.17</v>
          </cell>
        </row>
        <row r="919">
          <cell r="A919" t="str">
            <v>16.32.130</v>
          </cell>
          <cell r="B919" t="str">
            <v>Cobertura curva em chapa de policarbonato alveolar bronze de 10 mm</v>
          </cell>
          <cell r="C919" t="str">
            <v>M2</v>
          </cell>
          <cell r="D919">
            <v>221.46</v>
          </cell>
          <cell r="E919">
            <v>66.989999999999995</v>
          </cell>
          <cell r="F919">
            <v>288.45</v>
          </cell>
        </row>
        <row r="920">
          <cell r="A920" t="str">
            <v>16.33</v>
          </cell>
          <cell r="B920" t="str">
            <v>Calhas e rufos</v>
          </cell>
        </row>
        <row r="921">
          <cell r="A921" t="str">
            <v>16.33.022</v>
          </cell>
          <cell r="B921" t="str">
            <v>Calha, rufo, afins em chapa galvanizada nº 24 - corte 0,33 m</v>
          </cell>
          <cell r="C921" t="str">
            <v>M</v>
          </cell>
          <cell r="D921">
            <v>53.53</v>
          </cell>
          <cell r="E921">
            <v>40.03</v>
          </cell>
          <cell r="F921">
            <v>93.56</v>
          </cell>
        </row>
        <row r="922">
          <cell r="A922" t="str">
            <v>16.33.052</v>
          </cell>
          <cell r="B922" t="str">
            <v>Calha, rufo, afins em chapa galvanizada nº 24 - corte 0,50 m</v>
          </cell>
          <cell r="C922" t="str">
            <v>M</v>
          </cell>
          <cell r="D922">
            <v>82.36</v>
          </cell>
          <cell r="E922">
            <v>47.31</v>
          </cell>
          <cell r="F922">
            <v>129.66999999999999</v>
          </cell>
        </row>
        <row r="923">
          <cell r="A923" t="str">
            <v>16.33.062</v>
          </cell>
          <cell r="B923" t="str">
            <v>Calha, rufo, afins em chapa galvanizada nº 24 - corte 1,00 m</v>
          </cell>
          <cell r="C923" t="str">
            <v>M</v>
          </cell>
          <cell r="D923">
            <v>165.1</v>
          </cell>
          <cell r="E923">
            <v>50.95</v>
          </cell>
          <cell r="F923">
            <v>216.05</v>
          </cell>
        </row>
        <row r="924">
          <cell r="A924" t="str">
            <v>16.33.082</v>
          </cell>
          <cell r="B924" t="str">
            <v>Calha, rufo, afins em chapa galvanizada nº 26 - corte 0,33 m</v>
          </cell>
          <cell r="C924" t="str">
            <v>M</v>
          </cell>
          <cell r="D924">
            <v>41.7</v>
          </cell>
          <cell r="E924">
            <v>40.03</v>
          </cell>
          <cell r="F924">
            <v>81.73</v>
          </cell>
        </row>
        <row r="925">
          <cell r="A925" t="str">
            <v>16.33.102</v>
          </cell>
          <cell r="B925" t="str">
            <v>Calha, rufo, afins em chapa galvanizada nº 26 - corte 0,50 m</v>
          </cell>
          <cell r="C925" t="str">
            <v>M</v>
          </cell>
          <cell r="D925">
            <v>62.03</v>
          </cell>
          <cell r="E925">
            <v>47.31</v>
          </cell>
          <cell r="F925">
            <v>109.34</v>
          </cell>
        </row>
        <row r="926">
          <cell r="A926" t="str">
            <v>16.33.250</v>
          </cell>
          <cell r="B926" t="str">
            <v>Calha em PVC 125mm, inclusive conexões - AP</v>
          </cell>
          <cell r="C926" t="str">
            <v>M</v>
          </cell>
          <cell r="D926">
            <v>92.01</v>
          </cell>
          <cell r="E926">
            <v>34.57</v>
          </cell>
          <cell r="F926">
            <v>126.58</v>
          </cell>
        </row>
        <row r="927">
          <cell r="A927" t="str">
            <v>16.33.400</v>
          </cell>
          <cell r="B927" t="str">
            <v>Rufo pré-moldado em concreto, de 14 x 50 x 18,5 cm</v>
          </cell>
          <cell r="C927" t="str">
            <v>UN</v>
          </cell>
          <cell r="D927">
            <v>13.62</v>
          </cell>
          <cell r="E927">
            <v>1.02</v>
          </cell>
          <cell r="F927">
            <v>14.64</v>
          </cell>
        </row>
        <row r="928">
          <cell r="A928" t="str">
            <v>16.33.410</v>
          </cell>
          <cell r="B928" t="str">
            <v>Rufo pré-moldado em concreto, de 20 x 50 x 26 cm</v>
          </cell>
          <cell r="C928" t="str">
            <v>UN</v>
          </cell>
          <cell r="D928">
            <v>15.85</v>
          </cell>
          <cell r="E928">
            <v>1.45</v>
          </cell>
          <cell r="F928">
            <v>17.3</v>
          </cell>
        </row>
        <row r="929">
          <cell r="A929" t="str">
            <v>16.33.412</v>
          </cell>
          <cell r="B929" t="str">
            <v>Rufo pré-moldado em concreto, largura 24 cm</v>
          </cell>
          <cell r="C929" t="str">
            <v>UN</v>
          </cell>
          <cell r="D929">
            <v>15.75</v>
          </cell>
          <cell r="E929">
            <v>2.0299999999999998</v>
          </cell>
          <cell r="F929">
            <v>17.78</v>
          </cell>
        </row>
        <row r="930">
          <cell r="A930" t="str">
            <v>16.40</v>
          </cell>
          <cell r="B930" t="str">
            <v>Reparos, conservações e complementos - GRUPO 16</v>
          </cell>
        </row>
        <row r="931">
          <cell r="A931" t="str">
            <v>16.40.040</v>
          </cell>
          <cell r="B931" t="str">
            <v>Recolocação de cumeeiras e espigões de barro</v>
          </cell>
          <cell r="C931" t="str">
            <v>M</v>
          </cell>
          <cell r="D931">
            <v>1.95</v>
          </cell>
          <cell r="E931">
            <v>12.87</v>
          </cell>
          <cell r="F931">
            <v>14.82</v>
          </cell>
        </row>
        <row r="932">
          <cell r="A932" t="str">
            <v>16.40.060</v>
          </cell>
          <cell r="B932" t="str">
            <v>Recolocação de telha de barro tipo colonial/paulistinha</v>
          </cell>
          <cell r="C932" t="str">
            <v>M2</v>
          </cell>
          <cell r="E932">
            <v>35.01</v>
          </cell>
          <cell r="F932">
            <v>35.01</v>
          </cell>
        </row>
        <row r="933">
          <cell r="A933" t="str">
            <v>16.40.080</v>
          </cell>
          <cell r="B933" t="str">
            <v>Recolocação de telha de barro tipo plan</v>
          </cell>
          <cell r="C933" t="str">
            <v>M2</v>
          </cell>
          <cell r="E933">
            <v>35.01</v>
          </cell>
          <cell r="F933">
            <v>35.01</v>
          </cell>
        </row>
        <row r="934">
          <cell r="A934" t="str">
            <v>16.40.090</v>
          </cell>
          <cell r="B934" t="str">
            <v>Recolocação de domo de acrílico, inclusive perfis metálicos de fixação</v>
          </cell>
          <cell r="C934" t="str">
            <v>M2</v>
          </cell>
          <cell r="E934">
            <v>16.079999999999998</v>
          </cell>
          <cell r="F934">
            <v>16.079999999999998</v>
          </cell>
        </row>
        <row r="935">
          <cell r="A935" t="str">
            <v>16.40.120</v>
          </cell>
          <cell r="B935" t="str">
            <v>Recolocação de telhas de barro tipo francesa</v>
          </cell>
          <cell r="C935" t="str">
            <v>M2</v>
          </cell>
          <cell r="E935">
            <v>23.34</v>
          </cell>
          <cell r="F935">
            <v>23.34</v>
          </cell>
        </row>
        <row r="936">
          <cell r="A936" t="str">
            <v>16.40.140</v>
          </cell>
          <cell r="B936" t="str">
            <v>Recolocação de telha em fibrocimento ou CRFS, perfil ondulado</v>
          </cell>
          <cell r="C936" t="str">
            <v>M2</v>
          </cell>
          <cell r="D936">
            <v>3.53</v>
          </cell>
          <cell r="E936">
            <v>12.87</v>
          </cell>
          <cell r="F936">
            <v>16.399999999999999</v>
          </cell>
        </row>
        <row r="937">
          <cell r="A937" t="str">
            <v>16.40.150</v>
          </cell>
          <cell r="B937" t="str">
            <v>Recolocação de telha em fibrocimento ou CRFS, perfil modulado ou trapezoidal</v>
          </cell>
          <cell r="C937" t="str">
            <v>M2</v>
          </cell>
          <cell r="D937">
            <v>10.59</v>
          </cell>
          <cell r="E937">
            <v>12.87</v>
          </cell>
          <cell r="F937">
            <v>23.46</v>
          </cell>
        </row>
        <row r="938">
          <cell r="A938" t="str">
            <v>17</v>
          </cell>
          <cell r="B938" t="str">
            <v>REVESTIMENTO EM MASSA OU FUNDIDO NO LOCAL</v>
          </cell>
        </row>
        <row r="939">
          <cell r="A939" t="str">
            <v>17.01</v>
          </cell>
          <cell r="B939" t="str">
            <v>Regularização de base</v>
          </cell>
        </row>
        <row r="940">
          <cell r="A940" t="str">
            <v>17.01.010</v>
          </cell>
          <cell r="B940" t="str">
            <v>Argamassa de proteção com argila expandida</v>
          </cell>
          <cell r="C940" t="str">
            <v>M3</v>
          </cell>
          <cell r="D940">
            <v>710.79</v>
          </cell>
          <cell r="E940">
            <v>229.26</v>
          </cell>
          <cell r="F940">
            <v>940.05</v>
          </cell>
        </row>
        <row r="941">
          <cell r="A941" t="str">
            <v>17.01.020</v>
          </cell>
          <cell r="B941" t="str">
            <v>Argamassa de regularização e/ou proteção</v>
          </cell>
          <cell r="C941" t="str">
            <v>M3</v>
          </cell>
          <cell r="D941">
            <v>401.33</v>
          </cell>
          <cell r="E941">
            <v>229.26</v>
          </cell>
          <cell r="F941">
            <v>630.59</v>
          </cell>
        </row>
        <row r="942">
          <cell r="A942" t="str">
            <v>17.01.040</v>
          </cell>
          <cell r="B942" t="str">
            <v>Lastro de concreto impermeabilizado</v>
          </cell>
          <cell r="C942" t="str">
            <v>M3</v>
          </cell>
          <cell r="D942">
            <v>333.67</v>
          </cell>
          <cell r="E942">
            <v>229.26</v>
          </cell>
          <cell r="F942">
            <v>562.92999999999995</v>
          </cell>
        </row>
        <row r="943">
          <cell r="A943" t="str">
            <v>17.01.050</v>
          </cell>
          <cell r="B943" t="str">
            <v>Regularização de piso com nata de cimento</v>
          </cell>
          <cell r="C943" t="str">
            <v>M2</v>
          </cell>
          <cell r="D943">
            <v>3.31</v>
          </cell>
          <cell r="E943">
            <v>17.84</v>
          </cell>
          <cell r="F943">
            <v>21.15</v>
          </cell>
        </row>
        <row r="944">
          <cell r="A944" t="str">
            <v>17.01.060</v>
          </cell>
          <cell r="B944" t="str">
            <v>Regularização de piso com nata de cimento e bianco</v>
          </cell>
          <cell r="C944" t="str">
            <v>M2</v>
          </cell>
          <cell r="D944">
            <v>7.59</v>
          </cell>
          <cell r="E944">
            <v>17.53</v>
          </cell>
          <cell r="F944">
            <v>25.12</v>
          </cell>
        </row>
        <row r="945">
          <cell r="A945" t="str">
            <v>17.01.120</v>
          </cell>
          <cell r="B945" t="str">
            <v>Argamassa de cimento e areia traço 1:3, com adesivo acrílico</v>
          </cell>
          <cell r="C945" t="str">
            <v>M3</v>
          </cell>
          <cell r="D945">
            <v>925.43</v>
          </cell>
          <cell r="E945">
            <v>229.26</v>
          </cell>
          <cell r="F945">
            <v>1154.69</v>
          </cell>
        </row>
        <row r="946">
          <cell r="A946" t="str">
            <v>17.02</v>
          </cell>
          <cell r="B946" t="str">
            <v>Revestimento em argamassa</v>
          </cell>
        </row>
        <row r="947">
          <cell r="A947" t="str">
            <v>17.02.020</v>
          </cell>
          <cell r="B947" t="str">
            <v>Chapisco</v>
          </cell>
          <cell r="C947" t="str">
            <v>M2</v>
          </cell>
          <cell r="D947">
            <v>2</v>
          </cell>
          <cell r="E947">
            <v>3.39</v>
          </cell>
          <cell r="F947">
            <v>5.39</v>
          </cell>
        </row>
        <row r="948">
          <cell r="A948" t="str">
            <v>17.02.030</v>
          </cell>
          <cell r="B948" t="str">
            <v>Chapisco 1:4 com areia grossa</v>
          </cell>
          <cell r="C948" t="str">
            <v>M2</v>
          </cell>
          <cell r="D948">
            <v>1.25</v>
          </cell>
          <cell r="E948">
            <v>3.39</v>
          </cell>
          <cell r="F948">
            <v>4.6399999999999997</v>
          </cell>
        </row>
        <row r="949">
          <cell r="A949" t="str">
            <v>17.02.040</v>
          </cell>
          <cell r="B949" t="str">
            <v>Chapisco com bianco</v>
          </cell>
          <cell r="C949" t="str">
            <v>M2</v>
          </cell>
          <cell r="D949">
            <v>6.1</v>
          </cell>
          <cell r="E949">
            <v>3.39</v>
          </cell>
          <cell r="F949">
            <v>9.49</v>
          </cell>
        </row>
        <row r="950">
          <cell r="A950" t="str">
            <v>17.02.060</v>
          </cell>
          <cell r="B950" t="str">
            <v>Chapisco fino peneirado</v>
          </cell>
          <cell r="C950" t="str">
            <v>M2</v>
          </cell>
          <cell r="D950">
            <v>2.04</v>
          </cell>
          <cell r="E950">
            <v>4.95</v>
          </cell>
          <cell r="F950">
            <v>6.99</v>
          </cell>
        </row>
        <row r="951">
          <cell r="A951" t="str">
            <v>17.02.080</v>
          </cell>
          <cell r="B951" t="str">
            <v>Chapisco rústico com pedra britada nº 1</v>
          </cell>
          <cell r="C951" t="str">
            <v>M2</v>
          </cell>
          <cell r="D951">
            <v>3.38</v>
          </cell>
          <cell r="E951">
            <v>5.26</v>
          </cell>
          <cell r="F951">
            <v>8.64</v>
          </cell>
        </row>
        <row r="952">
          <cell r="A952" t="str">
            <v>17.02.120</v>
          </cell>
          <cell r="B952" t="str">
            <v>Emboço comum</v>
          </cell>
          <cell r="C952" t="str">
            <v>M2</v>
          </cell>
          <cell r="D952">
            <v>7.66</v>
          </cell>
          <cell r="E952">
            <v>9.34</v>
          </cell>
          <cell r="F952">
            <v>17</v>
          </cell>
        </row>
        <row r="953">
          <cell r="A953" t="str">
            <v>17.02.140</v>
          </cell>
          <cell r="B953" t="str">
            <v>Emboço desempenado com espuma de poliéster</v>
          </cell>
          <cell r="C953" t="str">
            <v>M2</v>
          </cell>
          <cell r="D953">
            <v>7.66</v>
          </cell>
          <cell r="E953">
            <v>12.87</v>
          </cell>
          <cell r="F953">
            <v>20.53</v>
          </cell>
        </row>
        <row r="954">
          <cell r="A954" t="str">
            <v>17.02.160</v>
          </cell>
          <cell r="B954" t="str">
            <v>Emboço desempenado com argamassa industrializada</v>
          </cell>
          <cell r="C954" t="str">
            <v>M2</v>
          </cell>
          <cell r="D954">
            <v>33.15</v>
          </cell>
          <cell r="E954">
            <v>8.0399999999999991</v>
          </cell>
          <cell r="F954">
            <v>41.19</v>
          </cell>
        </row>
        <row r="955">
          <cell r="A955" t="str">
            <v>17.02.220</v>
          </cell>
          <cell r="B955" t="str">
            <v>Reboco</v>
          </cell>
          <cell r="C955" t="str">
            <v>M2</v>
          </cell>
          <cell r="D955">
            <v>1.57</v>
          </cell>
          <cell r="E955">
            <v>8.0399999999999991</v>
          </cell>
          <cell r="F955">
            <v>9.61</v>
          </cell>
        </row>
        <row r="956">
          <cell r="A956" t="str">
            <v>17.02.260</v>
          </cell>
          <cell r="B956" t="str">
            <v>Barra lisa com acabamento em nata de cimento</v>
          </cell>
          <cell r="C956" t="str">
            <v>M2</v>
          </cell>
          <cell r="D956">
            <v>8.24</v>
          </cell>
          <cell r="E956">
            <v>20.91</v>
          </cell>
          <cell r="F956">
            <v>29.15</v>
          </cell>
        </row>
        <row r="957">
          <cell r="A957" t="str">
            <v>17.03</v>
          </cell>
          <cell r="B957" t="str">
            <v>Revestimento em cimentado</v>
          </cell>
        </row>
        <row r="958">
          <cell r="A958" t="str">
            <v>17.03.020</v>
          </cell>
          <cell r="B958" t="str">
            <v>Cimentado desempenado</v>
          </cell>
          <cell r="C958" t="str">
            <v>M2</v>
          </cell>
          <cell r="D958">
            <v>8.02</v>
          </cell>
          <cell r="E958">
            <v>17.690000000000001</v>
          </cell>
          <cell r="F958">
            <v>25.71</v>
          </cell>
        </row>
        <row r="959">
          <cell r="A959" t="str">
            <v>17.03.040</v>
          </cell>
          <cell r="B959" t="str">
            <v>Cimentado desempenado e alisado (queimado)</v>
          </cell>
          <cell r="C959" t="str">
            <v>M2</v>
          </cell>
          <cell r="D959">
            <v>8.59</v>
          </cell>
          <cell r="E959">
            <v>20.91</v>
          </cell>
          <cell r="F959">
            <v>29.5</v>
          </cell>
        </row>
        <row r="960">
          <cell r="A960" t="str">
            <v>17.03.060</v>
          </cell>
          <cell r="B960" t="str">
            <v>Cimentado desempenado e alisado com corante (queimado)</v>
          </cell>
          <cell r="C960" t="str">
            <v>M2</v>
          </cell>
          <cell r="D960">
            <v>27.12</v>
          </cell>
          <cell r="E960">
            <v>20.91</v>
          </cell>
          <cell r="F960">
            <v>48.03</v>
          </cell>
        </row>
        <row r="961">
          <cell r="A961" t="str">
            <v>17.03.080</v>
          </cell>
          <cell r="B961" t="str">
            <v>Cimentado semi-áspero</v>
          </cell>
          <cell r="C961" t="str">
            <v>M2</v>
          </cell>
          <cell r="D961">
            <v>8.02</v>
          </cell>
          <cell r="E961">
            <v>12.87</v>
          </cell>
          <cell r="F961">
            <v>20.89</v>
          </cell>
        </row>
        <row r="962">
          <cell r="A962" t="str">
            <v>17.03.100</v>
          </cell>
          <cell r="B962" t="str">
            <v>Cimentado áspero com caneluras</v>
          </cell>
          <cell r="C962" t="str">
            <v>M2</v>
          </cell>
          <cell r="D962">
            <v>8.02</v>
          </cell>
          <cell r="E962">
            <v>22.51</v>
          </cell>
          <cell r="F962">
            <v>30.53</v>
          </cell>
        </row>
        <row r="963">
          <cell r="A963" t="str">
            <v>17.03.200</v>
          </cell>
          <cell r="B963" t="str">
            <v>Degrau em cimentado</v>
          </cell>
          <cell r="C963" t="str">
            <v>M</v>
          </cell>
          <cell r="D963">
            <v>5.77</v>
          </cell>
          <cell r="E963">
            <v>36.42</v>
          </cell>
          <cell r="F963">
            <v>42.19</v>
          </cell>
        </row>
        <row r="964">
          <cell r="A964" t="str">
            <v>17.03.300</v>
          </cell>
          <cell r="B964" t="str">
            <v>Rodapé em cimentado desempenado e alisado com altura 5 cm</v>
          </cell>
          <cell r="C964" t="str">
            <v>M</v>
          </cell>
          <cell r="D964">
            <v>1.41</v>
          </cell>
          <cell r="E964">
            <v>16.95</v>
          </cell>
          <cell r="F964">
            <v>18.36</v>
          </cell>
        </row>
        <row r="965">
          <cell r="A965" t="str">
            <v>17.03.310</v>
          </cell>
          <cell r="B965" t="str">
            <v>Rodapé em cimentado desempenado e alisado com altura 7 cm</v>
          </cell>
          <cell r="C965" t="str">
            <v>M</v>
          </cell>
          <cell r="D965">
            <v>1.56</v>
          </cell>
          <cell r="E965">
            <v>16.95</v>
          </cell>
          <cell r="F965">
            <v>18.510000000000002</v>
          </cell>
        </row>
        <row r="966">
          <cell r="A966" t="str">
            <v>17.03.320</v>
          </cell>
          <cell r="B966" t="str">
            <v>Rodapé em cimentado desempenado e alisado com altura 10 cm</v>
          </cell>
          <cell r="C966" t="str">
            <v>M</v>
          </cell>
          <cell r="D966">
            <v>1.78</v>
          </cell>
          <cell r="E966">
            <v>16.95</v>
          </cell>
          <cell r="F966">
            <v>18.73</v>
          </cell>
        </row>
        <row r="967">
          <cell r="A967" t="str">
            <v>17.03.330</v>
          </cell>
          <cell r="B967" t="str">
            <v>Rodapé em cimentado desempenado e alisado com altura 15 cm</v>
          </cell>
          <cell r="C967" t="str">
            <v>M</v>
          </cell>
          <cell r="D967">
            <v>2.16</v>
          </cell>
          <cell r="E967">
            <v>16.95</v>
          </cell>
          <cell r="F967">
            <v>19.11</v>
          </cell>
        </row>
        <row r="968">
          <cell r="A968" t="str">
            <v>17.04</v>
          </cell>
          <cell r="B968" t="str">
            <v>Revestimento em gesso</v>
          </cell>
        </row>
        <row r="969">
          <cell r="A969" t="str">
            <v>17.04.020</v>
          </cell>
          <cell r="B969" t="str">
            <v>Revestimento em gesso liso desempenado sobre emboço</v>
          </cell>
          <cell r="C969" t="str">
            <v>M2</v>
          </cell>
          <cell r="D969">
            <v>4.8499999999999996</v>
          </cell>
          <cell r="E969">
            <v>10.69</v>
          </cell>
          <cell r="F969">
            <v>15.54</v>
          </cell>
        </row>
        <row r="970">
          <cell r="A970" t="str">
            <v>17.04.040</v>
          </cell>
          <cell r="B970" t="str">
            <v>Revestimento em gesso liso desempenado sobre bloco</v>
          </cell>
          <cell r="C970" t="str">
            <v>M2</v>
          </cell>
          <cell r="D970">
            <v>6.79</v>
          </cell>
          <cell r="E970">
            <v>10.69</v>
          </cell>
          <cell r="F970">
            <v>17.48</v>
          </cell>
        </row>
        <row r="971">
          <cell r="A971" t="str">
            <v>17.05</v>
          </cell>
          <cell r="B971" t="str">
            <v>Revestimento em concreto</v>
          </cell>
        </row>
        <row r="972">
          <cell r="A972" t="str">
            <v>17.05.020</v>
          </cell>
          <cell r="B972" t="str">
            <v>Piso com requadro em concreto simples sem controle de fck</v>
          </cell>
          <cell r="C972" t="str">
            <v>M3</v>
          </cell>
          <cell r="D972">
            <v>383.83</v>
          </cell>
          <cell r="E972">
            <v>308.64</v>
          </cell>
          <cell r="F972">
            <v>692.47</v>
          </cell>
        </row>
        <row r="973">
          <cell r="A973" t="str">
            <v>17.05.070</v>
          </cell>
          <cell r="B973" t="str">
            <v>Piso com requadro em concreto simples com controle de fck= 20 MPa</v>
          </cell>
          <cell r="C973" t="str">
            <v>M3</v>
          </cell>
          <cell r="D973">
            <v>429.84</v>
          </cell>
          <cell r="E973">
            <v>308.64</v>
          </cell>
          <cell r="F973">
            <v>738.48</v>
          </cell>
        </row>
        <row r="974">
          <cell r="A974" t="str">
            <v>17.05.100</v>
          </cell>
          <cell r="B974" t="str">
            <v>Piso com requadro em concreto simples com controle de fck= 25 MPa</v>
          </cell>
          <cell r="C974" t="str">
            <v>M3</v>
          </cell>
          <cell r="D974">
            <v>459.9</v>
          </cell>
          <cell r="E974">
            <v>308.64</v>
          </cell>
          <cell r="F974">
            <v>768.54</v>
          </cell>
        </row>
        <row r="975">
          <cell r="A975" t="str">
            <v>17.05.320</v>
          </cell>
          <cell r="B975" t="str">
            <v>Soleira em concreto simples</v>
          </cell>
          <cell r="C975" t="str">
            <v>M</v>
          </cell>
          <cell r="D975">
            <v>27.19</v>
          </cell>
          <cell r="E975">
            <v>35.880000000000003</v>
          </cell>
          <cell r="F975">
            <v>63.07</v>
          </cell>
        </row>
        <row r="976">
          <cell r="A976" t="str">
            <v>17.05.420</v>
          </cell>
          <cell r="B976" t="str">
            <v>Peitoril em concreto simples</v>
          </cell>
          <cell r="C976" t="str">
            <v>M</v>
          </cell>
          <cell r="D976">
            <v>13.26</v>
          </cell>
          <cell r="E976">
            <v>48.81</v>
          </cell>
          <cell r="F976">
            <v>62.07</v>
          </cell>
        </row>
        <row r="977">
          <cell r="A977" t="str">
            <v>17.10</v>
          </cell>
          <cell r="B977" t="str">
            <v>Revestimento em granilite fundido no local</v>
          </cell>
        </row>
        <row r="978">
          <cell r="A978" t="str">
            <v>17.10.020</v>
          </cell>
          <cell r="B978" t="str">
            <v>Piso em granilite moldado no local</v>
          </cell>
          <cell r="C978" t="str">
            <v>M2</v>
          </cell>
          <cell r="D978">
            <v>73.430000000000007</v>
          </cell>
          <cell r="E978">
            <v>5.81</v>
          </cell>
          <cell r="F978">
            <v>79.239999999999995</v>
          </cell>
        </row>
        <row r="979">
          <cell r="A979" t="str">
            <v>17.10.100</v>
          </cell>
          <cell r="B979" t="str">
            <v>Soleira em granilite moldado no local</v>
          </cell>
          <cell r="C979" t="str">
            <v>M</v>
          </cell>
          <cell r="D979">
            <v>40.549999999999997</v>
          </cell>
          <cell r="E979">
            <v>1.45</v>
          </cell>
          <cell r="F979">
            <v>42</v>
          </cell>
        </row>
        <row r="980">
          <cell r="A980" t="str">
            <v>17.10.120</v>
          </cell>
          <cell r="B980" t="str">
            <v>Degrau em granilite moldado no local</v>
          </cell>
          <cell r="C980" t="str">
            <v>M</v>
          </cell>
          <cell r="D980">
            <v>69.760000000000005</v>
          </cell>
          <cell r="E980">
            <v>1.74</v>
          </cell>
          <cell r="F980">
            <v>71.5</v>
          </cell>
        </row>
        <row r="981">
          <cell r="A981" t="str">
            <v>17.10.200</v>
          </cell>
          <cell r="B981" t="str">
            <v>Rodapé qualquer em granilite moldado no local até 10 cm</v>
          </cell>
          <cell r="C981" t="str">
            <v>M</v>
          </cell>
          <cell r="D981">
            <v>37.700000000000003</v>
          </cell>
          <cell r="E981">
            <v>2.9</v>
          </cell>
          <cell r="F981">
            <v>40.6</v>
          </cell>
        </row>
        <row r="982">
          <cell r="A982" t="str">
            <v>17.10.410</v>
          </cell>
          <cell r="B982" t="str">
            <v>Rodapé em placas pré-moldadas de granilite, acabamento encerado, até 10 cm</v>
          </cell>
          <cell r="C982" t="str">
            <v>M</v>
          </cell>
          <cell r="D982">
            <v>84.78</v>
          </cell>
          <cell r="E982">
            <v>0.35</v>
          </cell>
          <cell r="F982">
            <v>85.13</v>
          </cell>
        </row>
        <row r="983">
          <cell r="A983" t="str">
            <v>17.10.430</v>
          </cell>
          <cell r="B983" t="str">
            <v>Piso em placas de granilite, acabamento encerado</v>
          </cell>
          <cell r="C983" t="str">
            <v>M2</v>
          </cell>
          <cell r="D983">
            <v>179.16</v>
          </cell>
          <cell r="E983">
            <v>3.48</v>
          </cell>
          <cell r="F983">
            <v>182.64</v>
          </cell>
        </row>
        <row r="984">
          <cell r="A984" t="str">
            <v>17.12</v>
          </cell>
          <cell r="B984" t="str">
            <v>Revestimento industrial fundido no local</v>
          </cell>
        </row>
        <row r="985">
          <cell r="A985" t="str">
            <v>17.12.060</v>
          </cell>
          <cell r="B985" t="str">
            <v>Piso em alta resistência moldado no local 12 mm</v>
          </cell>
          <cell r="C985" t="str">
            <v>M2</v>
          </cell>
          <cell r="D985">
            <v>79.81</v>
          </cell>
          <cell r="E985">
            <v>5.81</v>
          </cell>
          <cell r="F985">
            <v>85.62</v>
          </cell>
        </row>
        <row r="986">
          <cell r="A986" t="str">
            <v>17.12.100</v>
          </cell>
          <cell r="B986" t="str">
            <v>Soleira em alta resistência moldada no local</v>
          </cell>
          <cell r="C986" t="str">
            <v>M</v>
          </cell>
          <cell r="D986">
            <v>36.93</v>
          </cell>
          <cell r="E986">
            <v>1.45</v>
          </cell>
          <cell r="F986">
            <v>38.380000000000003</v>
          </cell>
        </row>
        <row r="987">
          <cell r="A987" t="str">
            <v>17.12.120</v>
          </cell>
          <cell r="B987" t="str">
            <v>Degrau em alta resistência 8 mm</v>
          </cell>
          <cell r="C987" t="str">
            <v>M</v>
          </cell>
          <cell r="D987">
            <v>75.06</v>
          </cell>
          <cell r="E987">
            <v>1.74</v>
          </cell>
          <cell r="F987">
            <v>76.8</v>
          </cell>
        </row>
        <row r="988">
          <cell r="A988" t="str">
            <v>17.12.140</v>
          </cell>
          <cell r="B988" t="str">
            <v>Degrau em alta resistência 12 mm</v>
          </cell>
          <cell r="C988" t="str">
            <v>M</v>
          </cell>
          <cell r="D988">
            <v>72.3</v>
          </cell>
          <cell r="E988">
            <v>1.74</v>
          </cell>
          <cell r="F988">
            <v>74.040000000000006</v>
          </cell>
        </row>
        <row r="989">
          <cell r="A989" t="str">
            <v>17.12.240</v>
          </cell>
          <cell r="B989" t="str">
            <v>Rodapé qualquer em alta resistência moldado no local até 10 cm</v>
          </cell>
          <cell r="C989" t="str">
            <v>M</v>
          </cell>
          <cell r="D989">
            <v>36.69</v>
          </cell>
          <cell r="E989">
            <v>2.9</v>
          </cell>
          <cell r="F989">
            <v>39.590000000000003</v>
          </cell>
        </row>
        <row r="990">
          <cell r="A990" t="str">
            <v>17.12.241</v>
          </cell>
          <cell r="B990" t="str">
            <v>Rodapé abaulado, com argamassa epoxi, altura entre 5 a 10cm</v>
          </cell>
          <cell r="C990" t="str">
            <v>M</v>
          </cell>
          <cell r="D990">
            <v>51.1</v>
          </cell>
          <cell r="F990">
            <v>51.1</v>
          </cell>
        </row>
        <row r="991">
          <cell r="A991" t="str">
            <v>17.12.301</v>
          </cell>
          <cell r="B991" t="str">
            <v>Piso epóxi autonivelante, múltiplas camadas, espessura 4 mm - instalado</v>
          </cell>
          <cell r="C991" t="str">
            <v>M2</v>
          </cell>
          <cell r="D991">
            <v>265.79000000000002</v>
          </cell>
          <cell r="F991">
            <v>265.79000000000002</v>
          </cell>
        </row>
        <row r="992">
          <cell r="A992" t="str">
            <v>17.20</v>
          </cell>
          <cell r="B992" t="str">
            <v>Revestimento especial fundido no local</v>
          </cell>
        </row>
        <row r="993">
          <cell r="A993" t="str">
            <v>17.20.020</v>
          </cell>
          <cell r="B993" t="str">
            <v>Massa raspada</v>
          </cell>
          <cell r="C993" t="str">
            <v>M2</v>
          </cell>
          <cell r="D993">
            <v>27.44</v>
          </cell>
          <cell r="E993">
            <v>40.770000000000003</v>
          </cell>
          <cell r="F993">
            <v>68.209999999999994</v>
          </cell>
        </row>
        <row r="994">
          <cell r="A994" t="str">
            <v>17.20.040</v>
          </cell>
          <cell r="B994" t="str">
            <v>Revestimento em granito lavado tipo Fulget uso externo, em faixas até 40 cm</v>
          </cell>
          <cell r="C994" t="str">
            <v>M</v>
          </cell>
          <cell r="D994">
            <v>69.3</v>
          </cell>
          <cell r="E994">
            <v>14.52</v>
          </cell>
          <cell r="F994">
            <v>83.82</v>
          </cell>
        </row>
        <row r="995">
          <cell r="A995" t="str">
            <v>17.20.050</v>
          </cell>
          <cell r="B995" t="str">
            <v>Friso para junta de dilatação em revestimento de granito lavado tipo Fulget</v>
          </cell>
          <cell r="C995" t="str">
            <v>M</v>
          </cell>
          <cell r="D995">
            <v>10.199999999999999</v>
          </cell>
          <cell r="F995">
            <v>10.199999999999999</v>
          </cell>
        </row>
        <row r="996">
          <cell r="A996" t="str">
            <v>17.20.060</v>
          </cell>
          <cell r="B996" t="str">
            <v>Revestimento em granito lavado tipo Fulget uso externo</v>
          </cell>
          <cell r="C996" t="str">
            <v>M2</v>
          </cell>
          <cell r="D996">
            <v>140.03</v>
          </cell>
          <cell r="E996">
            <v>14.52</v>
          </cell>
          <cell r="F996">
            <v>154.55000000000001</v>
          </cell>
        </row>
        <row r="997">
          <cell r="A997" t="str">
            <v>17.20.140</v>
          </cell>
          <cell r="B997" t="str">
            <v>Revestimento texturizado acrílico com microagregados minerais</v>
          </cell>
          <cell r="C997" t="str">
            <v>M2</v>
          </cell>
          <cell r="D997">
            <v>10.210000000000001</v>
          </cell>
          <cell r="E997">
            <v>15.98</v>
          </cell>
          <cell r="F997">
            <v>26.19</v>
          </cell>
        </row>
        <row r="998">
          <cell r="A998" t="str">
            <v>17.40</v>
          </cell>
          <cell r="B998" t="str">
            <v>Reparos e conservações em massa e concreto - GRUPO 17</v>
          </cell>
        </row>
        <row r="999">
          <cell r="A999" t="str">
            <v>17.40.010</v>
          </cell>
          <cell r="B999" t="str">
            <v>Reparos em piso de granilite - estucamento e polimento</v>
          </cell>
          <cell r="C999" t="str">
            <v>M2</v>
          </cell>
          <cell r="D999">
            <v>38.75</v>
          </cell>
          <cell r="F999">
            <v>38.75</v>
          </cell>
        </row>
        <row r="1000">
          <cell r="A1000" t="str">
            <v>17.40.020</v>
          </cell>
          <cell r="B1000" t="str">
            <v>Reparos em pisos de alta resistência fundidos no local - estucamento e polimento</v>
          </cell>
          <cell r="C1000" t="str">
            <v>M2</v>
          </cell>
          <cell r="D1000">
            <v>35.479999999999997</v>
          </cell>
          <cell r="F1000">
            <v>35.479999999999997</v>
          </cell>
        </row>
        <row r="1001">
          <cell r="A1001" t="str">
            <v>17.40.030</v>
          </cell>
          <cell r="B1001" t="str">
            <v>Reparos em degrau e espelho de granilite - estucamento e polimento</v>
          </cell>
          <cell r="C1001" t="str">
            <v>M</v>
          </cell>
          <cell r="D1001">
            <v>34.78</v>
          </cell>
          <cell r="F1001">
            <v>34.78</v>
          </cell>
        </row>
        <row r="1002">
          <cell r="A1002" t="str">
            <v>17.40.070</v>
          </cell>
          <cell r="B1002" t="str">
            <v>Reparos em rodapé de granilite - estucamento e polimento</v>
          </cell>
          <cell r="C1002" t="str">
            <v>M</v>
          </cell>
          <cell r="D1002">
            <v>24.72</v>
          </cell>
          <cell r="F1002">
            <v>24.72</v>
          </cell>
        </row>
        <row r="1003">
          <cell r="A1003" t="str">
            <v>17.40.110</v>
          </cell>
          <cell r="B1003" t="str">
            <v>Faixa antiderrapante definitiva para degraus, soleiras, patamares ou pisos</v>
          </cell>
          <cell r="C1003" t="str">
            <v>M</v>
          </cell>
          <cell r="E1003">
            <v>32.159999999999997</v>
          </cell>
          <cell r="F1003">
            <v>32.159999999999997</v>
          </cell>
        </row>
        <row r="1004">
          <cell r="A1004" t="str">
            <v>17.40.150</v>
          </cell>
          <cell r="B1004" t="str">
            <v>Resina acrílica para piso de granilite</v>
          </cell>
          <cell r="C1004" t="str">
            <v>M2</v>
          </cell>
          <cell r="D1004">
            <v>8.4600000000000009</v>
          </cell>
          <cell r="E1004">
            <v>16.38</v>
          </cell>
          <cell r="F1004">
            <v>24.84</v>
          </cell>
        </row>
        <row r="1005">
          <cell r="A1005" t="str">
            <v>17.40.160</v>
          </cell>
          <cell r="B1005" t="str">
            <v>Resina epóxi para piso de granilite</v>
          </cell>
          <cell r="C1005" t="str">
            <v>M2</v>
          </cell>
          <cell r="D1005">
            <v>16.43</v>
          </cell>
          <cell r="E1005">
            <v>16.38</v>
          </cell>
          <cell r="F1005">
            <v>32.81</v>
          </cell>
        </row>
        <row r="1006">
          <cell r="A1006" t="str">
            <v>17.40.180</v>
          </cell>
          <cell r="B1006" t="str">
            <v>Resina acrílica para degrau de granilite</v>
          </cell>
          <cell r="C1006" t="str">
            <v>M</v>
          </cell>
          <cell r="D1006">
            <v>4.51</v>
          </cell>
          <cell r="E1006">
            <v>8.5500000000000007</v>
          </cell>
          <cell r="F1006">
            <v>13.06</v>
          </cell>
        </row>
        <row r="1007">
          <cell r="A1007" t="str">
            <v>17.40.190</v>
          </cell>
          <cell r="B1007" t="str">
            <v>Resina epóxi para degrau de granilite</v>
          </cell>
          <cell r="C1007" t="str">
            <v>M</v>
          </cell>
          <cell r="D1007">
            <v>8.76</v>
          </cell>
          <cell r="E1007">
            <v>8.5500000000000007</v>
          </cell>
          <cell r="F1007">
            <v>17.309999999999999</v>
          </cell>
        </row>
        <row r="1008">
          <cell r="A1008" t="str">
            <v>18</v>
          </cell>
          <cell r="B1008" t="str">
            <v>REVESTIMENTO CERAMICO</v>
          </cell>
        </row>
        <row r="1009">
          <cell r="A1009" t="str">
            <v>18.05</v>
          </cell>
          <cell r="B1009" t="str">
            <v>Plaqueta laminada para revestimento</v>
          </cell>
        </row>
        <row r="1010">
          <cell r="A1010" t="str">
            <v>18.05.020</v>
          </cell>
          <cell r="B1010" t="str">
            <v>Revestimento em plaqueta laminada, para área interna e externa, sem rejunte</v>
          </cell>
          <cell r="C1010" t="str">
            <v>M2</v>
          </cell>
          <cell r="D1010">
            <v>61.78</v>
          </cell>
          <cell r="E1010">
            <v>9.25</v>
          </cell>
          <cell r="F1010">
            <v>71.03</v>
          </cell>
        </row>
        <row r="1011">
          <cell r="A1011" t="str">
            <v>18.06</v>
          </cell>
          <cell r="B1011" t="str">
            <v>Placa cerâmica esmaltada prensada</v>
          </cell>
        </row>
        <row r="1012">
          <cell r="A1012" t="str">
            <v>18.06.102</v>
          </cell>
          <cell r="B1012" t="str">
            <v>Placa cerâmica esmaltada PEI-5 para área interna, grupo de absorção BIIb, resistência química B, assentado com argamassa colante industrializada</v>
          </cell>
          <cell r="C1012" t="str">
            <v>M2</v>
          </cell>
          <cell r="D1012">
            <v>15.39</v>
          </cell>
          <cell r="E1012">
            <v>10.95</v>
          </cell>
          <cell r="F1012">
            <v>26.34</v>
          </cell>
        </row>
        <row r="1013">
          <cell r="A1013" t="str">
            <v>18.06.103</v>
          </cell>
          <cell r="B1013" t="str">
            <v>Rodapé em placa cerâmica esmaltada PEI-5 para área interna, grupo de absorção BIIb, resistência química B, assentado com argamassa colante industrializada</v>
          </cell>
          <cell r="C1013" t="str">
            <v>M</v>
          </cell>
          <cell r="D1013">
            <v>2.4500000000000002</v>
          </cell>
          <cell r="E1013">
            <v>0.88</v>
          </cell>
          <cell r="F1013">
            <v>3.33</v>
          </cell>
        </row>
        <row r="1014">
          <cell r="A1014" t="str">
            <v>18.06.142</v>
          </cell>
          <cell r="B1014" t="str">
            <v>Placa cerâmica esmaltada antiderrapante PEI-5 para área interna com saída para o exterior, grupo de absorção BIIa, resistência química A, assentado com argamassa colante industrializada</v>
          </cell>
          <cell r="C1014" t="str">
            <v>M2</v>
          </cell>
          <cell r="D1014">
            <v>148.91</v>
          </cell>
          <cell r="E1014">
            <v>10.95</v>
          </cell>
          <cell r="F1014">
            <v>159.86000000000001</v>
          </cell>
        </row>
        <row r="1015">
          <cell r="A1015" t="str">
            <v>18.06.143</v>
          </cell>
          <cell r="B1015" t="str">
            <v>Rodapé em placa cerâmica esmaltada antiderrapante PEI-5 para área interna com saída para o exterior, grupo de absorção BIIa, resistência química A, assentado com argamassa colante industrializada</v>
          </cell>
          <cell r="C1015" t="str">
            <v>M</v>
          </cell>
          <cell r="D1015">
            <v>25.09</v>
          </cell>
          <cell r="E1015">
            <v>0.88</v>
          </cell>
          <cell r="F1015">
            <v>25.97</v>
          </cell>
        </row>
        <row r="1016">
          <cell r="A1016" t="str">
            <v>18.06.182</v>
          </cell>
          <cell r="B1016" t="str">
            <v>Placa cerâmica esmaltada rústica PEI-5 para área interna com saída para o exterior, grupo de absorção BIIb, resistência química B, assentado com argamassa colante industrializada</v>
          </cell>
          <cell r="C1016" t="str">
            <v>M2</v>
          </cell>
          <cell r="D1016">
            <v>30.69</v>
          </cell>
          <cell r="E1016">
            <v>10.95</v>
          </cell>
          <cell r="F1016">
            <v>41.64</v>
          </cell>
        </row>
        <row r="1017">
          <cell r="A1017" t="str">
            <v>18.06.183</v>
          </cell>
          <cell r="B1017" t="str">
            <v>Rodapé em placa cerâmica esmaltada rústica PEI-5 para área interna com saída para o exterior, grupo de absorção BIIb, resistência química B, assentado com argamassa colante industrializada</v>
          </cell>
          <cell r="C1017" t="str">
            <v>M</v>
          </cell>
          <cell r="D1017">
            <v>4.88</v>
          </cell>
          <cell r="E1017">
            <v>0.88</v>
          </cell>
          <cell r="F1017">
            <v>5.76</v>
          </cell>
        </row>
        <row r="1018">
          <cell r="A1018" t="str">
            <v>18.06.350</v>
          </cell>
          <cell r="B1018" t="str">
            <v>Assentamento de pisos e revestimentos cerâmicos com argamassa mista</v>
          </cell>
          <cell r="C1018" t="str">
            <v>M2</v>
          </cell>
          <cell r="D1018">
            <v>9.93</v>
          </cell>
          <cell r="E1018">
            <v>46.06</v>
          </cell>
          <cell r="F1018">
            <v>55.99</v>
          </cell>
        </row>
        <row r="1019">
          <cell r="A1019" t="str">
            <v>18.06.400</v>
          </cell>
          <cell r="B1019" t="str">
            <v>Rejuntamento em placas cerâmicas com cimento branco, juntas acima de 3 até 5 mm</v>
          </cell>
          <cell r="C1019" t="str">
            <v>M2</v>
          </cell>
          <cell r="D1019">
            <v>1.1000000000000001</v>
          </cell>
          <cell r="E1019">
            <v>7.31</v>
          </cell>
          <cell r="F1019">
            <v>8.41</v>
          </cell>
        </row>
        <row r="1020">
          <cell r="A1020" t="str">
            <v>18.06.410</v>
          </cell>
          <cell r="B1020" t="str">
            <v>Rejuntamento em placas cerâmicas com argamassa industrializada para rejunte, juntas acima de 3 até 5 mm</v>
          </cell>
          <cell r="C1020" t="str">
            <v>M2</v>
          </cell>
          <cell r="D1020">
            <v>2.21</v>
          </cell>
          <cell r="E1020">
            <v>7.31</v>
          </cell>
          <cell r="F1020">
            <v>9.52</v>
          </cell>
        </row>
        <row r="1021">
          <cell r="A1021" t="str">
            <v>18.06.420</v>
          </cell>
          <cell r="B1021" t="str">
            <v>Rejuntamento em placas cerâmicas com cimento branco, juntas acima de 5 até 10 mm</v>
          </cell>
          <cell r="C1021" t="str">
            <v>M2</v>
          </cell>
          <cell r="D1021">
            <v>2.19</v>
          </cell>
          <cell r="E1021">
            <v>7.31</v>
          </cell>
          <cell r="F1021">
            <v>9.5</v>
          </cell>
        </row>
        <row r="1022">
          <cell r="A1022" t="str">
            <v>18.06.430</v>
          </cell>
          <cell r="B1022" t="str">
            <v>Rejuntamento em placas cerâmicas com argamassa industrializada para rejunte, juntas acima de 5 até 10 mm</v>
          </cell>
          <cell r="C1022" t="str">
            <v>M2</v>
          </cell>
          <cell r="D1022">
            <v>5.53</v>
          </cell>
          <cell r="E1022">
            <v>7.31</v>
          </cell>
          <cell r="F1022">
            <v>12.84</v>
          </cell>
        </row>
        <row r="1023">
          <cell r="A1023" t="str">
            <v>18.06.500</v>
          </cell>
          <cell r="B1023" t="str">
            <v>Rejuntamento de rodapé em placas cerâmicas com cimento branco, altura até 10 cm, juntas acima de 3 até 5 mm</v>
          </cell>
          <cell r="C1023" t="str">
            <v>M</v>
          </cell>
          <cell r="D1023">
            <v>0.11</v>
          </cell>
          <cell r="E1023">
            <v>0.82</v>
          </cell>
          <cell r="F1023">
            <v>0.93</v>
          </cell>
        </row>
        <row r="1024">
          <cell r="A1024" t="str">
            <v>18.06.510</v>
          </cell>
          <cell r="B1024" t="str">
            <v>Rejuntamento de rodapé em placas cerâmicas com argamassa industrializada para rejunte, altura até 10 cm, juntas acima de 3 até 5 mm</v>
          </cell>
          <cell r="C1024" t="str">
            <v>M</v>
          </cell>
          <cell r="D1024">
            <v>0.22</v>
          </cell>
          <cell r="E1024">
            <v>0.82</v>
          </cell>
          <cell r="F1024">
            <v>1.04</v>
          </cell>
        </row>
        <row r="1025">
          <cell r="A1025" t="str">
            <v>18.06.520</v>
          </cell>
          <cell r="B1025" t="str">
            <v>Rejuntamento de rodapé em placas cerâmicas com cimento branco, altura até 10 cm, juntas acima de 5 até 10 mm</v>
          </cell>
          <cell r="C1025" t="str">
            <v>M</v>
          </cell>
          <cell r="D1025">
            <v>0.22</v>
          </cell>
          <cell r="E1025">
            <v>0.82</v>
          </cell>
          <cell r="F1025">
            <v>1.04</v>
          </cell>
        </row>
        <row r="1026">
          <cell r="A1026" t="str">
            <v>18.06.530</v>
          </cell>
          <cell r="B1026" t="str">
            <v>Rejuntamento de rodapé em placas cerâmicas com argamassa industrializada para rejunte, altura até 10 cm, juntas acima de 5 até 10 mm</v>
          </cell>
          <cell r="C1026" t="str">
            <v>M</v>
          </cell>
          <cell r="D1026">
            <v>0.55000000000000004</v>
          </cell>
          <cell r="E1026">
            <v>0.82</v>
          </cell>
          <cell r="F1026">
            <v>1.37</v>
          </cell>
        </row>
        <row r="1027">
          <cell r="A1027" t="str">
            <v>18.07</v>
          </cell>
          <cell r="B1027" t="str">
            <v>Placa ceramica nao esmaltada extrudada</v>
          </cell>
        </row>
        <row r="1028">
          <cell r="A1028" t="str">
            <v>18.07.020</v>
          </cell>
          <cell r="B1028" t="str">
            <v>Placa cerâmica não esmaltada extrudada de alta resistência química e mecânica, espessura de 9 mm, uso industrial, assentado com argamassa química bicomponente</v>
          </cell>
          <cell r="C1028" t="str">
            <v>M2</v>
          </cell>
          <cell r="D1028">
            <v>123.35</v>
          </cell>
          <cell r="E1028">
            <v>10.95</v>
          </cell>
          <cell r="F1028">
            <v>134.30000000000001</v>
          </cell>
        </row>
        <row r="1029">
          <cell r="A1029" t="str">
            <v>18.07.021</v>
          </cell>
          <cell r="B1029" t="str">
            <v>Placa cerâmica não esmaltada extrudada de alta resistência química e mecânica, espessura de 9 mm, uso industrial, assentado com argamassa colante industrial</v>
          </cell>
          <cell r="C1029" t="str">
            <v>M2</v>
          </cell>
          <cell r="D1029">
            <v>158.31</v>
          </cell>
          <cell r="E1029">
            <v>10.95</v>
          </cell>
          <cell r="F1029">
            <v>169.26</v>
          </cell>
        </row>
        <row r="1030">
          <cell r="A1030" t="str">
            <v>18.07.040</v>
          </cell>
          <cell r="B1030" t="str">
            <v>Placa cerâmica não esmaltada extrudada de alta resistência química e mecânica, espessura de 14 mm, uso industrial, assentado com argamassa química bicomponente</v>
          </cell>
          <cell r="C1030" t="str">
            <v>M2</v>
          </cell>
          <cell r="D1030">
            <v>196.84</v>
          </cell>
          <cell r="E1030">
            <v>10.95</v>
          </cell>
          <cell r="F1030">
            <v>207.79</v>
          </cell>
        </row>
        <row r="1031">
          <cell r="A1031" t="str">
            <v>18.07.080</v>
          </cell>
          <cell r="B1031" t="str">
            <v>Rodapé em placa cerâmica não esmaltada extrudada de alta resistência química e mecânica, altura de 10 cm, uso industrial, assentado com argamassa química bicomponente</v>
          </cell>
          <cell r="C1031" t="str">
            <v>M</v>
          </cell>
          <cell r="D1031">
            <v>41.73</v>
          </cell>
          <cell r="E1031">
            <v>1.1000000000000001</v>
          </cell>
          <cell r="F1031">
            <v>42.83</v>
          </cell>
        </row>
        <row r="1032">
          <cell r="A1032" t="str">
            <v>18.07.160</v>
          </cell>
          <cell r="B1032" t="str">
            <v>Placa cerâmica não esmaltada extrudada para área com altas temperaturas, de alta resistência química e mecânica, espessura mínima de 13 mm, uso industrial e cozinhas profissionais, assentado com argamassa industrializada</v>
          </cell>
          <cell r="C1032" t="str">
            <v>M2</v>
          </cell>
          <cell r="D1032">
            <v>263.63</v>
          </cell>
          <cell r="E1032">
            <v>10.95</v>
          </cell>
          <cell r="F1032">
            <v>274.58</v>
          </cell>
        </row>
        <row r="1033">
          <cell r="A1033" t="str">
            <v>18.07.170</v>
          </cell>
          <cell r="B1033" t="str">
            <v>Rodapé em placa cerâmica não esmaltada extrudada para área com altas temperaturas, de alta resistência química e mecânica, altura de 10cm, uso industrial e cozinhas profissionais, assentado com argamassa industrializada</v>
          </cell>
          <cell r="C1033" t="str">
            <v>M</v>
          </cell>
          <cell r="D1033">
            <v>49.93</v>
          </cell>
          <cell r="E1033">
            <v>1.1000000000000001</v>
          </cell>
          <cell r="F1033">
            <v>51.03</v>
          </cell>
        </row>
        <row r="1034">
          <cell r="A1034" t="str">
            <v>18.07.200</v>
          </cell>
          <cell r="B1034" t="str">
            <v>Rejuntamento em placa cerâmica extrudada antiácida de 9 mm, com argamassa industrializada bicomponente à base de resina furânica, juntas acima de 3 até 6 mm</v>
          </cell>
          <cell r="C1034" t="str">
            <v>M2</v>
          </cell>
          <cell r="D1034">
            <v>36.020000000000003</v>
          </cell>
          <cell r="E1034">
            <v>7.31</v>
          </cell>
          <cell r="F1034">
            <v>43.33</v>
          </cell>
        </row>
        <row r="1035">
          <cell r="A1035" t="str">
            <v>18.07.210</v>
          </cell>
          <cell r="B1035" t="str">
            <v>Rejuntamento de placa cerâmica extrudada de 9 mm, com argamassa sintética industrializada tricomponente à base de resina epóxi, juntas acima de 3 até 6 mm</v>
          </cell>
          <cell r="C1035" t="str">
            <v>M2</v>
          </cell>
          <cell r="D1035">
            <v>27.24</v>
          </cell>
          <cell r="E1035">
            <v>7.31</v>
          </cell>
          <cell r="F1035">
            <v>34.549999999999997</v>
          </cell>
        </row>
        <row r="1036">
          <cell r="A1036" t="str">
            <v>18.07.220</v>
          </cell>
          <cell r="B1036" t="str">
            <v>Rejuntamento em placa cerâmica extrudada antiácida, espessura de 14 mm, com argamassa industrializada bicomponente, à base de resina furânica, juntas acima de 3 até 6 mm</v>
          </cell>
          <cell r="C1036" t="str">
            <v>M2</v>
          </cell>
          <cell r="D1036">
            <v>60.04</v>
          </cell>
          <cell r="E1036">
            <v>7.31</v>
          </cell>
          <cell r="F1036">
            <v>67.349999999999994</v>
          </cell>
        </row>
        <row r="1037">
          <cell r="A1037" t="str">
            <v>18.07.230</v>
          </cell>
          <cell r="B1037" t="str">
            <v>Rejuntamento em placa cerâmica extrudada antiácida de 14 mm, com argamassa sintética industrializada tricomponente, à base de resina epóxi, juntas de 3 até 6 mm</v>
          </cell>
          <cell r="C1037" t="str">
            <v>M2</v>
          </cell>
          <cell r="D1037">
            <v>45.4</v>
          </cell>
          <cell r="E1037">
            <v>7.31</v>
          </cell>
          <cell r="F1037">
            <v>52.71</v>
          </cell>
        </row>
        <row r="1038">
          <cell r="A1038" t="str">
            <v>18.07.250</v>
          </cell>
          <cell r="B1038" t="str">
            <v>Rejuntamento em placa cerâmica extrudada antiácida, com argamassa industrializada anticorrosiva bicomponente à base de bauxita, para área de altas temperaturas, juntas acima de 3 até 6mm</v>
          </cell>
          <cell r="C1038" t="str">
            <v>M2</v>
          </cell>
          <cell r="D1038">
            <v>47.14</v>
          </cell>
          <cell r="E1038">
            <v>7.31</v>
          </cell>
          <cell r="F1038">
            <v>54.45</v>
          </cell>
        </row>
        <row r="1039">
          <cell r="A1039" t="str">
            <v>18.07.300</v>
          </cell>
          <cell r="B1039" t="str">
            <v>Rejuntamento de rodapé em placa cerâmica extrudada antiácida de 9 mm, com argamassa industrializada bicomponente à base de resina furânica, juntas acima de 3 até 6 mm</v>
          </cell>
          <cell r="C1039" t="str">
            <v>M</v>
          </cell>
          <cell r="D1039">
            <v>3.6</v>
          </cell>
          <cell r="E1039">
            <v>0.73</v>
          </cell>
          <cell r="F1039">
            <v>4.33</v>
          </cell>
        </row>
        <row r="1040">
          <cell r="A1040" t="str">
            <v>18.07.310</v>
          </cell>
          <cell r="B1040" t="str">
            <v>Rejuntamento de rodapé em placa cerâmica extrudada antiácida de 9 mm, com argamassa sintética  industrializada tricomponente à base de resina epóxi, juntas acima de 3 até 6 mm</v>
          </cell>
          <cell r="C1040" t="str">
            <v>M</v>
          </cell>
          <cell r="D1040">
            <v>2.72</v>
          </cell>
          <cell r="E1040">
            <v>0.73</v>
          </cell>
          <cell r="F1040">
            <v>3.45</v>
          </cell>
        </row>
        <row r="1041">
          <cell r="A1041" t="str">
            <v>18.08</v>
          </cell>
          <cell r="B1041" t="str">
            <v>Revestimento em porcelanato</v>
          </cell>
        </row>
        <row r="1042">
          <cell r="A1042" t="str">
            <v>18.08.032</v>
          </cell>
          <cell r="B1042" t="str">
            <v>Revestimento em porcelanato esmaltado antiderrapante para área externa e ambiente com alto tráfego, grupo de absorção BIa, assentado com argamassa colante industrializada, rejuntado</v>
          </cell>
          <cell r="C1042" t="str">
            <v>M2</v>
          </cell>
          <cell r="D1042">
            <v>99.98</v>
          </cell>
          <cell r="E1042">
            <v>28.95</v>
          </cell>
          <cell r="F1042">
            <v>128.93</v>
          </cell>
        </row>
        <row r="1043">
          <cell r="A1043" t="str">
            <v>18.08.042</v>
          </cell>
          <cell r="B1043" t="str">
            <v>Rodapé em porcelanato esmaltado antiderrapante para área externa e ambiente com alto tráfego, grupo de absorção BIa, assentado com argamassa colante industrializada, rejuntado</v>
          </cell>
          <cell r="C1043" t="str">
            <v>M</v>
          </cell>
          <cell r="D1043">
            <v>17.78</v>
          </cell>
          <cell r="E1043">
            <v>8.0399999999999991</v>
          </cell>
          <cell r="F1043">
            <v>25.82</v>
          </cell>
        </row>
        <row r="1044">
          <cell r="A1044" t="str">
            <v>18.08.062</v>
          </cell>
          <cell r="B1044" t="str">
            <v>Revestimento em porcelanato esmaltado polido para área interna e ambiente com tráfego médio, grupo de absorção BIa, assentado com argamassa colante industrializada, rejuntado</v>
          </cell>
          <cell r="C1044" t="str">
            <v>M2</v>
          </cell>
          <cell r="D1044">
            <v>146.6</v>
          </cell>
          <cell r="E1044">
            <v>28.95</v>
          </cell>
          <cell r="F1044">
            <v>175.55</v>
          </cell>
        </row>
        <row r="1045">
          <cell r="A1045" t="str">
            <v>18.08.072</v>
          </cell>
          <cell r="B1045" t="str">
            <v>Rodapé em porcelanato esmaltado polido para área interna e ambiente com tráfego médio, grupo de absorção BIa, assentado com argamassa colante industrializada, rejuntado</v>
          </cell>
          <cell r="C1045" t="str">
            <v>M</v>
          </cell>
          <cell r="D1045">
            <v>25.9</v>
          </cell>
          <cell r="E1045">
            <v>8.0399999999999991</v>
          </cell>
          <cell r="F1045">
            <v>33.94</v>
          </cell>
        </row>
        <row r="1046">
          <cell r="A1046" t="str">
            <v>18.08.090</v>
          </cell>
          <cell r="B1046" t="str">
            <v>Revestimento em porcelanato esmaltado acetinado para área interna e ambiente com acesso ao exterior, grupo de absorção BIa, resistência química B, assentado com argamassa colante industrializada, rejuntado</v>
          </cell>
          <cell r="C1046" t="str">
            <v>M2</v>
          </cell>
          <cell r="D1046">
            <v>86.13</v>
          </cell>
          <cell r="E1046">
            <v>28.95</v>
          </cell>
          <cell r="F1046">
            <v>115.08</v>
          </cell>
        </row>
        <row r="1047">
          <cell r="A1047" t="str">
            <v>18.08.100</v>
          </cell>
          <cell r="B1047" t="str">
            <v>Rodapé em porcelanato esmaltado acetinado para área interna e ambiente com acesso ao exterior, grupo de absorção BIa, resistência química B, assentado com argamassa colante industrializada, rejuntado</v>
          </cell>
          <cell r="C1047" t="str">
            <v>M</v>
          </cell>
          <cell r="D1047">
            <v>15.37</v>
          </cell>
          <cell r="E1047">
            <v>8.0399999999999991</v>
          </cell>
          <cell r="F1047">
            <v>23.41</v>
          </cell>
        </row>
        <row r="1048">
          <cell r="A1048" t="str">
            <v>18.08.110</v>
          </cell>
          <cell r="B1048" t="str">
            <v>Revestimento em porcelanato técnico antiderrapante para área externa, grupo de absorção BIa, assentado com argamassa colante industrializada, rejuntado</v>
          </cell>
          <cell r="C1048" t="str">
            <v>M2</v>
          </cell>
          <cell r="D1048">
            <v>176.61</v>
          </cell>
          <cell r="E1048">
            <v>28.95</v>
          </cell>
          <cell r="F1048">
            <v>205.56</v>
          </cell>
        </row>
        <row r="1049">
          <cell r="A1049" t="str">
            <v>18.08.120</v>
          </cell>
          <cell r="B1049" t="str">
            <v>Rodapé em porcelanato técnico antiderrapante para área interna, grupo de absorção BIa, assentado com argamassa colante industrializada, rejuntado</v>
          </cell>
          <cell r="C1049" t="str">
            <v>M</v>
          </cell>
          <cell r="D1049">
            <v>31.33</v>
          </cell>
          <cell r="E1049">
            <v>8.0399999999999991</v>
          </cell>
          <cell r="F1049">
            <v>39.369999999999997</v>
          </cell>
        </row>
        <row r="1050">
          <cell r="A1050" t="str">
            <v>18.08.152</v>
          </cell>
          <cell r="B1050" t="str">
            <v>Revestimento em porcelanato técnico natural para área interna e ambiente com acesso ao exterior, grupo de absorção BIa, assentado com argamassa colante industrializada, rejuntado</v>
          </cell>
          <cell r="C1050" t="str">
            <v>M2</v>
          </cell>
          <cell r="D1050">
            <v>127.6</v>
          </cell>
          <cell r="E1050">
            <v>28.95</v>
          </cell>
          <cell r="F1050">
            <v>156.55000000000001</v>
          </cell>
        </row>
        <row r="1051">
          <cell r="A1051" t="str">
            <v>18.08.162</v>
          </cell>
          <cell r="B1051" t="str">
            <v>Rodapé em porcelanato técnico natural, para área interna e ambiente com acesso ao exterior, grupo de absorção BIa, assentado com argamassa colante industrializada, rejuntado</v>
          </cell>
          <cell r="C1051" t="str">
            <v>M</v>
          </cell>
          <cell r="D1051">
            <v>22.79</v>
          </cell>
          <cell r="E1051">
            <v>8.0399999999999991</v>
          </cell>
          <cell r="F1051">
            <v>30.83</v>
          </cell>
        </row>
        <row r="1052">
          <cell r="A1052" t="str">
            <v>18.08.170</v>
          </cell>
          <cell r="B1052" t="str">
            <v>Revestimento em porcelanato técnico polido para área interna e ambiente de médio tráfego, grupo de absorção BIa, coeficiente de atrito I, assentado com argamassa colante industrializada, rejuntado</v>
          </cell>
          <cell r="C1052" t="str">
            <v>M2</v>
          </cell>
          <cell r="D1052">
            <v>168.49</v>
          </cell>
          <cell r="E1052">
            <v>28.95</v>
          </cell>
          <cell r="F1052">
            <v>197.44</v>
          </cell>
        </row>
        <row r="1053">
          <cell r="A1053" t="str">
            <v>18.08.180</v>
          </cell>
          <cell r="B1053" t="str">
            <v>Rodapé em porcelanato técnico polido para área interna e ambiente de médio tráfego, grupo de absorção BIa, assentado com argamassa colante industrializada, rejuntado</v>
          </cell>
          <cell r="C1053" t="str">
            <v>M</v>
          </cell>
          <cell r="D1053">
            <v>29.91</v>
          </cell>
          <cell r="E1053">
            <v>8.0399999999999991</v>
          </cell>
          <cell r="F1053">
            <v>37.950000000000003</v>
          </cell>
        </row>
        <row r="1054">
          <cell r="A1054" t="str">
            <v>18.11</v>
          </cell>
          <cell r="B1054" t="str">
            <v>Revestimento em placa ceramica esmaltada</v>
          </cell>
        </row>
        <row r="1055">
          <cell r="A1055" t="str">
            <v>18.11.012</v>
          </cell>
          <cell r="B1055" t="str">
            <v>Revestimento em placa cerâmica esmaltada de 7,5x7,5 cm, assentado e rejuntado com argamassa industrializada</v>
          </cell>
          <cell r="C1055" t="str">
            <v>M2</v>
          </cell>
          <cell r="D1055">
            <v>103.41</v>
          </cell>
          <cell r="E1055">
            <v>16.39</v>
          </cell>
          <cell r="F1055">
            <v>119.8</v>
          </cell>
        </row>
        <row r="1056">
          <cell r="A1056" t="str">
            <v>18.11.022</v>
          </cell>
          <cell r="B1056" t="str">
            <v>Revestimento em placa cerâmica esmaltada de 10x10 cm, assentado e rejuntado com argamassa industrializada</v>
          </cell>
          <cell r="C1056" t="str">
            <v>M2</v>
          </cell>
          <cell r="D1056">
            <v>81.540000000000006</v>
          </cell>
          <cell r="E1056">
            <v>16.39</v>
          </cell>
          <cell r="F1056">
            <v>97.93</v>
          </cell>
        </row>
        <row r="1057">
          <cell r="A1057" t="str">
            <v>18.11.032</v>
          </cell>
          <cell r="B1057" t="str">
            <v>Revestimento em placa cerâmica esmaltada de 15x15 cm, tipo monocolor, assentado e rejuntado com argamassa industrializada</v>
          </cell>
          <cell r="C1057" t="str">
            <v>M2</v>
          </cell>
          <cell r="D1057">
            <v>92.81</v>
          </cell>
          <cell r="E1057">
            <v>16.39</v>
          </cell>
          <cell r="F1057">
            <v>109.2</v>
          </cell>
        </row>
        <row r="1058">
          <cell r="A1058" t="str">
            <v>18.11.042</v>
          </cell>
          <cell r="B1058" t="str">
            <v>Revestimento em placa cerâmica esmaltada de 20x20 cm, tipo monocolor, assentado e rejuntado com argamassa industrializada</v>
          </cell>
          <cell r="C1058" t="str">
            <v>M2</v>
          </cell>
          <cell r="D1058">
            <v>80.959999999999994</v>
          </cell>
          <cell r="E1058">
            <v>16.39</v>
          </cell>
          <cell r="F1058">
            <v>97.35</v>
          </cell>
        </row>
        <row r="1059">
          <cell r="A1059" t="str">
            <v>18.11.052</v>
          </cell>
          <cell r="B1059" t="str">
            <v>Revestimento em placa cerâmica esmaltada, tipo monoporosa, retangular, assentado e rejuntado com argamassa industrializada</v>
          </cell>
          <cell r="C1059" t="str">
            <v>M2</v>
          </cell>
          <cell r="D1059">
            <v>130.5</v>
          </cell>
          <cell r="E1059">
            <v>16.39</v>
          </cell>
          <cell r="F1059">
            <v>146.88999999999999</v>
          </cell>
        </row>
        <row r="1060">
          <cell r="A1060" t="str">
            <v>18.12</v>
          </cell>
          <cell r="B1060" t="str">
            <v>Revestimento em pastilha e mosaico</v>
          </cell>
        </row>
        <row r="1061">
          <cell r="A1061" t="str">
            <v>18.12.020</v>
          </cell>
          <cell r="B1061" t="str">
            <v>Revestimento em pastilha de porcelana natural ou esmaltada de 5 x 5 cm, assentado e rejuntado com argamassa colante industrializada</v>
          </cell>
          <cell r="C1061" t="str">
            <v>M2</v>
          </cell>
          <cell r="D1061">
            <v>169.85</v>
          </cell>
          <cell r="E1061">
            <v>20.74</v>
          </cell>
          <cell r="F1061">
            <v>190.59</v>
          </cell>
        </row>
        <row r="1062">
          <cell r="A1062" t="str">
            <v>18.12.120</v>
          </cell>
          <cell r="B1062" t="str">
            <v>Revestimento em pastilha de porcelana natural ou esmaltada de 2,5 x 2,5 cm, assentado e rejuntado com argamassa colante industrializada</v>
          </cell>
          <cell r="C1062" t="str">
            <v>M2</v>
          </cell>
          <cell r="D1062">
            <v>288.10000000000002</v>
          </cell>
          <cell r="E1062">
            <v>20.74</v>
          </cell>
          <cell r="F1062">
            <v>308.83999999999997</v>
          </cell>
        </row>
        <row r="1063">
          <cell r="A1063" t="str">
            <v>18.12.140</v>
          </cell>
          <cell r="B1063" t="str">
            <v>Revestimento em pastilha de porcelana natural ou esmaltada de 2,5 x 5 cm, assentado e rejuntado com argamassa colante industrializada</v>
          </cell>
          <cell r="C1063" t="str">
            <v>M2</v>
          </cell>
          <cell r="D1063">
            <v>341.09</v>
          </cell>
          <cell r="E1063">
            <v>20.74</v>
          </cell>
          <cell r="F1063">
            <v>361.83</v>
          </cell>
        </row>
        <row r="1064">
          <cell r="A1064" t="str">
            <v>18.13</v>
          </cell>
          <cell r="B1064" t="str">
            <v>Revestimento ceramico nao esmaltado extrudado</v>
          </cell>
        </row>
        <row r="1065">
          <cell r="A1065" t="str">
            <v>18.13.010</v>
          </cell>
          <cell r="B1065" t="str">
            <v>Revestimento em placa cerâmica não esmaltada extrudada, de alta resistência química e mecânica, espessura de 9 mm, assentado com argamassa colante industrializada</v>
          </cell>
          <cell r="C1065" t="str">
            <v>M2</v>
          </cell>
          <cell r="D1065">
            <v>115.18</v>
          </cell>
          <cell r="E1065">
            <v>13.27</v>
          </cell>
          <cell r="F1065">
            <v>128.44999999999999</v>
          </cell>
        </row>
        <row r="1066">
          <cell r="A1066" t="str">
            <v>18.13.020</v>
          </cell>
          <cell r="B1066" t="str">
            <v>Revestimento em placa cerâmica extrudada de alta resistência química e mecânica, espessura entre 9 e 10 mm, assentado com argamassa industrializada de alta aderência</v>
          </cell>
          <cell r="C1066" t="str">
            <v>M2</v>
          </cell>
          <cell r="D1066">
            <v>113.84</v>
          </cell>
          <cell r="E1066">
            <v>13.27</v>
          </cell>
          <cell r="F1066">
            <v>127.11</v>
          </cell>
        </row>
        <row r="1067">
          <cell r="A1067" t="str">
            <v>18.13.202</v>
          </cell>
          <cell r="B1067" t="str">
            <v>Rejuntamento em placa cerâmica extrudada, espessura entre 9 e 10 mm, com argamassa industrial anticorrosiva à base de resina epóxi, juntas de 6 a 10 mm</v>
          </cell>
          <cell r="C1067" t="str">
            <v>M2</v>
          </cell>
          <cell r="D1067">
            <v>39.729999999999997</v>
          </cell>
          <cell r="E1067">
            <v>7.31</v>
          </cell>
          <cell r="F1067">
            <v>47.04</v>
          </cell>
        </row>
        <row r="1068">
          <cell r="A1068" t="str">
            <v>19</v>
          </cell>
          <cell r="B1068" t="str">
            <v>REVESTIMENTO EM PEDRA</v>
          </cell>
        </row>
        <row r="1069">
          <cell r="A1069" t="str">
            <v>19.01</v>
          </cell>
          <cell r="B1069" t="str">
            <v>Granito</v>
          </cell>
        </row>
        <row r="1070">
          <cell r="A1070" t="str">
            <v>19.01.022</v>
          </cell>
          <cell r="B1070" t="str">
            <v>Revestimento em granito, espessura de 2 cm, acabamento polido</v>
          </cell>
          <cell r="C1070" t="str">
            <v>M2</v>
          </cell>
          <cell r="D1070">
            <v>377.73</v>
          </cell>
          <cell r="E1070">
            <v>34.6</v>
          </cell>
          <cell r="F1070">
            <v>412.33</v>
          </cell>
        </row>
        <row r="1071">
          <cell r="A1071" t="str">
            <v>19.01.062</v>
          </cell>
          <cell r="B1071" t="str">
            <v>Peitoril e/ou soleira em granito, espessura de 2 cm e largura até 20 cm, acabamento polido</v>
          </cell>
          <cell r="C1071" t="str">
            <v>M</v>
          </cell>
          <cell r="D1071">
            <v>121.33</v>
          </cell>
          <cell r="E1071">
            <v>15.92</v>
          </cell>
          <cell r="F1071">
            <v>137.25</v>
          </cell>
        </row>
        <row r="1072">
          <cell r="A1072" t="str">
            <v>19.01.064</v>
          </cell>
          <cell r="B1072" t="str">
            <v>Peitoril e/ou soleira em granito, espessura de 2 cm e largura de 21 cm até 30 cm, acabamento polido</v>
          </cell>
          <cell r="C1072" t="str">
            <v>M</v>
          </cell>
          <cell r="D1072">
            <v>142.57</v>
          </cell>
          <cell r="E1072">
            <v>19.91</v>
          </cell>
          <cell r="F1072">
            <v>162.47999999999999</v>
          </cell>
        </row>
        <row r="1073">
          <cell r="A1073" t="str">
            <v>19.01.122</v>
          </cell>
          <cell r="B1073" t="str">
            <v>Degrau e espelho de granito, espessura de 2 cm, acabamento polido</v>
          </cell>
          <cell r="C1073" t="str">
            <v>M</v>
          </cell>
          <cell r="D1073">
            <v>322.64</v>
          </cell>
          <cell r="E1073">
            <v>39.82</v>
          </cell>
          <cell r="F1073">
            <v>362.46</v>
          </cell>
        </row>
        <row r="1074">
          <cell r="A1074" t="str">
            <v>19.01.322</v>
          </cell>
          <cell r="B1074" t="str">
            <v>Rodapé em granito, espessura de 2 cm e altura de 7 cm, acabamento polido</v>
          </cell>
          <cell r="C1074" t="str">
            <v>M</v>
          </cell>
          <cell r="D1074">
            <v>71.010000000000005</v>
          </cell>
          <cell r="E1074">
            <v>8.7200000000000006</v>
          </cell>
          <cell r="F1074">
            <v>79.73</v>
          </cell>
        </row>
        <row r="1075">
          <cell r="A1075" t="str">
            <v>19.01.324</v>
          </cell>
          <cell r="B1075" t="str">
            <v>Rodapé em granito, espessura de 2 cm e altura de 7,1 cm até 10 cm, acabamento polido</v>
          </cell>
          <cell r="C1075" t="str">
            <v>M</v>
          </cell>
          <cell r="D1075">
            <v>69.64</v>
          </cell>
          <cell r="E1075">
            <v>8.7200000000000006</v>
          </cell>
          <cell r="F1075">
            <v>78.36</v>
          </cell>
        </row>
        <row r="1076">
          <cell r="A1076" t="str">
            <v>19.02</v>
          </cell>
          <cell r="B1076" t="str">
            <v>Marmore</v>
          </cell>
        </row>
        <row r="1077">
          <cell r="A1077" t="str">
            <v>19.02.020</v>
          </cell>
          <cell r="B1077" t="str">
            <v>Revestimento em mármore branco, espessura de 2 cm, assente com massa</v>
          </cell>
          <cell r="C1077" t="str">
            <v>M2</v>
          </cell>
          <cell r="D1077">
            <v>504.37</v>
          </cell>
          <cell r="E1077">
            <v>8.7100000000000009</v>
          </cell>
          <cell r="F1077">
            <v>513.08000000000004</v>
          </cell>
        </row>
        <row r="1078">
          <cell r="A1078" t="str">
            <v>19.02.040</v>
          </cell>
          <cell r="B1078" t="str">
            <v>Revestimento em mármore travertino nacional, espessura de 2 cm, assente com massa</v>
          </cell>
          <cell r="C1078" t="str">
            <v>M2</v>
          </cell>
          <cell r="D1078">
            <v>610.87</v>
          </cell>
          <cell r="E1078">
            <v>8.7100000000000009</v>
          </cell>
          <cell r="F1078">
            <v>619.58000000000004</v>
          </cell>
        </row>
        <row r="1079">
          <cell r="A1079" t="str">
            <v>19.02.060</v>
          </cell>
          <cell r="B1079" t="str">
            <v>Revestimento em mármore branco, espessura de 3 cm, assente com massa</v>
          </cell>
          <cell r="C1079" t="str">
            <v>M2</v>
          </cell>
          <cell r="D1079">
            <v>705.01</v>
          </cell>
          <cell r="E1079">
            <v>10.16</v>
          </cell>
          <cell r="F1079">
            <v>715.17</v>
          </cell>
        </row>
        <row r="1080">
          <cell r="A1080" t="str">
            <v>19.02.080</v>
          </cell>
          <cell r="B1080" t="str">
            <v>Revestimento em mármore travertino nacional, espessura de 3 cm, assente com massa</v>
          </cell>
          <cell r="C1080" t="str">
            <v>M2</v>
          </cell>
          <cell r="D1080">
            <v>766.81</v>
          </cell>
          <cell r="E1080">
            <v>10.16</v>
          </cell>
          <cell r="F1080">
            <v>776.97</v>
          </cell>
        </row>
        <row r="1081">
          <cell r="A1081" t="str">
            <v>19.02.220</v>
          </cell>
          <cell r="B1081" t="str">
            <v>Degrau e espelho em mármore branco, espessura de 2 cm</v>
          </cell>
          <cell r="C1081" t="str">
            <v>M</v>
          </cell>
          <cell r="D1081">
            <v>297.38</v>
          </cell>
          <cell r="E1081">
            <v>5.08</v>
          </cell>
          <cell r="F1081">
            <v>302.45999999999998</v>
          </cell>
        </row>
        <row r="1082">
          <cell r="A1082" t="str">
            <v>19.02.240</v>
          </cell>
          <cell r="B1082" t="str">
            <v>Degrau e espelho em mármore travertino nacional, espessura de 2 cm</v>
          </cell>
          <cell r="C1082" t="str">
            <v>M</v>
          </cell>
          <cell r="D1082">
            <v>303.86</v>
          </cell>
          <cell r="E1082">
            <v>5.08</v>
          </cell>
          <cell r="F1082">
            <v>308.94</v>
          </cell>
        </row>
        <row r="1083">
          <cell r="A1083" t="str">
            <v>19.02.250</v>
          </cell>
          <cell r="B1083" t="str">
            <v>Rodapé em mármore branco, espessura de 2 cm e altura de 7 cm</v>
          </cell>
          <cell r="C1083" t="str">
            <v>M</v>
          </cell>
          <cell r="D1083">
            <v>48.92</v>
          </cell>
          <cell r="E1083">
            <v>1.45</v>
          </cell>
          <cell r="F1083">
            <v>50.37</v>
          </cell>
        </row>
        <row r="1084">
          <cell r="A1084" t="str">
            <v>19.03</v>
          </cell>
          <cell r="B1084" t="str">
            <v>Pedra</v>
          </cell>
        </row>
        <row r="1085">
          <cell r="A1085" t="str">
            <v>19.03.020</v>
          </cell>
          <cell r="B1085" t="str">
            <v>Revestimento em pedra tipo arenito comum</v>
          </cell>
          <cell r="C1085" t="str">
            <v>M2</v>
          </cell>
          <cell r="D1085">
            <v>223.69</v>
          </cell>
          <cell r="E1085">
            <v>23.23</v>
          </cell>
          <cell r="F1085">
            <v>246.92</v>
          </cell>
        </row>
        <row r="1086">
          <cell r="A1086" t="str">
            <v>19.03.060</v>
          </cell>
          <cell r="B1086" t="str">
            <v>Revestimento em pedra mineira comum</v>
          </cell>
          <cell r="C1086" t="str">
            <v>M2</v>
          </cell>
          <cell r="D1086">
            <v>311.43</v>
          </cell>
          <cell r="E1086">
            <v>23.23</v>
          </cell>
          <cell r="F1086">
            <v>334.66</v>
          </cell>
        </row>
        <row r="1087">
          <cell r="A1087" t="str">
            <v>19.03.090</v>
          </cell>
          <cell r="B1087" t="str">
            <v>Revestimento em pedra Miracema</v>
          </cell>
          <cell r="C1087" t="str">
            <v>M2</v>
          </cell>
          <cell r="D1087">
            <v>84.65</v>
          </cell>
          <cell r="E1087">
            <v>18.21</v>
          </cell>
          <cell r="F1087">
            <v>102.86</v>
          </cell>
        </row>
        <row r="1088">
          <cell r="A1088" t="str">
            <v>19.03.100</v>
          </cell>
          <cell r="B1088" t="str">
            <v>Rodapé em pedra Miracema, altura de 5,75 cm</v>
          </cell>
          <cell r="C1088" t="str">
            <v>M</v>
          </cell>
          <cell r="D1088">
            <v>2.73</v>
          </cell>
          <cell r="E1088">
            <v>19.61</v>
          </cell>
          <cell r="F1088">
            <v>22.34</v>
          </cell>
        </row>
        <row r="1089">
          <cell r="A1089" t="str">
            <v>19.03.110</v>
          </cell>
          <cell r="B1089" t="str">
            <v>Rodapé em pedra Miracema, altura de 11,5 cm</v>
          </cell>
          <cell r="C1089" t="str">
            <v>M</v>
          </cell>
          <cell r="D1089">
            <v>5.54</v>
          </cell>
          <cell r="E1089">
            <v>29.26</v>
          </cell>
          <cell r="F1089">
            <v>34.799999999999997</v>
          </cell>
        </row>
        <row r="1090">
          <cell r="A1090" t="str">
            <v>19.03.220</v>
          </cell>
          <cell r="B1090" t="str">
            <v>Rodapé em pedra mineira simples, altura de 10 cm</v>
          </cell>
          <cell r="C1090" t="str">
            <v>M</v>
          </cell>
          <cell r="D1090">
            <v>78.11</v>
          </cell>
          <cell r="E1090">
            <v>1.45</v>
          </cell>
          <cell r="F1090">
            <v>79.56</v>
          </cell>
        </row>
        <row r="1091">
          <cell r="A1091" t="str">
            <v>19.03.260</v>
          </cell>
          <cell r="B1091" t="str">
            <v>Revestimento em pedra ardósia selecionada</v>
          </cell>
          <cell r="C1091" t="str">
            <v>M2</v>
          </cell>
          <cell r="D1091">
            <v>119.03</v>
          </cell>
          <cell r="E1091">
            <v>18.68</v>
          </cell>
          <cell r="F1091">
            <v>137.71</v>
          </cell>
        </row>
        <row r="1092">
          <cell r="A1092" t="str">
            <v>19.03.270</v>
          </cell>
          <cell r="B1092" t="str">
            <v>Rodapé em pedra ardósia, altura de 7 cm</v>
          </cell>
          <cell r="C1092" t="str">
            <v>M</v>
          </cell>
          <cell r="D1092">
            <v>23.26</v>
          </cell>
          <cell r="E1092">
            <v>4.9800000000000004</v>
          </cell>
          <cell r="F1092">
            <v>28.24</v>
          </cell>
        </row>
        <row r="1093">
          <cell r="A1093" t="str">
            <v>19.03.290</v>
          </cell>
          <cell r="B1093" t="str">
            <v>Peitoril e/ou soleira em ardósia, espessura de 2 cm e largura até 20 cm</v>
          </cell>
          <cell r="C1093" t="str">
            <v>M</v>
          </cell>
          <cell r="D1093">
            <v>100.17</v>
          </cell>
          <cell r="E1093">
            <v>2.9</v>
          </cell>
          <cell r="F1093">
            <v>103.07</v>
          </cell>
        </row>
        <row r="1094">
          <cell r="A1094" t="str">
            <v>19.20</v>
          </cell>
          <cell r="B1094" t="str">
            <v>Reparos, conservacoes e complementos - GRUPO 19</v>
          </cell>
        </row>
        <row r="1095">
          <cell r="A1095" t="str">
            <v>19.20.020</v>
          </cell>
          <cell r="B1095" t="str">
            <v>Recolocação de mármore, pedras e granitos, assentes com massa</v>
          </cell>
          <cell r="C1095" t="str">
            <v>M2</v>
          </cell>
          <cell r="D1095">
            <v>9.98</v>
          </cell>
          <cell r="E1095">
            <v>37.340000000000003</v>
          </cell>
          <cell r="F1095">
            <v>47.32</v>
          </cell>
        </row>
        <row r="1096">
          <cell r="A1096" t="str">
            <v>20</v>
          </cell>
          <cell r="B1096" t="str">
            <v>REVESTIMENTO EM MADEIRA</v>
          </cell>
        </row>
        <row r="1097">
          <cell r="A1097" t="str">
            <v>20.01</v>
          </cell>
          <cell r="B1097" t="str">
            <v>Lambris de madeira</v>
          </cell>
        </row>
        <row r="1098">
          <cell r="A1098" t="str">
            <v>20.01.040</v>
          </cell>
          <cell r="B1098" t="str">
            <v>Lambril em madeira macho/fêmea tarugado, exceto pinus</v>
          </cell>
          <cell r="C1098" t="str">
            <v>M2</v>
          </cell>
          <cell r="D1098">
            <v>96.71</v>
          </cell>
          <cell r="E1098">
            <v>49.69</v>
          </cell>
          <cell r="F1098">
            <v>146.4</v>
          </cell>
        </row>
        <row r="1099">
          <cell r="A1099" t="str">
            <v>20.03</v>
          </cell>
          <cell r="B1099" t="str">
            <v>Soalho de madeira</v>
          </cell>
        </row>
        <row r="1100">
          <cell r="A1100" t="str">
            <v>20.03.010</v>
          </cell>
          <cell r="B1100" t="str">
            <v>Soalho em tábua de madeira aparelhada</v>
          </cell>
          <cell r="C1100" t="str">
            <v>M2</v>
          </cell>
          <cell r="D1100">
            <v>556.04999999999995</v>
          </cell>
          <cell r="F1100">
            <v>556.04999999999995</v>
          </cell>
        </row>
        <row r="1101">
          <cell r="A1101" t="str">
            <v>20.04</v>
          </cell>
          <cell r="B1101" t="str">
            <v>Tacos</v>
          </cell>
        </row>
        <row r="1102">
          <cell r="A1102" t="str">
            <v>20.04.020</v>
          </cell>
          <cell r="B1102" t="str">
            <v>Piso em tacos de Ipê colado</v>
          </cell>
          <cell r="C1102" t="str">
            <v>M2</v>
          </cell>
          <cell r="D1102">
            <v>264.56</v>
          </cell>
          <cell r="E1102">
            <v>16.329999999999998</v>
          </cell>
          <cell r="F1102">
            <v>280.89</v>
          </cell>
        </row>
        <row r="1103">
          <cell r="A1103" t="str">
            <v>20.10</v>
          </cell>
          <cell r="B1103" t="str">
            <v>Rodape de madeira</v>
          </cell>
        </row>
        <row r="1104">
          <cell r="A1104" t="str">
            <v>20.10.040</v>
          </cell>
          <cell r="B1104" t="str">
            <v>Rodapé de madeira de 7 x 1,5 cm</v>
          </cell>
          <cell r="C1104" t="str">
            <v>M</v>
          </cell>
          <cell r="D1104">
            <v>20.22</v>
          </cell>
          <cell r="E1104">
            <v>10.84</v>
          </cell>
          <cell r="F1104">
            <v>31.06</v>
          </cell>
        </row>
        <row r="1105">
          <cell r="A1105" t="str">
            <v>20.10.120</v>
          </cell>
          <cell r="B1105" t="str">
            <v>Cordão de madeira</v>
          </cell>
          <cell r="C1105" t="str">
            <v>M</v>
          </cell>
          <cell r="D1105">
            <v>6.54</v>
          </cell>
          <cell r="E1105">
            <v>2.65</v>
          </cell>
          <cell r="F1105">
            <v>9.19</v>
          </cell>
        </row>
        <row r="1106">
          <cell r="A1106" t="str">
            <v>20.20</v>
          </cell>
          <cell r="B1106" t="str">
            <v>Reparos, conservacoes e complementos - GRUPO 20</v>
          </cell>
        </row>
        <row r="1107">
          <cell r="A1107" t="str">
            <v>20.20.020</v>
          </cell>
          <cell r="B1107" t="str">
            <v>Recolocação de soalho em madeira</v>
          </cell>
          <cell r="C1107" t="str">
            <v>M2</v>
          </cell>
          <cell r="D1107">
            <v>0.67</v>
          </cell>
          <cell r="E1107">
            <v>6.43</v>
          </cell>
          <cell r="F1107">
            <v>7.1</v>
          </cell>
        </row>
        <row r="1108">
          <cell r="A1108" t="str">
            <v>20.20.040</v>
          </cell>
          <cell r="B1108" t="str">
            <v>Recolocação de tacos soltos com cola</v>
          </cell>
          <cell r="C1108" t="str">
            <v>M2</v>
          </cell>
          <cell r="D1108">
            <v>22.42</v>
          </cell>
          <cell r="E1108">
            <v>16.329999999999998</v>
          </cell>
          <cell r="F1108">
            <v>38.75</v>
          </cell>
        </row>
        <row r="1109">
          <cell r="A1109" t="str">
            <v>20.20.100</v>
          </cell>
          <cell r="B1109" t="str">
            <v>Recolocação de rodapé e cordão de madeira</v>
          </cell>
          <cell r="C1109" t="str">
            <v>M</v>
          </cell>
          <cell r="D1109">
            <v>0.67</v>
          </cell>
          <cell r="E1109">
            <v>8.19</v>
          </cell>
          <cell r="F1109">
            <v>8.86</v>
          </cell>
        </row>
        <row r="1110">
          <cell r="A1110" t="str">
            <v>20.20.202</v>
          </cell>
          <cell r="B1110" t="str">
            <v>Raspagem com calafetação e aplicação de verniz</v>
          </cell>
          <cell r="C1110" t="str">
            <v>M2</v>
          </cell>
          <cell r="D1110">
            <v>113.76</v>
          </cell>
          <cell r="F1110">
            <v>113.76</v>
          </cell>
        </row>
        <row r="1111">
          <cell r="A1111" t="str">
            <v>20.20.220</v>
          </cell>
          <cell r="B1111" t="str">
            <v>Raspagem com calafetação e aplicação de cera</v>
          </cell>
          <cell r="C1111" t="str">
            <v>M2</v>
          </cell>
          <cell r="D1111">
            <v>54.33</v>
          </cell>
          <cell r="F1111">
            <v>54.33</v>
          </cell>
        </row>
        <row r="1112">
          <cell r="A1112" t="str">
            <v>21</v>
          </cell>
          <cell r="B1112" t="str">
            <v>REVESTIMENTO SINTETICO E METALICO</v>
          </cell>
        </row>
        <row r="1113">
          <cell r="A1113" t="str">
            <v>21.01</v>
          </cell>
          <cell r="B1113" t="str">
            <v>Revestimento em borracha</v>
          </cell>
        </row>
        <row r="1114">
          <cell r="A1114" t="str">
            <v>21.01.100</v>
          </cell>
          <cell r="B1114" t="str">
            <v>Revestimento em borracha sintética preta, espessura de 4 mm - colado</v>
          </cell>
          <cell r="C1114" t="str">
            <v>M2</v>
          </cell>
          <cell r="D1114">
            <v>73.709999999999994</v>
          </cell>
          <cell r="E1114">
            <v>7.4</v>
          </cell>
          <cell r="F1114">
            <v>81.11</v>
          </cell>
        </row>
        <row r="1115">
          <cell r="A1115" t="str">
            <v>21.01.160</v>
          </cell>
          <cell r="B1115" t="str">
            <v>Revestimento em grama sintética, com espessura de 20 a 32 mm</v>
          </cell>
          <cell r="C1115" t="str">
            <v>M2</v>
          </cell>
          <cell r="D1115">
            <v>56.7</v>
          </cell>
          <cell r="F1115">
            <v>56.7</v>
          </cell>
        </row>
        <row r="1116">
          <cell r="A1116" t="str">
            <v>21.02</v>
          </cell>
          <cell r="B1116" t="str">
            <v>Revestimento vinilico</v>
          </cell>
        </row>
        <row r="1117">
          <cell r="A1117" t="str">
            <v>21.02.050</v>
          </cell>
          <cell r="B1117" t="str">
            <v>Revestimento vinílico, espessura de 2 mm, para tráfego médio, com impermeabilizante acrílico</v>
          </cell>
          <cell r="C1117" t="str">
            <v>M2</v>
          </cell>
          <cell r="D1117">
            <v>119.56</v>
          </cell>
          <cell r="E1117">
            <v>16.420000000000002</v>
          </cell>
          <cell r="F1117">
            <v>135.97999999999999</v>
          </cell>
        </row>
        <row r="1118">
          <cell r="A1118" t="str">
            <v>21.02.060</v>
          </cell>
          <cell r="B1118" t="str">
            <v>Revestimento vinílico, espessura de 3,2 mm, para tráfego intenso, com impermeabilizante acrílico</v>
          </cell>
          <cell r="C1118" t="str">
            <v>M2</v>
          </cell>
          <cell r="D1118">
            <v>186.83</v>
          </cell>
          <cell r="E1118">
            <v>16.420000000000002</v>
          </cell>
          <cell r="F1118">
            <v>203.25</v>
          </cell>
        </row>
        <row r="1119">
          <cell r="A1119" t="str">
            <v>21.02.071</v>
          </cell>
          <cell r="B1119" t="str">
            <v>Revestimento vinílico em manta, espessura total de 2mm, resistente a lavagem com hipoclorito</v>
          </cell>
          <cell r="C1119" t="str">
            <v>M2</v>
          </cell>
          <cell r="D1119">
            <v>226.03</v>
          </cell>
          <cell r="F1119">
            <v>226.03</v>
          </cell>
        </row>
        <row r="1120">
          <cell r="A1120" t="str">
            <v>21.02.271</v>
          </cell>
          <cell r="B1120" t="str">
            <v>Revestimento vinílico em manta heterogênea, espessura de 2 mm, com impermeabilizante acrílico</v>
          </cell>
          <cell r="C1120" t="str">
            <v>M2</v>
          </cell>
          <cell r="D1120">
            <v>176.54</v>
          </cell>
          <cell r="E1120">
            <v>16.420000000000002</v>
          </cell>
          <cell r="F1120">
            <v>192.96</v>
          </cell>
        </row>
        <row r="1121">
          <cell r="A1121" t="str">
            <v>21.02.281</v>
          </cell>
          <cell r="B1121" t="str">
            <v>Revestimento vinílico flexível em manta homogênea, espessura de 2 mm, com impermeabilizante acrílico</v>
          </cell>
          <cell r="C1121" t="str">
            <v>M2</v>
          </cell>
          <cell r="D1121">
            <v>320.98</v>
          </cell>
          <cell r="E1121">
            <v>16.420000000000002</v>
          </cell>
          <cell r="F1121">
            <v>337.4</v>
          </cell>
        </row>
        <row r="1122">
          <cell r="A1122" t="str">
            <v>21.02.291</v>
          </cell>
          <cell r="B1122" t="str">
            <v>Revestimento vinílico heterogêneo flexível em réguas, espessura de 3 mm, com impermeabilizante acrílico</v>
          </cell>
          <cell r="C1122" t="str">
            <v>M2</v>
          </cell>
          <cell r="D1122">
            <v>202.19</v>
          </cell>
          <cell r="E1122">
            <v>16.420000000000002</v>
          </cell>
          <cell r="F1122">
            <v>218.61</v>
          </cell>
        </row>
        <row r="1123">
          <cell r="A1123" t="str">
            <v>21.02.310</v>
          </cell>
          <cell r="B1123" t="str">
            <v>Revestimento vinílico autoportante acústico, espessura de 4,5 mm, com impermeabilizante acrílico</v>
          </cell>
          <cell r="C1123" t="str">
            <v>M2</v>
          </cell>
          <cell r="D1123">
            <v>500.77</v>
          </cell>
          <cell r="E1123">
            <v>16.420000000000002</v>
          </cell>
          <cell r="F1123">
            <v>517.19000000000005</v>
          </cell>
        </row>
        <row r="1124">
          <cell r="A1124" t="str">
            <v>21.02.311</v>
          </cell>
          <cell r="B1124" t="str">
            <v>Revestimento vinílico autoportante, espessura de 4 mm, com impermeabilizante acrílico</v>
          </cell>
          <cell r="C1124" t="str">
            <v>M2</v>
          </cell>
          <cell r="D1124">
            <v>367.32</v>
          </cell>
          <cell r="E1124">
            <v>16.420000000000002</v>
          </cell>
          <cell r="F1124">
            <v>383.74</v>
          </cell>
        </row>
        <row r="1125">
          <cell r="A1125" t="str">
            <v>21.02.320</v>
          </cell>
          <cell r="B1125" t="str">
            <v>Revestimento vinílico antiestático acústico, espessura de 5 mm, com impermeabilizante acrílico</v>
          </cell>
          <cell r="C1125" t="str">
            <v>M2</v>
          </cell>
          <cell r="D1125">
            <v>292.31</v>
          </cell>
          <cell r="E1125">
            <v>33.33</v>
          </cell>
          <cell r="F1125">
            <v>325.64</v>
          </cell>
        </row>
        <row r="1126">
          <cell r="A1126" t="str">
            <v>21.03</v>
          </cell>
          <cell r="B1126" t="str">
            <v>Revestimento metalico</v>
          </cell>
        </row>
        <row r="1127">
          <cell r="A1127" t="str">
            <v>21.03.010</v>
          </cell>
          <cell r="B1127" t="str">
            <v>Revestimento em aço inoxidável AISI 304, liga 18,8, chapa 20, espessura de 1 mm, acabamento escovado com grana especial</v>
          </cell>
          <cell r="C1127" t="str">
            <v>M2</v>
          </cell>
          <cell r="D1127">
            <v>1087.82</v>
          </cell>
          <cell r="F1127">
            <v>1087.82</v>
          </cell>
        </row>
        <row r="1128">
          <cell r="A1128" t="str">
            <v>21.03.090</v>
          </cell>
          <cell r="B1128" t="str">
            <v>Piso elevado tipo telescópico em chapa de aço, sem revestimento</v>
          </cell>
          <cell r="C1128" t="str">
            <v>M2</v>
          </cell>
          <cell r="D1128">
            <v>287.95</v>
          </cell>
          <cell r="F1128">
            <v>287.95</v>
          </cell>
        </row>
        <row r="1129">
          <cell r="A1129" t="str">
            <v>21.03.151</v>
          </cell>
          <cell r="B1129" t="str">
            <v>Revestimento em placas de alumínio composto "ACM", espessura de 4 mm e acabamento em PVDF</v>
          </cell>
          <cell r="C1129" t="str">
            <v>M2</v>
          </cell>
          <cell r="D1129">
            <v>696.21</v>
          </cell>
          <cell r="F1129">
            <v>696.21</v>
          </cell>
        </row>
        <row r="1130">
          <cell r="A1130" t="str">
            <v>21.03.152</v>
          </cell>
          <cell r="B1130" t="str">
            <v>Revestimento em placas de alumínio composto "ACM", espessura de 4 mm e acabamento em PVDF, na cor verde</v>
          </cell>
          <cell r="C1130" t="str">
            <v>M2</v>
          </cell>
          <cell r="D1130">
            <v>434.77</v>
          </cell>
          <cell r="F1130">
            <v>434.77</v>
          </cell>
        </row>
        <row r="1131">
          <cell r="A1131" t="str">
            <v>21.04</v>
          </cell>
          <cell r="B1131" t="str">
            <v>Forracao e carpete</v>
          </cell>
        </row>
        <row r="1132">
          <cell r="A1132" t="str">
            <v>21.04.100</v>
          </cell>
          <cell r="B1132" t="str">
            <v>Revestimento com carpete para tráfego moderado, uso comercial, tipo bouclê de 5,4 até 8 mm</v>
          </cell>
          <cell r="C1132" t="str">
            <v>M2</v>
          </cell>
          <cell r="D1132">
            <v>131.44</v>
          </cell>
          <cell r="F1132">
            <v>131.44</v>
          </cell>
        </row>
        <row r="1133">
          <cell r="A1133" t="str">
            <v>21.04.110</v>
          </cell>
          <cell r="B1133" t="str">
            <v>Revestimento com carpete para tráfego intenso, uso comercial, tipo bouclê de 6 mm</v>
          </cell>
          <cell r="C1133" t="str">
            <v>M2</v>
          </cell>
          <cell r="D1133">
            <v>152.81</v>
          </cell>
          <cell r="F1133">
            <v>152.81</v>
          </cell>
        </row>
        <row r="1134">
          <cell r="A1134" t="str">
            <v>21.05</v>
          </cell>
          <cell r="B1134" t="str">
            <v>Revestimento em cimento reforcado com fio sintetico (CRFS)</v>
          </cell>
        </row>
        <row r="1135">
          <cell r="A1135" t="str">
            <v>21.05.010</v>
          </cell>
          <cell r="B1135" t="str">
            <v>Piso em painel com miolo de madeira contraplacado por lâminas de madeira e externamente por chapas em CRFS, espessura de 40 mm</v>
          </cell>
          <cell r="C1135" t="str">
            <v>M2</v>
          </cell>
          <cell r="D1135">
            <v>167.17</v>
          </cell>
          <cell r="E1135">
            <v>70.02</v>
          </cell>
          <cell r="F1135">
            <v>237.19</v>
          </cell>
        </row>
        <row r="1136">
          <cell r="A1136" t="str">
            <v>21.05.100</v>
          </cell>
          <cell r="B1136" t="str">
            <v>Piso elevado de concreto em placas de 600 x 600 mm, antiderrapante, sem acabamento</v>
          </cell>
          <cell r="C1136" t="str">
            <v>M2</v>
          </cell>
          <cell r="D1136">
            <v>288.38</v>
          </cell>
          <cell r="F1136">
            <v>288.38</v>
          </cell>
        </row>
        <row r="1137">
          <cell r="A1137" t="str">
            <v>21.07</v>
          </cell>
          <cell r="B1137" t="str">
            <v>Revestimento sintetico</v>
          </cell>
        </row>
        <row r="1138">
          <cell r="A1138" t="str">
            <v>21.07.010</v>
          </cell>
          <cell r="B1138" t="str">
            <v>Revestimento em laminado melamínico dissipativo</v>
          </cell>
          <cell r="C1138" t="str">
            <v>M2</v>
          </cell>
          <cell r="D1138">
            <v>293.55</v>
          </cell>
          <cell r="F1138">
            <v>293.55</v>
          </cell>
        </row>
        <row r="1139">
          <cell r="A1139" t="str">
            <v>21.10</v>
          </cell>
          <cell r="B1139" t="str">
            <v>Rodape sintetico</v>
          </cell>
        </row>
        <row r="1140">
          <cell r="A1140" t="str">
            <v>21.10.050</v>
          </cell>
          <cell r="B1140" t="str">
            <v>Rodapé de poliestireno, espessura de 7 cm</v>
          </cell>
          <cell r="C1140" t="str">
            <v>M</v>
          </cell>
          <cell r="D1140">
            <v>37.35</v>
          </cell>
          <cell r="E1140">
            <v>5.66</v>
          </cell>
          <cell r="F1140">
            <v>43.01</v>
          </cell>
        </row>
        <row r="1141">
          <cell r="A1141" t="str">
            <v>21.10.051</v>
          </cell>
          <cell r="B1141" t="str">
            <v>Rodapé de poliestireno, espessura de 8 cm</v>
          </cell>
          <cell r="C1141" t="str">
            <v>M</v>
          </cell>
          <cell r="D1141">
            <v>50.52</v>
          </cell>
          <cell r="E1141">
            <v>5.66</v>
          </cell>
          <cell r="F1141">
            <v>56.18</v>
          </cell>
        </row>
        <row r="1142">
          <cell r="A1142" t="str">
            <v>21.10.061</v>
          </cell>
          <cell r="B1142" t="str">
            <v>Rodapé para piso vinílico em PVC, espessura de 2 mm e altura de 5 cm, curvo/plano, com impermeabilizante acrílico</v>
          </cell>
          <cell r="C1142" t="str">
            <v>M</v>
          </cell>
          <cell r="D1142">
            <v>22.09</v>
          </cell>
          <cell r="E1142">
            <v>7.4</v>
          </cell>
          <cell r="F1142">
            <v>29.49</v>
          </cell>
        </row>
        <row r="1143">
          <cell r="A1143" t="str">
            <v>21.10.071</v>
          </cell>
          <cell r="B1143" t="str">
            <v>Rodapé flexível para piso vinílico em PVC, espessura de 2 mm e altura de 7,5 cm, curvo/plano, com impermeabilizante acrílico</v>
          </cell>
          <cell r="C1143" t="str">
            <v>M</v>
          </cell>
          <cell r="D1143">
            <v>27.88</v>
          </cell>
          <cell r="E1143">
            <v>7.4</v>
          </cell>
          <cell r="F1143">
            <v>35.28</v>
          </cell>
        </row>
        <row r="1144">
          <cell r="A1144" t="str">
            <v>21.10.081</v>
          </cell>
          <cell r="B1144" t="str">
            <v>Rodapé hospitalar flexível em PVC para piso vinílico, espessura de 2 mm e altura de 7,5 cm, com impermeabilizante acrílico</v>
          </cell>
          <cell r="C1144" t="str">
            <v>M</v>
          </cell>
          <cell r="D1144">
            <v>40.53</v>
          </cell>
          <cell r="E1144">
            <v>5.66</v>
          </cell>
          <cell r="F1144">
            <v>46.19</v>
          </cell>
        </row>
        <row r="1145">
          <cell r="A1145" t="str">
            <v>21.10.210</v>
          </cell>
          <cell r="B1145" t="str">
            <v>Rodapé em borracha sintética preta, altura até 7 cm - colado</v>
          </cell>
          <cell r="C1145" t="str">
            <v>M</v>
          </cell>
          <cell r="D1145">
            <v>14.83</v>
          </cell>
          <cell r="E1145">
            <v>2.25</v>
          </cell>
          <cell r="F1145">
            <v>17.079999999999998</v>
          </cell>
        </row>
        <row r="1146">
          <cell r="A1146" t="str">
            <v>21.10.220</v>
          </cell>
          <cell r="B1146" t="str">
            <v>Rodapé de cordão de poliamida</v>
          </cell>
          <cell r="C1146" t="str">
            <v>M</v>
          </cell>
          <cell r="D1146">
            <v>7.7</v>
          </cell>
          <cell r="F1146">
            <v>7.7</v>
          </cell>
        </row>
        <row r="1147">
          <cell r="A1147" t="str">
            <v>21.10.250</v>
          </cell>
          <cell r="B1147" t="str">
            <v>Rodapé em laminado melamínico dissipativo, espessura de 2 mm e altura de 10 cm</v>
          </cell>
          <cell r="C1147" t="str">
            <v>M</v>
          </cell>
          <cell r="D1147">
            <v>30.75</v>
          </cell>
          <cell r="F1147">
            <v>30.75</v>
          </cell>
        </row>
        <row r="1148">
          <cell r="A1148" t="str">
            <v>21.11</v>
          </cell>
          <cell r="B1148" t="str">
            <v>Degrau sintetico</v>
          </cell>
        </row>
        <row r="1149">
          <cell r="A1149" t="str">
            <v>21.11.050</v>
          </cell>
          <cell r="B1149" t="str">
            <v>Degrau (piso e espelho) em borracha sintética preta com testeira - colado</v>
          </cell>
          <cell r="C1149" t="str">
            <v>M</v>
          </cell>
          <cell r="D1149">
            <v>109.87</v>
          </cell>
          <cell r="E1149">
            <v>6.11</v>
          </cell>
          <cell r="F1149">
            <v>115.98</v>
          </cell>
        </row>
        <row r="1150">
          <cell r="A1150" t="str">
            <v>21.11.131</v>
          </cell>
          <cell r="B1150" t="str">
            <v>Testeira flexível para arremate de degrau vinílico em PVC, espessura de 2 mm, com impermeabilizante acrílico</v>
          </cell>
          <cell r="C1150" t="str">
            <v>M</v>
          </cell>
          <cell r="D1150">
            <v>35.71</v>
          </cell>
          <cell r="E1150">
            <v>5.66</v>
          </cell>
          <cell r="F1150">
            <v>41.37</v>
          </cell>
        </row>
        <row r="1151">
          <cell r="A1151" t="str">
            <v>21.20</v>
          </cell>
          <cell r="B1151" t="str">
            <v>Reparos, conservacoes e complementos - GRUPO 21</v>
          </cell>
        </row>
        <row r="1152">
          <cell r="A1152" t="str">
            <v>21.20.020</v>
          </cell>
          <cell r="B1152" t="str">
            <v>Recolocação de piso sintético com cola</v>
          </cell>
          <cell r="C1152" t="str">
            <v>M2</v>
          </cell>
          <cell r="D1152">
            <v>7.89</v>
          </cell>
          <cell r="E1152">
            <v>6.43</v>
          </cell>
          <cell r="F1152">
            <v>14.32</v>
          </cell>
        </row>
        <row r="1153">
          <cell r="A1153" t="str">
            <v>21.20.040</v>
          </cell>
          <cell r="B1153" t="str">
            <v>Recolocação de piso sintético argamassado</v>
          </cell>
          <cell r="C1153" t="str">
            <v>M2</v>
          </cell>
          <cell r="D1153">
            <v>3.58</v>
          </cell>
          <cell r="E1153">
            <v>22.51</v>
          </cell>
          <cell r="F1153">
            <v>26.09</v>
          </cell>
        </row>
        <row r="1154">
          <cell r="A1154" t="str">
            <v>21.20.050</v>
          </cell>
          <cell r="B1154" t="str">
            <v>Recolocação de piso elevado telescópico metálico, inclusive estrutura de sustentação</v>
          </cell>
          <cell r="C1154" t="str">
            <v>M2</v>
          </cell>
          <cell r="E1154">
            <v>50.51</v>
          </cell>
          <cell r="F1154">
            <v>50.51</v>
          </cell>
        </row>
        <row r="1155">
          <cell r="A1155" t="str">
            <v>21.20.060</v>
          </cell>
          <cell r="B1155" t="str">
            <v>Furação de piso elevado telescópico em chapa de aço</v>
          </cell>
          <cell r="C1155" t="str">
            <v>UN</v>
          </cell>
          <cell r="D1155">
            <v>62.66</v>
          </cell>
          <cell r="F1155">
            <v>62.66</v>
          </cell>
        </row>
        <row r="1156">
          <cell r="A1156" t="str">
            <v>21.20.100</v>
          </cell>
          <cell r="B1156" t="str">
            <v>Recolocação de rodapé e cordões sintéticos</v>
          </cell>
          <cell r="C1156" t="str">
            <v>M</v>
          </cell>
          <cell r="E1156">
            <v>8.19</v>
          </cell>
          <cell r="F1156">
            <v>8.19</v>
          </cell>
        </row>
        <row r="1157">
          <cell r="A1157" t="str">
            <v>21.20.300</v>
          </cell>
          <cell r="B1157" t="str">
            <v>Fita adesiva antiderrapante com largura de 5 cm</v>
          </cell>
          <cell r="C1157" t="str">
            <v>M</v>
          </cell>
          <cell r="D1157">
            <v>12.32</v>
          </cell>
          <cell r="E1157">
            <v>8.82</v>
          </cell>
          <cell r="F1157">
            <v>21.14</v>
          </cell>
        </row>
        <row r="1158">
          <cell r="A1158" t="str">
            <v>21.20.302</v>
          </cell>
          <cell r="B1158" t="str">
            <v>Fita adesiva antiderrapante fosforescente, alto tráfego, largura de 5 cm</v>
          </cell>
          <cell r="C1158" t="str">
            <v>M</v>
          </cell>
          <cell r="D1158">
            <v>13.17</v>
          </cell>
          <cell r="E1158">
            <v>8.82</v>
          </cell>
          <cell r="F1158">
            <v>21.99</v>
          </cell>
        </row>
        <row r="1159">
          <cell r="A1159" t="str">
            <v>21.20.410</v>
          </cell>
          <cell r="B1159" t="str">
            <v>Cantoneira de sobrepor em PVC de 4 x 4 cm</v>
          </cell>
          <cell r="C1159" t="str">
            <v>UN</v>
          </cell>
          <cell r="D1159">
            <v>54.32</v>
          </cell>
          <cell r="E1159">
            <v>2.25</v>
          </cell>
          <cell r="F1159">
            <v>56.57</v>
          </cell>
        </row>
        <row r="1160">
          <cell r="A1160" t="str">
            <v>21.20.460</v>
          </cell>
          <cell r="B1160" t="str">
            <v>Canto externo de acabamento em PVC</v>
          </cell>
          <cell r="C1160" t="str">
            <v>M</v>
          </cell>
          <cell r="D1160">
            <v>12.93</v>
          </cell>
          <cell r="E1160">
            <v>1.1299999999999999</v>
          </cell>
          <cell r="F1160">
            <v>14.06</v>
          </cell>
        </row>
        <row r="1161">
          <cell r="A1161" t="str">
            <v>21.20.500</v>
          </cell>
          <cell r="B1161" t="str">
            <v>Cantoneira em alumínio antiderrapante de 50 x 30 mm</v>
          </cell>
          <cell r="C1161" t="str">
            <v>M</v>
          </cell>
          <cell r="D1161">
            <v>32.229999999999997</v>
          </cell>
          <cell r="E1161">
            <v>4.83</v>
          </cell>
          <cell r="F1161">
            <v>37.06</v>
          </cell>
        </row>
        <row r="1162">
          <cell r="A1162" t="str">
            <v>22</v>
          </cell>
          <cell r="B1162" t="str">
            <v>FORRO, BRISE E FACHADA</v>
          </cell>
        </row>
        <row r="1163">
          <cell r="A1163" t="str">
            <v>22.01</v>
          </cell>
          <cell r="B1163" t="str">
            <v>Forro de madeira</v>
          </cell>
        </row>
        <row r="1164">
          <cell r="A1164" t="str">
            <v>22.01.010</v>
          </cell>
          <cell r="B1164" t="str">
            <v>Forro em tábuas aparelhadas macho e fêmea de pinus</v>
          </cell>
          <cell r="C1164" t="str">
            <v>M2</v>
          </cell>
          <cell r="D1164">
            <v>45.7</v>
          </cell>
          <cell r="E1164">
            <v>19.29</v>
          </cell>
          <cell r="F1164">
            <v>64.989999999999995</v>
          </cell>
        </row>
        <row r="1165">
          <cell r="A1165" t="str">
            <v>22.01.020</v>
          </cell>
          <cell r="B1165" t="str">
            <v>Forro em tábuas aparelhadas macho e fêmea de pinus tarugado</v>
          </cell>
          <cell r="C1165" t="str">
            <v>M2</v>
          </cell>
          <cell r="D1165">
            <v>84.32</v>
          </cell>
          <cell r="E1165">
            <v>38.590000000000003</v>
          </cell>
          <cell r="F1165">
            <v>122.91</v>
          </cell>
        </row>
        <row r="1166">
          <cell r="A1166" t="str">
            <v>22.01.080</v>
          </cell>
          <cell r="B1166" t="str">
            <v>Forro xadrez em ripas de angelim-vermelho / bacuri / maçaranduba tarugado</v>
          </cell>
          <cell r="C1166" t="str">
            <v>M2</v>
          </cell>
          <cell r="D1166">
            <v>110.14</v>
          </cell>
          <cell r="E1166">
            <v>41.81</v>
          </cell>
          <cell r="F1166">
            <v>151.94999999999999</v>
          </cell>
        </row>
        <row r="1167">
          <cell r="A1167" t="str">
            <v>22.01.210</v>
          </cell>
          <cell r="B1167" t="str">
            <v>Testeira em tábua aparelhada, largura até 20 cm</v>
          </cell>
          <cell r="C1167" t="str">
            <v>M</v>
          </cell>
          <cell r="D1167">
            <v>18.22</v>
          </cell>
          <cell r="E1167">
            <v>12.87</v>
          </cell>
          <cell r="F1167">
            <v>31.09</v>
          </cell>
        </row>
        <row r="1168">
          <cell r="A1168" t="str">
            <v>22.01.220</v>
          </cell>
          <cell r="B1168" t="str">
            <v>Beiral em tábua de angelim-vermelho / bacuri / maçaranduba macho e fêmea com tarugamento</v>
          </cell>
          <cell r="C1168" t="str">
            <v>M2</v>
          </cell>
          <cell r="D1168">
            <v>152.99</v>
          </cell>
          <cell r="E1168">
            <v>38.590000000000003</v>
          </cell>
          <cell r="F1168">
            <v>191.58</v>
          </cell>
        </row>
        <row r="1169">
          <cell r="A1169" t="str">
            <v>22.01.240</v>
          </cell>
          <cell r="B1169" t="str">
            <v>Beiral em tábua de angelim-vermelho / bacuri / maçaranduba macho e fêmea</v>
          </cell>
          <cell r="C1169" t="str">
            <v>M2</v>
          </cell>
          <cell r="D1169">
            <v>117.33</v>
          </cell>
          <cell r="E1169">
            <v>19.29</v>
          </cell>
          <cell r="F1169">
            <v>136.62</v>
          </cell>
        </row>
        <row r="1170">
          <cell r="A1170" t="str">
            <v>22.02</v>
          </cell>
          <cell r="B1170" t="str">
            <v>Forro de gesso</v>
          </cell>
        </row>
        <row r="1171">
          <cell r="A1171" t="str">
            <v>22.02.010</v>
          </cell>
          <cell r="B1171" t="str">
            <v>Forro em placa de gesso liso fixo</v>
          </cell>
          <cell r="C1171" t="str">
            <v>M2</v>
          </cell>
          <cell r="D1171">
            <v>66.02</v>
          </cell>
          <cell r="F1171">
            <v>66.02</v>
          </cell>
        </row>
        <row r="1172">
          <cell r="A1172" t="str">
            <v>22.02.030</v>
          </cell>
          <cell r="B1172" t="str">
            <v>Forro em painéis de gesso acartonado, espessura de 12,5 mm, fixo</v>
          </cell>
          <cell r="C1172" t="str">
            <v>M2</v>
          </cell>
          <cell r="D1172">
            <v>78.42</v>
          </cell>
          <cell r="F1172">
            <v>78.42</v>
          </cell>
        </row>
        <row r="1173">
          <cell r="A1173" t="str">
            <v>22.02.100</v>
          </cell>
          <cell r="B1173" t="str">
            <v>Forro em painéis de gesso acartonado, acabamento liso com película em PVC - 625mm x 1250mm, espessura de 9,5mm, removível</v>
          </cell>
          <cell r="C1173" t="str">
            <v>M2</v>
          </cell>
          <cell r="D1173">
            <v>94.83</v>
          </cell>
          <cell r="F1173">
            <v>94.83</v>
          </cell>
        </row>
        <row r="1174">
          <cell r="A1174" t="str">
            <v>22.02.190</v>
          </cell>
          <cell r="B1174" t="str">
            <v>Forro de gesso removível com película rígida de PVC de 625mm x 625mm</v>
          </cell>
          <cell r="C1174" t="str">
            <v>M2</v>
          </cell>
          <cell r="D1174">
            <v>84.99</v>
          </cell>
          <cell r="F1174">
            <v>84.99</v>
          </cell>
        </row>
        <row r="1175">
          <cell r="A1175" t="str">
            <v>22.03</v>
          </cell>
          <cell r="B1175" t="str">
            <v>Forro sintetico</v>
          </cell>
        </row>
        <row r="1176">
          <cell r="A1176" t="str">
            <v>22.03.020</v>
          </cell>
          <cell r="B1176" t="str">
            <v>Forro em lã de vidro revestido em PVC, espessura de 20 mm</v>
          </cell>
          <cell r="C1176" t="str">
            <v>M2</v>
          </cell>
          <cell r="D1176">
            <v>90.22</v>
          </cell>
          <cell r="F1176">
            <v>90.22</v>
          </cell>
        </row>
        <row r="1177">
          <cell r="A1177" t="str">
            <v>22.03.030</v>
          </cell>
          <cell r="B1177" t="str">
            <v>Forro em fibra mineral acústico, revestido em látex</v>
          </cell>
          <cell r="C1177" t="str">
            <v>M2</v>
          </cell>
          <cell r="D1177">
            <v>116.75</v>
          </cell>
          <cell r="F1177">
            <v>116.75</v>
          </cell>
        </row>
        <row r="1178">
          <cell r="A1178" t="str">
            <v>22.03.040</v>
          </cell>
          <cell r="B1178" t="str">
            <v>Forro modular removível em PVC de 618mm x 1243mm</v>
          </cell>
          <cell r="C1178" t="str">
            <v>M2</v>
          </cell>
          <cell r="D1178">
            <v>92.81</v>
          </cell>
          <cell r="F1178">
            <v>92.81</v>
          </cell>
        </row>
        <row r="1179">
          <cell r="A1179" t="str">
            <v>22.03.050</v>
          </cell>
          <cell r="B1179" t="str">
            <v>Forro em fibra mineral revestido em látex</v>
          </cell>
          <cell r="C1179" t="str">
            <v>M2</v>
          </cell>
          <cell r="D1179">
            <v>92.55</v>
          </cell>
          <cell r="F1179">
            <v>92.55</v>
          </cell>
        </row>
        <row r="1180">
          <cell r="A1180" t="str">
            <v>22.03.070</v>
          </cell>
          <cell r="B1180" t="str">
            <v>Forro em lâmina de PVC</v>
          </cell>
          <cell r="C1180" t="str">
            <v>M2</v>
          </cell>
          <cell r="D1180">
            <v>70.02</v>
          </cell>
          <cell r="F1180">
            <v>70.02</v>
          </cell>
        </row>
        <row r="1181">
          <cell r="A1181" t="str">
            <v>22.03.122</v>
          </cell>
          <cell r="B1181" t="str">
            <v>Forro em fibra mineral com placas acústicas removíveis de 625mm x 1250mm</v>
          </cell>
          <cell r="C1181" t="str">
            <v>M2</v>
          </cell>
          <cell r="D1181">
            <v>186.91</v>
          </cell>
          <cell r="F1181">
            <v>186.91</v>
          </cell>
        </row>
        <row r="1182">
          <cell r="A1182" t="str">
            <v>22.03.140</v>
          </cell>
          <cell r="B1182" t="str">
            <v>Forro em fibra mineral com placas acústicas removíveis de 625mm x 625mm</v>
          </cell>
          <cell r="C1182" t="str">
            <v>M2</v>
          </cell>
          <cell r="D1182">
            <v>127.19</v>
          </cell>
          <cell r="F1182">
            <v>127.19</v>
          </cell>
        </row>
        <row r="1183">
          <cell r="A1183" t="str">
            <v>22.04</v>
          </cell>
          <cell r="B1183" t="str">
            <v>Forro metalico</v>
          </cell>
        </row>
        <row r="1184">
          <cell r="A1184" t="str">
            <v>22.04.020</v>
          </cell>
          <cell r="B1184" t="str">
            <v>Forro metálico removível, em painéis de 625mm x 625mm, tipo colmeia</v>
          </cell>
          <cell r="C1184" t="str">
            <v>M2</v>
          </cell>
          <cell r="D1184">
            <v>785.83</v>
          </cell>
          <cell r="F1184">
            <v>785.83</v>
          </cell>
        </row>
        <row r="1185">
          <cell r="A1185" t="str">
            <v>22.04.030</v>
          </cell>
          <cell r="B1185" t="str">
            <v>Forro metálico removível, em painéis de 625mm x 625mm, tile tegular perfurada</v>
          </cell>
          <cell r="C1185" t="str">
            <v>M2</v>
          </cell>
          <cell r="D1185">
            <v>330</v>
          </cell>
          <cell r="F1185">
            <v>330</v>
          </cell>
        </row>
        <row r="1186">
          <cell r="A1186" t="str">
            <v>22.06</v>
          </cell>
          <cell r="B1186" t="str">
            <v>Brise-soleil</v>
          </cell>
        </row>
        <row r="1187">
          <cell r="A1187" t="str">
            <v>22.06.130</v>
          </cell>
          <cell r="B1187" t="str">
            <v>Brise em placa cimentícia, montado em perfil e chapa metálica</v>
          </cell>
          <cell r="C1187" t="str">
            <v>M2</v>
          </cell>
          <cell r="D1187">
            <v>321.16000000000003</v>
          </cell>
          <cell r="E1187">
            <v>94.66</v>
          </cell>
          <cell r="F1187">
            <v>415.82</v>
          </cell>
        </row>
        <row r="1188">
          <cell r="A1188" t="str">
            <v>22.06.240</v>
          </cell>
          <cell r="B1188" t="str">
            <v>Brise metálico fixo em chapa lisa aluzinc pré-pintada, formato ogiva, lâmina frontal de 200 mm</v>
          </cell>
          <cell r="C1188" t="str">
            <v>M2</v>
          </cell>
          <cell r="D1188">
            <v>724.85</v>
          </cell>
          <cell r="F1188">
            <v>724.85</v>
          </cell>
        </row>
        <row r="1189">
          <cell r="A1189" t="str">
            <v>22.06.250</v>
          </cell>
          <cell r="B1189" t="str">
            <v>Brise metálico curvo e móvel termoacústico em chapa lisa aluzinc pré-pintada</v>
          </cell>
          <cell r="C1189" t="str">
            <v>M2</v>
          </cell>
          <cell r="D1189">
            <v>1212.98</v>
          </cell>
          <cell r="F1189">
            <v>1212.98</v>
          </cell>
        </row>
        <row r="1190">
          <cell r="A1190" t="str">
            <v>22.06.300</v>
          </cell>
          <cell r="B1190" t="str">
            <v>Brise metálico curvo e móvel em chapa microperfurada de alumínio pré-pintada</v>
          </cell>
          <cell r="C1190" t="str">
            <v>M2</v>
          </cell>
          <cell r="D1190">
            <v>518.9</v>
          </cell>
          <cell r="F1190">
            <v>518.9</v>
          </cell>
        </row>
        <row r="1191">
          <cell r="A1191" t="str">
            <v>22.06.340</v>
          </cell>
          <cell r="B1191" t="str">
            <v>Brise metálico fixo em chapa lisa alumínio pré-pintada, formato ogiva, lâmina frontal de 200 mm</v>
          </cell>
          <cell r="C1191" t="str">
            <v>M2</v>
          </cell>
          <cell r="D1191">
            <v>776.4</v>
          </cell>
          <cell r="F1191">
            <v>776.4</v>
          </cell>
        </row>
        <row r="1192">
          <cell r="A1192" t="str">
            <v>22.06.350</v>
          </cell>
          <cell r="B1192" t="str">
            <v>Brise metálico curvo e móvel termoacústico em chapa lisa de alumínio pré-pintada</v>
          </cell>
          <cell r="C1192" t="str">
            <v>M2</v>
          </cell>
          <cell r="D1192">
            <v>659.92</v>
          </cell>
          <cell r="F1192">
            <v>659.92</v>
          </cell>
        </row>
        <row r="1193">
          <cell r="A1193" t="str">
            <v>22.20</v>
          </cell>
          <cell r="B1193" t="str">
            <v>Reparos, conservacoes e complementos - GRUPO 22</v>
          </cell>
        </row>
        <row r="1194">
          <cell r="A1194" t="str">
            <v>22.20.011</v>
          </cell>
          <cell r="B1194" t="str">
            <v>Placa em lã de vidro revestida em PVC, auto extinguível</v>
          </cell>
          <cell r="C1194" t="str">
            <v>M2</v>
          </cell>
          <cell r="D1194">
            <v>53.82</v>
          </cell>
          <cell r="F1194">
            <v>53.82</v>
          </cell>
        </row>
        <row r="1195">
          <cell r="A1195" t="str">
            <v>22.20.020</v>
          </cell>
          <cell r="B1195" t="str">
            <v>Recolocação de forros fixados</v>
          </cell>
          <cell r="C1195" t="str">
            <v>M2</v>
          </cell>
          <cell r="D1195">
            <v>1.33</v>
          </cell>
          <cell r="E1195">
            <v>9.65</v>
          </cell>
          <cell r="F1195">
            <v>10.98</v>
          </cell>
        </row>
        <row r="1196">
          <cell r="A1196" t="str">
            <v>22.20.040</v>
          </cell>
          <cell r="B1196" t="str">
            <v>Recolocação de forros apoiados ou encaixados</v>
          </cell>
          <cell r="C1196" t="str">
            <v>M2</v>
          </cell>
          <cell r="E1196">
            <v>4.83</v>
          </cell>
          <cell r="F1196">
            <v>4.83</v>
          </cell>
        </row>
        <row r="1197">
          <cell r="A1197" t="str">
            <v>22.20.050</v>
          </cell>
          <cell r="B1197" t="str">
            <v>Moldura de gesso simples, largura até 6,0 cm</v>
          </cell>
          <cell r="C1197" t="str">
            <v>M</v>
          </cell>
          <cell r="D1197">
            <v>14.24</v>
          </cell>
          <cell r="F1197">
            <v>14.24</v>
          </cell>
        </row>
        <row r="1198">
          <cell r="A1198" t="str">
            <v>22.20.090</v>
          </cell>
          <cell r="B1198" t="str">
            <v>Abertura para vão de luminária em forro de PVC modular</v>
          </cell>
          <cell r="C1198" t="str">
            <v>UN</v>
          </cell>
          <cell r="D1198">
            <v>18.29</v>
          </cell>
          <cell r="F1198">
            <v>18.29</v>
          </cell>
        </row>
        <row r="1199">
          <cell r="A1199" t="str">
            <v>23</v>
          </cell>
          <cell r="B1199" t="str">
            <v>ESQUADRIA, MARCENARIA E ELEMENTO EM MADEIRA</v>
          </cell>
        </row>
        <row r="1200">
          <cell r="A1200" t="str">
            <v>23.01</v>
          </cell>
          <cell r="B1200" t="str">
            <v>Janela e veneziana em madeira</v>
          </cell>
        </row>
        <row r="1201">
          <cell r="A1201" t="str">
            <v>23.01.050</v>
          </cell>
          <cell r="B1201" t="str">
            <v>Caixilho em madeira maxim-ar</v>
          </cell>
          <cell r="C1201" t="str">
            <v>M2</v>
          </cell>
          <cell r="D1201">
            <v>956.41</v>
          </cell>
          <cell r="E1201">
            <v>42.12</v>
          </cell>
          <cell r="F1201">
            <v>998.53</v>
          </cell>
        </row>
        <row r="1202">
          <cell r="A1202" t="str">
            <v>23.01.060</v>
          </cell>
          <cell r="B1202" t="str">
            <v>Caixilho em madeira tipo veneziana de correr</v>
          </cell>
          <cell r="C1202" t="str">
            <v>M2</v>
          </cell>
          <cell r="D1202">
            <v>841.41</v>
          </cell>
          <cell r="E1202">
            <v>42.12</v>
          </cell>
          <cell r="F1202">
            <v>883.53</v>
          </cell>
        </row>
        <row r="1203">
          <cell r="A1203" t="str">
            <v>23.02</v>
          </cell>
          <cell r="B1203" t="str">
            <v>Porta macho / femea montada com batente</v>
          </cell>
        </row>
        <row r="1204">
          <cell r="A1204" t="str">
            <v>23.02.010</v>
          </cell>
          <cell r="B1204" t="str">
            <v>Acréscimo de bandeira - porta macho e fêmea com batente de madeira</v>
          </cell>
          <cell r="C1204" t="str">
            <v>M2</v>
          </cell>
          <cell r="D1204">
            <v>666</v>
          </cell>
          <cell r="E1204">
            <v>44.37</v>
          </cell>
          <cell r="F1204">
            <v>710.37</v>
          </cell>
        </row>
        <row r="1205">
          <cell r="A1205" t="str">
            <v>23.02.030</v>
          </cell>
          <cell r="B1205" t="str">
            <v>Porta macho e fêmea com batente de madeira - 70 x 210 cm</v>
          </cell>
          <cell r="C1205" t="str">
            <v>UN</v>
          </cell>
          <cell r="D1205">
            <v>1146.43</v>
          </cell>
          <cell r="E1205">
            <v>90.05</v>
          </cell>
          <cell r="F1205">
            <v>1236.48</v>
          </cell>
        </row>
        <row r="1206">
          <cell r="A1206" t="str">
            <v>23.02.040</v>
          </cell>
          <cell r="B1206" t="str">
            <v>Porta macho e fêmea com batente de madeira - 80 x 210 cm</v>
          </cell>
          <cell r="C1206" t="str">
            <v>UN</v>
          </cell>
          <cell r="D1206">
            <v>1267.72</v>
          </cell>
          <cell r="E1206">
            <v>90.05</v>
          </cell>
          <cell r="F1206">
            <v>1357.77</v>
          </cell>
        </row>
        <row r="1207">
          <cell r="A1207" t="str">
            <v>23.02.050</v>
          </cell>
          <cell r="B1207" t="str">
            <v>Porta macho e fêmea com batente de madeira - 90 x 210 cm</v>
          </cell>
          <cell r="C1207" t="str">
            <v>UN</v>
          </cell>
          <cell r="D1207">
            <v>1391.61</v>
          </cell>
          <cell r="E1207">
            <v>90.05</v>
          </cell>
          <cell r="F1207">
            <v>1481.66</v>
          </cell>
        </row>
        <row r="1208">
          <cell r="A1208" t="str">
            <v>23.02.060</v>
          </cell>
          <cell r="B1208" t="str">
            <v>Porta macho e fêmea com batente de madeira - 120 x 210 cm</v>
          </cell>
          <cell r="C1208" t="str">
            <v>UN</v>
          </cell>
          <cell r="D1208">
            <v>2022.49</v>
          </cell>
          <cell r="E1208">
            <v>112.56</v>
          </cell>
          <cell r="F1208">
            <v>2135.0500000000002</v>
          </cell>
        </row>
        <row r="1209">
          <cell r="A1209" t="str">
            <v>23.04</v>
          </cell>
          <cell r="B1209" t="str">
            <v>Porta lisa laminada montada com batente</v>
          </cell>
        </row>
        <row r="1210">
          <cell r="A1210" t="str">
            <v>23.04.070</v>
          </cell>
          <cell r="B1210" t="str">
            <v>Porta em laminado fenólico melamínico com batente em alumínio - 80 x 180 cm</v>
          </cell>
          <cell r="C1210" t="str">
            <v>UN</v>
          </cell>
          <cell r="D1210">
            <v>1100.99</v>
          </cell>
          <cell r="E1210">
            <v>45.03</v>
          </cell>
          <cell r="F1210">
            <v>1146.02</v>
          </cell>
        </row>
        <row r="1211">
          <cell r="A1211" t="str">
            <v>23.04.080</v>
          </cell>
          <cell r="B1211" t="str">
            <v>Porta em laminado fenólico melamínico com batente em alumínio - 60 x 160 cm</v>
          </cell>
          <cell r="C1211" t="str">
            <v>UN</v>
          </cell>
          <cell r="D1211">
            <v>946.47</v>
          </cell>
          <cell r="E1211">
            <v>45.03</v>
          </cell>
          <cell r="F1211">
            <v>991.5</v>
          </cell>
        </row>
        <row r="1212">
          <cell r="A1212" t="str">
            <v>23.04.090</v>
          </cell>
          <cell r="B1212" t="str">
            <v>Porta em laminado fenólico melamínico com acabamento liso, batente de madeira sem revestimento - 70 x 210 cm</v>
          </cell>
          <cell r="C1212" t="str">
            <v>UN</v>
          </cell>
          <cell r="D1212">
            <v>1119.82</v>
          </cell>
          <cell r="E1212">
            <v>90.05</v>
          </cell>
          <cell r="F1212">
            <v>1209.8699999999999</v>
          </cell>
        </row>
        <row r="1213">
          <cell r="A1213" t="str">
            <v>23.04.100</v>
          </cell>
          <cell r="B1213" t="str">
            <v>Porta em laminado fenólico melamínico com acabamento liso, batente de madeira sem revestimento - 80 x 210 cm</v>
          </cell>
          <cell r="C1213" t="str">
            <v>UN</v>
          </cell>
          <cell r="D1213">
            <v>1221.26</v>
          </cell>
          <cell r="E1213">
            <v>90.05</v>
          </cell>
          <cell r="F1213">
            <v>1311.31</v>
          </cell>
        </row>
        <row r="1214">
          <cell r="A1214" t="str">
            <v>23.04.110</v>
          </cell>
          <cell r="B1214" t="str">
            <v>Porta em laminado fenólico melamínico com acabamento liso, batente de madeira sem revestimento - 90 x 210 cm</v>
          </cell>
          <cell r="C1214" t="str">
            <v>UN</v>
          </cell>
          <cell r="D1214">
            <v>1251.8800000000001</v>
          </cell>
          <cell r="E1214">
            <v>90.05</v>
          </cell>
          <cell r="F1214">
            <v>1341.93</v>
          </cell>
        </row>
        <row r="1215">
          <cell r="A1215" t="str">
            <v>23.04.120</v>
          </cell>
          <cell r="B1215" t="str">
            <v>Porta em laminado fenólico melamínico com acabamento liso, batente de madeira sem revestimento - 120 x 210 cm</v>
          </cell>
          <cell r="C1215" t="str">
            <v>UN</v>
          </cell>
          <cell r="D1215">
            <v>1963.59</v>
          </cell>
          <cell r="E1215">
            <v>112.56</v>
          </cell>
          <cell r="F1215">
            <v>2076.15</v>
          </cell>
        </row>
        <row r="1216">
          <cell r="A1216" t="str">
            <v>23.04.130</v>
          </cell>
          <cell r="B1216" t="str">
            <v>Porta em laminado fenólico melamínico com acabamento liso, batente de madeira sem revestimento - 140 x 210 cm</v>
          </cell>
          <cell r="C1216" t="str">
            <v>UN</v>
          </cell>
          <cell r="D1216">
            <v>2082.1999999999998</v>
          </cell>
          <cell r="E1216">
            <v>112.56</v>
          </cell>
          <cell r="F1216">
            <v>2194.7600000000002</v>
          </cell>
        </row>
        <row r="1217">
          <cell r="A1217" t="str">
            <v>23.04.140</v>
          </cell>
          <cell r="B1217" t="str">
            <v>Porta em laminado fenólico melamínico com acabamento liso, batente de madeira sem revestimento - 220 x 210 cm</v>
          </cell>
          <cell r="C1217" t="str">
            <v>UN</v>
          </cell>
          <cell r="D1217">
            <v>3787.99</v>
          </cell>
          <cell r="E1217">
            <v>128.63999999999999</v>
          </cell>
          <cell r="F1217">
            <v>3916.63</v>
          </cell>
        </row>
        <row r="1218">
          <cell r="A1218" t="str">
            <v>23.04.570</v>
          </cell>
          <cell r="B1218" t="str">
            <v>Porta em laminado melamínico estrutural com acabamento texturizado, batente em alumínio com ferragens - 60 x 180 cm</v>
          </cell>
          <cell r="C1218" t="str">
            <v>UN</v>
          </cell>
          <cell r="D1218">
            <v>900.52</v>
          </cell>
          <cell r="E1218">
            <v>11.25</v>
          </cell>
          <cell r="F1218">
            <v>911.77</v>
          </cell>
        </row>
        <row r="1219">
          <cell r="A1219" t="str">
            <v>23.04.580</v>
          </cell>
          <cell r="B1219" t="str">
            <v>Porta em laminado fenólico melamínico com acabamento liso, batente metálico - 60 x 160 cm</v>
          </cell>
          <cell r="C1219" t="str">
            <v>UN</v>
          </cell>
          <cell r="D1219">
            <v>1349.83</v>
          </cell>
          <cell r="E1219">
            <v>86.84</v>
          </cell>
          <cell r="F1219">
            <v>1436.67</v>
          </cell>
        </row>
        <row r="1220">
          <cell r="A1220" t="str">
            <v>23.04.590</v>
          </cell>
          <cell r="B1220" t="str">
            <v>Porta em laminado fenólico melamínico com acabamento liso, batente metálico - 70 x 210 cm</v>
          </cell>
          <cell r="C1220" t="str">
            <v>UN</v>
          </cell>
          <cell r="D1220">
            <v>1402.91</v>
          </cell>
          <cell r="E1220">
            <v>83.62</v>
          </cell>
          <cell r="F1220">
            <v>1486.53</v>
          </cell>
        </row>
        <row r="1221">
          <cell r="A1221" t="str">
            <v>23.04.600</v>
          </cell>
          <cell r="B1221" t="str">
            <v>Porta em laminado fenólico melamínico com acabamento liso, batente metálico - 80 x 210 cm</v>
          </cell>
          <cell r="C1221" t="str">
            <v>UN</v>
          </cell>
          <cell r="D1221">
            <v>1527.57</v>
          </cell>
          <cell r="E1221">
            <v>83.62</v>
          </cell>
          <cell r="F1221">
            <v>1611.19</v>
          </cell>
        </row>
        <row r="1222">
          <cell r="A1222" t="str">
            <v>23.04.610</v>
          </cell>
          <cell r="B1222" t="str">
            <v>Porta em laminado fenólico melamínico com acabamento liso, batente metálico - 90 x 210 cm</v>
          </cell>
          <cell r="C1222" t="str">
            <v>UN</v>
          </cell>
          <cell r="D1222">
            <v>1558.19</v>
          </cell>
          <cell r="E1222">
            <v>83.62</v>
          </cell>
          <cell r="F1222">
            <v>1641.81</v>
          </cell>
        </row>
        <row r="1223">
          <cell r="A1223" t="str">
            <v>23.04.620</v>
          </cell>
          <cell r="B1223" t="str">
            <v>Porta em laminado fenólico melamínico com acabamento liso, batente metálico - 120 x 210 cm</v>
          </cell>
          <cell r="C1223" t="str">
            <v>UN</v>
          </cell>
          <cell r="D1223">
            <v>2196.62</v>
          </cell>
          <cell r="E1223">
            <v>109.34</v>
          </cell>
          <cell r="F1223">
            <v>2305.96</v>
          </cell>
        </row>
        <row r="1224">
          <cell r="A1224" t="str">
            <v>23.08</v>
          </cell>
          <cell r="B1224" t="str">
            <v>Marcenaria em geral</v>
          </cell>
        </row>
        <row r="1225">
          <cell r="A1225" t="str">
            <v>23.08.010</v>
          </cell>
          <cell r="B1225" t="str">
            <v>Estrado em madeira</v>
          </cell>
          <cell r="C1225" t="str">
            <v>M2</v>
          </cell>
          <cell r="D1225">
            <v>124.71</v>
          </cell>
          <cell r="E1225">
            <v>32.159999999999997</v>
          </cell>
          <cell r="F1225">
            <v>156.87</v>
          </cell>
        </row>
        <row r="1226">
          <cell r="A1226" t="str">
            <v>23.08.020</v>
          </cell>
          <cell r="B1226" t="str">
            <v>Faixa/batedor de proteção em madeira aparelhada natural de 10 x 2,5 cm</v>
          </cell>
          <cell r="C1226" t="str">
            <v>M</v>
          </cell>
          <cell r="D1226">
            <v>10.46</v>
          </cell>
          <cell r="E1226">
            <v>6.43</v>
          </cell>
          <cell r="F1226">
            <v>16.89</v>
          </cell>
        </row>
        <row r="1227">
          <cell r="A1227" t="str">
            <v>23.08.030</v>
          </cell>
          <cell r="B1227" t="str">
            <v>Faixa/batedor de proteção em madeira de 20 x 5 cm, com acabamento em laminado fenólico melamínico</v>
          </cell>
          <cell r="C1227" t="str">
            <v>M</v>
          </cell>
          <cell r="D1227">
            <v>93.39</v>
          </cell>
          <cell r="E1227">
            <v>64.319999999999993</v>
          </cell>
          <cell r="F1227">
            <v>157.71</v>
          </cell>
        </row>
        <row r="1228">
          <cell r="A1228" t="str">
            <v>23.08.040</v>
          </cell>
          <cell r="B1228" t="str">
            <v>Armário/gabinete embutido em MDF sob medida, revestido em laminado melamínico, com portas e prateleiras</v>
          </cell>
          <cell r="C1228" t="str">
            <v>M2</v>
          </cell>
          <cell r="D1228">
            <v>1896.65</v>
          </cell>
          <cell r="F1228">
            <v>1896.65</v>
          </cell>
        </row>
        <row r="1229">
          <cell r="A1229" t="str">
            <v>23.08.060</v>
          </cell>
          <cell r="B1229" t="str">
            <v>Tampo sob medida em compensado, revestido na face superior em laminado fenólico melamínico</v>
          </cell>
          <cell r="C1229" t="str">
            <v>M2</v>
          </cell>
          <cell r="D1229">
            <v>734.25</v>
          </cell>
          <cell r="F1229">
            <v>734.25</v>
          </cell>
        </row>
        <row r="1230">
          <cell r="A1230" t="str">
            <v>23.08.080</v>
          </cell>
          <cell r="B1230" t="str">
            <v>Prateleira sob medida em compensado, revestida nas duas faces em laminado fenólico melamínico</v>
          </cell>
          <cell r="C1230" t="str">
            <v>M2</v>
          </cell>
          <cell r="D1230">
            <v>569.97</v>
          </cell>
          <cell r="E1230">
            <v>12.87</v>
          </cell>
          <cell r="F1230">
            <v>582.84</v>
          </cell>
        </row>
        <row r="1231">
          <cell r="A1231" t="str">
            <v>23.08.100</v>
          </cell>
          <cell r="B1231" t="str">
            <v>Armário tipo prateleira com subdivisão em compensado, revestido totalmente em laminado fenólico melamínico</v>
          </cell>
          <cell r="C1231" t="str">
            <v>M2</v>
          </cell>
          <cell r="D1231">
            <v>1452.01</v>
          </cell>
          <cell r="F1231">
            <v>1452.01</v>
          </cell>
        </row>
        <row r="1232">
          <cell r="A1232" t="str">
            <v>23.08.110</v>
          </cell>
          <cell r="B1232" t="str">
            <v>Painel em compensado naval, espessura de 25 mm</v>
          </cell>
          <cell r="C1232" t="str">
            <v>M2</v>
          </cell>
          <cell r="D1232">
            <v>213.95</v>
          </cell>
          <cell r="E1232">
            <v>32.159999999999997</v>
          </cell>
          <cell r="F1232">
            <v>246.11</v>
          </cell>
        </row>
        <row r="1233">
          <cell r="A1233" t="str">
            <v>23.08.160</v>
          </cell>
          <cell r="B1233" t="str">
            <v>Porta lisa com balcão, batente de madeira, completa - 80 x 210 cm</v>
          </cell>
          <cell r="C1233" t="str">
            <v>CJ</v>
          </cell>
          <cell r="D1233">
            <v>1013.52</v>
          </cell>
          <cell r="E1233">
            <v>138.29</v>
          </cell>
          <cell r="F1233">
            <v>1151.81</v>
          </cell>
        </row>
        <row r="1234">
          <cell r="A1234" t="str">
            <v>23.08.170</v>
          </cell>
          <cell r="B1234" t="str">
            <v>Lousa em laminado melamínico, branco - linha comercial</v>
          </cell>
          <cell r="C1234" t="str">
            <v>M2</v>
          </cell>
          <cell r="D1234">
            <v>213.48</v>
          </cell>
          <cell r="E1234">
            <v>6.31</v>
          </cell>
          <cell r="F1234">
            <v>219.79</v>
          </cell>
        </row>
        <row r="1235">
          <cell r="A1235" t="str">
            <v>23.08.210</v>
          </cell>
          <cell r="B1235" t="str">
            <v>Armário sob medida em compensado de madeira totalmente revestido em folheado de madeira, completo</v>
          </cell>
          <cell r="C1235" t="str">
            <v>M2</v>
          </cell>
          <cell r="D1235">
            <v>1814.49</v>
          </cell>
          <cell r="F1235">
            <v>1814.49</v>
          </cell>
        </row>
        <row r="1236">
          <cell r="A1236" t="str">
            <v>23.08.220</v>
          </cell>
          <cell r="B1236" t="str">
            <v>Armário sob medida em compensado de madeira totalmente revestido em laminado melamínico texturizado, completo</v>
          </cell>
          <cell r="C1236" t="str">
            <v>M2</v>
          </cell>
          <cell r="D1236">
            <v>1615.04</v>
          </cell>
          <cell r="F1236">
            <v>1615.04</v>
          </cell>
        </row>
        <row r="1237">
          <cell r="A1237" t="str">
            <v>23.08.242</v>
          </cell>
          <cell r="B1237" t="str">
            <v>Porta lisa de correr suspensa em madeira com batente</v>
          </cell>
          <cell r="C1237" t="str">
            <v>M2</v>
          </cell>
          <cell r="D1237">
            <v>445.19</v>
          </cell>
          <cell r="E1237">
            <v>26.46</v>
          </cell>
          <cell r="F1237">
            <v>471.65</v>
          </cell>
        </row>
        <row r="1238">
          <cell r="A1238" t="str">
            <v>23.08.320</v>
          </cell>
          <cell r="B1238" t="str">
            <v>Porta acústica de madeira</v>
          </cell>
          <cell r="C1238" t="str">
            <v>M2</v>
          </cell>
          <cell r="D1238">
            <v>437.63</v>
          </cell>
          <cell r="E1238">
            <v>65.12</v>
          </cell>
          <cell r="F1238">
            <v>502.75</v>
          </cell>
        </row>
        <row r="1239">
          <cell r="A1239" t="str">
            <v>23.08.380</v>
          </cell>
          <cell r="B1239" t="str">
            <v>Faixa/batedor de proteção em madeira de 290 x 15 mm, com acabamento em laminado fenólico melamínico</v>
          </cell>
          <cell r="C1239" t="str">
            <v>M</v>
          </cell>
          <cell r="D1239">
            <v>135.47</v>
          </cell>
          <cell r="E1239">
            <v>6.43</v>
          </cell>
          <cell r="F1239">
            <v>141.9</v>
          </cell>
        </row>
        <row r="1240">
          <cell r="A1240" t="str">
            <v>23.09</v>
          </cell>
          <cell r="B1240" t="str">
            <v>Porta lisa comum montada com batente</v>
          </cell>
        </row>
        <row r="1241">
          <cell r="A1241" t="str">
            <v>23.09.010</v>
          </cell>
          <cell r="B1241" t="str">
            <v>Acréscimo de bandeira - porta lisa comum com batente de madeira</v>
          </cell>
          <cell r="C1241" t="str">
            <v>M2</v>
          </cell>
          <cell r="D1241">
            <v>264.91000000000003</v>
          </cell>
          <cell r="E1241">
            <v>44.37</v>
          </cell>
          <cell r="F1241">
            <v>309.27999999999997</v>
          </cell>
        </row>
        <row r="1242">
          <cell r="A1242" t="str">
            <v>23.09.020</v>
          </cell>
          <cell r="B1242" t="str">
            <v>Porta lisa com batente madeira - 60 x 210 cm</v>
          </cell>
          <cell r="C1242" t="str">
            <v>UN</v>
          </cell>
          <cell r="D1242">
            <v>544.24</v>
          </cell>
          <cell r="E1242">
            <v>90.05</v>
          </cell>
          <cell r="F1242">
            <v>634.29</v>
          </cell>
        </row>
        <row r="1243">
          <cell r="A1243" t="str">
            <v>23.09.030</v>
          </cell>
          <cell r="B1243" t="str">
            <v>Porta lisa com batente madeira - 70 x 210 cm</v>
          </cell>
          <cell r="C1243" t="str">
            <v>UN</v>
          </cell>
          <cell r="D1243">
            <v>527.41999999999996</v>
          </cell>
          <cell r="E1243">
            <v>90.05</v>
          </cell>
          <cell r="F1243">
            <v>617.47</v>
          </cell>
        </row>
        <row r="1244">
          <cell r="A1244" t="str">
            <v>23.09.040</v>
          </cell>
          <cell r="B1244" t="str">
            <v>Porta lisa com batente madeira - 80 x 210 cm</v>
          </cell>
          <cell r="C1244" t="str">
            <v>UN</v>
          </cell>
          <cell r="D1244">
            <v>537.53</v>
          </cell>
          <cell r="E1244">
            <v>90.05</v>
          </cell>
          <cell r="F1244">
            <v>627.58000000000004</v>
          </cell>
        </row>
        <row r="1245">
          <cell r="A1245" t="str">
            <v>23.09.050</v>
          </cell>
          <cell r="B1245" t="str">
            <v>Porta lisa com batente madeira - 90 x 210 cm</v>
          </cell>
          <cell r="C1245" t="str">
            <v>UN</v>
          </cell>
          <cell r="D1245">
            <v>566.25</v>
          </cell>
          <cell r="E1245">
            <v>90.05</v>
          </cell>
          <cell r="F1245">
            <v>656.3</v>
          </cell>
        </row>
        <row r="1246">
          <cell r="A1246" t="str">
            <v>23.09.052</v>
          </cell>
          <cell r="B1246" t="str">
            <v>Porta lisa com batente madeira - 110 x 210 cm</v>
          </cell>
          <cell r="C1246" t="str">
            <v>UN</v>
          </cell>
          <cell r="D1246">
            <v>646.39</v>
          </cell>
          <cell r="E1246">
            <v>90.05</v>
          </cell>
          <cell r="F1246">
            <v>736.44</v>
          </cell>
        </row>
        <row r="1247">
          <cell r="A1247" t="str">
            <v>23.09.060</v>
          </cell>
          <cell r="B1247" t="str">
            <v>Porta lisa com batente madeira - 120 x 210 cm</v>
          </cell>
          <cell r="C1247" t="str">
            <v>UN</v>
          </cell>
          <cell r="D1247">
            <v>896.93</v>
          </cell>
          <cell r="E1247">
            <v>112.56</v>
          </cell>
          <cell r="F1247">
            <v>1009.49</v>
          </cell>
        </row>
        <row r="1248">
          <cell r="A1248" t="str">
            <v>23.09.100</v>
          </cell>
          <cell r="B1248" t="str">
            <v>Porta lisa com batente madeira - 160 x 210 cm</v>
          </cell>
          <cell r="C1248" t="str">
            <v>UN</v>
          </cell>
          <cell r="D1248">
            <v>946.35</v>
          </cell>
          <cell r="E1248">
            <v>130.25</v>
          </cell>
          <cell r="F1248">
            <v>1076.5999999999999</v>
          </cell>
        </row>
        <row r="1249">
          <cell r="A1249" t="str">
            <v>23.09.420</v>
          </cell>
          <cell r="B1249" t="str">
            <v>Porta lisa com batente em alumínio, largura 60 cm, altura de 105 a 200 cm</v>
          </cell>
          <cell r="C1249" t="str">
            <v>UN</v>
          </cell>
          <cell r="D1249">
            <v>347.72</v>
          </cell>
          <cell r="E1249">
            <v>45.03</v>
          </cell>
          <cell r="F1249">
            <v>392.75</v>
          </cell>
        </row>
        <row r="1250">
          <cell r="A1250" t="str">
            <v>23.09.430</v>
          </cell>
          <cell r="B1250" t="str">
            <v>Porta lisa com batente em alumínio, largura 80 cm, altura de 105 a 200 cm</v>
          </cell>
          <cell r="C1250" t="str">
            <v>UN</v>
          </cell>
          <cell r="D1250">
            <v>341.01</v>
          </cell>
          <cell r="E1250">
            <v>45.03</v>
          </cell>
          <cell r="F1250">
            <v>386.04</v>
          </cell>
        </row>
        <row r="1251">
          <cell r="A1251" t="str">
            <v>23.09.440</v>
          </cell>
          <cell r="B1251" t="str">
            <v>Porta lisa com batente em alumínio, largura 90 cm, altura de 105 a 200 cm</v>
          </cell>
          <cell r="C1251" t="str">
            <v>UN</v>
          </cell>
          <cell r="D1251">
            <v>369.73</v>
          </cell>
          <cell r="E1251">
            <v>45.03</v>
          </cell>
          <cell r="F1251">
            <v>414.76</v>
          </cell>
        </row>
        <row r="1252">
          <cell r="A1252" t="str">
            <v>23.09.520</v>
          </cell>
          <cell r="B1252" t="str">
            <v>Porta lisa com batente metálico - 60 x 160 cm</v>
          </cell>
          <cell r="C1252" t="str">
            <v>UN</v>
          </cell>
          <cell r="D1252">
            <v>618.39</v>
          </cell>
          <cell r="E1252">
            <v>45.03</v>
          </cell>
          <cell r="F1252">
            <v>663.42</v>
          </cell>
        </row>
        <row r="1253">
          <cell r="A1253" t="str">
            <v>23.09.530</v>
          </cell>
          <cell r="B1253" t="str">
            <v>Porta lisa com batente metálico - 80 x 160 cm</v>
          </cell>
          <cell r="C1253" t="str">
            <v>UN</v>
          </cell>
          <cell r="D1253">
            <v>611.67999999999995</v>
          </cell>
          <cell r="E1253">
            <v>45.03</v>
          </cell>
          <cell r="F1253">
            <v>656.71</v>
          </cell>
        </row>
        <row r="1254">
          <cell r="A1254" t="str">
            <v>23.09.540</v>
          </cell>
          <cell r="B1254" t="str">
            <v>Porta lisa com batente metálico - 70 x 210 cm</v>
          </cell>
          <cell r="C1254" t="str">
            <v>UN</v>
          </cell>
          <cell r="D1254">
            <v>810.51</v>
          </cell>
          <cell r="E1254">
            <v>83.62</v>
          </cell>
          <cell r="F1254">
            <v>894.13</v>
          </cell>
        </row>
        <row r="1255">
          <cell r="A1255" t="str">
            <v>23.09.550</v>
          </cell>
          <cell r="B1255" t="str">
            <v>Porta lisa com batente metálico - 80 x 210 cm</v>
          </cell>
          <cell r="C1255" t="str">
            <v>UN</v>
          </cell>
          <cell r="D1255">
            <v>832.23</v>
          </cell>
          <cell r="E1255">
            <v>83.62</v>
          </cell>
          <cell r="F1255">
            <v>915.85</v>
          </cell>
        </row>
        <row r="1256">
          <cell r="A1256" t="str">
            <v>23.09.560</v>
          </cell>
          <cell r="B1256" t="str">
            <v>Porta lisa com batente metálico - 90 x 210 cm</v>
          </cell>
          <cell r="C1256" t="str">
            <v>UN</v>
          </cell>
          <cell r="D1256">
            <v>872.56</v>
          </cell>
          <cell r="E1256">
            <v>83.62</v>
          </cell>
          <cell r="F1256">
            <v>956.18</v>
          </cell>
        </row>
        <row r="1257">
          <cell r="A1257" t="str">
            <v>23.09.570</v>
          </cell>
          <cell r="B1257" t="str">
            <v>Porta lisa com batente metálico - 120 x 210 cm</v>
          </cell>
          <cell r="C1257" t="str">
            <v>UN</v>
          </cell>
          <cell r="D1257">
            <v>1129.96</v>
          </cell>
          <cell r="E1257">
            <v>109.34</v>
          </cell>
          <cell r="F1257">
            <v>1239.3</v>
          </cell>
        </row>
        <row r="1258">
          <cell r="A1258" t="str">
            <v>23.09.590</v>
          </cell>
          <cell r="B1258" t="str">
            <v>Porta lisa com batente metálico - 160 x 210 cm</v>
          </cell>
          <cell r="C1258" t="str">
            <v>UN</v>
          </cell>
          <cell r="D1258">
            <v>1162.97</v>
          </cell>
          <cell r="E1258">
            <v>109.34</v>
          </cell>
          <cell r="F1258">
            <v>1272.31</v>
          </cell>
        </row>
        <row r="1259">
          <cell r="A1259" t="str">
            <v>23.09.600</v>
          </cell>
          <cell r="B1259" t="str">
            <v>Porta lisa com batente metálico - 60 x 180 cm</v>
          </cell>
          <cell r="C1259" t="str">
            <v>UN</v>
          </cell>
          <cell r="D1259">
            <v>712.03</v>
          </cell>
          <cell r="E1259">
            <v>45.03</v>
          </cell>
          <cell r="F1259">
            <v>757.06</v>
          </cell>
        </row>
        <row r="1260">
          <cell r="A1260" t="str">
            <v>23.09.610</v>
          </cell>
          <cell r="B1260" t="str">
            <v>Porta lisa com batente metálico - 60 x 210 cm</v>
          </cell>
          <cell r="C1260" t="str">
            <v>UN</v>
          </cell>
          <cell r="D1260">
            <v>815.72</v>
          </cell>
          <cell r="E1260">
            <v>45.03</v>
          </cell>
          <cell r="F1260">
            <v>860.75</v>
          </cell>
        </row>
        <row r="1261">
          <cell r="A1261" t="str">
            <v>23.09.630</v>
          </cell>
          <cell r="B1261" t="str">
            <v>Porta lisa com batente madeira, 2 folhas - 140 x 210 cm</v>
          </cell>
          <cell r="C1261" t="str">
            <v>UN</v>
          </cell>
          <cell r="D1261">
            <v>1069.79</v>
          </cell>
          <cell r="E1261">
            <v>112.56</v>
          </cell>
          <cell r="F1261">
            <v>1182.3499999999999</v>
          </cell>
        </row>
        <row r="1262">
          <cell r="A1262" t="str">
            <v>23.11</v>
          </cell>
          <cell r="B1262" t="str">
            <v>Porta lisa para acabamento em verniz montada com batente</v>
          </cell>
        </row>
        <row r="1263">
          <cell r="A1263" t="str">
            <v>23.11.010</v>
          </cell>
          <cell r="B1263" t="str">
            <v>Acréscimo de bandeira - porta lisa para acabamento em verniz, com batente de madeira</v>
          </cell>
          <cell r="C1263" t="str">
            <v>M2</v>
          </cell>
          <cell r="D1263">
            <v>269.19</v>
          </cell>
          <cell r="E1263">
            <v>44.37</v>
          </cell>
          <cell r="F1263">
            <v>313.56</v>
          </cell>
        </row>
        <row r="1264">
          <cell r="A1264" t="str">
            <v>23.11.030</v>
          </cell>
          <cell r="B1264" t="str">
            <v>Porta lisa para acabamento em verniz, com batente de madeira - 70 x 210 cm</v>
          </cell>
          <cell r="C1264" t="str">
            <v>UN</v>
          </cell>
          <cell r="D1264">
            <v>539.96</v>
          </cell>
          <cell r="E1264">
            <v>90.05</v>
          </cell>
          <cell r="F1264">
            <v>630.01</v>
          </cell>
        </row>
        <row r="1265">
          <cell r="A1265" t="str">
            <v>23.11.040</v>
          </cell>
          <cell r="B1265" t="str">
            <v>Porta lisa para acabamento em verniz, com batente de madeira - 80 x 210 cm</v>
          </cell>
          <cell r="C1265" t="str">
            <v>UN</v>
          </cell>
          <cell r="D1265">
            <v>551.16</v>
          </cell>
          <cell r="E1265">
            <v>90.05</v>
          </cell>
          <cell r="F1265">
            <v>641.21</v>
          </cell>
        </row>
        <row r="1266">
          <cell r="A1266" t="str">
            <v>23.11.050</v>
          </cell>
          <cell r="B1266" t="str">
            <v>Porta lisa para acabamento em verniz, com batente de madeira - 90 x 210 cm</v>
          </cell>
          <cell r="C1266" t="str">
            <v>UN</v>
          </cell>
          <cell r="D1266">
            <v>573.44000000000005</v>
          </cell>
          <cell r="E1266">
            <v>90.05</v>
          </cell>
          <cell r="F1266">
            <v>663.49</v>
          </cell>
        </row>
        <row r="1267">
          <cell r="A1267" t="str">
            <v>23.12</v>
          </cell>
          <cell r="B1267" t="str">
            <v>Porta comum completa - uso coletivo (padrao dimensional medio)</v>
          </cell>
        </row>
        <row r="1268">
          <cell r="A1268" t="str">
            <v>23.12.001</v>
          </cell>
          <cell r="B1268" t="str">
            <v>Porta lisa de madeira, interna "PIM", para acabamento em pintura, padrão dimensional médio, com ferragens, completo - 80 x 210 cm</v>
          </cell>
          <cell r="C1268" t="str">
            <v>UN</v>
          </cell>
          <cell r="D1268">
            <v>633.25</v>
          </cell>
          <cell r="F1268">
            <v>633.25</v>
          </cell>
        </row>
        <row r="1269">
          <cell r="A1269" t="str">
            <v>23.13</v>
          </cell>
          <cell r="B1269" t="str">
            <v>Porta comum completa - uso publico (padrao dimensional medio/pesado)</v>
          </cell>
        </row>
        <row r="1270">
          <cell r="A1270" t="str">
            <v>23.13.001</v>
          </cell>
          <cell r="B1270" t="str">
            <v>Porta lisa de madeira, interna "PIM", para acabamento em pintura, padrão dimensional médio/pesado, com ferragens, completo - 80 x 210 cm</v>
          </cell>
          <cell r="C1270" t="str">
            <v>UN</v>
          </cell>
          <cell r="D1270">
            <v>633.25</v>
          </cell>
          <cell r="F1270">
            <v>633.25</v>
          </cell>
        </row>
        <row r="1271">
          <cell r="A1271" t="str">
            <v>23.13.002</v>
          </cell>
          <cell r="B1271" t="str">
            <v>Porta lisa de madeira, interna "PIM", para acabamento em pintura, padrão dimensional médio/pesado, com ferragens, completo - 90 x 210 cm</v>
          </cell>
          <cell r="C1271" t="str">
            <v>UN</v>
          </cell>
          <cell r="D1271">
            <v>653.5</v>
          </cell>
          <cell r="F1271">
            <v>653.5</v>
          </cell>
        </row>
        <row r="1272">
          <cell r="A1272" t="str">
            <v>23.13.020</v>
          </cell>
          <cell r="B1272" t="str">
            <v>Porta lisa de madeira, interna, resistente a umidade "PIM RU", para acabamento em pintura, padrão dimensional médio/pesado, com ferragens, completo - 80 x 210 cm</v>
          </cell>
          <cell r="C1272" t="str">
            <v>UN</v>
          </cell>
          <cell r="D1272">
            <v>600.75</v>
          </cell>
          <cell r="F1272">
            <v>600.75</v>
          </cell>
        </row>
        <row r="1273">
          <cell r="A1273" t="str">
            <v>23.13.040</v>
          </cell>
          <cell r="B1273" t="str">
            <v>Porta lisa de madeira, interna, resistente a umidade "PIM RU", para acabamento revestido ou em pintura, para divisória sanitária, padrão dimensional médio/pesado, com ferragens, completo - 80 x 190 cm</v>
          </cell>
          <cell r="C1273" t="str">
            <v>UN</v>
          </cell>
          <cell r="D1273">
            <v>650.13</v>
          </cell>
          <cell r="F1273">
            <v>650.13</v>
          </cell>
        </row>
        <row r="1274">
          <cell r="A1274" t="str">
            <v>23.13.052</v>
          </cell>
          <cell r="B1274" t="str">
            <v>Porta lisa de madeira, interna, resistente a umidade "PIM RU", para acabamento em pintura, tipo acessível, padrão dimensional médio/pesado, com ferragens, completo - 90 x 210 cm</v>
          </cell>
          <cell r="C1274" t="str">
            <v>UN</v>
          </cell>
          <cell r="D1274">
            <v>787.88</v>
          </cell>
          <cell r="F1274">
            <v>787.88</v>
          </cell>
        </row>
        <row r="1275">
          <cell r="A1275" t="str">
            <v>23.13.064</v>
          </cell>
          <cell r="B1275" t="str">
            <v>Porta lisa de madeira, interna, resistente a umidade "PIM RU", para acabamento em pintura, de correr ou deslizante, tipo acessível, padrão dimensional pesado, com sistema deslizante e ferragens, completo - 100 x 210 cm</v>
          </cell>
          <cell r="C1275" t="str">
            <v>UN</v>
          </cell>
          <cell r="D1275">
            <v>807.38</v>
          </cell>
          <cell r="F1275">
            <v>807.38</v>
          </cell>
        </row>
        <row r="1276">
          <cell r="A1276" t="str">
            <v>23.20</v>
          </cell>
          <cell r="B1276" t="str">
            <v>Reparos, conservacoes e complementos - GRUPO 23</v>
          </cell>
        </row>
        <row r="1277">
          <cell r="A1277" t="str">
            <v>23.20.020</v>
          </cell>
          <cell r="B1277" t="str">
            <v>Recolocação de batentes de madeira</v>
          </cell>
          <cell r="C1277" t="str">
            <v>UN</v>
          </cell>
          <cell r="E1277">
            <v>41.81</v>
          </cell>
          <cell r="F1277">
            <v>41.81</v>
          </cell>
        </row>
        <row r="1278">
          <cell r="A1278" t="str">
            <v>23.20.040</v>
          </cell>
          <cell r="B1278" t="str">
            <v>Recolocação de folhas de porta ou janela</v>
          </cell>
          <cell r="C1278" t="str">
            <v>UN</v>
          </cell>
          <cell r="E1278">
            <v>51.45</v>
          </cell>
          <cell r="F1278">
            <v>51.45</v>
          </cell>
        </row>
        <row r="1279">
          <cell r="A1279" t="str">
            <v>23.20.060</v>
          </cell>
          <cell r="B1279" t="str">
            <v>Recolocação de guarnição ou molduras</v>
          </cell>
          <cell r="C1279" t="str">
            <v>M</v>
          </cell>
          <cell r="E1279">
            <v>1.61</v>
          </cell>
          <cell r="F1279">
            <v>1.61</v>
          </cell>
        </row>
        <row r="1280">
          <cell r="A1280" t="str">
            <v>23.20.100</v>
          </cell>
          <cell r="B1280" t="str">
            <v>Batente de madeira para porta</v>
          </cell>
          <cell r="C1280" t="str">
            <v>M</v>
          </cell>
          <cell r="D1280">
            <v>46.99</v>
          </cell>
          <cell r="E1280">
            <v>9.65</v>
          </cell>
          <cell r="F1280">
            <v>56.64</v>
          </cell>
        </row>
        <row r="1281">
          <cell r="A1281" t="str">
            <v>23.20.110</v>
          </cell>
          <cell r="B1281" t="str">
            <v>Visor fixo e requadro de madeira para porta, para receber vidro</v>
          </cell>
          <cell r="C1281" t="str">
            <v>M2</v>
          </cell>
          <cell r="D1281">
            <v>1051.1099999999999</v>
          </cell>
          <cell r="E1281">
            <v>128.63999999999999</v>
          </cell>
          <cell r="F1281">
            <v>1179.75</v>
          </cell>
        </row>
        <row r="1282">
          <cell r="A1282" t="str">
            <v>23.20.120</v>
          </cell>
          <cell r="B1282" t="str">
            <v>Guarnição de madeira</v>
          </cell>
          <cell r="C1282" t="str">
            <v>M</v>
          </cell>
          <cell r="D1282">
            <v>7.49</v>
          </cell>
          <cell r="E1282">
            <v>1.61</v>
          </cell>
          <cell r="F1282">
            <v>9.1</v>
          </cell>
        </row>
        <row r="1283">
          <cell r="A1283" t="str">
            <v>23.20.140</v>
          </cell>
          <cell r="B1283" t="str">
            <v>Acréscimo de visor completo em porta de madeira</v>
          </cell>
          <cell r="C1283" t="str">
            <v>UN</v>
          </cell>
          <cell r="D1283">
            <v>266.62</v>
          </cell>
          <cell r="F1283">
            <v>266.62</v>
          </cell>
        </row>
        <row r="1284">
          <cell r="A1284" t="str">
            <v>23.20.160</v>
          </cell>
          <cell r="B1284" t="str">
            <v>Folha de porta veneziana maciça, sob medida</v>
          </cell>
          <cell r="C1284" t="str">
            <v>M2</v>
          </cell>
          <cell r="D1284">
            <v>1059.51</v>
          </cell>
          <cell r="E1284">
            <v>16.079999999999998</v>
          </cell>
          <cell r="F1284">
            <v>1075.5899999999999</v>
          </cell>
        </row>
        <row r="1285">
          <cell r="A1285" t="str">
            <v>23.20.170</v>
          </cell>
          <cell r="B1285" t="str">
            <v>Folha de porta lisa folheada com madeira, sob medida</v>
          </cell>
          <cell r="C1285" t="str">
            <v>M2</v>
          </cell>
          <cell r="D1285">
            <v>213.58</v>
          </cell>
          <cell r="E1285">
            <v>16.079999999999998</v>
          </cell>
          <cell r="F1285">
            <v>229.66</v>
          </cell>
        </row>
        <row r="1286">
          <cell r="A1286" t="str">
            <v>23.20.180</v>
          </cell>
          <cell r="B1286" t="str">
            <v>Folha de porta em madeira para receber vidro, sob medida</v>
          </cell>
          <cell r="C1286" t="str">
            <v>M2</v>
          </cell>
          <cell r="D1286">
            <v>422.35</v>
          </cell>
          <cell r="E1286">
            <v>16.079999999999998</v>
          </cell>
          <cell r="F1286">
            <v>438.43</v>
          </cell>
        </row>
        <row r="1287">
          <cell r="A1287" t="str">
            <v>23.20.310</v>
          </cell>
          <cell r="B1287" t="str">
            <v>Folha de porta lisa comum - 60 x 210 cm</v>
          </cell>
          <cell r="C1287" t="str">
            <v>UN</v>
          </cell>
          <cell r="D1287">
            <v>244.59</v>
          </cell>
          <cell r="E1287">
            <v>48.24</v>
          </cell>
          <cell r="F1287">
            <v>292.83</v>
          </cell>
        </row>
        <row r="1288">
          <cell r="A1288" t="str">
            <v>23.20.320</v>
          </cell>
          <cell r="B1288" t="str">
            <v>Folha de porta lisa comum - 70 x 210 cm</v>
          </cell>
          <cell r="C1288" t="str">
            <v>UN</v>
          </cell>
          <cell r="D1288">
            <v>227.77</v>
          </cell>
          <cell r="E1288">
            <v>48.24</v>
          </cell>
          <cell r="F1288">
            <v>276.01</v>
          </cell>
        </row>
        <row r="1289">
          <cell r="A1289" t="str">
            <v>23.20.330</v>
          </cell>
          <cell r="B1289" t="str">
            <v>Folha de porta lisa comum - 80 x 210 cm</v>
          </cell>
          <cell r="C1289" t="str">
            <v>UN</v>
          </cell>
          <cell r="D1289">
            <v>237.88</v>
          </cell>
          <cell r="E1289">
            <v>48.24</v>
          </cell>
          <cell r="F1289">
            <v>286.12</v>
          </cell>
        </row>
        <row r="1290">
          <cell r="A1290" t="str">
            <v>23.20.340</v>
          </cell>
          <cell r="B1290" t="str">
            <v>Folha de porta lisa comum - 90 x 210 cm</v>
          </cell>
          <cell r="C1290" t="str">
            <v>UN</v>
          </cell>
          <cell r="D1290">
            <v>266.60000000000002</v>
          </cell>
          <cell r="E1290">
            <v>48.24</v>
          </cell>
          <cell r="F1290">
            <v>314.83999999999997</v>
          </cell>
        </row>
        <row r="1291">
          <cell r="A1291" t="str">
            <v>23.20.450</v>
          </cell>
          <cell r="B1291" t="str">
            <v>Folha de porta em laminado fenólico melamínico com acabamento liso - 70 x 210 cm</v>
          </cell>
          <cell r="C1291" t="str">
            <v>UN</v>
          </cell>
          <cell r="D1291">
            <v>820.17</v>
          </cell>
          <cell r="E1291">
            <v>48.24</v>
          </cell>
          <cell r="F1291">
            <v>868.41</v>
          </cell>
        </row>
        <row r="1292">
          <cell r="A1292" t="str">
            <v>23.20.460</v>
          </cell>
          <cell r="B1292" t="str">
            <v>Folha de porta em laminado fenólico melamínico com acabamento liso - 90 x 210 cm</v>
          </cell>
          <cell r="C1292" t="str">
            <v>UN</v>
          </cell>
          <cell r="D1292">
            <v>952.23</v>
          </cell>
          <cell r="E1292">
            <v>48.24</v>
          </cell>
          <cell r="F1292">
            <v>1000.47</v>
          </cell>
        </row>
        <row r="1293">
          <cell r="A1293" t="str">
            <v>23.20.550</v>
          </cell>
          <cell r="B1293" t="str">
            <v>Folha de porta em laminado fenólico melamínico com acabamento liso - 80 x 210 cm</v>
          </cell>
          <cell r="C1293" t="str">
            <v>UN</v>
          </cell>
          <cell r="D1293">
            <v>921.61</v>
          </cell>
          <cell r="E1293">
            <v>48.24</v>
          </cell>
          <cell r="F1293">
            <v>969.85</v>
          </cell>
        </row>
        <row r="1294">
          <cell r="A1294" t="str">
            <v>23.20.600</v>
          </cell>
          <cell r="B1294" t="str">
            <v>Folha de porta em madeira com tela de proteção tipo mosqueteira</v>
          </cell>
          <cell r="C1294" t="str">
            <v>M2</v>
          </cell>
          <cell r="D1294">
            <v>1215.56</v>
          </cell>
          <cell r="E1294">
            <v>48.24</v>
          </cell>
          <cell r="F1294">
            <v>1263.8</v>
          </cell>
        </row>
        <row r="1295">
          <cell r="A1295" t="str">
            <v>24</v>
          </cell>
          <cell r="B1295" t="str">
            <v>ESQUADRIA, SERRALHERIA E ELEMENTO EM FERRO</v>
          </cell>
        </row>
        <row r="1296">
          <cell r="A1296" t="str">
            <v>24.01</v>
          </cell>
          <cell r="B1296" t="str">
            <v>Caixilho em ferro</v>
          </cell>
        </row>
        <row r="1297">
          <cell r="A1297" t="str">
            <v>24.01.010</v>
          </cell>
          <cell r="B1297" t="str">
            <v>Caixilho em ferro fixo, sob medida</v>
          </cell>
          <cell r="C1297" t="str">
            <v>M2</v>
          </cell>
          <cell r="D1297">
            <v>959.94</v>
          </cell>
          <cell r="E1297">
            <v>20.420000000000002</v>
          </cell>
          <cell r="F1297">
            <v>980.36</v>
          </cell>
        </row>
        <row r="1298">
          <cell r="A1298" t="str">
            <v>24.01.030</v>
          </cell>
          <cell r="B1298" t="str">
            <v>Caixilho em ferro basculante, sob medida</v>
          </cell>
          <cell r="C1298" t="str">
            <v>M2</v>
          </cell>
          <cell r="D1298">
            <v>1021.84</v>
          </cell>
          <cell r="E1298">
            <v>20.420000000000002</v>
          </cell>
          <cell r="F1298">
            <v>1042.26</v>
          </cell>
        </row>
        <row r="1299">
          <cell r="A1299" t="str">
            <v>24.01.070</v>
          </cell>
          <cell r="B1299" t="str">
            <v>Caixilho em ferro de correr, sob medida</v>
          </cell>
          <cell r="C1299" t="str">
            <v>M2</v>
          </cell>
          <cell r="D1299">
            <v>928.92</v>
          </cell>
          <cell r="E1299">
            <v>20.420000000000002</v>
          </cell>
          <cell r="F1299">
            <v>949.34</v>
          </cell>
        </row>
        <row r="1300">
          <cell r="A1300" t="str">
            <v>24.01.090</v>
          </cell>
          <cell r="B1300" t="str">
            <v>Caixilho em ferro com ventilação permanente, sob medida</v>
          </cell>
          <cell r="C1300" t="str">
            <v>M2</v>
          </cell>
          <cell r="D1300">
            <v>803.22</v>
          </cell>
          <cell r="E1300">
            <v>20.420000000000002</v>
          </cell>
          <cell r="F1300">
            <v>823.64</v>
          </cell>
        </row>
        <row r="1301">
          <cell r="A1301" t="str">
            <v>24.01.100</v>
          </cell>
          <cell r="B1301" t="str">
            <v>Caixilho em ferro tipo veneziana, linha comercial</v>
          </cell>
          <cell r="C1301" t="str">
            <v>M2</v>
          </cell>
          <cell r="D1301">
            <v>534.72</v>
          </cell>
          <cell r="E1301">
            <v>20.420000000000002</v>
          </cell>
          <cell r="F1301">
            <v>555.14</v>
          </cell>
        </row>
        <row r="1302">
          <cell r="A1302" t="str">
            <v>24.01.110</v>
          </cell>
          <cell r="B1302" t="str">
            <v>Caixilho em ferro tipo veneziana, sob medida</v>
          </cell>
          <cell r="C1302" t="str">
            <v>M2</v>
          </cell>
          <cell r="D1302">
            <v>932.39</v>
          </cell>
          <cell r="E1302">
            <v>20.420000000000002</v>
          </cell>
          <cell r="F1302">
            <v>952.81</v>
          </cell>
        </row>
        <row r="1303">
          <cell r="A1303" t="str">
            <v>24.01.120</v>
          </cell>
          <cell r="B1303" t="str">
            <v>Caixilho tipo veneziana industrial com montantes em aço galvanizado e aletas em fibra de vidro</v>
          </cell>
          <cell r="C1303" t="str">
            <v>M2</v>
          </cell>
          <cell r="D1303">
            <v>274.87</v>
          </cell>
          <cell r="F1303">
            <v>274.87</v>
          </cell>
        </row>
        <row r="1304">
          <cell r="A1304" t="str">
            <v>24.01.180</v>
          </cell>
          <cell r="B1304" t="str">
            <v>Caixilho removível em tela de aço galvanizado, tipo ondulada com malha de 1", fio 12, com requadro tubular de aço carbono, sob medida</v>
          </cell>
          <cell r="C1304" t="str">
            <v>M2</v>
          </cell>
          <cell r="D1304">
            <v>632.35</v>
          </cell>
          <cell r="E1304">
            <v>19.850000000000001</v>
          </cell>
          <cell r="F1304">
            <v>652.20000000000005</v>
          </cell>
        </row>
        <row r="1305">
          <cell r="A1305" t="str">
            <v>24.01.190</v>
          </cell>
          <cell r="B1305" t="str">
            <v>Caixilho fixo em tela de aço galvanizado tipo ondulada com malha de 1/2", fio 12, com requadro em cantoneira de aço carbono, sob medida</v>
          </cell>
          <cell r="C1305" t="str">
            <v>M2</v>
          </cell>
          <cell r="D1305">
            <v>319.06</v>
          </cell>
          <cell r="E1305">
            <v>19.850000000000001</v>
          </cell>
          <cell r="F1305">
            <v>338.91</v>
          </cell>
        </row>
        <row r="1306">
          <cell r="A1306" t="str">
            <v>24.01.200</v>
          </cell>
          <cell r="B1306" t="str">
            <v>Caixilho fixo em aço SAE 1010/1020 para vidro à prova de bala, sob medida</v>
          </cell>
          <cell r="C1306" t="str">
            <v>M2</v>
          </cell>
          <cell r="D1306">
            <v>1425.18</v>
          </cell>
          <cell r="E1306">
            <v>52.7</v>
          </cell>
          <cell r="F1306">
            <v>1477.88</v>
          </cell>
        </row>
        <row r="1307">
          <cell r="A1307" t="str">
            <v>24.01.280</v>
          </cell>
          <cell r="B1307" t="str">
            <v>Caixilho tipo guichê em chapa de aço</v>
          </cell>
          <cell r="C1307" t="str">
            <v>M2</v>
          </cell>
          <cell r="D1307">
            <v>962.74</v>
          </cell>
          <cell r="E1307">
            <v>67.44</v>
          </cell>
          <cell r="F1307">
            <v>1030.18</v>
          </cell>
        </row>
        <row r="1308">
          <cell r="A1308" t="str">
            <v>24.02</v>
          </cell>
          <cell r="B1308" t="str">
            <v>Portas, portoes e gradis</v>
          </cell>
        </row>
        <row r="1309">
          <cell r="A1309" t="str">
            <v>24.02.010</v>
          </cell>
          <cell r="B1309" t="str">
            <v>Porta em ferro de abrir, para receber vidro, sob medida</v>
          </cell>
          <cell r="C1309" t="str">
            <v>M2</v>
          </cell>
          <cell r="D1309">
            <v>1014.85</v>
          </cell>
          <cell r="E1309">
            <v>61.2</v>
          </cell>
          <cell r="F1309">
            <v>1076.05</v>
          </cell>
        </row>
        <row r="1310">
          <cell r="A1310" t="str">
            <v>24.02.040</v>
          </cell>
          <cell r="B1310" t="str">
            <v>Porta/portão tipo gradil sob medida</v>
          </cell>
          <cell r="C1310" t="str">
            <v>M2</v>
          </cell>
          <cell r="D1310">
            <v>1026.1300000000001</v>
          </cell>
          <cell r="E1310">
            <v>61.2</v>
          </cell>
          <cell r="F1310">
            <v>1087.33</v>
          </cell>
        </row>
        <row r="1311">
          <cell r="A1311" t="str">
            <v>24.02.050</v>
          </cell>
          <cell r="B1311" t="str">
            <v>Porta corta-fogo classe P.90 de 90 x 210 cm, completa, com maçaneta tipo alavanca</v>
          </cell>
          <cell r="C1311" t="str">
            <v>UN</v>
          </cell>
          <cell r="D1311">
            <v>1395.99</v>
          </cell>
          <cell r="E1311">
            <v>107.88</v>
          </cell>
          <cell r="F1311">
            <v>1503.87</v>
          </cell>
        </row>
        <row r="1312">
          <cell r="A1312" t="str">
            <v>24.02.052</v>
          </cell>
          <cell r="B1312" t="str">
            <v>Porta corta-fogo classe P.90 de 100 x 210 cm, completa, com maçaneta tipo alavanca</v>
          </cell>
          <cell r="C1312" t="str">
            <v>UN</v>
          </cell>
          <cell r="D1312">
            <v>1274.54</v>
          </cell>
          <cell r="E1312">
            <v>107.88</v>
          </cell>
          <cell r="F1312">
            <v>1382.42</v>
          </cell>
        </row>
        <row r="1313">
          <cell r="A1313" t="str">
            <v>24.02.054</v>
          </cell>
          <cell r="B1313" t="str">
            <v>Porta corta-fogo classe P.90, com barra antipânico numa face e maçaneta na outra, completa</v>
          </cell>
          <cell r="C1313" t="str">
            <v>M2</v>
          </cell>
          <cell r="D1313">
            <v>1287.18</v>
          </cell>
          <cell r="E1313">
            <v>107.88</v>
          </cell>
          <cell r="F1313">
            <v>1395.06</v>
          </cell>
        </row>
        <row r="1314">
          <cell r="A1314" t="str">
            <v>24.02.056</v>
          </cell>
          <cell r="B1314" t="str">
            <v>Porta corta-fogo classe P.120 de 80 x 210 cm, com uma folha de abrir, completa</v>
          </cell>
          <cell r="C1314" t="str">
            <v>UN</v>
          </cell>
          <cell r="D1314">
            <v>1412.84</v>
          </cell>
          <cell r="E1314">
            <v>117.24</v>
          </cell>
          <cell r="F1314">
            <v>1530.08</v>
          </cell>
        </row>
        <row r="1315">
          <cell r="A1315" t="str">
            <v>24.02.058</v>
          </cell>
          <cell r="B1315" t="str">
            <v>Porta corta-fogo classe P.120 de 90 x 210 cm, com uma folha de abrir, completa</v>
          </cell>
          <cell r="C1315" t="str">
            <v>UN</v>
          </cell>
          <cell r="D1315">
            <v>1238.8599999999999</v>
          </cell>
          <cell r="E1315">
            <v>117.24</v>
          </cell>
          <cell r="F1315">
            <v>1356.1</v>
          </cell>
        </row>
        <row r="1316">
          <cell r="A1316" t="str">
            <v>24.02.060</v>
          </cell>
          <cell r="B1316" t="str">
            <v>Porta/portão de abrir em chapa, sob medida</v>
          </cell>
          <cell r="C1316" t="str">
            <v>M2</v>
          </cell>
          <cell r="D1316">
            <v>1012.13</v>
          </cell>
          <cell r="E1316">
            <v>61.2</v>
          </cell>
          <cell r="F1316">
            <v>1073.33</v>
          </cell>
        </row>
        <row r="1317">
          <cell r="A1317" t="str">
            <v>24.02.070</v>
          </cell>
          <cell r="B1317" t="str">
            <v>Porta de ferro de abrir tipo veneziana, linha comercial</v>
          </cell>
          <cell r="C1317" t="str">
            <v>M2</v>
          </cell>
          <cell r="D1317">
            <v>347.65</v>
          </cell>
          <cell r="E1317">
            <v>61.2</v>
          </cell>
          <cell r="F1317">
            <v>408.85</v>
          </cell>
        </row>
        <row r="1318">
          <cell r="A1318" t="str">
            <v>24.02.080</v>
          </cell>
          <cell r="B1318" t="str">
            <v>Porta/portão de abrir em veneziana de ferro, sob medida</v>
          </cell>
          <cell r="C1318" t="str">
            <v>M2</v>
          </cell>
          <cell r="D1318">
            <v>1669.92</v>
          </cell>
          <cell r="E1318">
            <v>61.2</v>
          </cell>
          <cell r="F1318">
            <v>1731.12</v>
          </cell>
        </row>
        <row r="1319">
          <cell r="A1319" t="str">
            <v>24.02.100</v>
          </cell>
          <cell r="B1319" t="str">
            <v>Portão tubular em tela de aço galvanizado até 2,50 m de altura, completo</v>
          </cell>
          <cell r="C1319" t="str">
            <v>M2</v>
          </cell>
          <cell r="D1319">
            <v>600.83000000000004</v>
          </cell>
          <cell r="E1319">
            <v>46.68</v>
          </cell>
          <cell r="F1319">
            <v>647.51</v>
          </cell>
        </row>
        <row r="1320">
          <cell r="A1320" t="str">
            <v>24.02.270</v>
          </cell>
          <cell r="B1320" t="str">
            <v>Portão de 2 folhas, tubular em tela de aço galvanizado acima de 2,50 m de altura, completo</v>
          </cell>
          <cell r="C1320" t="str">
            <v>M2</v>
          </cell>
          <cell r="D1320">
            <v>621.41</v>
          </cell>
          <cell r="E1320">
            <v>61.2</v>
          </cell>
          <cell r="F1320">
            <v>682.61</v>
          </cell>
        </row>
        <row r="1321">
          <cell r="A1321" t="str">
            <v>24.02.280</v>
          </cell>
          <cell r="B1321" t="str">
            <v>Porta/portão de correr em tela ondulada de aço galvanizado, sob medida</v>
          </cell>
          <cell r="C1321" t="str">
            <v>M2</v>
          </cell>
          <cell r="D1321">
            <v>509.16</v>
          </cell>
          <cell r="E1321">
            <v>61.2</v>
          </cell>
          <cell r="F1321">
            <v>570.36</v>
          </cell>
        </row>
        <row r="1322">
          <cell r="A1322" t="str">
            <v>24.02.290</v>
          </cell>
          <cell r="B1322" t="str">
            <v>Porta/portão de correr em chapa cega dupla, sob medida</v>
          </cell>
          <cell r="C1322" t="str">
            <v>M2</v>
          </cell>
          <cell r="D1322">
            <v>1409.14</v>
          </cell>
          <cell r="E1322">
            <v>61.2</v>
          </cell>
          <cell r="F1322">
            <v>1470.34</v>
          </cell>
        </row>
        <row r="1323">
          <cell r="A1323" t="str">
            <v>24.02.410</v>
          </cell>
          <cell r="B1323" t="str">
            <v>Porta em ferro de correr, para receber vidro, sob medida</v>
          </cell>
          <cell r="C1323" t="str">
            <v>M2</v>
          </cell>
          <cell r="D1323">
            <v>1688.01</v>
          </cell>
          <cell r="E1323">
            <v>61.2</v>
          </cell>
          <cell r="F1323">
            <v>1749.21</v>
          </cell>
        </row>
        <row r="1324">
          <cell r="A1324" t="str">
            <v>24.02.430</v>
          </cell>
          <cell r="B1324" t="str">
            <v>Porta em ferro de abrir, parte inferior chapeada, parte superior para receber vidro, sob medida</v>
          </cell>
          <cell r="C1324" t="str">
            <v>M2</v>
          </cell>
          <cell r="D1324">
            <v>1396.19</v>
          </cell>
          <cell r="E1324">
            <v>61.2</v>
          </cell>
          <cell r="F1324">
            <v>1457.39</v>
          </cell>
        </row>
        <row r="1325">
          <cell r="A1325" t="str">
            <v>24.02.450</v>
          </cell>
          <cell r="B1325" t="str">
            <v>Grade de proteção para caixilhos</v>
          </cell>
          <cell r="C1325" t="str">
            <v>M2</v>
          </cell>
          <cell r="D1325">
            <v>970.4</v>
          </cell>
          <cell r="E1325">
            <v>40.67</v>
          </cell>
          <cell r="F1325">
            <v>1011.07</v>
          </cell>
        </row>
        <row r="1326">
          <cell r="A1326" t="str">
            <v>24.02.460</v>
          </cell>
          <cell r="B1326" t="str">
            <v>Porta de abrir em tela ondulada de aço galvanizado, completa</v>
          </cell>
          <cell r="C1326" t="str">
            <v>M2</v>
          </cell>
          <cell r="D1326">
            <v>692.24</v>
          </cell>
          <cell r="E1326">
            <v>49.8</v>
          </cell>
          <cell r="F1326">
            <v>742.04</v>
          </cell>
        </row>
        <row r="1327">
          <cell r="A1327" t="str">
            <v>24.02.470</v>
          </cell>
          <cell r="B1327" t="str">
            <v>Portinhola de correr em chapa, para ´passa pacote´, completa, sob medida</v>
          </cell>
          <cell r="C1327" t="str">
            <v>M2</v>
          </cell>
          <cell r="D1327">
            <v>1633.97</v>
          </cell>
          <cell r="E1327">
            <v>40.67</v>
          </cell>
          <cell r="F1327">
            <v>1674.64</v>
          </cell>
        </row>
        <row r="1328">
          <cell r="A1328" t="str">
            <v>24.02.480</v>
          </cell>
          <cell r="B1328" t="str">
            <v>Portinhola de abrir em chapa, para ´passa pacote´, completa, sob medida</v>
          </cell>
          <cell r="C1328" t="str">
            <v>M2</v>
          </cell>
          <cell r="D1328">
            <v>1213.5999999999999</v>
          </cell>
          <cell r="E1328">
            <v>40.67</v>
          </cell>
          <cell r="F1328">
            <v>1254.27</v>
          </cell>
        </row>
        <row r="1329">
          <cell r="A1329" t="str">
            <v>24.02.490</v>
          </cell>
          <cell r="B1329" t="str">
            <v>Grade em barra chata soldada de 1 1/2´ x 1/4´, sob medida</v>
          </cell>
          <cell r="C1329" t="str">
            <v>M2</v>
          </cell>
          <cell r="D1329">
            <v>1560.12</v>
          </cell>
          <cell r="E1329">
            <v>20.420000000000002</v>
          </cell>
          <cell r="F1329">
            <v>1580.54</v>
          </cell>
        </row>
        <row r="1330">
          <cell r="A1330" t="str">
            <v>24.02.590</v>
          </cell>
          <cell r="B1330" t="str">
            <v>Porta de enrolar manual, cega ou vazada</v>
          </cell>
          <cell r="C1330" t="str">
            <v>M2</v>
          </cell>
          <cell r="D1330">
            <v>289.07</v>
          </cell>
          <cell r="E1330">
            <v>32.159999999999997</v>
          </cell>
          <cell r="F1330">
            <v>321.23</v>
          </cell>
        </row>
        <row r="1331">
          <cell r="A1331" t="str">
            <v>24.02.630</v>
          </cell>
          <cell r="B1331" t="str">
            <v>Portão de 2 folhas tubular diâmetro de 3´, com tela em aço galvanizado de 2´, altura acima de 3,00 m, completo</v>
          </cell>
          <cell r="C1331" t="str">
            <v>M2</v>
          </cell>
          <cell r="D1331">
            <v>576.70000000000005</v>
          </cell>
          <cell r="E1331">
            <v>61.2</v>
          </cell>
          <cell r="F1331">
            <v>637.9</v>
          </cell>
        </row>
        <row r="1332">
          <cell r="A1332" t="str">
            <v>24.02.810</v>
          </cell>
          <cell r="B1332" t="str">
            <v>Porta/portão de abrir em chapa cega com isolamento acústico, sob medida</v>
          </cell>
          <cell r="C1332" t="str">
            <v>M2</v>
          </cell>
          <cell r="D1332">
            <v>1291.44</v>
          </cell>
          <cell r="E1332">
            <v>97.16</v>
          </cell>
          <cell r="F1332">
            <v>1388.6</v>
          </cell>
        </row>
        <row r="1333">
          <cell r="A1333" t="str">
            <v>24.02.811</v>
          </cell>
          <cell r="B1333" t="str">
            <v>Porta de ferro acústica, espessura de 80mm, batente tripla vedação 185mm, com fechadura e maçaneta - 50 dB</v>
          </cell>
          <cell r="C1333" t="str">
            <v>M2</v>
          </cell>
          <cell r="D1333">
            <v>5377.39</v>
          </cell>
          <cell r="E1333">
            <v>119.87</v>
          </cell>
          <cell r="F1333">
            <v>5497.26</v>
          </cell>
        </row>
        <row r="1334">
          <cell r="A1334" t="str">
            <v>24.02.840</v>
          </cell>
          <cell r="B1334" t="str">
            <v>Portão basculante em chapa metálica, estruturado com perfis metálicos</v>
          </cell>
          <cell r="C1334" t="str">
            <v>M2</v>
          </cell>
          <cell r="D1334">
            <v>869.5</v>
          </cell>
          <cell r="E1334">
            <v>43.6</v>
          </cell>
          <cell r="F1334">
            <v>913.1</v>
          </cell>
        </row>
        <row r="1335">
          <cell r="A1335" t="str">
            <v>24.02.900</v>
          </cell>
          <cell r="B1335" t="str">
            <v>Porta de abrir em chapa dupla com visor, batente envolvente, completa</v>
          </cell>
          <cell r="C1335" t="str">
            <v>M2</v>
          </cell>
          <cell r="D1335">
            <v>1874</v>
          </cell>
          <cell r="E1335">
            <v>46.47</v>
          </cell>
          <cell r="F1335">
            <v>1920.47</v>
          </cell>
        </row>
        <row r="1336">
          <cell r="A1336" t="str">
            <v>24.02.930</v>
          </cell>
          <cell r="B1336" t="str">
            <v>Portão de 2 folhas tubular, com tela em aço galvanizado de 2´ e fio 10, completo</v>
          </cell>
          <cell r="C1336" t="str">
            <v>M2</v>
          </cell>
          <cell r="D1336">
            <v>592.33000000000004</v>
          </cell>
          <cell r="E1336">
            <v>61.2</v>
          </cell>
          <cell r="F1336">
            <v>653.53</v>
          </cell>
        </row>
        <row r="1337">
          <cell r="A1337" t="str">
            <v>24.03</v>
          </cell>
          <cell r="B1337" t="str">
            <v>Elementos em ferro</v>
          </cell>
        </row>
        <row r="1338">
          <cell r="A1338" t="str">
            <v>24.03.040</v>
          </cell>
          <cell r="B1338" t="str">
            <v>Guarda-corpo tubular com tela em aço galvanizado, diâmetro de 1 1/2´</v>
          </cell>
          <cell r="C1338" t="str">
            <v>M</v>
          </cell>
          <cell r="D1338">
            <v>853.12</v>
          </cell>
          <cell r="E1338">
            <v>32.159999999999997</v>
          </cell>
          <cell r="F1338">
            <v>885.28</v>
          </cell>
        </row>
        <row r="1339">
          <cell r="A1339" t="str">
            <v>24.03.060</v>
          </cell>
          <cell r="B1339" t="str">
            <v>Escada marinheiro (galvanizada)</v>
          </cell>
          <cell r="C1339" t="str">
            <v>M</v>
          </cell>
          <cell r="D1339">
            <v>734.35</v>
          </cell>
          <cell r="E1339">
            <v>12.87</v>
          </cell>
          <cell r="F1339">
            <v>747.22</v>
          </cell>
        </row>
        <row r="1340">
          <cell r="A1340" t="str">
            <v>24.03.080</v>
          </cell>
          <cell r="B1340" t="str">
            <v>Escada marinheiro com guarda corpo (degrau em ´T´)</v>
          </cell>
          <cell r="C1340" t="str">
            <v>M</v>
          </cell>
          <cell r="D1340">
            <v>1143.57</v>
          </cell>
          <cell r="E1340">
            <v>32.159999999999997</v>
          </cell>
          <cell r="F1340">
            <v>1175.73</v>
          </cell>
        </row>
        <row r="1341">
          <cell r="A1341" t="str">
            <v>24.03.100</v>
          </cell>
          <cell r="B1341" t="str">
            <v>Alçapão/tampa em chapa de ferro com porta cadeado</v>
          </cell>
          <cell r="C1341" t="str">
            <v>M2</v>
          </cell>
          <cell r="D1341">
            <v>1420.54</v>
          </cell>
          <cell r="E1341">
            <v>64.319999999999993</v>
          </cell>
          <cell r="F1341">
            <v>1484.86</v>
          </cell>
        </row>
        <row r="1342">
          <cell r="A1342" t="str">
            <v>24.03.200</v>
          </cell>
          <cell r="B1342" t="str">
            <v>Tela de proteção tipo mosquiteira em aço galvanizado, com requadro em perfis de ferro</v>
          </cell>
          <cell r="C1342" t="str">
            <v>M2</v>
          </cell>
          <cell r="D1342">
            <v>978.96</v>
          </cell>
          <cell r="E1342">
            <v>10.61</v>
          </cell>
          <cell r="F1342">
            <v>989.57</v>
          </cell>
        </row>
        <row r="1343">
          <cell r="A1343" t="str">
            <v>24.03.210</v>
          </cell>
          <cell r="B1343" t="str">
            <v>Tela de proteção em malha ondulada de 1´, fio 10 (BWG), com requadro</v>
          </cell>
          <cell r="C1343" t="str">
            <v>M2</v>
          </cell>
          <cell r="D1343">
            <v>729.79</v>
          </cell>
          <cell r="E1343">
            <v>32.159999999999997</v>
          </cell>
          <cell r="F1343">
            <v>761.95</v>
          </cell>
        </row>
        <row r="1344">
          <cell r="A1344" t="str">
            <v>24.03.290</v>
          </cell>
          <cell r="B1344" t="str">
            <v>Fechamento em chapa de aço galvanizada nº 14 MSG, perfurada com diâmetro de 12,7 mm, requadro em chapa dobrada</v>
          </cell>
          <cell r="C1344" t="str">
            <v>M2</v>
          </cell>
          <cell r="D1344">
            <v>1157.24</v>
          </cell>
          <cell r="E1344">
            <v>20.420000000000002</v>
          </cell>
          <cell r="F1344">
            <v>1177.6600000000001</v>
          </cell>
        </row>
        <row r="1345">
          <cell r="A1345" t="str">
            <v>24.03.300</v>
          </cell>
          <cell r="B1345" t="str">
            <v>Fechamento em chapa expandida losangular de 10 x 20 mm, com requadro em cantoneira de aço carbono</v>
          </cell>
          <cell r="C1345" t="str">
            <v>M2</v>
          </cell>
          <cell r="D1345">
            <v>604.66999999999996</v>
          </cell>
          <cell r="E1345">
            <v>40.67</v>
          </cell>
          <cell r="F1345">
            <v>645.34</v>
          </cell>
        </row>
        <row r="1346">
          <cell r="A1346" t="str">
            <v>24.03.310</v>
          </cell>
          <cell r="B1346" t="str">
            <v>Corrimão tubular em aço galvanizado, diâmetro 1 1/2´</v>
          </cell>
          <cell r="C1346" t="str">
            <v>M</v>
          </cell>
          <cell r="D1346">
            <v>182.16</v>
          </cell>
          <cell r="E1346">
            <v>16.079999999999998</v>
          </cell>
          <cell r="F1346">
            <v>198.24</v>
          </cell>
        </row>
        <row r="1347">
          <cell r="A1347" t="str">
            <v>24.03.320</v>
          </cell>
          <cell r="B1347" t="str">
            <v>Corrimão tubular em aço galvanizado, diâmetro 2´</v>
          </cell>
          <cell r="C1347" t="str">
            <v>M</v>
          </cell>
          <cell r="D1347">
            <v>225.98</v>
          </cell>
          <cell r="E1347">
            <v>16.079999999999998</v>
          </cell>
          <cell r="F1347">
            <v>242.06</v>
          </cell>
        </row>
        <row r="1348">
          <cell r="A1348" t="str">
            <v>24.03.340</v>
          </cell>
          <cell r="B1348" t="str">
            <v>Tampa em chapa de segurança tipo xadrez, aço galvanizado a fogo antiderrapante de 1/4´</v>
          </cell>
          <cell r="C1348" t="str">
            <v>M2</v>
          </cell>
          <cell r="D1348">
            <v>1375.06</v>
          </cell>
          <cell r="E1348">
            <v>46.68</v>
          </cell>
          <cell r="F1348">
            <v>1421.74</v>
          </cell>
        </row>
        <row r="1349">
          <cell r="A1349" t="str">
            <v>24.03.410</v>
          </cell>
          <cell r="B1349" t="str">
            <v>Fechamento em chapa perfurada, furos quadrados 4 x 4 mm, com requadro em cantoneira de aço carbono</v>
          </cell>
          <cell r="C1349" t="str">
            <v>M2</v>
          </cell>
          <cell r="D1349">
            <v>1165.33</v>
          </cell>
          <cell r="E1349">
            <v>20.420000000000002</v>
          </cell>
          <cell r="F1349">
            <v>1185.75</v>
          </cell>
        </row>
        <row r="1350">
          <cell r="A1350" t="str">
            <v>24.03.680</v>
          </cell>
          <cell r="B1350" t="str">
            <v>Grade para piso eletrofundida, malha 30 x 100 mm, com barra de 40 x 2 mm</v>
          </cell>
          <cell r="C1350" t="str">
            <v>M2</v>
          </cell>
          <cell r="D1350">
            <v>957.59</v>
          </cell>
          <cell r="E1350">
            <v>40.67</v>
          </cell>
          <cell r="F1350">
            <v>998.26</v>
          </cell>
        </row>
        <row r="1351">
          <cell r="A1351" t="str">
            <v>24.03.690</v>
          </cell>
          <cell r="B1351" t="str">
            <v>Grade para forro eletrofundida, malha 25 x 100 mm, com barra de 25 x 2 mm</v>
          </cell>
          <cell r="C1351" t="str">
            <v>M2</v>
          </cell>
          <cell r="D1351">
            <v>753.73</v>
          </cell>
          <cell r="E1351">
            <v>12.87</v>
          </cell>
          <cell r="F1351">
            <v>766.6</v>
          </cell>
        </row>
        <row r="1352">
          <cell r="A1352" t="str">
            <v>24.03.930</v>
          </cell>
          <cell r="B1352" t="str">
            <v>Porta de enrolar automatizada, em chapa de aço galvanizada microperfurada, com pintura eletrostática, com controle remoto</v>
          </cell>
          <cell r="C1352" t="str">
            <v>M2</v>
          </cell>
          <cell r="D1352">
            <v>546.9</v>
          </cell>
          <cell r="F1352">
            <v>546.9</v>
          </cell>
        </row>
        <row r="1353">
          <cell r="A1353" t="str">
            <v>24.04</v>
          </cell>
          <cell r="B1353" t="str">
            <v>Esquadria, serralheria de seguranca</v>
          </cell>
        </row>
        <row r="1354">
          <cell r="A1354" t="str">
            <v>24.04.150</v>
          </cell>
          <cell r="B1354" t="str">
            <v>Porta de segurança de correr suspensa em grade de aço SAE 1045, diâmetro de 1´, completa, sem têmpera e revenimento</v>
          </cell>
          <cell r="C1354" t="str">
            <v>M2</v>
          </cell>
          <cell r="D1354">
            <v>2787.07</v>
          </cell>
          <cell r="E1354">
            <v>46</v>
          </cell>
          <cell r="F1354">
            <v>2833.07</v>
          </cell>
        </row>
        <row r="1355">
          <cell r="A1355" t="str">
            <v>24.04.220</v>
          </cell>
          <cell r="B1355" t="str">
            <v>Grade de segurança em aço SAE 1045, diâmetro 1´, sem têmpera e revenimento</v>
          </cell>
          <cell r="C1355" t="str">
            <v>M2</v>
          </cell>
          <cell r="D1355">
            <v>1682.07</v>
          </cell>
          <cell r="E1355">
            <v>46</v>
          </cell>
          <cell r="F1355">
            <v>1728.07</v>
          </cell>
        </row>
        <row r="1356">
          <cell r="A1356" t="str">
            <v>24.04.230</v>
          </cell>
          <cell r="B1356" t="str">
            <v>Grade de segurança em aço SAE 1045, para janela, diâmetro 1´, sem têmpera e revenimento</v>
          </cell>
          <cell r="C1356" t="str">
            <v>M2</v>
          </cell>
          <cell r="D1356">
            <v>1816.09</v>
          </cell>
          <cell r="E1356">
            <v>46</v>
          </cell>
          <cell r="F1356">
            <v>1862.09</v>
          </cell>
        </row>
        <row r="1357">
          <cell r="A1357" t="str">
            <v>24.04.240</v>
          </cell>
          <cell r="B1357" t="str">
            <v>Grade de segurança em aço SAE 1045 chapeada, diâmetro 1´, sem têmpera e revenimento</v>
          </cell>
          <cell r="C1357" t="str">
            <v>M2</v>
          </cell>
          <cell r="D1357">
            <v>2741.1</v>
          </cell>
          <cell r="E1357">
            <v>46</v>
          </cell>
          <cell r="F1357">
            <v>2787.1</v>
          </cell>
        </row>
        <row r="1358">
          <cell r="A1358" t="str">
            <v>24.04.250</v>
          </cell>
          <cell r="B1358" t="str">
            <v>Porta de segurança de abrir em grade de aço SAE 1045, diâmetro 1´, completa, sem têmpera e revenimento</v>
          </cell>
          <cell r="C1358" t="str">
            <v>M2</v>
          </cell>
          <cell r="D1358">
            <v>2183.9299999999998</v>
          </cell>
          <cell r="E1358">
            <v>84.51</v>
          </cell>
          <cell r="F1358">
            <v>2268.44</v>
          </cell>
        </row>
        <row r="1359">
          <cell r="A1359" t="str">
            <v>24.04.260</v>
          </cell>
          <cell r="B1359" t="str">
            <v>Porta de segurança de abrir em grade de aço SAE 1045 chapeada, diâmetro 1´, completa, sem têmpera e revenimento</v>
          </cell>
          <cell r="C1359" t="str">
            <v>M2</v>
          </cell>
          <cell r="D1359">
            <v>3281.89</v>
          </cell>
          <cell r="E1359">
            <v>84.51</v>
          </cell>
          <cell r="F1359">
            <v>3366.4</v>
          </cell>
        </row>
        <row r="1360">
          <cell r="A1360" t="str">
            <v>24.04.270</v>
          </cell>
          <cell r="B1360" t="str">
            <v>Porta de segurança de abrir em grade de aço SAE 1045, diâmetro 1´, com ferrolho longo embutido em caixa, completa, sem têmpera e revenimento</v>
          </cell>
          <cell r="C1360" t="str">
            <v>M2</v>
          </cell>
          <cell r="D1360">
            <v>2674.67</v>
          </cell>
          <cell r="E1360">
            <v>84.51</v>
          </cell>
          <cell r="F1360">
            <v>2759.18</v>
          </cell>
        </row>
        <row r="1361">
          <cell r="A1361" t="str">
            <v>24.04.280</v>
          </cell>
          <cell r="B1361" t="str">
            <v>Portão de segurança de abrir em grade de aço SAE 1045 chapeado, para muralha, diâmetro 1´, completo, sem têmpera e revenimento</v>
          </cell>
          <cell r="C1361" t="str">
            <v>M2</v>
          </cell>
          <cell r="D1361">
            <v>3333.76</v>
          </cell>
          <cell r="E1361">
            <v>84.51</v>
          </cell>
          <cell r="F1361">
            <v>3418.27</v>
          </cell>
        </row>
        <row r="1362">
          <cell r="A1362" t="str">
            <v>24.04.300</v>
          </cell>
          <cell r="B1362" t="str">
            <v>Grade de segurança em aço SAE 1045, diâmetro 1´, com têmpera e revenimento</v>
          </cell>
          <cell r="C1362" t="str">
            <v>M2</v>
          </cell>
          <cell r="D1362">
            <v>2084.34</v>
          </cell>
          <cell r="E1362">
            <v>46</v>
          </cell>
          <cell r="F1362">
            <v>2130.34</v>
          </cell>
        </row>
        <row r="1363">
          <cell r="A1363" t="str">
            <v>24.04.310</v>
          </cell>
          <cell r="B1363" t="str">
            <v>Grade de segurança em aço SAE 1045, para janela, diâmetro 1´, com têmpera e revenimento</v>
          </cell>
          <cell r="C1363" t="str">
            <v>M2</v>
          </cell>
          <cell r="D1363">
            <v>2056.13</v>
          </cell>
          <cell r="E1363">
            <v>46</v>
          </cell>
          <cell r="F1363">
            <v>2102.13</v>
          </cell>
        </row>
        <row r="1364">
          <cell r="A1364" t="str">
            <v>24.04.320</v>
          </cell>
          <cell r="B1364" t="str">
            <v>Grade de segurança em aço SAE 1045 chapeada, diâmetro 1´, com têmpera e revenimento</v>
          </cell>
          <cell r="C1364" t="str">
            <v>M2</v>
          </cell>
          <cell r="D1364">
            <v>3156</v>
          </cell>
          <cell r="E1364">
            <v>46</v>
          </cell>
          <cell r="F1364">
            <v>3202</v>
          </cell>
        </row>
        <row r="1365">
          <cell r="A1365" t="str">
            <v>24.04.330</v>
          </cell>
          <cell r="B1365" t="str">
            <v>Porta de segurança de abrir em grade de aço SAE 1045, diâmetro 1´, completa, com têmpera e revenimento</v>
          </cell>
          <cell r="C1365" t="str">
            <v>M2</v>
          </cell>
          <cell r="D1365">
            <v>2621.2600000000002</v>
          </cell>
          <cell r="E1365">
            <v>84.51</v>
          </cell>
          <cell r="F1365">
            <v>2705.77</v>
          </cell>
        </row>
        <row r="1366">
          <cell r="A1366" t="str">
            <v>24.04.340</v>
          </cell>
          <cell r="B1366" t="str">
            <v>Porta de segurança de abrir em grade de aço SAE 1045 chapeada, diâmetro 1´, completa, com têmpera e revenimento</v>
          </cell>
          <cell r="C1366" t="str">
            <v>M2</v>
          </cell>
          <cell r="D1366">
            <v>3720.25</v>
          </cell>
          <cell r="E1366">
            <v>84.51</v>
          </cell>
          <cell r="F1366">
            <v>3804.76</v>
          </cell>
        </row>
        <row r="1367">
          <cell r="A1367" t="str">
            <v>24.04.350</v>
          </cell>
          <cell r="B1367" t="str">
            <v>Porta de segurança de abrir em grade de aço SAE 1045, diâmetro 1´, com ferrolho longo embutido em caixa, completa, com têmpera e revenimento</v>
          </cell>
          <cell r="C1367" t="str">
            <v>M2</v>
          </cell>
          <cell r="D1367">
            <v>2862.12</v>
          </cell>
          <cell r="E1367">
            <v>84.51</v>
          </cell>
          <cell r="F1367">
            <v>2946.63</v>
          </cell>
        </row>
        <row r="1368">
          <cell r="A1368" t="str">
            <v>24.04.360</v>
          </cell>
          <cell r="B1368" t="str">
            <v>Porta de segurança de abrir em grade de aço SAE 1045 chapeada, com isolamento acústico, diâmetro 1´, completa, com têmpera e revenimento</v>
          </cell>
          <cell r="C1368" t="str">
            <v>M2</v>
          </cell>
          <cell r="D1368">
            <v>3759.39</v>
          </cell>
          <cell r="E1368">
            <v>84.51</v>
          </cell>
          <cell r="F1368">
            <v>3843.9</v>
          </cell>
        </row>
        <row r="1369">
          <cell r="A1369" t="str">
            <v>24.04.370</v>
          </cell>
          <cell r="B1369" t="str">
            <v>Portão de segurança de abrir em grade de aço SAE 1045 chapeado, para muralha, diâmetro 1´, completo, com têmpera e revenimento</v>
          </cell>
          <cell r="C1369" t="str">
            <v>M2</v>
          </cell>
          <cell r="D1369">
            <v>3810.32</v>
          </cell>
          <cell r="E1369">
            <v>84.51</v>
          </cell>
          <cell r="F1369">
            <v>3894.83</v>
          </cell>
        </row>
        <row r="1370">
          <cell r="A1370" t="str">
            <v>24.04.380</v>
          </cell>
          <cell r="B1370" t="str">
            <v>Porta de segurança de correr suspensa em grade de aço SAE 1045, chapeada, diâmetro de 1´, completa, sem têmpera e revenimento</v>
          </cell>
          <cell r="C1370" t="str">
            <v>M2</v>
          </cell>
          <cell r="D1370">
            <v>3707.54</v>
          </cell>
          <cell r="E1370">
            <v>46</v>
          </cell>
          <cell r="F1370">
            <v>3753.54</v>
          </cell>
        </row>
        <row r="1371">
          <cell r="A1371" t="str">
            <v>24.04.400</v>
          </cell>
          <cell r="B1371" t="str">
            <v>Porta de segurança de correr em grade de aço SAE 1045, diâmetro de 1´, completa, com têmpera e revenimento</v>
          </cell>
          <cell r="C1371" t="str">
            <v>M2</v>
          </cell>
          <cell r="D1371">
            <v>3095.53</v>
          </cell>
          <cell r="E1371">
            <v>46</v>
          </cell>
          <cell r="F1371">
            <v>3141.53</v>
          </cell>
        </row>
        <row r="1372">
          <cell r="A1372" t="str">
            <v>24.04.410</v>
          </cell>
          <cell r="B1372" t="str">
            <v>Porta de segurança de correr suspensa em grade de aço SAE 1045 chapeada, diâmetro de 1´, completa, com têmpera e revenimento</v>
          </cell>
          <cell r="C1372" t="str">
            <v>M2</v>
          </cell>
          <cell r="D1372">
            <v>3904.48</v>
          </cell>
          <cell r="E1372">
            <v>46</v>
          </cell>
          <cell r="F1372">
            <v>3950.48</v>
          </cell>
        </row>
        <row r="1373">
          <cell r="A1373" t="str">
            <v>24.04.420</v>
          </cell>
          <cell r="B1373" t="str">
            <v>Porta de segurança de correr em grade de aço SAE 1045 chapeada, diâmetro de 1´, completa, sem têmpera e revenimento</v>
          </cell>
          <cell r="C1373" t="str">
            <v>M2</v>
          </cell>
          <cell r="D1373">
            <v>2821.53</v>
          </cell>
          <cell r="E1373">
            <v>188.43</v>
          </cell>
          <cell r="F1373">
            <v>3009.96</v>
          </cell>
        </row>
        <row r="1374">
          <cell r="A1374" t="str">
            <v>24.04.430</v>
          </cell>
          <cell r="B1374" t="str">
            <v>Porta de segurança de correr em grade de aço SAE 1045, diâmetro de 1´, completa, sem têmpera e revenimento</v>
          </cell>
          <cell r="C1374" t="str">
            <v>M2</v>
          </cell>
          <cell r="D1374">
            <v>2356.71</v>
          </cell>
          <cell r="E1374">
            <v>46</v>
          </cell>
          <cell r="F1374">
            <v>2402.71</v>
          </cell>
        </row>
        <row r="1375">
          <cell r="A1375" t="str">
            <v>24.04.610</v>
          </cell>
          <cell r="B1375" t="str">
            <v>Caixilho de segurança em aço SAE 1010/1020 tipo fixo e de correr, para receber vidro, com bandeira tipo veneziana</v>
          </cell>
          <cell r="C1375" t="str">
            <v>M2</v>
          </cell>
          <cell r="D1375">
            <v>1465.27</v>
          </cell>
          <cell r="E1375">
            <v>46</v>
          </cell>
          <cell r="F1375">
            <v>1511.27</v>
          </cell>
        </row>
        <row r="1376">
          <cell r="A1376" t="str">
            <v>24.04.620</v>
          </cell>
          <cell r="B1376" t="str">
            <v>Guichê de segurança em grade de aço SAE 1045, diâmetro de 1´', com têmpera e revenimento</v>
          </cell>
          <cell r="C1376" t="str">
            <v>M2</v>
          </cell>
          <cell r="D1376">
            <v>2411.4699999999998</v>
          </cell>
          <cell r="E1376">
            <v>46</v>
          </cell>
          <cell r="F1376">
            <v>2457.4699999999998</v>
          </cell>
        </row>
        <row r="1377">
          <cell r="A1377" t="str">
            <v>24.04.630</v>
          </cell>
          <cell r="B1377" t="str">
            <v>Guichê de segurança em grade de aço SAE 1045, diâmetro de 1´', sem têmpera e revenimento</v>
          </cell>
          <cell r="C1377" t="str">
            <v>M2</v>
          </cell>
          <cell r="D1377">
            <v>2031.69</v>
          </cell>
          <cell r="E1377">
            <v>46</v>
          </cell>
          <cell r="F1377">
            <v>2077.69</v>
          </cell>
        </row>
        <row r="1378">
          <cell r="A1378" t="str">
            <v>24.06</v>
          </cell>
          <cell r="B1378" t="str">
            <v>Esquadria, serralheria e elemento em ferro.</v>
          </cell>
        </row>
        <row r="1379">
          <cell r="A1379" t="str">
            <v>24.06.030</v>
          </cell>
          <cell r="B1379" t="str">
            <v>Guarda-corpo com vidro de 8 mm, em tubo de aço galvanizado, diâmetro 1 1/2´</v>
          </cell>
          <cell r="C1379" t="str">
            <v>M</v>
          </cell>
          <cell r="D1379">
            <v>1256.57</v>
          </cell>
          <cell r="E1379">
            <v>38.51</v>
          </cell>
          <cell r="F1379">
            <v>1295.08</v>
          </cell>
        </row>
        <row r="1380">
          <cell r="A1380" t="str">
            <v>24.07</v>
          </cell>
          <cell r="B1380" t="str">
            <v>Portas, portoes e gradis.</v>
          </cell>
        </row>
        <row r="1381">
          <cell r="A1381" t="str">
            <v>24.07.030</v>
          </cell>
          <cell r="B1381" t="str">
            <v>Porta de enrolar automatizado, em perfil meia cana perfurado, tipo transvision</v>
          </cell>
          <cell r="C1381" t="str">
            <v>M2</v>
          </cell>
          <cell r="D1381">
            <v>657.22</v>
          </cell>
          <cell r="E1381">
            <v>32.159999999999997</v>
          </cell>
          <cell r="F1381">
            <v>689.38</v>
          </cell>
        </row>
        <row r="1382">
          <cell r="A1382" t="str">
            <v>24.07.040</v>
          </cell>
          <cell r="B1382" t="str">
            <v>Porta de abrir em chapa de aço galvanizado, com requadro em tela ondulada malha 2´ e fio 12</v>
          </cell>
          <cell r="C1382" t="str">
            <v>M2</v>
          </cell>
          <cell r="D1382">
            <v>1031.8900000000001</v>
          </cell>
          <cell r="E1382">
            <v>91.4</v>
          </cell>
          <cell r="F1382">
            <v>1123.29</v>
          </cell>
        </row>
        <row r="1383">
          <cell r="A1383" t="str">
            <v>24.08</v>
          </cell>
          <cell r="B1383" t="str">
            <v>Esquadria, serralheria e elemento em aco inoxidavel</v>
          </cell>
        </row>
        <row r="1384">
          <cell r="A1384" t="str">
            <v>24.08.020</v>
          </cell>
          <cell r="B1384" t="str">
            <v>Corrimão duplo em tubo de aço inoxidável escovado, com diâmetro de 1 1/2´ e montantes com diâmetro de 2´</v>
          </cell>
          <cell r="C1384" t="str">
            <v>M</v>
          </cell>
          <cell r="D1384">
            <v>886</v>
          </cell>
          <cell r="E1384">
            <v>38.590000000000003</v>
          </cell>
          <cell r="F1384">
            <v>924.59</v>
          </cell>
        </row>
        <row r="1385">
          <cell r="A1385" t="str">
            <v>24.08.031</v>
          </cell>
          <cell r="B1385" t="str">
            <v>Corrimão em tubo de aço inoxidável escovado, diâmetro de 1 1/2"</v>
          </cell>
          <cell r="C1385" t="str">
            <v>M</v>
          </cell>
          <cell r="D1385">
            <v>544.25</v>
          </cell>
          <cell r="E1385">
            <v>16.079999999999998</v>
          </cell>
          <cell r="F1385">
            <v>560.33000000000004</v>
          </cell>
        </row>
        <row r="1386">
          <cell r="A1386" t="str">
            <v>24.08.040</v>
          </cell>
          <cell r="B1386" t="str">
            <v>Corrimão em tubo de aço inoxidável escovado, diâmetro de 1 1/2´ e montantes com diâmetro de 2´</v>
          </cell>
          <cell r="C1386" t="str">
            <v>M</v>
          </cell>
          <cell r="D1386">
            <v>679.16</v>
          </cell>
          <cell r="E1386">
            <v>32.159999999999997</v>
          </cell>
          <cell r="F1386">
            <v>711.32</v>
          </cell>
        </row>
        <row r="1387">
          <cell r="A1387" t="str">
            <v>24.20</v>
          </cell>
          <cell r="B1387" t="str">
            <v>Reparos, conservacoes e complementos - GRUPO 24</v>
          </cell>
        </row>
        <row r="1388">
          <cell r="A1388" t="str">
            <v>24.20.020</v>
          </cell>
          <cell r="B1388" t="str">
            <v>Recolocação de esquadrias metálicas</v>
          </cell>
          <cell r="C1388" t="str">
            <v>M2</v>
          </cell>
          <cell r="E1388">
            <v>32.159999999999997</v>
          </cell>
          <cell r="F1388">
            <v>32.159999999999997</v>
          </cell>
        </row>
        <row r="1389">
          <cell r="A1389" t="str">
            <v>24.20.040</v>
          </cell>
          <cell r="B1389" t="str">
            <v>Recolocação de batentes</v>
          </cell>
          <cell r="C1389" t="str">
            <v>M</v>
          </cell>
          <cell r="D1389">
            <v>1.58</v>
          </cell>
          <cell r="E1389">
            <v>8.3699999999999992</v>
          </cell>
          <cell r="F1389">
            <v>9.9499999999999993</v>
          </cell>
        </row>
        <row r="1390">
          <cell r="A1390" t="str">
            <v>24.20.060</v>
          </cell>
          <cell r="B1390" t="str">
            <v>Recolocação de escada de marinheiro</v>
          </cell>
          <cell r="C1390" t="str">
            <v>M</v>
          </cell>
          <cell r="E1390">
            <v>19.29</v>
          </cell>
          <cell r="F1390">
            <v>19.29</v>
          </cell>
        </row>
        <row r="1391">
          <cell r="A1391" t="str">
            <v>24.20.090</v>
          </cell>
          <cell r="B1391" t="str">
            <v>Solda MIG em esquadrias metálicas</v>
          </cell>
          <cell r="C1391" t="str">
            <v>M</v>
          </cell>
          <cell r="D1391">
            <v>23.73</v>
          </cell>
          <cell r="E1391">
            <v>22.36</v>
          </cell>
          <cell r="F1391">
            <v>46.09</v>
          </cell>
        </row>
        <row r="1392">
          <cell r="A1392" t="str">
            <v>24.20.100</v>
          </cell>
          <cell r="B1392" t="str">
            <v>Brete para instalação lateral em grade de segurança</v>
          </cell>
          <cell r="C1392" t="str">
            <v>CJ</v>
          </cell>
          <cell r="D1392">
            <v>3456.68</v>
          </cell>
          <cell r="E1392">
            <v>77.02</v>
          </cell>
          <cell r="F1392">
            <v>3533.7</v>
          </cell>
        </row>
        <row r="1393">
          <cell r="A1393" t="str">
            <v>24.20.120</v>
          </cell>
          <cell r="B1393" t="str">
            <v>Batente em chapa dobrada para portas</v>
          </cell>
          <cell r="C1393" t="str">
            <v>M</v>
          </cell>
          <cell r="D1393">
            <v>118.47</v>
          </cell>
          <cell r="E1393">
            <v>8.3699999999999992</v>
          </cell>
          <cell r="F1393">
            <v>126.84</v>
          </cell>
        </row>
        <row r="1394">
          <cell r="A1394" t="str">
            <v>24.20.140</v>
          </cell>
          <cell r="B1394" t="str">
            <v>Batente em chapa de aço SAE 1010/1020, espessura de 3/16´, para obras de segurança</v>
          </cell>
          <cell r="C1394" t="str">
            <v>M</v>
          </cell>
          <cell r="D1394">
            <v>393.35</v>
          </cell>
          <cell r="E1394">
            <v>8.3699999999999992</v>
          </cell>
          <cell r="F1394">
            <v>401.72</v>
          </cell>
        </row>
        <row r="1395">
          <cell r="A1395" t="str">
            <v>24.20.200</v>
          </cell>
          <cell r="B1395" t="str">
            <v>Chapa de ferro nº 14, inclusive soldagem</v>
          </cell>
          <cell r="C1395" t="str">
            <v>M2</v>
          </cell>
          <cell r="D1395">
            <v>259.74</v>
          </cell>
          <cell r="E1395">
            <v>38.590000000000003</v>
          </cell>
          <cell r="F1395">
            <v>298.33</v>
          </cell>
        </row>
        <row r="1396">
          <cell r="A1396" t="str">
            <v>24.20.230</v>
          </cell>
          <cell r="B1396" t="str">
            <v>Tela ondulada em aço galvanizado fio 10 BWG, malha de 1´</v>
          </cell>
          <cell r="C1396" t="str">
            <v>M2</v>
          </cell>
          <cell r="D1396">
            <v>129.97</v>
          </cell>
          <cell r="E1396">
            <v>7.01</v>
          </cell>
          <cell r="F1396">
            <v>136.97999999999999</v>
          </cell>
        </row>
        <row r="1397">
          <cell r="A1397" t="str">
            <v>24.20.270</v>
          </cell>
          <cell r="B1397" t="str">
            <v>Tela em aço galvanizado fio 16 BWG, malha de 1´ - tipo alambrado</v>
          </cell>
          <cell r="C1397" t="str">
            <v>M2</v>
          </cell>
          <cell r="D1397">
            <v>45.33</v>
          </cell>
          <cell r="E1397">
            <v>7.01</v>
          </cell>
          <cell r="F1397">
            <v>52.34</v>
          </cell>
        </row>
        <row r="1398">
          <cell r="A1398" t="str">
            <v>24.20.300</v>
          </cell>
          <cell r="B1398" t="str">
            <v>Chapa perfurada em aço SAE 1020, furos redondos de diâmetro 7,5 mm, espessura 1/8´ - soldagem tipo MIG</v>
          </cell>
          <cell r="C1398" t="str">
            <v>M2</v>
          </cell>
          <cell r="D1398">
            <v>666.04</v>
          </cell>
          <cell r="E1398">
            <v>70.8</v>
          </cell>
          <cell r="F1398">
            <v>736.84</v>
          </cell>
        </row>
        <row r="1399">
          <cell r="A1399" t="str">
            <v>24.20.310</v>
          </cell>
          <cell r="B1399" t="str">
            <v>Chapa perfurada em aço SAE 1020, furos redondos de diâmetro 25 mm, espessura 1/4´ - inclusive soldagem</v>
          </cell>
          <cell r="C1399" t="str">
            <v>M2</v>
          </cell>
          <cell r="D1399">
            <v>1202.6099999999999</v>
          </cell>
          <cell r="E1399">
            <v>70.8</v>
          </cell>
          <cell r="F1399">
            <v>1273.4100000000001</v>
          </cell>
        </row>
        <row r="1400">
          <cell r="A1400" t="str">
            <v>25</v>
          </cell>
          <cell r="B1400" t="str">
            <v>ESQUADRIA, SERRALHERIA E ELEMENTO EM ALUMINIO</v>
          </cell>
        </row>
        <row r="1401">
          <cell r="A1401" t="str">
            <v>25.01</v>
          </cell>
          <cell r="B1401" t="str">
            <v>Caixilho em aluminio</v>
          </cell>
        </row>
        <row r="1402">
          <cell r="A1402" t="str">
            <v>25.01.020</v>
          </cell>
          <cell r="B1402" t="str">
            <v>Caixilho em alumínio fixo, sob medida</v>
          </cell>
          <cell r="C1402" t="str">
            <v>M2</v>
          </cell>
          <cell r="D1402">
            <v>775.18</v>
          </cell>
          <cell r="E1402">
            <v>48.24</v>
          </cell>
          <cell r="F1402">
            <v>823.42</v>
          </cell>
        </row>
        <row r="1403">
          <cell r="A1403" t="str">
            <v>25.01.030</v>
          </cell>
          <cell r="B1403" t="str">
            <v>Caixilho em alumínio basculante com vidro, linha comercial</v>
          </cell>
          <cell r="C1403" t="str">
            <v>M2</v>
          </cell>
          <cell r="D1403">
            <v>373.03</v>
          </cell>
          <cell r="E1403">
            <v>48.24</v>
          </cell>
          <cell r="F1403">
            <v>421.27</v>
          </cell>
        </row>
        <row r="1404">
          <cell r="A1404" t="str">
            <v>25.01.040</v>
          </cell>
          <cell r="B1404" t="str">
            <v>Caixilho em alumínio basculante, sob medida</v>
          </cell>
          <cell r="C1404" t="str">
            <v>M2</v>
          </cell>
          <cell r="D1404">
            <v>1057.31</v>
          </cell>
          <cell r="E1404">
            <v>48.24</v>
          </cell>
          <cell r="F1404">
            <v>1105.55</v>
          </cell>
        </row>
        <row r="1405">
          <cell r="A1405" t="str">
            <v>25.01.050</v>
          </cell>
          <cell r="B1405" t="str">
            <v>Caixilho em alumínio maxim-ar com vidro, linha comercial</v>
          </cell>
          <cell r="C1405" t="str">
            <v>M2</v>
          </cell>
          <cell r="D1405">
            <v>869.14</v>
          </cell>
          <cell r="E1405">
            <v>48.24</v>
          </cell>
          <cell r="F1405">
            <v>917.38</v>
          </cell>
        </row>
        <row r="1406">
          <cell r="A1406" t="str">
            <v>25.01.060</v>
          </cell>
          <cell r="B1406" t="str">
            <v>Caixilho em alumínio maxim-ar, sob medida</v>
          </cell>
          <cell r="C1406" t="str">
            <v>M2</v>
          </cell>
          <cell r="D1406">
            <v>793.28</v>
          </cell>
          <cell r="E1406">
            <v>48.24</v>
          </cell>
          <cell r="F1406">
            <v>841.52</v>
          </cell>
        </row>
        <row r="1407">
          <cell r="A1407" t="str">
            <v>25.01.070</v>
          </cell>
          <cell r="B1407" t="str">
            <v>Caixilho em alumínio de correr com vidro, linha comercial</v>
          </cell>
          <cell r="C1407" t="str">
            <v>M2</v>
          </cell>
          <cell r="D1407">
            <v>404.32</v>
          </cell>
          <cell r="E1407">
            <v>48.24</v>
          </cell>
          <cell r="F1407">
            <v>452.56</v>
          </cell>
        </row>
        <row r="1408">
          <cell r="A1408" t="str">
            <v>25.01.080</v>
          </cell>
          <cell r="B1408" t="str">
            <v>Caixilho em alumínio de correr, sob medida</v>
          </cell>
          <cell r="C1408" t="str">
            <v>M2</v>
          </cell>
          <cell r="D1408">
            <v>927.18</v>
          </cell>
          <cell r="E1408">
            <v>48.24</v>
          </cell>
          <cell r="F1408">
            <v>975.42</v>
          </cell>
        </row>
        <row r="1409">
          <cell r="A1409" t="str">
            <v>25.01.090</v>
          </cell>
          <cell r="B1409" t="str">
            <v>Caixilho em alumínio tipo veneziana com vidro, linha comercial</v>
          </cell>
          <cell r="C1409" t="str">
            <v>M2</v>
          </cell>
          <cell r="D1409">
            <v>610.20000000000005</v>
          </cell>
          <cell r="E1409">
            <v>48.24</v>
          </cell>
          <cell r="F1409">
            <v>658.44</v>
          </cell>
        </row>
        <row r="1410">
          <cell r="A1410" t="str">
            <v>25.01.100</v>
          </cell>
          <cell r="B1410" t="str">
            <v>Caixilho em alumínio tipo veneziana, sob medida</v>
          </cell>
          <cell r="C1410" t="str">
            <v>M2</v>
          </cell>
          <cell r="D1410">
            <v>1114.54</v>
          </cell>
          <cell r="E1410">
            <v>48.24</v>
          </cell>
          <cell r="F1410">
            <v>1162.78</v>
          </cell>
        </row>
        <row r="1411">
          <cell r="A1411" t="str">
            <v>25.01.110</v>
          </cell>
          <cell r="B1411" t="str">
            <v>Caixilho guilhotina em alumínio anodizado, sob medida</v>
          </cell>
          <cell r="C1411" t="str">
            <v>M2</v>
          </cell>
          <cell r="D1411">
            <v>1059.1500000000001</v>
          </cell>
          <cell r="E1411">
            <v>48.24</v>
          </cell>
          <cell r="F1411">
            <v>1107.3900000000001</v>
          </cell>
        </row>
        <row r="1412">
          <cell r="A1412" t="str">
            <v>25.01.120</v>
          </cell>
          <cell r="B1412" t="str">
            <v>Caixilho tipo veneziana industrial com montantes em alumínio e aletas em fibra de vidro</v>
          </cell>
          <cell r="C1412" t="str">
            <v>M2</v>
          </cell>
          <cell r="D1412">
            <v>387.28</v>
          </cell>
          <cell r="F1412">
            <v>387.28</v>
          </cell>
        </row>
        <row r="1413">
          <cell r="A1413" t="str">
            <v>25.01.240</v>
          </cell>
          <cell r="B1413" t="str">
            <v>Caixilho fixo em alumínio, sob medida - branco</v>
          </cell>
          <cell r="C1413" t="str">
            <v>M2</v>
          </cell>
          <cell r="D1413">
            <v>984.28</v>
          </cell>
          <cell r="E1413">
            <v>37.06</v>
          </cell>
          <cell r="F1413">
            <v>1021.34</v>
          </cell>
        </row>
        <row r="1414">
          <cell r="A1414" t="str">
            <v>25.01.361</v>
          </cell>
          <cell r="B1414" t="str">
            <v>Caixilho em alumínio maxim-ar com vidro - branco</v>
          </cell>
          <cell r="C1414" t="str">
            <v>M2</v>
          </cell>
          <cell r="D1414">
            <v>1777.3</v>
          </cell>
          <cell r="E1414">
            <v>48.24</v>
          </cell>
          <cell r="F1414">
            <v>1825.54</v>
          </cell>
        </row>
        <row r="1415">
          <cell r="A1415" t="str">
            <v>25.01.371</v>
          </cell>
          <cell r="B1415" t="str">
            <v>Caixilho em alumínio basculante com vidro - branco</v>
          </cell>
          <cell r="C1415" t="str">
            <v>M2</v>
          </cell>
          <cell r="D1415">
            <v>1514.99</v>
          </cell>
          <cell r="E1415">
            <v>48.24</v>
          </cell>
          <cell r="F1415">
            <v>1563.23</v>
          </cell>
        </row>
        <row r="1416">
          <cell r="A1416" t="str">
            <v>25.01.380</v>
          </cell>
          <cell r="B1416" t="str">
            <v>Caixilho em alumínio de correr com vidro - branco</v>
          </cell>
          <cell r="C1416" t="str">
            <v>M2</v>
          </cell>
          <cell r="D1416">
            <v>870.11</v>
          </cell>
          <cell r="E1416">
            <v>48.24</v>
          </cell>
          <cell r="F1416">
            <v>918.35</v>
          </cell>
        </row>
        <row r="1417">
          <cell r="A1417" t="str">
            <v>25.01.400</v>
          </cell>
          <cell r="B1417" t="str">
            <v>Caixilho em alumínio anodizado fixo</v>
          </cell>
          <cell r="C1417" t="str">
            <v>M2</v>
          </cell>
          <cell r="D1417">
            <v>633.54</v>
          </cell>
          <cell r="E1417">
            <v>37.06</v>
          </cell>
          <cell r="F1417">
            <v>670.6</v>
          </cell>
        </row>
        <row r="1418">
          <cell r="A1418" t="str">
            <v>25.01.410</v>
          </cell>
          <cell r="B1418" t="str">
            <v>Caixilho em alumínio anodizado maxim-ar</v>
          </cell>
          <cell r="C1418" t="str">
            <v>M2</v>
          </cell>
          <cell r="D1418">
            <v>888.46</v>
          </cell>
          <cell r="E1418">
            <v>37.06</v>
          </cell>
          <cell r="F1418">
            <v>925.52</v>
          </cell>
        </row>
        <row r="1419">
          <cell r="A1419" t="str">
            <v>25.01.430</v>
          </cell>
          <cell r="B1419" t="str">
            <v>Caixilho em alumínio fixo, tipo fachada</v>
          </cell>
          <cell r="C1419" t="str">
            <v>M2</v>
          </cell>
          <cell r="D1419">
            <v>743.43</v>
          </cell>
          <cell r="E1419">
            <v>27.8</v>
          </cell>
          <cell r="F1419">
            <v>771.23</v>
          </cell>
        </row>
        <row r="1420">
          <cell r="A1420" t="str">
            <v>25.01.440</v>
          </cell>
          <cell r="B1420" t="str">
            <v>Caixilho em alumínio maxim-ar, tipo fachada</v>
          </cell>
          <cell r="C1420" t="str">
            <v>M2</v>
          </cell>
          <cell r="D1420">
            <v>841.79</v>
          </cell>
          <cell r="E1420">
            <v>27.8</v>
          </cell>
          <cell r="F1420">
            <v>869.59</v>
          </cell>
        </row>
        <row r="1421">
          <cell r="A1421" t="str">
            <v>25.01.450</v>
          </cell>
          <cell r="B1421" t="str">
            <v>Caixilho em alumínio para pele de vidro, tipo fachada</v>
          </cell>
          <cell r="C1421" t="str">
            <v>M2</v>
          </cell>
          <cell r="D1421">
            <v>520.19000000000005</v>
          </cell>
          <cell r="E1421">
            <v>27.8</v>
          </cell>
          <cell r="F1421">
            <v>547.99</v>
          </cell>
        </row>
        <row r="1422">
          <cell r="A1422" t="str">
            <v>25.01.460</v>
          </cell>
          <cell r="B1422" t="str">
            <v>Gradil em alumínio natural, sob medida</v>
          </cell>
          <cell r="C1422" t="str">
            <v>M2</v>
          </cell>
          <cell r="D1422">
            <v>971.56</v>
          </cell>
          <cell r="F1422">
            <v>971.56</v>
          </cell>
        </row>
        <row r="1423">
          <cell r="A1423" t="str">
            <v>25.01.470</v>
          </cell>
          <cell r="B1423" t="str">
            <v>Caixilho fixo tipo veneziana em alumínio anodizado, sob medida - branco</v>
          </cell>
          <cell r="C1423" t="str">
            <v>M2</v>
          </cell>
          <cell r="D1423">
            <v>1369.96</v>
          </cell>
          <cell r="F1423">
            <v>1369.96</v>
          </cell>
        </row>
        <row r="1424">
          <cell r="A1424" t="str">
            <v>25.01.480</v>
          </cell>
          <cell r="B1424" t="str">
            <v>Caixilho em alumínio com pintura eletrostática, basculante, sob medida - branco</v>
          </cell>
          <cell r="C1424" t="str">
            <v>M2</v>
          </cell>
          <cell r="D1424">
            <v>880.71</v>
          </cell>
          <cell r="F1424">
            <v>880.71</v>
          </cell>
        </row>
        <row r="1425">
          <cell r="A1425" t="str">
            <v>25.01.490</v>
          </cell>
          <cell r="B1425" t="str">
            <v>Caixilho em alumínio com pintura eletrostática, maxim-ar, sob medida - branco</v>
          </cell>
          <cell r="C1425" t="str">
            <v>M2</v>
          </cell>
          <cell r="D1425">
            <v>936.89</v>
          </cell>
          <cell r="F1425">
            <v>936.89</v>
          </cell>
        </row>
        <row r="1426">
          <cell r="A1426" t="str">
            <v>25.01.500</v>
          </cell>
          <cell r="B1426" t="str">
            <v>Caixilho em alumínio anodizado fixo, sob medida - bronze/preto</v>
          </cell>
          <cell r="C1426" t="str">
            <v>M2</v>
          </cell>
          <cell r="D1426">
            <v>911.68</v>
          </cell>
          <cell r="E1426">
            <v>48.24</v>
          </cell>
          <cell r="F1426">
            <v>959.92</v>
          </cell>
        </row>
        <row r="1427">
          <cell r="A1427" t="str">
            <v>25.01.510</v>
          </cell>
          <cell r="B1427" t="str">
            <v>Caixilho em alumínio anodizado basculante, sob medida - bronze/preto</v>
          </cell>
          <cell r="C1427" t="str">
            <v>M2</v>
          </cell>
          <cell r="D1427">
            <v>1283.7</v>
          </cell>
          <cell r="E1427">
            <v>48.24</v>
          </cell>
          <cell r="F1427">
            <v>1331.94</v>
          </cell>
        </row>
        <row r="1428">
          <cell r="A1428" t="str">
            <v>25.01.520</v>
          </cell>
          <cell r="B1428" t="str">
            <v>Caixilho em alumínio anodizado maxim-ar, sob medida - bronze/preto</v>
          </cell>
          <cell r="C1428" t="str">
            <v>M2</v>
          </cell>
          <cell r="D1428">
            <v>990.89</v>
          </cell>
          <cell r="E1428">
            <v>48.24</v>
          </cell>
          <cell r="F1428">
            <v>1039.1300000000001</v>
          </cell>
        </row>
        <row r="1429">
          <cell r="A1429" t="str">
            <v>25.01.530</v>
          </cell>
          <cell r="B1429" t="str">
            <v>Caixilho em alumínio anodizado de correr, sob medida - bronze/preto</v>
          </cell>
          <cell r="C1429" t="str">
            <v>M2</v>
          </cell>
          <cell r="D1429">
            <v>991.38</v>
          </cell>
          <cell r="E1429">
            <v>48.24</v>
          </cell>
          <cell r="F1429">
            <v>1039.6199999999999</v>
          </cell>
        </row>
        <row r="1430">
          <cell r="A1430" t="str">
            <v>25.02</v>
          </cell>
          <cell r="B1430" t="str">
            <v>Porta em aluminio</v>
          </cell>
        </row>
        <row r="1431">
          <cell r="A1431" t="str">
            <v>25.02.020</v>
          </cell>
          <cell r="B1431" t="str">
            <v>Porta de entrada de abrir em alumínio, sob medida</v>
          </cell>
          <cell r="C1431" t="str">
            <v>M2</v>
          </cell>
          <cell r="D1431">
            <v>1016.34</v>
          </cell>
          <cell r="E1431">
            <v>96.48</v>
          </cell>
          <cell r="F1431">
            <v>1112.82</v>
          </cell>
        </row>
        <row r="1432">
          <cell r="A1432" t="str">
            <v>25.02.040</v>
          </cell>
          <cell r="B1432" t="str">
            <v>Porta de entrada de correr em alumínio, sob medida</v>
          </cell>
          <cell r="C1432" t="str">
            <v>M2</v>
          </cell>
          <cell r="D1432">
            <v>1132.77</v>
          </cell>
          <cell r="E1432">
            <v>96.48</v>
          </cell>
          <cell r="F1432">
            <v>1229.25</v>
          </cell>
        </row>
        <row r="1433">
          <cell r="A1433" t="str">
            <v>25.02.042</v>
          </cell>
          <cell r="B1433" t="str">
            <v>Porta de correr em alumínio tipo lambri branco, sob medida</v>
          </cell>
          <cell r="C1433" t="str">
            <v>M2</v>
          </cell>
          <cell r="D1433">
            <v>858.03</v>
          </cell>
          <cell r="E1433">
            <v>48.24</v>
          </cell>
          <cell r="F1433">
            <v>906.27</v>
          </cell>
        </row>
        <row r="1434">
          <cell r="A1434" t="str">
            <v>25.02.050</v>
          </cell>
          <cell r="B1434" t="str">
            <v>Porta veneziana de abrir em alumínio, linha comercial</v>
          </cell>
          <cell r="C1434" t="str">
            <v>M2</v>
          </cell>
          <cell r="D1434">
            <v>530.34</v>
          </cell>
          <cell r="E1434">
            <v>96.48</v>
          </cell>
          <cell r="F1434">
            <v>626.82000000000005</v>
          </cell>
        </row>
        <row r="1435">
          <cell r="A1435" t="str">
            <v>25.02.060</v>
          </cell>
          <cell r="B1435" t="str">
            <v>Porta/portinhola em alumínio, sob medida</v>
          </cell>
          <cell r="C1435" t="str">
            <v>M2</v>
          </cell>
          <cell r="D1435">
            <v>832.98</v>
          </cell>
          <cell r="E1435">
            <v>96.48</v>
          </cell>
          <cell r="F1435">
            <v>929.46</v>
          </cell>
        </row>
        <row r="1436">
          <cell r="A1436" t="str">
            <v>25.02.070</v>
          </cell>
          <cell r="B1436" t="str">
            <v>Portinhola tipo veneziana em alumínio, linha comercial</v>
          </cell>
          <cell r="C1436" t="str">
            <v>M2</v>
          </cell>
          <cell r="D1436">
            <v>545.19000000000005</v>
          </cell>
          <cell r="E1436">
            <v>96.48</v>
          </cell>
          <cell r="F1436">
            <v>641.66999999999996</v>
          </cell>
        </row>
        <row r="1437">
          <cell r="A1437" t="str">
            <v>25.02.110</v>
          </cell>
          <cell r="B1437" t="str">
            <v>Porta veneziana de abrir em alumínio, sob medida</v>
          </cell>
          <cell r="C1437" t="str">
            <v>M2</v>
          </cell>
          <cell r="D1437">
            <v>981.08</v>
          </cell>
          <cell r="E1437">
            <v>96.48</v>
          </cell>
          <cell r="F1437">
            <v>1077.56</v>
          </cell>
        </row>
        <row r="1438">
          <cell r="A1438" t="str">
            <v>25.02.211</v>
          </cell>
          <cell r="B1438" t="str">
            <v>Porta veneziana de abrir em alumínio - cor branca</v>
          </cell>
          <cell r="C1438" t="str">
            <v>M2</v>
          </cell>
          <cell r="D1438">
            <v>497.54</v>
          </cell>
          <cell r="E1438">
            <v>96.48</v>
          </cell>
          <cell r="F1438">
            <v>594.02</v>
          </cell>
        </row>
        <row r="1439">
          <cell r="A1439" t="str">
            <v>25.02.221</v>
          </cell>
          <cell r="B1439" t="str">
            <v>Porta de correr em alumínio com veneziana e vidro - cor branca</v>
          </cell>
          <cell r="C1439" t="str">
            <v>M2</v>
          </cell>
          <cell r="D1439">
            <v>918.05</v>
          </cell>
          <cell r="E1439">
            <v>96.48</v>
          </cell>
          <cell r="F1439">
            <v>1014.53</v>
          </cell>
        </row>
        <row r="1440">
          <cell r="A1440" t="str">
            <v>25.02.230</v>
          </cell>
          <cell r="B1440" t="str">
            <v>Porta em alumínio anodizado de abrir, sob medida - bronze/preto</v>
          </cell>
          <cell r="C1440" t="str">
            <v>M2</v>
          </cell>
          <cell r="D1440">
            <v>1138.18</v>
          </cell>
          <cell r="E1440">
            <v>48.24</v>
          </cell>
          <cell r="F1440">
            <v>1186.42</v>
          </cell>
        </row>
        <row r="1441">
          <cell r="A1441" t="str">
            <v>25.02.240</v>
          </cell>
          <cell r="B1441" t="str">
            <v>Porta em alumínio anodizado de correr, sob medida - bronze/preto</v>
          </cell>
          <cell r="C1441" t="str">
            <v>M2</v>
          </cell>
          <cell r="D1441">
            <v>1028.32</v>
          </cell>
          <cell r="E1441">
            <v>48.24</v>
          </cell>
          <cell r="F1441">
            <v>1076.56</v>
          </cell>
        </row>
        <row r="1442">
          <cell r="A1442" t="str">
            <v>25.02.250</v>
          </cell>
          <cell r="B1442" t="str">
            <v>Porta em alumínio anodizado de abrir, tipo veneziana, sob medida - bronze/preto</v>
          </cell>
          <cell r="C1442" t="str">
            <v>M2</v>
          </cell>
          <cell r="D1442">
            <v>1100.46</v>
          </cell>
          <cell r="E1442">
            <v>48.24</v>
          </cell>
          <cell r="F1442">
            <v>1148.7</v>
          </cell>
        </row>
        <row r="1443">
          <cell r="A1443" t="str">
            <v>25.02.260</v>
          </cell>
          <cell r="B1443" t="str">
            <v>Portinhola em alumínio anodizado de correr, tipo veneziana, sob medida - bronze/preto</v>
          </cell>
          <cell r="C1443" t="str">
            <v>M2</v>
          </cell>
          <cell r="D1443">
            <v>1227.6500000000001</v>
          </cell>
          <cell r="E1443">
            <v>48.24</v>
          </cell>
          <cell r="F1443">
            <v>1275.8900000000001</v>
          </cell>
        </row>
        <row r="1444">
          <cell r="A1444" t="str">
            <v>25.02.300</v>
          </cell>
          <cell r="B1444" t="str">
            <v>Porta de abrir em alumínio com pintura eletrostática, sob medida - cor branca</v>
          </cell>
          <cell r="C1444" t="str">
            <v>M2</v>
          </cell>
          <cell r="D1444">
            <v>1065.56</v>
          </cell>
          <cell r="E1444">
            <v>96.48</v>
          </cell>
          <cell r="F1444">
            <v>1162.04</v>
          </cell>
        </row>
        <row r="1445">
          <cell r="A1445" t="str">
            <v>25.02.310</v>
          </cell>
          <cell r="B1445" t="str">
            <v>Porta de abrir em alumínio tipo lambri, sob medida - cor branca</v>
          </cell>
          <cell r="C1445" t="str">
            <v>M2</v>
          </cell>
          <cell r="D1445">
            <v>1148.9100000000001</v>
          </cell>
          <cell r="E1445">
            <v>96.48</v>
          </cell>
          <cell r="F1445">
            <v>1245.3900000000001</v>
          </cell>
        </row>
        <row r="1446">
          <cell r="A1446" t="str">
            <v>25.20</v>
          </cell>
          <cell r="B1446" t="str">
            <v>Reparos, conservacoes e complementos - GRUPO 25</v>
          </cell>
        </row>
        <row r="1447">
          <cell r="A1447" t="str">
            <v>25.20.020</v>
          </cell>
          <cell r="B1447" t="str">
            <v>Tela de proteção tipo mosquiteira removível, em fibra de vidro com revestimento em PVC e requadro em alumínio</v>
          </cell>
          <cell r="C1447" t="str">
            <v>M2</v>
          </cell>
          <cell r="D1447">
            <v>145.06</v>
          </cell>
          <cell r="F1447">
            <v>145.06</v>
          </cell>
        </row>
        <row r="1448">
          <cell r="A1448" t="str">
            <v>26</v>
          </cell>
          <cell r="B1448" t="str">
            <v>ESQUADRIA E ELEMENTO EM VIDRO</v>
          </cell>
        </row>
        <row r="1449">
          <cell r="A1449" t="str">
            <v>26.01</v>
          </cell>
          <cell r="B1449" t="str">
            <v>Vidro comum e laminado</v>
          </cell>
        </row>
        <row r="1450">
          <cell r="A1450" t="str">
            <v>26.01.020</v>
          </cell>
          <cell r="B1450" t="str">
            <v>Vidro liso transparente de 3 mm</v>
          </cell>
          <cell r="C1450" t="str">
            <v>M2</v>
          </cell>
          <cell r="D1450">
            <v>74.8</v>
          </cell>
          <cell r="E1450">
            <v>21.87</v>
          </cell>
          <cell r="F1450">
            <v>96.67</v>
          </cell>
        </row>
        <row r="1451">
          <cell r="A1451" t="str">
            <v>26.01.040</v>
          </cell>
          <cell r="B1451" t="str">
            <v>Vidro liso transparente de 4 mm</v>
          </cell>
          <cell r="C1451" t="str">
            <v>M2</v>
          </cell>
          <cell r="D1451">
            <v>106.62</v>
          </cell>
          <cell r="E1451">
            <v>21.87</v>
          </cell>
          <cell r="F1451">
            <v>128.49</v>
          </cell>
        </row>
        <row r="1452">
          <cell r="A1452" t="str">
            <v>26.01.060</v>
          </cell>
          <cell r="B1452" t="str">
            <v>Vidro liso transparente de 5 mm</v>
          </cell>
          <cell r="C1452" t="str">
            <v>M2</v>
          </cell>
          <cell r="D1452">
            <v>122.48</v>
          </cell>
          <cell r="E1452">
            <v>21.87</v>
          </cell>
          <cell r="F1452">
            <v>144.35</v>
          </cell>
        </row>
        <row r="1453">
          <cell r="A1453" t="str">
            <v>26.01.080</v>
          </cell>
          <cell r="B1453" t="str">
            <v>Vidro liso transparente de 6 mm</v>
          </cell>
          <cell r="C1453" t="str">
            <v>M2</v>
          </cell>
          <cell r="D1453">
            <v>138.82</v>
          </cell>
          <cell r="E1453">
            <v>21.87</v>
          </cell>
          <cell r="F1453">
            <v>160.69</v>
          </cell>
        </row>
        <row r="1454">
          <cell r="A1454" t="str">
            <v>26.01.140</v>
          </cell>
          <cell r="B1454" t="str">
            <v>Vidro liso laminado colorido de 6 mm</v>
          </cell>
          <cell r="C1454" t="str">
            <v>M2</v>
          </cell>
          <cell r="D1454">
            <v>427.89</v>
          </cell>
          <cell r="E1454">
            <v>21.87</v>
          </cell>
          <cell r="F1454">
            <v>449.76</v>
          </cell>
        </row>
        <row r="1455">
          <cell r="A1455" t="str">
            <v>26.01.142</v>
          </cell>
          <cell r="B1455" t="str">
            <v>Vidro liso laminado colorido de 8 mm</v>
          </cell>
          <cell r="C1455" t="str">
            <v>M2</v>
          </cell>
          <cell r="D1455">
            <v>510.01</v>
          </cell>
          <cell r="E1455">
            <v>21.87</v>
          </cell>
          <cell r="F1455">
            <v>531.88</v>
          </cell>
        </row>
        <row r="1456">
          <cell r="A1456" t="str">
            <v>26.01.155</v>
          </cell>
          <cell r="B1456" t="str">
            <v>Vidro liso laminado colorido de 10 mm</v>
          </cell>
          <cell r="C1456" t="str">
            <v>M2</v>
          </cell>
          <cell r="D1456">
            <v>659.02</v>
          </cell>
          <cell r="E1456">
            <v>21.87</v>
          </cell>
          <cell r="F1456">
            <v>680.89</v>
          </cell>
        </row>
        <row r="1457">
          <cell r="A1457" t="str">
            <v>26.01.160</v>
          </cell>
          <cell r="B1457" t="str">
            <v>Vidro liso laminado leitoso de 6 mm</v>
          </cell>
          <cell r="C1457" t="str">
            <v>M2</v>
          </cell>
          <cell r="D1457">
            <v>468.88</v>
          </cell>
          <cell r="E1457">
            <v>21.87</v>
          </cell>
          <cell r="F1457">
            <v>490.75</v>
          </cell>
        </row>
        <row r="1458">
          <cell r="A1458" t="str">
            <v>26.01.168</v>
          </cell>
          <cell r="B1458" t="str">
            <v>Vidro liso laminado incolor de 6 mm</v>
          </cell>
          <cell r="C1458" t="str">
            <v>M2</v>
          </cell>
          <cell r="D1458">
            <v>238.98</v>
          </cell>
          <cell r="E1458">
            <v>21.87</v>
          </cell>
          <cell r="F1458">
            <v>260.85000000000002</v>
          </cell>
        </row>
        <row r="1459">
          <cell r="A1459" t="str">
            <v>26.01.169</v>
          </cell>
          <cell r="B1459" t="str">
            <v>Vidro liso laminado incolor de 8 mm</v>
          </cell>
          <cell r="C1459" t="str">
            <v>M2</v>
          </cell>
          <cell r="D1459">
            <v>349.44</v>
          </cell>
          <cell r="E1459">
            <v>21.87</v>
          </cell>
          <cell r="F1459">
            <v>371.31</v>
          </cell>
        </row>
        <row r="1460">
          <cell r="A1460" t="str">
            <v>26.01.170</v>
          </cell>
          <cell r="B1460" t="str">
            <v>Vidro liso laminado incolor de 10 mm</v>
          </cell>
          <cell r="C1460" t="str">
            <v>M2</v>
          </cell>
          <cell r="D1460">
            <v>426.96</v>
          </cell>
          <cell r="E1460">
            <v>21.87</v>
          </cell>
          <cell r="F1460">
            <v>448.83</v>
          </cell>
        </row>
        <row r="1461">
          <cell r="A1461" t="str">
            <v>26.01.190</v>
          </cell>
          <cell r="B1461" t="str">
            <v>Vidro liso laminado jateado de 6 mm</v>
          </cell>
          <cell r="C1461" t="str">
            <v>M2</v>
          </cell>
          <cell r="D1461">
            <v>472.88</v>
          </cell>
          <cell r="E1461">
            <v>21.87</v>
          </cell>
          <cell r="F1461">
            <v>494.75</v>
          </cell>
        </row>
        <row r="1462">
          <cell r="A1462" t="str">
            <v>26.01.230</v>
          </cell>
          <cell r="B1462" t="str">
            <v>Vidro fantasia de 3/4 mm</v>
          </cell>
          <cell r="C1462" t="str">
            <v>M2</v>
          </cell>
          <cell r="D1462">
            <v>126.34</v>
          </cell>
          <cell r="E1462">
            <v>21.87</v>
          </cell>
          <cell r="F1462">
            <v>148.21</v>
          </cell>
        </row>
        <row r="1463">
          <cell r="A1463" t="str">
            <v>26.01.348</v>
          </cell>
          <cell r="B1463" t="str">
            <v>Vidro multilaminado de alta segurança, proteção balística nível III</v>
          </cell>
          <cell r="C1463" t="str">
            <v>M2</v>
          </cell>
          <cell r="D1463">
            <v>3531.05</v>
          </cell>
          <cell r="F1463">
            <v>3531.05</v>
          </cell>
        </row>
        <row r="1464">
          <cell r="A1464" t="str">
            <v>26.01.350</v>
          </cell>
          <cell r="B1464" t="str">
            <v>Vidro multilaminado de alta segurança em policarbonato, proteção balística nível III</v>
          </cell>
          <cell r="C1464" t="str">
            <v>M2</v>
          </cell>
          <cell r="D1464">
            <v>5772</v>
          </cell>
          <cell r="F1464">
            <v>5772</v>
          </cell>
        </row>
        <row r="1465">
          <cell r="A1465" t="str">
            <v>26.01.460</v>
          </cell>
          <cell r="B1465" t="str">
            <v>Vidros float monolíticos verde de 6 mm</v>
          </cell>
          <cell r="C1465" t="str">
            <v>M2</v>
          </cell>
          <cell r="D1465">
            <v>166.97</v>
          </cell>
          <cell r="E1465">
            <v>21.87</v>
          </cell>
          <cell r="F1465">
            <v>188.84</v>
          </cell>
        </row>
        <row r="1466">
          <cell r="A1466" t="str">
            <v>26.02</v>
          </cell>
          <cell r="B1466" t="str">
            <v>Vidro temperado</v>
          </cell>
        </row>
        <row r="1467">
          <cell r="A1467" t="str">
            <v>26.02.020</v>
          </cell>
          <cell r="B1467" t="str">
            <v>Vidro temperado incolor de 6 mm</v>
          </cell>
          <cell r="C1467" t="str">
            <v>M2</v>
          </cell>
          <cell r="D1467">
            <v>196.54</v>
          </cell>
          <cell r="F1467">
            <v>196.54</v>
          </cell>
        </row>
        <row r="1468">
          <cell r="A1468" t="str">
            <v>26.02.040</v>
          </cell>
          <cell r="B1468" t="str">
            <v>Vidro temperado incolor de 8 mm</v>
          </cell>
          <cell r="C1468" t="str">
            <v>M2</v>
          </cell>
          <cell r="D1468">
            <v>241.34</v>
          </cell>
          <cell r="F1468">
            <v>241.34</v>
          </cell>
        </row>
        <row r="1469">
          <cell r="A1469" t="str">
            <v>26.02.060</v>
          </cell>
          <cell r="B1469" t="str">
            <v>Vidro temperado incolor de 10 mm</v>
          </cell>
          <cell r="C1469" t="str">
            <v>M2</v>
          </cell>
          <cell r="D1469">
            <v>303.58</v>
          </cell>
          <cell r="F1469">
            <v>303.58</v>
          </cell>
        </row>
        <row r="1470">
          <cell r="A1470" t="str">
            <v>26.02.120</v>
          </cell>
          <cell r="B1470" t="str">
            <v>Vidro temperado cinza ou bronze de 6 mm</v>
          </cell>
          <cell r="C1470" t="str">
            <v>M2</v>
          </cell>
          <cell r="D1470">
            <v>276.31</v>
          </cell>
          <cell r="F1470">
            <v>276.31</v>
          </cell>
        </row>
        <row r="1471">
          <cell r="A1471" t="str">
            <v>26.02.140</v>
          </cell>
          <cell r="B1471" t="str">
            <v>Vidro temperado cinza ou bronze de 8 mm</v>
          </cell>
          <cell r="C1471" t="str">
            <v>M2</v>
          </cell>
          <cell r="D1471">
            <v>348.22</v>
          </cell>
          <cell r="F1471">
            <v>348.22</v>
          </cell>
        </row>
        <row r="1472">
          <cell r="A1472" t="str">
            <v>26.02.160</v>
          </cell>
          <cell r="B1472" t="str">
            <v>Vidro temperado cinza ou bronze de 10 mm</v>
          </cell>
          <cell r="C1472" t="str">
            <v>M2</v>
          </cell>
          <cell r="D1472">
            <v>498.68</v>
          </cell>
          <cell r="F1472">
            <v>498.68</v>
          </cell>
        </row>
        <row r="1473">
          <cell r="A1473" t="str">
            <v>26.02.170</v>
          </cell>
          <cell r="B1473" t="str">
            <v>Vidro temperado serigrafado incolor de 8 mm</v>
          </cell>
          <cell r="C1473" t="str">
            <v>M2</v>
          </cell>
          <cell r="D1473">
            <v>706.14</v>
          </cell>
          <cell r="F1473">
            <v>706.14</v>
          </cell>
        </row>
        <row r="1474">
          <cell r="A1474" t="str">
            <v>26.02.300</v>
          </cell>
          <cell r="B1474" t="str">
            <v>Vidro temperado neutro verde de 10 mm</v>
          </cell>
          <cell r="C1474" t="str">
            <v>M2</v>
          </cell>
          <cell r="D1474">
            <v>593.71</v>
          </cell>
          <cell r="F1474">
            <v>593.71</v>
          </cell>
        </row>
        <row r="1475">
          <cell r="A1475" t="str">
            <v>26.03</v>
          </cell>
          <cell r="B1475" t="str">
            <v>Vidro especial</v>
          </cell>
        </row>
        <row r="1476">
          <cell r="A1476" t="str">
            <v>26.03.070</v>
          </cell>
          <cell r="B1476" t="str">
            <v>Vidro laminado temperado incolor de 8mm</v>
          </cell>
          <cell r="C1476" t="str">
            <v>M2</v>
          </cell>
          <cell r="D1476">
            <v>495.36</v>
          </cell>
          <cell r="F1476">
            <v>495.36</v>
          </cell>
        </row>
        <row r="1477">
          <cell r="A1477" t="str">
            <v>26.03.074</v>
          </cell>
          <cell r="B1477" t="str">
            <v>Vidro laminado temperado incolor de 16 mm</v>
          </cell>
          <cell r="C1477" t="str">
            <v>M2</v>
          </cell>
          <cell r="D1477">
            <v>1200.48</v>
          </cell>
          <cell r="F1477">
            <v>1200.48</v>
          </cell>
        </row>
        <row r="1478">
          <cell r="A1478" t="str">
            <v>26.03.090</v>
          </cell>
          <cell r="B1478" t="str">
            <v>Vidro laminado temperado jateado de 8 mm</v>
          </cell>
          <cell r="C1478" t="str">
            <v>M2</v>
          </cell>
          <cell r="D1478">
            <v>610.73</v>
          </cell>
          <cell r="F1478">
            <v>610.73</v>
          </cell>
        </row>
        <row r="1479">
          <cell r="A1479" t="str">
            <v>26.03.300</v>
          </cell>
          <cell r="B1479" t="str">
            <v>Vidro laminado temperado neutro verde de 12 mm</v>
          </cell>
          <cell r="C1479" t="str">
            <v>M2</v>
          </cell>
          <cell r="D1479">
            <v>1697.4</v>
          </cell>
          <cell r="F1479">
            <v>1697.4</v>
          </cell>
        </row>
        <row r="1480">
          <cell r="A1480" t="str">
            <v>26.04</v>
          </cell>
          <cell r="B1480" t="str">
            <v>Espelhos</v>
          </cell>
        </row>
        <row r="1481">
          <cell r="A1481" t="str">
            <v>26.04.010</v>
          </cell>
          <cell r="B1481" t="str">
            <v>Espelho em vidro cristal liso, espessura de 4 mm</v>
          </cell>
          <cell r="C1481" t="str">
            <v>M2</v>
          </cell>
          <cell r="D1481">
            <v>481.81</v>
          </cell>
          <cell r="F1481">
            <v>481.81</v>
          </cell>
        </row>
        <row r="1482">
          <cell r="A1482" t="str">
            <v>26.04.030</v>
          </cell>
          <cell r="B1482" t="str">
            <v>Espelho comum de 3 mm com moldura em alumínio</v>
          </cell>
          <cell r="C1482" t="str">
            <v>M2</v>
          </cell>
          <cell r="D1482">
            <v>627.15</v>
          </cell>
          <cell r="E1482">
            <v>16.079999999999998</v>
          </cell>
          <cell r="F1482">
            <v>643.23</v>
          </cell>
        </row>
        <row r="1483">
          <cell r="A1483" t="str">
            <v>26.20</v>
          </cell>
          <cell r="B1483" t="str">
            <v>Reparos, conservacoes e complementos - GRUPO 26</v>
          </cell>
        </row>
        <row r="1484">
          <cell r="A1484" t="str">
            <v>26.20.010</v>
          </cell>
          <cell r="B1484" t="str">
            <v>Massa para vidro</v>
          </cell>
          <cell r="C1484" t="str">
            <v>M</v>
          </cell>
          <cell r="D1484">
            <v>1.28</v>
          </cell>
          <cell r="E1484">
            <v>3.28</v>
          </cell>
          <cell r="F1484">
            <v>4.5599999999999996</v>
          </cell>
        </row>
        <row r="1485">
          <cell r="A1485" t="str">
            <v>26.20.020</v>
          </cell>
          <cell r="B1485" t="str">
            <v>Recolocação de vidro inclusive emassamento ou recolocação de baguetes</v>
          </cell>
          <cell r="C1485" t="str">
            <v>M2</v>
          </cell>
          <cell r="D1485">
            <v>6.4</v>
          </cell>
          <cell r="E1485">
            <v>43.74</v>
          </cell>
          <cell r="F1485">
            <v>50.14</v>
          </cell>
        </row>
        <row r="1486">
          <cell r="A1486" t="str">
            <v>27</v>
          </cell>
          <cell r="B1486" t="str">
            <v>ESQUADRIA E ELEMENTO EM MATERIAL ESPECIAL</v>
          </cell>
        </row>
        <row r="1487">
          <cell r="A1487" t="str">
            <v>27.02</v>
          </cell>
          <cell r="B1487" t="str">
            <v>Policarbonato</v>
          </cell>
        </row>
        <row r="1488">
          <cell r="A1488" t="str">
            <v>27.02.001</v>
          </cell>
          <cell r="B1488" t="str">
            <v>Chapa em policarbonato compacta, fumê, espessura de 6mm</v>
          </cell>
          <cell r="C1488" t="str">
            <v>M2</v>
          </cell>
          <cell r="D1488">
            <v>563.73</v>
          </cell>
          <cell r="E1488">
            <v>75.86</v>
          </cell>
          <cell r="F1488">
            <v>639.59</v>
          </cell>
        </row>
        <row r="1489">
          <cell r="A1489" t="str">
            <v>27.02.011</v>
          </cell>
          <cell r="B1489" t="str">
            <v>Chapa em policarbonato compacta, cristal, espessura de 6 mm</v>
          </cell>
          <cell r="C1489" t="str">
            <v>M2</v>
          </cell>
          <cell r="D1489">
            <v>453.06</v>
          </cell>
          <cell r="E1489">
            <v>75.86</v>
          </cell>
          <cell r="F1489">
            <v>528.91999999999996</v>
          </cell>
        </row>
        <row r="1490">
          <cell r="A1490" t="str">
            <v>27.02.041</v>
          </cell>
          <cell r="B1490" t="str">
            <v>Chapa em policarbonato compacta, cristal, espessura de 10 mm</v>
          </cell>
          <cell r="C1490" t="str">
            <v>M2</v>
          </cell>
          <cell r="D1490">
            <v>675.62</v>
          </cell>
          <cell r="E1490">
            <v>75.86</v>
          </cell>
          <cell r="F1490">
            <v>751.48</v>
          </cell>
        </row>
        <row r="1491">
          <cell r="A1491" t="str">
            <v>27.02.050</v>
          </cell>
          <cell r="B1491" t="str">
            <v>Chapa de policarbonato alveolar de 6 mm</v>
          </cell>
          <cell r="C1491" t="str">
            <v>M2</v>
          </cell>
          <cell r="D1491">
            <v>74.650000000000006</v>
          </cell>
          <cell r="E1491">
            <v>75.86</v>
          </cell>
          <cell r="F1491">
            <v>150.51</v>
          </cell>
        </row>
        <row r="1492">
          <cell r="A1492" t="str">
            <v>27.03</v>
          </cell>
          <cell r="B1492" t="str">
            <v>Chapa de fibra de vidro</v>
          </cell>
        </row>
        <row r="1493">
          <cell r="A1493" t="str">
            <v>27.03.030</v>
          </cell>
          <cell r="B1493" t="str">
            <v>Placa de poliéster reforçada com fibra de vidro de 3 mm</v>
          </cell>
          <cell r="C1493" t="str">
            <v>M2</v>
          </cell>
          <cell r="D1493">
            <v>167.11</v>
          </cell>
          <cell r="E1493">
            <v>43.74</v>
          </cell>
          <cell r="F1493">
            <v>210.85</v>
          </cell>
        </row>
        <row r="1494">
          <cell r="A1494" t="str">
            <v>27.04</v>
          </cell>
          <cell r="B1494" t="str">
            <v>PVC / VINIL</v>
          </cell>
        </row>
        <row r="1495">
          <cell r="A1495" t="str">
            <v>27.04.031</v>
          </cell>
          <cell r="B1495" t="str">
            <v>Caixilho de correr em PVC com vidro e persiana</v>
          </cell>
          <cell r="C1495" t="str">
            <v>M2</v>
          </cell>
          <cell r="D1495">
            <v>2465.4499999999998</v>
          </cell>
          <cell r="E1495">
            <v>75.06</v>
          </cell>
          <cell r="F1495">
            <v>2540.5100000000002</v>
          </cell>
        </row>
        <row r="1496">
          <cell r="A1496" t="str">
            <v>27.04.040</v>
          </cell>
          <cell r="B1496" t="str">
            <v>Corrimão, bate-maca ou protetor de parede em PVC, com amortecimento à impacto, altura de 131 mm</v>
          </cell>
          <cell r="C1496" t="str">
            <v>M</v>
          </cell>
          <cell r="D1496">
            <v>365.03</v>
          </cell>
          <cell r="E1496">
            <v>59.34</v>
          </cell>
          <cell r="F1496">
            <v>424.37</v>
          </cell>
        </row>
        <row r="1497">
          <cell r="A1497" t="str">
            <v>27.04.050</v>
          </cell>
          <cell r="B1497" t="str">
            <v>Protetor de parede ou bate-maca em PVC flexível, com amortecimento à impacto, altura de 150 mm</v>
          </cell>
          <cell r="C1497" t="str">
            <v>M</v>
          </cell>
          <cell r="D1497">
            <v>78.209999999999994</v>
          </cell>
          <cell r="E1497">
            <v>19.29</v>
          </cell>
          <cell r="F1497">
            <v>97.5</v>
          </cell>
        </row>
        <row r="1498">
          <cell r="A1498" t="str">
            <v>27.04.051</v>
          </cell>
          <cell r="B1498" t="str">
            <v>Faixa em vinil para proteção de paredes, com amortecimento à alto impacto, altura de 400 mm</v>
          </cell>
          <cell r="C1498" t="str">
            <v>M</v>
          </cell>
          <cell r="D1498">
            <v>97.73</v>
          </cell>
          <cell r="E1498">
            <v>8.82</v>
          </cell>
          <cell r="F1498">
            <v>106.55</v>
          </cell>
        </row>
        <row r="1499">
          <cell r="A1499" t="str">
            <v>27.04.052</v>
          </cell>
          <cell r="B1499" t="str">
            <v>Cantoneira adesiva em vinil de alto impacto</v>
          </cell>
          <cell r="C1499" t="str">
            <v>M</v>
          </cell>
          <cell r="D1499">
            <v>59.97</v>
          </cell>
          <cell r="E1499">
            <v>4.83</v>
          </cell>
          <cell r="F1499">
            <v>64.8</v>
          </cell>
        </row>
        <row r="1500">
          <cell r="A1500" t="str">
            <v>27.04.060</v>
          </cell>
          <cell r="B1500" t="str">
            <v>Bate-maca ou protetor de parede curvo em PVC, com amortecimento à impacto, altura de 200 mm</v>
          </cell>
          <cell r="C1500" t="str">
            <v>M</v>
          </cell>
          <cell r="D1500">
            <v>156.06</v>
          </cell>
          <cell r="E1500">
            <v>52.6</v>
          </cell>
          <cell r="F1500">
            <v>208.66</v>
          </cell>
        </row>
        <row r="1501">
          <cell r="A1501" t="str">
            <v>27.04.070</v>
          </cell>
          <cell r="B1501" t="str">
            <v>Bate-maca ou protetor de parede em PVC, com amortecimento à impacto, altura de 200 mm</v>
          </cell>
          <cell r="C1501" t="str">
            <v>M</v>
          </cell>
          <cell r="D1501">
            <v>122.63</v>
          </cell>
          <cell r="E1501">
            <v>26.87</v>
          </cell>
          <cell r="F1501">
            <v>149.5</v>
          </cell>
        </row>
        <row r="1502">
          <cell r="A1502" t="str">
            <v>28</v>
          </cell>
          <cell r="B1502" t="str">
            <v>FERRAGEM COMPLEMENTAR PARA ESQUADRIAS</v>
          </cell>
        </row>
        <row r="1503">
          <cell r="A1503" t="str">
            <v>28.01</v>
          </cell>
          <cell r="B1503" t="str">
            <v>Ferragem para porta</v>
          </cell>
        </row>
        <row r="1504">
          <cell r="A1504" t="str">
            <v>28.01.020</v>
          </cell>
          <cell r="B1504" t="str">
            <v>Ferragem completa com maçaneta tipo alavanca, para porta externa com 1 folha</v>
          </cell>
          <cell r="C1504" t="str">
            <v>CJ</v>
          </cell>
          <cell r="D1504">
            <v>300.75</v>
          </cell>
          <cell r="E1504">
            <v>48.24</v>
          </cell>
          <cell r="F1504">
            <v>348.99</v>
          </cell>
        </row>
        <row r="1505">
          <cell r="A1505" t="str">
            <v>28.01.030</v>
          </cell>
          <cell r="B1505" t="str">
            <v>Ferragem completa com maçaneta tipo alavanca, para porta externa com 2 folhas</v>
          </cell>
          <cell r="C1505" t="str">
            <v>CJ</v>
          </cell>
          <cell r="D1505">
            <v>575.33000000000004</v>
          </cell>
          <cell r="E1505">
            <v>64.319999999999993</v>
          </cell>
          <cell r="F1505">
            <v>639.65</v>
          </cell>
        </row>
        <row r="1506">
          <cell r="A1506" t="str">
            <v>28.01.040</v>
          </cell>
          <cell r="B1506" t="str">
            <v>Ferragem completa com maçaneta tipo alavanca, para porta interna com 1 folha</v>
          </cell>
          <cell r="C1506" t="str">
            <v>CJ</v>
          </cell>
          <cell r="D1506">
            <v>233.4</v>
          </cell>
          <cell r="E1506">
            <v>48.24</v>
          </cell>
          <cell r="F1506">
            <v>281.64</v>
          </cell>
        </row>
        <row r="1507">
          <cell r="A1507" t="str">
            <v>28.01.050</v>
          </cell>
          <cell r="B1507" t="str">
            <v>Ferragem completa com maçaneta tipo alavanca, para porta interna com 2 folhas</v>
          </cell>
          <cell r="C1507" t="str">
            <v>CJ</v>
          </cell>
          <cell r="D1507">
            <v>469.19</v>
          </cell>
          <cell r="E1507">
            <v>64.319999999999993</v>
          </cell>
          <cell r="F1507">
            <v>533.51</v>
          </cell>
        </row>
        <row r="1508">
          <cell r="A1508" t="str">
            <v>28.01.070</v>
          </cell>
          <cell r="B1508" t="str">
            <v>Ferragem completa para porta de box de WC tipo livre/ocupado</v>
          </cell>
          <cell r="C1508" t="str">
            <v>CJ</v>
          </cell>
          <cell r="D1508">
            <v>179.47</v>
          </cell>
          <cell r="E1508">
            <v>48.24</v>
          </cell>
          <cell r="F1508">
            <v>227.71</v>
          </cell>
        </row>
        <row r="1509">
          <cell r="A1509" t="str">
            <v>28.01.080</v>
          </cell>
          <cell r="B1509" t="str">
            <v>Ferragem adicional para porta vão simples em divisória</v>
          </cell>
          <cell r="C1509" t="str">
            <v>CJ</v>
          </cell>
          <cell r="D1509">
            <v>231.98</v>
          </cell>
          <cell r="F1509">
            <v>231.98</v>
          </cell>
        </row>
        <row r="1510">
          <cell r="A1510" t="str">
            <v>28.01.090</v>
          </cell>
          <cell r="B1510" t="str">
            <v>Ferragem adicional para porta vão duplo em divisória</v>
          </cell>
          <cell r="C1510" t="str">
            <v>CJ</v>
          </cell>
          <cell r="D1510">
            <v>374.61</v>
          </cell>
          <cell r="F1510">
            <v>374.61</v>
          </cell>
        </row>
        <row r="1511">
          <cell r="A1511" t="str">
            <v>28.01.146</v>
          </cell>
          <cell r="B1511" t="str">
            <v>Fechadura eletromagnética para capacidade de atraque de 150 kgf</v>
          </cell>
          <cell r="C1511" t="str">
            <v>UN</v>
          </cell>
          <cell r="D1511">
            <v>356.34</v>
          </cell>
          <cell r="E1511">
            <v>54.59</v>
          </cell>
          <cell r="F1511">
            <v>410.93</v>
          </cell>
        </row>
        <row r="1512">
          <cell r="A1512" t="str">
            <v>28.01.150</v>
          </cell>
          <cell r="B1512" t="str">
            <v>Fechadura elétrica de sobrepor para porta ou portão com peso até 400 kg</v>
          </cell>
          <cell r="C1512" t="str">
            <v>CJ</v>
          </cell>
          <cell r="D1512">
            <v>475.78</v>
          </cell>
          <cell r="E1512">
            <v>54.59</v>
          </cell>
          <cell r="F1512">
            <v>530.37</v>
          </cell>
        </row>
        <row r="1513">
          <cell r="A1513" t="str">
            <v>28.01.160</v>
          </cell>
          <cell r="B1513" t="str">
            <v>Mola aérea para porta, com esforço acima de 50 kg até 60 kg</v>
          </cell>
          <cell r="C1513" t="str">
            <v>UN</v>
          </cell>
          <cell r="D1513">
            <v>310.52999999999997</v>
          </cell>
          <cell r="E1513">
            <v>15.41</v>
          </cell>
          <cell r="F1513">
            <v>325.94</v>
          </cell>
        </row>
        <row r="1514">
          <cell r="A1514" t="str">
            <v>28.01.171</v>
          </cell>
          <cell r="B1514" t="str">
            <v>Mola aérea para porta, com esforço acima de 60 kg até 80 kg</v>
          </cell>
          <cell r="C1514" t="str">
            <v>UN</v>
          </cell>
          <cell r="D1514">
            <v>307.58</v>
          </cell>
          <cell r="E1514">
            <v>15.41</v>
          </cell>
          <cell r="F1514">
            <v>322.99</v>
          </cell>
        </row>
        <row r="1515">
          <cell r="A1515" t="str">
            <v>28.01.180</v>
          </cell>
          <cell r="B1515" t="str">
            <v>Mola aérea hidráulica, para porta com largura até 1,60 m</v>
          </cell>
          <cell r="C1515" t="str">
            <v>UN</v>
          </cell>
          <cell r="D1515">
            <v>3683.8</v>
          </cell>
          <cell r="E1515">
            <v>38.51</v>
          </cell>
          <cell r="F1515">
            <v>3722.31</v>
          </cell>
        </row>
        <row r="1516">
          <cell r="A1516" t="str">
            <v>28.01.210</v>
          </cell>
          <cell r="B1516" t="str">
            <v>Fechadura tipo alavanca com chave para porta corta-fogo</v>
          </cell>
          <cell r="C1516" t="str">
            <v>UN</v>
          </cell>
          <cell r="D1516">
            <v>439.39</v>
          </cell>
          <cell r="E1516">
            <v>28.88</v>
          </cell>
          <cell r="F1516">
            <v>468.27</v>
          </cell>
        </row>
        <row r="1517">
          <cell r="A1517" t="str">
            <v>28.01.250</v>
          </cell>
          <cell r="B1517" t="str">
            <v>Visor tipo olho mágico</v>
          </cell>
          <cell r="C1517" t="str">
            <v>UN</v>
          </cell>
          <cell r="D1517">
            <v>29.22</v>
          </cell>
          <cell r="E1517">
            <v>9.65</v>
          </cell>
          <cell r="F1517">
            <v>38.869999999999997</v>
          </cell>
        </row>
        <row r="1518">
          <cell r="A1518" t="str">
            <v>28.01.270</v>
          </cell>
          <cell r="B1518" t="str">
            <v>Fechadura de segurança para cela tipo gorges, com clic e abertura de um lado</v>
          </cell>
          <cell r="C1518" t="str">
            <v>CJ</v>
          </cell>
          <cell r="D1518">
            <v>1289.1099999999999</v>
          </cell>
          <cell r="E1518">
            <v>4.8</v>
          </cell>
          <cell r="F1518">
            <v>1293.9100000000001</v>
          </cell>
        </row>
        <row r="1519">
          <cell r="A1519" t="str">
            <v>28.01.280</v>
          </cell>
          <cell r="B1519" t="str">
            <v>Fechadura de segurança para cela tipo gorges, com clic e abertura de um lado, embutida em caixa</v>
          </cell>
          <cell r="C1519" t="str">
            <v>CJ</v>
          </cell>
          <cell r="D1519">
            <v>1832.29</v>
          </cell>
          <cell r="E1519">
            <v>4.8</v>
          </cell>
          <cell r="F1519">
            <v>1837.09</v>
          </cell>
        </row>
        <row r="1520">
          <cell r="A1520" t="str">
            <v>28.01.290</v>
          </cell>
          <cell r="B1520" t="str">
            <v>Fechadura de segurança para corredor tipo gorges, com abertura de dois lados</v>
          </cell>
          <cell r="C1520" t="str">
            <v>CJ</v>
          </cell>
          <cell r="D1520">
            <v>1381</v>
          </cell>
          <cell r="E1520">
            <v>4.8</v>
          </cell>
          <cell r="F1520">
            <v>1385.8</v>
          </cell>
        </row>
        <row r="1521">
          <cell r="A1521" t="str">
            <v>28.01.330</v>
          </cell>
          <cell r="B1521" t="str">
            <v>Mola hidráulica de piso, para porta com largura até 1,10 m e peso até 120 kg</v>
          </cell>
          <cell r="C1521" t="str">
            <v>UN</v>
          </cell>
          <cell r="D1521">
            <v>1089.68</v>
          </cell>
          <cell r="E1521">
            <v>38.51</v>
          </cell>
          <cell r="F1521">
            <v>1128.19</v>
          </cell>
        </row>
        <row r="1522">
          <cell r="A1522" t="str">
            <v>28.01.400</v>
          </cell>
          <cell r="B1522" t="str">
            <v>Ferrolho de segurança de 1,20 m, para adaptação em portas de celas, embutido em caixa</v>
          </cell>
          <cell r="C1522" t="str">
            <v>UN</v>
          </cell>
          <cell r="D1522">
            <v>895.11</v>
          </cell>
          <cell r="E1522">
            <v>77.02</v>
          </cell>
          <cell r="F1522">
            <v>972.13</v>
          </cell>
        </row>
        <row r="1523">
          <cell r="A1523" t="str">
            <v>28.01.550</v>
          </cell>
          <cell r="B1523" t="str">
            <v>Fechadura com maçaneta tipo alavanca em aço inoxidável, para porta externa</v>
          </cell>
          <cell r="C1523" t="str">
            <v>UN</v>
          </cell>
          <cell r="D1523">
            <v>332.67</v>
          </cell>
          <cell r="E1523">
            <v>48.24</v>
          </cell>
          <cell r="F1523">
            <v>380.91</v>
          </cell>
        </row>
        <row r="1524">
          <cell r="A1524" t="str">
            <v>28.05</v>
          </cell>
          <cell r="B1524" t="str">
            <v>Cadeado</v>
          </cell>
        </row>
        <row r="1525">
          <cell r="A1525" t="str">
            <v>28.05.020</v>
          </cell>
          <cell r="B1525" t="str">
            <v>Cadeado de latão com cilindro - trava dupla - 25/27mm</v>
          </cell>
          <cell r="C1525" t="str">
            <v>UN</v>
          </cell>
          <cell r="D1525">
            <v>21.23</v>
          </cell>
          <cell r="F1525">
            <v>21.23</v>
          </cell>
        </row>
        <row r="1526">
          <cell r="A1526" t="str">
            <v>28.05.040</v>
          </cell>
          <cell r="B1526" t="str">
            <v>Cadeado de latão com cilindro - trava dupla - 35/36mm</v>
          </cell>
          <cell r="C1526" t="str">
            <v>UN</v>
          </cell>
          <cell r="D1526">
            <v>30.69</v>
          </cell>
          <cell r="F1526">
            <v>30.69</v>
          </cell>
        </row>
        <row r="1527">
          <cell r="A1527" t="str">
            <v>28.05.060</v>
          </cell>
          <cell r="B1527" t="str">
            <v>Cadeado de latão com cilindro - trava dupla - 50mm</v>
          </cell>
          <cell r="C1527" t="str">
            <v>UN</v>
          </cell>
          <cell r="D1527">
            <v>52.77</v>
          </cell>
          <cell r="F1527">
            <v>52.77</v>
          </cell>
        </row>
        <row r="1528">
          <cell r="A1528" t="str">
            <v>28.05.070</v>
          </cell>
          <cell r="B1528" t="str">
            <v>Cadeado de latão com cilindro de alta segurança, com 16 pinos e tetra-chave - 70mm</v>
          </cell>
          <cell r="C1528" t="str">
            <v>UN</v>
          </cell>
          <cell r="D1528">
            <v>175.84</v>
          </cell>
          <cell r="F1528">
            <v>175.84</v>
          </cell>
        </row>
        <row r="1529">
          <cell r="A1529" t="str">
            <v>28.05.080</v>
          </cell>
          <cell r="B1529" t="str">
            <v>Cadeado de latão com cilindro - trava dupla - 60mm</v>
          </cell>
          <cell r="C1529" t="str">
            <v>UN</v>
          </cell>
          <cell r="D1529">
            <v>83.43</v>
          </cell>
          <cell r="F1529">
            <v>83.43</v>
          </cell>
        </row>
        <row r="1530">
          <cell r="A1530" t="str">
            <v>28.20</v>
          </cell>
          <cell r="B1530" t="str">
            <v>Reparos, conservacoes e complementos - GRUPO 28</v>
          </cell>
        </row>
        <row r="1531">
          <cell r="A1531" t="str">
            <v>28.20.020</v>
          </cell>
          <cell r="B1531" t="str">
            <v>Recolocação de fechaduras de embutir</v>
          </cell>
          <cell r="C1531" t="str">
            <v>UN</v>
          </cell>
          <cell r="E1531">
            <v>48.24</v>
          </cell>
          <cell r="F1531">
            <v>48.24</v>
          </cell>
        </row>
        <row r="1532">
          <cell r="A1532" t="str">
            <v>28.20.030</v>
          </cell>
          <cell r="B1532" t="str">
            <v>Barra antipânico de sobrepor para porta de 1 folha</v>
          </cell>
          <cell r="C1532" t="str">
            <v>UN</v>
          </cell>
          <cell r="D1532">
            <v>873.06</v>
          </cell>
          <cell r="E1532">
            <v>38.51</v>
          </cell>
          <cell r="F1532">
            <v>911.57</v>
          </cell>
        </row>
        <row r="1533">
          <cell r="A1533" t="str">
            <v>28.20.040</v>
          </cell>
          <cell r="B1533" t="str">
            <v>Recolocação de fechaduras e fechos de sobrepor</v>
          </cell>
          <cell r="C1533" t="str">
            <v>UN</v>
          </cell>
          <cell r="E1533">
            <v>41.49</v>
          </cell>
          <cell r="F1533">
            <v>41.49</v>
          </cell>
        </row>
        <row r="1534">
          <cell r="A1534" t="str">
            <v>28.20.050</v>
          </cell>
          <cell r="B1534" t="str">
            <v>Barra antipânico de sobrepor e maçaneta livre para porta de 1 folha</v>
          </cell>
          <cell r="C1534" t="str">
            <v>CJ</v>
          </cell>
          <cell r="D1534">
            <v>1266.79</v>
          </cell>
          <cell r="E1534">
            <v>50.07</v>
          </cell>
          <cell r="F1534">
            <v>1316.86</v>
          </cell>
        </row>
        <row r="1535">
          <cell r="A1535" t="str">
            <v>28.20.060</v>
          </cell>
          <cell r="B1535" t="str">
            <v>Recolocação de dobradiças</v>
          </cell>
          <cell r="C1535" t="str">
            <v>UN</v>
          </cell>
          <cell r="E1535">
            <v>5.47</v>
          </cell>
          <cell r="F1535">
            <v>5.47</v>
          </cell>
        </row>
        <row r="1536">
          <cell r="A1536" t="str">
            <v>28.20.070</v>
          </cell>
          <cell r="B1536" t="str">
            <v>Ferragem para portão de tapume</v>
          </cell>
          <cell r="C1536" t="str">
            <v>CJ</v>
          </cell>
          <cell r="D1536">
            <v>445.52</v>
          </cell>
          <cell r="E1536">
            <v>96.48</v>
          </cell>
          <cell r="F1536">
            <v>542</v>
          </cell>
        </row>
        <row r="1537">
          <cell r="A1537" t="str">
            <v>28.20.090</v>
          </cell>
          <cell r="B1537" t="str">
            <v>Dobradiça tipo gonzo, diâmetro de 1 1/2´ com abas de 2´ x 3/8´</v>
          </cell>
          <cell r="C1537" t="str">
            <v>UN</v>
          </cell>
          <cell r="D1537">
            <v>146.05000000000001</v>
          </cell>
          <cell r="E1537">
            <v>18.559999999999999</v>
          </cell>
          <cell r="F1537">
            <v>164.61</v>
          </cell>
        </row>
        <row r="1538">
          <cell r="A1538" t="str">
            <v>28.20.170</v>
          </cell>
          <cell r="B1538" t="str">
            <v>Brete para instalação superior em porta chapa/grade de segurança</v>
          </cell>
          <cell r="C1538" t="str">
            <v>CJ</v>
          </cell>
          <cell r="D1538">
            <v>3730.7</v>
          </cell>
          <cell r="E1538">
            <v>115.53</v>
          </cell>
          <cell r="F1538">
            <v>3846.23</v>
          </cell>
        </row>
        <row r="1539">
          <cell r="A1539" t="str">
            <v>28.20.210</v>
          </cell>
          <cell r="B1539" t="str">
            <v>Ferrolho de segurança para adaptação em portas de celas</v>
          </cell>
          <cell r="C1539" t="str">
            <v>UN</v>
          </cell>
          <cell r="D1539">
            <v>373.57</v>
          </cell>
          <cell r="E1539">
            <v>38.51</v>
          </cell>
          <cell r="F1539">
            <v>412.08</v>
          </cell>
        </row>
        <row r="1540">
          <cell r="A1540" t="str">
            <v>28.20.211</v>
          </cell>
          <cell r="B1540" t="str">
            <v>Maçaneta tipo alavanca, acionamento com chave, para porta corta-fogo</v>
          </cell>
          <cell r="C1540" t="str">
            <v>UN</v>
          </cell>
          <cell r="D1540">
            <v>206.7</v>
          </cell>
          <cell r="E1540">
            <v>28.88</v>
          </cell>
          <cell r="F1540">
            <v>235.58</v>
          </cell>
        </row>
        <row r="1541">
          <cell r="A1541" t="str">
            <v>28.20.220</v>
          </cell>
          <cell r="B1541" t="str">
            <v>Dobradiça inferior para porta de vidro temperado</v>
          </cell>
          <cell r="C1541" t="str">
            <v>UN</v>
          </cell>
          <cell r="D1541">
            <v>105.08</v>
          </cell>
          <cell r="E1541">
            <v>6.55</v>
          </cell>
          <cell r="F1541">
            <v>111.63</v>
          </cell>
        </row>
        <row r="1542">
          <cell r="A1542" t="str">
            <v>28.20.230</v>
          </cell>
          <cell r="B1542" t="str">
            <v>Dobradiça superior para porta de vidro temperado</v>
          </cell>
          <cell r="C1542" t="str">
            <v>UN</v>
          </cell>
          <cell r="D1542">
            <v>56.87</v>
          </cell>
          <cell r="E1542">
            <v>6.55</v>
          </cell>
          <cell r="F1542">
            <v>63.42</v>
          </cell>
        </row>
        <row r="1543">
          <cell r="A1543" t="str">
            <v>28.20.360</v>
          </cell>
          <cell r="B1543" t="str">
            <v>Suporte duplo para vidro temperado fixado em alvenaria</v>
          </cell>
          <cell r="C1543" t="str">
            <v>UN</v>
          </cell>
          <cell r="D1543">
            <v>174.52</v>
          </cell>
          <cell r="E1543">
            <v>6.55</v>
          </cell>
          <cell r="F1543">
            <v>181.07</v>
          </cell>
        </row>
        <row r="1544">
          <cell r="A1544" t="str">
            <v>28.20.411</v>
          </cell>
          <cell r="B1544" t="str">
            <v>Dobradiça em aço cromado de 3 1/2", para porta de até 21 kg</v>
          </cell>
          <cell r="C1544" t="str">
            <v>CJ</v>
          </cell>
          <cell r="D1544">
            <v>28.41</v>
          </cell>
          <cell r="E1544">
            <v>5.47</v>
          </cell>
          <cell r="F1544">
            <v>33.880000000000003</v>
          </cell>
        </row>
        <row r="1545">
          <cell r="A1545" t="str">
            <v>28.20.412</v>
          </cell>
          <cell r="B1545" t="str">
            <v>Dobradiça em aço inoxidável de 3" x 2 1/2", para porta de até 25 kg</v>
          </cell>
          <cell r="C1545" t="str">
            <v>UN</v>
          </cell>
          <cell r="D1545">
            <v>41.51</v>
          </cell>
          <cell r="E1545">
            <v>5.47</v>
          </cell>
          <cell r="F1545">
            <v>46.98</v>
          </cell>
        </row>
        <row r="1546">
          <cell r="A1546" t="str">
            <v>28.20.413</v>
          </cell>
          <cell r="B1546" t="str">
            <v>Dobradiça em latão cromado reforçada de 3 1/2" x 3", para porta de até 35 kg</v>
          </cell>
          <cell r="C1546" t="str">
            <v>UN</v>
          </cell>
          <cell r="D1546">
            <v>59.02</v>
          </cell>
          <cell r="E1546">
            <v>5.47</v>
          </cell>
          <cell r="F1546">
            <v>64.489999999999995</v>
          </cell>
        </row>
        <row r="1547">
          <cell r="A1547" t="str">
            <v>28.20.430</v>
          </cell>
          <cell r="B1547" t="str">
            <v>Dobradiça em latão cromado, com mola tipo vai e vem, de 3"</v>
          </cell>
          <cell r="C1547" t="str">
            <v>CJ</v>
          </cell>
          <cell r="D1547">
            <v>204.67</v>
          </cell>
          <cell r="E1547">
            <v>11.58</v>
          </cell>
          <cell r="F1547">
            <v>216.25</v>
          </cell>
        </row>
        <row r="1548">
          <cell r="A1548" t="str">
            <v>28.20.510</v>
          </cell>
          <cell r="B1548" t="str">
            <v>Pivô superior lateral para porta em vidro temperado</v>
          </cell>
          <cell r="C1548" t="str">
            <v>UN</v>
          </cell>
          <cell r="D1548">
            <v>72.69</v>
          </cell>
          <cell r="E1548">
            <v>6.55</v>
          </cell>
          <cell r="F1548">
            <v>79.239999999999995</v>
          </cell>
        </row>
        <row r="1549">
          <cell r="A1549" t="str">
            <v>28.20.550</v>
          </cell>
          <cell r="B1549" t="str">
            <v>Mancal inferior com rolamento para porta em vidro temperado</v>
          </cell>
          <cell r="C1549" t="str">
            <v>UN</v>
          </cell>
          <cell r="D1549">
            <v>89.42</v>
          </cell>
          <cell r="E1549">
            <v>6.55</v>
          </cell>
          <cell r="F1549">
            <v>95.97</v>
          </cell>
        </row>
        <row r="1550">
          <cell r="A1550" t="str">
            <v>28.20.590</v>
          </cell>
          <cell r="B1550" t="str">
            <v>Contra fechadura de centro para porta em vidro temperado</v>
          </cell>
          <cell r="C1550" t="str">
            <v>UN</v>
          </cell>
          <cell r="D1550">
            <v>190.87</v>
          </cell>
          <cell r="E1550">
            <v>4.8</v>
          </cell>
          <cell r="F1550">
            <v>195.67</v>
          </cell>
        </row>
        <row r="1551">
          <cell r="A1551" t="str">
            <v>28.20.600</v>
          </cell>
          <cell r="B1551" t="str">
            <v>Fechadura de centro com cilindro para porta em vidro temperado</v>
          </cell>
          <cell r="C1551" t="str">
            <v>UN</v>
          </cell>
          <cell r="D1551">
            <v>217.04</v>
          </cell>
          <cell r="E1551">
            <v>6.55</v>
          </cell>
          <cell r="F1551">
            <v>223.59</v>
          </cell>
        </row>
        <row r="1552">
          <cell r="A1552" t="str">
            <v>28.20.650</v>
          </cell>
          <cell r="B1552" t="str">
            <v>Puxador duplo em aço inoxidável, para porta de madeira, alumínio ou vidro, de 350 mm</v>
          </cell>
          <cell r="C1552" t="str">
            <v>UN</v>
          </cell>
          <cell r="D1552">
            <v>829.93</v>
          </cell>
          <cell r="E1552">
            <v>57.77</v>
          </cell>
          <cell r="F1552">
            <v>887.7</v>
          </cell>
        </row>
        <row r="1553">
          <cell r="A1553" t="str">
            <v>28.20.655</v>
          </cell>
          <cell r="B1553" t="str">
            <v>Puxador duplo em aço inoxidável de 300 mm, para porta</v>
          </cell>
          <cell r="C1553" t="str">
            <v>UN</v>
          </cell>
          <cell r="D1553">
            <v>115.54</v>
          </cell>
          <cell r="E1553">
            <v>57.77</v>
          </cell>
          <cell r="F1553">
            <v>173.31</v>
          </cell>
        </row>
        <row r="1554">
          <cell r="A1554" t="str">
            <v>28.20.750</v>
          </cell>
          <cell r="B1554" t="str">
            <v>Capa de proteção para fechadura / ferrolho</v>
          </cell>
          <cell r="C1554" t="str">
            <v>UN</v>
          </cell>
          <cell r="D1554">
            <v>22.69</v>
          </cell>
          <cell r="E1554">
            <v>37.119999999999997</v>
          </cell>
          <cell r="F1554">
            <v>59.81</v>
          </cell>
        </row>
        <row r="1555">
          <cell r="A1555" t="str">
            <v>28.20.770</v>
          </cell>
          <cell r="B1555" t="str">
            <v>Trinco de piso para porta em vidro temperado</v>
          </cell>
          <cell r="C1555" t="str">
            <v>UN</v>
          </cell>
          <cell r="D1555">
            <v>177.99</v>
          </cell>
          <cell r="E1555">
            <v>6.55</v>
          </cell>
          <cell r="F1555">
            <v>184.54</v>
          </cell>
        </row>
        <row r="1556">
          <cell r="A1556" t="str">
            <v>28.20.800</v>
          </cell>
          <cell r="B1556" t="str">
            <v>Equipamento automatizador de portas deslizantes para folha dupla</v>
          </cell>
          <cell r="C1556" t="str">
            <v>UN</v>
          </cell>
          <cell r="D1556">
            <v>9726.3700000000008</v>
          </cell>
          <cell r="F1556">
            <v>9726.3700000000008</v>
          </cell>
        </row>
        <row r="1557">
          <cell r="A1557" t="str">
            <v>28.20.810</v>
          </cell>
          <cell r="B1557" t="str">
            <v>Equipamento automatizador telescópico unilateral de portas deslizantes para folha dupla</v>
          </cell>
          <cell r="C1557" t="str">
            <v>UN</v>
          </cell>
          <cell r="D1557">
            <v>12776.06</v>
          </cell>
          <cell r="F1557">
            <v>12776.06</v>
          </cell>
        </row>
        <row r="1558">
          <cell r="A1558" t="str">
            <v>28.20.820</v>
          </cell>
          <cell r="B1558" t="str">
            <v>Barra antipânico de sobrepor com maçaneta e chave, para porta em vidro de 1 folha</v>
          </cell>
          <cell r="C1558" t="str">
            <v>CJ</v>
          </cell>
          <cell r="D1558">
            <v>861.23</v>
          </cell>
          <cell r="E1558">
            <v>77.02</v>
          </cell>
          <cell r="F1558">
            <v>938.25</v>
          </cell>
        </row>
        <row r="1559">
          <cell r="A1559" t="str">
            <v>28.20.830</v>
          </cell>
          <cell r="B1559" t="str">
            <v>Barra antipânico de sobrepor com maçaneta e chave, para porta dupla em vidro</v>
          </cell>
          <cell r="C1559" t="str">
            <v>CJ</v>
          </cell>
          <cell r="D1559">
            <v>1555.05</v>
          </cell>
          <cell r="E1559">
            <v>154.04</v>
          </cell>
          <cell r="F1559">
            <v>1709.09</v>
          </cell>
        </row>
        <row r="1560">
          <cell r="A1560" t="str">
            <v>28.20.840</v>
          </cell>
          <cell r="B1560" t="str">
            <v>Barra antipânico para porta dupla com travamentos horizontal e vertical completa, com maçaneta tipo alavanca e chave, para vãos de 1,40 a 1,60 m</v>
          </cell>
          <cell r="C1560" t="str">
            <v>CJ</v>
          </cell>
          <cell r="D1560">
            <v>1122.18</v>
          </cell>
          <cell r="E1560">
            <v>154.04</v>
          </cell>
          <cell r="F1560">
            <v>1276.22</v>
          </cell>
        </row>
        <row r="1561">
          <cell r="A1561" t="str">
            <v>28.20.850</v>
          </cell>
          <cell r="B1561" t="str">
            <v>Barra antipânico para porta dupla com travamentos horizontal e vertical completa, com maçaneta tipo alavanca e chave, para vãos de 1,70 a 2,60 m</v>
          </cell>
          <cell r="C1561" t="str">
            <v>CJ</v>
          </cell>
          <cell r="D1561">
            <v>1281.73</v>
          </cell>
          <cell r="E1561">
            <v>154.04</v>
          </cell>
          <cell r="F1561">
            <v>1435.77</v>
          </cell>
        </row>
        <row r="1562">
          <cell r="A1562" t="str">
            <v>28.20.860</v>
          </cell>
          <cell r="B1562" t="str">
            <v>Veda porta/veda fresta com escova em alumínio branco</v>
          </cell>
          <cell r="C1562" t="str">
            <v>M</v>
          </cell>
          <cell r="D1562">
            <v>44.68</v>
          </cell>
          <cell r="E1562">
            <v>8.82</v>
          </cell>
          <cell r="F1562">
            <v>53.5</v>
          </cell>
        </row>
        <row r="1563">
          <cell r="A1563" t="str">
            <v>29</v>
          </cell>
          <cell r="B1563" t="str">
            <v>INSERTE METALICO</v>
          </cell>
        </row>
        <row r="1564">
          <cell r="A1564" t="str">
            <v>29.01</v>
          </cell>
          <cell r="B1564" t="str">
            <v>Cantoneira</v>
          </cell>
        </row>
        <row r="1565">
          <cell r="A1565" t="str">
            <v>29.01.020</v>
          </cell>
          <cell r="B1565" t="str">
            <v>Cantoneira em alumínio perfil sextavado</v>
          </cell>
          <cell r="C1565" t="str">
            <v>M</v>
          </cell>
          <cell r="D1565">
            <v>6.16</v>
          </cell>
          <cell r="E1565">
            <v>11.42</v>
          </cell>
          <cell r="F1565">
            <v>17.579999999999998</v>
          </cell>
        </row>
        <row r="1566">
          <cell r="A1566" t="str">
            <v>29.01.030</v>
          </cell>
          <cell r="B1566" t="str">
            <v>Perfil em alumínio natural</v>
          </cell>
          <cell r="C1566" t="str">
            <v>KG</v>
          </cell>
          <cell r="D1566">
            <v>37.64</v>
          </cell>
          <cell r="E1566">
            <v>51.06</v>
          </cell>
          <cell r="F1566">
            <v>88.7</v>
          </cell>
        </row>
        <row r="1567">
          <cell r="A1567" t="str">
            <v>29.01.040</v>
          </cell>
          <cell r="B1567" t="str">
            <v>Cantoneira em alumínio perfil ´Y´</v>
          </cell>
          <cell r="C1567" t="str">
            <v>M</v>
          </cell>
          <cell r="D1567">
            <v>8.09</v>
          </cell>
          <cell r="E1567">
            <v>11.42</v>
          </cell>
          <cell r="F1567">
            <v>19.510000000000002</v>
          </cell>
        </row>
        <row r="1568">
          <cell r="A1568" t="str">
            <v>29.01.210</v>
          </cell>
          <cell r="B1568" t="str">
            <v>Cantoneira em aço galvanizado</v>
          </cell>
          <cell r="C1568" t="str">
            <v>KG</v>
          </cell>
          <cell r="D1568">
            <v>16.7</v>
          </cell>
          <cell r="E1568">
            <v>11.42</v>
          </cell>
          <cell r="F1568">
            <v>28.12</v>
          </cell>
        </row>
        <row r="1569">
          <cell r="A1569" t="str">
            <v>29.01.230</v>
          </cell>
          <cell r="B1569" t="str">
            <v>Cantoneira e perfis em ferro</v>
          </cell>
          <cell r="C1569" t="str">
            <v>KG</v>
          </cell>
          <cell r="D1569">
            <v>12.34</v>
          </cell>
          <cell r="E1569">
            <v>11.42</v>
          </cell>
          <cell r="F1569">
            <v>23.76</v>
          </cell>
        </row>
        <row r="1570">
          <cell r="A1570" t="str">
            <v>29.03</v>
          </cell>
          <cell r="B1570" t="str">
            <v>Cabos e cordoalhas</v>
          </cell>
        </row>
        <row r="1571">
          <cell r="A1571" t="str">
            <v>29.03.010</v>
          </cell>
          <cell r="B1571" t="str">
            <v>Cabo em aço galvanizado com alma de aço, diâmetro de 3/16´ (4,76 mm)</v>
          </cell>
          <cell r="C1571" t="str">
            <v>M</v>
          </cell>
          <cell r="D1571">
            <v>8.5299999999999994</v>
          </cell>
          <cell r="E1571">
            <v>9.65</v>
          </cell>
          <cell r="F1571">
            <v>18.18</v>
          </cell>
        </row>
        <row r="1572">
          <cell r="A1572" t="str">
            <v>29.03.020</v>
          </cell>
          <cell r="B1572" t="str">
            <v>Cabo em aço galvanizado com alma de aço, diâmetro de 5/16´ (7,94 mm)</v>
          </cell>
          <cell r="C1572" t="str">
            <v>M</v>
          </cell>
          <cell r="D1572">
            <v>14.41</v>
          </cell>
          <cell r="E1572">
            <v>9.65</v>
          </cell>
          <cell r="F1572">
            <v>24.06</v>
          </cell>
        </row>
        <row r="1573">
          <cell r="A1573" t="str">
            <v>29.03.030</v>
          </cell>
          <cell r="B1573" t="str">
            <v>Cordoalha de aço galvanizado, diâmetro de 1/4´ (6,35 mm)</v>
          </cell>
          <cell r="C1573" t="str">
            <v>M</v>
          </cell>
          <cell r="D1573">
            <v>9.56</v>
          </cell>
          <cell r="E1573">
            <v>9.65</v>
          </cell>
          <cell r="F1573">
            <v>19.21</v>
          </cell>
        </row>
        <row r="1574">
          <cell r="A1574" t="str">
            <v>29.03.040</v>
          </cell>
          <cell r="B1574" t="str">
            <v>Cabo em aço galvanizado com alma de aço, diâmetro de 3/8´ (9,52 mm)</v>
          </cell>
          <cell r="C1574" t="str">
            <v>M</v>
          </cell>
          <cell r="D1574">
            <v>20.71</v>
          </cell>
          <cell r="E1574">
            <v>9.65</v>
          </cell>
          <cell r="F1574">
            <v>30.36</v>
          </cell>
        </row>
        <row r="1575">
          <cell r="A1575" t="str">
            <v>29.20</v>
          </cell>
          <cell r="B1575" t="str">
            <v>Reparos, conservacoes e complementos - GRUPO 29</v>
          </cell>
        </row>
        <row r="1576">
          <cell r="A1576" t="str">
            <v>29.20.030</v>
          </cell>
          <cell r="B1576" t="str">
            <v>Alumínio liso para complementos e reparos</v>
          </cell>
          <cell r="C1576" t="str">
            <v>KG</v>
          </cell>
          <cell r="D1576">
            <v>51.08</v>
          </cell>
          <cell r="E1576">
            <v>12.03</v>
          </cell>
          <cell r="F1576">
            <v>63.11</v>
          </cell>
        </row>
        <row r="1577">
          <cell r="A1577" t="str">
            <v>30</v>
          </cell>
          <cell r="B1577" t="str">
            <v>ACESSIBILIDADE</v>
          </cell>
        </row>
        <row r="1578">
          <cell r="A1578" t="str">
            <v>30.01</v>
          </cell>
          <cell r="B1578" t="str">
            <v>Barra de apoio</v>
          </cell>
        </row>
        <row r="1579">
          <cell r="A1579" t="str">
            <v>30.01.010</v>
          </cell>
          <cell r="B1579" t="str">
            <v>Barra de apoio reta, para pessoas com mobilidade reduzida, em tubo de aço inoxidável de 1 1/2´</v>
          </cell>
          <cell r="C1579" t="str">
            <v>M</v>
          </cell>
          <cell r="D1579">
            <v>192.67</v>
          </cell>
          <cell r="E1579">
            <v>9.65</v>
          </cell>
          <cell r="F1579">
            <v>202.32</v>
          </cell>
        </row>
        <row r="1580">
          <cell r="A1580" t="str">
            <v>30.01.020</v>
          </cell>
          <cell r="B1580" t="str">
            <v>Barra de apoio reta, para pessoas com mobilidade reduzida, em tubo de aço inoxidável de 1 1/2´ x 500 mm</v>
          </cell>
          <cell r="C1580" t="str">
            <v>UN</v>
          </cell>
          <cell r="D1580">
            <v>119.43</v>
          </cell>
          <cell r="E1580">
            <v>9.65</v>
          </cell>
          <cell r="F1580">
            <v>129.08000000000001</v>
          </cell>
        </row>
        <row r="1581">
          <cell r="A1581" t="str">
            <v>30.01.030</v>
          </cell>
          <cell r="B1581" t="str">
            <v>Barra de apoio reta, para pessoas com mobilidade reduzida, em tubo de aço inoxidável de 1 1/2´ x 800 mm</v>
          </cell>
          <cell r="C1581" t="str">
            <v>UN</v>
          </cell>
          <cell r="D1581">
            <v>160.56</v>
          </cell>
          <cell r="E1581">
            <v>9.65</v>
          </cell>
          <cell r="F1581">
            <v>170.21</v>
          </cell>
        </row>
        <row r="1582">
          <cell r="A1582" t="str">
            <v>30.01.050</v>
          </cell>
          <cell r="B1582" t="str">
            <v>Barra de apoio em ângulo de 90°, para pessoas com mobilidade reduzida, em tubo de aço inoxidável de 1 1/2´ x 800 x 800 mm</v>
          </cell>
          <cell r="C1582" t="str">
            <v>UN</v>
          </cell>
          <cell r="D1582">
            <v>326.94</v>
          </cell>
          <cell r="E1582">
            <v>9.65</v>
          </cell>
          <cell r="F1582">
            <v>336.59</v>
          </cell>
        </row>
        <row r="1583">
          <cell r="A1583" t="str">
            <v>30.01.061</v>
          </cell>
          <cell r="B1583" t="str">
            <v>Barra de apoio lateral para lavatório, para pessoas com mobilidade reduzida, em tubo de aço inoxidável de 1.1/4", comprimento 25 a 30 cm</v>
          </cell>
          <cell r="C1583" t="str">
            <v>UN</v>
          </cell>
          <cell r="D1583">
            <v>213.06</v>
          </cell>
          <cell r="E1583">
            <v>9.65</v>
          </cell>
          <cell r="F1583">
            <v>222.71</v>
          </cell>
        </row>
        <row r="1584">
          <cell r="A1584" t="str">
            <v>30.01.080</v>
          </cell>
          <cell r="B1584" t="str">
            <v>Barra de apoio reta, para pessoas com mobilidade reduzida, em tubo de alumínio, comprimento de 800 mm, acabamento com pintura epóxi</v>
          </cell>
          <cell r="C1584" t="str">
            <v>UN</v>
          </cell>
          <cell r="D1584">
            <v>174.49</v>
          </cell>
          <cell r="E1584">
            <v>9.65</v>
          </cell>
          <cell r="F1584">
            <v>184.14</v>
          </cell>
        </row>
        <row r="1585">
          <cell r="A1585" t="str">
            <v>30.01.090</v>
          </cell>
          <cell r="B1585" t="str">
            <v>Barra de apoio em ângulo de 90°, para pessoas com mobilidade reduzida, em tubo de alumínio de 800 x 800 mm, acabamento com pintura epóxi</v>
          </cell>
          <cell r="C1585" t="str">
            <v>UN</v>
          </cell>
          <cell r="D1585">
            <v>373.37</v>
          </cell>
          <cell r="E1585">
            <v>9.65</v>
          </cell>
          <cell r="F1585">
            <v>383.02</v>
          </cell>
        </row>
        <row r="1586">
          <cell r="A1586" t="str">
            <v>30.01.110</v>
          </cell>
          <cell r="B1586" t="str">
            <v>Barra de proteção para sifão, para pessoas com mobilidade reduzida, em tubo de alumínio, acabamento com pintura epóxi</v>
          </cell>
          <cell r="C1586" t="str">
            <v>UN</v>
          </cell>
          <cell r="D1586">
            <v>312.33999999999997</v>
          </cell>
          <cell r="E1586">
            <v>9.65</v>
          </cell>
          <cell r="F1586">
            <v>321.99</v>
          </cell>
        </row>
        <row r="1587">
          <cell r="A1587" t="str">
            <v>30.01.120</v>
          </cell>
          <cell r="B1587" t="str">
            <v>Barra de apoio reta, para pessoas com mobilidade reduzida, em tubo de aço inoxidável de 1 1/4´ x 400 mm</v>
          </cell>
          <cell r="C1587" t="str">
            <v>UN</v>
          </cell>
          <cell r="D1587">
            <v>143.04</v>
          </cell>
          <cell r="E1587">
            <v>9.65</v>
          </cell>
          <cell r="F1587">
            <v>152.69</v>
          </cell>
        </row>
        <row r="1588">
          <cell r="A1588" t="str">
            <v>30.01.130</v>
          </cell>
          <cell r="B1588" t="str">
            <v>Barra de proteção para lavatório, para pessoas com mobilidade reduzida, em tubo de alumínio acabamento com pintura epóxi</v>
          </cell>
          <cell r="C1588" t="str">
            <v>UN</v>
          </cell>
          <cell r="D1588">
            <v>484.54</v>
          </cell>
          <cell r="E1588">
            <v>16.079999999999998</v>
          </cell>
          <cell r="F1588">
            <v>500.62</v>
          </cell>
        </row>
        <row r="1589">
          <cell r="A1589" t="str">
            <v>30.03</v>
          </cell>
          <cell r="B1589" t="str">
            <v>Aparelhos eletricos, hidraulicos e a gas</v>
          </cell>
        </row>
        <row r="1590">
          <cell r="A1590" t="str">
            <v>30.03.032</v>
          </cell>
          <cell r="B1590" t="str">
            <v>Purificador de pressão elétrico em chapa eletrozincado pré-pintada e tampo em aço inoxidável, capacidade de refrigeração de 2,75 l/h</v>
          </cell>
          <cell r="C1590" t="str">
            <v>UN</v>
          </cell>
          <cell r="D1590">
            <v>2302.65</v>
          </cell>
          <cell r="E1590">
            <v>50.91</v>
          </cell>
          <cell r="F1590">
            <v>2353.56</v>
          </cell>
        </row>
        <row r="1591">
          <cell r="A1591" t="str">
            <v>30.03.042</v>
          </cell>
          <cell r="B1591" t="str">
            <v>Purificador de pressão elétrico em chapa eletrozincado pré-pintada e tampo em aço inoxidável, capacidade de refrigeração de 7,2 l/h</v>
          </cell>
          <cell r="C1591" t="str">
            <v>UN</v>
          </cell>
          <cell r="D1591">
            <v>3152.55</v>
          </cell>
          <cell r="E1591">
            <v>50.91</v>
          </cell>
          <cell r="F1591">
            <v>3203.46</v>
          </cell>
        </row>
        <row r="1592">
          <cell r="A1592" t="str">
            <v>30.04</v>
          </cell>
          <cell r="B1592" t="str">
            <v>Revestimento</v>
          </cell>
        </row>
        <row r="1593">
          <cell r="A1593" t="str">
            <v>30.04.010</v>
          </cell>
          <cell r="B1593" t="str">
            <v>Revestimento em borracha sintética colorida de 5 mm, para sinalização tátil de alerta / direcional - assentamento argamassado</v>
          </cell>
          <cell r="C1593" t="str">
            <v>M2</v>
          </cell>
          <cell r="D1593">
            <v>300.48</v>
          </cell>
          <cell r="E1593">
            <v>17.68</v>
          </cell>
          <cell r="F1593">
            <v>318.16000000000003</v>
          </cell>
        </row>
        <row r="1594">
          <cell r="A1594" t="str">
            <v>30.04.020</v>
          </cell>
          <cell r="B1594" t="str">
            <v>Revestimento em borracha sintética colorida de 5 mm, para sinalização tátil de alerta / direcional - colado</v>
          </cell>
          <cell r="C1594" t="str">
            <v>M2</v>
          </cell>
          <cell r="D1594">
            <v>171.57</v>
          </cell>
          <cell r="E1594">
            <v>7.4</v>
          </cell>
          <cell r="F1594">
            <v>178.97</v>
          </cell>
        </row>
        <row r="1595">
          <cell r="A1595" t="str">
            <v>30.04.030</v>
          </cell>
          <cell r="B1595" t="str">
            <v>Piso em ladrilho hidráulico podotátil várias cores (25x25cm), assentado com argamassa mista</v>
          </cell>
          <cell r="C1595" t="str">
            <v>M2</v>
          </cell>
          <cell r="D1595">
            <v>106.86</v>
          </cell>
          <cell r="E1595">
            <v>20.74</v>
          </cell>
          <cell r="F1595">
            <v>127.6</v>
          </cell>
        </row>
        <row r="1596">
          <cell r="A1596" t="str">
            <v>30.04.032</v>
          </cell>
          <cell r="B1596" t="str">
            <v>Piso em ladrilho hidráulico podotátil várias cores (30x30cm), assentado com argamassa mista</v>
          </cell>
          <cell r="C1596" t="str">
            <v>M2</v>
          </cell>
          <cell r="D1596">
            <v>153.49</v>
          </cell>
          <cell r="E1596">
            <v>20.74</v>
          </cell>
          <cell r="F1596">
            <v>174.23</v>
          </cell>
        </row>
        <row r="1597">
          <cell r="A1597" t="str">
            <v>30.04.040</v>
          </cell>
          <cell r="B1597" t="str">
            <v>Faixa em policarbonato para sinalização visual fotoluminescente, para degraus, comprimento de 20 cm</v>
          </cell>
          <cell r="C1597" t="str">
            <v>UN</v>
          </cell>
          <cell r="D1597">
            <v>3.98</v>
          </cell>
          <cell r="E1597">
            <v>1.1299999999999999</v>
          </cell>
          <cell r="F1597">
            <v>5.1100000000000003</v>
          </cell>
        </row>
        <row r="1598">
          <cell r="A1598" t="str">
            <v>30.04.060</v>
          </cell>
          <cell r="B1598" t="str">
            <v>Revestimento em chapa de aço inoxidável para proteção de portas, altura de 40 cm</v>
          </cell>
          <cell r="C1598" t="str">
            <v>M</v>
          </cell>
          <cell r="D1598">
            <v>435.13</v>
          </cell>
          <cell r="F1598">
            <v>435.13</v>
          </cell>
        </row>
        <row r="1599">
          <cell r="A1599" t="str">
            <v>30.04.070</v>
          </cell>
          <cell r="B1599" t="str">
            <v>Rejuntamento de piso em ladrilho hidráulico (25x25cm) com argamassa industrializada para rejunte, juntas de 2 mm</v>
          </cell>
          <cell r="C1599" t="str">
            <v>M2</v>
          </cell>
          <cell r="D1599">
            <v>4.84</v>
          </cell>
          <cell r="E1599">
            <v>7.31</v>
          </cell>
          <cell r="F1599">
            <v>12.15</v>
          </cell>
        </row>
        <row r="1600">
          <cell r="A1600" t="str">
            <v>30.04.090</v>
          </cell>
          <cell r="B1600" t="str">
            <v>Sinalização visual de degraus com pintura esmalte epóxi, comprimento de 20 cm</v>
          </cell>
          <cell r="C1600" t="str">
            <v>UN</v>
          </cell>
          <cell r="D1600">
            <v>0.45</v>
          </cell>
          <cell r="E1600">
            <v>11.77</v>
          </cell>
          <cell r="F1600">
            <v>12.22</v>
          </cell>
        </row>
        <row r="1601">
          <cell r="A1601" t="str">
            <v>30.04.100</v>
          </cell>
          <cell r="B1601" t="str">
            <v>Piso tátil de concreto, alerta / direcional, intertravado, espessura de 6 cm, com rejunte em areia</v>
          </cell>
          <cell r="C1601" t="str">
            <v>M2</v>
          </cell>
          <cell r="D1601">
            <v>74.28</v>
          </cell>
          <cell r="E1601">
            <v>11.45</v>
          </cell>
          <cell r="F1601">
            <v>85.73</v>
          </cell>
        </row>
        <row r="1602">
          <cell r="A1602" t="str">
            <v>30.06</v>
          </cell>
          <cell r="B1602" t="str">
            <v>Comunicacao visual e sonora</v>
          </cell>
        </row>
        <row r="1603">
          <cell r="A1603" t="str">
            <v>30.06.010</v>
          </cell>
          <cell r="B1603" t="str">
            <v>Placa para sinalização tátil (início ou final) em braile para corrimão</v>
          </cell>
          <cell r="C1603" t="str">
            <v>UN</v>
          </cell>
          <cell r="D1603">
            <v>11.03</v>
          </cell>
          <cell r="E1603">
            <v>1.1299999999999999</v>
          </cell>
          <cell r="F1603">
            <v>12.16</v>
          </cell>
        </row>
        <row r="1604">
          <cell r="A1604" t="str">
            <v>30.06.020</v>
          </cell>
          <cell r="B1604" t="str">
            <v>Placa para sinalização tátil (pavimento) em braile para corrimão</v>
          </cell>
          <cell r="C1604" t="str">
            <v>UN</v>
          </cell>
          <cell r="D1604">
            <v>10.73</v>
          </cell>
          <cell r="E1604">
            <v>1.1299999999999999</v>
          </cell>
          <cell r="F1604">
            <v>11.86</v>
          </cell>
        </row>
        <row r="1605">
          <cell r="A1605" t="str">
            <v>30.06.030</v>
          </cell>
          <cell r="B1605" t="str">
            <v>Anel de borracha para sinalização tátil para corrimão, diâmetro de 4,5 cm</v>
          </cell>
          <cell r="C1605" t="str">
            <v>UN</v>
          </cell>
          <cell r="D1605">
            <v>24.14</v>
          </cell>
          <cell r="E1605">
            <v>1.1299999999999999</v>
          </cell>
          <cell r="F1605">
            <v>25.27</v>
          </cell>
        </row>
        <row r="1606">
          <cell r="A1606" t="str">
            <v>30.06.050</v>
          </cell>
          <cell r="B1606" t="str">
            <v>Tinta acrílica para sinalização visual de piso, com acabamento microtexturizado e antiderrapante</v>
          </cell>
          <cell r="C1606" t="str">
            <v>M</v>
          </cell>
          <cell r="D1606">
            <v>30.23</v>
          </cell>
          <cell r="E1606">
            <v>17.829999999999998</v>
          </cell>
          <cell r="F1606">
            <v>48.06</v>
          </cell>
        </row>
        <row r="1607">
          <cell r="A1607" t="str">
            <v>30.06.061</v>
          </cell>
          <cell r="B1607" t="str">
            <v>Sistema de alarme PNE com indicador audiovisual, para pessoas com mobilidade reduzida ou cadeirante</v>
          </cell>
          <cell r="C1607" t="str">
            <v>CJ</v>
          </cell>
          <cell r="D1607">
            <v>267.08999999999997</v>
          </cell>
          <cell r="E1607">
            <v>18.2</v>
          </cell>
          <cell r="F1607">
            <v>285.29000000000002</v>
          </cell>
        </row>
        <row r="1608">
          <cell r="A1608" t="str">
            <v>30.06.064</v>
          </cell>
          <cell r="B1608" t="str">
            <v>Sistema de alarme PNE com indicador audiovisual, sistema sem fio (Wireless), para pessoas com mobilidade reduzida ou cadeirante</v>
          </cell>
          <cell r="C1608" t="str">
            <v>CJ</v>
          </cell>
          <cell r="D1608">
            <v>688.98</v>
          </cell>
          <cell r="E1608">
            <v>18.2</v>
          </cell>
          <cell r="F1608">
            <v>707.18</v>
          </cell>
        </row>
        <row r="1609">
          <cell r="A1609" t="str">
            <v>30.06.080</v>
          </cell>
          <cell r="B1609" t="str">
            <v>Placa de identificação em alumínio para WC, com desenho universal de acessibilidade</v>
          </cell>
          <cell r="C1609" t="str">
            <v>UN</v>
          </cell>
          <cell r="D1609">
            <v>25.69</v>
          </cell>
          <cell r="E1609">
            <v>2.9</v>
          </cell>
          <cell r="F1609">
            <v>28.59</v>
          </cell>
        </row>
        <row r="1610">
          <cell r="A1610" t="str">
            <v>30.06.090</v>
          </cell>
          <cell r="B1610" t="str">
            <v>Placa de identificação para estacionamento, com desenho universal de acessibilidade, tipo pedestal</v>
          </cell>
          <cell r="C1610" t="str">
            <v>UN</v>
          </cell>
          <cell r="D1610">
            <v>611.89</v>
          </cell>
          <cell r="E1610">
            <v>3.63</v>
          </cell>
          <cell r="F1610">
            <v>615.52</v>
          </cell>
        </row>
        <row r="1611">
          <cell r="A1611" t="str">
            <v>30.06.100</v>
          </cell>
          <cell r="B1611" t="str">
            <v>Sinalização com pictograma para vaga de estacionamento</v>
          </cell>
          <cell r="C1611" t="str">
            <v>UN</v>
          </cell>
          <cell r="D1611">
            <v>147.26</v>
          </cell>
          <cell r="E1611">
            <v>62.41</v>
          </cell>
          <cell r="F1611">
            <v>209.67</v>
          </cell>
        </row>
        <row r="1612">
          <cell r="A1612" t="str">
            <v>30.06.110</v>
          </cell>
          <cell r="B1612" t="str">
            <v>Sinalização com pictograma para vaga de estacionamento, com faixas demarcatórias</v>
          </cell>
          <cell r="C1612" t="str">
            <v>UN</v>
          </cell>
          <cell r="D1612">
            <v>284.52</v>
          </cell>
          <cell r="E1612">
            <v>142.63999999999999</v>
          </cell>
          <cell r="F1612">
            <v>427.16</v>
          </cell>
        </row>
        <row r="1613">
          <cell r="A1613" t="str">
            <v>30.06.124</v>
          </cell>
          <cell r="B1613" t="str">
            <v>Sinalização com pictograma autoadesivo em policarbonato para piso 80 cm x 120 cm - área de resgate</v>
          </cell>
          <cell r="C1613" t="str">
            <v>UN</v>
          </cell>
          <cell r="D1613">
            <v>205.2</v>
          </cell>
          <cell r="E1613">
            <v>16.079999999999998</v>
          </cell>
          <cell r="F1613">
            <v>221.28</v>
          </cell>
        </row>
        <row r="1614">
          <cell r="A1614" t="str">
            <v>30.06.132</v>
          </cell>
          <cell r="B1614" t="str">
            <v>Placa de sinalização tátil em poliestireno com alto relevo em braile, para identificação de pavimentos</v>
          </cell>
          <cell r="C1614" t="str">
            <v>UN</v>
          </cell>
          <cell r="D1614">
            <v>21.12</v>
          </cell>
          <cell r="E1614">
            <v>2.9</v>
          </cell>
          <cell r="F1614">
            <v>24.02</v>
          </cell>
        </row>
        <row r="1615">
          <cell r="A1615" t="str">
            <v>30.08</v>
          </cell>
          <cell r="B1615" t="str">
            <v>Aparelhos sanitarios</v>
          </cell>
        </row>
        <row r="1616">
          <cell r="A1616" t="str">
            <v>30.08.030</v>
          </cell>
          <cell r="B1616" t="str">
            <v>Assento articulado para banho, em alumínio com pintura epóxi de 700 x 450 mm</v>
          </cell>
          <cell r="C1616" t="str">
            <v>UN</v>
          </cell>
          <cell r="D1616">
            <v>772.57</v>
          </cell>
          <cell r="E1616">
            <v>3.63</v>
          </cell>
          <cell r="F1616">
            <v>776.2</v>
          </cell>
        </row>
        <row r="1617">
          <cell r="A1617" t="str">
            <v>30.08.040</v>
          </cell>
          <cell r="B1617" t="str">
            <v>Lavatório de louça para canto sem coluna para pessoas com mobilidade reduzida</v>
          </cell>
          <cell r="C1617" t="str">
            <v>UN</v>
          </cell>
          <cell r="D1617">
            <v>1353.16</v>
          </cell>
          <cell r="E1617">
            <v>50.91</v>
          </cell>
          <cell r="F1617">
            <v>1404.07</v>
          </cell>
        </row>
        <row r="1618">
          <cell r="A1618" t="str">
            <v>30.08.050</v>
          </cell>
          <cell r="B1618" t="str">
            <v>Trocador acessível em MDF com revestimento em laminado melamínico de 180x80cm</v>
          </cell>
          <cell r="C1618" t="str">
            <v>UN</v>
          </cell>
          <cell r="D1618">
            <v>3190.47</v>
          </cell>
          <cell r="E1618">
            <v>261.58</v>
          </cell>
          <cell r="F1618">
            <v>3452.05</v>
          </cell>
        </row>
        <row r="1619">
          <cell r="A1619" t="str">
            <v>30.08.060</v>
          </cell>
          <cell r="B1619" t="str">
            <v>Bacia sifonada de louça para pessoas com mobilidade reduzida - capacidade de 6 litros</v>
          </cell>
          <cell r="C1619" t="str">
            <v>UN</v>
          </cell>
          <cell r="D1619">
            <v>940.05</v>
          </cell>
          <cell r="E1619">
            <v>43.65</v>
          </cell>
          <cell r="F1619">
            <v>983.7</v>
          </cell>
        </row>
        <row r="1620">
          <cell r="A1620" t="str">
            <v>30.14</v>
          </cell>
          <cell r="B1620" t="str">
            <v>Elevador e plataforma</v>
          </cell>
        </row>
        <row r="1621">
          <cell r="A1621" t="str">
            <v>30.14.010</v>
          </cell>
          <cell r="B1621" t="str">
            <v>Elevador de uso restrito a pessoas com mobilidade reduzida com 02 paradas, capacidade de 225 kg - uso interno em alvenaria</v>
          </cell>
          <cell r="C1621" t="str">
            <v>CJ</v>
          </cell>
          <cell r="D1621">
            <v>121663.95</v>
          </cell>
          <cell r="F1621">
            <v>121663.95</v>
          </cell>
        </row>
        <row r="1622">
          <cell r="A1622" t="str">
            <v>30.14.020</v>
          </cell>
          <cell r="B1622" t="str">
            <v>Elevador de uso restrito a pessoas com mobilidade reduzida com 03 paradas, capacidade de 225 kg - uso interno em alvenaria</v>
          </cell>
          <cell r="C1622" t="str">
            <v>CJ</v>
          </cell>
          <cell r="D1622">
            <v>140840.22</v>
          </cell>
          <cell r="F1622">
            <v>140840.22</v>
          </cell>
        </row>
        <row r="1623">
          <cell r="A1623" t="str">
            <v>30.14.030</v>
          </cell>
          <cell r="B1623" t="str">
            <v>Plataforma para elevação até 2,00 m, nas dimensões de 900 x 1400 mm, capacidade de 250 kg- percurso até 1,00 m de altura</v>
          </cell>
          <cell r="C1623" t="str">
            <v>CJ</v>
          </cell>
          <cell r="D1623">
            <v>47430.55</v>
          </cell>
          <cell r="F1623">
            <v>47430.55</v>
          </cell>
        </row>
        <row r="1624">
          <cell r="A1624" t="str">
            <v>30.14.040</v>
          </cell>
          <cell r="B1624" t="str">
            <v>Plataforma para elevação até 2,00 m, nas dimensões de 900 x 1400 mm, capacidade de 250 kg - percurso superior a 1,00 m de altura</v>
          </cell>
          <cell r="C1624" t="str">
            <v>CJ</v>
          </cell>
          <cell r="D1624">
            <v>44169.73</v>
          </cell>
          <cell r="F1624">
            <v>44169.73</v>
          </cell>
        </row>
        <row r="1625">
          <cell r="A1625" t="str">
            <v>32</v>
          </cell>
          <cell r="B1625" t="str">
            <v>IMPERMEABILIZACAO, PROTECAO E JUNTA</v>
          </cell>
        </row>
        <row r="1626">
          <cell r="A1626" t="str">
            <v>32.06</v>
          </cell>
          <cell r="B1626" t="str">
            <v>Isolamentos termicos / acusticos</v>
          </cell>
        </row>
        <row r="1627">
          <cell r="A1627" t="str">
            <v>32.06.010</v>
          </cell>
          <cell r="B1627" t="str">
            <v>Lã de vidro e/ou lã de rocha com espessura de 1´</v>
          </cell>
          <cell r="C1627" t="str">
            <v>M2</v>
          </cell>
          <cell r="D1627">
            <v>19.57</v>
          </cell>
          <cell r="E1627">
            <v>2.9</v>
          </cell>
          <cell r="F1627">
            <v>22.47</v>
          </cell>
        </row>
        <row r="1628">
          <cell r="A1628" t="str">
            <v>32.06.030</v>
          </cell>
          <cell r="B1628" t="str">
            <v>Lã de vidro e/ou lã de rocha com espessura de 2´</v>
          </cell>
          <cell r="C1628" t="str">
            <v>M2</v>
          </cell>
          <cell r="D1628">
            <v>24.79</v>
          </cell>
          <cell r="E1628">
            <v>2.9</v>
          </cell>
          <cell r="F1628">
            <v>27.69</v>
          </cell>
        </row>
        <row r="1629">
          <cell r="A1629" t="str">
            <v>32.06.120</v>
          </cell>
          <cell r="B1629" t="str">
            <v>Argila expandida</v>
          </cell>
          <cell r="C1629" t="str">
            <v>M3</v>
          </cell>
          <cell r="D1629">
            <v>404.84</v>
          </cell>
          <cell r="E1629">
            <v>40.659999999999997</v>
          </cell>
          <cell r="F1629">
            <v>445.5</v>
          </cell>
        </row>
        <row r="1630">
          <cell r="A1630" t="str">
            <v>32.06.130</v>
          </cell>
          <cell r="B1630" t="str">
            <v>Espuma flexível de poliuretano poliéter/poliéster para absorção acústica, espessura de 50 mm</v>
          </cell>
          <cell r="C1630" t="str">
            <v>M2</v>
          </cell>
          <cell r="D1630">
            <v>122.7</v>
          </cell>
          <cell r="E1630">
            <v>5.34</v>
          </cell>
          <cell r="F1630">
            <v>128.04</v>
          </cell>
        </row>
        <row r="1631">
          <cell r="A1631" t="str">
            <v>32.06.151</v>
          </cell>
          <cell r="B1631" t="str">
            <v>Lâmina refletiva revestida com dupla face em alumínio, dupla malha de reforço e laminação entre camadas, para isolação térmica</v>
          </cell>
          <cell r="C1631" t="str">
            <v>M2</v>
          </cell>
          <cell r="D1631">
            <v>18.649999999999999</v>
          </cell>
          <cell r="E1631">
            <v>7.89</v>
          </cell>
          <cell r="F1631">
            <v>26.54</v>
          </cell>
        </row>
        <row r="1632">
          <cell r="A1632" t="str">
            <v>32.06.231</v>
          </cell>
          <cell r="B1632" t="str">
            <v>Película de controle solar refletiva na cor prata, para aplicação em vidros</v>
          </cell>
          <cell r="C1632" t="str">
            <v>M2</v>
          </cell>
          <cell r="D1632">
            <v>80.92</v>
          </cell>
          <cell r="F1632">
            <v>80.92</v>
          </cell>
        </row>
        <row r="1633">
          <cell r="A1633" t="str">
            <v>32.06.380</v>
          </cell>
          <cell r="B1633" t="str">
            <v>Isolamento acústico em placas de espuma semirrígida, com uma camada de manta HD, espessura de 50 mm</v>
          </cell>
          <cell r="C1633" t="str">
            <v>M2</v>
          </cell>
          <cell r="D1633">
            <v>806.86</v>
          </cell>
          <cell r="F1633">
            <v>806.86</v>
          </cell>
        </row>
        <row r="1634">
          <cell r="A1634" t="str">
            <v>32.06.396</v>
          </cell>
          <cell r="B1634" t="str">
            <v>Manta termoacústica em fibra cerâmica aluminizada, espessura de 38 mm</v>
          </cell>
          <cell r="C1634" t="str">
            <v>M2</v>
          </cell>
          <cell r="D1634">
            <v>93.78</v>
          </cell>
          <cell r="E1634">
            <v>21.83</v>
          </cell>
          <cell r="F1634">
            <v>115.61</v>
          </cell>
        </row>
        <row r="1635">
          <cell r="A1635" t="str">
            <v>32.06.400</v>
          </cell>
          <cell r="B1635" t="str">
            <v>Isolamento acústico em placas de espuma semirrígida incombustível, com superfície em cunhas anecóicas, espessura de 50 mm</v>
          </cell>
          <cell r="C1635" t="str">
            <v>M2</v>
          </cell>
          <cell r="D1635">
            <v>387.47</v>
          </cell>
          <cell r="F1635">
            <v>387.47</v>
          </cell>
        </row>
        <row r="1636">
          <cell r="A1636" t="str">
            <v>32.07</v>
          </cell>
          <cell r="B1636" t="str">
            <v>Junta de dilatacao</v>
          </cell>
        </row>
        <row r="1637">
          <cell r="A1637" t="str">
            <v>32.07.040</v>
          </cell>
          <cell r="B1637" t="str">
            <v>Junta plástica de 3/4´ x 1/8´</v>
          </cell>
          <cell r="C1637" t="str">
            <v>M</v>
          </cell>
          <cell r="D1637">
            <v>1.57</v>
          </cell>
          <cell r="E1637">
            <v>5.47</v>
          </cell>
          <cell r="F1637">
            <v>7.04</v>
          </cell>
        </row>
        <row r="1638">
          <cell r="A1638" t="str">
            <v>32.07.060</v>
          </cell>
          <cell r="B1638" t="str">
            <v>Junta de latão bitola de 1/8´</v>
          </cell>
          <cell r="C1638" t="str">
            <v>M</v>
          </cell>
          <cell r="D1638">
            <v>75.790000000000006</v>
          </cell>
          <cell r="E1638">
            <v>5.47</v>
          </cell>
          <cell r="F1638">
            <v>81.260000000000005</v>
          </cell>
        </row>
        <row r="1639">
          <cell r="A1639" t="str">
            <v>32.07.090</v>
          </cell>
          <cell r="B1639" t="str">
            <v>Junta de dilatação ou vedação com mastique de silicone, 1,0 x 0,5 cm - inclusive guia de apoio em polietileno</v>
          </cell>
          <cell r="C1639" t="str">
            <v>M</v>
          </cell>
          <cell r="D1639">
            <v>5.74</v>
          </cell>
          <cell r="E1639">
            <v>2.21</v>
          </cell>
          <cell r="F1639">
            <v>7.95</v>
          </cell>
        </row>
        <row r="1640">
          <cell r="A1640" t="str">
            <v>32.07.110</v>
          </cell>
          <cell r="B1640" t="str">
            <v>Junta a base de asfalto oxidado a quente</v>
          </cell>
          <cell r="C1640" t="str">
            <v>CM3</v>
          </cell>
          <cell r="D1640">
            <v>0.14000000000000001</v>
          </cell>
          <cell r="E1640">
            <v>0.04</v>
          </cell>
          <cell r="F1640">
            <v>0.18</v>
          </cell>
        </row>
        <row r="1641">
          <cell r="A1641" t="str">
            <v>32.07.120</v>
          </cell>
          <cell r="B1641" t="str">
            <v>Mangueira plástica flexível para junta de dilatação</v>
          </cell>
          <cell r="C1641" t="str">
            <v>M</v>
          </cell>
          <cell r="D1641">
            <v>6.06</v>
          </cell>
          <cell r="E1641">
            <v>3.53</v>
          </cell>
          <cell r="F1641">
            <v>9.59</v>
          </cell>
        </row>
        <row r="1642">
          <cell r="A1642" t="str">
            <v>32.07.160</v>
          </cell>
          <cell r="B1642" t="str">
            <v>Junta de dilatação elástica a base de poliuretano</v>
          </cell>
          <cell r="C1642" t="str">
            <v>CM3</v>
          </cell>
          <cell r="D1642">
            <v>0.19</v>
          </cell>
          <cell r="E1642">
            <v>0.09</v>
          </cell>
          <cell r="F1642">
            <v>0.28000000000000003</v>
          </cell>
        </row>
        <row r="1643">
          <cell r="A1643" t="str">
            <v>32.07.230</v>
          </cell>
          <cell r="B1643" t="str">
            <v>Perfil de acabamento com borracha termoplástica vulcanizada contínua flexível, para junta de dilatação de embutir - piso-piso</v>
          </cell>
          <cell r="C1643" t="str">
            <v>M</v>
          </cell>
          <cell r="D1643">
            <v>291.88</v>
          </cell>
          <cell r="E1643">
            <v>3.21</v>
          </cell>
          <cell r="F1643">
            <v>295.08999999999997</v>
          </cell>
        </row>
        <row r="1644">
          <cell r="A1644" t="str">
            <v>32.07.240</v>
          </cell>
          <cell r="B1644" t="str">
            <v>Perfil de acabamento com borracha termoplástica vulcanizada contínua flexível, para junta de dilatação de embutir - piso-parede</v>
          </cell>
          <cell r="C1644" t="str">
            <v>M</v>
          </cell>
          <cell r="D1644">
            <v>249.02</v>
          </cell>
          <cell r="E1644">
            <v>3.21</v>
          </cell>
          <cell r="F1644">
            <v>252.23</v>
          </cell>
        </row>
        <row r="1645">
          <cell r="A1645" t="str">
            <v>32.07.250</v>
          </cell>
          <cell r="B1645" t="str">
            <v>Perfil de acabamento com borracha termoplástica vulcanizada contínua flexível, para junta de dilatação de embutir - parede-parede ou forro-forro</v>
          </cell>
          <cell r="C1645" t="str">
            <v>M</v>
          </cell>
          <cell r="D1645">
            <v>172.33</v>
          </cell>
          <cell r="E1645">
            <v>3.21</v>
          </cell>
          <cell r="F1645">
            <v>175.54</v>
          </cell>
        </row>
        <row r="1646">
          <cell r="A1646" t="str">
            <v>32.07.260</v>
          </cell>
          <cell r="B1646" t="str">
            <v>Perfil de acabamento com borracha termoplástica vulcanizada contínua flexível, para junta de dilatação de embutir - parede-parede ou forro-forro - canto</v>
          </cell>
          <cell r="C1646" t="str">
            <v>M</v>
          </cell>
          <cell r="D1646">
            <v>148.12</v>
          </cell>
          <cell r="E1646">
            <v>3.21</v>
          </cell>
          <cell r="F1646">
            <v>151.33000000000001</v>
          </cell>
        </row>
        <row r="1647">
          <cell r="A1647" t="str">
            <v>32.08</v>
          </cell>
          <cell r="B1647" t="str">
            <v>Junta de dilatacao estrutural</v>
          </cell>
        </row>
        <row r="1648">
          <cell r="A1648" t="str">
            <v>32.08.010</v>
          </cell>
          <cell r="B1648" t="str">
            <v>Junta estrutural com poliestireno expandido de alta densidade P-III, espessura de 10 mm</v>
          </cell>
          <cell r="C1648" t="str">
            <v>M2</v>
          </cell>
          <cell r="D1648">
            <v>9.6999999999999993</v>
          </cell>
          <cell r="E1648">
            <v>2.1800000000000002</v>
          </cell>
          <cell r="F1648">
            <v>11.88</v>
          </cell>
        </row>
        <row r="1649">
          <cell r="A1649" t="str">
            <v>32.08.030</v>
          </cell>
          <cell r="B1649" t="str">
            <v>Junta estrutural com poliestireno expandido de alta densidade P-III, espessura de 20 mm</v>
          </cell>
          <cell r="C1649" t="str">
            <v>M2</v>
          </cell>
          <cell r="D1649">
            <v>16.82</v>
          </cell>
          <cell r="E1649">
            <v>2.1800000000000002</v>
          </cell>
          <cell r="F1649">
            <v>19</v>
          </cell>
        </row>
        <row r="1650">
          <cell r="A1650" t="str">
            <v>32.08.050</v>
          </cell>
          <cell r="B1650" t="str">
            <v>Junta estrutural com perfilado termoplástico em PVC, perfil O-12</v>
          </cell>
          <cell r="C1650" t="str">
            <v>M</v>
          </cell>
          <cell r="D1650">
            <v>49.68</v>
          </cell>
          <cell r="E1650">
            <v>14.94</v>
          </cell>
          <cell r="F1650">
            <v>64.62</v>
          </cell>
        </row>
        <row r="1651">
          <cell r="A1651" t="str">
            <v>32.08.060</v>
          </cell>
          <cell r="B1651" t="str">
            <v>Junta estrutural com perfilado termoplástico em PVC, perfil O-22</v>
          </cell>
          <cell r="C1651" t="str">
            <v>M</v>
          </cell>
          <cell r="D1651">
            <v>102.09</v>
          </cell>
          <cell r="E1651">
            <v>14.94</v>
          </cell>
          <cell r="F1651">
            <v>117.03</v>
          </cell>
        </row>
        <row r="1652">
          <cell r="A1652" t="str">
            <v>32.08.070</v>
          </cell>
          <cell r="B1652" t="str">
            <v>Junta estrutural com perfil elastomérico para fissuras, painéis e estruturas em geral, movimentação máxima 15 mm</v>
          </cell>
          <cell r="C1652" t="str">
            <v>M</v>
          </cell>
          <cell r="D1652">
            <v>164.73</v>
          </cell>
          <cell r="F1652">
            <v>164.73</v>
          </cell>
        </row>
        <row r="1653">
          <cell r="A1653" t="str">
            <v>32.08.090</v>
          </cell>
          <cell r="B1653" t="str">
            <v>Junta estrutural com perfil elastomérico para fissuras, painéis e estruturas em geral, movimentação máxima 30 mm</v>
          </cell>
          <cell r="C1653" t="str">
            <v>M</v>
          </cell>
          <cell r="D1653">
            <v>322.61</v>
          </cell>
          <cell r="F1653">
            <v>322.61</v>
          </cell>
        </row>
        <row r="1654">
          <cell r="A1654" t="str">
            <v>32.08.110</v>
          </cell>
          <cell r="B1654" t="str">
            <v>Junta estrutural com perfil elastomérico e lábios poliméricos para obras de arte, movimentação máxima 40 mm</v>
          </cell>
          <cell r="C1654" t="str">
            <v>M</v>
          </cell>
          <cell r="D1654">
            <v>725.12</v>
          </cell>
          <cell r="E1654">
            <v>7.26</v>
          </cell>
          <cell r="F1654">
            <v>732.38</v>
          </cell>
        </row>
        <row r="1655">
          <cell r="A1655" t="str">
            <v>32.08.130</v>
          </cell>
          <cell r="B1655" t="str">
            <v>Junta estrutural com perfil elastomérico e lábios poliméricos para obras de arte, movimentação máxima 55 mm</v>
          </cell>
          <cell r="C1655" t="str">
            <v>M</v>
          </cell>
          <cell r="D1655">
            <v>990.35</v>
          </cell>
          <cell r="E1655">
            <v>7.26</v>
          </cell>
          <cell r="F1655">
            <v>997.61</v>
          </cell>
        </row>
        <row r="1656">
          <cell r="A1656" t="str">
            <v>32.08.160</v>
          </cell>
          <cell r="B1656" t="str">
            <v>Junta elástica estrutural de neoprene</v>
          </cell>
          <cell r="C1656" t="str">
            <v>M</v>
          </cell>
          <cell r="D1656">
            <v>224</v>
          </cell>
          <cell r="F1656">
            <v>224</v>
          </cell>
        </row>
        <row r="1657">
          <cell r="A1657" t="str">
            <v>32.09</v>
          </cell>
          <cell r="B1657" t="str">
            <v>Apoios e afins</v>
          </cell>
        </row>
        <row r="1658">
          <cell r="A1658" t="str">
            <v>32.09.020</v>
          </cell>
          <cell r="B1658" t="str">
            <v>Chapa de aço em bitolas medias</v>
          </cell>
          <cell r="C1658" t="str">
            <v>KG</v>
          </cell>
          <cell r="D1658">
            <v>11.37</v>
          </cell>
          <cell r="E1658">
            <v>9.65</v>
          </cell>
          <cell r="F1658">
            <v>21.02</v>
          </cell>
        </row>
        <row r="1659">
          <cell r="A1659" t="str">
            <v>32.09.040</v>
          </cell>
          <cell r="B1659" t="str">
            <v>Apoio em placa de neoprene fretado</v>
          </cell>
          <cell r="C1659" t="str">
            <v>DM3</v>
          </cell>
          <cell r="D1659">
            <v>126.96</v>
          </cell>
          <cell r="E1659">
            <v>6.43</v>
          </cell>
          <cell r="F1659">
            <v>133.38999999999999</v>
          </cell>
        </row>
        <row r="1660">
          <cell r="A1660" t="str">
            <v>32.10</v>
          </cell>
          <cell r="B1660" t="str">
            <v>Envelope de concreto e protecao de tubos</v>
          </cell>
        </row>
        <row r="1661">
          <cell r="A1661" t="str">
            <v>32.10.050</v>
          </cell>
          <cell r="B1661" t="str">
            <v>Proteção anticorrosiva, a base de resina epóxi com alcatrão, para ramais sob a terra, com DN até 1´</v>
          </cell>
          <cell r="C1661" t="str">
            <v>M</v>
          </cell>
          <cell r="D1661">
            <v>4.0999999999999996</v>
          </cell>
          <cell r="E1661">
            <v>2</v>
          </cell>
          <cell r="F1661">
            <v>6.1</v>
          </cell>
        </row>
        <row r="1662">
          <cell r="A1662" t="str">
            <v>32.10.060</v>
          </cell>
          <cell r="B1662" t="str">
            <v>Proteção anticorrosiva, a base de resina epóxi com alcatrão, para ramais sob a terra, com DN acima de 1´ até 2´</v>
          </cell>
          <cell r="C1662" t="str">
            <v>M</v>
          </cell>
          <cell r="D1662">
            <v>8.2100000000000009</v>
          </cell>
          <cell r="E1662">
            <v>4.01</v>
          </cell>
          <cell r="F1662">
            <v>12.22</v>
          </cell>
        </row>
        <row r="1663">
          <cell r="A1663" t="str">
            <v>32.10.070</v>
          </cell>
          <cell r="B1663" t="str">
            <v>Proteção anticorrosiva, a base de resina epóxi com alcatrão, para ramais sob a terra, com DN acima de 2´ até 3´</v>
          </cell>
          <cell r="C1663" t="str">
            <v>M</v>
          </cell>
          <cell r="D1663">
            <v>12.33</v>
          </cell>
          <cell r="E1663">
            <v>6</v>
          </cell>
          <cell r="F1663">
            <v>18.329999999999998</v>
          </cell>
        </row>
        <row r="1664">
          <cell r="A1664" t="str">
            <v>32.10.080</v>
          </cell>
          <cell r="B1664" t="str">
            <v>Proteção anticorrosiva, a base de resina epóxi com alcatrão, para ramais sob a terra, com DN acima de 3´ até 4´</v>
          </cell>
          <cell r="C1664" t="str">
            <v>M</v>
          </cell>
          <cell r="D1664">
            <v>16.45</v>
          </cell>
          <cell r="E1664">
            <v>8.01</v>
          </cell>
          <cell r="F1664">
            <v>24.46</v>
          </cell>
        </row>
        <row r="1665">
          <cell r="A1665" t="str">
            <v>32.10.082</v>
          </cell>
          <cell r="B1665" t="str">
            <v>Proteção anticorrosiva, a base de resina epóxi com alcatrão, para ramais sob a terra, com DN acima de 5´ até 6´</v>
          </cell>
          <cell r="C1665" t="str">
            <v>M</v>
          </cell>
          <cell r="D1665">
            <v>24.69</v>
          </cell>
          <cell r="E1665">
            <v>12.02</v>
          </cell>
          <cell r="F1665">
            <v>36.71</v>
          </cell>
        </row>
        <row r="1666">
          <cell r="A1666" t="str">
            <v>32.10.090</v>
          </cell>
          <cell r="B1666" t="str">
            <v>Proteção anticorrosiva, com fita adesiva, para ramais sob a terra, com DN até 1´</v>
          </cell>
          <cell r="C1666" t="str">
            <v>M</v>
          </cell>
          <cell r="D1666">
            <v>24.43</v>
          </cell>
          <cell r="E1666">
            <v>1.21</v>
          </cell>
          <cell r="F1666">
            <v>25.64</v>
          </cell>
        </row>
        <row r="1667">
          <cell r="A1667" t="str">
            <v>32.10.100</v>
          </cell>
          <cell r="B1667" t="str">
            <v>Proteção anticorrosiva, com fita adesiva, para ramais sob a terra, com DN acima de 1´ até 2´</v>
          </cell>
          <cell r="C1667" t="str">
            <v>M</v>
          </cell>
          <cell r="D1667">
            <v>44.06</v>
          </cell>
          <cell r="E1667">
            <v>1.69</v>
          </cell>
          <cell r="F1667">
            <v>45.75</v>
          </cell>
        </row>
        <row r="1668">
          <cell r="A1668" t="str">
            <v>32.10.110</v>
          </cell>
          <cell r="B1668" t="str">
            <v>Proteção anticorrosiva, com fita adesiva, para ramais sob a terra, com DN acima de 2´ até 3´</v>
          </cell>
          <cell r="C1668" t="str">
            <v>M</v>
          </cell>
          <cell r="D1668">
            <v>69.709999999999994</v>
          </cell>
          <cell r="E1668">
            <v>2.1800000000000002</v>
          </cell>
          <cell r="F1668">
            <v>71.89</v>
          </cell>
        </row>
        <row r="1669">
          <cell r="A1669" t="str">
            <v>32.11</v>
          </cell>
          <cell r="B1669" t="str">
            <v>Isolante termico para tubos e dutos</v>
          </cell>
        </row>
        <row r="1670">
          <cell r="A1670" t="str">
            <v>32.11.150</v>
          </cell>
          <cell r="B1670" t="str">
            <v>Proteção para isolamento térmico em alumínio</v>
          </cell>
          <cell r="C1670" t="str">
            <v>M2</v>
          </cell>
          <cell r="D1670">
            <v>35.520000000000003</v>
          </cell>
          <cell r="E1670">
            <v>8.3699999999999992</v>
          </cell>
          <cell r="F1670">
            <v>43.89</v>
          </cell>
        </row>
        <row r="1671">
          <cell r="A1671" t="str">
            <v>32.11.200</v>
          </cell>
          <cell r="B1671" t="str">
            <v>Isolamento térmico em polietileno expandido, espessura de 5 mm, para tubulação de 1/2´ (15 mm)</v>
          </cell>
          <cell r="C1671" t="str">
            <v>M</v>
          </cell>
          <cell r="D1671">
            <v>1.21</v>
          </cell>
          <cell r="E1671">
            <v>8.3699999999999992</v>
          </cell>
          <cell r="F1671">
            <v>9.58</v>
          </cell>
        </row>
        <row r="1672">
          <cell r="A1672" t="str">
            <v>32.11.210</v>
          </cell>
          <cell r="B1672" t="str">
            <v>Isolamento térmico em polietileno expandido, espessura de 5 mm, para tubulação de 3/4´ (22 mm)</v>
          </cell>
          <cell r="C1672" t="str">
            <v>M</v>
          </cell>
          <cell r="D1672">
            <v>1.54</v>
          </cell>
          <cell r="E1672">
            <v>8.3699999999999992</v>
          </cell>
          <cell r="F1672">
            <v>9.91</v>
          </cell>
        </row>
        <row r="1673">
          <cell r="A1673" t="str">
            <v>32.11.220</v>
          </cell>
          <cell r="B1673" t="str">
            <v>Isolamento térmico em polietileno expandido, espessura de 5 mm, para tubulação de 1´ (28 mm)</v>
          </cell>
          <cell r="C1673" t="str">
            <v>M</v>
          </cell>
          <cell r="D1673">
            <v>2.19</v>
          </cell>
          <cell r="E1673">
            <v>8.3699999999999992</v>
          </cell>
          <cell r="F1673">
            <v>10.56</v>
          </cell>
        </row>
        <row r="1674">
          <cell r="A1674" t="str">
            <v>32.11.230</v>
          </cell>
          <cell r="B1674" t="str">
            <v>Isolamento térmico em polietileno expandido, espessura de 10 mm, para tubulação de 1 1/4´ (35 mm)</v>
          </cell>
          <cell r="C1674" t="str">
            <v>M</v>
          </cell>
          <cell r="D1674">
            <v>2.2799999999999998</v>
          </cell>
          <cell r="E1674">
            <v>8.3699999999999992</v>
          </cell>
          <cell r="F1674">
            <v>10.65</v>
          </cell>
        </row>
        <row r="1675">
          <cell r="A1675" t="str">
            <v>32.11.240</v>
          </cell>
          <cell r="B1675" t="str">
            <v>Isolamento térmico em polietileno expandido, espessura de 10 mm, para tubulação de 1 1/2´ (42 mm)</v>
          </cell>
          <cell r="C1675" t="str">
            <v>M</v>
          </cell>
          <cell r="D1675">
            <v>4.67</v>
          </cell>
          <cell r="E1675">
            <v>8.3699999999999992</v>
          </cell>
          <cell r="F1675">
            <v>13.04</v>
          </cell>
        </row>
        <row r="1676">
          <cell r="A1676" t="str">
            <v>32.11.250</v>
          </cell>
          <cell r="B1676" t="str">
            <v>Isolamento térmico em polietileno expandido, espessura de 10 mm, para tubulação de 2´ (54 mm)</v>
          </cell>
          <cell r="C1676" t="str">
            <v>M</v>
          </cell>
          <cell r="D1676">
            <v>4.97</v>
          </cell>
          <cell r="E1676">
            <v>8.3699999999999992</v>
          </cell>
          <cell r="F1676">
            <v>13.34</v>
          </cell>
        </row>
        <row r="1677">
          <cell r="A1677" t="str">
            <v>32.11.270</v>
          </cell>
          <cell r="B1677" t="str">
            <v>Isolamento térmico em espuma elastomérica, espessura de 9 a 12 mm, para tubulação de 1/4´ (cobre)</v>
          </cell>
          <cell r="C1677" t="str">
            <v>M</v>
          </cell>
          <cell r="D1677">
            <v>5.94</v>
          </cell>
          <cell r="E1677">
            <v>8.3699999999999992</v>
          </cell>
          <cell r="F1677">
            <v>14.31</v>
          </cell>
        </row>
        <row r="1678">
          <cell r="A1678" t="str">
            <v>32.11.280</v>
          </cell>
          <cell r="B1678" t="str">
            <v>Isolamento térmico em espuma elastomérica, espessura de 9 a 12 mm, para tubulação de 1/2´ (cobre)</v>
          </cell>
          <cell r="C1678" t="str">
            <v>M</v>
          </cell>
          <cell r="D1678">
            <v>6.6</v>
          </cell>
          <cell r="E1678">
            <v>8.3699999999999992</v>
          </cell>
          <cell r="F1678">
            <v>14.97</v>
          </cell>
        </row>
        <row r="1679">
          <cell r="A1679" t="str">
            <v>32.11.290</v>
          </cell>
          <cell r="B1679" t="str">
            <v>Isolamento térmico em espuma elastomérica, espessura de 9 a 12 mm, para tubulação de 5/8´ (cobre) ou 1/4´ (ferro)</v>
          </cell>
          <cell r="C1679" t="str">
            <v>M</v>
          </cell>
          <cell r="D1679">
            <v>7.66</v>
          </cell>
          <cell r="E1679">
            <v>8.3699999999999992</v>
          </cell>
          <cell r="F1679">
            <v>16.03</v>
          </cell>
        </row>
        <row r="1680">
          <cell r="A1680" t="str">
            <v>32.11.300</v>
          </cell>
          <cell r="B1680" t="str">
            <v>Isolamento térmico em espuma elastomérica, espessura de 9 a 12 mm, para tubulação de 1´ (cobre)</v>
          </cell>
          <cell r="C1680" t="str">
            <v>M</v>
          </cell>
          <cell r="D1680">
            <v>8.56</v>
          </cell>
          <cell r="E1680">
            <v>8.3699999999999992</v>
          </cell>
          <cell r="F1680">
            <v>16.93</v>
          </cell>
        </row>
        <row r="1681">
          <cell r="A1681" t="str">
            <v>32.11.310</v>
          </cell>
          <cell r="B1681" t="str">
            <v>Isolamento térmico em espuma elastomérica, espessura de 19 a 26 mm, para tubulação de 7/8´ (cobre) ou 1/2´ (ferro)</v>
          </cell>
          <cell r="C1681" t="str">
            <v>M</v>
          </cell>
          <cell r="D1681">
            <v>19.57</v>
          </cell>
          <cell r="E1681">
            <v>8.3699999999999992</v>
          </cell>
          <cell r="F1681">
            <v>27.94</v>
          </cell>
        </row>
        <row r="1682">
          <cell r="A1682" t="str">
            <v>32.11.320</v>
          </cell>
          <cell r="B1682" t="str">
            <v>Isolamento térmico em espuma elastomérica, espessura de 19 a 26 mm, para tubulação de 1 1/8´ (cobre) ou 3/4´ (ferro)</v>
          </cell>
          <cell r="C1682" t="str">
            <v>M</v>
          </cell>
          <cell r="D1682">
            <v>23.83</v>
          </cell>
          <cell r="E1682">
            <v>8.3699999999999992</v>
          </cell>
          <cell r="F1682">
            <v>32.200000000000003</v>
          </cell>
        </row>
        <row r="1683">
          <cell r="A1683" t="str">
            <v>32.11.330</v>
          </cell>
          <cell r="B1683" t="str">
            <v>Isolamento térmico em espuma elastomérica, espessura de 19 a 26 mm, para tubulação de 1 3/8´ (cobre) ou 1´ (ferro)</v>
          </cell>
          <cell r="C1683" t="str">
            <v>M</v>
          </cell>
          <cell r="D1683">
            <v>26.82</v>
          </cell>
          <cell r="E1683">
            <v>8.3699999999999992</v>
          </cell>
          <cell r="F1683">
            <v>35.19</v>
          </cell>
        </row>
        <row r="1684">
          <cell r="A1684" t="str">
            <v>32.11.340</v>
          </cell>
          <cell r="B1684" t="str">
            <v>Isolamento térmico em espuma elastomérica, espessura de 19 a 26 mm, para tubulação de 1 5/8´ (cobre) ou 1 1/4´ (ferro)</v>
          </cell>
          <cell r="C1684" t="str">
            <v>M</v>
          </cell>
          <cell r="D1684">
            <v>32.18</v>
          </cell>
          <cell r="E1684">
            <v>8.3699999999999992</v>
          </cell>
          <cell r="F1684">
            <v>40.549999999999997</v>
          </cell>
        </row>
        <row r="1685">
          <cell r="A1685" t="str">
            <v>32.11.350</v>
          </cell>
          <cell r="B1685" t="str">
            <v>Isolamento térmico em espuma elastomérica, espessura de 19 a 26 mm, para tubulação de 1 1/2´ (ferro)</v>
          </cell>
          <cell r="C1685" t="str">
            <v>M</v>
          </cell>
          <cell r="D1685">
            <v>35.4</v>
          </cell>
          <cell r="E1685">
            <v>8.3699999999999992</v>
          </cell>
          <cell r="F1685">
            <v>43.77</v>
          </cell>
        </row>
        <row r="1686">
          <cell r="A1686" t="str">
            <v>32.11.360</v>
          </cell>
          <cell r="B1686" t="str">
            <v>Isolamento térmico em espuma elastomérica, espessura de 19 a 26 mm, para tubulação de 2´ (ferro)</v>
          </cell>
          <cell r="C1686" t="str">
            <v>M</v>
          </cell>
          <cell r="D1686">
            <v>38.72</v>
          </cell>
          <cell r="E1686">
            <v>8.3699999999999992</v>
          </cell>
          <cell r="F1686">
            <v>47.09</v>
          </cell>
        </row>
        <row r="1687">
          <cell r="A1687" t="str">
            <v>32.11.370</v>
          </cell>
          <cell r="B1687" t="str">
            <v>Isolamento térmico em espuma elastomérica, espessura de 19 a 26 mm, para tubulação de 2 1/2´ (ferro)</v>
          </cell>
          <cell r="C1687" t="str">
            <v>M</v>
          </cell>
          <cell r="D1687">
            <v>48.66</v>
          </cell>
          <cell r="E1687">
            <v>8.3699999999999992</v>
          </cell>
          <cell r="F1687">
            <v>57.03</v>
          </cell>
        </row>
        <row r="1688">
          <cell r="A1688" t="str">
            <v>32.11.380</v>
          </cell>
          <cell r="B1688" t="str">
            <v>Isolamento térmico em espuma elastomérica, espessura de 19 a 26 mm, para tubulação de 3 1/2´ (cobre) ou 3´ (ferro)</v>
          </cell>
          <cell r="C1688" t="str">
            <v>M</v>
          </cell>
          <cell r="D1688">
            <v>53.94</v>
          </cell>
          <cell r="E1688">
            <v>8.3699999999999992</v>
          </cell>
          <cell r="F1688">
            <v>62.31</v>
          </cell>
        </row>
        <row r="1689">
          <cell r="A1689" t="str">
            <v>32.11.390</v>
          </cell>
          <cell r="B1689" t="str">
            <v>Isolamento térmico em espuma elastomérica, espessura de 19 a 26 mm, para tubulação de 4´ (ferro)</v>
          </cell>
          <cell r="C1689" t="str">
            <v>M</v>
          </cell>
          <cell r="D1689">
            <v>73.95</v>
          </cell>
          <cell r="E1689">
            <v>8.3699999999999992</v>
          </cell>
          <cell r="F1689">
            <v>82.32</v>
          </cell>
        </row>
        <row r="1690">
          <cell r="A1690" t="str">
            <v>32.11.400</v>
          </cell>
          <cell r="B1690" t="str">
            <v>Isolamento térmico em espuma elastomérica, espessura de 19 a 26 mm, para tubulação de 5´ (ferro)</v>
          </cell>
          <cell r="C1690" t="str">
            <v>M</v>
          </cell>
          <cell r="D1690">
            <v>90.73</v>
          </cell>
          <cell r="E1690">
            <v>8.3699999999999992</v>
          </cell>
          <cell r="F1690">
            <v>99.1</v>
          </cell>
        </row>
        <row r="1691">
          <cell r="A1691" t="str">
            <v>32.11.410</v>
          </cell>
          <cell r="B1691" t="str">
            <v>Isolamento térmico em espuma elastomérica, espessura de 19 a 26 mm, para tubulação de 6´ (ferro)</v>
          </cell>
          <cell r="C1691" t="str">
            <v>M</v>
          </cell>
          <cell r="D1691">
            <v>124.39</v>
          </cell>
          <cell r="E1691">
            <v>8.3699999999999992</v>
          </cell>
          <cell r="F1691">
            <v>132.76</v>
          </cell>
        </row>
        <row r="1692">
          <cell r="A1692" t="str">
            <v>32.11.420</v>
          </cell>
          <cell r="B1692" t="str">
            <v>Manta em espuma elastomérica, espessura de 19 a 26 mm, para isolamento térmico de tubulação acima de 6´</v>
          </cell>
          <cell r="C1692" t="str">
            <v>M2</v>
          </cell>
          <cell r="D1692">
            <v>174.12</v>
          </cell>
          <cell r="E1692">
            <v>15.27</v>
          </cell>
          <cell r="F1692">
            <v>189.39</v>
          </cell>
        </row>
        <row r="1693">
          <cell r="A1693" t="str">
            <v>32.11.430</v>
          </cell>
          <cell r="B1693" t="str">
            <v>Isolamento térmico em espuma elastomérica, espessura de 19 a 26 mm, para tubulação de 3/8" (cobre) ou 1/8" (ferro)</v>
          </cell>
          <cell r="C1693" t="str">
            <v>M</v>
          </cell>
          <cell r="D1693">
            <v>14.4</v>
          </cell>
          <cell r="E1693">
            <v>8.3699999999999992</v>
          </cell>
          <cell r="F1693">
            <v>22.77</v>
          </cell>
        </row>
        <row r="1694">
          <cell r="A1694" t="str">
            <v>32.11.440</v>
          </cell>
          <cell r="B1694" t="str">
            <v>Isolamento térmico em espuma elastomérica, espessura de 19 a 26 mm, para tubulação de 3/4" (cobre) ou 3/8" (ferro)</v>
          </cell>
          <cell r="C1694" t="str">
            <v>M</v>
          </cell>
          <cell r="D1694">
            <v>17.52</v>
          </cell>
          <cell r="E1694">
            <v>8.3699999999999992</v>
          </cell>
          <cell r="F1694">
            <v>25.89</v>
          </cell>
        </row>
        <row r="1695">
          <cell r="A1695" t="str">
            <v>32.15</v>
          </cell>
          <cell r="B1695" t="str">
            <v>Impermeabilizacao flexivel com manta</v>
          </cell>
        </row>
        <row r="1696">
          <cell r="A1696" t="str">
            <v>32.15.030</v>
          </cell>
          <cell r="B1696" t="str">
            <v>Impermeabilização em manta asfáltica com armadura, tipo III-B, espessura de 3 mm</v>
          </cell>
          <cell r="C1696" t="str">
            <v>M2</v>
          </cell>
          <cell r="D1696">
            <v>52.42</v>
          </cell>
          <cell r="E1696">
            <v>14</v>
          </cell>
          <cell r="F1696">
            <v>66.42</v>
          </cell>
        </row>
        <row r="1697">
          <cell r="A1697" t="str">
            <v>32.15.040</v>
          </cell>
          <cell r="B1697" t="str">
            <v>Impermeabilização em manta asfáltica com armadura, tipo III-B, espessura de 4 mm</v>
          </cell>
          <cell r="C1697" t="str">
            <v>M2</v>
          </cell>
          <cell r="D1697">
            <v>57</v>
          </cell>
          <cell r="E1697">
            <v>14</v>
          </cell>
          <cell r="F1697">
            <v>71</v>
          </cell>
        </row>
        <row r="1698">
          <cell r="A1698" t="str">
            <v>32.15.080</v>
          </cell>
          <cell r="B1698" t="str">
            <v>Impermeabilização em manta asfáltica tipo III-B, espessura de 3 mm, face exposta em geotêxtil, com membrana acrílica</v>
          </cell>
          <cell r="C1698" t="str">
            <v>M2</v>
          </cell>
          <cell r="D1698">
            <v>152.38</v>
          </cell>
          <cell r="E1698">
            <v>17.63</v>
          </cell>
          <cell r="F1698">
            <v>170.01</v>
          </cell>
        </row>
        <row r="1699">
          <cell r="A1699" t="str">
            <v>32.15.100</v>
          </cell>
          <cell r="B1699" t="str">
            <v>Impermeabilização em manta asfáltica plastomérica com armadura, tipo III, espessura de 4 mm, face exposta em geotêxtil com membrana acrílica</v>
          </cell>
          <cell r="C1699" t="str">
            <v>M2</v>
          </cell>
          <cell r="D1699">
            <v>126.41</v>
          </cell>
          <cell r="E1699">
            <v>17.63</v>
          </cell>
          <cell r="F1699">
            <v>144.04</v>
          </cell>
        </row>
        <row r="1700">
          <cell r="A1700" t="str">
            <v>32.15.240</v>
          </cell>
          <cell r="B1700" t="str">
            <v>Impermeabilização com manta asfáltica tipo III, anti raiz, espessura de 4 mm</v>
          </cell>
          <cell r="C1700" t="str">
            <v>M2</v>
          </cell>
          <cell r="D1700">
            <v>108.63</v>
          </cell>
          <cell r="F1700">
            <v>108.63</v>
          </cell>
        </row>
        <row r="1701">
          <cell r="A1701" t="str">
            <v>32.16</v>
          </cell>
          <cell r="B1701" t="str">
            <v>Impermeabilizacao flexivel com membranas</v>
          </cell>
        </row>
        <row r="1702">
          <cell r="A1702" t="str">
            <v>32.16.010</v>
          </cell>
          <cell r="B1702" t="str">
            <v>Impermeabilização em pintura de asfalto oxidado com solventes orgânicos, sobre massa</v>
          </cell>
          <cell r="C1702" t="str">
            <v>M2</v>
          </cell>
          <cell r="D1702">
            <v>9.27</v>
          </cell>
          <cell r="E1702">
            <v>5.81</v>
          </cell>
          <cell r="F1702">
            <v>15.08</v>
          </cell>
        </row>
        <row r="1703">
          <cell r="A1703" t="str">
            <v>32.16.020</v>
          </cell>
          <cell r="B1703" t="str">
            <v>Impermeabilização em pintura de asfalto oxidado com solventes orgânicos, sobre metal</v>
          </cell>
          <cell r="C1703" t="str">
            <v>M2</v>
          </cell>
          <cell r="D1703">
            <v>6.49</v>
          </cell>
          <cell r="E1703">
            <v>5.81</v>
          </cell>
          <cell r="F1703">
            <v>12.3</v>
          </cell>
        </row>
        <row r="1704">
          <cell r="A1704" t="str">
            <v>32.16.030</v>
          </cell>
          <cell r="B1704" t="str">
            <v>Impermeabilização em membrana de asfalto modificado com elastômeros, na cor preta</v>
          </cell>
          <cell r="C1704" t="str">
            <v>M2</v>
          </cell>
          <cell r="D1704">
            <v>41.53</v>
          </cell>
          <cell r="E1704">
            <v>5.81</v>
          </cell>
          <cell r="F1704">
            <v>47.34</v>
          </cell>
        </row>
        <row r="1705">
          <cell r="A1705" t="str">
            <v>32.16.040</v>
          </cell>
          <cell r="B1705" t="str">
            <v>Impermeabilização em membrana de asfalto modificado com elastômeros, na cor preta e reforço em tela poliéster</v>
          </cell>
          <cell r="C1705" t="str">
            <v>M2</v>
          </cell>
          <cell r="D1705">
            <v>60.55</v>
          </cell>
          <cell r="E1705">
            <v>16.079999999999998</v>
          </cell>
          <cell r="F1705">
            <v>76.63</v>
          </cell>
        </row>
        <row r="1706">
          <cell r="A1706" t="str">
            <v>32.16.050</v>
          </cell>
          <cell r="B1706" t="str">
            <v>Impermeabilização em membrana à base de polímeros acrílicos, na cor branca</v>
          </cell>
          <cell r="C1706" t="str">
            <v>M2</v>
          </cell>
          <cell r="D1706">
            <v>46.68</v>
          </cell>
          <cell r="E1706">
            <v>5.81</v>
          </cell>
          <cell r="F1706">
            <v>52.49</v>
          </cell>
        </row>
        <row r="1707">
          <cell r="A1707" t="str">
            <v>32.16.060</v>
          </cell>
          <cell r="B1707" t="str">
            <v>Impermeabilização em membrana à base de polímeros acrílicos, na cor branca e reforço em tela poliéster</v>
          </cell>
          <cell r="C1707" t="str">
            <v>M2</v>
          </cell>
          <cell r="D1707">
            <v>67.760000000000005</v>
          </cell>
          <cell r="E1707">
            <v>16.079999999999998</v>
          </cell>
          <cell r="F1707">
            <v>83.84</v>
          </cell>
        </row>
        <row r="1708">
          <cell r="A1708" t="str">
            <v>32.16.070</v>
          </cell>
          <cell r="B1708" t="str">
            <v>Impermeabilização em membrana à base de resina termoplástica e cimentos aditivados com reforço em tela poliéster</v>
          </cell>
          <cell r="C1708" t="str">
            <v>M2</v>
          </cell>
          <cell r="D1708">
            <v>33.619999999999997</v>
          </cell>
          <cell r="E1708">
            <v>18.98</v>
          </cell>
          <cell r="F1708">
            <v>52.6</v>
          </cell>
        </row>
        <row r="1709">
          <cell r="A1709" t="str">
            <v>32.17</v>
          </cell>
          <cell r="B1709" t="str">
            <v>Impermeabilizacao rigida</v>
          </cell>
        </row>
        <row r="1710">
          <cell r="A1710" t="str">
            <v>32.17.010</v>
          </cell>
          <cell r="B1710" t="str">
            <v>Impermeabilização em argamassa impermeável com aditivo hidrófugo</v>
          </cell>
          <cell r="C1710" t="str">
            <v>M3</v>
          </cell>
          <cell r="D1710">
            <v>420.18</v>
          </cell>
          <cell r="E1710">
            <v>251.04</v>
          </cell>
          <cell r="F1710">
            <v>671.22</v>
          </cell>
        </row>
        <row r="1711">
          <cell r="A1711" t="str">
            <v>32.17.012</v>
          </cell>
          <cell r="B1711" t="str">
            <v>Impermeabilização em argamassa de concreto não estrutural com aditivo hidrófugo</v>
          </cell>
          <cell r="C1711" t="str">
            <v>M3</v>
          </cell>
          <cell r="D1711">
            <v>433.83</v>
          </cell>
          <cell r="F1711">
            <v>433.83</v>
          </cell>
        </row>
        <row r="1712">
          <cell r="A1712" t="str">
            <v>32.17.030</v>
          </cell>
          <cell r="B1712" t="str">
            <v>Impermeabilização em argamassa polimérica para umidade e água de percolação</v>
          </cell>
          <cell r="C1712" t="str">
            <v>M2</v>
          </cell>
          <cell r="D1712">
            <v>5.0199999999999996</v>
          </cell>
          <cell r="E1712">
            <v>6.12</v>
          </cell>
          <cell r="F1712">
            <v>11.14</v>
          </cell>
        </row>
        <row r="1713">
          <cell r="A1713" t="str">
            <v>32.17.040</v>
          </cell>
          <cell r="B1713" t="str">
            <v>Impermeabilização em argamassa polimérica com reforço em tela poliéster para pressão hidrostática positiva</v>
          </cell>
          <cell r="C1713" t="str">
            <v>M2</v>
          </cell>
          <cell r="D1713">
            <v>12.45</v>
          </cell>
          <cell r="E1713">
            <v>12.24</v>
          </cell>
          <cell r="F1713">
            <v>24.69</v>
          </cell>
        </row>
        <row r="1714">
          <cell r="A1714" t="str">
            <v>32.17.070</v>
          </cell>
          <cell r="B1714" t="str">
            <v>Impermeabilização anticorrosiva em membrana epoxídica com alcatrão de hulha, sobre massa</v>
          </cell>
          <cell r="C1714" t="str">
            <v>M2</v>
          </cell>
          <cell r="D1714">
            <v>47.51</v>
          </cell>
          <cell r="E1714">
            <v>6.12</v>
          </cell>
          <cell r="F1714">
            <v>53.63</v>
          </cell>
        </row>
        <row r="1715">
          <cell r="A1715" t="str">
            <v>32.20</v>
          </cell>
          <cell r="B1715" t="str">
            <v>Reparos, conservacoes e complementos - GRUPO 32</v>
          </cell>
        </row>
        <row r="1716">
          <cell r="A1716" t="str">
            <v>32.20.010</v>
          </cell>
          <cell r="B1716" t="str">
            <v>Recolocação de argila expandida</v>
          </cell>
          <cell r="C1716" t="str">
            <v>M3</v>
          </cell>
          <cell r="E1716">
            <v>58.08</v>
          </cell>
          <cell r="F1716">
            <v>58.08</v>
          </cell>
        </row>
        <row r="1717">
          <cell r="A1717" t="str">
            <v>32.20.020</v>
          </cell>
          <cell r="B1717" t="str">
            <v>Aplicação de papel Kraft</v>
          </cell>
          <cell r="C1717" t="str">
            <v>M2</v>
          </cell>
          <cell r="D1717">
            <v>3.87</v>
          </cell>
          <cell r="E1717">
            <v>2.9</v>
          </cell>
          <cell r="F1717">
            <v>6.77</v>
          </cell>
        </row>
        <row r="1718">
          <cell r="A1718" t="str">
            <v>32.20.050</v>
          </cell>
          <cell r="B1718" t="str">
            <v>Tela em polietileno, malha hexagonal de 1/2´, para armadura de argamassa</v>
          </cell>
          <cell r="C1718" t="str">
            <v>M2</v>
          </cell>
          <cell r="D1718">
            <v>2.16</v>
          </cell>
          <cell r="E1718">
            <v>2.9</v>
          </cell>
          <cell r="F1718">
            <v>5.0599999999999996</v>
          </cell>
        </row>
        <row r="1719">
          <cell r="A1719" t="str">
            <v>32.20.060</v>
          </cell>
          <cell r="B1719" t="str">
            <v>Tela galvanizada fio 24 BWG, malha hexagonal de 1/2´, para armadura de argamassa</v>
          </cell>
          <cell r="C1719" t="str">
            <v>M2</v>
          </cell>
          <cell r="D1719">
            <v>12.99</v>
          </cell>
          <cell r="E1719">
            <v>2.9</v>
          </cell>
          <cell r="F1719">
            <v>15.89</v>
          </cell>
        </row>
        <row r="1720">
          <cell r="A1720" t="str">
            <v>33</v>
          </cell>
          <cell r="B1720" t="str">
            <v>PINTURA</v>
          </cell>
        </row>
        <row r="1721">
          <cell r="A1721" t="str">
            <v>33.01</v>
          </cell>
          <cell r="B1721" t="str">
            <v>Preparo de base</v>
          </cell>
        </row>
        <row r="1722">
          <cell r="A1722" t="str">
            <v>33.01.040</v>
          </cell>
          <cell r="B1722" t="str">
            <v>Estucamento e lixamento de concreto deteriorado</v>
          </cell>
          <cell r="C1722" t="str">
            <v>M2</v>
          </cell>
          <cell r="D1722">
            <v>6.79</v>
          </cell>
          <cell r="E1722">
            <v>24.9</v>
          </cell>
          <cell r="F1722">
            <v>31.69</v>
          </cell>
        </row>
        <row r="1723">
          <cell r="A1723" t="str">
            <v>33.01.050</v>
          </cell>
          <cell r="B1723" t="str">
            <v>Estucamento e lixamento de concreto</v>
          </cell>
          <cell r="C1723" t="str">
            <v>M2</v>
          </cell>
          <cell r="D1723">
            <v>4.03</v>
          </cell>
          <cell r="E1723">
            <v>24.9</v>
          </cell>
          <cell r="F1723">
            <v>28.93</v>
          </cell>
        </row>
        <row r="1724">
          <cell r="A1724" t="str">
            <v>33.01.060</v>
          </cell>
          <cell r="B1724" t="str">
            <v>Imunizante para madeira</v>
          </cell>
          <cell r="C1724" t="str">
            <v>M2</v>
          </cell>
          <cell r="D1724">
            <v>5.69</v>
          </cell>
          <cell r="E1724">
            <v>6.34</v>
          </cell>
          <cell r="F1724">
            <v>12.03</v>
          </cell>
        </row>
        <row r="1725">
          <cell r="A1725" t="str">
            <v>33.01.280</v>
          </cell>
          <cell r="B1725" t="str">
            <v>Reparo de trincas rasas até 5 mm de largura, na massa</v>
          </cell>
          <cell r="C1725" t="str">
            <v>M</v>
          </cell>
          <cell r="D1725">
            <v>23.98</v>
          </cell>
          <cell r="E1725">
            <v>17.829999999999998</v>
          </cell>
          <cell r="F1725">
            <v>41.81</v>
          </cell>
        </row>
        <row r="1726">
          <cell r="A1726" t="str">
            <v>33.01.350</v>
          </cell>
          <cell r="B1726" t="str">
            <v>Preparo de base para superfície metálica com fundo antioxidante</v>
          </cell>
          <cell r="C1726" t="str">
            <v>M2</v>
          </cell>
          <cell r="D1726">
            <v>6.59</v>
          </cell>
          <cell r="E1726">
            <v>6.81</v>
          </cell>
          <cell r="F1726">
            <v>13.4</v>
          </cell>
        </row>
        <row r="1727">
          <cell r="A1727" t="str">
            <v>33.02</v>
          </cell>
          <cell r="B1727" t="str">
            <v>Massa corrida</v>
          </cell>
        </row>
        <row r="1728">
          <cell r="A1728" t="str">
            <v>33.02.060</v>
          </cell>
          <cell r="B1728" t="str">
            <v>Massa corrida a base de PVA</v>
          </cell>
          <cell r="C1728" t="str">
            <v>M2</v>
          </cell>
          <cell r="D1728">
            <v>2.48</v>
          </cell>
          <cell r="E1728">
            <v>8.59</v>
          </cell>
          <cell r="F1728">
            <v>11.07</v>
          </cell>
        </row>
        <row r="1729">
          <cell r="A1729" t="str">
            <v>33.02.080</v>
          </cell>
          <cell r="B1729" t="str">
            <v>Massa corrida à base de resina acrílica</v>
          </cell>
          <cell r="C1729" t="str">
            <v>M2</v>
          </cell>
          <cell r="D1729">
            <v>4.58</v>
          </cell>
          <cell r="E1729">
            <v>8.59</v>
          </cell>
          <cell r="F1729">
            <v>13.17</v>
          </cell>
        </row>
        <row r="1730">
          <cell r="A1730" t="str">
            <v>33.03</v>
          </cell>
          <cell r="B1730" t="str">
            <v>Pintura em superficies de concreto / massa / gesso / pedras</v>
          </cell>
        </row>
        <row r="1731">
          <cell r="A1731" t="str">
            <v>33.03.220</v>
          </cell>
          <cell r="B1731" t="str">
            <v>Tinta látex em elemento vazado</v>
          </cell>
          <cell r="C1731" t="str">
            <v>M2</v>
          </cell>
          <cell r="D1731">
            <v>5.31</v>
          </cell>
          <cell r="E1731">
            <v>18.89</v>
          </cell>
          <cell r="F1731">
            <v>24.2</v>
          </cell>
        </row>
        <row r="1732">
          <cell r="A1732" t="str">
            <v>33.03.350</v>
          </cell>
          <cell r="B1732" t="str">
            <v>Pintura especial em esmalte para lousa cor verde</v>
          </cell>
          <cell r="C1732" t="str">
            <v>M2</v>
          </cell>
          <cell r="D1732">
            <v>7.13</v>
          </cell>
          <cell r="E1732">
            <v>16.04</v>
          </cell>
          <cell r="F1732">
            <v>23.17</v>
          </cell>
        </row>
        <row r="1733">
          <cell r="A1733" t="str">
            <v>33.03.740</v>
          </cell>
          <cell r="B1733" t="str">
            <v>Resina acrílica plastificante</v>
          </cell>
          <cell r="C1733" t="str">
            <v>M2</v>
          </cell>
          <cell r="D1733">
            <v>12.58</v>
          </cell>
          <cell r="E1733">
            <v>8.92</v>
          </cell>
          <cell r="F1733">
            <v>21.5</v>
          </cell>
        </row>
        <row r="1734">
          <cell r="A1734" t="str">
            <v>33.03.750</v>
          </cell>
          <cell r="B1734" t="str">
            <v>Verniz acrílico</v>
          </cell>
          <cell r="C1734" t="str">
            <v>M2</v>
          </cell>
          <cell r="D1734">
            <v>15.1</v>
          </cell>
          <cell r="E1734">
            <v>15.32</v>
          </cell>
          <cell r="F1734">
            <v>30.42</v>
          </cell>
        </row>
        <row r="1735">
          <cell r="A1735" t="str">
            <v>33.03.760</v>
          </cell>
          <cell r="B1735" t="str">
            <v>Hidrorepelente incolor para fachada à base de silano-siloxano oligomérico disperso em água</v>
          </cell>
          <cell r="C1735" t="str">
            <v>M2</v>
          </cell>
          <cell r="D1735">
            <v>7.73</v>
          </cell>
          <cell r="E1735">
            <v>11.36</v>
          </cell>
          <cell r="F1735">
            <v>19.09</v>
          </cell>
        </row>
        <row r="1736">
          <cell r="A1736" t="str">
            <v>33.03.770</v>
          </cell>
          <cell r="B1736" t="str">
            <v>Hidrorepelente incolor para fachada à base de silano-siloxano oligomérico disperso em solvente</v>
          </cell>
          <cell r="C1736" t="str">
            <v>M2</v>
          </cell>
          <cell r="D1736">
            <v>33.47</v>
          </cell>
          <cell r="E1736">
            <v>11.36</v>
          </cell>
          <cell r="F1736">
            <v>44.83</v>
          </cell>
        </row>
        <row r="1737">
          <cell r="A1737" t="str">
            <v>33.03.780</v>
          </cell>
          <cell r="B1737" t="str">
            <v>Verniz de proteção antipichação</v>
          </cell>
          <cell r="C1737" t="str">
            <v>M2</v>
          </cell>
          <cell r="D1737">
            <v>19.600000000000001</v>
          </cell>
          <cell r="E1737">
            <v>15.32</v>
          </cell>
          <cell r="F1737">
            <v>34.92</v>
          </cell>
        </row>
        <row r="1738">
          <cell r="A1738" t="str">
            <v>33.05</v>
          </cell>
          <cell r="B1738" t="str">
            <v>Pintura em superficies de madeira</v>
          </cell>
        </row>
        <row r="1739">
          <cell r="A1739" t="str">
            <v>33.05.010</v>
          </cell>
          <cell r="B1739" t="str">
            <v>Verniz fungicida para madeira</v>
          </cell>
          <cell r="C1739" t="str">
            <v>M2</v>
          </cell>
          <cell r="D1739">
            <v>6.62</v>
          </cell>
          <cell r="E1739">
            <v>11.36</v>
          </cell>
          <cell r="F1739">
            <v>17.98</v>
          </cell>
        </row>
        <row r="1740">
          <cell r="A1740" t="str">
            <v>33.05.120</v>
          </cell>
          <cell r="B1740" t="str">
            <v>Esmalte em rodapés, baguetes ou molduras de madeira</v>
          </cell>
          <cell r="C1740" t="str">
            <v>M</v>
          </cell>
          <cell r="D1740">
            <v>2.6</v>
          </cell>
          <cell r="E1740">
            <v>2.11</v>
          </cell>
          <cell r="F1740">
            <v>4.71</v>
          </cell>
        </row>
        <row r="1741">
          <cell r="A1741" t="str">
            <v>33.05.330</v>
          </cell>
          <cell r="B1741" t="str">
            <v>Verniz em superfície de madeira</v>
          </cell>
          <cell r="C1741" t="str">
            <v>M2</v>
          </cell>
          <cell r="D1741">
            <v>8.85</v>
          </cell>
          <cell r="E1741">
            <v>12.82</v>
          </cell>
          <cell r="F1741">
            <v>21.67</v>
          </cell>
        </row>
        <row r="1742">
          <cell r="A1742" t="str">
            <v>33.05.360</v>
          </cell>
          <cell r="B1742" t="str">
            <v>Verniz em rodapés, baguetes ou molduras de madeira</v>
          </cell>
          <cell r="C1742" t="str">
            <v>M</v>
          </cell>
          <cell r="D1742">
            <v>2.34</v>
          </cell>
          <cell r="E1742">
            <v>1.69</v>
          </cell>
          <cell r="F1742">
            <v>4.03</v>
          </cell>
        </row>
        <row r="1743">
          <cell r="A1743" t="str">
            <v>33.06</v>
          </cell>
          <cell r="B1743" t="str">
            <v>Pintura em pisos</v>
          </cell>
        </row>
        <row r="1744">
          <cell r="A1744" t="str">
            <v>33.06.020</v>
          </cell>
          <cell r="B1744" t="str">
            <v>Acrílico para quadras e pisos cimentados</v>
          </cell>
          <cell r="C1744" t="str">
            <v>M2</v>
          </cell>
          <cell r="D1744">
            <v>3.64</v>
          </cell>
          <cell r="E1744">
            <v>15.32</v>
          </cell>
          <cell r="F1744">
            <v>18.96</v>
          </cell>
        </row>
        <row r="1745">
          <cell r="A1745" t="str">
            <v>33.07</v>
          </cell>
          <cell r="B1745" t="str">
            <v>Pintura em estruturas metalicas</v>
          </cell>
        </row>
        <row r="1746">
          <cell r="A1746" t="str">
            <v>33.07.102</v>
          </cell>
          <cell r="B1746" t="str">
            <v>Esmalte a base de água em estrutura metálica</v>
          </cell>
          <cell r="C1746" t="str">
            <v>M2</v>
          </cell>
          <cell r="D1746">
            <v>9.81</v>
          </cell>
          <cell r="E1746">
            <v>28.53</v>
          </cell>
          <cell r="F1746">
            <v>38.340000000000003</v>
          </cell>
        </row>
        <row r="1747">
          <cell r="A1747" t="str">
            <v>33.07.130</v>
          </cell>
          <cell r="B1747" t="str">
            <v>Pintura epóxi bicomponente em estruturas metálicas</v>
          </cell>
          <cell r="C1747" t="str">
            <v>KG</v>
          </cell>
          <cell r="D1747">
            <v>4.1900000000000004</v>
          </cell>
          <cell r="F1747">
            <v>4.1900000000000004</v>
          </cell>
        </row>
        <row r="1748">
          <cell r="A1748" t="str">
            <v>33.07.140</v>
          </cell>
          <cell r="B1748" t="str">
            <v>Pintura com esmalte alquídico em estrutura metálica</v>
          </cell>
          <cell r="C1748" t="str">
            <v>KG</v>
          </cell>
          <cell r="D1748">
            <v>2.84</v>
          </cell>
          <cell r="F1748">
            <v>2.84</v>
          </cell>
        </row>
        <row r="1749">
          <cell r="A1749" t="str">
            <v>33.07.303</v>
          </cell>
          <cell r="B1749" t="str">
            <v>Proteção passiva contra incêndio com tinta intumescente, com tempo requerido de resistência ao fogo TRRF = 60 min - aplicação em estrutura metálica</v>
          </cell>
          <cell r="C1749" t="str">
            <v>M2</v>
          </cell>
          <cell r="D1749">
            <v>72.31</v>
          </cell>
          <cell r="E1749">
            <v>142.41</v>
          </cell>
          <cell r="F1749">
            <v>214.72</v>
          </cell>
        </row>
        <row r="1750">
          <cell r="A1750" t="str">
            <v>33.07.304</v>
          </cell>
          <cell r="B1750" t="str">
            <v>Proteção passiva contra incêndio com tinta intumescente, com tempo requerido de resistência ao fogo TRRF = 120 min - aplicação em estrutura metálica</v>
          </cell>
          <cell r="C1750" t="str">
            <v>M2</v>
          </cell>
          <cell r="D1750">
            <v>309.91000000000003</v>
          </cell>
          <cell r="E1750">
            <v>165</v>
          </cell>
          <cell r="F1750">
            <v>474.91</v>
          </cell>
        </row>
        <row r="1751">
          <cell r="A1751" t="str">
            <v>33.09</v>
          </cell>
          <cell r="B1751" t="str">
            <v>Pintura de sinalizacao</v>
          </cell>
        </row>
        <row r="1752">
          <cell r="A1752" t="str">
            <v>33.09.020</v>
          </cell>
          <cell r="B1752" t="str">
            <v>Borracha clorada para faixas demarcatórias</v>
          </cell>
          <cell r="C1752" t="str">
            <v>M</v>
          </cell>
          <cell r="D1752">
            <v>1.4</v>
          </cell>
          <cell r="E1752">
            <v>1.1599999999999999</v>
          </cell>
          <cell r="F1752">
            <v>2.56</v>
          </cell>
        </row>
        <row r="1753">
          <cell r="A1753" t="str">
            <v>33.09.021</v>
          </cell>
          <cell r="B1753" t="str">
            <v>Tinta acrílica para faixas demarcatórias</v>
          </cell>
          <cell r="C1753" t="str">
            <v>M</v>
          </cell>
          <cell r="D1753">
            <v>0.83</v>
          </cell>
          <cell r="E1753">
            <v>2.2999999999999998</v>
          </cell>
          <cell r="F1753">
            <v>3.13</v>
          </cell>
        </row>
        <row r="1754">
          <cell r="A1754" t="str">
            <v>33.10</v>
          </cell>
          <cell r="B1754" t="str">
            <v>Pintura em superficie de concreto/massa/gesso/pedras, inclusive preparo</v>
          </cell>
        </row>
        <row r="1755">
          <cell r="A1755" t="str">
            <v>33.10.010</v>
          </cell>
          <cell r="B1755" t="str">
            <v>Tinta látex antimofo em massa, inclusive preparo</v>
          </cell>
          <cell r="C1755" t="str">
            <v>M2</v>
          </cell>
          <cell r="D1755">
            <v>6.44</v>
          </cell>
          <cell r="E1755">
            <v>15.32</v>
          </cell>
          <cell r="F1755">
            <v>21.76</v>
          </cell>
        </row>
        <row r="1756">
          <cell r="A1756" t="str">
            <v>33.10.020</v>
          </cell>
          <cell r="B1756" t="str">
            <v>Tinta látex em massa, inclusive preparo</v>
          </cell>
          <cell r="C1756" t="str">
            <v>M2</v>
          </cell>
          <cell r="D1756">
            <v>8.09</v>
          </cell>
          <cell r="E1756">
            <v>15.32</v>
          </cell>
          <cell r="F1756">
            <v>23.41</v>
          </cell>
        </row>
        <row r="1757">
          <cell r="A1757" t="str">
            <v>33.10.030</v>
          </cell>
          <cell r="B1757" t="str">
            <v>Tinta acrílica antimofo em massa, inclusive preparo</v>
          </cell>
          <cell r="C1757" t="str">
            <v>M2</v>
          </cell>
          <cell r="D1757">
            <v>9.4600000000000009</v>
          </cell>
          <cell r="E1757">
            <v>15.32</v>
          </cell>
          <cell r="F1757">
            <v>24.78</v>
          </cell>
        </row>
        <row r="1758">
          <cell r="A1758" t="str">
            <v>33.10.041</v>
          </cell>
          <cell r="B1758" t="str">
            <v>Esmalte à base de água em massa, inclusive preparo</v>
          </cell>
          <cell r="C1758" t="str">
            <v>M2</v>
          </cell>
          <cell r="D1758">
            <v>11.74</v>
          </cell>
          <cell r="E1758">
            <v>15.32</v>
          </cell>
          <cell r="F1758">
            <v>27.06</v>
          </cell>
        </row>
        <row r="1759">
          <cell r="A1759" t="str">
            <v>33.10.050</v>
          </cell>
          <cell r="B1759" t="str">
            <v>Tinta acrílica em massa, inclusive preparo</v>
          </cell>
          <cell r="C1759" t="str">
            <v>M2</v>
          </cell>
          <cell r="D1759">
            <v>9.31</v>
          </cell>
          <cell r="E1759">
            <v>15.32</v>
          </cell>
          <cell r="F1759">
            <v>24.63</v>
          </cell>
        </row>
        <row r="1760">
          <cell r="A1760" t="str">
            <v>33.10.060</v>
          </cell>
          <cell r="B1760" t="str">
            <v>Epóxi em massa, inclusive preparo</v>
          </cell>
          <cell r="C1760" t="str">
            <v>M2</v>
          </cell>
          <cell r="D1760">
            <v>60.77</v>
          </cell>
          <cell r="E1760">
            <v>32.1</v>
          </cell>
          <cell r="F1760">
            <v>92.87</v>
          </cell>
        </row>
        <row r="1761">
          <cell r="A1761" t="str">
            <v>33.10.070</v>
          </cell>
          <cell r="B1761" t="str">
            <v>Borracha clorada em massa, inclusive preparo</v>
          </cell>
          <cell r="C1761" t="str">
            <v>M2</v>
          </cell>
          <cell r="D1761">
            <v>16.25</v>
          </cell>
          <cell r="E1761">
            <v>15.32</v>
          </cell>
          <cell r="F1761">
            <v>31.57</v>
          </cell>
        </row>
        <row r="1762">
          <cell r="A1762" t="str">
            <v>33.10.100</v>
          </cell>
          <cell r="B1762" t="str">
            <v>Textura acrílica para uso interno / externo, inclusive preparo</v>
          </cell>
          <cell r="C1762" t="str">
            <v>M2</v>
          </cell>
          <cell r="D1762">
            <v>12.76</v>
          </cell>
          <cell r="E1762">
            <v>21.39</v>
          </cell>
          <cell r="F1762">
            <v>34.15</v>
          </cell>
        </row>
        <row r="1763">
          <cell r="A1763" t="str">
            <v>33.10.120</v>
          </cell>
          <cell r="B1763" t="str">
            <v>Proteção passiva contra incêndio com tinta intumescente, tempo requerido de resistência ao fogo TRRF = 60 minutos - aplicação em painéis de gesso acartonado</v>
          </cell>
          <cell r="C1763" t="str">
            <v>M2</v>
          </cell>
          <cell r="D1763">
            <v>204.81</v>
          </cell>
          <cell r="F1763">
            <v>204.81</v>
          </cell>
        </row>
        <row r="1764">
          <cell r="A1764" t="str">
            <v>33.10.130</v>
          </cell>
          <cell r="B1764" t="str">
            <v>Proteção passiva contra incêndio com tinta intumescente, tempo requerido de resistência ao fogo TRRF = 120 minutos - aplicação em painéis de gesso acartonado</v>
          </cell>
          <cell r="C1764" t="str">
            <v>M2</v>
          </cell>
          <cell r="D1764">
            <v>406.08</v>
          </cell>
          <cell r="F1764">
            <v>406.08</v>
          </cell>
        </row>
        <row r="1765">
          <cell r="A1765" t="str">
            <v>33.11</v>
          </cell>
          <cell r="B1765" t="str">
            <v>Pintura em superficie metalica, inclusive preparo</v>
          </cell>
        </row>
        <row r="1766">
          <cell r="A1766" t="str">
            <v>33.11.050</v>
          </cell>
          <cell r="B1766" t="str">
            <v>Esmalte à base água em superfície metálica, inclusive preparo</v>
          </cell>
          <cell r="C1766" t="str">
            <v>M2</v>
          </cell>
          <cell r="D1766">
            <v>14.94</v>
          </cell>
          <cell r="E1766">
            <v>21.39</v>
          </cell>
          <cell r="F1766">
            <v>36.33</v>
          </cell>
        </row>
        <row r="1767">
          <cell r="A1767" t="str">
            <v>33.12</v>
          </cell>
          <cell r="B1767" t="str">
            <v>Pintura em superficie de madeira, inclusive preparo</v>
          </cell>
        </row>
        <row r="1768">
          <cell r="A1768" t="str">
            <v>33.12.011</v>
          </cell>
          <cell r="B1768" t="str">
            <v>Esmalte à base de água em madeira, inclusive preparo</v>
          </cell>
          <cell r="C1768" t="str">
            <v>M2</v>
          </cell>
          <cell r="D1768">
            <v>15.28</v>
          </cell>
          <cell r="E1768">
            <v>21.39</v>
          </cell>
          <cell r="F1768">
            <v>36.67</v>
          </cell>
        </row>
        <row r="1769">
          <cell r="A1769" t="str">
            <v>34</v>
          </cell>
          <cell r="B1769" t="str">
            <v>PAISAGISMO E FECHAMENTOS</v>
          </cell>
        </row>
        <row r="1770">
          <cell r="A1770" t="str">
            <v>34.01</v>
          </cell>
          <cell r="B1770" t="str">
            <v>Preparacao de solo</v>
          </cell>
        </row>
        <row r="1771">
          <cell r="A1771" t="str">
            <v>34.01.010</v>
          </cell>
          <cell r="B1771" t="str">
            <v>Terra vegetal orgânica comum</v>
          </cell>
          <cell r="C1771" t="str">
            <v>M3</v>
          </cell>
          <cell r="D1771">
            <v>136.69999999999999</v>
          </cell>
          <cell r="E1771">
            <v>36.299999999999997</v>
          </cell>
          <cell r="F1771">
            <v>173</v>
          </cell>
        </row>
        <row r="1772">
          <cell r="A1772" t="str">
            <v>34.01.020</v>
          </cell>
          <cell r="B1772" t="str">
            <v>Limpeza e regularização de áreas para ajardinamento (jardins e canteiros)</v>
          </cell>
          <cell r="C1772" t="str">
            <v>M2</v>
          </cell>
          <cell r="E1772">
            <v>1.45</v>
          </cell>
          <cell r="F1772">
            <v>1.45</v>
          </cell>
        </row>
        <row r="1773">
          <cell r="A1773" t="str">
            <v>34.02</v>
          </cell>
          <cell r="B1773" t="str">
            <v>Vegetacao rasteira</v>
          </cell>
        </row>
        <row r="1774">
          <cell r="A1774" t="str">
            <v>34.02.020</v>
          </cell>
          <cell r="B1774" t="str">
            <v>Plantio de grama batatais em placas (praças e áreas abertas)</v>
          </cell>
          <cell r="C1774" t="str">
            <v>M2</v>
          </cell>
          <cell r="D1774">
            <v>8.77</v>
          </cell>
          <cell r="E1774">
            <v>2.4500000000000002</v>
          </cell>
          <cell r="F1774">
            <v>11.22</v>
          </cell>
        </row>
        <row r="1775">
          <cell r="A1775" t="str">
            <v>34.02.040</v>
          </cell>
          <cell r="B1775" t="str">
            <v>Plantio de grama batatais em placas (jardins e canteiros)</v>
          </cell>
          <cell r="C1775" t="str">
            <v>M2</v>
          </cell>
          <cell r="D1775">
            <v>7.82</v>
          </cell>
          <cell r="E1775">
            <v>3.67</v>
          </cell>
          <cell r="F1775">
            <v>11.49</v>
          </cell>
        </row>
        <row r="1776">
          <cell r="A1776" t="str">
            <v>34.02.070</v>
          </cell>
          <cell r="B1776" t="str">
            <v>Forração com Lírio Amarelo, mínimo 18 mudas / m² - h= 0,50 m</v>
          </cell>
          <cell r="C1776" t="str">
            <v>M2</v>
          </cell>
          <cell r="D1776">
            <v>56.93</v>
          </cell>
          <cell r="E1776">
            <v>4.66</v>
          </cell>
          <cell r="F1776">
            <v>61.59</v>
          </cell>
        </row>
        <row r="1777">
          <cell r="A1777" t="str">
            <v>34.02.080</v>
          </cell>
          <cell r="B1777" t="str">
            <v>Plantio de grama São Carlos em placas (jardins e canteiros)</v>
          </cell>
          <cell r="C1777" t="str">
            <v>M2</v>
          </cell>
          <cell r="D1777">
            <v>15.48</v>
          </cell>
          <cell r="E1777">
            <v>3.67</v>
          </cell>
          <cell r="F1777">
            <v>19.149999999999999</v>
          </cell>
        </row>
        <row r="1778">
          <cell r="A1778" t="str">
            <v>34.02.090</v>
          </cell>
          <cell r="B1778" t="str">
            <v>Forração com Hera Inglesa, mínimo 18 mudas / m² - h= 0,15 m</v>
          </cell>
          <cell r="C1778" t="str">
            <v>M2</v>
          </cell>
          <cell r="D1778">
            <v>40.729999999999997</v>
          </cell>
          <cell r="E1778">
            <v>4.66</v>
          </cell>
          <cell r="F1778">
            <v>45.39</v>
          </cell>
        </row>
        <row r="1779">
          <cell r="A1779" t="str">
            <v>34.02.100</v>
          </cell>
          <cell r="B1779" t="str">
            <v>Plantio de grama esmeralda em placas (jardins e canteiros)</v>
          </cell>
          <cell r="C1779" t="str">
            <v>M2</v>
          </cell>
          <cell r="D1779">
            <v>8.32</v>
          </cell>
          <cell r="E1779">
            <v>3.67</v>
          </cell>
          <cell r="F1779">
            <v>11.99</v>
          </cell>
        </row>
        <row r="1780">
          <cell r="A1780" t="str">
            <v>34.02.110</v>
          </cell>
          <cell r="B1780" t="str">
            <v>Forração com clorofito, mínimo de 20 mudas / m² - h= 0,15 m</v>
          </cell>
          <cell r="C1780" t="str">
            <v>M2</v>
          </cell>
          <cell r="D1780">
            <v>42.17</v>
          </cell>
          <cell r="E1780">
            <v>4.66</v>
          </cell>
          <cell r="F1780">
            <v>46.83</v>
          </cell>
        </row>
        <row r="1781">
          <cell r="A1781" t="str">
            <v>34.02.400</v>
          </cell>
          <cell r="B1781" t="str">
            <v>Plantio de grama pelo processo hidrossemeadura</v>
          </cell>
          <cell r="C1781" t="str">
            <v>M2</v>
          </cell>
          <cell r="D1781">
            <v>7.34</v>
          </cell>
          <cell r="F1781">
            <v>7.34</v>
          </cell>
        </row>
        <row r="1782">
          <cell r="A1782" t="str">
            <v>34.03</v>
          </cell>
          <cell r="B1782" t="str">
            <v>Vegetacao arbustiva</v>
          </cell>
        </row>
        <row r="1783">
          <cell r="A1783" t="str">
            <v>34.03.020</v>
          </cell>
          <cell r="B1783" t="str">
            <v>Arbusto Azaléa - h= 0,60 a 0,80 m</v>
          </cell>
          <cell r="C1783" t="str">
            <v>UN</v>
          </cell>
          <cell r="D1783">
            <v>42.39</v>
          </cell>
          <cell r="E1783">
            <v>2.68</v>
          </cell>
          <cell r="F1783">
            <v>45.07</v>
          </cell>
        </row>
        <row r="1784">
          <cell r="A1784" t="str">
            <v>34.03.120</v>
          </cell>
          <cell r="B1784" t="str">
            <v>Arbusto Moréia - h= 0,50 m</v>
          </cell>
          <cell r="C1784" t="str">
            <v>UN</v>
          </cell>
          <cell r="D1784">
            <v>30.64</v>
          </cell>
          <cell r="E1784">
            <v>2.68</v>
          </cell>
          <cell r="F1784">
            <v>33.32</v>
          </cell>
        </row>
        <row r="1785">
          <cell r="A1785" t="str">
            <v>34.03.130</v>
          </cell>
          <cell r="B1785" t="str">
            <v>Arbusto Alamanda - h= 0,60 a 0,80 m</v>
          </cell>
          <cell r="C1785" t="str">
            <v>UN</v>
          </cell>
          <cell r="D1785">
            <v>31.25</v>
          </cell>
          <cell r="E1785">
            <v>2.68</v>
          </cell>
          <cell r="F1785">
            <v>33.93</v>
          </cell>
        </row>
        <row r="1786">
          <cell r="A1786" t="str">
            <v>34.03.150</v>
          </cell>
          <cell r="B1786" t="str">
            <v>Arbusto Curcúligo - h= 0,60 a 0,80 m</v>
          </cell>
          <cell r="C1786" t="str">
            <v>UN</v>
          </cell>
          <cell r="D1786">
            <v>43.75</v>
          </cell>
          <cell r="E1786">
            <v>2.68</v>
          </cell>
          <cell r="F1786">
            <v>46.43</v>
          </cell>
        </row>
        <row r="1787">
          <cell r="A1787" t="str">
            <v>34.04</v>
          </cell>
          <cell r="B1787" t="str">
            <v>arvores</v>
          </cell>
        </row>
        <row r="1788">
          <cell r="A1788" t="str">
            <v>34.04.050</v>
          </cell>
          <cell r="B1788" t="str">
            <v>Árvore ornamental tipo Pata de Vaca - h= 2,00 m</v>
          </cell>
          <cell r="C1788" t="str">
            <v>UN</v>
          </cell>
          <cell r="D1788">
            <v>67.430000000000007</v>
          </cell>
          <cell r="E1788">
            <v>23.34</v>
          </cell>
          <cell r="F1788">
            <v>90.77</v>
          </cell>
        </row>
        <row r="1789">
          <cell r="A1789" t="str">
            <v>34.04.130</v>
          </cell>
          <cell r="B1789" t="str">
            <v>Árvore ornamental tipo Ipê Amarelo - h= 2,00 m</v>
          </cell>
          <cell r="C1789" t="str">
            <v>UN</v>
          </cell>
          <cell r="D1789">
            <v>79.12</v>
          </cell>
          <cell r="E1789">
            <v>23.34</v>
          </cell>
          <cell r="F1789">
            <v>102.46</v>
          </cell>
        </row>
        <row r="1790">
          <cell r="A1790" t="str">
            <v>34.04.160</v>
          </cell>
          <cell r="B1790" t="str">
            <v>Árvore ornamental tipo Areca Bambu - h= 2,00 m</v>
          </cell>
          <cell r="C1790" t="str">
            <v>UN</v>
          </cell>
          <cell r="D1790">
            <v>100.21</v>
          </cell>
          <cell r="E1790">
            <v>23.34</v>
          </cell>
          <cell r="F1790">
            <v>123.55</v>
          </cell>
        </row>
        <row r="1791">
          <cell r="A1791" t="str">
            <v>34.04.164</v>
          </cell>
          <cell r="B1791" t="str">
            <v>Árvore ornamental tipo Falso barbatimão - h = 2,00 m</v>
          </cell>
          <cell r="C1791" t="str">
            <v>UN</v>
          </cell>
          <cell r="D1791">
            <v>193.59</v>
          </cell>
          <cell r="E1791">
            <v>2.63</v>
          </cell>
          <cell r="F1791">
            <v>196.22</v>
          </cell>
        </row>
        <row r="1792">
          <cell r="A1792" t="str">
            <v>34.04.166</v>
          </cell>
          <cell r="B1792" t="str">
            <v>Árvore ornamental tipo Aroeira salsa - h= 2,00 m</v>
          </cell>
          <cell r="C1792" t="str">
            <v>UN</v>
          </cell>
          <cell r="D1792">
            <v>97.01</v>
          </cell>
          <cell r="E1792">
            <v>2.63</v>
          </cell>
          <cell r="F1792">
            <v>99.64</v>
          </cell>
        </row>
        <row r="1793">
          <cell r="A1793" t="str">
            <v>34.04.280</v>
          </cell>
          <cell r="B1793" t="str">
            <v>Árvore ornamental tipo Manacá-da-serra</v>
          </cell>
          <cell r="C1793" t="str">
            <v>UN</v>
          </cell>
          <cell r="D1793">
            <v>111.61</v>
          </cell>
          <cell r="E1793">
            <v>23.34</v>
          </cell>
          <cell r="F1793">
            <v>134.94999999999999</v>
          </cell>
        </row>
        <row r="1794">
          <cell r="A1794" t="str">
            <v>34.04.360</v>
          </cell>
          <cell r="B1794" t="str">
            <v>Árvore ornamental tipo coqueiro Jerivá - h= 4,00 m</v>
          </cell>
          <cell r="C1794" t="str">
            <v>UN</v>
          </cell>
          <cell r="D1794">
            <v>260.56</v>
          </cell>
          <cell r="E1794">
            <v>23.34</v>
          </cell>
          <cell r="F1794">
            <v>283.89999999999998</v>
          </cell>
        </row>
        <row r="1795">
          <cell r="A1795" t="str">
            <v>34.04.370</v>
          </cell>
          <cell r="B1795" t="str">
            <v>Árvore ornamental tipo Quaresmeira (Tibouchina granulosa) - h= 1,50 / 2,00 m</v>
          </cell>
          <cell r="C1795" t="str">
            <v>UN</v>
          </cell>
          <cell r="D1795">
            <v>44.55</v>
          </cell>
          <cell r="E1795">
            <v>23.34</v>
          </cell>
          <cell r="F1795">
            <v>67.89</v>
          </cell>
        </row>
        <row r="1796">
          <cell r="A1796" t="str">
            <v>34.05</v>
          </cell>
          <cell r="B1796" t="str">
            <v>Cercas e fechamentos</v>
          </cell>
        </row>
        <row r="1797">
          <cell r="A1797" t="str">
            <v>34.05.020</v>
          </cell>
          <cell r="B1797" t="str">
            <v>Cerca em arame farpado com mourões de concreto</v>
          </cell>
          <cell r="C1797" t="str">
            <v>M</v>
          </cell>
          <cell r="D1797">
            <v>28.34</v>
          </cell>
          <cell r="E1797">
            <v>23.34</v>
          </cell>
          <cell r="F1797">
            <v>51.68</v>
          </cell>
        </row>
        <row r="1798">
          <cell r="A1798" t="str">
            <v>34.05.030</v>
          </cell>
          <cell r="B1798" t="str">
            <v>Cerca em arame farpado com mourões de concreto, com ponta inclinada</v>
          </cell>
          <cell r="C1798" t="str">
            <v>M</v>
          </cell>
          <cell r="D1798">
            <v>38</v>
          </cell>
          <cell r="E1798">
            <v>23.34</v>
          </cell>
          <cell r="F1798">
            <v>61.34</v>
          </cell>
        </row>
        <row r="1799">
          <cell r="A1799" t="str">
            <v>34.05.032</v>
          </cell>
          <cell r="B1799" t="str">
            <v>Cerca em arame farpado com mourões de concreto, com ponta inclinada - 12 fiadas</v>
          </cell>
          <cell r="C1799" t="str">
            <v>M</v>
          </cell>
          <cell r="D1799">
            <v>43.64</v>
          </cell>
          <cell r="E1799">
            <v>23.34</v>
          </cell>
          <cell r="F1799">
            <v>66.98</v>
          </cell>
        </row>
        <row r="1800">
          <cell r="A1800" t="str">
            <v>34.05.050</v>
          </cell>
          <cell r="B1800" t="str">
            <v>Cerca em tela de aço galvanizado de 2´, montantes em mourões de concreto com ponta inclinada e arame farpado</v>
          </cell>
          <cell r="C1800" t="str">
            <v>M</v>
          </cell>
          <cell r="D1800">
            <v>168.2</v>
          </cell>
          <cell r="E1800">
            <v>37.659999999999997</v>
          </cell>
          <cell r="F1800">
            <v>205.86</v>
          </cell>
        </row>
        <row r="1801">
          <cell r="A1801" t="str">
            <v>34.05.080</v>
          </cell>
          <cell r="B1801" t="str">
            <v>Alambrado em tela de aço galvanizado de 2´, montantes metálicos e arame farpado, até 4,00 m de altura</v>
          </cell>
          <cell r="C1801" t="str">
            <v>M2</v>
          </cell>
          <cell r="D1801">
            <v>211.18</v>
          </cell>
          <cell r="F1801">
            <v>211.18</v>
          </cell>
        </row>
        <row r="1802">
          <cell r="A1802" t="str">
            <v>34.05.110</v>
          </cell>
          <cell r="B1802" t="str">
            <v>Alambrado em tela de aço galvanizado de 2´, montantes metálicos e arame farpado, acima de 4,00 m de altura</v>
          </cell>
          <cell r="C1802" t="str">
            <v>M2</v>
          </cell>
          <cell r="D1802">
            <v>216.57</v>
          </cell>
          <cell r="F1802">
            <v>216.57</v>
          </cell>
        </row>
        <row r="1803">
          <cell r="A1803" t="str">
            <v>34.05.120</v>
          </cell>
          <cell r="B1803" t="str">
            <v>Alambrado em tela de aço galvanizado de 1´, montantes metálicos e arame farpado</v>
          </cell>
          <cell r="C1803" t="str">
            <v>M2</v>
          </cell>
          <cell r="D1803">
            <v>212</v>
          </cell>
          <cell r="F1803">
            <v>212</v>
          </cell>
        </row>
        <row r="1804">
          <cell r="A1804" t="str">
            <v>34.05.170</v>
          </cell>
          <cell r="B1804" t="str">
            <v>Barreira de proteção perimetral em aço inoxidável AISI 430, dupla</v>
          </cell>
          <cell r="C1804" t="str">
            <v>M</v>
          </cell>
          <cell r="D1804">
            <v>35.5</v>
          </cell>
          <cell r="F1804">
            <v>35.5</v>
          </cell>
        </row>
        <row r="1805">
          <cell r="A1805" t="str">
            <v>34.05.210</v>
          </cell>
          <cell r="B1805" t="str">
            <v>Alambrado em tela de aço galvanizado de 2´, montantes metálicos com extremo superior duplo e arame farpado, acima de 4,00 m de altura</v>
          </cell>
          <cell r="C1805" t="str">
            <v>M2</v>
          </cell>
          <cell r="D1805">
            <v>235.69</v>
          </cell>
          <cell r="F1805">
            <v>235.69</v>
          </cell>
        </row>
        <row r="1806">
          <cell r="A1806" t="str">
            <v>34.05.260</v>
          </cell>
          <cell r="B1806" t="str">
            <v>Gradil em aço galvanizado eletrofundido, malha 65 x 132 mm e pintura eletrostática</v>
          </cell>
          <cell r="C1806" t="str">
            <v>M2</v>
          </cell>
          <cell r="D1806">
            <v>430.5</v>
          </cell>
          <cell r="E1806">
            <v>48.43</v>
          </cell>
          <cell r="F1806">
            <v>478.93</v>
          </cell>
        </row>
        <row r="1807">
          <cell r="A1807" t="str">
            <v>34.05.270</v>
          </cell>
          <cell r="B1807" t="str">
            <v>Alambrado em tela de aço galvanizado de 2´, montantes metálicos retos</v>
          </cell>
          <cell r="C1807" t="str">
            <v>M2</v>
          </cell>
          <cell r="D1807">
            <v>230.89</v>
          </cell>
          <cell r="F1807">
            <v>230.89</v>
          </cell>
        </row>
        <row r="1808">
          <cell r="A1808" t="str">
            <v>34.05.290</v>
          </cell>
          <cell r="B1808" t="str">
            <v>Portão de abrir em grade de aço galvanizado eletrofundida, malha 65 x 132 mm, e pintura eletrostática</v>
          </cell>
          <cell r="C1808" t="str">
            <v>M2</v>
          </cell>
          <cell r="D1808">
            <v>1948.52</v>
          </cell>
          <cell r="E1808">
            <v>72.290000000000006</v>
          </cell>
          <cell r="F1808">
            <v>2020.81</v>
          </cell>
        </row>
        <row r="1809">
          <cell r="A1809" t="str">
            <v>34.05.300</v>
          </cell>
          <cell r="B1809" t="str">
            <v>Portão de correr em grade de aço galvanizado eletrofundida, malha 65 x 132 mm, e pintura eletrostática</v>
          </cell>
          <cell r="C1809" t="str">
            <v>M2</v>
          </cell>
          <cell r="D1809">
            <v>1466.96</v>
          </cell>
          <cell r="E1809">
            <v>72.290000000000006</v>
          </cell>
          <cell r="F1809">
            <v>1539.25</v>
          </cell>
        </row>
        <row r="1810">
          <cell r="A1810" t="str">
            <v>34.05.310</v>
          </cell>
          <cell r="B1810" t="str">
            <v>Gradil de ferro perfilado, tipo parque</v>
          </cell>
          <cell r="C1810" t="str">
            <v>M2</v>
          </cell>
          <cell r="D1810">
            <v>581.29999999999995</v>
          </cell>
          <cell r="E1810">
            <v>28.64</v>
          </cell>
          <cell r="F1810">
            <v>609.94000000000005</v>
          </cell>
        </row>
        <row r="1811">
          <cell r="A1811" t="str">
            <v>34.05.320</v>
          </cell>
          <cell r="B1811" t="str">
            <v>Portão de ferro perfilado, tipo parque</v>
          </cell>
          <cell r="C1811" t="str">
            <v>M2</v>
          </cell>
          <cell r="D1811">
            <v>805.08</v>
          </cell>
          <cell r="E1811">
            <v>24.5</v>
          </cell>
          <cell r="F1811">
            <v>829.58</v>
          </cell>
        </row>
        <row r="1812">
          <cell r="A1812" t="str">
            <v>34.05.350</v>
          </cell>
          <cell r="B1812" t="str">
            <v>Portão de abrir em gradil eletrofundido, malha 5 x 15 cm</v>
          </cell>
          <cell r="C1812" t="str">
            <v>M2</v>
          </cell>
          <cell r="D1812">
            <v>1801.57</v>
          </cell>
          <cell r="E1812">
            <v>58.25</v>
          </cell>
          <cell r="F1812">
            <v>1859.82</v>
          </cell>
        </row>
        <row r="1813">
          <cell r="A1813" t="str">
            <v>34.05.360</v>
          </cell>
          <cell r="B1813" t="str">
            <v>Gradil tela eletrosoldado, malha de 5 x 15cm, galvanizado</v>
          </cell>
          <cell r="C1813" t="str">
            <v>M2</v>
          </cell>
          <cell r="D1813">
            <v>134.66999999999999</v>
          </cell>
          <cell r="E1813">
            <v>72.14</v>
          </cell>
          <cell r="F1813">
            <v>206.81</v>
          </cell>
        </row>
        <row r="1814">
          <cell r="A1814" t="str">
            <v>34.05.370</v>
          </cell>
          <cell r="B1814" t="str">
            <v>Fechamento de divisa - mourão com placas pré moldadas</v>
          </cell>
          <cell r="C1814" t="str">
            <v>M</v>
          </cell>
          <cell r="D1814">
            <v>131.6</v>
          </cell>
          <cell r="E1814">
            <v>37.71</v>
          </cell>
          <cell r="F1814">
            <v>169.31</v>
          </cell>
        </row>
        <row r="1815">
          <cell r="A1815" t="str">
            <v>34.13</v>
          </cell>
          <cell r="B1815" t="str">
            <v>Corte, recorte e remocao</v>
          </cell>
        </row>
        <row r="1816">
          <cell r="A1816" t="str">
            <v>34.13.011</v>
          </cell>
          <cell r="B1816" t="str">
            <v>Corte, recorte e remoção de árvore  inclusive as raízes - diâmetro (DAP)&gt;5cm&lt;15cm</v>
          </cell>
          <cell r="C1816" t="str">
            <v>UN</v>
          </cell>
          <cell r="D1816">
            <v>121.19</v>
          </cell>
          <cell r="E1816">
            <v>115.16</v>
          </cell>
          <cell r="F1816">
            <v>236.35</v>
          </cell>
        </row>
        <row r="1817">
          <cell r="A1817" t="str">
            <v>34.13.021</v>
          </cell>
          <cell r="B1817" t="str">
            <v>Corte, recorte e remoção de árvore inclusive as raízes - diâmetro (DAP)&gt;15cm&lt;30cm</v>
          </cell>
          <cell r="C1817" t="str">
            <v>UN</v>
          </cell>
          <cell r="D1817">
            <v>510.44</v>
          </cell>
          <cell r="E1817">
            <v>143.19999999999999</v>
          </cell>
          <cell r="F1817">
            <v>653.64</v>
          </cell>
        </row>
        <row r="1818">
          <cell r="A1818" t="str">
            <v>34.13.031</v>
          </cell>
          <cell r="B1818" t="str">
            <v>Corte, recorte e remoção de árvore inclusive as raízes - diâmetro (DAP)&gt;30cm&lt;45cm</v>
          </cell>
          <cell r="C1818" t="str">
            <v>UN</v>
          </cell>
          <cell r="D1818">
            <v>1519.22</v>
          </cell>
          <cell r="E1818">
            <v>258.36</v>
          </cell>
          <cell r="F1818">
            <v>1777.58</v>
          </cell>
        </row>
        <row r="1819">
          <cell r="A1819" t="str">
            <v>34.13.041</v>
          </cell>
          <cell r="B1819" t="str">
            <v>Corte, recorte e remoção de árvore inclusive as raízes - diâmetro (DAP)&gt;45cm&lt;60cm</v>
          </cell>
          <cell r="C1819" t="str">
            <v>UN</v>
          </cell>
          <cell r="D1819">
            <v>2114.7800000000002</v>
          </cell>
          <cell r="E1819">
            <v>692.96</v>
          </cell>
          <cell r="F1819">
            <v>2807.74</v>
          </cell>
        </row>
        <row r="1820">
          <cell r="A1820" t="str">
            <v>34.13.051</v>
          </cell>
          <cell r="B1820" t="str">
            <v>Corte, recorte e remoção de árvore inclusive as raízes - diâmetro (DAP)&gt;60cm&lt;100cm</v>
          </cell>
          <cell r="C1820" t="str">
            <v>UN</v>
          </cell>
          <cell r="D1820">
            <v>4093.2</v>
          </cell>
          <cell r="E1820">
            <v>1385.92</v>
          </cell>
          <cell r="F1820">
            <v>5479.12</v>
          </cell>
        </row>
        <row r="1821">
          <cell r="A1821" t="str">
            <v>34.13.060</v>
          </cell>
          <cell r="B1821" t="str">
            <v>Corte, recorte e remoção de árvore inclusive as raízes - diâmetro (DAP) acima de 100 cm</v>
          </cell>
          <cell r="C1821" t="str">
            <v>UN</v>
          </cell>
          <cell r="D1821">
            <v>6013.94</v>
          </cell>
          <cell r="E1821">
            <v>1614.24</v>
          </cell>
          <cell r="F1821">
            <v>7628.18</v>
          </cell>
        </row>
        <row r="1822">
          <cell r="A1822" t="str">
            <v>34.20</v>
          </cell>
          <cell r="B1822" t="str">
            <v>Reparos, conservacoes e complementos - GRUPO 34</v>
          </cell>
        </row>
        <row r="1823">
          <cell r="A1823" t="str">
            <v>34.20.050</v>
          </cell>
          <cell r="B1823" t="str">
            <v>Tela de arame galvanizado fio nº 22 BWG, malha de 2´, tipo galinheiro</v>
          </cell>
          <cell r="C1823" t="str">
            <v>M2</v>
          </cell>
          <cell r="D1823">
            <v>9.58</v>
          </cell>
          <cell r="E1823">
            <v>5.78</v>
          </cell>
          <cell r="F1823">
            <v>15.36</v>
          </cell>
        </row>
        <row r="1824">
          <cell r="A1824" t="str">
            <v>34.20.080</v>
          </cell>
          <cell r="B1824" t="str">
            <v>Tela de aço galvanizado fio nº 10 BWG, malha de 2´, tipo alambrado de segurança</v>
          </cell>
          <cell r="C1824" t="str">
            <v>M2</v>
          </cell>
          <cell r="D1824">
            <v>75.319999999999993</v>
          </cell>
          <cell r="E1824">
            <v>7.96</v>
          </cell>
          <cell r="F1824">
            <v>83.28</v>
          </cell>
        </row>
        <row r="1825">
          <cell r="A1825" t="str">
            <v>34.20.110</v>
          </cell>
          <cell r="B1825" t="str">
            <v>Recolocação de barreira de proteção perimetral, simples ou dupla</v>
          </cell>
          <cell r="C1825" t="str">
            <v>M</v>
          </cell>
          <cell r="D1825">
            <v>14.51</v>
          </cell>
          <cell r="F1825">
            <v>14.51</v>
          </cell>
        </row>
        <row r="1826">
          <cell r="A1826" t="str">
            <v>34.20.160</v>
          </cell>
          <cell r="B1826" t="str">
            <v>Recolocação de alambrado, com altura até 4,50 m</v>
          </cell>
          <cell r="C1826" t="str">
            <v>M2</v>
          </cell>
          <cell r="D1826">
            <v>1.92</v>
          </cell>
          <cell r="E1826">
            <v>12.06</v>
          </cell>
          <cell r="F1826">
            <v>13.98</v>
          </cell>
        </row>
        <row r="1827">
          <cell r="A1827" t="str">
            <v>34.20.170</v>
          </cell>
          <cell r="B1827" t="str">
            <v>Recolocação de alambrado, com altura acima de 4,50 m</v>
          </cell>
          <cell r="C1827" t="str">
            <v>M2</v>
          </cell>
          <cell r="D1827">
            <v>1.99</v>
          </cell>
          <cell r="E1827">
            <v>16.16</v>
          </cell>
          <cell r="F1827">
            <v>18.149999999999999</v>
          </cell>
        </row>
        <row r="1828">
          <cell r="A1828" t="str">
            <v>34.20.380</v>
          </cell>
          <cell r="B1828" t="str">
            <v>Suporte para apoio de bicicletas em tubo de aço galvanizado, diâmetro de 2 1/2´</v>
          </cell>
          <cell r="C1828" t="str">
            <v>UN</v>
          </cell>
          <cell r="D1828">
            <v>492.19</v>
          </cell>
          <cell r="E1828">
            <v>131.61000000000001</v>
          </cell>
          <cell r="F1828">
            <v>623.79999999999995</v>
          </cell>
        </row>
        <row r="1829">
          <cell r="A1829" t="str">
            <v>34.20.390</v>
          </cell>
          <cell r="B1829" t="str">
            <v>Grelha arvoreira em ferro fundido</v>
          </cell>
          <cell r="C1829" t="str">
            <v>M2</v>
          </cell>
          <cell r="D1829">
            <v>828.19</v>
          </cell>
          <cell r="E1829">
            <v>16.079999999999998</v>
          </cell>
          <cell r="F1829">
            <v>844.27</v>
          </cell>
        </row>
        <row r="1830">
          <cell r="A1830" t="str">
            <v>35</v>
          </cell>
          <cell r="B1830" t="str">
            <v>PLAYGROUND E EQUIPAMENTO RECREATIVO</v>
          </cell>
        </row>
        <row r="1831">
          <cell r="A1831" t="str">
            <v>35.01</v>
          </cell>
          <cell r="B1831" t="str">
            <v>Quadra e equipamento de esportes</v>
          </cell>
        </row>
        <row r="1832">
          <cell r="A1832" t="str">
            <v>35.01.070</v>
          </cell>
          <cell r="B1832" t="str">
            <v>Tela de arame galvanizado fio nº 12 BWG, malha de 2´</v>
          </cell>
          <cell r="C1832" t="str">
            <v>M2</v>
          </cell>
          <cell r="D1832">
            <v>49.97</v>
          </cell>
          <cell r="E1832">
            <v>4.83</v>
          </cell>
          <cell r="F1832">
            <v>54.8</v>
          </cell>
        </row>
        <row r="1833">
          <cell r="A1833" t="str">
            <v>35.01.150</v>
          </cell>
          <cell r="B1833" t="str">
            <v>Trave oficial completa com rede para futebol de salão</v>
          </cell>
          <cell r="C1833" t="str">
            <v>CJ</v>
          </cell>
          <cell r="D1833">
            <v>1690.09</v>
          </cell>
          <cell r="E1833">
            <v>115.77</v>
          </cell>
          <cell r="F1833">
            <v>1805.86</v>
          </cell>
        </row>
        <row r="1834">
          <cell r="A1834" t="str">
            <v>35.01.160</v>
          </cell>
          <cell r="B1834" t="str">
            <v>Tabela completa com suporte e rede para basquete</v>
          </cell>
          <cell r="C1834" t="str">
            <v>UN</v>
          </cell>
          <cell r="D1834">
            <v>2179.61</v>
          </cell>
          <cell r="E1834">
            <v>1458.37</v>
          </cell>
          <cell r="F1834">
            <v>3637.98</v>
          </cell>
        </row>
        <row r="1835">
          <cell r="A1835" t="str">
            <v>35.01.170</v>
          </cell>
          <cell r="B1835" t="str">
            <v>Poste oficial completo com rede para voleibol</v>
          </cell>
          <cell r="C1835" t="str">
            <v>CJ</v>
          </cell>
          <cell r="D1835">
            <v>1656.58</v>
          </cell>
          <cell r="E1835">
            <v>115.77</v>
          </cell>
          <cell r="F1835">
            <v>1772.35</v>
          </cell>
        </row>
        <row r="1836">
          <cell r="A1836" t="str">
            <v>35.01.550</v>
          </cell>
          <cell r="B1836" t="str">
            <v>Piso em fibra de polipropileno corrugado para quadra de esportes, inclusive pintura</v>
          </cell>
          <cell r="C1836" t="str">
            <v>M2</v>
          </cell>
          <cell r="D1836">
            <v>129.31</v>
          </cell>
          <cell r="E1836">
            <v>23.85</v>
          </cell>
          <cell r="F1836">
            <v>153.16</v>
          </cell>
        </row>
        <row r="1837">
          <cell r="A1837" t="str">
            <v>35.03</v>
          </cell>
          <cell r="B1837" t="str">
            <v>Abrigo, guarita e quiosque</v>
          </cell>
        </row>
        <row r="1838">
          <cell r="A1838" t="str">
            <v>35.03.030</v>
          </cell>
          <cell r="B1838" t="str">
            <v>Cancela automática metálica com barreira de alumínio de 3,50 até 4,00 m</v>
          </cell>
          <cell r="C1838" t="str">
            <v>UN</v>
          </cell>
          <cell r="D1838">
            <v>3654.63</v>
          </cell>
          <cell r="E1838">
            <v>70.19</v>
          </cell>
          <cell r="F1838">
            <v>3724.82</v>
          </cell>
        </row>
        <row r="1839">
          <cell r="A1839" t="str">
            <v>35.04</v>
          </cell>
          <cell r="B1839" t="str">
            <v>Bancos</v>
          </cell>
        </row>
        <row r="1840">
          <cell r="A1840" t="str">
            <v>35.04.020</v>
          </cell>
          <cell r="B1840" t="str">
            <v>Banco contínuo em concreto vazado</v>
          </cell>
          <cell r="C1840" t="str">
            <v>M</v>
          </cell>
          <cell r="D1840">
            <v>137.33000000000001</v>
          </cell>
          <cell r="E1840">
            <v>69.819999999999993</v>
          </cell>
          <cell r="F1840">
            <v>207.15</v>
          </cell>
        </row>
        <row r="1841">
          <cell r="A1841" t="str">
            <v>35.04.120</v>
          </cell>
          <cell r="B1841" t="str">
            <v>Banco em concreto pré-moldado, comprimento 150 cm</v>
          </cell>
          <cell r="C1841" t="str">
            <v>UN</v>
          </cell>
          <cell r="D1841">
            <v>449.07</v>
          </cell>
          <cell r="E1841">
            <v>15.56</v>
          </cell>
          <cell r="F1841">
            <v>464.63</v>
          </cell>
        </row>
        <row r="1842">
          <cell r="A1842" t="str">
            <v>35.04.130</v>
          </cell>
          <cell r="B1842" t="str">
            <v>Banco de madeira sobre alvenaria</v>
          </cell>
          <cell r="C1842" t="str">
            <v>M2</v>
          </cell>
          <cell r="D1842">
            <v>208.02</v>
          </cell>
          <cell r="E1842">
            <v>43.52</v>
          </cell>
          <cell r="F1842">
            <v>251.54</v>
          </cell>
        </row>
        <row r="1843">
          <cell r="A1843" t="str">
            <v>35.04.140</v>
          </cell>
          <cell r="B1843" t="str">
            <v>Banco em concreto pré-moldado com pés vazados, comprimento 200 cm</v>
          </cell>
          <cell r="C1843" t="str">
            <v>UN</v>
          </cell>
          <cell r="D1843">
            <v>495.13</v>
          </cell>
          <cell r="E1843">
            <v>21.87</v>
          </cell>
          <cell r="F1843">
            <v>517</v>
          </cell>
        </row>
        <row r="1844">
          <cell r="A1844" t="str">
            <v>35.04.150</v>
          </cell>
          <cell r="B1844" t="str">
            <v>Banco em concreto pré-moldado com 3 pés, comprimento 300 cm</v>
          </cell>
          <cell r="C1844" t="str">
            <v>UN</v>
          </cell>
          <cell r="D1844">
            <v>728.49</v>
          </cell>
          <cell r="E1844">
            <v>32.81</v>
          </cell>
          <cell r="F1844">
            <v>761.3</v>
          </cell>
        </row>
        <row r="1845">
          <cell r="A1845" t="str">
            <v>35.05</v>
          </cell>
          <cell r="B1845" t="str">
            <v>Equipamento recreativo</v>
          </cell>
        </row>
        <row r="1846">
          <cell r="A1846" t="str">
            <v>35.05.200</v>
          </cell>
          <cell r="B1846" t="str">
            <v>Centro de atividades em madeira rústica</v>
          </cell>
          <cell r="C1846" t="str">
            <v>CJ</v>
          </cell>
          <cell r="D1846">
            <v>4348.93</v>
          </cell>
          <cell r="E1846">
            <v>154.37</v>
          </cell>
          <cell r="F1846">
            <v>4503.3</v>
          </cell>
        </row>
        <row r="1847">
          <cell r="A1847" t="str">
            <v>35.05.210</v>
          </cell>
          <cell r="B1847" t="str">
            <v>Balanço duplo em madeira rústica</v>
          </cell>
          <cell r="C1847" t="str">
            <v>CJ</v>
          </cell>
          <cell r="D1847">
            <v>1351.11</v>
          </cell>
          <cell r="E1847">
            <v>154.37</v>
          </cell>
          <cell r="F1847">
            <v>1505.48</v>
          </cell>
        </row>
        <row r="1848">
          <cell r="A1848" t="str">
            <v>35.05.220</v>
          </cell>
          <cell r="B1848" t="str">
            <v>Gangorra dupla em madeira rústica</v>
          </cell>
          <cell r="C1848" t="str">
            <v>CJ</v>
          </cell>
          <cell r="D1848">
            <v>1004.39</v>
          </cell>
          <cell r="E1848">
            <v>154.37</v>
          </cell>
          <cell r="F1848">
            <v>1158.76</v>
          </cell>
        </row>
        <row r="1849">
          <cell r="A1849" t="str">
            <v>35.05.240</v>
          </cell>
          <cell r="B1849" t="str">
            <v>Gira-gira em ferro com assento de madeira (8 lugares)</v>
          </cell>
          <cell r="C1849" t="str">
            <v>CJ</v>
          </cell>
          <cell r="D1849">
            <v>1454.48</v>
          </cell>
          <cell r="E1849">
            <v>154.37</v>
          </cell>
          <cell r="F1849">
            <v>1608.85</v>
          </cell>
        </row>
        <row r="1850">
          <cell r="A1850" t="str">
            <v>35.07</v>
          </cell>
          <cell r="B1850" t="str">
            <v>Mastro para bandeiras</v>
          </cell>
        </row>
        <row r="1851">
          <cell r="A1851" t="str">
            <v>35.07.020</v>
          </cell>
          <cell r="B1851" t="str">
            <v>Plataforma com 3 mastros galvanizados, h= 7,00 m</v>
          </cell>
          <cell r="C1851" t="str">
            <v>CJ</v>
          </cell>
          <cell r="D1851">
            <v>5359.42</v>
          </cell>
          <cell r="E1851">
            <v>245.49</v>
          </cell>
          <cell r="F1851">
            <v>5604.91</v>
          </cell>
        </row>
        <row r="1852">
          <cell r="A1852" t="str">
            <v>35.07.030</v>
          </cell>
          <cell r="B1852" t="str">
            <v>Plataforma com 3 mastros galvanizados, h= 9,00 m</v>
          </cell>
          <cell r="C1852" t="str">
            <v>CJ</v>
          </cell>
          <cell r="D1852">
            <v>9393.94</v>
          </cell>
          <cell r="E1852">
            <v>245.49</v>
          </cell>
          <cell r="F1852">
            <v>9639.43</v>
          </cell>
        </row>
        <row r="1853">
          <cell r="A1853" t="str">
            <v>35.07.060</v>
          </cell>
          <cell r="B1853" t="str">
            <v>Mastro para bandeira galvanizado, h= 9,00 m</v>
          </cell>
          <cell r="C1853" t="str">
            <v>UN</v>
          </cell>
          <cell r="D1853">
            <v>3109.78</v>
          </cell>
          <cell r="E1853">
            <v>36.26</v>
          </cell>
          <cell r="F1853">
            <v>3146.04</v>
          </cell>
        </row>
        <row r="1854">
          <cell r="A1854" t="str">
            <v>35.07.070</v>
          </cell>
          <cell r="B1854" t="str">
            <v>Mastro para bandeira galvanizado, h= 7,00 m</v>
          </cell>
          <cell r="C1854" t="str">
            <v>UN</v>
          </cell>
          <cell r="D1854">
            <v>1764.99</v>
          </cell>
          <cell r="E1854">
            <v>36.26</v>
          </cell>
          <cell r="F1854">
            <v>1801.25</v>
          </cell>
        </row>
        <row r="1855">
          <cell r="A1855" t="str">
            <v>35.20</v>
          </cell>
          <cell r="B1855" t="str">
            <v>Reparos, conservacoes e complementos - GRUPO 35</v>
          </cell>
        </row>
        <row r="1856">
          <cell r="A1856" t="str">
            <v>35.20.010</v>
          </cell>
          <cell r="B1856" t="str">
            <v>Tela em polietileno, malha 10 x 10 cm, fio 2 mm</v>
          </cell>
          <cell r="C1856" t="str">
            <v>M2</v>
          </cell>
          <cell r="D1856">
            <v>10.57</v>
          </cell>
          <cell r="F1856">
            <v>10.57</v>
          </cell>
        </row>
        <row r="1857">
          <cell r="A1857" t="str">
            <v>35.20.050</v>
          </cell>
          <cell r="B1857" t="str">
            <v>Conjunto de 4 lixeiras para coleta seletiva, com tampa basculante, capacidade 50 litros</v>
          </cell>
          <cell r="C1857" t="str">
            <v>UN</v>
          </cell>
          <cell r="D1857">
            <v>1121.55</v>
          </cell>
          <cell r="E1857">
            <v>24.12</v>
          </cell>
          <cell r="F1857">
            <v>1145.67</v>
          </cell>
        </row>
        <row r="1858">
          <cell r="A1858" t="str">
            <v>36</v>
          </cell>
          <cell r="B1858" t="str">
            <v>ENTRADA DE ENERGIA ELETRICA E TELEFONIA</v>
          </cell>
        </row>
        <row r="1859">
          <cell r="A1859" t="str">
            <v>36.01</v>
          </cell>
          <cell r="B1859" t="str">
            <v>Entrada de energia - componentes</v>
          </cell>
        </row>
        <row r="1860">
          <cell r="A1860" t="str">
            <v>36.01.242</v>
          </cell>
          <cell r="B1860" t="str">
            <v>Cubículo de média tensão, para uso ao tempo, classe 24 kV</v>
          </cell>
          <cell r="C1860" t="str">
            <v>CJ</v>
          </cell>
          <cell r="D1860">
            <v>141850.72</v>
          </cell>
          <cell r="E1860">
            <v>193.6</v>
          </cell>
          <cell r="F1860">
            <v>142044.32</v>
          </cell>
        </row>
        <row r="1861">
          <cell r="A1861" t="str">
            <v>36.01.252</v>
          </cell>
          <cell r="B1861" t="str">
            <v>Cubículo de média tensão, para uso ao tempo, classe 17,5 kV</v>
          </cell>
          <cell r="C1861" t="str">
            <v>CJ</v>
          </cell>
          <cell r="D1861">
            <v>121367.43</v>
          </cell>
          <cell r="E1861">
            <v>193.6</v>
          </cell>
          <cell r="F1861">
            <v>121561.03</v>
          </cell>
        </row>
        <row r="1862">
          <cell r="A1862" t="str">
            <v>36.01.260</v>
          </cell>
          <cell r="B1862" t="str">
            <v>Cubículo de entrada e medição para uso abrigado, classe 15 kV</v>
          </cell>
          <cell r="C1862" t="str">
            <v>CJ</v>
          </cell>
          <cell r="D1862">
            <v>129616.63</v>
          </cell>
          <cell r="E1862">
            <v>387.2</v>
          </cell>
          <cell r="F1862">
            <v>130003.83</v>
          </cell>
        </row>
        <row r="1863">
          <cell r="A1863" t="str">
            <v>36.03</v>
          </cell>
          <cell r="B1863" t="str">
            <v>Caixas de entrada / medicao</v>
          </cell>
        </row>
        <row r="1864">
          <cell r="A1864" t="str">
            <v>36.03.010</v>
          </cell>
          <cell r="B1864" t="str">
            <v>Caixa de medição tipo II (300 x 560 x 200) mm, padrão concessionárias</v>
          </cell>
          <cell r="C1864" t="str">
            <v>UN</v>
          </cell>
          <cell r="D1864">
            <v>168.41</v>
          </cell>
          <cell r="E1864">
            <v>125.84</v>
          </cell>
          <cell r="F1864">
            <v>294.25</v>
          </cell>
        </row>
        <row r="1865">
          <cell r="A1865" t="str">
            <v>36.03.020</v>
          </cell>
          <cell r="B1865" t="str">
            <v>Caixa de medição polifásica (500 x 600 x 200) mm, padrão concessionárias</v>
          </cell>
          <cell r="C1865" t="str">
            <v>UN</v>
          </cell>
          <cell r="D1865">
            <v>279.56</v>
          </cell>
          <cell r="E1865">
            <v>125.84</v>
          </cell>
          <cell r="F1865">
            <v>405.4</v>
          </cell>
        </row>
        <row r="1866">
          <cell r="A1866" t="str">
            <v>36.03.030</v>
          </cell>
          <cell r="B1866" t="str">
            <v>Caixa de medição externa tipo ´L´ (900 x 600 x 270) mm, padrão Concessionárias</v>
          </cell>
          <cell r="C1866" t="str">
            <v>UN</v>
          </cell>
          <cell r="D1866">
            <v>1027.01</v>
          </cell>
          <cell r="E1866">
            <v>145.56</v>
          </cell>
          <cell r="F1866">
            <v>1172.57</v>
          </cell>
        </row>
        <row r="1867">
          <cell r="A1867" t="str">
            <v>36.03.050</v>
          </cell>
          <cell r="B1867" t="str">
            <v>Caixa de medição externa tipo ´N´ (1300 x 1200 x 270) mm, padrão Concessionárias</v>
          </cell>
          <cell r="C1867" t="str">
            <v>UN</v>
          </cell>
          <cell r="D1867">
            <v>2594.4699999999998</v>
          </cell>
          <cell r="E1867">
            <v>145.56</v>
          </cell>
          <cell r="F1867">
            <v>2740.03</v>
          </cell>
        </row>
        <row r="1868">
          <cell r="A1868" t="str">
            <v>36.03.060</v>
          </cell>
          <cell r="B1868" t="str">
            <v>Caixa de medição externa tipo ´M´ (900 x 1200 x 270) mm, padrão Concessionárias</v>
          </cell>
          <cell r="C1868" t="str">
            <v>UN</v>
          </cell>
          <cell r="D1868">
            <v>1663.69</v>
          </cell>
          <cell r="E1868">
            <v>145.56</v>
          </cell>
          <cell r="F1868">
            <v>1809.25</v>
          </cell>
        </row>
        <row r="1869">
          <cell r="A1869" t="str">
            <v>36.03.080</v>
          </cell>
          <cell r="B1869" t="str">
            <v>Caixa para seccionadora tipo ´T´ (900 x 600 x 250) mm, padrão Concessionárias</v>
          </cell>
          <cell r="C1869" t="str">
            <v>UN</v>
          </cell>
          <cell r="D1869">
            <v>622.83000000000004</v>
          </cell>
          <cell r="E1869">
            <v>109.17</v>
          </cell>
          <cell r="F1869">
            <v>732</v>
          </cell>
        </row>
        <row r="1870">
          <cell r="A1870" t="str">
            <v>36.03.090</v>
          </cell>
          <cell r="B1870" t="str">
            <v>Caixa de medição interna tipo ´A1´ (1000 x 1000 x 300) mm, padrão Concessionárias</v>
          </cell>
          <cell r="C1870" t="str">
            <v>UN</v>
          </cell>
          <cell r="D1870">
            <v>2604.14</v>
          </cell>
          <cell r="E1870">
            <v>151.30000000000001</v>
          </cell>
          <cell r="F1870">
            <v>2755.44</v>
          </cell>
        </row>
        <row r="1871">
          <cell r="A1871" t="str">
            <v>36.03.120</v>
          </cell>
          <cell r="B1871" t="str">
            <v>Caixa de proteção para transformador de corrente, (1000 x 750 x 300) mm, padrão Concessionárias</v>
          </cell>
          <cell r="C1871" t="str">
            <v>UN</v>
          </cell>
          <cell r="D1871">
            <v>951.83</v>
          </cell>
          <cell r="E1871">
            <v>145.56</v>
          </cell>
          <cell r="F1871">
            <v>1097.3900000000001</v>
          </cell>
        </row>
        <row r="1872">
          <cell r="A1872" t="str">
            <v>36.03.130</v>
          </cell>
          <cell r="B1872" t="str">
            <v>Caixa de proteção dos bornes do medidor, (300 x 250 x 90) mm, padrão Concessionárias</v>
          </cell>
          <cell r="C1872" t="str">
            <v>UN</v>
          </cell>
          <cell r="D1872">
            <v>122.74</v>
          </cell>
          <cell r="E1872">
            <v>72.78</v>
          </cell>
          <cell r="F1872">
            <v>195.52</v>
          </cell>
        </row>
        <row r="1873">
          <cell r="A1873" t="str">
            <v>36.03.150</v>
          </cell>
          <cell r="B1873" t="str">
            <v>Caixa de entrada tipo ´E´ (560 x 350 x 210) mm - padrão Concessionárias</v>
          </cell>
          <cell r="C1873" t="str">
            <v>UN</v>
          </cell>
          <cell r="D1873">
            <v>237.85</v>
          </cell>
          <cell r="E1873">
            <v>125.84</v>
          </cell>
          <cell r="F1873">
            <v>363.69</v>
          </cell>
        </row>
        <row r="1874">
          <cell r="A1874" t="str">
            <v>36.03.160</v>
          </cell>
          <cell r="B1874" t="str">
            <v>Caixa base lateral tipo ´N´ (1300 x 400 x 250) mm</v>
          </cell>
          <cell r="C1874" t="str">
            <v>UN</v>
          </cell>
          <cell r="D1874">
            <v>724.9</v>
          </cell>
          <cell r="E1874">
            <v>145.56</v>
          </cell>
          <cell r="F1874">
            <v>870.46</v>
          </cell>
        </row>
        <row r="1875">
          <cell r="A1875" t="str">
            <v>36.04</v>
          </cell>
          <cell r="B1875" t="str">
            <v>Suporte (Braquet)</v>
          </cell>
        </row>
        <row r="1876">
          <cell r="A1876" t="str">
            <v>36.04.010</v>
          </cell>
          <cell r="B1876" t="str">
            <v>Suporte para 1 isolador de baixa tensão</v>
          </cell>
          <cell r="C1876" t="str">
            <v>UN</v>
          </cell>
          <cell r="D1876">
            <v>25.32</v>
          </cell>
          <cell r="E1876">
            <v>10.92</v>
          </cell>
          <cell r="F1876">
            <v>36.24</v>
          </cell>
        </row>
        <row r="1877">
          <cell r="A1877" t="str">
            <v>36.04.030</v>
          </cell>
          <cell r="B1877" t="str">
            <v>Suporte para 2 isoladores de baixa tensão</v>
          </cell>
          <cell r="C1877" t="str">
            <v>UN</v>
          </cell>
          <cell r="D1877">
            <v>33.97</v>
          </cell>
          <cell r="E1877">
            <v>10.92</v>
          </cell>
          <cell r="F1877">
            <v>44.89</v>
          </cell>
        </row>
        <row r="1878">
          <cell r="A1878" t="str">
            <v>36.04.050</v>
          </cell>
          <cell r="B1878" t="str">
            <v>Suporte para 3 isoladores de baixa tensão</v>
          </cell>
          <cell r="C1878" t="str">
            <v>UN</v>
          </cell>
          <cell r="D1878">
            <v>60.29</v>
          </cell>
          <cell r="E1878">
            <v>10.92</v>
          </cell>
          <cell r="F1878">
            <v>71.209999999999994</v>
          </cell>
        </row>
        <row r="1879">
          <cell r="A1879" t="str">
            <v>36.04.070</v>
          </cell>
          <cell r="B1879" t="str">
            <v>Suporte para 4 isoladores de baixa tensão</v>
          </cell>
          <cell r="C1879" t="str">
            <v>UN</v>
          </cell>
          <cell r="D1879">
            <v>79.239999999999995</v>
          </cell>
          <cell r="E1879">
            <v>10.92</v>
          </cell>
          <cell r="F1879">
            <v>90.16</v>
          </cell>
        </row>
        <row r="1880">
          <cell r="A1880" t="str">
            <v>36.05</v>
          </cell>
          <cell r="B1880" t="str">
            <v>Isoladores</v>
          </cell>
        </row>
        <row r="1881">
          <cell r="A1881" t="str">
            <v>36.05.010</v>
          </cell>
          <cell r="B1881" t="str">
            <v>Isolador tipo roldana para baixa tensão de 76 x 79 mm</v>
          </cell>
          <cell r="C1881" t="str">
            <v>UN</v>
          </cell>
          <cell r="D1881">
            <v>34.07</v>
          </cell>
          <cell r="E1881">
            <v>7.27</v>
          </cell>
          <cell r="F1881">
            <v>41.34</v>
          </cell>
        </row>
        <row r="1882">
          <cell r="A1882" t="str">
            <v>36.05.040</v>
          </cell>
          <cell r="B1882" t="str">
            <v>Isolador tipo disco para 15 kV de 6´ - 150 mm</v>
          </cell>
          <cell r="C1882" t="str">
            <v>UN</v>
          </cell>
          <cell r="D1882">
            <v>78.89</v>
          </cell>
          <cell r="E1882">
            <v>7.27</v>
          </cell>
          <cell r="F1882">
            <v>86.16</v>
          </cell>
        </row>
        <row r="1883">
          <cell r="A1883" t="str">
            <v>36.05.080</v>
          </cell>
          <cell r="B1883" t="str">
            <v>Isolador tipo pino para 15 kV, inclusive pino (poste)</v>
          </cell>
          <cell r="C1883" t="str">
            <v>UN</v>
          </cell>
          <cell r="D1883">
            <v>50.77</v>
          </cell>
          <cell r="E1883">
            <v>27.29</v>
          </cell>
          <cell r="F1883">
            <v>78.06</v>
          </cell>
        </row>
        <row r="1884">
          <cell r="A1884" t="str">
            <v>36.05.100</v>
          </cell>
          <cell r="B1884" t="str">
            <v>Isolador pedestal para 15 kV</v>
          </cell>
          <cell r="C1884" t="str">
            <v>UN</v>
          </cell>
          <cell r="D1884">
            <v>112.17</v>
          </cell>
          <cell r="E1884">
            <v>7.27</v>
          </cell>
          <cell r="F1884">
            <v>119.44</v>
          </cell>
        </row>
        <row r="1885">
          <cell r="A1885" t="str">
            <v>36.05.110</v>
          </cell>
          <cell r="B1885" t="str">
            <v>Isolador pedestal para 25 kV</v>
          </cell>
          <cell r="C1885" t="str">
            <v>UN</v>
          </cell>
          <cell r="D1885">
            <v>157.69</v>
          </cell>
          <cell r="E1885">
            <v>7.27</v>
          </cell>
          <cell r="F1885">
            <v>164.96</v>
          </cell>
        </row>
        <row r="1886">
          <cell r="A1886" t="str">
            <v>36.06</v>
          </cell>
          <cell r="B1886" t="str">
            <v>Muflas e terminais</v>
          </cell>
        </row>
        <row r="1887">
          <cell r="A1887" t="str">
            <v>36.06.060</v>
          </cell>
          <cell r="B1887" t="str">
            <v>Terminal modular (mufla) unipolar externo para cabo até 70 mm²/15 kV</v>
          </cell>
          <cell r="C1887" t="str">
            <v>CJ</v>
          </cell>
          <cell r="D1887">
            <v>510.3</v>
          </cell>
          <cell r="E1887">
            <v>18.2</v>
          </cell>
          <cell r="F1887">
            <v>528.5</v>
          </cell>
        </row>
        <row r="1888">
          <cell r="A1888" t="str">
            <v>36.06.080</v>
          </cell>
          <cell r="B1888" t="str">
            <v>Terminal modular (mufla) unipolar interno para cabo até 70 mm²/15 kV</v>
          </cell>
          <cell r="C1888" t="str">
            <v>CJ</v>
          </cell>
          <cell r="D1888">
            <v>463.9</v>
          </cell>
          <cell r="E1888">
            <v>18.2</v>
          </cell>
          <cell r="F1888">
            <v>482.1</v>
          </cell>
        </row>
        <row r="1889">
          <cell r="A1889" t="str">
            <v>36.07</v>
          </cell>
          <cell r="B1889" t="str">
            <v>Para-raios de media tensao</v>
          </cell>
        </row>
        <row r="1890">
          <cell r="A1890" t="str">
            <v>36.07.010</v>
          </cell>
          <cell r="B1890" t="str">
            <v>Para-raios de distribuição, classe 12 kV/5 kA, completo, encapsulado com polímero</v>
          </cell>
          <cell r="C1890" t="str">
            <v>UN</v>
          </cell>
          <cell r="D1890">
            <v>184.44</v>
          </cell>
          <cell r="E1890">
            <v>16.97</v>
          </cell>
          <cell r="F1890">
            <v>201.41</v>
          </cell>
        </row>
        <row r="1891">
          <cell r="A1891" t="str">
            <v>36.07.030</v>
          </cell>
          <cell r="B1891" t="str">
            <v>Para-raios de distribuição, classe 12 kV/10 kA, completo, encapsulado com polímero</v>
          </cell>
          <cell r="C1891" t="str">
            <v>UN</v>
          </cell>
          <cell r="D1891">
            <v>191.42</v>
          </cell>
          <cell r="E1891">
            <v>16.97</v>
          </cell>
          <cell r="F1891">
            <v>208.39</v>
          </cell>
        </row>
        <row r="1892">
          <cell r="A1892" t="str">
            <v>36.07.050</v>
          </cell>
          <cell r="B1892" t="str">
            <v>Para-raios de distribuição, classe 15 kV/5 kA, completo, encapsulado com polímero</v>
          </cell>
          <cell r="C1892" t="str">
            <v>UN</v>
          </cell>
          <cell r="D1892">
            <v>175.54</v>
          </cell>
          <cell r="E1892">
            <v>16.97</v>
          </cell>
          <cell r="F1892">
            <v>192.51</v>
          </cell>
        </row>
        <row r="1893">
          <cell r="A1893" t="str">
            <v>36.07.060</v>
          </cell>
          <cell r="B1893" t="str">
            <v>Para-raios de distribuição, classe 15 kV/10 kA, completo, encapsulado com polímero</v>
          </cell>
          <cell r="C1893" t="str">
            <v>UN</v>
          </cell>
          <cell r="D1893">
            <v>174.23</v>
          </cell>
          <cell r="E1893">
            <v>16.97</v>
          </cell>
          <cell r="F1893">
            <v>191.2</v>
          </cell>
        </row>
        <row r="1894">
          <cell r="A1894" t="str">
            <v>36.08</v>
          </cell>
          <cell r="B1894" t="str">
            <v>Gerador e grupo gerador</v>
          </cell>
        </row>
        <row r="1895">
          <cell r="A1895" t="str">
            <v>36.08.030</v>
          </cell>
          <cell r="B1895" t="str">
            <v>Grupo gerador com potência de 250/228 kVA, variação de + ou - 5% - completo</v>
          </cell>
          <cell r="C1895" t="str">
            <v>UN</v>
          </cell>
          <cell r="D1895">
            <v>189940.5</v>
          </cell>
          <cell r="E1895">
            <v>1402.52</v>
          </cell>
          <cell r="F1895">
            <v>191343.02</v>
          </cell>
        </row>
        <row r="1896">
          <cell r="A1896" t="str">
            <v>36.08.040</v>
          </cell>
          <cell r="B1896" t="str">
            <v>Grupo gerador com potência de 350/320 kVA, variação de + ou - 10% - completo</v>
          </cell>
          <cell r="C1896" t="str">
            <v>UN</v>
          </cell>
          <cell r="D1896">
            <v>233290.95</v>
          </cell>
          <cell r="E1896">
            <v>1402.52</v>
          </cell>
          <cell r="F1896">
            <v>234693.47</v>
          </cell>
        </row>
        <row r="1897">
          <cell r="A1897" t="str">
            <v>36.08.050</v>
          </cell>
          <cell r="B1897" t="str">
            <v>Grupo gerador com potência de 88/80 kVA, variação de + ou - 10% - completo</v>
          </cell>
          <cell r="C1897" t="str">
            <v>UN</v>
          </cell>
          <cell r="D1897">
            <v>83433.59</v>
          </cell>
          <cell r="E1897">
            <v>1402.52</v>
          </cell>
          <cell r="F1897">
            <v>84836.11</v>
          </cell>
        </row>
        <row r="1898">
          <cell r="A1898" t="str">
            <v>36.08.060</v>
          </cell>
          <cell r="B1898" t="str">
            <v>Grupo gerador com potência de 165/150 kVA, variação de + ou - 5% - completo</v>
          </cell>
          <cell r="C1898" t="str">
            <v>UN</v>
          </cell>
          <cell r="D1898">
            <v>117870.19</v>
          </cell>
          <cell r="E1898">
            <v>1402.52</v>
          </cell>
          <cell r="F1898">
            <v>119272.71</v>
          </cell>
        </row>
        <row r="1899">
          <cell r="A1899" t="str">
            <v>36.08.100</v>
          </cell>
          <cell r="B1899" t="str">
            <v>Grupo gerador com potência de 55/50 kVA, variação de + ou - 10% - completo</v>
          </cell>
          <cell r="C1899" t="str">
            <v>UN</v>
          </cell>
          <cell r="D1899">
            <v>84625.96</v>
          </cell>
          <cell r="E1899">
            <v>749.3</v>
          </cell>
          <cell r="F1899">
            <v>85375.26</v>
          </cell>
        </row>
        <row r="1900">
          <cell r="A1900" t="str">
            <v>36.08.110</v>
          </cell>
          <cell r="B1900" t="str">
            <v>Grupo gerador com potência de 180/168 kVA, variação de + ou - 5% - completo</v>
          </cell>
          <cell r="C1900" t="str">
            <v>UN</v>
          </cell>
          <cell r="D1900">
            <v>147047.56</v>
          </cell>
          <cell r="E1900">
            <v>1402.52</v>
          </cell>
          <cell r="F1900">
            <v>148450.07999999999</v>
          </cell>
        </row>
        <row r="1901">
          <cell r="A1901" t="str">
            <v>36.08.290</v>
          </cell>
          <cell r="B1901" t="str">
            <v>Grupo gerador com potência de 563/513 kVA, variação de + ou - 10% - completo</v>
          </cell>
          <cell r="C1901" t="str">
            <v>UN</v>
          </cell>
          <cell r="D1901">
            <v>329497.19</v>
          </cell>
          <cell r="E1901">
            <v>1552.38</v>
          </cell>
          <cell r="F1901">
            <v>331049.57</v>
          </cell>
        </row>
        <row r="1902">
          <cell r="A1902" t="str">
            <v>36.08.350</v>
          </cell>
          <cell r="B1902" t="str">
            <v>Grupo gerador carenado com potência de 150/136 kVA, variação de + ou - 5% - completo</v>
          </cell>
          <cell r="C1902" t="str">
            <v>UN</v>
          </cell>
          <cell r="D1902">
            <v>144906.09</v>
          </cell>
          <cell r="E1902">
            <v>1402.52</v>
          </cell>
          <cell r="F1902">
            <v>146308.60999999999</v>
          </cell>
        </row>
        <row r="1903">
          <cell r="A1903" t="str">
            <v>36.08.360</v>
          </cell>
          <cell r="B1903" t="str">
            <v>Grupo gerador carenado com potência de 460/434 kVA, variação de + ou - 10% - completo</v>
          </cell>
          <cell r="C1903" t="str">
            <v>UN</v>
          </cell>
          <cell r="D1903">
            <v>341002.78</v>
          </cell>
          <cell r="E1903">
            <v>1549.52</v>
          </cell>
          <cell r="F1903">
            <v>342552.3</v>
          </cell>
        </row>
        <row r="1904">
          <cell r="A1904" t="str">
            <v>36.08.540</v>
          </cell>
          <cell r="B1904" t="str">
            <v>Grupo gerador com potência de 460/434 kVA, variação de + ou - 10% - completo</v>
          </cell>
          <cell r="C1904" t="str">
            <v>UN</v>
          </cell>
          <cell r="D1904">
            <v>273152.90999999997</v>
          </cell>
          <cell r="E1904">
            <v>1552.38</v>
          </cell>
          <cell r="F1904">
            <v>274705.28999999998</v>
          </cell>
        </row>
        <row r="1905">
          <cell r="A1905" t="str">
            <v>36.09</v>
          </cell>
          <cell r="B1905" t="str">
            <v>Transformador de entrada</v>
          </cell>
        </row>
        <row r="1906">
          <cell r="A1906" t="str">
            <v>36.09.020</v>
          </cell>
          <cell r="B1906" t="str">
            <v>Transformador de potência trifásico de 225 kVA, classe 15 kV, a óleo</v>
          </cell>
          <cell r="C1906" t="str">
            <v>UN</v>
          </cell>
          <cell r="D1906">
            <v>26597.96</v>
          </cell>
          <cell r="E1906">
            <v>749.3</v>
          </cell>
          <cell r="F1906">
            <v>27347.26</v>
          </cell>
        </row>
        <row r="1907">
          <cell r="A1907" t="str">
            <v>36.09.050</v>
          </cell>
          <cell r="B1907" t="str">
            <v>Transformador de potência trifásico de 150 kVA, classe 15 kV, a óleo</v>
          </cell>
          <cell r="C1907" t="str">
            <v>UN</v>
          </cell>
          <cell r="D1907">
            <v>19435.23</v>
          </cell>
          <cell r="E1907">
            <v>749.3</v>
          </cell>
          <cell r="F1907">
            <v>20184.53</v>
          </cell>
        </row>
        <row r="1908">
          <cell r="A1908" t="str">
            <v>36.09.060</v>
          </cell>
          <cell r="B1908" t="str">
            <v>Transformador de potência trifásico de 500 kVA, classe 15 kV, a seco</v>
          </cell>
          <cell r="C1908" t="str">
            <v>UN</v>
          </cell>
          <cell r="D1908">
            <v>53037.8</v>
          </cell>
          <cell r="E1908">
            <v>1198.8800000000001</v>
          </cell>
          <cell r="F1908">
            <v>54236.68</v>
          </cell>
        </row>
        <row r="1909">
          <cell r="A1909" t="str">
            <v>36.09.070</v>
          </cell>
          <cell r="B1909" t="str">
            <v>Transformador de potência trifásico de 1000 kVA, classe 15 kV, a seco com cabine</v>
          </cell>
          <cell r="C1909" t="str">
            <v>UN</v>
          </cell>
          <cell r="D1909">
            <v>98091.54</v>
          </cell>
          <cell r="E1909">
            <v>1198.8800000000001</v>
          </cell>
          <cell r="F1909">
            <v>99290.42</v>
          </cell>
        </row>
        <row r="1910">
          <cell r="A1910" t="str">
            <v>36.09.100</v>
          </cell>
          <cell r="B1910" t="str">
            <v>Transformador de potência trifásico de 5 kVA, classe 0,6 kV, a seco com cabine</v>
          </cell>
          <cell r="C1910" t="str">
            <v>UN</v>
          </cell>
          <cell r="D1910">
            <v>4311.1899999999996</v>
          </cell>
          <cell r="E1910">
            <v>299.72000000000003</v>
          </cell>
          <cell r="F1910">
            <v>4610.91</v>
          </cell>
        </row>
        <row r="1911">
          <cell r="A1911" t="str">
            <v>36.09.110</v>
          </cell>
          <cell r="B1911" t="str">
            <v>Transformador de potência trifásico de 7,5 kVA, classe 0,6 kV, a seco com cabine</v>
          </cell>
          <cell r="C1911" t="str">
            <v>UN</v>
          </cell>
          <cell r="D1911">
            <v>4711.8</v>
          </cell>
          <cell r="E1911">
            <v>299.72000000000003</v>
          </cell>
          <cell r="F1911">
            <v>5011.5200000000004</v>
          </cell>
        </row>
        <row r="1912">
          <cell r="A1912" t="str">
            <v>36.09.150</v>
          </cell>
          <cell r="B1912" t="str">
            <v>Transformador de potência trifásico de 75 kVA, classe 15 kV, a óleo</v>
          </cell>
          <cell r="C1912" t="str">
            <v>UN</v>
          </cell>
          <cell r="D1912">
            <v>17266.14</v>
          </cell>
          <cell r="E1912">
            <v>749.3</v>
          </cell>
          <cell r="F1912">
            <v>18015.439999999999</v>
          </cell>
        </row>
        <row r="1913">
          <cell r="A1913" t="str">
            <v>36.09.170</v>
          </cell>
          <cell r="B1913" t="str">
            <v>Transformador de potência trifásico de 300 kVA, classe 15 kV, a óleo</v>
          </cell>
          <cell r="C1913" t="str">
            <v>UN</v>
          </cell>
          <cell r="D1913">
            <v>27994.89</v>
          </cell>
          <cell r="E1913">
            <v>749.3</v>
          </cell>
          <cell r="F1913">
            <v>28744.19</v>
          </cell>
        </row>
        <row r="1914">
          <cell r="A1914" t="str">
            <v>36.09.180</v>
          </cell>
          <cell r="B1914" t="str">
            <v>Transformador de potência trifásico de 112,5 kVA, classe 15 kV, a óleo</v>
          </cell>
          <cell r="C1914" t="str">
            <v>UN</v>
          </cell>
          <cell r="D1914">
            <v>15288.32</v>
          </cell>
          <cell r="E1914">
            <v>749.3</v>
          </cell>
          <cell r="F1914">
            <v>16037.62</v>
          </cell>
        </row>
        <row r="1915">
          <cell r="A1915" t="str">
            <v>36.09.220</v>
          </cell>
          <cell r="B1915" t="str">
            <v>Transformador de potência trifásico de 500 kVA, classe 15 kV, a seco com cabine</v>
          </cell>
          <cell r="C1915" t="str">
            <v>UN</v>
          </cell>
          <cell r="D1915">
            <v>67020.31</v>
          </cell>
          <cell r="E1915">
            <v>1198.8800000000001</v>
          </cell>
          <cell r="F1915">
            <v>68219.19</v>
          </cell>
        </row>
        <row r="1916">
          <cell r="A1916" t="str">
            <v>36.09.230</v>
          </cell>
          <cell r="B1916" t="str">
            <v>Transformador de potência trifásico de 30 kVA, classe 1,2 KV, a seco com cabine</v>
          </cell>
          <cell r="C1916" t="str">
            <v>UN</v>
          </cell>
          <cell r="D1916">
            <v>14442.93</v>
          </cell>
          <cell r="E1916">
            <v>299.72000000000003</v>
          </cell>
          <cell r="F1916">
            <v>14742.65</v>
          </cell>
        </row>
        <row r="1917">
          <cell r="A1917" t="str">
            <v>36.09.250</v>
          </cell>
          <cell r="B1917" t="str">
            <v>Transformador de potência trifásico de 500 kVA, classe 15 kV, a óleo</v>
          </cell>
          <cell r="C1917" t="str">
            <v>UN</v>
          </cell>
          <cell r="D1917">
            <v>49314.400000000001</v>
          </cell>
          <cell r="E1917">
            <v>1198.8800000000001</v>
          </cell>
          <cell r="F1917">
            <v>50513.279999999999</v>
          </cell>
        </row>
        <row r="1918">
          <cell r="A1918" t="str">
            <v>36.09.300</v>
          </cell>
          <cell r="B1918" t="str">
            <v>Transformador de potência trifásico de 750 kVA, classe 15 kV, a óleo</v>
          </cell>
          <cell r="C1918" t="str">
            <v>UN</v>
          </cell>
          <cell r="D1918">
            <v>65119.38</v>
          </cell>
          <cell r="E1918">
            <v>1198.8800000000001</v>
          </cell>
          <cell r="F1918">
            <v>66318.259999999995</v>
          </cell>
        </row>
        <row r="1919">
          <cell r="A1919" t="str">
            <v>36.09.360</v>
          </cell>
          <cell r="B1919" t="str">
            <v>Transformador de potência trifásico de 750 kVA, classe 15 kV, a seco</v>
          </cell>
          <cell r="C1919" t="str">
            <v>UN</v>
          </cell>
          <cell r="D1919">
            <v>84866.38</v>
          </cell>
          <cell r="E1919">
            <v>1198.8800000000001</v>
          </cell>
          <cell r="F1919">
            <v>86065.26</v>
          </cell>
        </row>
        <row r="1920">
          <cell r="A1920" t="str">
            <v>36.09.370</v>
          </cell>
          <cell r="B1920" t="str">
            <v>Transformador de potência trifásico de 300 kVA, classe 15 kV, a seco</v>
          </cell>
          <cell r="C1920" t="str">
            <v>UN</v>
          </cell>
          <cell r="D1920">
            <v>53222.39</v>
          </cell>
          <cell r="E1920">
            <v>749.3</v>
          </cell>
          <cell r="F1920">
            <v>53971.69</v>
          </cell>
        </row>
        <row r="1921">
          <cell r="A1921" t="str">
            <v>36.09.410</v>
          </cell>
          <cell r="B1921" t="str">
            <v>Transformador de potência trifásico de 45 kVA, classe 15 kV, a seco</v>
          </cell>
          <cell r="C1921" t="str">
            <v>UN</v>
          </cell>
          <cell r="D1921">
            <v>23531.71</v>
          </cell>
          <cell r="E1921">
            <v>749.3</v>
          </cell>
          <cell r="F1921">
            <v>24281.01</v>
          </cell>
        </row>
        <row r="1922">
          <cell r="A1922" t="str">
            <v>36.09.440</v>
          </cell>
          <cell r="B1922" t="str">
            <v>Transformador de potência trifásico de 500 kVA, classe 15 kV, a óleo - tipo pedestal</v>
          </cell>
          <cell r="C1922" t="str">
            <v>UN</v>
          </cell>
          <cell r="D1922">
            <v>105963.17</v>
          </cell>
          <cell r="E1922">
            <v>1198.8800000000001</v>
          </cell>
          <cell r="F1922">
            <v>107162.05</v>
          </cell>
        </row>
        <row r="1923">
          <cell r="A1923" t="str">
            <v>36.09.480</v>
          </cell>
          <cell r="B1923" t="str">
            <v>Transformador trifásico a seco de 112,5 kVA, encapsulado em resina epóxi sob vácuo</v>
          </cell>
          <cell r="C1923" t="str">
            <v>UN</v>
          </cell>
          <cell r="D1923">
            <v>27678.799999999999</v>
          </cell>
          <cell r="E1923">
            <v>749.3</v>
          </cell>
          <cell r="F1923">
            <v>28428.1</v>
          </cell>
        </row>
        <row r="1924">
          <cell r="A1924" t="str">
            <v>36.09.490</v>
          </cell>
          <cell r="B1924" t="str">
            <v>Transformador trifásico a seco de 150 kVA, encapsulado em resina epóxi sob vácuo</v>
          </cell>
          <cell r="C1924" t="str">
            <v>UN</v>
          </cell>
          <cell r="D1924">
            <v>34335.360000000001</v>
          </cell>
          <cell r="E1924">
            <v>749.3</v>
          </cell>
          <cell r="F1924">
            <v>35084.660000000003</v>
          </cell>
        </row>
        <row r="1925">
          <cell r="A1925" t="str">
            <v>36.20</v>
          </cell>
          <cell r="B1925" t="str">
            <v>Reparos, conservacoes e complementos - GRUPO 36</v>
          </cell>
        </row>
        <row r="1926">
          <cell r="A1926" t="str">
            <v>36.20.010</v>
          </cell>
          <cell r="B1926" t="str">
            <v>Vergalhão de cobre eletrolítico, diâmetro de 3/8´</v>
          </cell>
          <cell r="C1926" t="str">
            <v>M</v>
          </cell>
          <cell r="D1926">
            <v>75.83</v>
          </cell>
          <cell r="E1926">
            <v>14.56</v>
          </cell>
          <cell r="F1926">
            <v>90.39</v>
          </cell>
        </row>
        <row r="1927">
          <cell r="A1927" t="str">
            <v>36.20.030</v>
          </cell>
          <cell r="B1927" t="str">
            <v>União angular para vergalhão, diâmetro de 3/8´</v>
          </cell>
          <cell r="C1927" t="str">
            <v>UN</v>
          </cell>
          <cell r="D1927">
            <v>46.6</v>
          </cell>
          <cell r="E1927">
            <v>7.27</v>
          </cell>
          <cell r="F1927">
            <v>53.87</v>
          </cell>
        </row>
        <row r="1928">
          <cell r="A1928" t="str">
            <v>36.20.040</v>
          </cell>
          <cell r="B1928" t="str">
            <v>Bobina mínima para disjuntor (a óleo)</v>
          </cell>
          <cell r="C1928" t="str">
            <v>UN</v>
          </cell>
          <cell r="D1928">
            <v>1340.28</v>
          </cell>
          <cell r="E1928">
            <v>48.04</v>
          </cell>
          <cell r="F1928">
            <v>1388.32</v>
          </cell>
        </row>
        <row r="1929">
          <cell r="A1929" t="str">
            <v>36.20.050</v>
          </cell>
          <cell r="B1929" t="str">
            <v>Terminal para vergalhão, diâmetro de 3/8´</v>
          </cell>
          <cell r="C1929" t="str">
            <v>UN</v>
          </cell>
          <cell r="D1929">
            <v>25.43</v>
          </cell>
          <cell r="E1929">
            <v>7.27</v>
          </cell>
          <cell r="F1929">
            <v>32.700000000000003</v>
          </cell>
        </row>
        <row r="1930">
          <cell r="A1930" t="str">
            <v>36.20.060</v>
          </cell>
          <cell r="B1930" t="str">
            <v>Braçadeira para fixação de eletroduto, até 4´</v>
          </cell>
          <cell r="C1930" t="str">
            <v>UN</v>
          </cell>
          <cell r="D1930">
            <v>3.3</v>
          </cell>
          <cell r="E1930">
            <v>5.46</v>
          </cell>
          <cell r="F1930">
            <v>8.76</v>
          </cell>
        </row>
        <row r="1931">
          <cell r="A1931" t="str">
            <v>36.20.070</v>
          </cell>
          <cell r="B1931" t="str">
            <v>Prensa vergalhão ´T´, diâmetro de 3/8´</v>
          </cell>
          <cell r="C1931" t="str">
            <v>UN</v>
          </cell>
          <cell r="D1931">
            <v>21.58</v>
          </cell>
          <cell r="E1931">
            <v>7.27</v>
          </cell>
          <cell r="F1931">
            <v>28.85</v>
          </cell>
        </row>
        <row r="1932">
          <cell r="A1932" t="str">
            <v>36.20.090</v>
          </cell>
          <cell r="B1932" t="str">
            <v>Vara para manobra em cabine em fibra de vidro, para tensão até 36 kV</v>
          </cell>
          <cell r="C1932" t="str">
            <v>UN</v>
          </cell>
          <cell r="D1932">
            <v>586.80999999999995</v>
          </cell>
          <cell r="E1932">
            <v>0.73</v>
          </cell>
          <cell r="F1932">
            <v>587.54</v>
          </cell>
        </row>
        <row r="1933">
          <cell r="A1933" t="str">
            <v>36.20.100</v>
          </cell>
          <cell r="B1933" t="str">
            <v>Bucha para passagem interna/externa com isolação para 15 kV</v>
          </cell>
          <cell r="C1933" t="str">
            <v>UN</v>
          </cell>
          <cell r="D1933">
            <v>415.23</v>
          </cell>
          <cell r="E1933">
            <v>18.2</v>
          </cell>
          <cell r="F1933">
            <v>433.43</v>
          </cell>
        </row>
        <row r="1934">
          <cell r="A1934" t="str">
            <v>36.20.120</v>
          </cell>
          <cell r="B1934" t="str">
            <v>Chapa de ferro de 1,50 x 0,50 m para bucha de passagem</v>
          </cell>
          <cell r="C1934" t="str">
            <v>UN</v>
          </cell>
          <cell r="D1934">
            <v>297.26</v>
          </cell>
          <cell r="E1934">
            <v>18.2</v>
          </cell>
          <cell r="F1934">
            <v>315.45999999999998</v>
          </cell>
        </row>
        <row r="1935">
          <cell r="A1935" t="str">
            <v>36.20.140</v>
          </cell>
          <cell r="B1935" t="str">
            <v>Cruzeta de madeira de 2400 mm</v>
          </cell>
          <cell r="C1935" t="str">
            <v>UN</v>
          </cell>
          <cell r="D1935">
            <v>242.72</v>
          </cell>
          <cell r="E1935">
            <v>101.82</v>
          </cell>
          <cell r="F1935">
            <v>344.54</v>
          </cell>
        </row>
        <row r="1936">
          <cell r="A1936" t="str">
            <v>36.20.180</v>
          </cell>
          <cell r="B1936" t="str">
            <v>Luva isolante de borracha, acima de 10 até 20 kV</v>
          </cell>
          <cell r="C1936" t="str">
            <v>PAR</v>
          </cell>
          <cell r="D1936">
            <v>527.09</v>
          </cell>
          <cell r="E1936">
            <v>0.73</v>
          </cell>
          <cell r="F1936">
            <v>527.82000000000005</v>
          </cell>
        </row>
        <row r="1937">
          <cell r="A1937" t="str">
            <v>36.20.200</v>
          </cell>
          <cell r="B1937" t="str">
            <v>Mão francesa de 700 mm</v>
          </cell>
          <cell r="C1937" t="str">
            <v>UN</v>
          </cell>
          <cell r="D1937">
            <v>22.72</v>
          </cell>
          <cell r="E1937">
            <v>36.39</v>
          </cell>
          <cell r="F1937">
            <v>59.11</v>
          </cell>
        </row>
        <row r="1938">
          <cell r="A1938" t="str">
            <v>36.20.210</v>
          </cell>
          <cell r="B1938" t="str">
            <v>Luva isolante de borracha, até 10 kV</v>
          </cell>
          <cell r="C1938" t="str">
            <v>PAR</v>
          </cell>
          <cell r="D1938">
            <v>483.19</v>
          </cell>
          <cell r="E1938">
            <v>0.73</v>
          </cell>
          <cell r="F1938">
            <v>483.92</v>
          </cell>
        </row>
        <row r="1939">
          <cell r="A1939" t="str">
            <v>36.20.220</v>
          </cell>
          <cell r="B1939" t="str">
            <v>Mudança de tap do transformador</v>
          </cell>
          <cell r="C1939" t="str">
            <v>UN</v>
          </cell>
          <cell r="E1939">
            <v>203.64</v>
          </cell>
          <cell r="F1939">
            <v>203.64</v>
          </cell>
        </row>
        <row r="1940">
          <cell r="A1940" t="str">
            <v>36.20.240</v>
          </cell>
          <cell r="B1940" t="str">
            <v>Óleo para disjuntor</v>
          </cell>
          <cell r="C1940" t="str">
            <v>L</v>
          </cell>
          <cell r="D1940">
            <v>18.45</v>
          </cell>
          <cell r="E1940">
            <v>0.57999999999999996</v>
          </cell>
          <cell r="F1940">
            <v>19.03</v>
          </cell>
        </row>
        <row r="1941">
          <cell r="A1941" t="str">
            <v>36.20.260</v>
          </cell>
          <cell r="B1941" t="str">
            <v>Óleo para transformador</v>
          </cell>
          <cell r="C1941" t="str">
            <v>L</v>
          </cell>
          <cell r="D1941">
            <v>18.45</v>
          </cell>
          <cell r="E1941">
            <v>0.87</v>
          </cell>
          <cell r="F1941">
            <v>19.32</v>
          </cell>
        </row>
        <row r="1942">
          <cell r="A1942" t="str">
            <v>36.20.282</v>
          </cell>
          <cell r="B1942" t="str">
            <v>Placa de advertência em chapa de aço, com pintura refletiva "Perigo Alta Tensão"</v>
          </cell>
          <cell r="C1942" t="str">
            <v>M2</v>
          </cell>
          <cell r="D1942">
            <v>519.75</v>
          </cell>
          <cell r="E1942">
            <v>7.26</v>
          </cell>
          <cell r="F1942">
            <v>527.01</v>
          </cell>
        </row>
        <row r="1943">
          <cell r="A1943" t="str">
            <v>36.20.284</v>
          </cell>
          <cell r="B1943" t="str">
            <v>Placa de advertência em chapa de alumínio, com pintura refletiva "Perigo Alta Tensão"</v>
          </cell>
          <cell r="C1943" t="str">
            <v>M2</v>
          </cell>
          <cell r="D1943">
            <v>648</v>
          </cell>
          <cell r="E1943">
            <v>7.26</v>
          </cell>
          <cell r="F1943">
            <v>655.26</v>
          </cell>
        </row>
        <row r="1944">
          <cell r="A1944" t="str">
            <v>36.20.330</v>
          </cell>
          <cell r="B1944" t="str">
            <v>Luva de couro para proteção de luva isolante</v>
          </cell>
          <cell r="C1944" t="str">
            <v>PAR</v>
          </cell>
          <cell r="D1944">
            <v>38.67</v>
          </cell>
          <cell r="E1944">
            <v>0.73</v>
          </cell>
          <cell r="F1944">
            <v>39.4</v>
          </cell>
        </row>
        <row r="1945">
          <cell r="A1945" t="str">
            <v>36.20.340</v>
          </cell>
          <cell r="B1945" t="str">
            <v>Sela para cruzeta de madeira</v>
          </cell>
          <cell r="C1945" t="str">
            <v>UN</v>
          </cell>
          <cell r="D1945">
            <v>15.05</v>
          </cell>
          <cell r="E1945">
            <v>50.91</v>
          </cell>
          <cell r="F1945">
            <v>65.959999999999994</v>
          </cell>
        </row>
        <row r="1946">
          <cell r="A1946" t="str">
            <v>36.20.350</v>
          </cell>
          <cell r="B1946" t="str">
            <v>Caixa porta luvas em madeira, com tampa</v>
          </cell>
          <cell r="C1946" t="str">
            <v>UN</v>
          </cell>
          <cell r="D1946">
            <v>71.37</v>
          </cell>
          <cell r="E1946">
            <v>0.73</v>
          </cell>
          <cell r="F1946">
            <v>72.099999999999994</v>
          </cell>
        </row>
        <row r="1947">
          <cell r="A1947" t="str">
            <v>36.20.360</v>
          </cell>
          <cell r="B1947" t="str">
            <v>Suporte de transformador em poste ou estaleiro</v>
          </cell>
          <cell r="C1947" t="str">
            <v>UN</v>
          </cell>
          <cell r="D1947">
            <v>181.28</v>
          </cell>
          <cell r="E1947">
            <v>101.82</v>
          </cell>
          <cell r="F1947">
            <v>283.10000000000002</v>
          </cell>
        </row>
        <row r="1948">
          <cell r="A1948" t="str">
            <v>36.20.380</v>
          </cell>
          <cell r="B1948" t="str">
            <v>Tapete de borracha isolante elétrico de 1000 x 1000 mm</v>
          </cell>
          <cell r="C1948" t="str">
            <v>UN</v>
          </cell>
          <cell r="D1948">
            <v>341.77</v>
          </cell>
          <cell r="E1948">
            <v>0.73</v>
          </cell>
          <cell r="F1948">
            <v>342.5</v>
          </cell>
        </row>
        <row r="1949">
          <cell r="A1949" t="str">
            <v>36.20.540</v>
          </cell>
          <cell r="B1949" t="str">
            <v>Cruzeta metálica de 2400 mm, para fixação de mufla ou para-raios</v>
          </cell>
          <cell r="C1949" t="str">
            <v>UN</v>
          </cell>
          <cell r="D1949">
            <v>534.32000000000005</v>
          </cell>
          <cell r="E1949">
            <v>101.82</v>
          </cell>
          <cell r="F1949">
            <v>636.14</v>
          </cell>
        </row>
        <row r="1950">
          <cell r="A1950" t="str">
            <v>36.20.560</v>
          </cell>
          <cell r="B1950" t="str">
            <v>Dispositivo Soft Starter para motor 15 cv, trifásico 220 V</v>
          </cell>
          <cell r="C1950" t="str">
            <v>UN</v>
          </cell>
          <cell r="D1950">
            <v>2254.16</v>
          </cell>
          <cell r="E1950">
            <v>36.39</v>
          </cell>
          <cell r="F1950">
            <v>2290.5500000000002</v>
          </cell>
        </row>
        <row r="1951">
          <cell r="A1951" t="str">
            <v>36.20.570</v>
          </cell>
          <cell r="B1951" t="str">
            <v>Dispositivo Soft Starter para motor 25 cv, trifásico 220 V</v>
          </cell>
          <cell r="C1951" t="str">
            <v>UN</v>
          </cell>
          <cell r="D1951">
            <v>3378.09</v>
          </cell>
          <cell r="E1951">
            <v>36.39</v>
          </cell>
          <cell r="F1951">
            <v>3414.48</v>
          </cell>
        </row>
        <row r="1952">
          <cell r="A1952" t="str">
            <v>36.20.580</v>
          </cell>
          <cell r="B1952" t="str">
            <v>Dispositivo Soft Starter para motor 50 cv, trifásico 220 V</v>
          </cell>
          <cell r="C1952" t="str">
            <v>UN</v>
          </cell>
          <cell r="D1952">
            <v>4364.32</v>
          </cell>
          <cell r="E1952">
            <v>36.39</v>
          </cell>
          <cell r="F1952">
            <v>4400.71</v>
          </cell>
        </row>
        <row r="1953">
          <cell r="A1953" t="str">
            <v>37</v>
          </cell>
          <cell r="B1953" t="str">
            <v>QUADRO E PAINEL PARA ENERGIA ELETRICA E TELEFONIA</v>
          </cell>
        </row>
        <row r="1954">
          <cell r="A1954" t="str">
            <v>37.01</v>
          </cell>
          <cell r="B1954" t="str">
            <v>Quadro para telefonia embutir, protecao IP40 chapa nº 16msg</v>
          </cell>
        </row>
        <row r="1955">
          <cell r="A1955" t="str">
            <v>37.01.020</v>
          </cell>
          <cell r="B1955" t="str">
            <v>Quadro Telebrás de embutir de 200 x 200 x 120 mm</v>
          </cell>
          <cell r="C1955" t="str">
            <v>UN</v>
          </cell>
          <cell r="D1955">
            <v>39.590000000000003</v>
          </cell>
          <cell r="E1955">
            <v>62.12</v>
          </cell>
          <cell r="F1955">
            <v>101.71</v>
          </cell>
        </row>
        <row r="1956">
          <cell r="A1956" t="str">
            <v>37.01.080</v>
          </cell>
          <cell r="B1956" t="str">
            <v>Quadro Telebrás de embutir de 400 x 400 x 120 mm</v>
          </cell>
          <cell r="C1956" t="str">
            <v>UN</v>
          </cell>
          <cell r="D1956">
            <v>81.13</v>
          </cell>
          <cell r="E1956">
            <v>86.75</v>
          </cell>
          <cell r="F1956">
            <v>167.88</v>
          </cell>
        </row>
        <row r="1957">
          <cell r="A1957" t="str">
            <v>37.01.120</v>
          </cell>
          <cell r="B1957" t="str">
            <v>Quadro Telebrás de embutir de 600 x 600 x 120 mm</v>
          </cell>
          <cell r="C1957" t="str">
            <v>UN</v>
          </cell>
          <cell r="D1957">
            <v>143.86000000000001</v>
          </cell>
          <cell r="E1957">
            <v>111.37</v>
          </cell>
          <cell r="F1957">
            <v>255.23</v>
          </cell>
        </row>
        <row r="1958">
          <cell r="A1958" t="str">
            <v>37.01.160</v>
          </cell>
          <cell r="B1958" t="str">
            <v>Quadro Telebrás de embutir de 800 x 800 x 120 mm</v>
          </cell>
          <cell r="C1958" t="str">
            <v>UN</v>
          </cell>
          <cell r="D1958">
            <v>410.54</v>
          </cell>
          <cell r="E1958">
            <v>138.19</v>
          </cell>
          <cell r="F1958">
            <v>548.73</v>
          </cell>
        </row>
        <row r="1959">
          <cell r="A1959" t="str">
            <v>37.01.220</v>
          </cell>
          <cell r="B1959" t="str">
            <v>Quadro Telebrás de embutir de 1200 x 1200 x 120 mm</v>
          </cell>
          <cell r="C1959" t="str">
            <v>UN</v>
          </cell>
          <cell r="D1959">
            <v>842.32</v>
          </cell>
          <cell r="E1959">
            <v>185.26</v>
          </cell>
          <cell r="F1959">
            <v>1027.58</v>
          </cell>
        </row>
        <row r="1960">
          <cell r="A1960" t="str">
            <v>37.02</v>
          </cell>
          <cell r="B1960" t="str">
            <v>Quadro para telefonia de sobrepor, protecao IP40 chapa nº 16msg</v>
          </cell>
        </row>
        <row r="1961">
          <cell r="A1961" t="str">
            <v>37.02.020</v>
          </cell>
          <cell r="B1961" t="str">
            <v>Quadro Telebrás de sobrepor de 200 x 200 x 120 mm</v>
          </cell>
          <cell r="C1961" t="str">
            <v>UN</v>
          </cell>
          <cell r="D1961">
            <v>73.959999999999994</v>
          </cell>
          <cell r="E1961">
            <v>54.59</v>
          </cell>
          <cell r="F1961">
            <v>128.55000000000001</v>
          </cell>
        </row>
        <row r="1962">
          <cell r="A1962" t="str">
            <v>37.02.060</v>
          </cell>
          <cell r="B1962" t="str">
            <v>Quadro Telebrás de sobrepor de 400 x 400 x 120 mm</v>
          </cell>
          <cell r="C1962" t="str">
            <v>UN</v>
          </cell>
          <cell r="D1962">
            <v>166.99</v>
          </cell>
          <cell r="E1962">
            <v>72.78</v>
          </cell>
          <cell r="F1962">
            <v>239.77</v>
          </cell>
        </row>
        <row r="1963">
          <cell r="A1963" t="str">
            <v>37.02.100</v>
          </cell>
          <cell r="B1963" t="str">
            <v>Quadro Telebrás de sobrepor de 600 x 600 x 120 mm</v>
          </cell>
          <cell r="C1963" t="str">
            <v>UN</v>
          </cell>
          <cell r="D1963">
            <v>262.29000000000002</v>
          </cell>
          <cell r="E1963">
            <v>90.98</v>
          </cell>
          <cell r="F1963">
            <v>353.27</v>
          </cell>
        </row>
        <row r="1964">
          <cell r="A1964" t="str">
            <v>37.02.140</v>
          </cell>
          <cell r="B1964" t="str">
            <v>Quadro Telebrás de sobrepor de 800 x 800 x 120 mm</v>
          </cell>
          <cell r="C1964" t="str">
            <v>UN</v>
          </cell>
          <cell r="D1964">
            <v>418.29</v>
          </cell>
          <cell r="E1964">
            <v>109.17</v>
          </cell>
          <cell r="F1964">
            <v>527.46</v>
          </cell>
        </row>
        <row r="1965">
          <cell r="A1965" t="str">
            <v>37.03</v>
          </cell>
          <cell r="B1965" t="str">
            <v>Quadro distribuicao de luz e forca de embutir universal</v>
          </cell>
        </row>
        <row r="1966">
          <cell r="A1966" t="str">
            <v>37.03.200</v>
          </cell>
          <cell r="B1966" t="str">
            <v>Quadro de distribuição universal de embutir, para disjuntores 16 DIN / 12 Bolt-on - 150 A - sem componentes</v>
          </cell>
          <cell r="C1966" t="str">
            <v>UN</v>
          </cell>
          <cell r="D1966">
            <v>490.2</v>
          </cell>
          <cell r="E1966">
            <v>108.06</v>
          </cell>
          <cell r="F1966">
            <v>598.26</v>
          </cell>
        </row>
        <row r="1967">
          <cell r="A1967" t="str">
            <v>37.03.210</v>
          </cell>
          <cell r="B1967" t="str">
            <v>Quadro de distribuição universal de embutir, para disjuntores 24 DIN / 18 Bolt-on - 150 A - sem componentes</v>
          </cell>
          <cell r="C1967" t="str">
            <v>UN</v>
          </cell>
          <cell r="D1967">
            <v>483.52</v>
          </cell>
          <cell r="E1967">
            <v>108.06</v>
          </cell>
          <cell r="F1967">
            <v>591.58000000000004</v>
          </cell>
        </row>
        <row r="1968">
          <cell r="A1968" t="str">
            <v>37.03.220</v>
          </cell>
          <cell r="B1968" t="str">
            <v>Quadro de distribuição universal de embutir, para disjuntores 34 DIN / 24 Bolt-on - 150 A - sem componentes</v>
          </cell>
          <cell r="C1968" t="str">
            <v>UN</v>
          </cell>
          <cell r="D1968">
            <v>605.38</v>
          </cell>
          <cell r="E1968">
            <v>135.08000000000001</v>
          </cell>
          <cell r="F1968">
            <v>740.46</v>
          </cell>
        </row>
        <row r="1969">
          <cell r="A1969" t="str">
            <v>37.03.230</v>
          </cell>
          <cell r="B1969" t="str">
            <v>Quadro de distribuição universal de embutir, para disjuntores 44 DIN / 32 Bolt-on - 150 A - sem componentes</v>
          </cell>
          <cell r="C1969" t="str">
            <v>UN</v>
          </cell>
          <cell r="D1969">
            <v>637.23</v>
          </cell>
          <cell r="E1969">
            <v>135.08000000000001</v>
          </cell>
          <cell r="F1969">
            <v>772.31</v>
          </cell>
        </row>
        <row r="1970">
          <cell r="A1970" t="str">
            <v>37.03.240</v>
          </cell>
          <cell r="B1970" t="str">
            <v>Quadro de distribuição universal de embutir, para disjuntores 56 DIN / 40 Bolt-on - 225 A - sem componentes</v>
          </cell>
          <cell r="C1970" t="str">
            <v>UN</v>
          </cell>
          <cell r="D1970">
            <v>1117.03</v>
          </cell>
          <cell r="E1970">
            <v>162.09</v>
          </cell>
          <cell r="F1970">
            <v>1279.1199999999999</v>
          </cell>
        </row>
        <row r="1971">
          <cell r="A1971" t="str">
            <v>37.03.250</v>
          </cell>
          <cell r="B1971" t="str">
            <v>Quadro de distribuição universal de embutir, para disjuntores 70 DIN / 50 Bolt-on - 225 A - sem componentes</v>
          </cell>
          <cell r="C1971" t="str">
            <v>UN</v>
          </cell>
          <cell r="D1971">
            <v>1382.07</v>
          </cell>
          <cell r="E1971">
            <v>162.09</v>
          </cell>
          <cell r="F1971">
            <v>1544.16</v>
          </cell>
        </row>
        <row r="1972">
          <cell r="A1972" t="str">
            <v>37.04</v>
          </cell>
          <cell r="B1972" t="str">
            <v>Quadro distribuicao de luz e forca de sobrepor universal</v>
          </cell>
        </row>
        <row r="1973">
          <cell r="A1973" t="str">
            <v>37.04.250</v>
          </cell>
          <cell r="B1973" t="str">
            <v>Quadro de distribuição universal de sobrepor, para disjuntores 16 DIN / 12 Bolt-on - 150 A - sem componentes</v>
          </cell>
          <cell r="C1973" t="str">
            <v>UN</v>
          </cell>
          <cell r="D1973">
            <v>562.89</v>
          </cell>
          <cell r="E1973">
            <v>81.05</v>
          </cell>
          <cell r="F1973">
            <v>643.94000000000005</v>
          </cell>
        </row>
        <row r="1974">
          <cell r="A1974" t="str">
            <v>37.04.260</v>
          </cell>
          <cell r="B1974" t="str">
            <v>Quadro de distribuição universal de sobrepor, para disjuntores 24 DIN / 18 Bolt-on - 150 A - sem componentes</v>
          </cell>
          <cell r="C1974" t="str">
            <v>UN</v>
          </cell>
          <cell r="D1974">
            <v>651.67999999999995</v>
          </cell>
          <cell r="E1974">
            <v>81.05</v>
          </cell>
          <cell r="F1974">
            <v>732.73</v>
          </cell>
        </row>
        <row r="1975">
          <cell r="A1975" t="str">
            <v>37.04.270</v>
          </cell>
          <cell r="B1975" t="str">
            <v>Quadro de distribuição universal de sobrepor, para disjuntores 34 DIN / 24 Bolt-on - 150 A - sem componentes</v>
          </cell>
          <cell r="C1975" t="str">
            <v>UN</v>
          </cell>
          <cell r="D1975">
            <v>752.69</v>
          </cell>
          <cell r="E1975">
            <v>108.06</v>
          </cell>
          <cell r="F1975">
            <v>860.75</v>
          </cell>
        </row>
        <row r="1976">
          <cell r="A1976" t="str">
            <v>37.04.280</v>
          </cell>
          <cell r="B1976" t="str">
            <v>Quadro de distribuição universal de sobrepor, para disjuntores 44 DIN / 32 Bolt-on - 150 A - sem componentes</v>
          </cell>
          <cell r="C1976" t="str">
            <v>UN</v>
          </cell>
          <cell r="D1976">
            <v>811.99</v>
          </cell>
          <cell r="E1976">
            <v>108.06</v>
          </cell>
          <cell r="F1976">
            <v>920.05</v>
          </cell>
        </row>
        <row r="1977">
          <cell r="A1977" t="str">
            <v>37.04.290</v>
          </cell>
          <cell r="B1977" t="str">
            <v>Quadro de distribuição universal de sobrepor, para disjuntores 56 DIN / 40 Bolt-on - 225 A - sem componentes</v>
          </cell>
          <cell r="C1977" t="str">
            <v>UN</v>
          </cell>
          <cell r="D1977">
            <v>1165.2</v>
          </cell>
          <cell r="E1977">
            <v>135.08000000000001</v>
          </cell>
          <cell r="F1977">
            <v>1300.28</v>
          </cell>
        </row>
        <row r="1978">
          <cell r="A1978" t="str">
            <v>37.04.300</v>
          </cell>
          <cell r="B1978" t="str">
            <v>Quadro de distribuição universal de sobrepor, para disjuntores 70 DIN / 50 Bolt-on - 225 A - sem componentes</v>
          </cell>
          <cell r="C1978" t="str">
            <v>UN</v>
          </cell>
          <cell r="D1978">
            <v>1794.74</v>
          </cell>
          <cell r="E1978">
            <v>135.08000000000001</v>
          </cell>
          <cell r="F1978">
            <v>1929.82</v>
          </cell>
        </row>
        <row r="1979">
          <cell r="A1979" t="str">
            <v>37.06</v>
          </cell>
          <cell r="B1979" t="str">
            <v>Painel autoportante</v>
          </cell>
        </row>
        <row r="1980">
          <cell r="A1980" t="str">
            <v>37.06.014</v>
          </cell>
          <cell r="B1980" t="str">
            <v>Painel autoportante em chapa de aço, com proteção mínima IP 54 - sem componentes</v>
          </cell>
          <cell r="C1980" t="str">
            <v>M2</v>
          </cell>
          <cell r="D1980">
            <v>4395.21</v>
          </cell>
          <cell r="E1980">
            <v>96.8</v>
          </cell>
          <cell r="F1980">
            <v>4492.01</v>
          </cell>
        </row>
        <row r="1981">
          <cell r="A1981" t="str">
            <v>37.10</v>
          </cell>
          <cell r="B1981" t="str">
            <v>Barramentos</v>
          </cell>
        </row>
        <row r="1982">
          <cell r="A1982" t="str">
            <v>37.10.010</v>
          </cell>
          <cell r="B1982" t="str">
            <v>Barramento de cobre nu</v>
          </cell>
          <cell r="C1982" t="str">
            <v>KG</v>
          </cell>
          <cell r="D1982">
            <v>108.79</v>
          </cell>
          <cell r="E1982">
            <v>6.56</v>
          </cell>
          <cell r="F1982">
            <v>115.35</v>
          </cell>
        </row>
        <row r="1983">
          <cell r="A1983" t="str">
            <v>37.11</v>
          </cell>
          <cell r="B1983" t="str">
            <v>Bases</v>
          </cell>
        </row>
        <row r="1984">
          <cell r="A1984" t="str">
            <v>37.11.020</v>
          </cell>
          <cell r="B1984" t="str">
            <v>Base de fusível Diazed completa para 25 A</v>
          </cell>
          <cell r="C1984" t="str">
            <v>UN</v>
          </cell>
          <cell r="D1984">
            <v>26.61</v>
          </cell>
          <cell r="E1984">
            <v>10.92</v>
          </cell>
          <cell r="F1984">
            <v>37.53</v>
          </cell>
        </row>
        <row r="1985">
          <cell r="A1985" t="str">
            <v>37.11.040</v>
          </cell>
          <cell r="B1985" t="str">
            <v>Base de fusível Diazed completa para 63 A</v>
          </cell>
          <cell r="C1985" t="str">
            <v>UN</v>
          </cell>
          <cell r="D1985">
            <v>43.49</v>
          </cell>
          <cell r="E1985">
            <v>18.2</v>
          </cell>
          <cell r="F1985">
            <v>61.69</v>
          </cell>
        </row>
        <row r="1986">
          <cell r="A1986" t="str">
            <v>37.11.060</v>
          </cell>
          <cell r="B1986" t="str">
            <v>Base de fusível NH até 125 A, com fusível</v>
          </cell>
          <cell r="C1986" t="str">
            <v>UN</v>
          </cell>
          <cell r="D1986">
            <v>51.57</v>
          </cell>
          <cell r="E1986">
            <v>36.39</v>
          </cell>
          <cell r="F1986">
            <v>87.96</v>
          </cell>
        </row>
        <row r="1987">
          <cell r="A1987" t="str">
            <v>37.11.080</v>
          </cell>
          <cell r="B1987" t="str">
            <v>Base de fusível NH até 250 A, com fusível</v>
          </cell>
          <cell r="C1987" t="str">
            <v>UN</v>
          </cell>
          <cell r="D1987">
            <v>164.69</v>
          </cell>
          <cell r="E1987">
            <v>36.39</v>
          </cell>
          <cell r="F1987">
            <v>201.08</v>
          </cell>
        </row>
        <row r="1988">
          <cell r="A1988" t="str">
            <v>37.11.100</v>
          </cell>
          <cell r="B1988" t="str">
            <v>Base de fusível NH até 400 A, com fusível</v>
          </cell>
          <cell r="C1988" t="str">
            <v>UN</v>
          </cell>
          <cell r="D1988">
            <v>234.11</v>
          </cell>
          <cell r="E1988">
            <v>36.39</v>
          </cell>
          <cell r="F1988">
            <v>270.5</v>
          </cell>
        </row>
        <row r="1989">
          <cell r="A1989" t="str">
            <v>37.11.120</v>
          </cell>
          <cell r="B1989" t="str">
            <v>Base de fusível tripolar de 15 kV</v>
          </cell>
          <cell r="C1989" t="str">
            <v>UN</v>
          </cell>
          <cell r="D1989">
            <v>853.21</v>
          </cell>
          <cell r="E1989">
            <v>43.66</v>
          </cell>
          <cell r="F1989">
            <v>896.87</v>
          </cell>
        </row>
        <row r="1990">
          <cell r="A1990" t="str">
            <v>37.11.140</v>
          </cell>
          <cell r="B1990" t="str">
            <v>Base de fusível unipolar de 15 kV</v>
          </cell>
          <cell r="C1990" t="str">
            <v>UN</v>
          </cell>
          <cell r="D1990">
            <v>323.39</v>
          </cell>
          <cell r="E1990">
            <v>43.66</v>
          </cell>
          <cell r="F1990">
            <v>367.05</v>
          </cell>
        </row>
        <row r="1991">
          <cell r="A1991" t="str">
            <v>37.12</v>
          </cell>
          <cell r="B1991" t="str">
            <v>Fusiveis</v>
          </cell>
        </row>
        <row r="1992">
          <cell r="A1992" t="str">
            <v>37.12.020</v>
          </cell>
          <cell r="B1992" t="str">
            <v>Fusível tipo NH 00 de 6 A até 160 A</v>
          </cell>
          <cell r="C1992" t="str">
            <v>UN</v>
          </cell>
          <cell r="D1992">
            <v>22.85</v>
          </cell>
          <cell r="E1992">
            <v>7.27</v>
          </cell>
          <cell r="F1992">
            <v>30.12</v>
          </cell>
        </row>
        <row r="1993">
          <cell r="A1993" t="str">
            <v>37.12.040</v>
          </cell>
          <cell r="B1993" t="str">
            <v>Fusível tipo NH 1 de 36 A até 250 A</v>
          </cell>
          <cell r="C1993" t="str">
            <v>UN</v>
          </cell>
          <cell r="D1993">
            <v>55.94</v>
          </cell>
          <cell r="E1993">
            <v>7.27</v>
          </cell>
          <cell r="F1993">
            <v>63.21</v>
          </cell>
        </row>
        <row r="1994">
          <cell r="A1994" t="str">
            <v>37.12.060</v>
          </cell>
          <cell r="B1994" t="str">
            <v>Fusível tipo NH 2 de 224 A até 400 A</v>
          </cell>
          <cell r="C1994" t="str">
            <v>UN</v>
          </cell>
          <cell r="D1994">
            <v>76.02</v>
          </cell>
          <cell r="E1994">
            <v>7.27</v>
          </cell>
          <cell r="F1994">
            <v>83.29</v>
          </cell>
        </row>
        <row r="1995">
          <cell r="A1995" t="str">
            <v>37.12.080</v>
          </cell>
          <cell r="B1995" t="str">
            <v>Fusível tipo NH 3 de 400 A até 630 A</v>
          </cell>
          <cell r="C1995" t="str">
            <v>UN</v>
          </cell>
          <cell r="D1995">
            <v>110.92</v>
          </cell>
          <cell r="E1995">
            <v>7.27</v>
          </cell>
          <cell r="F1995">
            <v>118.19</v>
          </cell>
        </row>
        <row r="1996">
          <cell r="A1996" t="str">
            <v>37.12.120</v>
          </cell>
          <cell r="B1996" t="str">
            <v>Fusível tipo HH para 15 kV de 2,5 A até 50 A</v>
          </cell>
          <cell r="C1996" t="str">
            <v>UN</v>
          </cell>
          <cell r="D1996">
            <v>147.26</v>
          </cell>
          <cell r="E1996">
            <v>7.27</v>
          </cell>
          <cell r="F1996">
            <v>154.53</v>
          </cell>
        </row>
        <row r="1997">
          <cell r="A1997" t="str">
            <v>37.12.140</v>
          </cell>
          <cell r="B1997" t="str">
            <v>Fusível tipo HH para 15 kV de 60 A até 100 A</v>
          </cell>
          <cell r="C1997" t="str">
            <v>UN</v>
          </cell>
          <cell r="D1997">
            <v>309.33999999999997</v>
          </cell>
          <cell r="E1997">
            <v>7.27</v>
          </cell>
          <cell r="F1997">
            <v>316.61</v>
          </cell>
        </row>
        <row r="1998">
          <cell r="A1998" t="str">
            <v>37.12.200</v>
          </cell>
          <cell r="B1998" t="str">
            <v>Fusível Diazed retardado de 2 A até 25 A</v>
          </cell>
          <cell r="C1998" t="str">
            <v>UN</v>
          </cell>
          <cell r="D1998">
            <v>7.42</v>
          </cell>
          <cell r="E1998">
            <v>7.27</v>
          </cell>
          <cell r="F1998">
            <v>14.69</v>
          </cell>
        </row>
        <row r="1999">
          <cell r="A1999" t="str">
            <v>37.12.220</v>
          </cell>
          <cell r="B1999" t="str">
            <v>Fusível Diazed retardado de 35 A até 63 A</v>
          </cell>
          <cell r="C1999" t="str">
            <v>UN</v>
          </cell>
          <cell r="D1999">
            <v>8.94</v>
          </cell>
          <cell r="E1999">
            <v>7.27</v>
          </cell>
          <cell r="F1999">
            <v>16.21</v>
          </cell>
        </row>
        <row r="2000">
          <cell r="A2000" t="str">
            <v>37.12.300</v>
          </cell>
          <cell r="B2000" t="str">
            <v>Fusível em vidro para ´TP´ de 0,5 A</v>
          </cell>
          <cell r="C2000" t="str">
            <v>UN</v>
          </cell>
          <cell r="D2000">
            <v>35.35</v>
          </cell>
          <cell r="E2000">
            <v>1.82</v>
          </cell>
          <cell r="F2000">
            <v>37.17</v>
          </cell>
        </row>
        <row r="2001">
          <cell r="A2001" t="str">
            <v>37.13</v>
          </cell>
          <cell r="B2001" t="str">
            <v>Disjuntores</v>
          </cell>
        </row>
        <row r="2002">
          <cell r="A2002" t="str">
            <v>37.13.510</v>
          </cell>
          <cell r="B2002" t="str">
            <v>Disjuntor fixo PVO trifásico, 17,5 kV, 630 A x 350 MVA, 50/60 Hz, com acessórios</v>
          </cell>
          <cell r="C2002" t="str">
            <v>UN</v>
          </cell>
          <cell r="D2002">
            <v>14960.04</v>
          </cell>
          <cell r="E2002">
            <v>227.66</v>
          </cell>
          <cell r="F2002">
            <v>15187.7</v>
          </cell>
        </row>
        <row r="2003">
          <cell r="A2003" t="str">
            <v>37.13.520</v>
          </cell>
          <cell r="B2003" t="str">
            <v>Disjuntor a seco aberto trifásico, 600 V de 800 A, 50/60 Hz, com acessórios</v>
          </cell>
          <cell r="C2003" t="str">
            <v>UN</v>
          </cell>
          <cell r="D2003">
            <v>29943.14</v>
          </cell>
          <cell r="E2003">
            <v>203.64</v>
          </cell>
          <cell r="F2003">
            <v>30146.78</v>
          </cell>
        </row>
        <row r="2004">
          <cell r="A2004" t="str">
            <v>37.13.530</v>
          </cell>
          <cell r="B2004" t="str">
            <v>Disjuntor fixo PVO trifásico, 15 kV, 630 A x 350 MVA, com relé de proteção de sobrecorrente e transformadores de corrente</v>
          </cell>
          <cell r="C2004" t="str">
            <v>CJ</v>
          </cell>
          <cell r="D2004">
            <v>31780.87</v>
          </cell>
          <cell r="E2004">
            <v>300.99</v>
          </cell>
          <cell r="F2004">
            <v>32081.86</v>
          </cell>
        </row>
        <row r="2005">
          <cell r="A2005" t="str">
            <v>37.13.550</v>
          </cell>
          <cell r="B2005" t="str">
            <v>Disjuntor em caixa aberta tripolar extraível, 500V de 3200A, com acessórios</v>
          </cell>
          <cell r="C2005" t="str">
            <v>UN</v>
          </cell>
          <cell r="D2005">
            <v>68033.67</v>
          </cell>
          <cell r="E2005">
            <v>36.39</v>
          </cell>
          <cell r="F2005">
            <v>68070.06</v>
          </cell>
        </row>
        <row r="2006">
          <cell r="A2006" t="str">
            <v>37.13.570</v>
          </cell>
          <cell r="B2006" t="str">
            <v>Disjuntor em caixa aberta tripolar extraível, 500V de 4000A, com acessórios</v>
          </cell>
          <cell r="C2006" t="str">
            <v>UN</v>
          </cell>
          <cell r="D2006">
            <v>120551.52</v>
          </cell>
          <cell r="E2006">
            <v>36.39</v>
          </cell>
          <cell r="F2006">
            <v>120587.91</v>
          </cell>
        </row>
        <row r="2007">
          <cell r="A2007" t="str">
            <v>37.13.600</v>
          </cell>
          <cell r="B2007" t="str">
            <v>Disjuntor termomagnético, unipolar 127/220 V, corrente de 10 A até 30 A</v>
          </cell>
          <cell r="C2007" t="str">
            <v>UN</v>
          </cell>
          <cell r="D2007">
            <v>17.32</v>
          </cell>
          <cell r="E2007">
            <v>10.92</v>
          </cell>
          <cell r="F2007">
            <v>28.24</v>
          </cell>
        </row>
        <row r="2008">
          <cell r="A2008" t="str">
            <v>37.13.610</v>
          </cell>
          <cell r="B2008" t="str">
            <v>Disjuntor termomagnético, unipolar 127/220 V, corrente de 35 A até 50 A</v>
          </cell>
          <cell r="C2008" t="str">
            <v>UN</v>
          </cell>
          <cell r="D2008">
            <v>30.72</v>
          </cell>
          <cell r="E2008">
            <v>10.92</v>
          </cell>
          <cell r="F2008">
            <v>41.64</v>
          </cell>
        </row>
        <row r="2009">
          <cell r="A2009" t="str">
            <v>37.13.630</v>
          </cell>
          <cell r="B2009" t="str">
            <v>Disjuntor termomagnético, bipolar 220/380 V, corrente de 10 A até 50 A</v>
          </cell>
          <cell r="C2009" t="str">
            <v>UN</v>
          </cell>
          <cell r="D2009">
            <v>102.21</v>
          </cell>
          <cell r="E2009">
            <v>21.83</v>
          </cell>
          <cell r="F2009">
            <v>124.04</v>
          </cell>
        </row>
        <row r="2010">
          <cell r="A2010" t="str">
            <v>37.13.640</v>
          </cell>
          <cell r="B2010" t="str">
            <v>Disjuntor termomagnético, bipolar 220/380 V, corrente de 60 A até 100 A</v>
          </cell>
          <cell r="C2010" t="str">
            <v>UN</v>
          </cell>
          <cell r="D2010">
            <v>150.22</v>
          </cell>
          <cell r="E2010">
            <v>21.83</v>
          </cell>
          <cell r="F2010">
            <v>172.05</v>
          </cell>
        </row>
        <row r="2011">
          <cell r="A2011" t="str">
            <v>37.13.650</v>
          </cell>
          <cell r="B2011" t="str">
            <v>Disjuntor termomagnético, tripolar 220/380 V, corrente de 10 A até 50 A</v>
          </cell>
          <cell r="C2011" t="str">
            <v>UN</v>
          </cell>
          <cell r="D2011">
            <v>123.97</v>
          </cell>
          <cell r="E2011">
            <v>32.75</v>
          </cell>
          <cell r="F2011">
            <v>156.72</v>
          </cell>
        </row>
        <row r="2012">
          <cell r="A2012" t="str">
            <v>37.13.660</v>
          </cell>
          <cell r="B2012" t="str">
            <v>Disjuntor termomagnético, tripolar 220/380 V, corrente de 60 A até 100 A</v>
          </cell>
          <cell r="C2012" t="str">
            <v>UN</v>
          </cell>
          <cell r="D2012">
            <v>128.04</v>
          </cell>
          <cell r="E2012">
            <v>32.75</v>
          </cell>
          <cell r="F2012">
            <v>160.79</v>
          </cell>
        </row>
        <row r="2013">
          <cell r="A2013" t="str">
            <v>37.13.690</v>
          </cell>
          <cell r="B2013" t="str">
            <v>Disjuntor série universal, em caixa moldada, térmico e magnético fixos, bipolar 480 V, corrente de 60 A até 100 A</v>
          </cell>
          <cell r="C2013" t="str">
            <v>UN</v>
          </cell>
          <cell r="D2013">
            <v>440.85</v>
          </cell>
          <cell r="E2013">
            <v>36.39</v>
          </cell>
          <cell r="F2013">
            <v>477.24</v>
          </cell>
        </row>
        <row r="2014">
          <cell r="A2014" t="str">
            <v>37.13.700</v>
          </cell>
          <cell r="B2014" t="str">
            <v>Disjuntor série universal, em caixa moldada, térmico e magnético fixos, bipolar 480/600 V, corrente de 125 A</v>
          </cell>
          <cell r="C2014" t="str">
            <v>UN</v>
          </cell>
          <cell r="D2014">
            <v>630.64</v>
          </cell>
          <cell r="E2014">
            <v>36.39</v>
          </cell>
          <cell r="F2014">
            <v>667.03</v>
          </cell>
        </row>
        <row r="2015">
          <cell r="A2015" t="str">
            <v>37.13.720</v>
          </cell>
          <cell r="B2015" t="str">
            <v>Disjuntor série universal, em caixa moldada, térmico fixo e magnético ajustável, tripolar 600 V, corrente de 300 A até 400 A</v>
          </cell>
          <cell r="C2015" t="str">
            <v>UN</v>
          </cell>
          <cell r="D2015">
            <v>2575.0100000000002</v>
          </cell>
          <cell r="E2015">
            <v>72.78</v>
          </cell>
          <cell r="F2015">
            <v>2647.79</v>
          </cell>
        </row>
        <row r="2016">
          <cell r="A2016" t="str">
            <v>37.13.730</v>
          </cell>
          <cell r="B2016" t="str">
            <v>Disjuntor série universal, em caixa moldada, térmico fixo e magnético ajustável, tripolar 600 V, corrente de 500 A até 630 A</v>
          </cell>
          <cell r="C2016" t="str">
            <v>UN</v>
          </cell>
          <cell r="D2016">
            <v>4068.48</v>
          </cell>
          <cell r="E2016">
            <v>72.78</v>
          </cell>
          <cell r="F2016">
            <v>4141.26</v>
          </cell>
        </row>
        <row r="2017">
          <cell r="A2017" t="str">
            <v>37.13.740</v>
          </cell>
          <cell r="B2017" t="str">
            <v>Disjuntor série universal, em caixa moldada, térmico fixo e magnético ajustável, tripolar 600 V, corrente de 700 A até 800 A</v>
          </cell>
          <cell r="C2017" t="str">
            <v>UN</v>
          </cell>
          <cell r="D2017">
            <v>6693.2</v>
          </cell>
          <cell r="E2017">
            <v>72.78</v>
          </cell>
          <cell r="F2017">
            <v>6765.98</v>
          </cell>
        </row>
        <row r="2018">
          <cell r="A2018" t="str">
            <v>37.13.760</v>
          </cell>
          <cell r="B2018" t="str">
            <v>Disjuntor em caixa moldada, térmico e magnético ajustáveis, tripolar 630/690 V, faixa de ajuste de 440 até 630 A</v>
          </cell>
          <cell r="C2018" t="str">
            <v>UN</v>
          </cell>
          <cell r="D2018">
            <v>10123.94</v>
          </cell>
          <cell r="E2018">
            <v>72.78</v>
          </cell>
          <cell r="F2018">
            <v>10196.719999999999</v>
          </cell>
        </row>
        <row r="2019">
          <cell r="A2019" t="str">
            <v>37.13.770</v>
          </cell>
          <cell r="B2019" t="str">
            <v>Disjuntor em caixa moldada, térmico e magnético ajustáveis, tripolar 1250/690 V, faixa de ajuste de 800 até 1250 A</v>
          </cell>
          <cell r="C2019" t="str">
            <v>UN</v>
          </cell>
          <cell r="D2019">
            <v>11224.29</v>
          </cell>
          <cell r="E2019">
            <v>72.78</v>
          </cell>
          <cell r="F2019">
            <v>11297.07</v>
          </cell>
        </row>
        <row r="2020">
          <cell r="A2020" t="str">
            <v>37.13.780</v>
          </cell>
          <cell r="B2020" t="str">
            <v>Disjuntor em caixa moldada, térmico e magnético ajustáveis, tripolar 1600/690 V, faixa de ajuste de 1000 até 1600 A</v>
          </cell>
          <cell r="C2020" t="str">
            <v>UN</v>
          </cell>
          <cell r="D2020">
            <v>16065.81</v>
          </cell>
          <cell r="E2020">
            <v>72.78</v>
          </cell>
          <cell r="F2020">
            <v>16138.59</v>
          </cell>
        </row>
        <row r="2021">
          <cell r="A2021" t="str">
            <v>37.13.800</v>
          </cell>
          <cell r="B2021" t="str">
            <v>Mini-disjuntor termomagnético, unipolar 127/220 V, corrente de 10 A até 32 A</v>
          </cell>
          <cell r="C2021" t="str">
            <v>UN</v>
          </cell>
          <cell r="D2021">
            <v>12.1</v>
          </cell>
          <cell r="E2021">
            <v>7.27</v>
          </cell>
          <cell r="F2021">
            <v>19.37</v>
          </cell>
        </row>
        <row r="2022">
          <cell r="A2022" t="str">
            <v>37.13.810</v>
          </cell>
          <cell r="B2022" t="str">
            <v>Mini-disjuntor termomagnético, unipolar 127/220 V, corrente de 40 A até 50 A</v>
          </cell>
          <cell r="C2022" t="str">
            <v>UN</v>
          </cell>
          <cell r="D2022">
            <v>15.1</v>
          </cell>
          <cell r="E2022">
            <v>7.27</v>
          </cell>
          <cell r="F2022">
            <v>22.37</v>
          </cell>
        </row>
        <row r="2023">
          <cell r="A2023" t="str">
            <v>37.13.840</v>
          </cell>
          <cell r="B2023" t="str">
            <v>Mini-disjuntor termomagnético, bipolar 220/380 V, corrente de 10 A até 32 A</v>
          </cell>
          <cell r="C2023" t="str">
            <v>UN</v>
          </cell>
          <cell r="D2023">
            <v>46.34</v>
          </cell>
          <cell r="E2023">
            <v>7.27</v>
          </cell>
          <cell r="F2023">
            <v>53.61</v>
          </cell>
        </row>
        <row r="2024">
          <cell r="A2024" t="str">
            <v>37.13.850</v>
          </cell>
          <cell r="B2024" t="str">
            <v>Mini-disjuntor termomagnético, bipolar 220/380 V, corrente de 40 A até 50 A</v>
          </cell>
          <cell r="C2024" t="str">
            <v>UN</v>
          </cell>
          <cell r="D2024">
            <v>48.83</v>
          </cell>
          <cell r="E2024">
            <v>7.27</v>
          </cell>
          <cell r="F2024">
            <v>56.1</v>
          </cell>
        </row>
        <row r="2025">
          <cell r="A2025" t="str">
            <v>37.13.860</v>
          </cell>
          <cell r="B2025" t="str">
            <v>Mini-disjuntor termomagnético, bipolar 220/380 V, corrente de 63 A</v>
          </cell>
          <cell r="C2025" t="str">
            <v>UN</v>
          </cell>
          <cell r="D2025">
            <v>54.14</v>
          </cell>
          <cell r="E2025">
            <v>7.27</v>
          </cell>
          <cell r="F2025">
            <v>61.41</v>
          </cell>
        </row>
        <row r="2026">
          <cell r="A2026" t="str">
            <v>37.13.870</v>
          </cell>
          <cell r="B2026" t="str">
            <v>Mini-disjuntor termomagnético, bipolar 400 V, corrente de 80 A até 100 A</v>
          </cell>
          <cell r="C2026" t="str">
            <v>UN</v>
          </cell>
          <cell r="D2026">
            <v>142.03</v>
          </cell>
          <cell r="E2026">
            <v>7.27</v>
          </cell>
          <cell r="F2026">
            <v>149.30000000000001</v>
          </cell>
        </row>
        <row r="2027">
          <cell r="A2027" t="str">
            <v>37.13.880</v>
          </cell>
          <cell r="B2027" t="str">
            <v>Mini-disjuntor termomagnético, tripolar 220/380 V, corrente de 10 A até 32 A</v>
          </cell>
          <cell r="C2027" t="str">
            <v>UN</v>
          </cell>
          <cell r="D2027">
            <v>65.989999999999995</v>
          </cell>
          <cell r="E2027">
            <v>7.27</v>
          </cell>
          <cell r="F2027">
            <v>73.260000000000005</v>
          </cell>
        </row>
        <row r="2028">
          <cell r="A2028" t="str">
            <v>37.13.890</v>
          </cell>
          <cell r="B2028" t="str">
            <v>Mini-disjuntor termomagnético, tripolar 220/380 V, corrente de 40 A até 50 A</v>
          </cell>
          <cell r="C2028" t="str">
            <v>UN</v>
          </cell>
          <cell r="D2028">
            <v>67.19</v>
          </cell>
          <cell r="E2028">
            <v>7.27</v>
          </cell>
          <cell r="F2028">
            <v>74.459999999999994</v>
          </cell>
        </row>
        <row r="2029">
          <cell r="A2029" t="str">
            <v>37.13.900</v>
          </cell>
          <cell r="B2029" t="str">
            <v>Mini-disjuntor termomagnético, tripolar 220/380 V, corrente de 63 A</v>
          </cell>
          <cell r="C2029" t="str">
            <v>UN</v>
          </cell>
          <cell r="D2029">
            <v>76.56</v>
          </cell>
          <cell r="E2029">
            <v>7.27</v>
          </cell>
          <cell r="F2029">
            <v>83.83</v>
          </cell>
        </row>
        <row r="2030">
          <cell r="A2030" t="str">
            <v>37.13.910</v>
          </cell>
          <cell r="B2030" t="str">
            <v>Mini-disjuntor termomagnético, tripolar 400 V, corrente de 80 A até 125 A</v>
          </cell>
          <cell r="C2030" t="str">
            <v>UN</v>
          </cell>
          <cell r="D2030">
            <v>1582.62</v>
          </cell>
          <cell r="E2030">
            <v>7.27</v>
          </cell>
          <cell r="F2030">
            <v>1589.89</v>
          </cell>
        </row>
        <row r="2031">
          <cell r="A2031" t="str">
            <v>37.13.920</v>
          </cell>
          <cell r="B2031" t="str">
            <v>Disjuntor em caixa moldada, térmico ajustável e magnético fixo, tripolar 2000/1200 V, faixa de ajuste de 1600 até 2000 A</v>
          </cell>
          <cell r="C2031" t="str">
            <v>UN</v>
          </cell>
          <cell r="D2031">
            <v>37851.019999999997</v>
          </cell>
          <cell r="E2031">
            <v>72.78</v>
          </cell>
          <cell r="F2031">
            <v>37923.800000000003</v>
          </cell>
        </row>
        <row r="2032">
          <cell r="A2032" t="str">
            <v>37.13.930</v>
          </cell>
          <cell r="B2032" t="str">
            <v>Disjuntor em caixa moldada, térmico ajustável e magnético fixo, tripolar 2500/1200 V, faixa de ajuste de 2000 até 2500 A</v>
          </cell>
          <cell r="C2032" t="str">
            <v>UN</v>
          </cell>
          <cell r="D2032">
            <v>58021.27</v>
          </cell>
          <cell r="E2032">
            <v>72.78</v>
          </cell>
          <cell r="F2032">
            <v>58094.05</v>
          </cell>
        </row>
        <row r="2033">
          <cell r="A2033" t="str">
            <v>37.13.940</v>
          </cell>
          <cell r="B2033" t="str">
            <v>Disjuntor em caixa aberta tripolar extraível, 500 V de 6300 A, com acessórios</v>
          </cell>
          <cell r="C2033" t="str">
            <v>UN</v>
          </cell>
          <cell r="D2033">
            <v>391308.16</v>
          </cell>
          <cell r="E2033">
            <v>36.39</v>
          </cell>
          <cell r="F2033">
            <v>391344.55</v>
          </cell>
        </row>
        <row r="2034">
          <cell r="A2034" t="str">
            <v>37.14</v>
          </cell>
          <cell r="B2034" t="str">
            <v>Chave de baixa tensao</v>
          </cell>
        </row>
        <row r="2035">
          <cell r="A2035" t="str">
            <v>37.14.050</v>
          </cell>
          <cell r="B2035" t="str">
            <v>Chave comutadora, reversão sob carga, tetrapolar, sem porta fusível, para 100 A</v>
          </cell>
          <cell r="C2035" t="str">
            <v>UN</v>
          </cell>
          <cell r="D2035">
            <v>3080.39</v>
          </cell>
          <cell r="E2035">
            <v>36.39</v>
          </cell>
          <cell r="F2035">
            <v>3116.78</v>
          </cell>
        </row>
        <row r="2036">
          <cell r="A2036" t="str">
            <v>37.14.300</v>
          </cell>
          <cell r="B2036" t="str">
            <v>Chave seccionadora sob carga, tripolar, acionamento rotativo, com prolongador, sem porta-fusível, de 160 A</v>
          </cell>
          <cell r="C2036" t="str">
            <v>UN</v>
          </cell>
          <cell r="D2036">
            <v>1719.21</v>
          </cell>
          <cell r="E2036">
            <v>29.12</v>
          </cell>
          <cell r="F2036">
            <v>1748.33</v>
          </cell>
        </row>
        <row r="2037">
          <cell r="A2037" t="str">
            <v>37.14.310</v>
          </cell>
          <cell r="B2037" t="str">
            <v>Chave seccionadora sob carga, tripolar, acionamento rotativo, com prolongador, sem porta-fusível, de 250 A</v>
          </cell>
          <cell r="C2037" t="str">
            <v>UN</v>
          </cell>
          <cell r="D2037">
            <v>1315.56</v>
          </cell>
          <cell r="E2037">
            <v>29.12</v>
          </cell>
          <cell r="F2037">
            <v>1344.68</v>
          </cell>
        </row>
        <row r="2038">
          <cell r="A2038" t="str">
            <v>37.14.320</v>
          </cell>
          <cell r="B2038" t="str">
            <v>Chave seccionadora sob carga, tripolar, acionamento rotativo, com prolongador, sem porta-fusível, de 400 A</v>
          </cell>
          <cell r="C2038" t="str">
            <v>UN</v>
          </cell>
          <cell r="D2038">
            <v>1997.25</v>
          </cell>
          <cell r="E2038">
            <v>36.39</v>
          </cell>
          <cell r="F2038">
            <v>2033.64</v>
          </cell>
        </row>
        <row r="2039">
          <cell r="A2039" t="str">
            <v>37.14.330</v>
          </cell>
          <cell r="B2039" t="str">
            <v>Chave seccionadora sob carga, tripolar, acionamento rotativo, com prolongador, sem porta-fusível, de 630 A</v>
          </cell>
          <cell r="C2039" t="str">
            <v>UN</v>
          </cell>
          <cell r="D2039">
            <v>2044.85</v>
          </cell>
          <cell r="E2039">
            <v>43.66</v>
          </cell>
          <cell r="F2039">
            <v>2088.5100000000002</v>
          </cell>
        </row>
        <row r="2040">
          <cell r="A2040" t="str">
            <v>37.14.340</v>
          </cell>
          <cell r="B2040" t="str">
            <v>Chave seccionadora sob carga, tripolar, acionamento rotativo, com prolongador, sem porta-fusível, de 1000 A</v>
          </cell>
          <cell r="C2040" t="str">
            <v>UN</v>
          </cell>
          <cell r="D2040">
            <v>4526.32</v>
          </cell>
          <cell r="E2040">
            <v>54.59</v>
          </cell>
          <cell r="F2040">
            <v>4580.91</v>
          </cell>
        </row>
        <row r="2041">
          <cell r="A2041" t="str">
            <v>37.14.350</v>
          </cell>
          <cell r="B2041" t="str">
            <v>Chave seccionadora sob carga, tripolar, acionamento rotativo, com prolongador, sem porta-fusível, de 1250 A</v>
          </cell>
          <cell r="C2041" t="str">
            <v>UN</v>
          </cell>
          <cell r="D2041">
            <v>9052.9699999999993</v>
          </cell>
          <cell r="E2041">
            <v>54.59</v>
          </cell>
          <cell r="F2041">
            <v>9107.56</v>
          </cell>
        </row>
        <row r="2042">
          <cell r="A2042" t="str">
            <v>37.14.410</v>
          </cell>
          <cell r="B2042" t="str">
            <v>Chave seccionadora sob carga, tripolar, acionamento rotativo, com prolongador e porta-fusível até NH-00-125 A - sem fusíveis</v>
          </cell>
          <cell r="C2042" t="str">
            <v>UN</v>
          </cell>
          <cell r="D2042">
            <v>1174.33</v>
          </cell>
          <cell r="E2042">
            <v>29.12</v>
          </cell>
          <cell r="F2042">
            <v>1203.45</v>
          </cell>
        </row>
        <row r="2043">
          <cell r="A2043" t="str">
            <v>37.14.420</v>
          </cell>
          <cell r="B2043" t="str">
            <v>Chave seccionadora sob carga, tripolar, acionamento rotativo, com prolongador e porta-fusível até NH-00-160 A - sem fusíveis</v>
          </cell>
          <cell r="C2043" t="str">
            <v>UN</v>
          </cell>
          <cell r="D2043">
            <v>1735.55</v>
          </cell>
          <cell r="E2043">
            <v>29.12</v>
          </cell>
          <cell r="F2043">
            <v>1764.67</v>
          </cell>
        </row>
        <row r="2044">
          <cell r="A2044" t="str">
            <v>37.14.430</v>
          </cell>
          <cell r="B2044" t="str">
            <v>Chave seccionadora sob carga, tripolar, acionamento rotativo, com prolongador e porta-fusível até NH-1-250 A - sem fusíveis</v>
          </cell>
          <cell r="C2044" t="str">
            <v>UN</v>
          </cell>
          <cell r="D2044">
            <v>3656.23</v>
          </cell>
          <cell r="E2044">
            <v>29.12</v>
          </cell>
          <cell r="F2044">
            <v>3685.35</v>
          </cell>
        </row>
        <row r="2045">
          <cell r="A2045" t="str">
            <v>37.14.440</v>
          </cell>
          <cell r="B2045" t="str">
            <v>Chave seccionadora sob carga, tripolar, acionamento rotativo, com prolongador e porta-fusível até NH-2-400 A - sem fusíveis</v>
          </cell>
          <cell r="C2045" t="str">
            <v>UN</v>
          </cell>
          <cell r="D2045">
            <v>4369.2700000000004</v>
          </cell>
          <cell r="E2045">
            <v>36.39</v>
          </cell>
          <cell r="F2045">
            <v>4405.66</v>
          </cell>
        </row>
        <row r="2046">
          <cell r="A2046" t="str">
            <v>37.14.450</v>
          </cell>
          <cell r="B2046" t="str">
            <v>Chave seccionadora sob carga, tripolar, acionamento rotativo, com prolongador e porta-fusível até NH-3-630 A - sem fusíveis</v>
          </cell>
          <cell r="C2046" t="str">
            <v>UN</v>
          </cell>
          <cell r="D2046">
            <v>8403.25</v>
          </cell>
          <cell r="E2046">
            <v>43.66</v>
          </cell>
          <cell r="F2046">
            <v>8446.91</v>
          </cell>
        </row>
        <row r="2047">
          <cell r="A2047" t="str">
            <v>37.14.500</v>
          </cell>
          <cell r="B2047" t="str">
            <v>Chave seccionadora sob carga, tripolar, acionamento tipo punho, com porta-fusível até NH-00-160 A - sem fusíveis</v>
          </cell>
          <cell r="C2047" t="str">
            <v>UN</v>
          </cell>
          <cell r="D2047">
            <v>307.72000000000003</v>
          </cell>
          <cell r="E2047">
            <v>29.12</v>
          </cell>
          <cell r="F2047">
            <v>336.84</v>
          </cell>
        </row>
        <row r="2048">
          <cell r="A2048" t="str">
            <v>37.14.510</v>
          </cell>
          <cell r="B2048" t="str">
            <v>Chave seccionadora sob carga, tripolar, acionamento tipo punho, com porta-fusível até NH-1-250 A - sem fusíveis</v>
          </cell>
          <cell r="C2048" t="str">
            <v>UN</v>
          </cell>
          <cell r="D2048">
            <v>532.53</v>
          </cell>
          <cell r="E2048">
            <v>29.12</v>
          </cell>
          <cell r="F2048">
            <v>561.65</v>
          </cell>
        </row>
        <row r="2049">
          <cell r="A2049" t="str">
            <v>37.14.520</v>
          </cell>
          <cell r="B2049" t="str">
            <v>Chave seccionadora sob carga, tripolar, acionamento tipo punho, com porta-fusível até NH-2-400 A - sem fusíveis</v>
          </cell>
          <cell r="C2049" t="str">
            <v>UN</v>
          </cell>
          <cell r="D2049">
            <v>846.5</v>
          </cell>
          <cell r="E2049">
            <v>36.39</v>
          </cell>
          <cell r="F2049">
            <v>882.89</v>
          </cell>
        </row>
        <row r="2050">
          <cell r="A2050" t="str">
            <v>37.14.530</v>
          </cell>
          <cell r="B2050" t="str">
            <v>Chave seccionadora sob carga, tripolar, acionamento tipo punho, com porta-fusível até NH-3-630 A - sem fusíveis</v>
          </cell>
          <cell r="C2050" t="str">
            <v>UN</v>
          </cell>
          <cell r="D2050">
            <v>1664.21</v>
          </cell>
          <cell r="E2050">
            <v>43.66</v>
          </cell>
          <cell r="F2050">
            <v>1707.87</v>
          </cell>
        </row>
        <row r="2051">
          <cell r="A2051" t="str">
            <v>37.14.600</v>
          </cell>
          <cell r="B2051" t="str">
            <v>Chave comutadora, reversão sob carga, tripolar, sem porta fusível, para 400 A</v>
          </cell>
          <cell r="C2051" t="str">
            <v>UN</v>
          </cell>
          <cell r="D2051">
            <v>5168.22</v>
          </cell>
          <cell r="E2051">
            <v>43.66</v>
          </cell>
          <cell r="F2051">
            <v>5211.88</v>
          </cell>
        </row>
        <row r="2052">
          <cell r="A2052" t="str">
            <v>37.14.610</v>
          </cell>
          <cell r="B2052" t="str">
            <v>Chave comutadora, reversão sob carga, tripolar, sem porta fusível, para 600/630 A</v>
          </cell>
          <cell r="C2052" t="str">
            <v>UN</v>
          </cell>
          <cell r="D2052">
            <v>6884.35</v>
          </cell>
          <cell r="E2052">
            <v>54.59</v>
          </cell>
          <cell r="F2052">
            <v>6938.94</v>
          </cell>
        </row>
        <row r="2053">
          <cell r="A2053" t="str">
            <v>37.14.620</v>
          </cell>
          <cell r="B2053" t="str">
            <v>Chave comutadora, reversão sob carga, tripolar, sem porta fusível, para 1000 A</v>
          </cell>
          <cell r="C2053" t="str">
            <v>UN</v>
          </cell>
          <cell r="D2053">
            <v>10387.040000000001</v>
          </cell>
          <cell r="E2053">
            <v>65.510000000000005</v>
          </cell>
          <cell r="F2053">
            <v>10452.549999999999</v>
          </cell>
        </row>
        <row r="2054">
          <cell r="A2054" t="str">
            <v>37.14.640</v>
          </cell>
          <cell r="B2054" t="str">
            <v>Chave comutadora, reversão sob carga, tetrapolar, sem porta fusível, para 630 A / 690 V</v>
          </cell>
          <cell r="C2054" t="str">
            <v>UN</v>
          </cell>
          <cell r="D2054">
            <v>9767.2999999999993</v>
          </cell>
          <cell r="E2054">
            <v>84.43</v>
          </cell>
          <cell r="F2054">
            <v>9851.73</v>
          </cell>
        </row>
        <row r="2055">
          <cell r="A2055" t="str">
            <v>37.14.830</v>
          </cell>
          <cell r="B2055" t="str">
            <v>Barra de contato para chave seccionadora tipo NH3-630 A</v>
          </cell>
          <cell r="C2055" t="str">
            <v>UN</v>
          </cell>
          <cell r="D2055">
            <v>64.72</v>
          </cell>
          <cell r="E2055">
            <v>7.27</v>
          </cell>
          <cell r="F2055">
            <v>71.989999999999995</v>
          </cell>
        </row>
        <row r="2056">
          <cell r="A2056" t="str">
            <v>37.14.912</v>
          </cell>
          <cell r="B2056" t="str">
            <v>Chave seccionadora tripolar, abertura sob carga seca até 160 A / 690 V</v>
          </cell>
          <cell r="C2056" t="str">
            <v>UN</v>
          </cell>
          <cell r="D2056">
            <v>721.22</v>
          </cell>
          <cell r="E2056">
            <v>29.12</v>
          </cell>
          <cell r="F2056">
            <v>750.34</v>
          </cell>
        </row>
        <row r="2057">
          <cell r="A2057" t="str">
            <v>37.15</v>
          </cell>
          <cell r="B2057" t="str">
            <v>Chave de media tensao</v>
          </cell>
        </row>
        <row r="2058">
          <cell r="A2058" t="str">
            <v>37.15.110</v>
          </cell>
          <cell r="B2058" t="str">
            <v>Chave seccionadora tripolar sob carga para 400 A - 25 kV - com prolongador</v>
          </cell>
          <cell r="C2058" t="str">
            <v>UN</v>
          </cell>
          <cell r="D2058">
            <v>2305.71</v>
          </cell>
          <cell r="E2058">
            <v>176.75</v>
          </cell>
          <cell r="F2058">
            <v>2482.46</v>
          </cell>
        </row>
        <row r="2059">
          <cell r="A2059" t="str">
            <v>37.15.120</v>
          </cell>
          <cell r="B2059" t="str">
            <v>Chave seccionadora tripolar sob carga para 400 A - 15 kV - com prolongador</v>
          </cell>
          <cell r="C2059" t="str">
            <v>UN</v>
          </cell>
          <cell r="D2059">
            <v>1635.39</v>
          </cell>
          <cell r="E2059">
            <v>176.75</v>
          </cell>
          <cell r="F2059">
            <v>1812.14</v>
          </cell>
        </row>
        <row r="2060">
          <cell r="A2060" t="str">
            <v>37.15.150</v>
          </cell>
          <cell r="B2060" t="str">
            <v>Chave fusível base ´C´ para 15 kV/100 A, com capacidade de ruptura até 10 kA - com fusível</v>
          </cell>
          <cell r="C2060" t="str">
            <v>UN</v>
          </cell>
          <cell r="D2060">
            <v>259.7</v>
          </cell>
          <cell r="E2060">
            <v>65.319999999999993</v>
          </cell>
          <cell r="F2060">
            <v>325.02</v>
          </cell>
        </row>
        <row r="2061">
          <cell r="A2061" t="str">
            <v>37.15.160</v>
          </cell>
          <cell r="B2061" t="str">
            <v>Chave fusível base ''C''  para 15 kV/200 A, com capacidade de ruptura até 10 kA - com fusível</v>
          </cell>
          <cell r="C2061" t="str">
            <v>UN</v>
          </cell>
          <cell r="D2061">
            <v>449.23</v>
          </cell>
          <cell r="E2061">
            <v>65.319999999999993</v>
          </cell>
          <cell r="F2061">
            <v>514.54999999999995</v>
          </cell>
        </row>
        <row r="2062">
          <cell r="A2062" t="str">
            <v>37.15.170</v>
          </cell>
          <cell r="B2062" t="str">
            <v>Chave fusível base ''C'' para 25 kV/100 A, com capacidade de ruptura até 6,3 kA - com fusível</v>
          </cell>
          <cell r="C2062" t="str">
            <v>UN</v>
          </cell>
          <cell r="D2062">
            <v>275.74</v>
          </cell>
          <cell r="E2062">
            <v>65.319999999999993</v>
          </cell>
          <cell r="F2062">
            <v>341.06</v>
          </cell>
        </row>
        <row r="2063">
          <cell r="A2063" t="str">
            <v>37.15.200</v>
          </cell>
          <cell r="B2063" t="str">
            <v>Chave seccionadora tripolar seca para 400 A - 15 kV - com prolongador</v>
          </cell>
          <cell r="C2063" t="str">
            <v>UN</v>
          </cell>
          <cell r="D2063">
            <v>1363.89</v>
          </cell>
          <cell r="E2063">
            <v>176.75</v>
          </cell>
          <cell r="F2063">
            <v>1540.64</v>
          </cell>
        </row>
        <row r="2064">
          <cell r="A2064" t="str">
            <v>37.15.210</v>
          </cell>
          <cell r="B2064" t="str">
            <v>Chave seccionadora tripolar seca para 600 / 630 A - 15 kV - com prolongador</v>
          </cell>
          <cell r="C2064" t="str">
            <v>UN</v>
          </cell>
          <cell r="D2064">
            <v>1580.52</v>
          </cell>
          <cell r="E2064">
            <v>176.75</v>
          </cell>
          <cell r="F2064">
            <v>1757.27</v>
          </cell>
        </row>
        <row r="2065">
          <cell r="A2065" t="str">
            <v>37.16</v>
          </cell>
          <cell r="B2065" t="str">
            <v>Bus-way</v>
          </cell>
        </row>
        <row r="2066">
          <cell r="A2066" t="str">
            <v>37.16.071</v>
          </cell>
          <cell r="B2066" t="str">
            <v>Sistema de barramento blindado de 100 a 2500 A, trifásico, barra de cobre</v>
          </cell>
          <cell r="C2066" t="str">
            <v>Axm</v>
          </cell>
          <cell r="D2066">
            <v>222.54</v>
          </cell>
          <cell r="E2066">
            <v>0.45</v>
          </cell>
          <cell r="F2066">
            <v>222.99</v>
          </cell>
        </row>
        <row r="2067">
          <cell r="A2067" t="str">
            <v>37.17</v>
          </cell>
          <cell r="B2067" t="str">
            <v>Dispositivo DR ou interruptor de corrente de fuga</v>
          </cell>
        </row>
        <row r="2068">
          <cell r="A2068" t="str">
            <v>37.17.060</v>
          </cell>
          <cell r="B2068" t="str">
            <v>Dispositivo diferencial residual de 25 A x 30 mA - 2 polos</v>
          </cell>
          <cell r="C2068" t="str">
            <v>UN</v>
          </cell>
          <cell r="D2068">
            <v>213.03</v>
          </cell>
          <cell r="E2068">
            <v>9.1</v>
          </cell>
          <cell r="F2068">
            <v>222.13</v>
          </cell>
        </row>
        <row r="2069">
          <cell r="A2069" t="str">
            <v>37.17.070</v>
          </cell>
          <cell r="B2069" t="str">
            <v>Dispositivo diferencial residual de 40 A x 30 mA - 2 polos</v>
          </cell>
          <cell r="C2069" t="str">
            <v>UN</v>
          </cell>
          <cell r="D2069">
            <v>218.88</v>
          </cell>
          <cell r="E2069">
            <v>9.1</v>
          </cell>
          <cell r="F2069">
            <v>227.98</v>
          </cell>
        </row>
        <row r="2070">
          <cell r="A2070" t="str">
            <v>37.17.074</v>
          </cell>
          <cell r="B2070" t="str">
            <v>Dispositivo diferencial residual de 25 A x 30 mA - 4 polos</v>
          </cell>
          <cell r="C2070" t="str">
            <v>UN</v>
          </cell>
          <cell r="D2070">
            <v>248.22</v>
          </cell>
          <cell r="E2070">
            <v>9.1</v>
          </cell>
          <cell r="F2070">
            <v>257.32</v>
          </cell>
        </row>
        <row r="2071">
          <cell r="A2071" t="str">
            <v>37.17.080</v>
          </cell>
          <cell r="B2071" t="str">
            <v>Dispositivo diferencial residual de 40 A x 30 mA - 4 polos</v>
          </cell>
          <cell r="C2071" t="str">
            <v>UN</v>
          </cell>
          <cell r="D2071">
            <v>275.85000000000002</v>
          </cell>
          <cell r="E2071">
            <v>9.1</v>
          </cell>
          <cell r="F2071">
            <v>284.95</v>
          </cell>
        </row>
        <row r="2072">
          <cell r="A2072" t="str">
            <v>37.17.090</v>
          </cell>
          <cell r="B2072" t="str">
            <v>Dispositivo diferencial residual de 63 A x 30 mA - 4 polos</v>
          </cell>
          <cell r="C2072" t="str">
            <v>UN</v>
          </cell>
          <cell r="D2072">
            <v>327.07</v>
          </cell>
          <cell r="E2072">
            <v>9.1</v>
          </cell>
          <cell r="F2072">
            <v>336.17</v>
          </cell>
        </row>
        <row r="2073">
          <cell r="A2073" t="str">
            <v>37.17.100</v>
          </cell>
          <cell r="B2073" t="str">
            <v>Dispositivo diferencial residual de 80 A x 30 mA - 4 polos</v>
          </cell>
          <cell r="C2073" t="str">
            <v>UN</v>
          </cell>
          <cell r="D2073">
            <v>392.31</v>
          </cell>
          <cell r="E2073">
            <v>9.1</v>
          </cell>
          <cell r="F2073">
            <v>401.41</v>
          </cell>
        </row>
        <row r="2074">
          <cell r="A2074" t="str">
            <v>37.17.110</v>
          </cell>
          <cell r="B2074" t="str">
            <v>Dispositivo diferencial residual de 100 A x 30 mA - 4 polos</v>
          </cell>
          <cell r="C2074" t="str">
            <v>UN</v>
          </cell>
          <cell r="D2074">
            <v>472.74</v>
          </cell>
          <cell r="E2074">
            <v>9.1</v>
          </cell>
          <cell r="F2074">
            <v>481.84</v>
          </cell>
        </row>
        <row r="2075">
          <cell r="A2075" t="str">
            <v>37.17.114</v>
          </cell>
          <cell r="B2075" t="str">
            <v>Dispositivo diferencial residual de 125 A x 30 mA - 4 polos</v>
          </cell>
          <cell r="C2075" t="str">
            <v>UN</v>
          </cell>
          <cell r="D2075">
            <v>2110.94</v>
          </cell>
          <cell r="E2075">
            <v>9.1</v>
          </cell>
          <cell r="F2075">
            <v>2120.04</v>
          </cell>
        </row>
        <row r="2076">
          <cell r="A2076" t="str">
            <v>37.17.130</v>
          </cell>
          <cell r="B2076" t="str">
            <v>Dispositivo diferencial residual de 25 A x 300 mA - 4 polos</v>
          </cell>
          <cell r="C2076" t="str">
            <v>UN</v>
          </cell>
          <cell r="D2076">
            <v>291.06</v>
          </cell>
          <cell r="E2076">
            <v>9.1</v>
          </cell>
          <cell r="F2076">
            <v>300.16000000000003</v>
          </cell>
        </row>
        <row r="2077">
          <cell r="A2077" t="str">
            <v>37.18</v>
          </cell>
          <cell r="B2077" t="str">
            <v>Transformador de Potencial</v>
          </cell>
        </row>
        <row r="2078">
          <cell r="A2078" t="str">
            <v>37.18.010</v>
          </cell>
          <cell r="B2078" t="str">
            <v>Transformador de potencial monofásico até 1000 VA classe 15 kV, a seco, com fusíveis</v>
          </cell>
          <cell r="C2078" t="str">
            <v>UN</v>
          </cell>
          <cell r="D2078">
            <v>2933.21</v>
          </cell>
          <cell r="E2078">
            <v>55.14</v>
          </cell>
          <cell r="F2078">
            <v>2988.35</v>
          </cell>
        </row>
        <row r="2079">
          <cell r="A2079" t="str">
            <v>37.18.020</v>
          </cell>
          <cell r="B2079" t="str">
            <v>Transformador de potencial monofásico até 2000 VA classe 15 kV, a seco, com fusíveis</v>
          </cell>
          <cell r="C2079" t="str">
            <v>UN</v>
          </cell>
          <cell r="D2079">
            <v>3911.77</v>
          </cell>
          <cell r="E2079">
            <v>55.14</v>
          </cell>
          <cell r="F2079">
            <v>3966.91</v>
          </cell>
        </row>
        <row r="2080">
          <cell r="A2080" t="str">
            <v>37.18.030</v>
          </cell>
          <cell r="B2080" t="str">
            <v>Transformador de potencial monofásico até 500 VA classe 15 kV, a seco, sem fusíveis</v>
          </cell>
          <cell r="C2080" t="str">
            <v>UN</v>
          </cell>
          <cell r="D2080">
            <v>2431.4899999999998</v>
          </cell>
          <cell r="E2080">
            <v>55.14</v>
          </cell>
          <cell r="F2080">
            <v>2486.63</v>
          </cell>
        </row>
        <row r="2081">
          <cell r="A2081" t="str">
            <v>37.19</v>
          </cell>
          <cell r="B2081" t="str">
            <v>Transformador de corrente</v>
          </cell>
        </row>
        <row r="2082">
          <cell r="A2082" t="str">
            <v>37.19.010</v>
          </cell>
          <cell r="B2082" t="str">
            <v>Transformador de corrente 800-5 A, janela</v>
          </cell>
          <cell r="C2082" t="str">
            <v>UN</v>
          </cell>
          <cell r="D2082">
            <v>302.97000000000003</v>
          </cell>
          <cell r="E2082">
            <v>55.14</v>
          </cell>
          <cell r="F2082">
            <v>358.11</v>
          </cell>
        </row>
        <row r="2083">
          <cell r="A2083" t="str">
            <v>37.19.020</v>
          </cell>
          <cell r="B2083" t="str">
            <v>Transformador de corrente 200-5 A até 600-5 A, janela</v>
          </cell>
          <cell r="C2083" t="str">
            <v>UN</v>
          </cell>
          <cell r="D2083">
            <v>202.25</v>
          </cell>
          <cell r="E2083">
            <v>55.14</v>
          </cell>
          <cell r="F2083">
            <v>257.39</v>
          </cell>
        </row>
        <row r="2084">
          <cell r="A2084" t="str">
            <v>37.19.030</v>
          </cell>
          <cell r="B2084" t="str">
            <v>Transformador de corrente 1000-5 A até 1500-5 A, janela</v>
          </cell>
          <cell r="C2084" t="str">
            <v>UN</v>
          </cell>
          <cell r="D2084">
            <v>482.76</v>
          </cell>
          <cell r="E2084">
            <v>55.14</v>
          </cell>
          <cell r="F2084">
            <v>537.9</v>
          </cell>
        </row>
        <row r="2085">
          <cell r="A2085" t="str">
            <v>37.19.060</v>
          </cell>
          <cell r="B2085" t="str">
            <v>Transformador de corrente 50-5 A até 150-5 A, janela</v>
          </cell>
          <cell r="C2085" t="str">
            <v>UN</v>
          </cell>
          <cell r="D2085">
            <v>195.5</v>
          </cell>
          <cell r="E2085">
            <v>55.14</v>
          </cell>
          <cell r="F2085">
            <v>250.64</v>
          </cell>
        </row>
        <row r="2086">
          <cell r="A2086" t="str">
            <v>37.20</v>
          </cell>
          <cell r="B2086" t="str">
            <v>Reparos, conservacoes e complementos - GRUPO 37</v>
          </cell>
        </row>
        <row r="2087">
          <cell r="A2087" t="str">
            <v>37.20.010</v>
          </cell>
          <cell r="B2087" t="str">
            <v>Isolador em epóxi de 1 kV para barramento</v>
          </cell>
          <cell r="C2087" t="str">
            <v>UN</v>
          </cell>
          <cell r="D2087">
            <v>26.69</v>
          </cell>
          <cell r="E2087">
            <v>5.46</v>
          </cell>
          <cell r="F2087">
            <v>32.15</v>
          </cell>
        </row>
        <row r="2088">
          <cell r="A2088" t="str">
            <v>37.20.030</v>
          </cell>
          <cell r="B2088" t="str">
            <v>Régua de bornes para 9 polos de 600 V / 50 A</v>
          </cell>
          <cell r="C2088" t="str">
            <v>UN</v>
          </cell>
          <cell r="D2088">
            <v>29.09</v>
          </cell>
          <cell r="E2088">
            <v>1.82</v>
          </cell>
          <cell r="F2088">
            <v>30.91</v>
          </cell>
        </row>
        <row r="2089">
          <cell r="A2089" t="str">
            <v>37.20.080</v>
          </cell>
          <cell r="B2089" t="str">
            <v>Barra de neutro e/ou terra</v>
          </cell>
          <cell r="C2089" t="str">
            <v>UN</v>
          </cell>
          <cell r="D2089">
            <v>20.18</v>
          </cell>
          <cell r="E2089">
            <v>5.46</v>
          </cell>
          <cell r="F2089">
            <v>25.64</v>
          </cell>
        </row>
        <row r="2090">
          <cell r="A2090" t="str">
            <v>37.20.090</v>
          </cell>
          <cell r="B2090" t="str">
            <v>Recolocação de chave seccionadora tripolar de 125 A até 650 A, sem base fusível</v>
          </cell>
          <cell r="C2090" t="str">
            <v>UN</v>
          </cell>
          <cell r="E2090">
            <v>18.2</v>
          </cell>
          <cell r="F2090">
            <v>18.2</v>
          </cell>
        </row>
        <row r="2091">
          <cell r="A2091" t="str">
            <v>37.20.100</v>
          </cell>
          <cell r="B2091" t="str">
            <v>Recolocação de fundo de quadro de distribuição, sem componentes</v>
          </cell>
          <cell r="C2091" t="str">
            <v>M2</v>
          </cell>
          <cell r="E2091">
            <v>25.46</v>
          </cell>
          <cell r="F2091">
            <v>25.46</v>
          </cell>
        </row>
        <row r="2092">
          <cell r="A2092" t="str">
            <v>37.20.110</v>
          </cell>
          <cell r="B2092" t="str">
            <v>Recolocação de quadro de distribuição de sobrepor, sem componentes</v>
          </cell>
          <cell r="C2092" t="str">
            <v>M2</v>
          </cell>
          <cell r="E2092">
            <v>50.91</v>
          </cell>
          <cell r="F2092">
            <v>50.91</v>
          </cell>
        </row>
        <row r="2093">
          <cell r="A2093" t="str">
            <v>37.20.130</v>
          </cell>
          <cell r="B2093" t="str">
            <v>Banco de medição para transformadores TC/TP, padrão Eletropaulo e/ou Cesp</v>
          </cell>
          <cell r="C2093" t="str">
            <v>UN</v>
          </cell>
          <cell r="D2093">
            <v>937.17</v>
          </cell>
          <cell r="E2093">
            <v>1.45</v>
          </cell>
          <cell r="F2093">
            <v>938.62</v>
          </cell>
        </row>
        <row r="2094">
          <cell r="A2094" t="str">
            <v>37.20.140</v>
          </cell>
          <cell r="B2094" t="str">
            <v>Suporte fixo para transformadores de potencial</v>
          </cell>
          <cell r="C2094" t="str">
            <v>UN</v>
          </cell>
          <cell r="D2094">
            <v>153.04</v>
          </cell>
          <cell r="E2094">
            <v>3.63</v>
          </cell>
          <cell r="F2094">
            <v>156.66999999999999</v>
          </cell>
        </row>
        <row r="2095">
          <cell r="A2095" t="str">
            <v>37.20.156</v>
          </cell>
          <cell r="B2095" t="str">
            <v>Placa de montagem para quadros em geral, em chapa de aço</v>
          </cell>
          <cell r="C2095" t="str">
            <v>M2</v>
          </cell>
          <cell r="D2095">
            <v>500.93</v>
          </cell>
          <cell r="E2095">
            <v>25.46</v>
          </cell>
          <cell r="F2095">
            <v>526.39</v>
          </cell>
        </row>
        <row r="2096">
          <cell r="A2096" t="str">
            <v>37.20.190</v>
          </cell>
          <cell r="B2096" t="str">
            <v>Inversor de frequência para variação de velocidade em motores, potência de 0,25 a 20 cv</v>
          </cell>
          <cell r="C2096" t="str">
            <v>UN</v>
          </cell>
          <cell r="D2096">
            <v>6665.06</v>
          </cell>
          <cell r="E2096">
            <v>40.729999999999997</v>
          </cell>
          <cell r="F2096">
            <v>6705.79</v>
          </cell>
        </row>
        <row r="2097">
          <cell r="A2097" t="str">
            <v>37.20.191</v>
          </cell>
          <cell r="B2097" t="str">
            <v>Inversor de frequência para variação de velocidade em motores, potência de 25 a 30 CV</v>
          </cell>
          <cell r="C2097" t="str">
            <v>UN</v>
          </cell>
          <cell r="D2097">
            <v>14482.14</v>
          </cell>
          <cell r="E2097">
            <v>40.729999999999997</v>
          </cell>
          <cell r="F2097">
            <v>14522.87</v>
          </cell>
        </row>
        <row r="2098">
          <cell r="A2098" t="str">
            <v>37.20.193</v>
          </cell>
          <cell r="B2098" t="str">
            <v>Inversor de frequência para variação de velocidade em motores, potência de 50 cv</v>
          </cell>
          <cell r="C2098" t="str">
            <v>UN</v>
          </cell>
          <cell r="D2098">
            <v>26451.27</v>
          </cell>
          <cell r="E2098">
            <v>40.729999999999997</v>
          </cell>
          <cell r="F2098">
            <v>26492</v>
          </cell>
        </row>
        <row r="2099">
          <cell r="A2099" t="str">
            <v>37.20.210</v>
          </cell>
          <cell r="B2099" t="str">
            <v>Punho de manobra com articulador de acionamento</v>
          </cell>
          <cell r="C2099" t="str">
            <v>UN</v>
          </cell>
          <cell r="D2099">
            <v>526.79999999999995</v>
          </cell>
          <cell r="E2099">
            <v>18.2</v>
          </cell>
          <cell r="F2099">
            <v>545</v>
          </cell>
        </row>
        <row r="2100">
          <cell r="A2100" t="str">
            <v>37.21</v>
          </cell>
          <cell r="B2100" t="str">
            <v>Capacitor de potencia</v>
          </cell>
        </row>
        <row r="2101">
          <cell r="A2101" t="str">
            <v>37.21.010</v>
          </cell>
          <cell r="B2101" t="str">
            <v>Capacitor de potência trifásico de 10 kVAr, 220 V/60 Hz, para correção de fator de potência</v>
          </cell>
          <cell r="C2101" t="str">
            <v>UN</v>
          </cell>
          <cell r="D2101">
            <v>895.64</v>
          </cell>
          <cell r="E2101">
            <v>18.2</v>
          </cell>
          <cell r="F2101">
            <v>913.84</v>
          </cell>
        </row>
        <row r="2102">
          <cell r="A2102" t="str">
            <v>37.22</v>
          </cell>
          <cell r="B2102" t="str">
            <v>Transformador de comando</v>
          </cell>
        </row>
        <row r="2103">
          <cell r="A2103" t="str">
            <v>37.22.010</v>
          </cell>
          <cell r="B2103" t="str">
            <v>Transformador monofásico de comando de 200 VA classe 0,6 kV, a seco</v>
          </cell>
          <cell r="C2103" t="str">
            <v>UN</v>
          </cell>
          <cell r="D2103">
            <v>383.5</v>
          </cell>
          <cell r="E2103">
            <v>55.14</v>
          </cell>
          <cell r="F2103">
            <v>438.64</v>
          </cell>
        </row>
        <row r="2104">
          <cell r="A2104" t="str">
            <v>37.24</v>
          </cell>
          <cell r="B2104" t="str">
            <v>Supressor de surto</v>
          </cell>
        </row>
        <row r="2105">
          <cell r="A2105" t="str">
            <v>37.24.031</v>
          </cell>
          <cell r="B2105" t="str">
            <v>Supressor de surto monofásico, Fase-Terra, In 4 a 11 kA, Imax. de surto de 12 até 15 kA</v>
          </cell>
          <cell r="C2105" t="str">
            <v>UN</v>
          </cell>
          <cell r="D2105">
            <v>51.54</v>
          </cell>
          <cell r="E2105">
            <v>20.85</v>
          </cell>
          <cell r="F2105">
            <v>72.39</v>
          </cell>
        </row>
        <row r="2106">
          <cell r="A2106" t="str">
            <v>37.24.032</v>
          </cell>
          <cell r="B2106" t="str">
            <v>Supressor de surto monofásico, Fase-Terra, In &gt; ou = 20 kA, Imax. de surto de 50 até 80 kA</v>
          </cell>
          <cell r="C2106" t="str">
            <v>UN</v>
          </cell>
          <cell r="D2106">
            <v>182.05</v>
          </cell>
          <cell r="E2106">
            <v>20.85</v>
          </cell>
          <cell r="F2106">
            <v>202.9</v>
          </cell>
        </row>
        <row r="2107">
          <cell r="A2107" t="str">
            <v>37.24.042</v>
          </cell>
          <cell r="B2107" t="str">
            <v>Dispositivo de proteção contra surto, 1 polo, suportabilidade &lt;= 4 kV, Un até 240V/415V, Iimp = 60 kA, curva de ensaio 10/350µs - classe 1</v>
          </cell>
          <cell r="C2107" t="str">
            <v>UN</v>
          </cell>
          <cell r="D2107">
            <v>655.32000000000005</v>
          </cell>
          <cell r="E2107">
            <v>23.3</v>
          </cell>
          <cell r="F2107">
            <v>678.62</v>
          </cell>
        </row>
        <row r="2108">
          <cell r="A2108" t="str">
            <v>37.24.043</v>
          </cell>
          <cell r="B2108" t="str">
            <v>Dispositivo de proteção contra surto, 4 polos, 3F+N, Un até 240/415V, Iimp= 75 kA (25 kA por fase), curva de ensaio 10/350 µs - classe 1</v>
          </cell>
          <cell r="C2108" t="str">
            <v>UN</v>
          </cell>
          <cell r="D2108">
            <v>7441.25</v>
          </cell>
          <cell r="E2108">
            <v>23.3</v>
          </cell>
          <cell r="F2108">
            <v>7464.55</v>
          </cell>
        </row>
        <row r="2109">
          <cell r="A2109" t="str">
            <v>37.24.044</v>
          </cell>
          <cell r="B2109" t="str">
            <v>Dispositivo de proteção contra surto, 4 polos, suportabilidade &lt;= 2,5 kV, 3F+N, Un até 240/415V, curva de ensaio 8/20µs, In=20kA/40kA - classe 2</v>
          </cell>
          <cell r="C2109" t="str">
            <v>UN</v>
          </cell>
          <cell r="D2109">
            <v>2649.39</v>
          </cell>
          <cell r="E2109">
            <v>23.3</v>
          </cell>
          <cell r="F2109">
            <v>2672.69</v>
          </cell>
        </row>
        <row r="2110">
          <cell r="A2110" t="str">
            <v>37.24.045</v>
          </cell>
          <cell r="B2110" t="str">
            <v>Dispositivo de proteção contra surto, 1 polo, monobloco, suportabilidade &lt;=1,5kV, F+N / F+F, Un até 230/264V, curva de ensaio 8/20µs - classe 3</v>
          </cell>
          <cell r="C2110" t="str">
            <v>UN</v>
          </cell>
          <cell r="D2110">
            <v>883.89</v>
          </cell>
          <cell r="E2110">
            <v>23.3</v>
          </cell>
          <cell r="F2110">
            <v>907.19</v>
          </cell>
        </row>
        <row r="2111">
          <cell r="A2111" t="str">
            <v>37.25</v>
          </cell>
          <cell r="B2111" t="str">
            <v>Disjuntores.</v>
          </cell>
        </row>
        <row r="2112">
          <cell r="A2112" t="str">
            <v>37.25.090</v>
          </cell>
          <cell r="B2112" t="str">
            <v>Disjuntor em caixa moldada tripolar, térmico e magnético fixos, tensão de isolamento 480/690V, de 10A a 60A</v>
          </cell>
          <cell r="C2112" t="str">
            <v>UN</v>
          </cell>
          <cell r="D2112">
            <v>525.88</v>
          </cell>
          <cell r="E2112">
            <v>60.41</v>
          </cell>
          <cell r="F2112">
            <v>586.29</v>
          </cell>
        </row>
        <row r="2113">
          <cell r="A2113" t="str">
            <v>37.25.100</v>
          </cell>
          <cell r="B2113" t="str">
            <v>Disjuntor em caixa moldada tripolar, térmico e magnético fixos, tensão de isolamento 480/690V, de 70A até 150A</v>
          </cell>
          <cell r="C2113" t="str">
            <v>UN</v>
          </cell>
          <cell r="D2113">
            <v>488.92</v>
          </cell>
          <cell r="E2113">
            <v>60.41</v>
          </cell>
          <cell r="F2113">
            <v>549.33000000000004</v>
          </cell>
        </row>
        <row r="2114">
          <cell r="A2114" t="str">
            <v>37.25.110</v>
          </cell>
          <cell r="B2114" t="str">
            <v>Disjuntor em caixa moldada tripolar, térmico e magnético fixos, tensão de isolamento 415/690V, de 175A a 250A</v>
          </cell>
          <cell r="C2114" t="str">
            <v>UN</v>
          </cell>
          <cell r="D2114">
            <v>529.73</v>
          </cell>
          <cell r="E2114">
            <v>60.41</v>
          </cell>
          <cell r="F2114">
            <v>590.14</v>
          </cell>
        </row>
        <row r="2115">
          <cell r="A2115" t="str">
            <v>37.25.200</v>
          </cell>
          <cell r="B2115" t="str">
            <v>Disjuntor em caixa moldada bipolar, térmico e magnético fixos - 480 V, de 10 A a 50 A para 120/240 Vca - 25 KA e para 380/440 Vca - 18 KA</v>
          </cell>
          <cell r="C2115" t="str">
            <v>UN</v>
          </cell>
          <cell r="D2115">
            <v>436.16</v>
          </cell>
          <cell r="E2115">
            <v>60.41</v>
          </cell>
          <cell r="F2115">
            <v>496.57</v>
          </cell>
        </row>
        <row r="2116">
          <cell r="A2116" t="str">
            <v>37.25.210</v>
          </cell>
          <cell r="B2116" t="str">
            <v>Disjuntor em caixa moldada bipolar, térmico e magnético fixos - 600 V, de 150 A para 120/240 Vca - 25 KA e para 380/440 Vca - 18 KA</v>
          </cell>
          <cell r="C2116" t="str">
            <v>UN</v>
          </cell>
          <cell r="D2116">
            <v>668.34</v>
          </cell>
          <cell r="E2116">
            <v>60.41</v>
          </cell>
          <cell r="F2116">
            <v>728.75</v>
          </cell>
        </row>
        <row r="2117">
          <cell r="A2117" t="str">
            <v>37.25.215</v>
          </cell>
          <cell r="B2117" t="str">
            <v>Disjuntor fixo a vácuo de 15 a 17,5 kV, equipado com motorização de fechamento, com relê de proteção</v>
          </cell>
          <cell r="C2117" t="str">
            <v>CJ</v>
          </cell>
          <cell r="D2117">
            <v>31047.16</v>
          </cell>
          <cell r="E2117">
            <v>84.43</v>
          </cell>
          <cell r="F2117">
            <v>31131.59</v>
          </cell>
        </row>
        <row r="2118">
          <cell r="A2118" t="str">
            <v>38</v>
          </cell>
          <cell r="B2118" t="str">
            <v>TUBULACAO E CONDUTOR PARA ENERGIA ELETRICA E TELEFONIA BASICA</v>
          </cell>
        </row>
        <row r="2119">
          <cell r="A2119" t="str">
            <v>38.01</v>
          </cell>
          <cell r="B2119" t="str">
            <v>Eletroduto em PVC rigido roscavel</v>
          </cell>
        </row>
        <row r="2120">
          <cell r="A2120" t="str">
            <v>38.01.040</v>
          </cell>
          <cell r="B2120" t="str">
            <v>Eletroduto de PVC rígido roscável de 3/4´ - com acessórios</v>
          </cell>
          <cell r="C2120" t="str">
            <v>M</v>
          </cell>
          <cell r="D2120">
            <v>6.55</v>
          </cell>
          <cell r="E2120">
            <v>18.2</v>
          </cell>
          <cell r="F2120">
            <v>24.75</v>
          </cell>
        </row>
        <row r="2121">
          <cell r="A2121" t="str">
            <v>38.01.060</v>
          </cell>
          <cell r="B2121" t="str">
            <v>Eletroduto de PVC rígido roscável de 1´ - com acessórios</v>
          </cell>
          <cell r="C2121" t="str">
            <v>M</v>
          </cell>
          <cell r="D2121">
            <v>9.89</v>
          </cell>
          <cell r="E2121">
            <v>21.83</v>
          </cell>
          <cell r="F2121">
            <v>31.72</v>
          </cell>
        </row>
        <row r="2122">
          <cell r="A2122" t="str">
            <v>38.01.080</v>
          </cell>
          <cell r="B2122" t="str">
            <v>Eletroduto de PVC rígido roscável de 1 1/4´ - com acessórios</v>
          </cell>
          <cell r="C2122" t="str">
            <v>M</v>
          </cell>
          <cell r="D2122">
            <v>14.47</v>
          </cell>
          <cell r="E2122">
            <v>25.47</v>
          </cell>
          <cell r="F2122">
            <v>39.94</v>
          </cell>
        </row>
        <row r="2123">
          <cell r="A2123" t="str">
            <v>38.01.100</v>
          </cell>
          <cell r="B2123" t="str">
            <v>Eletroduto de PVC rígido roscável de 1 1/2´ - com acessórios</v>
          </cell>
          <cell r="C2123" t="str">
            <v>M</v>
          </cell>
          <cell r="D2123">
            <v>16.600000000000001</v>
          </cell>
          <cell r="E2123">
            <v>29.12</v>
          </cell>
          <cell r="F2123">
            <v>45.72</v>
          </cell>
        </row>
        <row r="2124">
          <cell r="A2124" t="str">
            <v>38.01.120</v>
          </cell>
          <cell r="B2124" t="str">
            <v>Eletroduto de PVC rígido roscável de 2´ - com acessórios</v>
          </cell>
          <cell r="C2124" t="str">
            <v>M</v>
          </cell>
          <cell r="D2124">
            <v>21.76</v>
          </cell>
          <cell r="E2124">
            <v>32.75</v>
          </cell>
          <cell r="F2124">
            <v>54.51</v>
          </cell>
        </row>
        <row r="2125">
          <cell r="A2125" t="str">
            <v>38.01.140</v>
          </cell>
          <cell r="B2125" t="str">
            <v>Eletroduto de PVC rígido roscável de 2 1/2´ - com acessórios</v>
          </cell>
          <cell r="C2125" t="str">
            <v>M</v>
          </cell>
          <cell r="D2125">
            <v>34.97</v>
          </cell>
          <cell r="E2125">
            <v>36.39</v>
          </cell>
          <cell r="F2125">
            <v>71.36</v>
          </cell>
        </row>
        <row r="2126">
          <cell r="A2126" t="str">
            <v>38.01.160</v>
          </cell>
          <cell r="B2126" t="str">
            <v>Eletroduto de PVC rígido roscável de 3´ - com acessórios</v>
          </cell>
          <cell r="C2126" t="str">
            <v>M</v>
          </cell>
          <cell r="D2126">
            <v>45.95</v>
          </cell>
          <cell r="E2126">
            <v>40.03</v>
          </cell>
          <cell r="F2126">
            <v>85.98</v>
          </cell>
        </row>
        <row r="2127">
          <cell r="A2127" t="str">
            <v>38.01.180</v>
          </cell>
          <cell r="B2127" t="str">
            <v>Eletroduto de PVC rígido roscável de 4´ - com acessórios</v>
          </cell>
          <cell r="C2127" t="str">
            <v>M</v>
          </cell>
          <cell r="D2127">
            <v>73.400000000000006</v>
          </cell>
          <cell r="E2127">
            <v>47.31</v>
          </cell>
          <cell r="F2127">
            <v>120.71</v>
          </cell>
        </row>
        <row r="2128">
          <cell r="A2128" t="str">
            <v>38.04</v>
          </cell>
          <cell r="B2128" t="str">
            <v>Eletroduto rígido em aço carbono galvanizado com acessórios - NBR 13057</v>
          </cell>
        </row>
        <row r="2129">
          <cell r="A2129" t="str">
            <v>38.04.040</v>
          </cell>
          <cell r="B2129" t="str">
            <v>Eletroduto galvanizado conforme NBR13057 -  3/4´ com acessórios</v>
          </cell>
          <cell r="C2129" t="str">
            <v>M</v>
          </cell>
          <cell r="D2129">
            <v>9.5299999999999994</v>
          </cell>
          <cell r="E2129">
            <v>21.83</v>
          </cell>
          <cell r="F2129">
            <v>31.36</v>
          </cell>
        </row>
        <row r="2130">
          <cell r="A2130" t="str">
            <v>38.04.060</v>
          </cell>
          <cell r="B2130" t="str">
            <v>Eletroduto galvanizado conforme NBR13057 -  1´ com acessórios</v>
          </cell>
          <cell r="C2130" t="str">
            <v>M</v>
          </cell>
          <cell r="D2130">
            <v>12.25</v>
          </cell>
          <cell r="E2130">
            <v>25.47</v>
          </cell>
          <cell r="F2130">
            <v>37.72</v>
          </cell>
        </row>
        <row r="2131">
          <cell r="A2131" t="str">
            <v>38.04.080</v>
          </cell>
          <cell r="B2131" t="str">
            <v>Eletroduto galvanizado conforme NBR13057 -  1 1/4´ com acessórios</v>
          </cell>
          <cell r="C2131" t="str">
            <v>M</v>
          </cell>
          <cell r="D2131">
            <v>20.61</v>
          </cell>
          <cell r="E2131">
            <v>29.12</v>
          </cell>
          <cell r="F2131">
            <v>49.73</v>
          </cell>
        </row>
        <row r="2132">
          <cell r="A2132" t="str">
            <v>38.04.100</v>
          </cell>
          <cell r="B2132" t="str">
            <v>Eletroduto galvanizado conforme NBR13057 -  1 1/2´ com acessórios</v>
          </cell>
          <cell r="C2132" t="str">
            <v>M</v>
          </cell>
          <cell r="D2132">
            <v>23.72</v>
          </cell>
          <cell r="E2132">
            <v>32.75</v>
          </cell>
          <cell r="F2132">
            <v>56.47</v>
          </cell>
        </row>
        <row r="2133">
          <cell r="A2133" t="str">
            <v>38.04.120</v>
          </cell>
          <cell r="B2133" t="str">
            <v>Eletroduto galvanizado conforme NBR13057 -  2´ com acessórios</v>
          </cell>
          <cell r="C2133" t="str">
            <v>M</v>
          </cell>
          <cell r="D2133">
            <v>29.15</v>
          </cell>
          <cell r="E2133">
            <v>36.39</v>
          </cell>
          <cell r="F2133">
            <v>65.540000000000006</v>
          </cell>
        </row>
        <row r="2134">
          <cell r="A2134" t="str">
            <v>38.04.140</v>
          </cell>
          <cell r="B2134" t="str">
            <v>Eletroduto galvanizado conforme NBR13057 -  2 1/2´ com acessórios</v>
          </cell>
          <cell r="C2134" t="str">
            <v>M</v>
          </cell>
          <cell r="D2134">
            <v>47.24</v>
          </cell>
          <cell r="E2134">
            <v>43.66</v>
          </cell>
          <cell r="F2134">
            <v>90.9</v>
          </cell>
        </row>
        <row r="2135">
          <cell r="A2135" t="str">
            <v>38.04.160</v>
          </cell>
          <cell r="B2135" t="str">
            <v>Eletroduto galvanizado conforme NBR13057 -  3´ com acessórios</v>
          </cell>
          <cell r="C2135" t="str">
            <v>M</v>
          </cell>
          <cell r="D2135">
            <v>61.54</v>
          </cell>
          <cell r="E2135">
            <v>54.59</v>
          </cell>
          <cell r="F2135">
            <v>116.13</v>
          </cell>
        </row>
        <row r="2136">
          <cell r="A2136" t="str">
            <v>38.04.180</v>
          </cell>
          <cell r="B2136" t="str">
            <v>Eletroduto galvanizado conforme NBR13057 -  4´ com acessórios</v>
          </cell>
          <cell r="C2136" t="str">
            <v>M</v>
          </cell>
          <cell r="D2136">
            <v>91.07</v>
          </cell>
          <cell r="E2136">
            <v>65.510000000000005</v>
          </cell>
          <cell r="F2136">
            <v>156.58000000000001</v>
          </cell>
        </row>
        <row r="2137">
          <cell r="A2137" t="str">
            <v>38.05</v>
          </cell>
          <cell r="B2137" t="str">
            <v>Eletroduto rígido em aço carbono galvanizado com acessórios - NBR 6323</v>
          </cell>
        </row>
        <row r="2138">
          <cell r="A2138" t="str">
            <v>38.05.040</v>
          </cell>
          <cell r="B2138" t="str">
            <v>Eletroduto galvanizado a quente conforme NBR6323 - 3/4´ - com acessórios</v>
          </cell>
          <cell r="C2138" t="str">
            <v>M</v>
          </cell>
          <cell r="D2138">
            <v>23.08</v>
          </cell>
          <cell r="E2138">
            <v>21.83</v>
          </cell>
          <cell r="F2138">
            <v>44.91</v>
          </cell>
        </row>
        <row r="2139">
          <cell r="A2139" t="str">
            <v>38.05.060</v>
          </cell>
          <cell r="B2139" t="str">
            <v>Eletroduto galvanizado a quente conforme NBR6323 - 1´ - com acessórios</v>
          </cell>
          <cell r="C2139" t="str">
            <v>M</v>
          </cell>
          <cell r="D2139">
            <v>29.25</v>
          </cell>
          <cell r="E2139">
            <v>25.47</v>
          </cell>
          <cell r="F2139">
            <v>54.72</v>
          </cell>
        </row>
        <row r="2140">
          <cell r="A2140" t="str">
            <v>38.05.090</v>
          </cell>
          <cell r="B2140" t="str">
            <v>Eletroduto galvanizado a quente conforme NBR6323 - 1 1/4´ com acessórios</v>
          </cell>
          <cell r="C2140" t="str">
            <v>M</v>
          </cell>
          <cell r="D2140">
            <v>43.86</v>
          </cell>
          <cell r="E2140">
            <v>29.12</v>
          </cell>
          <cell r="F2140">
            <v>72.98</v>
          </cell>
        </row>
        <row r="2141">
          <cell r="A2141" t="str">
            <v>38.05.100</v>
          </cell>
          <cell r="B2141" t="str">
            <v>Eletroduto galvanizado a quente conforme NBR6323 - 1 1/2´ com acessórios</v>
          </cell>
          <cell r="C2141" t="str">
            <v>M</v>
          </cell>
          <cell r="D2141">
            <v>53.24</v>
          </cell>
          <cell r="E2141">
            <v>32.75</v>
          </cell>
          <cell r="F2141">
            <v>85.99</v>
          </cell>
        </row>
        <row r="2142">
          <cell r="A2142" t="str">
            <v>38.05.120</v>
          </cell>
          <cell r="B2142" t="str">
            <v>Eletroduto galvanizado a quente conforme NBR6323 - 2´ com acessórios</v>
          </cell>
          <cell r="C2142" t="str">
            <v>M</v>
          </cell>
          <cell r="D2142">
            <v>67.92</v>
          </cell>
          <cell r="E2142">
            <v>36.39</v>
          </cell>
          <cell r="F2142">
            <v>104.31</v>
          </cell>
        </row>
        <row r="2143">
          <cell r="A2143" t="str">
            <v>38.05.140</v>
          </cell>
          <cell r="B2143" t="str">
            <v>Eletroduto galvanizado a quente conforme NBR6323 - 2 1/2´ com acessórios</v>
          </cell>
          <cell r="C2143" t="str">
            <v>M</v>
          </cell>
          <cell r="D2143">
            <v>97.28</v>
          </cell>
          <cell r="E2143">
            <v>43.66</v>
          </cell>
          <cell r="F2143">
            <v>140.94</v>
          </cell>
        </row>
        <row r="2144">
          <cell r="A2144" t="str">
            <v>38.05.160</v>
          </cell>
          <cell r="B2144" t="str">
            <v>Eletroduto galvanizado a quente conforme NBR6323 - 3´ com acessórios</v>
          </cell>
          <cell r="C2144" t="str">
            <v>M</v>
          </cell>
          <cell r="D2144">
            <v>130.77000000000001</v>
          </cell>
          <cell r="E2144">
            <v>54.59</v>
          </cell>
          <cell r="F2144">
            <v>185.36</v>
          </cell>
        </row>
        <row r="2145">
          <cell r="A2145" t="str">
            <v>38.05.180</v>
          </cell>
          <cell r="B2145" t="str">
            <v>Eletroduto galvanizado a quente conforme NBR6323 - 4´ com acessórios</v>
          </cell>
          <cell r="C2145" t="str">
            <v>M</v>
          </cell>
          <cell r="D2145">
            <v>134.44</v>
          </cell>
          <cell r="E2145">
            <v>65.510000000000005</v>
          </cell>
          <cell r="F2145">
            <v>199.95</v>
          </cell>
        </row>
        <row r="2146">
          <cell r="A2146" t="str">
            <v>38.06</v>
          </cell>
          <cell r="B2146" t="str">
            <v>Eletroduto rígido em aço carbono galvanizado por imersão a quente com acessórios – NBR 5598</v>
          </cell>
        </row>
        <row r="2147">
          <cell r="A2147" t="str">
            <v>38.06.020</v>
          </cell>
          <cell r="B2147" t="str">
            <v>Eletroduto galvanizado a quente conforme NBR5598 - 1/2´ com acessórios</v>
          </cell>
          <cell r="C2147" t="str">
            <v>M</v>
          </cell>
          <cell r="D2147">
            <v>20.99</v>
          </cell>
          <cell r="E2147">
            <v>18.2</v>
          </cell>
          <cell r="F2147">
            <v>39.19</v>
          </cell>
        </row>
        <row r="2148">
          <cell r="A2148" t="str">
            <v>38.06.040</v>
          </cell>
          <cell r="B2148" t="str">
            <v>Eletroduto galvanizado a quente conforme NBR5598 - 3/4´ com acessórios</v>
          </cell>
          <cell r="C2148" t="str">
            <v>M</v>
          </cell>
          <cell r="D2148">
            <v>27.26</v>
          </cell>
          <cell r="E2148">
            <v>21.83</v>
          </cell>
          <cell r="F2148">
            <v>49.09</v>
          </cell>
        </row>
        <row r="2149">
          <cell r="A2149" t="str">
            <v>38.06.060</v>
          </cell>
          <cell r="B2149" t="str">
            <v>Eletroduto galvanizado a quente conforme NBR5598 - 1´ com acessórios</v>
          </cell>
          <cell r="C2149" t="str">
            <v>M</v>
          </cell>
          <cell r="D2149">
            <v>34.299999999999997</v>
          </cell>
          <cell r="E2149">
            <v>25.47</v>
          </cell>
          <cell r="F2149">
            <v>59.77</v>
          </cell>
        </row>
        <row r="2150">
          <cell r="A2150" t="str">
            <v>38.06.080</v>
          </cell>
          <cell r="B2150" t="str">
            <v>Eletroduto galvanizado a quente conforme NBR5598 - 1 1/4´ com acessórios</v>
          </cell>
          <cell r="C2150" t="str">
            <v>M</v>
          </cell>
          <cell r="D2150">
            <v>50.51</v>
          </cell>
          <cell r="E2150">
            <v>29.12</v>
          </cell>
          <cell r="F2150">
            <v>79.63</v>
          </cell>
        </row>
        <row r="2151">
          <cell r="A2151" t="str">
            <v>38.06.100</v>
          </cell>
          <cell r="B2151" t="str">
            <v>Eletroduto galvanizado a quente conforme NBR5598 - 1 1/2´ com acessórios</v>
          </cell>
          <cell r="C2151" t="str">
            <v>M</v>
          </cell>
          <cell r="D2151">
            <v>57.24</v>
          </cell>
          <cell r="E2151">
            <v>32.75</v>
          </cell>
          <cell r="F2151">
            <v>89.99</v>
          </cell>
        </row>
        <row r="2152">
          <cell r="A2152" t="str">
            <v>38.06.120</v>
          </cell>
          <cell r="B2152" t="str">
            <v>Eletroduto galvanizado a quente conforme NBR5598 - 2´ com acessórios</v>
          </cell>
          <cell r="C2152" t="str">
            <v>M</v>
          </cell>
          <cell r="D2152">
            <v>76.55</v>
          </cell>
          <cell r="E2152">
            <v>36.39</v>
          </cell>
          <cell r="F2152">
            <v>112.94</v>
          </cell>
        </row>
        <row r="2153">
          <cell r="A2153" t="str">
            <v>38.06.140</v>
          </cell>
          <cell r="B2153" t="str">
            <v>Eletroduto galvanizado a quente conforme NBR5598 - 2 1/2´ com acessórios</v>
          </cell>
          <cell r="C2153" t="str">
            <v>M</v>
          </cell>
          <cell r="D2153">
            <v>118.13</v>
          </cell>
          <cell r="E2153">
            <v>43.66</v>
          </cell>
          <cell r="F2153">
            <v>161.79</v>
          </cell>
        </row>
        <row r="2154">
          <cell r="A2154" t="str">
            <v>38.06.160</v>
          </cell>
          <cell r="B2154" t="str">
            <v>Eletroduto galvanizado a quente conforme NBR5598 - 3´ com acessórios</v>
          </cell>
          <cell r="C2154" t="str">
            <v>M</v>
          </cell>
          <cell r="D2154">
            <v>141.58000000000001</v>
          </cell>
          <cell r="E2154">
            <v>54.59</v>
          </cell>
          <cell r="F2154">
            <v>196.17</v>
          </cell>
        </row>
        <row r="2155">
          <cell r="A2155" t="str">
            <v>38.06.180</v>
          </cell>
          <cell r="B2155" t="str">
            <v>Eletroduto galvanizado a quente conforme NBR5598 - 4´ com acessórios</v>
          </cell>
          <cell r="C2155" t="str">
            <v>M</v>
          </cell>
          <cell r="D2155">
            <v>188.38</v>
          </cell>
          <cell r="E2155">
            <v>65.510000000000005</v>
          </cell>
          <cell r="F2155">
            <v>253.89</v>
          </cell>
        </row>
        <row r="2156">
          <cell r="A2156" t="str">
            <v>38.07</v>
          </cell>
          <cell r="B2156" t="str">
            <v>Canaleta, perfilado e acessorios</v>
          </cell>
        </row>
        <row r="2157">
          <cell r="A2157" t="str">
            <v>38.07.030</v>
          </cell>
          <cell r="B2157" t="str">
            <v>Grampo tipo ´C´ diâmetro 3/8`, com balancim tamanho grande</v>
          </cell>
          <cell r="C2157" t="str">
            <v>CJ</v>
          </cell>
          <cell r="D2157">
            <v>8.7799999999999994</v>
          </cell>
          <cell r="E2157">
            <v>9.1</v>
          </cell>
          <cell r="F2157">
            <v>17.88</v>
          </cell>
        </row>
        <row r="2158">
          <cell r="A2158" t="str">
            <v>38.07.050</v>
          </cell>
          <cell r="B2158" t="str">
            <v>Tampa de pressão para perfilado de 38 x 38 mm</v>
          </cell>
          <cell r="C2158" t="str">
            <v>M</v>
          </cell>
          <cell r="D2158">
            <v>6.46</v>
          </cell>
          <cell r="E2158">
            <v>1.82</v>
          </cell>
          <cell r="F2158">
            <v>8.2799999999999994</v>
          </cell>
        </row>
        <row r="2159">
          <cell r="A2159" t="str">
            <v>38.07.120</v>
          </cell>
          <cell r="B2159" t="str">
            <v>Saída final, diâmetro de 3/4´</v>
          </cell>
          <cell r="C2159" t="str">
            <v>UN</v>
          </cell>
          <cell r="D2159">
            <v>1.1499999999999999</v>
          </cell>
          <cell r="E2159">
            <v>5.46</v>
          </cell>
          <cell r="F2159">
            <v>6.61</v>
          </cell>
        </row>
        <row r="2160">
          <cell r="A2160" t="str">
            <v>38.07.130</v>
          </cell>
          <cell r="B2160" t="str">
            <v>Saída lateral simples, diâmetro de 3/4´</v>
          </cell>
          <cell r="C2160" t="str">
            <v>UN</v>
          </cell>
          <cell r="D2160">
            <v>2.99</v>
          </cell>
          <cell r="E2160">
            <v>6.55</v>
          </cell>
          <cell r="F2160">
            <v>9.5399999999999991</v>
          </cell>
        </row>
        <row r="2161">
          <cell r="A2161" t="str">
            <v>38.07.134</v>
          </cell>
          <cell r="B2161" t="str">
            <v>Saída lateral simples, diâmetro de 1´</v>
          </cell>
          <cell r="C2161" t="str">
            <v>UN</v>
          </cell>
          <cell r="D2161">
            <v>2.02</v>
          </cell>
          <cell r="E2161">
            <v>6.55</v>
          </cell>
          <cell r="F2161">
            <v>8.57</v>
          </cell>
        </row>
        <row r="2162">
          <cell r="A2162" t="str">
            <v>38.07.140</v>
          </cell>
          <cell r="B2162" t="str">
            <v>Saída superior, diâmetro de 3/4´</v>
          </cell>
          <cell r="C2162" t="str">
            <v>UN</v>
          </cell>
          <cell r="D2162">
            <v>2.5099999999999998</v>
          </cell>
          <cell r="E2162">
            <v>5.46</v>
          </cell>
          <cell r="F2162">
            <v>7.97</v>
          </cell>
        </row>
        <row r="2163">
          <cell r="A2163" t="str">
            <v>38.07.172</v>
          </cell>
          <cell r="B2163" t="str">
            <v>Canaleta em PVC de 20 x 12 mm, inclusive acessórios</v>
          </cell>
          <cell r="C2163" t="str">
            <v>M</v>
          </cell>
          <cell r="D2163">
            <v>5.35</v>
          </cell>
          <cell r="E2163">
            <v>10.92</v>
          </cell>
          <cell r="F2163">
            <v>16.27</v>
          </cell>
        </row>
        <row r="2164">
          <cell r="A2164" t="str">
            <v>38.07.200</v>
          </cell>
          <cell r="B2164" t="str">
            <v>Vergalhão com rosca, porca e arruela de diâmetro 3/8´ (tirante)</v>
          </cell>
          <cell r="C2164" t="str">
            <v>M</v>
          </cell>
          <cell r="D2164">
            <v>8.69</v>
          </cell>
          <cell r="E2164">
            <v>5.09</v>
          </cell>
          <cell r="F2164">
            <v>13.78</v>
          </cell>
        </row>
        <row r="2165">
          <cell r="A2165" t="str">
            <v>38.07.210</v>
          </cell>
          <cell r="B2165" t="str">
            <v>Vergalhão com rosca, porca e arruela de diâmetro 1/4´ (tirante)</v>
          </cell>
          <cell r="C2165" t="str">
            <v>M</v>
          </cell>
          <cell r="D2165">
            <v>5.3</v>
          </cell>
          <cell r="E2165">
            <v>5.09</v>
          </cell>
          <cell r="F2165">
            <v>10.39</v>
          </cell>
        </row>
        <row r="2166">
          <cell r="A2166" t="str">
            <v>38.07.216</v>
          </cell>
          <cell r="B2166" t="str">
            <v>Vergalhão com rosca, porca e arruela de diâmetro 5/16´ (tirante)</v>
          </cell>
          <cell r="C2166" t="str">
            <v>M</v>
          </cell>
          <cell r="D2166">
            <v>8.36</v>
          </cell>
          <cell r="E2166">
            <v>5.09</v>
          </cell>
          <cell r="F2166">
            <v>13.45</v>
          </cell>
        </row>
        <row r="2167">
          <cell r="A2167" t="str">
            <v>38.07.300</v>
          </cell>
          <cell r="B2167" t="str">
            <v>Perfilado perfurado 38 x 38 mm em chapa 14 pré-zincada, com acessórios</v>
          </cell>
          <cell r="C2167" t="str">
            <v>M</v>
          </cell>
          <cell r="D2167">
            <v>44.88</v>
          </cell>
          <cell r="E2167">
            <v>9.1</v>
          </cell>
          <cell r="F2167">
            <v>53.98</v>
          </cell>
        </row>
        <row r="2168">
          <cell r="A2168" t="str">
            <v>38.07.310</v>
          </cell>
          <cell r="B2168" t="str">
            <v>Perfilado perfurado 38 x 76 mm em chapa 14 pré-zincada, com acessórios</v>
          </cell>
          <cell r="C2168" t="str">
            <v>M</v>
          </cell>
          <cell r="D2168">
            <v>81.75</v>
          </cell>
          <cell r="E2168">
            <v>9.1</v>
          </cell>
          <cell r="F2168">
            <v>90.85</v>
          </cell>
        </row>
        <row r="2169">
          <cell r="A2169" t="str">
            <v>38.07.340</v>
          </cell>
          <cell r="B2169" t="str">
            <v>Perfilado liso 38 x 38 mm - com acessórios</v>
          </cell>
          <cell r="C2169" t="str">
            <v>M</v>
          </cell>
          <cell r="D2169">
            <v>45.05</v>
          </cell>
          <cell r="E2169">
            <v>9.1</v>
          </cell>
          <cell r="F2169">
            <v>54.15</v>
          </cell>
        </row>
        <row r="2170">
          <cell r="A2170" t="str">
            <v>38.07.700</v>
          </cell>
          <cell r="B2170" t="str">
            <v>Canaleta aparente com tampa em PVC, autoextinguível, de 85 x 35 mm, com acessórios</v>
          </cell>
          <cell r="C2170" t="str">
            <v>M</v>
          </cell>
          <cell r="D2170">
            <v>65.209999999999994</v>
          </cell>
          <cell r="E2170">
            <v>10.92</v>
          </cell>
          <cell r="F2170">
            <v>76.13</v>
          </cell>
        </row>
        <row r="2171">
          <cell r="A2171" t="str">
            <v>38.07.710</v>
          </cell>
          <cell r="B2171" t="str">
            <v>Canaleta aparente com duas tampas em PVC, autoextinguível, de 120 x 35 mm, com acessórios</v>
          </cell>
          <cell r="C2171" t="str">
            <v>M</v>
          </cell>
          <cell r="D2171">
            <v>100.72</v>
          </cell>
          <cell r="E2171">
            <v>12.73</v>
          </cell>
          <cell r="F2171">
            <v>113.45</v>
          </cell>
        </row>
        <row r="2172">
          <cell r="A2172" t="str">
            <v>38.07.720</v>
          </cell>
          <cell r="B2172" t="str">
            <v>Canaleta aparente com duas tampas em PVC, autoextinguível, de 120 x 60 mm, com acessórios</v>
          </cell>
          <cell r="C2172" t="str">
            <v>M</v>
          </cell>
          <cell r="D2172">
            <v>125.4</v>
          </cell>
          <cell r="E2172">
            <v>14.56</v>
          </cell>
          <cell r="F2172">
            <v>139.96</v>
          </cell>
        </row>
        <row r="2173">
          <cell r="A2173" t="str">
            <v>38.07.730</v>
          </cell>
          <cell r="B2173" t="str">
            <v>Suporte com furos de tomada em PVC de 60 x 35 x 150 mm, para canaleta aparente</v>
          </cell>
          <cell r="C2173" t="str">
            <v>UN</v>
          </cell>
          <cell r="D2173">
            <v>9.9499999999999993</v>
          </cell>
          <cell r="E2173">
            <v>1.45</v>
          </cell>
          <cell r="F2173">
            <v>11.4</v>
          </cell>
        </row>
        <row r="2174">
          <cell r="A2174" t="str">
            <v>38.07.740</v>
          </cell>
          <cell r="B2174" t="str">
            <v>Suporte com furos de tomada em PVC de 85 x 35 x 150 mm, para canaleta aparente</v>
          </cell>
          <cell r="C2174" t="str">
            <v>UN</v>
          </cell>
          <cell r="D2174">
            <v>11.22</v>
          </cell>
          <cell r="E2174">
            <v>1.45</v>
          </cell>
          <cell r="F2174">
            <v>12.67</v>
          </cell>
        </row>
        <row r="2175">
          <cell r="A2175" t="str">
            <v>38.07.750</v>
          </cell>
          <cell r="B2175" t="str">
            <v>Suporte com furos de tomada em PVC de 60 x 60 x 150 mm, para canaleta aparente</v>
          </cell>
          <cell r="C2175" t="str">
            <v>UN</v>
          </cell>
          <cell r="D2175">
            <v>10.74</v>
          </cell>
          <cell r="E2175">
            <v>1.45</v>
          </cell>
          <cell r="F2175">
            <v>12.19</v>
          </cell>
        </row>
        <row r="2176">
          <cell r="A2176" t="str">
            <v>38.07.800</v>
          </cell>
          <cell r="B2176" t="str">
            <v>Gancho longo em chapa aço zincado para fixação de luminária</v>
          </cell>
          <cell r="C2176" t="str">
            <v>UN</v>
          </cell>
          <cell r="D2176">
            <v>10.41</v>
          </cell>
          <cell r="E2176">
            <v>3.64</v>
          </cell>
          <cell r="F2176">
            <v>14.05</v>
          </cell>
        </row>
        <row r="2177">
          <cell r="A2177" t="str">
            <v>38.07.801</v>
          </cell>
          <cell r="B2177" t="str">
            <v>Sapata externa com 4 furos, 38 x 38 mm</v>
          </cell>
          <cell r="C2177" t="str">
            <v>UN</v>
          </cell>
          <cell r="D2177">
            <v>9.8699999999999992</v>
          </cell>
          <cell r="E2177">
            <v>3.64</v>
          </cell>
          <cell r="F2177">
            <v>13.51</v>
          </cell>
        </row>
        <row r="2178">
          <cell r="A2178" t="str">
            <v>38.10</v>
          </cell>
          <cell r="B2178" t="str">
            <v>Duto fechado de piso e acessorios</v>
          </cell>
        </row>
        <row r="2179">
          <cell r="A2179" t="str">
            <v>38.10.010</v>
          </cell>
          <cell r="B2179" t="str">
            <v>Duto de piso liso em aço, medindo 2 x 25 x 70 mm, com acessórios</v>
          </cell>
          <cell r="C2179" t="str">
            <v>M</v>
          </cell>
          <cell r="D2179">
            <v>51.24</v>
          </cell>
          <cell r="E2179">
            <v>10.92</v>
          </cell>
          <cell r="F2179">
            <v>62.16</v>
          </cell>
        </row>
        <row r="2180">
          <cell r="A2180" t="str">
            <v>38.10.020</v>
          </cell>
          <cell r="B2180" t="str">
            <v>Duto de piso liso em aço, medindo 3 x 25 x 70 mm, com acessórios</v>
          </cell>
          <cell r="C2180" t="str">
            <v>M</v>
          </cell>
          <cell r="D2180">
            <v>65.430000000000007</v>
          </cell>
          <cell r="E2180">
            <v>10.92</v>
          </cell>
          <cell r="F2180">
            <v>76.349999999999994</v>
          </cell>
        </row>
        <row r="2181">
          <cell r="A2181" t="str">
            <v>38.10.024</v>
          </cell>
          <cell r="B2181" t="str">
            <v>Caixa de derivação ou passagem, para cruzamento de duto, medindo 4 x 25 x 70 mm, sem cruzadora</v>
          </cell>
          <cell r="C2181" t="str">
            <v>UN</v>
          </cell>
          <cell r="D2181">
            <v>47.76</v>
          </cell>
          <cell r="E2181">
            <v>11.28</v>
          </cell>
          <cell r="F2181">
            <v>59.04</v>
          </cell>
        </row>
        <row r="2182">
          <cell r="A2182" t="str">
            <v>38.10.026</v>
          </cell>
          <cell r="B2182" t="str">
            <v>Caixa de derivação ou passagem, para cruzamento de duto, medindo 12 x 25 x 70 mm, com cruzadora</v>
          </cell>
          <cell r="C2182" t="str">
            <v>UN</v>
          </cell>
          <cell r="D2182">
            <v>135.38</v>
          </cell>
          <cell r="E2182">
            <v>21.83</v>
          </cell>
          <cell r="F2182">
            <v>157.21</v>
          </cell>
        </row>
        <row r="2183">
          <cell r="A2183" t="str">
            <v>38.10.030</v>
          </cell>
          <cell r="B2183" t="str">
            <v>Caixa de derivação ou passagem, para cruzamento de duto, medindo 16 x 25 x 70 mm, com cruzadora</v>
          </cell>
          <cell r="C2183" t="str">
            <v>UN</v>
          </cell>
          <cell r="D2183">
            <v>229.94</v>
          </cell>
          <cell r="E2183">
            <v>21.83</v>
          </cell>
          <cell r="F2183">
            <v>251.77</v>
          </cell>
        </row>
        <row r="2184">
          <cell r="A2184" t="str">
            <v>38.10.060</v>
          </cell>
          <cell r="B2184" t="str">
            <v>Caixa de tomada e tampa basculante com rebaixo de 2 x (25 x 70 mm)</v>
          </cell>
          <cell r="C2184" t="str">
            <v>UN</v>
          </cell>
          <cell r="D2184">
            <v>178.65</v>
          </cell>
          <cell r="E2184">
            <v>6.91</v>
          </cell>
          <cell r="F2184">
            <v>185.56</v>
          </cell>
        </row>
        <row r="2185">
          <cell r="A2185" t="str">
            <v>38.10.070</v>
          </cell>
          <cell r="B2185" t="str">
            <v>Caixa de tomada e tampa basculante com rebaixo de 3 x (25 x 70 mm)</v>
          </cell>
          <cell r="C2185" t="str">
            <v>UN</v>
          </cell>
          <cell r="D2185">
            <v>213.57</v>
          </cell>
          <cell r="E2185">
            <v>6.91</v>
          </cell>
          <cell r="F2185">
            <v>220.48</v>
          </cell>
        </row>
        <row r="2186">
          <cell r="A2186" t="str">
            <v>38.10.080</v>
          </cell>
          <cell r="B2186" t="str">
            <v>Caixa de tomada e tampa basculante com rebaixo de 4 x (25 x 70 mm)</v>
          </cell>
          <cell r="C2186" t="str">
            <v>UN</v>
          </cell>
          <cell r="D2186">
            <v>386.48</v>
          </cell>
          <cell r="E2186">
            <v>6.91</v>
          </cell>
          <cell r="F2186">
            <v>393.39</v>
          </cell>
        </row>
        <row r="2187">
          <cell r="A2187" t="str">
            <v>38.10.090</v>
          </cell>
          <cell r="B2187" t="str">
            <v>Suporte de tomada para caixas com 2, 3 ou 4 vias</v>
          </cell>
          <cell r="C2187" t="str">
            <v>UN</v>
          </cell>
          <cell r="D2187">
            <v>9.27</v>
          </cell>
          <cell r="E2187">
            <v>0.73</v>
          </cell>
          <cell r="F2187">
            <v>10</v>
          </cell>
        </row>
        <row r="2188">
          <cell r="A2188" t="str">
            <v>38.12</v>
          </cell>
          <cell r="B2188" t="str">
            <v>Leitos e acessorios</v>
          </cell>
        </row>
        <row r="2189">
          <cell r="A2189" t="str">
            <v>38.12.086</v>
          </cell>
          <cell r="B2189" t="str">
            <v>Leito para cabos, tipo pesado, em aço galvanizado de 300 x 100 mm - com acessórios</v>
          </cell>
          <cell r="C2189" t="str">
            <v>M</v>
          </cell>
          <cell r="D2189">
            <v>236.01</v>
          </cell>
          <cell r="E2189">
            <v>10.92</v>
          </cell>
          <cell r="F2189">
            <v>246.93</v>
          </cell>
        </row>
        <row r="2190">
          <cell r="A2190" t="str">
            <v>38.12.090</v>
          </cell>
          <cell r="B2190" t="str">
            <v>Leito para cabos, tipo pesado, em aço galvanizado de 400 x 100 mm - com acessórios</v>
          </cell>
          <cell r="C2190" t="str">
            <v>M</v>
          </cell>
          <cell r="D2190">
            <v>261.89999999999998</v>
          </cell>
          <cell r="E2190">
            <v>10.92</v>
          </cell>
          <cell r="F2190">
            <v>272.82</v>
          </cell>
        </row>
        <row r="2191">
          <cell r="A2191" t="str">
            <v>38.12.100</v>
          </cell>
          <cell r="B2191" t="str">
            <v>Leito para cabos, tipo pesado, em aço galvanizado de 600 x 100 mm - com acessórios</v>
          </cell>
          <cell r="C2191" t="str">
            <v>M</v>
          </cell>
          <cell r="D2191">
            <v>308.51</v>
          </cell>
          <cell r="E2191">
            <v>10.92</v>
          </cell>
          <cell r="F2191">
            <v>319.43</v>
          </cell>
        </row>
        <row r="2192">
          <cell r="A2192" t="str">
            <v>38.12.120</v>
          </cell>
          <cell r="B2192" t="str">
            <v>Leito para cabos, tipo pesado, em aço galvanizado de 500 x 100 mm - com acessórios</v>
          </cell>
          <cell r="C2192" t="str">
            <v>M</v>
          </cell>
          <cell r="D2192">
            <v>284.73</v>
          </cell>
          <cell r="E2192">
            <v>10.92</v>
          </cell>
          <cell r="F2192">
            <v>295.64999999999998</v>
          </cell>
        </row>
        <row r="2193">
          <cell r="A2193" t="str">
            <v>38.12.130</v>
          </cell>
          <cell r="B2193" t="str">
            <v>Leito para cabos, tipo pesado, em aço galvanizado de 800 x 100 mm - com acessórios</v>
          </cell>
          <cell r="C2193" t="str">
            <v>M</v>
          </cell>
          <cell r="D2193">
            <v>355.11</v>
          </cell>
          <cell r="E2193">
            <v>10.92</v>
          </cell>
          <cell r="F2193">
            <v>366.03</v>
          </cell>
        </row>
        <row r="2194">
          <cell r="A2194" t="str">
            <v>38.13</v>
          </cell>
          <cell r="B2194" t="str">
            <v>Eletroduto em polietileno de alta densidade</v>
          </cell>
        </row>
        <row r="2195">
          <cell r="A2195" t="str">
            <v>38.13.010</v>
          </cell>
          <cell r="B2195" t="str">
            <v>Eletroduto corrugado em polietileno de alta densidade, DN= 30 mm, com acessórios</v>
          </cell>
          <cell r="C2195" t="str">
            <v>M</v>
          </cell>
          <cell r="D2195">
            <v>8.6199999999999992</v>
          </cell>
          <cell r="E2195">
            <v>1.45</v>
          </cell>
          <cell r="F2195">
            <v>10.07</v>
          </cell>
        </row>
        <row r="2196">
          <cell r="A2196" t="str">
            <v>38.13.016</v>
          </cell>
          <cell r="B2196" t="str">
            <v>Eletroduto corrugado em polietileno de alta densidade, DN= 40 mm, com acessórios</v>
          </cell>
          <cell r="C2196" t="str">
            <v>M</v>
          </cell>
          <cell r="D2196">
            <v>10.61</v>
          </cell>
          <cell r="E2196">
            <v>1.45</v>
          </cell>
          <cell r="F2196">
            <v>12.06</v>
          </cell>
        </row>
        <row r="2197">
          <cell r="A2197" t="str">
            <v>38.13.020</v>
          </cell>
          <cell r="B2197" t="str">
            <v>Eletroduto corrugado em polietileno de alta densidade, DN= 50 mm, com acessórios</v>
          </cell>
          <cell r="C2197" t="str">
            <v>M</v>
          </cell>
          <cell r="D2197">
            <v>12.98</v>
          </cell>
          <cell r="E2197">
            <v>1.45</v>
          </cell>
          <cell r="F2197">
            <v>14.43</v>
          </cell>
        </row>
        <row r="2198">
          <cell r="A2198" t="str">
            <v>38.13.030</v>
          </cell>
          <cell r="B2198" t="str">
            <v>Eletroduto corrugado em polietileno de alta densidade, DN= 75 mm, com acessórios</v>
          </cell>
          <cell r="C2198" t="str">
            <v>M</v>
          </cell>
          <cell r="D2198">
            <v>20.38</v>
          </cell>
          <cell r="E2198">
            <v>1.45</v>
          </cell>
          <cell r="F2198">
            <v>21.83</v>
          </cell>
        </row>
        <row r="2199">
          <cell r="A2199" t="str">
            <v>38.13.040</v>
          </cell>
          <cell r="B2199" t="str">
            <v>Eletroduto corrugado em polietileno de alta densidade, DN= 100 mm, com acessórios</v>
          </cell>
          <cell r="C2199" t="str">
            <v>M</v>
          </cell>
          <cell r="D2199">
            <v>28.47</v>
          </cell>
          <cell r="E2199">
            <v>1.45</v>
          </cell>
          <cell r="F2199">
            <v>29.92</v>
          </cell>
        </row>
        <row r="2200">
          <cell r="A2200" t="str">
            <v>38.13.050</v>
          </cell>
          <cell r="B2200" t="str">
            <v>Eletroduto corrugado em polietileno de alta densidade, DN= 125 mm, com acessórios</v>
          </cell>
          <cell r="C2200" t="str">
            <v>M</v>
          </cell>
          <cell r="D2200">
            <v>45.33</v>
          </cell>
          <cell r="E2200">
            <v>1.45</v>
          </cell>
          <cell r="F2200">
            <v>46.78</v>
          </cell>
        </row>
        <row r="2201">
          <cell r="A2201" t="str">
            <v>38.13.060</v>
          </cell>
          <cell r="B2201" t="str">
            <v>Eletroduto corrugado em polietileno de alta densidade, DN= 150 mm, com acessórios</v>
          </cell>
          <cell r="C2201" t="str">
            <v>M</v>
          </cell>
          <cell r="D2201">
            <v>64.13</v>
          </cell>
          <cell r="E2201">
            <v>1.45</v>
          </cell>
          <cell r="F2201">
            <v>65.58</v>
          </cell>
        </row>
        <row r="2202">
          <cell r="A2202" t="str">
            <v>38.15</v>
          </cell>
          <cell r="B2202" t="str">
            <v>Eletroduto metalico flexivel</v>
          </cell>
        </row>
        <row r="2203">
          <cell r="A2203" t="str">
            <v>38.15.010</v>
          </cell>
          <cell r="B2203" t="str">
            <v>Eletroduto metálico flexível com capa em PVC de 3/4´</v>
          </cell>
          <cell r="C2203" t="str">
            <v>M</v>
          </cell>
          <cell r="D2203">
            <v>8.15</v>
          </cell>
          <cell r="E2203">
            <v>12.73</v>
          </cell>
          <cell r="F2203">
            <v>20.88</v>
          </cell>
        </row>
        <row r="2204">
          <cell r="A2204" t="str">
            <v>38.15.020</v>
          </cell>
          <cell r="B2204" t="str">
            <v>Eletroduto metálico flexível com capa em PVC de 1´</v>
          </cell>
          <cell r="C2204" t="str">
            <v>M</v>
          </cell>
          <cell r="D2204">
            <v>15.58</v>
          </cell>
          <cell r="E2204">
            <v>12.73</v>
          </cell>
          <cell r="F2204">
            <v>28.31</v>
          </cell>
        </row>
        <row r="2205">
          <cell r="A2205" t="str">
            <v>38.15.040</v>
          </cell>
          <cell r="B2205" t="str">
            <v>Eletroduto metálico flexível com capa em PVC de 2´</v>
          </cell>
          <cell r="C2205" t="str">
            <v>M</v>
          </cell>
          <cell r="D2205">
            <v>30.11</v>
          </cell>
          <cell r="E2205">
            <v>12.73</v>
          </cell>
          <cell r="F2205">
            <v>42.84</v>
          </cell>
        </row>
        <row r="2206">
          <cell r="A2206" t="str">
            <v>38.15.110</v>
          </cell>
          <cell r="B2206" t="str">
            <v>Terminal macho fixo em latão zincado de 3/4´</v>
          </cell>
          <cell r="C2206" t="str">
            <v>UN</v>
          </cell>
          <cell r="D2206">
            <v>17.5</v>
          </cell>
          <cell r="E2206">
            <v>2.42</v>
          </cell>
          <cell r="F2206">
            <v>19.920000000000002</v>
          </cell>
        </row>
        <row r="2207">
          <cell r="A2207" t="str">
            <v>38.15.120</v>
          </cell>
          <cell r="B2207" t="str">
            <v>Terminal macho fixo em latão zincado de 1´</v>
          </cell>
          <cell r="C2207" t="str">
            <v>UN</v>
          </cell>
          <cell r="D2207">
            <v>27.81</v>
          </cell>
          <cell r="E2207">
            <v>2.42</v>
          </cell>
          <cell r="F2207">
            <v>30.23</v>
          </cell>
        </row>
        <row r="2208">
          <cell r="A2208" t="str">
            <v>38.15.140</v>
          </cell>
          <cell r="B2208" t="str">
            <v>Terminal macho fixo em latão zincado de 2´</v>
          </cell>
          <cell r="C2208" t="str">
            <v>UN</v>
          </cell>
          <cell r="D2208">
            <v>71.569999999999993</v>
          </cell>
          <cell r="E2208">
            <v>2.42</v>
          </cell>
          <cell r="F2208">
            <v>73.989999999999995</v>
          </cell>
        </row>
        <row r="2209">
          <cell r="A2209" t="str">
            <v>38.15.310</v>
          </cell>
          <cell r="B2209" t="str">
            <v>Terminal macho giratório em latão zincado de 3/4´</v>
          </cell>
          <cell r="C2209" t="str">
            <v>UN</v>
          </cell>
          <cell r="D2209">
            <v>18.68</v>
          </cell>
          <cell r="E2209">
            <v>2.42</v>
          </cell>
          <cell r="F2209">
            <v>21.1</v>
          </cell>
        </row>
        <row r="2210">
          <cell r="A2210" t="str">
            <v>38.15.320</v>
          </cell>
          <cell r="B2210" t="str">
            <v>Terminal macho giratório em latão zincado de 1´</v>
          </cell>
          <cell r="C2210" t="str">
            <v>UN</v>
          </cell>
          <cell r="D2210">
            <v>29.85</v>
          </cell>
          <cell r="E2210">
            <v>2.42</v>
          </cell>
          <cell r="F2210">
            <v>32.270000000000003</v>
          </cell>
        </row>
        <row r="2211">
          <cell r="A2211" t="str">
            <v>38.15.340</v>
          </cell>
          <cell r="B2211" t="str">
            <v>Terminal macho giratório em latão zincado de 2´</v>
          </cell>
          <cell r="C2211" t="str">
            <v>UN</v>
          </cell>
          <cell r="D2211">
            <v>80.34</v>
          </cell>
          <cell r="E2211">
            <v>2.42</v>
          </cell>
          <cell r="F2211">
            <v>82.76</v>
          </cell>
        </row>
        <row r="2212">
          <cell r="A2212" t="str">
            <v>38.16</v>
          </cell>
          <cell r="B2212" t="str">
            <v>Rodape tecnico e acessorios</v>
          </cell>
        </row>
        <row r="2213">
          <cell r="A2213" t="str">
            <v>38.16.030</v>
          </cell>
          <cell r="B2213" t="str">
            <v>Rodapé técnico triplo e tampa com pintura eletrostática</v>
          </cell>
          <cell r="C2213" t="str">
            <v>M</v>
          </cell>
          <cell r="D2213">
            <v>57.17</v>
          </cell>
          <cell r="E2213">
            <v>10.92</v>
          </cell>
          <cell r="F2213">
            <v>68.09</v>
          </cell>
        </row>
        <row r="2214">
          <cell r="A2214" t="str">
            <v>38.16.060</v>
          </cell>
          <cell r="B2214" t="str">
            <v>Curva horizontal tripla de 90°, interna ou externa e tampa com pintura eletrostática</v>
          </cell>
          <cell r="C2214" t="str">
            <v>UN</v>
          </cell>
          <cell r="D2214">
            <v>70.55</v>
          </cell>
          <cell r="E2214">
            <v>18.2</v>
          </cell>
          <cell r="F2214">
            <v>88.75</v>
          </cell>
        </row>
        <row r="2215">
          <cell r="A2215" t="str">
            <v>38.16.080</v>
          </cell>
          <cell r="B2215" t="str">
            <v>Tê triplo de 90°, horizontal ou vertical e tampa com pintura eletrostática</v>
          </cell>
          <cell r="C2215" t="str">
            <v>UN</v>
          </cell>
          <cell r="D2215">
            <v>94.49</v>
          </cell>
          <cell r="E2215">
            <v>18.2</v>
          </cell>
          <cell r="F2215">
            <v>112.69</v>
          </cell>
        </row>
        <row r="2216">
          <cell r="A2216" t="str">
            <v>38.16.090</v>
          </cell>
          <cell r="B2216" t="str">
            <v>Caixa para tomadas: de energia, RJ, sobressalente, interruptor ou espelho, com pintura eletrostática, para rodapé técnico triplo</v>
          </cell>
          <cell r="C2216" t="str">
            <v>UN</v>
          </cell>
          <cell r="D2216">
            <v>18.920000000000002</v>
          </cell>
          <cell r="E2216">
            <v>6.91</v>
          </cell>
          <cell r="F2216">
            <v>25.83</v>
          </cell>
        </row>
        <row r="2217">
          <cell r="A2217" t="str">
            <v>38.16.130</v>
          </cell>
          <cell r="B2217" t="str">
            <v>Caixa para tomadas: de energia, RJ, sobressalente, interruptor ou espelho, com pintura eletrostática, para rodapé técnico duplo</v>
          </cell>
          <cell r="C2217" t="str">
            <v>UN</v>
          </cell>
          <cell r="D2217">
            <v>12.77</v>
          </cell>
          <cell r="E2217">
            <v>6.91</v>
          </cell>
          <cell r="F2217">
            <v>19.68</v>
          </cell>
        </row>
        <row r="2218">
          <cell r="A2218" t="str">
            <v>38.16.140</v>
          </cell>
          <cell r="B2218" t="str">
            <v>Terminal de fechamento ou mata junta com pintura eletrostática, para rodapé técnico triplo</v>
          </cell>
          <cell r="C2218" t="str">
            <v>UN</v>
          </cell>
          <cell r="D2218">
            <v>12.58</v>
          </cell>
          <cell r="E2218">
            <v>5.46</v>
          </cell>
          <cell r="F2218">
            <v>18.04</v>
          </cell>
        </row>
        <row r="2219">
          <cell r="A2219" t="str">
            <v>38.16.150</v>
          </cell>
          <cell r="B2219" t="str">
            <v>Rodapé técnico duplo e tampa com pintura eletrostática</v>
          </cell>
          <cell r="C2219" t="str">
            <v>M</v>
          </cell>
          <cell r="D2219">
            <v>61.57</v>
          </cell>
          <cell r="E2219">
            <v>10.92</v>
          </cell>
          <cell r="F2219">
            <v>72.489999999999995</v>
          </cell>
        </row>
        <row r="2220">
          <cell r="A2220" t="str">
            <v>38.16.160</v>
          </cell>
          <cell r="B2220" t="str">
            <v>Curva vertical dupla de 90°, interna ou externa e tampa com pintura eletrostática</v>
          </cell>
          <cell r="C2220" t="str">
            <v>UN</v>
          </cell>
          <cell r="D2220">
            <v>55.84</v>
          </cell>
          <cell r="E2220">
            <v>18.2</v>
          </cell>
          <cell r="F2220">
            <v>74.040000000000006</v>
          </cell>
        </row>
        <row r="2221">
          <cell r="A2221" t="str">
            <v>38.16.190</v>
          </cell>
          <cell r="B2221" t="str">
            <v>Terminal de fechamento ou mata junta com pintura eletrostática, para rodapé técnico duplo</v>
          </cell>
          <cell r="C2221" t="str">
            <v>UN</v>
          </cell>
          <cell r="D2221">
            <v>8.4600000000000009</v>
          </cell>
          <cell r="E2221">
            <v>5.46</v>
          </cell>
          <cell r="F2221">
            <v>13.92</v>
          </cell>
        </row>
        <row r="2222">
          <cell r="A2222" t="str">
            <v>38.16.200</v>
          </cell>
          <cell r="B2222" t="str">
            <v>Curva horizontal dupla de 90°, interna ou externa e tampa com pintura eletrostática</v>
          </cell>
          <cell r="C2222" t="str">
            <v>UN</v>
          </cell>
          <cell r="D2222">
            <v>51.48</v>
          </cell>
          <cell r="E2222">
            <v>18.2</v>
          </cell>
          <cell r="F2222">
            <v>69.680000000000007</v>
          </cell>
        </row>
        <row r="2223">
          <cell r="A2223" t="str">
            <v>38.16.230</v>
          </cell>
          <cell r="B2223" t="str">
            <v>Curva vertical tripla de 90°, interna ou externa e tampa com pintura eletrostática</v>
          </cell>
          <cell r="C2223" t="str">
            <v>UN</v>
          </cell>
          <cell r="D2223">
            <v>70.22</v>
          </cell>
          <cell r="E2223">
            <v>18.2</v>
          </cell>
          <cell r="F2223">
            <v>88.42</v>
          </cell>
        </row>
        <row r="2224">
          <cell r="A2224" t="str">
            <v>38.16.250</v>
          </cell>
          <cell r="B2224" t="str">
            <v>Poste condutor metálico para distribuição, com suporte para tomadas elétricas e RJ, com pintura eletrostática, altura de 3 m</v>
          </cell>
          <cell r="C2224" t="str">
            <v>UN</v>
          </cell>
          <cell r="D2224">
            <v>747.66</v>
          </cell>
          <cell r="E2224">
            <v>24.36</v>
          </cell>
          <cell r="F2224">
            <v>772.02</v>
          </cell>
        </row>
        <row r="2225">
          <cell r="A2225" t="str">
            <v>38.16.270</v>
          </cell>
          <cell r="B2225" t="str">
            <v>Caixa de derivação embutida ou externa para rodapé técnico duplo</v>
          </cell>
          <cell r="C2225" t="str">
            <v>UN</v>
          </cell>
          <cell r="D2225">
            <v>35.43</v>
          </cell>
          <cell r="E2225">
            <v>18.2</v>
          </cell>
          <cell r="F2225">
            <v>53.63</v>
          </cell>
        </row>
        <row r="2226">
          <cell r="A2226" t="str">
            <v>38.19</v>
          </cell>
          <cell r="B2226" t="str">
            <v>Eletroduto em PVC corrugado flexivel</v>
          </cell>
        </row>
        <row r="2227">
          <cell r="A2227" t="str">
            <v>38.19.020</v>
          </cell>
          <cell r="B2227" t="str">
            <v>Eletroduto de PVC corrugado flexível leve, diâmetro externo de 20 mm</v>
          </cell>
          <cell r="C2227" t="str">
            <v>M</v>
          </cell>
          <cell r="D2227">
            <v>2.65</v>
          </cell>
          <cell r="E2227">
            <v>10.92</v>
          </cell>
          <cell r="F2227">
            <v>13.57</v>
          </cell>
        </row>
        <row r="2228">
          <cell r="A2228" t="str">
            <v>38.19.030</v>
          </cell>
          <cell r="B2228" t="str">
            <v>Eletroduto de PVC corrugado flexível leve, diâmetro externo de 25 mm</v>
          </cell>
          <cell r="C2228" t="str">
            <v>M</v>
          </cell>
          <cell r="D2228">
            <v>2.98</v>
          </cell>
          <cell r="E2228">
            <v>10.92</v>
          </cell>
          <cell r="F2228">
            <v>13.9</v>
          </cell>
        </row>
        <row r="2229">
          <cell r="A2229" t="str">
            <v>38.19.040</v>
          </cell>
          <cell r="B2229" t="str">
            <v>Eletroduto de PVC corrugado flexível leve, diâmetro externo de 32 mm</v>
          </cell>
          <cell r="C2229" t="str">
            <v>M</v>
          </cell>
          <cell r="D2229">
            <v>5.01</v>
          </cell>
          <cell r="E2229">
            <v>10.92</v>
          </cell>
          <cell r="F2229">
            <v>15.93</v>
          </cell>
        </row>
        <row r="2230">
          <cell r="A2230" t="str">
            <v>38.19.210</v>
          </cell>
          <cell r="B2230" t="str">
            <v>Eletroduto de PVC corrugado flexível reforçado, diâmetro externo de 25 mm</v>
          </cell>
          <cell r="C2230" t="str">
            <v>M</v>
          </cell>
          <cell r="D2230">
            <v>3.72</v>
          </cell>
          <cell r="E2230">
            <v>10.92</v>
          </cell>
          <cell r="F2230">
            <v>14.64</v>
          </cell>
        </row>
        <row r="2231">
          <cell r="A2231" t="str">
            <v>38.19.220</v>
          </cell>
          <cell r="B2231" t="str">
            <v>Eletroduto de PVC corrugado flexível reforçado, diâmetro externo de 32 mm</v>
          </cell>
          <cell r="C2231" t="str">
            <v>M</v>
          </cell>
          <cell r="D2231">
            <v>5.99</v>
          </cell>
          <cell r="E2231">
            <v>10.92</v>
          </cell>
          <cell r="F2231">
            <v>16.91</v>
          </cell>
        </row>
        <row r="2232">
          <cell r="A2232" t="str">
            <v>38.20</v>
          </cell>
          <cell r="B2232" t="str">
            <v>Reparos, conservacoes e complementos - GRUPO 38</v>
          </cell>
        </row>
        <row r="2233">
          <cell r="A2233" t="str">
            <v>38.20.010</v>
          </cell>
          <cell r="B2233" t="str">
            <v>Recolocação de perfilado 38x38 mm</v>
          </cell>
          <cell r="C2233" t="str">
            <v>M</v>
          </cell>
          <cell r="E2233">
            <v>9.1</v>
          </cell>
          <cell r="F2233">
            <v>9.1</v>
          </cell>
        </row>
        <row r="2234">
          <cell r="A2234" t="str">
            <v>38.20.020</v>
          </cell>
          <cell r="B2234" t="str">
            <v>Recolocação de vergalhão</v>
          </cell>
          <cell r="C2234" t="str">
            <v>M</v>
          </cell>
          <cell r="E2234">
            <v>14.56</v>
          </cell>
          <cell r="F2234">
            <v>14.56</v>
          </cell>
        </row>
        <row r="2235">
          <cell r="A2235" t="str">
            <v>38.20.030</v>
          </cell>
          <cell r="B2235" t="str">
            <v>Recolocação de caixa de tomada para perfilado</v>
          </cell>
          <cell r="C2235" t="str">
            <v>UN</v>
          </cell>
          <cell r="E2235">
            <v>10.92</v>
          </cell>
          <cell r="F2235">
            <v>10.92</v>
          </cell>
        </row>
        <row r="2236">
          <cell r="A2236" t="str">
            <v>38.20.040</v>
          </cell>
          <cell r="B2236" t="str">
            <v>Recolocação de eletrodutos</v>
          </cell>
          <cell r="C2236" t="str">
            <v>M</v>
          </cell>
          <cell r="E2236">
            <v>36.39</v>
          </cell>
          <cell r="F2236">
            <v>36.39</v>
          </cell>
        </row>
        <row r="2237">
          <cell r="A2237" t="str">
            <v>38.21</v>
          </cell>
          <cell r="B2237" t="str">
            <v>Eletrocalha e acessorios</v>
          </cell>
        </row>
        <row r="2238">
          <cell r="A2238" t="str">
            <v>38.21.110</v>
          </cell>
          <cell r="B2238" t="str">
            <v>Eletrocalha lisa galvanizada a fogo, 50 x 50 mm, com acessórios</v>
          </cell>
          <cell r="C2238" t="str">
            <v>M</v>
          </cell>
          <cell r="D2238">
            <v>56.02</v>
          </cell>
          <cell r="E2238">
            <v>18.2</v>
          </cell>
          <cell r="F2238">
            <v>74.22</v>
          </cell>
        </row>
        <row r="2239">
          <cell r="A2239" t="str">
            <v>38.21.120</v>
          </cell>
          <cell r="B2239" t="str">
            <v>Eletrocalha lisa galvanizada a fogo, 100 x 50 mm, com acessórios</v>
          </cell>
          <cell r="C2239" t="str">
            <v>M</v>
          </cell>
          <cell r="D2239">
            <v>79.03</v>
          </cell>
          <cell r="E2239">
            <v>18.2</v>
          </cell>
          <cell r="F2239">
            <v>97.23</v>
          </cell>
        </row>
        <row r="2240">
          <cell r="A2240" t="str">
            <v>38.21.130</v>
          </cell>
          <cell r="B2240" t="str">
            <v>Eletrocalha lisa galvanizada a fogo, 150 x 50 mm, com acessórios</v>
          </cell>
          <cell r="C2240" t="str">
            <v>M</v>
          </cell>
          <cell r="D2240">
            <v>86.16</v>
          </cell>
          <cell r="E2240">
            <v>18.2</v>
          </cell>
          <cell r="F2240">
            <v>104.36</v>
          </cell>
        </row>
        <row r="2241">
          <cell r="A2241" t="str">
            <v>38.21.140</v>
          </cell>
          <cell r="B2241" t="str">
            <v>Eletrocalha lisa galvanizada a fogo, 200 x 50 mm, com acessórios</v>
          </cell>
          <cell r="C2241" t="str">
            <v>M</v>
          </cell>
          <cell r="D2241">
            <v>103.26</v>
          </cell>
          <cell r="E2241">
            <v>18.2</v>
          </cell>
          <cell r="F2241">
            <v>121.46</v>
          </cell>
        </row>
        <row r="2242">
          <cell r="A2242" t="str">
            <v>38.21.150</v>
          </cell>
          <cell r="B2242" t="str">
            <v>Eletrocalha lisa galvanizada a fogo, 250 x 50 mm, com acessórios</v>
          </cell>
          <cell r="C2242" t="str">
            <v>M</v>
          </cell>
          <cell r="D2242">
            <v>120.48</v>
          </cell>
          <cell r="E2242">
            <v>18.2</v>
          </cell>
          <cell r="F2242">
            <v>138.68</v>
          </cell>
        </row>
        <row r="2243">
          <cell r="A2243" t="str">
            <v>38.21.310</v>
          </cell>
          <cell r="B2243" t="str">
            <v>Eletrocalha lisa galvanizada a fogo, 100 x 100 mm, com acessórios</v>
          </cell>
          <cell r="C2243" t="str">
            <v>M</v>
          </cell>
          <cell r="D2243">
            <v>111.05</v>
          </cell>
          <cell r="E2243">
            <v>27.29</v>
          </cell>
          <cell r="F2243">
            <v>138.34</v>
          </cell>
        </row>
        <row r="2244">
          <cell r="A2244" t="str">
            <v>38.21.320</v>
          </cell>
          <cell r="B2244" t="str">
            <v>Eletrocalha lisa galvanizada a fogo, 150 x 100 mm, com acessórios</v>
          </cell>
          <cell r="C2244" t="str">
            <v>M</v>
          </cell>
          <cell r="D2244">
            <v>131.44</v>
          </cell>
          <cell r="E2244">
            <v>27.29</v>
          </cell>
          <cell r="F2244">
            <v>158.72999999999999</v>
          </cell>
        </row>
        <row r="2245">
          <cell r="A2245" t="str">
            <v>38.21.330</v>
          </cell>
          <cell r="B2245" t="str">
            <v>Eletrocalha lisa galvanizada a fogo, 200 x 100 mm, com acessórios</v>
          </cell>
          <cell r="C2245" t="str">
            <v>M</v>
          </cell>
          <cell r="D2245">
            <v>137.85</v>
          </cell>
          <cell r="E2245">
            <v>27.29</v>
          </cell>
          <cell r="F2245">
            <v>165.14</v>
          </cell>
        </row>
        <row r="2246">
          <cell r="A2246" t="str">
            <v>38.21.340</v>
          </cell>
          <cell r="B2246" t="str">
            <v>Eletrocalha lisa galvanizada a fogo, 250 x 100 mm, com acessórios</v>
          </cell>
          <cell r="C2246" t="str">
            <v>M</v>
          </cell>
          <cell r="D2246">
            <v>154.88</v>
          </cell>
          <cell r="E2246">
            <v>27.29</v>
          </cell>
          <cell r="F2246">
            <v>182.17</v>
          </cell>
        </row>
        <row r="2247">
          <cell r="A2247" t="str">
            <v>38.21.350</v>
          </cell>
          <cell r="B2247" t="str">
            <v>Eletrocalha lisa galvanizada a fogo, 300 x 100 mm, com acessórios</v>
          </cell>
          <cell r="C2247" t="str">
            <v>M</v>
          </cell>
          <cell r="D2247">
            <v>186.69</v>
          </cell>
          <cell r="E2247">
            <v>36.39</v>
          </cell>
          <cell r="F2247">
            <v>223.08</v>
          </cell>
        </row>
        <row r="2248">
          <cell r="A2248" t="str">
            <v>38.21.360</v>
          </cell>
          <cell r="B2248" t="str">
            <v>Eletrocalha lisa galvanizada a fogo, 400 x 100 mm, com acessórios</v>
          </cell>
          <cell r="C2248" t="str">
            <v>M</v>
          </cell>
          <cell r="D2248">
            <v>282.3</v>
          </cell>
          <cell r="E2248">
            <v>36.39</v>
          </cell>
          <cell r="F2248">
            <v>318.69</v>
          </cell>
        </row>
        <row r="2249">
          <cell r="A2249" t="str">
            <v>38.21.920</v>
          </cell>
          <cell r="B2249" t="str">
            <v>Eletrocalha perfurada galvanizada a fogo, 100 x 50 mm, com acessórios</v>
          </cell>
          <cell r="C2249" t="str">
            <v>M</v>
          </cell>
          <cell r="D2249">
            <v>71.92</v>
          </cell>
          <cell r="E2249">
            <v>18.2</v>
          </cell>
          <cell r="F2249">
            <v>90.12</v>
          </cell>
        </row>
        <row r="2250">
          <cell r="A2250" t="str">
            <v>38.21.930</v>
          </cell>
          <cell r="B2250" t="str">
            <v>Eletrocalha perfurada galvanizada a fogo, 150 x 50 mm, com acessórios</v>
          </cell>
          <cell r="C2250" t="str">
            <v>M</v>
          </cell>
          <cell r="D2250">
            <v>82.5</v>
          </cell>
          <cell r="E2250">
            <v>18.2</v>
          </cell>
          <cell r="F2250">
            <v>100.7</v>
          </cell>
        </row>
        <row r="2251">
          <cell r="A2251" t="str">
            <v>38.21.940</v>
          </cell>
          <cell r="B2251" t="str">
            <v>Eletrocalha perfurada galvanizada a fogo, 200 x 50 mm, com acessórios</v>
          </cell>
          <cell r="C2251" t="str">
            <v>M</v>
          </cell>
          <cell r="D2251">
            <v>105.59</v>
          </cell>
          <cell r="E2251">
            <v>18.2</v>
          </cell>
          <cell r="F2251">
            <v>123.79</v>
          </cell>
        </row>
        <row r="2252">
          <cell r="A2252" t="str">
            <v>38.21.950</v>
          </cell>
          <cell r="B2252" t="str">
            <v>Eletrocalha perfurada galvanizada a fogo, 250 x 50 mm, com acessórios</v>
          </cell>
          <cell r="C2252" t="str">
            <v>M</v>
          </cell>
          <cell r="D2252">
            <v>130.44</v>
          </cell>
          <cell r="E2252">
            <v>18.2</v>
          </cell>
          <cell r="F2252">
            <v>148.63999999999999</v>
          </cell>
        </row>
        <row r="2253">
          <cell r="A2253" t="str">
            <v>38.22</v>
          </cell>
          <cell r="B2253" t="str">
            <v>Eletrocalha e acessorios.</v>
          </cell>
        </row>
        <row r="2254">
          <cell r="A2254" t="str">
            <v>38.22.120</v>
          </cell>
          <cell r="B2254" t="str">
            <v>Eletrocalha perfurada galvanizada a fogo, 150x100mm, com acessórios</v>
          </cell>
          <cell r="C2254" t="str">
            <v>M</v>
          </cell>
          <cell r="D2254">
            <v>120.86</v>
          </cell>
          <cell r="E2254">
            <v>27.29</v>
          </cell>
          <cell r="F2254">
            <v>148.15</v>
          </cell>
        </row>
        <row r="2255">
          <cell r="A2255" t="str">
            <v>38.22.130</v>
          </cell>
          <cell r="B2255" t="str">
            <v>Eletrocalha perfurada galvanizada a fogo, 200x100mm, com acessórios</v>
          </cell>
          <cell r="C2255" t="str">
            <v>M</v>
          </cell>
          <cell r="D2255">
            <v>132</v>
          </cell>
          <cell r="E2255">
            <v>27.29</v>
          </cell>
          <cell r="F2255">
            <v>159.29</v>
          </cell>
        </row>
        <row r="2256">
          <cell r="A2256" t="str">
            <v>38.22.140</v>
          </cell>
          <cell r="B2256" t="str">
            <v>Eletrocalha perfurada galvanizada a fogo, 250x100mm, com acessórios</v>
          </cell>
          <cell r="C2256" t="str">
            <v>M</v>
          </cell>
          <cell r="D2256">
            <v>160.06</v>
          </cell>
          <cell r="E2256">
            <v>27.29</v>
          </cell>
          <cell r="F2256">
            <v>187.35</v>
          </cell>
        </row>
        <row r="2257">
          <cell r="A2257" t="str">
            <v>38.22.150</v>
          </cell>
          <cell r="B2257" t="str">
            <v>Eletrocalha perfurada galvanizada a fogo, 300x100mm, com acessórios</v>
          </cell>
          <cell r="C2257" t="str">
            <v>M</v>
          </cell>
          <cell r="D2257">
            <v>174.58</v>
          </cell>
          <cell r="E2257">
            <v>36.39</v>
          </cell>
          <cell r="F2257">
            <v>210.97</v>
          </cell>
        </row>
        <row r="2258">
          <cell r="A2258" t="str">
            <v>38.22.160</v>
          </cell>
          <cell r="B2258" t="str">
            <v>Eletrocalha perfurada galvanizada a fogo, 400x100mm, com acessórios</v>
          </cell>
          <cell r="C2258" t="str">
            <v>M</v>
          </cell>
          <cell r="D2258">
            <v>235.68</v>
          </cell>
          <cell r="E2258">
            <v>36.39</v>
          </cell>
          <cell r="F2258">
            <v>272.07</v>
          </cell>
        </row>
        <row r="2259">
          <cell r="A2259" t="str">
            <v>38.22.610</v>
          </cell>
          <cell r="B2259" t="str">
            <v>Tampa de encaixe para eletrocalha, galvanizada a fogo, L= 50mm</v>
          </cell>
          <cell r="C2259" t="str">
            <v>M</v>
          </cell>
          <cell r="D2259">
            <v>31.55</v>
          </cell>
          <cell r="E2259">
            <v>1.82</v>
          </cell>
          <cell r="F2259">
            <v>33.369999999999997</v>
          </cell>
        </row>
        <row r="2260">
          <cell r="A2260" t="str">
            <v>38.22.620</v>
          </cell>
          <cell r="B2260" t="str">
            <v>Tampa de encaixe para eletrocalha, galvanizada a fogo, L= 100mm</v>
          </cell>
          <cell r="C2260" t="str">
            <v>M</v>
          </cell>
          <cell r="D2260">
            <v>50.58</v>
          </cell>
          <cell r="E2260">
            <v>1.82</v>
          </cell>
          <cell r="F2260">
            <v>52.4</v>
          </cell>
        </row>
        <row r="2261">
          <cell r="A2261" t="str">
            <v>38.22.630</v>
          </cell>
          <cell r="B2261" t="str">
            <v>Tampa de encaixe para eletrocalha, galvanizada a fogo, L= 150mm</v>
          </cell>
          <cell r="C2261" t="str">
            <v>M</v>
          </cell>
          <cell r="D2261">
            <v>70.12</v>
          </cell>
          <cell r="E2261">
            <v>1.82</v>
          </cell>
          <cell r="F2261">
            <v>71.94</v>
          </cell>
        </row>
        <row r="2262">
          <cell r="A2262" t="str">
            <v>38.22.640</v>
          </cell>
          <cell r="B2262" t="str">
            <v>Tampa de encaixe para eletrocalha, galvanizada a fogo, L= 200mm</v>
          </cell>
          <cell r="C2262" t="str">
            <v>M</v>
          </cell>
          <cell r="D2262">
            <v>100.17</v>
          </cell>
          <cell r="E2262">
            <v>1.82</v>
          </cell>
          <cell r="F2262">
            <v>101.99</v>
          </cell>
        </row>
        <row r="2263">
          <cell r="A2263" t="str">
            <v>38.22.650</v>
          </cell>
          <cell r="B2263" t="str">
            <v>Tampa de encaixe para eletrocalha, galvanizada a fogo, L= 250mm</v>
          </cell>
          <cell r="C2263" t="str">
            <v>M</v>
          </cell>
          <cell r="D2263">
            <v>119.64</v>
          </cell>
          <cell r="E2263">
            <v>1.82</v>
          </cell>
          <cell r="F2263">
            <v>121.46</v>
          </cell>
        </row>
        <row r="2264">
          <cell r="A2264" t="str">
            <v>38.22.660</v>
          </cell>
          <cell r="B2264" t="str">
            <v>Tampa de encaixe para eletrocalha, galvanizada a fogo, L= 300mm</v>
          </cell>
          <cell r="C2264" t="str">
            <v>M</v>
          </cell>
          <cell r="D2264">
            <v>161.43</v>
          </cell>
          <cell r="E2264">
            <v>1.82</v>
          </cell>
          <cell r="F2264">
            <v>163.25</v>
          </cell>
        </row>
        <row r="2265">
          <cell r="A2265" t="str">
            <v>38.22.670</v>
          </cell>
          <cell r="B2265" t="str">
            <v>Tampa de encaixe para eletrocalha, galvanizada a fogo, L= 400mm</v>
          </cell>
          <cell r="C2265" t="str">
            <v>M</v>
          </cell>
          <cell r="D2265">
            <v>194.27</v>
          </cell>
          <cell r="E2265">
            <v>1.82</v>
          </cell>
          <cell r="F2265">
            <v>196.09</v>
          </cell>
        </row>
        <row r="2266">
          <cell r="A2266" t="str">
            <v>38.23</v>
          </cell>
          <cell r="B2266" t="str">
            <v>Eletrocalha e acessorios..</v>
          </cell>
        </row>
        <row r="2267">
          <cell r="A2267" t="str">
            <v>38.23.010</v>
          </cell>
          <cell r="B2267" t="str">
            <v>Suporte para eletrocalha, galvanizado a fogo, 50x50mm</v>
          </cell>
          <cell r="C2267" t="str">
            <v>UN</v>
          </cell>
          <cell r="D2267">
            <v>7.84</v>
          </cell>
          <cell r="E2267">
            <v>9.1</v>
          </cell>
          <cell r="F2267">
            <v>16.940000000000001</v>
          </cell>
        </row>
        <row r="2268">
          <cell r="A2268" t="str">
            <v>38.23.020</v>
          </cell>
          <cell r="B2268" t="str">
            <v>Suporte para eletrocalha, galvanizado a fogo, 100x50mm</v>
          </cell>
          <cell r="C2268" t="str">
            <v>UN</v>
          </cell>
          <cell r="D2268">
            <v>9.98</v>
          </cell>
          <cell r="E2268">
            <v>9.1</v>
          </cell>
          <cell r="F2268">
            <v>19.079999999999998</v>
          </cell>
        </row>
        <row r="2269">
          <cell r="A2269" t="str">
            <v>38.23.030</v>
          </cell>
          <cell r="B2269" t="str">
            <v>Suporte para eletrocalha, galvanizado a fogo, 150x50mm</v>
          </cell>
          <cell r="C2269" t="str">
            <v>UN</v>
          </cell>
          <cell r="D2269">
            <v>12.91</v>
          </cell>
          <cell r="E2269">
            <v>9.1</v>
          </cell>
          <cell r="F2269">
            <v>22.01</v>
          </cell>
        </row>
        <row r="2270">
          <cell r="A2270" t="str">
            <v>38.23.040</v>
          </cell>
          <cell r="B2270" t="str">
            <v>Suporte para eletrocalha, galvanizado a fogo, 200x50mm</v>
          </cell>
          <cell r="C2270" t="str">
            <v>UN</v>
          </cell>
          <cell r="D2270">
            <v>15.96</v>
          </cell>
          <cell r="E2270">
            <v>9.1</v>
          </cell>
          <cell r="F2270">
            <v>25.06</v>
          </cell>
        </row>
        <row r="2271">
          <cell r="A2271" t="str">
            <v>38.23.050</v>
          </cell>
          <cell r="B2271" t="str">
            <v>Suporte para eletrocalha, galvanizado a fogo, 250x50mm</v>
          </cell>
          <cell r="C2271" t="str">
            <v>UN</v>
          </cell>
          <cell r="D2271">
            <v>15.22</v>
          </cell>
          <cell r="E2271">
            <v>9.1</v>
          </cell>
          <cell r="F2271">
            <v>24.32</v>
          </cell>
        </row>
        <row r="2272">
          <cell r="A2272" t="str">
            <v>38.23.060</v>
          </cell>
          <cell r="B2272" t="str">
            <v>Suporte para eletrocalha, galvanizado a fogo, 300x50mm</v>
          </cell>
          <cell r="C2272" t="str">
            <v>UN</v>
          </cell>
          <cell r="D2272">
            <v>20.28</v>
          </cell>
          <cell r="E2272">
            <v>9.1</v>
          </cell>
          <cell r="F2272">
            <v>29.38</v>
          </cell>
        </row>
        <row r="2273">
          <cell r="A2273" t="str">
            <v>38.23.110</v>
          </cell>
          <cell r="B2273" t="str">
            <v>Suporte para eletrocalha, galvanizado a fogo, 100x100mm</v>
          </cell>
          <cell r="C2273" t="str">
            <v>UN</v>
          </cell>
          <cell r="D2273">
            <v>12.63</v>
          </cell>
          <cell r="E2273">
            <v>9.1</v>
          </cell>
          <cell r="F2273">
            <v>21.73</v>
          </cell>
        </row>
        <row r="2274">
          <cell r="A2274" t="str">
            <v>38.23.120</v>
          </cell>
          <cell r="B2274" t="str">
            <v>Suporte para eletrocalha, galvanizado a fogo, 150x100mm</v>
          </cell>
          <cell r="C2274" t="str">
            <v>UN</v>
          </cell>
          <cell r="D2274">
            <v>17.440000000000001</v>
          </cell>
          <cell r="E2274">
            <v>9.1</v>
          </cell>
          <cell r="F2274">
            <v>26.54</v>
          </cell>
        </row>
        <row r="2275">
          <cell r="A2275" t="str">
            <v>38.23.130</v>
          </cell>
          <cell r="B2275" t="str">
            <v>Suporte para eletrocalha, galvanizado a fogo, 200x100mm</v>
          </cell>
          <cell r="C2275" t="str">
            <v>UN</v>
          </cell>
          <cell r="D2275">
            <v>20.14</v>
          </cell>
          <cell r="E2275">
            <v>9.1</v>
          </cell>
          <cell r="F2275">
            <v>29.24</v>
          </cell>
        </row>
        <row r="2276">
          <cell r="A2276" t="str">
            <v>38.23.140</v>
          </cell>
          <cell r="B2276" t="str">
            <v>Suporte para eletrocalha, galvanizado a fogo, 250x100mm</v>
          </cell>
          <cell r="C2276" t="str">
            <v>UN</v>
          </cell>
          <cell r="D2276">
            <v>19.93</v>
          </cell>
          <cell r="E2276">
            <v>9.1</v>
          </cell>
          <cell r="F2276">
            <v>29.03</v>
          </cell>
        </row>
        <row r="2277">
          <cell r="A2277" t="str">
            <v>38.23.150</v>
          </cell>
          <cell r="B2277" t="str">
            <v>Suporte para eletrocalha, galvanizado a fogo, 300x100mm</v>
          </cell>
          <cell r="C2277" t="str">
            <v>UN</v>
          </cell>
          <cell r="D2277">
            <v>26.08</v>
          </cell>
          <cell r="E2277">
            <v>9.1</v>
          </cell>
          <cell r="F2277">
            <v>35.18</v>
          </cell>
        </row>
        <row r="2278">
          <cell r="A2278" t="str">
            <v>38.23.160</v>
          </cell>
          <cell r="B2278" t="str">
            <v>Suporte para eletrocalha, galvanizado a fogo, 400x100mm</v>
          </cell>
          <cell r="C2278" t="str">
            <v>UN</v>
          </cell>
          <cell r="D2278">
            <v>34.979999999999997</v>
          </cell>
          <cell r="E2278">
            <v>9.1</v>
          </cell>
          <cell r="F2278">
            <v>44.08</v>
          </cell>
        </row>
        <row r="2279">
          <cell r="A2279" t="str">
            <v>38.23.210</v>
          </cell>
          <cell r="B2279" t="str">
            <v>Mão francesa simples, galvanizada a fogo, L= 200mm</v>
          </cell>
          <cell r="C2279" t="str">
            <v>UN</v>
          </cell>
          <cell r="D2279">
            <v>15.28</v>
          </cell>
          <cell r="E2279">
            <v>9.1</v>
          </cell>
          <cell r="F2279">
            <v>24.38</v>
          </cell>
        </row>
        <row r="2280">
          <cell r="A2280" t="str">
            <v>38.23.220</v>
          </cell>
          <cell r="B2280" t="str">
            <v>Mão francesa simples, galvanizada a fogo, L= 300mm</v>
          </cell>
          <cell r="C2280" t="str">
            <v>UN</v>
          </cell>
          <cell r="D2280">
            <v>18.850000000000001</v>
          </cell>
          <cell r="E2280">
            <v>9.1</v>
          </cell>
          <cell r="F2280">
            <v>27.95</v>
          </cell>
        </row>
        <row r="2281">
          <cell r="A2281" t="str">
            <v>38.23.230</v>
          </cell>
          <cell r="B2281" t="str">
            <v>Mão francesa simples, galvanizada a fogo, L= 400mm</v>
          </cell>
          <cell r="C2281" t="str">
            <v>UN</v>
          </cell>
          <cell r="D2281">
            <v>24.45</v>
          </cell>
          <cell r="E2281">
            <v>9.1</v>
          </cell>
          <cell r="F2281">
            <v>33.549999999999997</v>
          </cell>
        </row>
        <row r="2282">
          <cell r="A2282" t="str">
            <v>38.23.240</v>
          </cell>
          <cell r="B2282" t="str">
            <v>Mão francesa simples, galvanizada a fogo, L= 500mm</v>
          </cell>
          <cell r="C2282" t="str">
            <v>UN</v>
          </cell>
          <cell r="D2282">
            <v>28.89</v>
          </cell>
          <cell r="E2282">
            <v>9.1</v>
          </cell>
          <cell r="F2282">
            <v>37.99</v>
          </cell>
        </row>
        <row r="2283">
          <cell r="A2283" t="str">
            <v>38.23.310</v>
          </cell>
          <cell r="B2283" t="str">
            <v>Mão francesa dupla, galvanizada a fogo, L= 300mm</v>
          </cell>
          <cell r="C2283" t="str">
            <v>UN</v>
          </cell>
          <cell r="D2283">
            <v>37.01</v>
          </cell>
          <cell r="E2283">
            <v>12.73</v>
          </cell>
          <cell r="F2283">
            <v>49.74</v>
          </cell>
        </row>
        <row r="2284">
          <cell r="A2284" t="str">
            <v>38.23.320</v>
          </cell>
          <cell r="B2284" t="str">
            <v>Mão francesa dupla, galvanizada a fogo, L= 400mm</v>
          </cell>
          <cell r="C2284" t="str">
            <v>UN</v>
          </cell>
          <cell r="D2284">
            <v>45.28</v>
          </cell>
          <cell r="E2284">
            <v>12.73</v>
          </cell>
          <cell r="F2284">
            <v>58.01</v>
          </cell>
        </row>
        <row r="2285">
          <cell r="A2285" t="str">
            <v>38.23.330</v>
          </cell>
          <cell r="B2285" t="str">
            <v>Mão francesa dupla, galvanizada a fogo, L= 500mm</v>
          </cell>
          <cell r="C2285" t="str">
            <v>UN</v>
          </cell>
          <cell r="D2285">
            <v>54.57</v>
          </cell>
          <cell r="E2285">
            <v>12.73</v>
          </cell>
          <cell r="F2285">
            <v>67.3</v>
          </cell>
        </row>
        <row r="2286">
          <cell r="A2286" t="str">
            <v>39</v>
          </cell>
          <cell r="B2286" t="str">
            <v>CONDUTOR E ENFIACAO DE ENERGIA ELETRICA E TELEFONIA</v>
          </cell>
        </row>
        <row r="2287">
          <cell r="A2287" t="str">
            <v>39.02</v>
          </cell>
          <cell r="B2287" t="str">
            <v>Cabo de cobre, isolamento 450V / 750 V, isolacao em PVC 70°C</v>
          </cell>
        </row>
        <row r="2288">
          <cell r="A2288" t="str">
            <v>39.02.010</v>
          </cell>
          <cell r="B2288" t="str">
            <v>Cabo de cobre de 1,5 mm², isolamento 750 V - isolação em PVC 70°C</v>
          </cell>
          <cell r="C2288" t="str">
            <v>M</v>
          </cell>
          <cell r="D2288">
            <v>1.63</v>
          </cell>
          <cell r="E2288">
            <v>1.45</v>
          </cell>
          <cell r="F2288">
            <v>3.08</v>
          </cell>
        </row>
        <row r="2289">
          <cell r="A2289" t="str">
            <v>39.02.016</v>
          </cell>
          <cell r="B2289" t="str">
            <v>Cabo de cobre de 2,5 mm², isolamento 750 V - isolação em PVC 70°C</v>
          </cell>
          <cell r="C2289" t="str">
            <v>M</v>
          </cell>
          <cell r="D2289">
            <v>2.54</v>
          </cell>
          <cell r="E2289">
            <v>1.45</v>
          </cell>
          <cell r="F2289">
            <v>3.99</v>
          </cell>
        </row>
        <row r="2290">
          <cell r="A2290" t="str">
            <v>39.02.020</v>
          </cell>
          <cell r="B2290" t="str">
            <v>Cabo de cobre de 4 mm², isolamento 750 V - isolação em PVC 70°C</v>
          </cell>
          <cell r="C2290" t="str">
            <v>M</v>
          </cell>
          <cell r="D2290">
            <v>4.03</v>
          </cell>
          <cell r="E2290">
            <v>2.1800000000000002</v>
          </cell>
          <cell r="F2290">
            <v>6.21</v>
          </cell>
        </row>
        <row r="2291">
          <cell r="A2291" t="str">
            <v>39.02.030</v>
          </cell>
          <cell r="B2291" t="str">
            <v>Cabo de cobre de 6 mm², isolamento 750 V - isolação em PVC 70°C</v>
          </cell>
          <cell r="C2291" t="str">
            <v>M</v>
          </cell>
          <cell r="D2291">
            <v>6.54</v>
          </cell>
          <cell r="E2291">
            <v>2.5499999999999998</v>
          </cell>
          <cell r="F2291">
            <v>9.09</v>
          </cell>
        </row>
        <row r="2292">
          <cell r="A2292" t="str">
            <v>39.02.040</v>
          </cell>
          <cell r="B2292" t="str">
            <v>Cabo de cobre de 10 mm², isolamento 750 V - isolação em PVC 70°C</v>
          </cell>
          <cell r="C2292" t="str">
            <v>M</v>
          </cell>
          <cell r="D2292">
            <v>11.09</v>
          </cell>
          <cell r="E2292">
            <v>2.91</v>
          </cell>
          <cell r="F2292">
            <v>14</v>
          </cell>
        </row>
        <row r="2293">
          <cell r="A2293" t="str">
            <v>39.03</v>
          </cell>
          <cell r="B2293" t="str">
            <v>Cabo de cobre, isolamento 0,6/1kV, isolacao em PVC 70°C</v>
          </cell>
        </row>
        <row r="2294">
          <cell r="A2294" t="str">
            <v>39.03.160</v>
          </cell>
          <cell r="B2294" t="str">
            <v>Cabo de cobre de 1,5 mm², isolamento 0,6/1 kV - isolação em PVC 70°C</v>
          </cell>
          <cell r="C2294" t="str">
            <v>M</v>
          </cell>
          <cell r="D2294">
            <v>1.6</v>
          </cell>
          <cell r="E2294">
            <v>1.45</v>
          </cell>
          <cell r="F2294">
            <v>3.05</v>
          </cell>
        </row>
        <row r="2295">
          <cell r="A2295" t="str">
            <v>39.03.170</v>
          </cell>
          <cell r="B2295" t="str">
            <v>Cabo de cobre de 2,5 mm², isolamento 0,6/1 kV - isolação em PVC 70°C</v>
          </cell>
          <cell r="C2295" t="str">
            <v>M</v>
          </cell>
          <cell r="D2295">
            <v>2.68</v>
          </cell>
          <cell r="E2295">
            <v>1.82</v>
          </cell>
          <cell r="F2295">
            <v>4.5</v>
          </cell>
        </row>
        <row r="2296">
          <cell r="A2296" t="str">
            <v>39.03.174</v>
          </cell>
          <cell r="B2296" t="str">
            <v>Cabo de cobre de 4 mm², isolamento 0,6/1 kV - isolação em PVC 70°C.</v>
          </cell>
          <cell r="C2296" t="str">
            <v>M</v>
          </cell>
          <cell r="D2296">
            <v>4.2300000000000004</v>
          </cell>
          <cell r="E2296">
            <v>2.1800000000000002</v>
          </cell>
          <cell r="F2296">
            <v>6.41</v>
          </cell>
        </row>
        <row r="2297">
          <cell r="A2297" t="str">
            <v>39.03.178</v>
          </cell>
          <cell r="B2297" t="str">
            <v>Cabo de cobre de 6 mm², isolamento 0,6/1 kV - isolação em PVC 70°C</v>
          </cell>
          <cell r="C2297" t="str">
            <v>M</v>
          </cell>
          <cell r="D2297">
            <v>6.3</v>
          </cell>
          <cell r="E2297">
            <v>2.5499999999999998</v>
          </cell>
          <cell r="F2297">
            <v>8.85</v>
          </cell>
        </row>
        <row r="2298">
          <cell r="A2298" t="str">
            <v>39.03.182</v>
          </cell>
          <cell r="B2298" t="str">
            <v>Cabo de cobre de 10 mm², isolamento 0,6/1 kV - isolação em PVC 70°C</v>
          </cell>
          <cell r="C2298" t="str">
            <v>M</v>
          </cell>
          <cell r="D2298">
            <v>9.8000000000000007</v>
          </cell>
          <cell r="E2298">
            <v>2.91</v>
          </cell>
          <cell r="F2298">
            <v>12.71</v>
          </cell>
        </row>
        <row r="2299">
          <cell r="A2299" t="str">
            <v>39.04</v>
          </cell>
          <cell r="B2299" t="str">
            <v>Cabo de cobre nu, tempera mole, classe 2</v>
          </cell>
        </row>
        <row r="2300">
          <cell r="A2300" t="str">
            <v>39.04.040</v>
          </cell>
          <cell r="B2300" t="str">
            <v>Cabo de cobre nu, têmpera mole, classe 2, de 10 mm²</v>
          </cell>
          <cell r="C2300" t="str">
            <v>M</v>
          </cell>
          <cell r="D2300">
            <v>8.77</v>
          </cell>
          <cell r="E2300">
            <v>1.82</v>
          </cell>
          <cell r="F2300">
            <v>10.59</v>
          </cell>
        </row>
        <row r="2301">
          <cell r="A2301" t="str">
            <v>39.04.050</v>
          </cell>
          <cell r="B2301" t="str">
            <v>Cabo de cobre nu, têmpera mole, classe 2, de 16 mm²</v>
          </cell>
          <cell r="C2301" t="str">
            <v>M</v>
          </cell>
          <cell r="D2301">
            <v>14.83</v>
          </cell>
          <cell r="E2301">
            <v>1.82</v>
          </cell>
          <cell r="F2301">
            <v>16.649999999999999</v>
          </cell>
        </row>
        <row r="2302">
          <cell r="A2302" t="str">
            <v>39.04.060</v>
          </cell>
          <cell r="B2302" t="str">
            <v>Cabo de cobre nu, têmpera mole, classe 2, de 25 mm²</v>
          </cell>
          <cell r="C2302" t="str">
            <v>M</v>
          </cell>
          <cell r="D2302">
            <v>20.52</v>
          </cell>
          <cell r="E2302">
            <v>3.64</v>
          </cell>
          <cell r="F2302">
            <v>24.16</v>
          </cell>
        </row>
        <row r="2303">
          <cell r="A2303" t="str">
            <v>39.04.070</v>
          </cell>
          <cell r="B2303" t="str">
            <v>Cabo de cobre nu, têmpera mole, classe 2, de 35 mm²</v>
          </cell>
          <cell r="C2303" t="str">
            <v>M</v>
          </cell>
          <cell r="D2303">
            <v>29.76</v>
          </cell>
          <cell r="E2303">
            <v>5.46</v>
          </cell>
          <cell r="F2303">
            <v>35.22</v>
          </cell>
        </row>
        <row r="2304">
          <cell r="A2304" t="str">
            <v>39.04.080</v>
          </cell>
          <cell r="B2304" t="str">
            <v>Cabo de cobre nu, têmpera mole, classe 2, de 50 mm²</v>
          </cell>
          <cell r="C2304" t="str">
            <v>M</v>
          </cell>
          <cell r="D2304">
            <v>45.96</v>
          </cell>
          <cell r="E2304">
            <v>7.27</v>
          </cell>
          <cell r="F2304">
            <v>53.23</v>
          </cell>
        </row>
        <row r="2305">
          <cell r="A2305" t="str">
            <v>39.04.100</v>
          </cell>
          <cell r="B2305" t="str">
            <v>Cabo de cobre nu, têmpera mole, classe 2, de 70 mm²</v>
          </cell>
          <cell r="C2305" t="str">
            <v>M</v>
          </cell>
          <cell r="D2305">
            <v>58.94</v>
          </cell>
          <cell r="E2305">
            <v>9.1</v>
          </cell>
          <cell r="F2305">
            <v>68.040000000000006</v>
          </cell>
        </row>
        <row r="2306">
          <cell r="A2306" t="str">
            <v>39.04.120</v>
          </cell>
          <cell r="B2306" t="str">
            <v>Cabo de cobre nu, têmpera mole, classe 2, de 95 mm²</v>
          </cell>
          <cell r="C2306" t="str">
            <v>M</v>
          </cell>
          <cell r="D2306">
            <v>92.99</v>
          </cell>
          <cell r="E2306">
            <v>10.92</v>
          </cell>
          <cell r="F2306">
            <v>103.91</v>
          </cell>
        </row>
        <row r="2307">
          <cell r="A2307" t="str">
            <v>39.04.180</v>
          </cell>
          <cell r="B2307" t="str">
            <v>Cabo de cobre nu, têmpera mole, classe 2, de 185 mm²</v>
          </cell>
          <cell r="C2307" t="str">
            <v>M</v>
          </cell>
          <cell r="D2307">
            <v>184.57</v>
          </cell>
          <cell r="E2307">
            <v>16.37</v>
          </cell>
          <cell r="F2307">
            <v>200.94</v>
          </cell>
        </row>
        <row r="2308">
          <cell r="A2308" t="str">
            <v>39.05</v>
          </cell>
          <cell r="B2308" t="str">
            <v>Cabo de cobre tripolar, isolamento 8,7/15 kV, isolacao EPR 90°C</v>
          </cell>
        </row>
        <row r="2309">
          <cell r="A2309" t="str">
            <v>39.05.070</v>
          </cell>
          <cell r="B2309" t="str">
            <v>Cabo de cobre de 3x35 mm², isolamento 8,7/15 kV - isolação EPR 90°C</v>
          </cell>
          <cell r="C2309" t="str">
            <v>M</v>
          </cell>
          <cell r="D2309">
            <v>215.22</v>
          </cell>
          <cell r="E2309">
            <v>32.72</v>
          </cell>
          <cell r="F2309">
            <v>247.94</v>
          </cell>
        </row>
        <row r="2310">
          <cell r="A2310" t="str">
            <v>39.06</v>
          </cell>
          <cell r="B2310" t="str">
            <v>Cabo de cobre unipolar, isolamento 8,7/15 kV, isolacao EPR 90°C</v>
          </cell>
        </row>
        <row r="2311">
          <cell r="A2311" t="str">
            <v>39.06.060</v>
          </cell>
          <cell r="B2311" t="str">
            <v>Cabo de cobre de 25 mm², isolamento 8,7/15 kV - isolação EPR 90°C</v>
          </cell>
          <cell r="C2311" t="str">
            <v>M</v>
          </cell>
          <cell r="D2311">
            <v>57.38</v>
          </cell>
          <cell r="E2311">
            <v>19.63</v>
          </cell>
          <cell r="F2311">
            <v>77.010000000000005</v>
          </cell>
        </row>
        <row r="2312">
          <cell r="A2312" t="str">
            <v>39.06.070</v>
          </cell>
          <cell r="B2312" t="str">
            <v>Cabo de cobre de 35 mm², isolamento 8,7/15 kV - isolação EPR 90°C</v>
          </cell>
          <cell r="C2312" t="str">
            <v>M</v>
          </cell>
          <cell r="D2312">
            <v>75.709999999999994</v>
          </cell>
          <cell r="E2312">
            <v>23.62</v>
          </cell>
          <cell r="F2312">
            <v>99.33</v>
          </cell>
        </row>
        <row r="2313">
          <cell r="A2313" t="str">
            <v>39.06.074</v>
          </cell>
          <cell r="B2313" t="str">
            <v>Cabo de cobre de 50 mm², isolamento 8,7/15 kV - isolação EPR 90°C</v>
          </cell>
          <cell r="C2313" t="str">
            <v>M</v>
          </cell>
          <cell r="D2313">
            <v>96.83</v>
          </cell>
          <cell r="E2313">
            <v>32.72</v>
          </cell>
          <cell r="F2313">
            <v>129.55000000000001</v>
          </cell>
        </row>
        <row r="2314">
          <cell r="A2314" t="str">
            <v>39.06.084</v>
          </cell>
          <cell r="B2314" t="str">
            <v>Cabo de cobre de 120 mm², isolamento 8,7/15 kV - isolação EPR 90°C</v>
          </cell>
          <cell r="C2314" t="str">
            <v>M</v>
          </cell>
          <cell r="D2314">
            <v>195.01</v>
          </cell>
          <cell r="E2314">
            <v>39.26</v>
          </cell>
          <cell r="F2314">
            <v>234.27</v>
          </cell>
        </row>
        <row r="2315">
          <cell r="A2315" t="str">
            <v>39.09</v>
          </cell>
          <cell r="B2315" t="str">
            <v>Conectores</v>
          </cell>
        </row>
        <row r="2316">
          <cell r="A2316" t="str">
            <v>39.09.010</v>
          </cell>
          <cell r="B2316" t="str">
            <v>Conector terminal tipo BNC para cabo coaxial RG 59</v>
          </cell>
          <cell r="C2316" t="str">
            <v>UN</v>
          </cell>
          <cell r="D2316">
            <v>7.21</v>
          </cell>
          <cell r="E2316">
            <v>3.64</v>
          </cell>
          <cell r="F2316">
            <v>10.85</v>
          </cell>
        </row>
        <row r="2317">
          <cell r="A2317" t="str">
            <v>39.09.015</v>
          </cell>
          <cell r="B2317" t="str">
            <v>Conector de emenda tipo BNC para cabo coaxial RG 59</v>
          </cell>
          <cell r="C2317" t="str">
            <v>UN</v>
          </cell>
          <cell r="D2317">
            <v>5.01</v>
          </cell>
          <cell r="E2317">
            <v>3.64</v>
          </cell>
          <cell r="F2317">
            <v>8.65</v>
          </cell>
        </row>
        <row r="2318">
          <cell r="A2318" t="str">
            <v>39.09.020</v>
          </cell>
          <cell r="B2318" t="str">
            <v>Conector split-bolt para cabo de 25 mm², latão, simples</v>
          </cell>
          <cell r="C2318" t="str">
            <v>UN</v>
          </cell>
          <cell r="D2318">
            <v>10.52</v>
          </cell>
          <cell r="E2318">
            <v>3.64</v>
          </cell>
          <cell r="F2318">
            <v>14.16</v>
          </cell>
        </row>
        <row r="2319">
          <cell r="A2319" t="str">
            <v>39.09.040</v>
          </cell>
          <cell r="B2319" t="str">
            <v>Conector split-bolt para cabo de 35 mm², latão, simples</v>
          </cell>
          <cell r="C2319" t="str">
            <v>UN</v>
          </cell>
          <cell r="D2319">
            <v>10.29</v>
          </cell>
          <cell r="E2319">
            <v>3.64</v>
          </cell>
          <cell r="F2319">
            <v>13.93</v>
          </cell>
        </row>
        <row r="2320">
          <cell r="A2320" t="str">
            <v>39.09.060</v>
          </cell>
          <cell r="B2320" t="str">
            <v>Conector split-bolt para cabo de 50 mm², latão, simples</v>
          </cell>
          <cell r="C2320" t="str">
            <v>UN</v>
          </cell>
          <cell r="D2320">
            <v>15.01</v>
          </cell>
          <cell r="E2320">
            <v>3.64</v>
          </cell>
          <cell r="F2320">
            <v>18.649999999999999</v>
          </cell>
        </row>
        <row r="2321">
          <cell r="A2321" t="str">
            <v>39.09.100</v>
          </cell>
          <cell r="B2321" t="str">
            <v>Conector split-bolt para cabo de 25 mm², latão, com rabicho</v>
          </cell>
          <cell r="C2321" t="str">
            <v>UN</v>
          </cell>
          <cell r="D2321">
            <v>16.489999999999998</v>
          </cell>
          <cell r="E2321">
            <v>3.64</v>
          </cell>
          <cell r="F2321">
            <v>20.13</v>
          </cell>
        </row>
        <row r="2322">
          <cell r="A2322" t="str">
            <v>39.09.120</v>
          </cell>
          <cell r="B2322" t="str">
            <v>Conector split-bolt para cabo de 35 mm², latão, com rabicho</v>
          </cell>
          <cell r="C2322" t="str">
            <v>UN</v>
          </cell>
          <cell r="D2322">
            <v>21.61</v>
          </cell>
          <cell r="E2322">
            <v>3.64</v>
          </cell>
          <cell r="F2322">
            <v>25.25</v>
          </cell>
        </row>
        <row r="2323">
          <cell r="A2323" t="str">
            <v>39.09.140</v>
          </cell>
          <cell r="B2323" t="str">
            <v>Conector split-bolt para cabo de 50 mm², latão, com rabicho</v>
          </cell>
          <cell r="C2323" t="str">
            <v>UN</v>
          </cell>
          <cell r="D2323">
            <v>25.54</v>
          </cell>
          <cell r="E2323">
            <v>3.64</v>
          </cell>
          <cell r="F2323">
            <v>29.18</v>
          </cell>
        </row>
        <row r="2324">
          <cell r="A2324" t="str">
            <v>39.10</v>
          </cell>
          <cell r="B2324" t="str">
            <v>Terminais de pressao e compressao</v>
          </cell>
        </row>
        <row r="2325">
          <cell r="A2325" t="str">
            <v>39.10.050</v>
          </cell>
          <cell r="B2325" t="str">
            <v>Terminal de compressão para cabo de 2,5 mm²</v>
          </cell>
          <cell r="C2325" t="str">
            <v>UN</v>
          </cell>
          <cell r="D2325">
            <v>0.87</v>
          </cell>
          <cell r="E2325">
            <v>2.91</v>
          </cell>
          <cell r="F2325">
            <v>3.78</v>
          </cell>
        </row>
        <row r="2326">
          <cell r="A2326" t="str">
            <v>39.10.060</v>
          </cell>
          <cell r="B2326" t="str">
            <v>Terminal de pressão/compressão para cabo de 6 até 10 mm²</v>
          </cell>
          <cell r="C2326" t="str">
            <v>UN</v>
          </cell>
          <cell r="D2326">
            <v>5.42</v>
          </cell>
          <cell r="E2326">
            <v>5.46</v>
          </cell>
          <cell r="F2326">
            <v>10.88</v>
          </cell>
        </row>
        <row r="2327">
          <cell r="A2327" t="str">
            <v>39.10.080</v>
          </cell>
          <cell r="B2327" t="str">
            <v>Terminal de pressão/compressão para cabo de 16 mm²</v>
          </cell>
          <cell r="C2327" t="str">
            <v>UN</v>
          </cell>
          <cell r="D2327">
            <v>7.69</v>
          </cell>
          <cell r="E2327">
            <v>5.46</v>
          </cell>
          <cell r="F2327">
            <v>13.15</v>
          </cell>
        </row>
        <row r="2328">
          <cell r="A2328" t="str">
            <v>39.10.120</v>
          </cell>
          <cell r="B2328" t="str">
            <v>Terminal de pressão/compressão para cabo de 25 mm²</v>
          </cell>
          <cell r="C2328" t="str">
            <v>UN</v>
          </cell>
          <cell r="D2328">
            <v>8.0500000000000007</v>
          </cell>
          <cell r="E2328">
            <v>5.46</v>
          </cell>
          <cell r="F2328">
            <v>13.51</v>
          </cell>
        </row>
        <row r="2329">
          <cell r="A2329" t="str">
            <v>39.10.130</v>
          </cell>
          <cell r="B2329" t="str">
            <v>Terminal de pressão/compressão para cabo de 35 mm²</v>
          </cell>
          <cell r="C2329" t="str">
            <v>UN</v>
          </cell>
          <cell r="D2329">
            <v>8.6199999999999992</v>
          </cell>
          <cell r="E2329">
            <v>5.46</v>
          </cell>
          <cell r="F2329">
            <v>14.08</v>
          </cell>
        </row>
        <row r="2330">
          <cell r="A2330" t="str">
            <v>39.10.160</v>
          </cell>
          <cell r="B2330" t="str">
            <v>Terminal de pressão/compressão para cabo de 50 mm²</v>
          </cell>
          <cell r="C2330" t="str">
            <v>UN</v>
          </cell>
          <cell r="D2330">
            <v>13.6</v>
          </cell>
          <cell r="E2330">
            <v>5.46</v>
          </cell>
          <cell r="F2330">
            <v>19.059999999999999</v>
          </cell>
        </row>
        <row r="2331">
          <cell r="A2331" t="str">
            <v>39.10.200</v>
          </cell>
          <cell r="B2331" t="str">
            <v>Terminal de pressão/compressão para cabo de 70 mm²</v>
          </cell>
          <cell r="C2331" t="str">
            <v>UN</v>
          </cell>
          <cell r="D2331">
            <v>13.32</v>
          </cell>
          <cell r="E2331">
            <v>5.46</v>
          </cell>
          <cell r="F2331">
            <v>18.78</v>
          </cell>
        </row>
        <row r="2332">
          <cell r="A2332" t="str">
            <v>39.10.240</v>
          </cell>
          <cell r="B2332" t="str">
            <v>Terminal de pressão/compressão para cabo de 95 mm²</v>
          </cell>
          <cell r="C2332" t="str">
            <v>UN</v>
          </cell>
          <cell r="D2332">
            <v>20.91</v>
          </cell>
          <cell r="E2332">
            <v>5.46</v>
          </cell>
          <cell r="F2332">
            <v>26.37</v>
          </cell>
        </row>
        <row r="2333">
          <cell r="A2333" t="str">
            <v>39.10.246</v>
          </cell>
          <cell r="B2333" t="str">
            <v>Terminal de pressão/compressão para cabo de 120 mm²</v>
          </cell>
          <cell r="C2333" t="str">
            <v>UN</v>
          </cell>
          <cell r="D2333">
            <v>27.91</v>
          </cell>
          <cell r="E2333">
            <v>7.27</v>
          </cell>
          <cell r="F2333">
            <v>35.18</v>
          </cell>
        </row>
        <row r="2334">
          <cell r="A2334" t="str">
            <v>39.10.250</v>
          </cell>
          <cell r="B2334" t="str">
            <v>Terminal de pressão/compressão para cabo de 150 mm²</v>
          </cell>
          <cell r="C2334" t="str">
            <v>UN</v>
          </cell>
          <cell r="D2334">
            <v>29.1</v>
          </cell>
          <cell r="E2334">
            <v>7.27</v>
          </cell>
          <cell r="F2334">
            <v>36.369999999999997</v>
          </cell>
        </row>
        <row r="2335">
          <cell r="A2335" t="str">
            <v>39.10.280</v>
          </cell>
          <cell r="B2335" t="str">
            <v>Terminal de pressão/compressão para cabo de 185 mm²</v>
          </cell>
          <cell r="C2335" t="str">
            <v>UN</v>
          </cell>
          <cell r="D2335">
            <v>40.380000000000003</v>
          </cell>
          <cell r="E2335">
            <v>7.27</v>
          </cell>
          <cell r="F2335">
            <v>47.65</v>
          </cell>
        </row>
        <row r="2336">
          <cell r="A2336" t="str">
            <v>39.10.300</v>
          </cell>
          <cell r="B2336" t="str">
            <v>Terminal de pressão/compressão para cabo de 240 mm²</v>
          </cell>
          <cell r="C2336" t="str">
            <v>UN</v>
          </cell>
          <cell r="D2336">
            <v>42.07</v>
          </cell>
          <cell r="E2336">
            <v>7.27</v>
          </cell>
          <cell r="F2336">
            <v>49.34</v>
          </cell>
        </row>
        <row r="2337">
          <cell r="A2337" t="str">
            <v>39.11</v>
          </cell>
          <cell r="B2337" t="str">
            <v>Fios e cabos telefônicos</v>
          </cell>
        </row>
        <row r="2338">
          <cell r="A2338" t="str">
            <v>39.11.020</v>
          </cell>
          <cell r="B2338" t="str">
            <v>Cabo telefônico CI, com 10 pares de 0,50 mm, para centrais telefônicas, equipamentos e rede interna</v>
          </cell>
          <cell r="C2338" t="str">
            <v>M</v>
          </cell>
          <cell r="D2338">
            <v>6.01</v>
          </cell>
          <cell r="E2338">
            <v>5.46</v>
          </cell>
          <cell r="F2338">
            <v>11.47</v>
          </cell>
        </row>
        <row r="2339">
          <cell r="A2339" t="str">
            <v>39.11.040</v>
          </cell>
          <cell r="B2339" t="str">
            <v>Cabo telefônico CI, com 20 pares de 0,50 mm, para centrais telefônicas, equipamentos e rede interna</v>
          </cell>
          <cell r="C2339" t="str">
            <v>M</v>
          </cell>
          <cell r="D2339">
            <v>11.33</v>
          </cell>
          <cell r="E2339">
            <v>5.46</v>
          </cell>
          <cell r="F2339">
            <v>16.79</v>
          </cell>
        </row>
        <row r="2340">
          <cell r="A2340" t="str">
            <v>39.11.080</v>
          </cell>
          <cell r="B2340" t="str">
            <v>Cabo telefônico CI, com 50 pares de 0,50 mm, para centrais telefônicas, equipamentos e rede interna</v>
          </cell>
          <cell r="C2340" t="str">
            <v>M</v>
          </cell>
          <cell r="D2340">
            <v>26.2</v>
          </cell>
          <cell r="E2340">
            <v>5.46</v>
          </cell>
          <cell r="F2340">
            <v>31.66</v>
          </cell>
        </row>
        <row r="2341">
          <cell r="A2341" t="str">
            <v>39.11.090</v>
          </cell>
          <cell r="B2341" t="str">
            <v>Fio telefônico tipo FI-60, para ligação de aparelhos telefônicos</v>
          </cell>
          <cell r="C2341" t="str">
            <v>M</v>
          </cell>
          <cell r="D2341">
            <v>0.67</v>
          </cell>
          <cell r="E2341">
            <v>2.91</v>
          </cell>
          <cell r="F2341">
            <v>3.58</v>
          </cell>
        </row>
        <row r="2342">
          <cell r="A2342" t="str">
            <v>39.11.091</v>
          </cell>
          <cell r="B2342" t="str">
            <v>Cabo telefônico CI, com 01 par de 0,40 mm, para centrais telefônicas, equipamentos e rede interna</v>
          </cell>
          <cell r="C2342" t="str">
            <v>M</v>
          </cell>
          <cell r="D2342">
            <v>1.61</v>
          </cell>
          <cell r="E2342">
            <v>2.91</v>
          </cell>
          <cell r="F2342">
            <v>4.5199999999999996</v>
          </cell>
        </row>
        <row r="2343">
          <cell r="A2343" t="str">
            <v>39.11.110</v>
          </cell>
          <cell r="B2343" t="str">
            <v>Fio telefônico externo tipo FE-160</v>
          </cell>
          <cell r="C2343" t="str">
            <v>M</v>
          </cell>
          <cell r="D2343">
            <v>2.5099999999999998</v>
          </cell>
          <cell r="E2343">
            <v>10.92</v>
          </cell>
          <cell r="F2343">
            <v>13.43</v>
          </cell>
        </row>
        <row r="2344">
          <cell r="A2344" t="str">
            <v>39.11.120</v>
          </cell>
          <cell r="B2344" t="str">
            <v>Cabo telefônico CTP-APL-SN, com 10 pares de 0,50 mm, para cotos de transição em caixas e entradas</v>
          </cell>
          <cell r="C2344" t="str">
            <v>M</v>
          </cell>
          <cell r="D2344">
            <v>5.97</v>
          </cell>
          <cell r="E2344">
            <v>4.3600000000000003</v>
          </cell>
          <cell r="F2344">
            <v>10.33</v>
          </cell>
        </row>
        <row r="2345">
          <cell r="A2345" t="str">
            <v>39.11.190</v>
          </cell>
          <cell r="B2345" t="str">
            <v>Cabo telefônico CCE-APL, com 4 pares de 0,50 mm, para conexões em rede externa</v>
          </cell>
          <cell r="C2345" t="str">
            <v>M</v>
          </cell>
          <cell r="D2345">
            <v>3.6</v>
          </cell>
          <cell r="E2345">
            <v>3.64</v>
          </cell>
          <cell r="F2345">
            <v>7.24</v>
          </cell>
        </row>
        <row r="2346">
          <cell r="A2346" t="str">
            <v>39.11.210</v>
          </cell>
          <cell r="B2346" t="str">
            <v>Cabo telefônico secundário de distribuição CTP-APL, com 20 pares de 0,50 mm, para rede externa</v>
          </cell>
          <cell r="C2346" t="str">
            <v>M</v>
          </cell>
          <cell r="D2346">
            <v>13.44</v>
          </cell>
          <cell r="E2346">
            <v>4.7300000000000004</v>
          </cell>
          <cell r="F2346">
            <v>18.170000000000002</v>
          </cell>
        </row>
        <row r="2347">
          <cell r="A2347" t="str">
            <v>39.11.230</v>
          </cell>
          <cell r="B2347" t="str">
            <v>Cabo telefônico secundário de distribuição CTP-APL, com 50 pares de 0,50 mm, para rede externa</v>
          </cell>
          <cell r="C2347" t="str">
            <v>M</v>
          </cell>
          <cell r="D2347">
            <v>27.51</v>
          </cell>
          <cell r="E2347">
            <v>5.82</v>
          </cell>
          <cell r="F2347">
            <v>33.33</v>
          </cell>
        </row>
        <row r="2348">
          <cell r="A2348" t="str">
            <v>39.11.240</v>
          </cell>
          <cell r="B2348" t="str">
            <v>Cabo telefônico secundário de distribuição CTP-APL, com 100 pares de 0,50 mm, para rede externa</v>
          </cell>
          <cell r="C2348" t="str">
            <v>M</v>
          </cell>
          <cell r="D2348">
            <v>55.25</v>
          </cell>
          <cell r="E2348">
            <v>7.64</v>
          </cell>
          <cell r="F2348">
            <v>62.89</v>
          </cell>
        </row>
        <row r="2349">
          <cell r="A2349" t="str">
            <v>39.11.270</v>
          </cell>
          <cell r="B2349" t="str">
            <v>Cabo telefônico secundário de distribuição CTP-APL-G, com 10 pares de 0,50 mm, para rede subterrânea</v>
          </cell>
          <cell r="C2349" t="str">
            <v>M</v>
          </cell>
          <cell r="D2349">
            <v>11.05</v>
          </cell>
          <cell r="E2349">
            <v>4.3600000000000003</v>
          </cell>
          <cell r="F2349">
            <v>15.41</v>
          </cell>
        </row>
        <row r="2350">
          <cell r="A2350" t="str">
            <v>39.11.280</v>
          </cell>
          <cell r="B2350" t="str">
            <v>Cabo telefônico secundário de distribuição CTP-APL-G, com 20 pares de 0,50 mm, para rede subterrânea</v>
          </cell>
          <cell r="C2350" t="str">
            <v>M</v>
          </cell>
          <cell r="D2350">
            <v>16.88</v>
          </cell>
          <cell r="E2350">
            <v>4.7300000000000004</v>
          </cell>
          <cell r="F2350">
            <v>21.61</v>
          </cell>
        </row>
        <row r="2351">
          <cell r="A2351" t="str">
            <v>39.11.300</v>
          </cell>
          <cell r="B2351" t="str">
            <v>Cabo telefônico secundário de distribuição CTP-APL-G, com 50 pares de 0,50 mm, para rede subterrânea</v>
          </cell>
          <cell r="C2351" t="str">
            <v>M</v>
          </cell>
          <cell r="D2351">
            <v>30.27</v>
          </cell>
          <cell r="E2351">
            <v>5.82</v>
          </cell>
          <cell r="F2351">
            <v>36.090000000000003</v>
          </cell>
        </row>
        <row r="2352">
          <cell r="A2352" t="str">
            <v>39.11.400</v>
          </cell>
          <cell r="B2352" t="str">
            <v>Cabo telefônico secundário de distribuição CTP-APL, com 10 pares de 0,65 mm, para rede externa</v>
          </cell>
          <cell r="C2352" t="str">
            <v>M</v>
          </cell>
          <cell r="D2352">
            <v>11.07</v>
          </cell>
          <cell r="E2352">
            <v>4.3600000000000003</v>
          </cell>
          <cell r="F2352">
            <v>15.43</v>
          </cell>
        </row>
        <row r="2353">
          <cell r="A2353" t="str">
            <v>39.11.410</v>
          </cell>
          <cell r="B2353" t="str">
            <v>Cabo telefônico secundário de distribuição CTP-APL, com 20 pares de 0,65 mm, para rede externa</v>
          </cell>
          <cell r="C2353" t="str">
            <v>M</v>
          </cell>
          <cell r="D2353">
            <v>18.87</v>
          </cell>
          <cell r="E2353">
            <v>4.7300000000000004</v>
          </cell>
          <cell r="F2353">
            <v>23.6</v>
          </cell>
        </row>
        <row r="2354">
          <cell r="A2354" t="str">
            <v>39.11.430</v>
          </cell>
          <cell r="B2354" t="str">
            <v>Cabo telefônico secundário de distribuição CTP-APL, com 50 pares de 0,65 mm, para rede externa</v>
          </cell>
          <cell r="C2354" t="str">
            <v>M</v>
          </cell>
          <cell r="D2354">
            <v>42.65</v>
          </cell>
          <cell r="E2354">
            <v>5.82</v>
          </cell>
          <cell r="F2354">
            <v>48.47</v>
          </cell>
        </row>
        <row r="2355">
          <cell r="A2355" t="str">
            <v>39.12</v>
          </cell>
          <cell r="B2355" t="str">
            <v>Cabo de cobre flexivel, isolamento 600 V, isolacao em VC/E 105°C</v>
          </cell>
        </row>
        <row r="2356">
          <cell r="A2356" t="str">
            <v>39.12.510</v>
          </cell>
          <cell r="B2356" t="str">
            <v>Cabo de cobre flexível blindado de 2 x 1,5 mm², isolamento 600V, isolação em VC/E 105°C - para detecção de incêndio</v>
          </cell>
          <cell r="C2356" t="str">
            <v>M</v>
          </cell>
          <cell r="D2356">
            <v>5.43</v>
          </cell>
          <cell r="E2356">
            <v>3.64</v>
          </cell>
          <cell r="F2356">
            <v>9.07</v>
          </cell>
        </row>
        <row r="2357">
          <cell r="A2357" t="str">
            <v>39.12.520</v>
          </cell>
          <cell r="B2357" t="str">
            <v>Cabo de cobre flexível blindado de 3 x 1,5 mm², isolamento 600V, isolação em VC/E 105°C - para detecção de incêndio</v>
          </cell>
          <cell r="C2357" t="str">
            <v>M</v>
          </cell>
          <cell r="D2357">
            <v>6.96</v>
          </cell>
          <cell r="E2357">
            <v>3.64</v>
          </cell>
          <cell r="F2357">
            <v>10.6</v>
          </cell>
        </row>
        <row r="2358">
          <cell r="A2358" t="str">
            <v>39.12.530</v>
          </cell>
          <cell r="B2358" t="str">
            <v>Cabo de cobre flexível blindado de 2 x 2,5 mm², isolamento 600V, isolação em VC/E 105°C - para detecção de incêndio</v>
          </cell>
          <cell r="C2358" t="str">
            <v>M</v>
          </cell>
          <cell r="D2358">
            <v>7.16</v>
          </cell>
          <cell r="E2358">
            <v>3.64</v>
          </cell>
          <cell r="F2358">
            <v>10.8</v>
          </cell>
        </row>
        <row r="2359">
          <cell r="A2359" t="str">
            <v>39.14</v>
          </cell>
          <cell r="B2359" t="str">
            <v>Cabo de aluminio nu com alma de aco</v>
          </cell>
        </row>
        <row r="2360">
          <cell r="A2360" t="str">
            <v>39.14.010</v>
          </cell>
          <cell r="B2360" t="str">
            <v>Cabo de alumínio nu com alma de aço CAA, 1/0 AWG - Raven</v>
          </cell>
          <cell r="C2360" t="str">
            <v>M</v>
          </cell>
          <cell r="D2360">
            <v>10.26</v>
          </cell>
          <cell r="E2360">
            <v>5.23</v>
          </cell>
          <cell r="F2360">
            <v>15.49</v>
          </cell>
        </row>
        <row r="2361">
          <cell r="A2361" t="str">
            <v>39.14.050</v>
          </cell>
          <cell r="B2361" t="str">
            <v>Cabo de alumínio nu com alma de aço CAA, 4 AWG - Swan</v>
          </cell>
          <cell r="C2361" t="str">
            <v>M</v>
          </cell>
          <cell r="D2361">
            <v>4.05</v>
          </cell>
          <cell r="E2361">
            <v>5.23</v>
          </cell>
          <cell r="F2361">
            <v>9.2799999999999994</v>
          </cell>
        </row>
        <row r="2362">
          <cell r="A2362" t="str">
            <v>39.15</v>
          </cell>
          <cell r="B2362" t="str">
            <v>Cabo de aluminio nu sem alma de aco</v>
          </cell>
        </row>
        <row r="2363">
          <cell r="A2363" t="str">
            <v>39.15.040</v>
          </cell>
          <cell r="B2363" t="str">
            <v>Cabo de alumínio nu sem alma de aço CA, 2 AWG - Iris</v>
          </cell>
          <cell r="C2363" t="str">
            <v>M</v>
          </cell>
          <cell r="D2363">
            <v>4.18</v>
          </cell>
          <cell r="E2363">
            <v>5.23</v>
          </cell>
          <cell r="F2363">
            <v>9.41</v>
          </cell>
        </row>
        <row r="2364">
          <cell r="A2364" t="str">
            <v>39.15.070</v>
          </cell>
          <cell r="B2364" t="str">
            <v>Cabo de alumínio nu sem alma de aço CA, 2/0 AWG - Aster</v>
          </cell>
          <cell r="C2364" t="str">
            <v>M</v>
          </cell>
          <cell r="D2364">
            <v>8.3800000000000008</v>
          </cell>
          <cell r="E2364">
            <v>5.23</v>
          </cell>
          <cell r="F2364">
            <v>13.61</v>
          </cell>
        </row>
        <row r="2365">
          <cell r="A2365" t="str">
            <v>39.18</v>
          </cell>
          <cell r="B2365" t="str">
            <v>Cabo para transmissao de dados</v>
          </cell>
        </row>
        <row r="2366">
          <cell r="A2366" t="str">
            <v>39.18.100</v>
          </cell>
          <cell r="B2366" t="str">
            <v>Cabo coaxial tipo RG 6</v>
          </cell>
          <cell r="C2366" t="str">
            <v>M</v>
          </cell>
          <cell r="D2366">
            <v>2.75</v>
          </cell>
          <cell r="E2366">
            <v>4.01</v>
          </cell>
          <cell r="F2366">
            <v>6.76</v>
          </cell>
        </row>
        <row r="2367">
          <cell r="A2367" t="str">
            <v>39.18.104</v>
          </cell>
          <cell r="B2367" t="str">
            <v>Cabo coaxial tipo RG 11</v>
          </cell>
          <cell r="C2367" t="str">
            <v>M</v>
          </cell>
          <cell r="D2367">
            <v>12.31</v>
          </cell>
          <cell r="E2367">
            <v>4.01</v>
          </cell>
          <cell r="F2367">
            <v>16.32</v>
          </cell>
        </row>
        <row r="2368">
          <cell r="A2368" t="str">
            <v>39.18.106</v>
          </cell>
          <cell r="B2368" t="str">
            <v>Cabo coaxial tipo RG 59</v>
          </cell>
          <cell r="C2368" t="str">
            <v>M</v>
          </cell>
          <cell r="D2368">
            <v>5.47</v>
          </cell>
          <cell r="E2368">
            <v>3.09</v>
          </cell>
          <cell r="F2368">
            <v>8.56</v>
          </cell>
        </row>
        <row r="2369">
          <cell r="A2369" t="str">
            <v>39.18.110</v>
          </cell>
          <cell r="B2369" t="str">
            <v>Cabo coaxial tipo RGC 06</v>
          </cell>
          <cell r="C2369" t="str">
            <v>M</v>
          </cell>
          <cell r="D2369">
            <v>3.05</v>
          </cell>
          <cell r="E2369">
            <v>4.01</v>
          </cell>
          <cell r="F2369">
            <v>7.06</v>
          </cell>
        </row>
        <row r="2370">
          <cell r="A2370" t="str">
            <v>39.18.114</v>
          </cell>
          <cell r="B2370" t="str">
            <v>Cabo coaxial tipo RGC 59</v>
          </cell>
          <cell r="C2370" t="str">
            <v>M</v>
          </cell>
          <cell r="D2370">
            <v>2.88</v>
          </cell>
          <cell r="E2370">
            <v>3.09</v>
          </cell>
          <cell r="F2370">
            <v>5.97</v>
          </cell>
        </row>
        <row r="2371">
          <cell r="A2371" t="str">
            <v>39.18.120</v>
          </cell>
          <cell r="B2371" t="str">
            <v>Cabo para rede U/UTP 23 AWG com 4 pares - categoria 6A</v>
          </cell>
          <cell r="C2371" t="str">
            <v>M</v>
          </cell>
          <cell r="D2371">
            <v>20.440000000000001</v>
          </cell>
          <cell r="E2371">
            <v>4.01</v>
          </cell>
          <cell r="F2371">
            <v>24.45</v>
          </cell>
        </row>
        <row r="2372">
          <cell r="A2372" t="str">
            <v>39.18.126</v>
          </cell>
          <cell r="B2372" t="str">
            <v>Cabo para rede 24 AWG com 4 pares, categoria 6</v>
          </cell>
          <cell r="C2372" t="str">
            <v>M</v>
          </cell>
          <cell r="D2372">
            <v>4.03</v>
          </cell>
          <cell r="E2372">
            <v>4.01</v>
          </cell>
          <cell r="F2372">
            <v>8.0399999999999991</v>
          </cell>
        </row>
        <row r="2373">
          <cell r="A2373" t="str">
            <v>39.20</v>
          </cell>
          <cell r="B2373" t="str">
            <v>Reparos, conservacoes e complementos - GRUPO 39</v>
          </cell>
        </row>
        <row r="2374">
          <cell r="A2374" t="str">
            <v>39.20.005</v>
          </cell>
          <cell r="B2374" t="str">
            <v>Conector prensa-cabo de 3/4´</v>
          </cell>
          <cell r="C2374" t="str">
            <v>UN</v>
          </cell>
          <cell r="D2374">
            <v>9.9499999999999993</v>
          </cell>
          <cell r="E2374">
            <v>6.07</v>
          </cell>
          <cell r="F2374">
            <v>16.02</v>
          </cell>
        </row>
        <row r="2375">
          <cell r="A2375" t="str">
            <v>39.20.010</v>
          </cell>
          <cell r="B2375" t="str">
            <v>Recolocação de condutor aparente com diâmetro externo até 6,5 mm</v>
          </cell>
          <cell r="C2375" t="str">
            <v>M</v>
          </cell>
          <cell r="E2375">
            <v>5.23</v>
          </cell>
          <cell r="F2375">
            <v>5.23</v>
          </cell>
        </row>
        <row r="2376">
          <cell r="A2376" t="str">
            <v>39.20.030</v>
          </cell>
          <cell r="B2376" t="str">
            <v>Recolocação de condutor aparente com diâmetro externo acima de 6,5 mm</v>
          </cell>
          <cell r="C2376" t="str">
            <v>M</v>
          </cell>
          <cell r="E2376">
            <v>10.47</v>
          </cell>
          <cell r="F2376">
            <v>10.47</v>
          </cell>
        </row>
        <row r="2377">
          <cell r="A2377" t="str">
            <v>39.21</v>
          </cell>
          <cell r="B2377" t="str">
            <v>Cabo de cobre flexivel, isolamento 0,6/1 kV, isolacao em HEPR 90°C</v>
          </cell>
        </row>
        <row r="2378">
          <cell r="A2378" t="str">
            <v>39.21.010</v>
          </cell>
          <cell r="B2378" t="str">
            <v>Cabo de cobre flexível de 1,5 mm², isolamento 0,6/1kV - isolação HEPR 90°C</v>
          </cell>
          <cell r="C2378" t="str">
            <v>M</v>
          </cell>
          <cell r="D2378">
            <v>1.71</v>
          </cell>
          <cell r="E2378">
            <v>0.73</v>
          </cell>
          <cell r="F2378">
            <v>2.44</v>
          </cell>
        </row>
        <row r="2379">
          <cell r="A2379" t="str">
            <v>39.21.020</v>
          </cell>
          <cell r="B2379" t="str">
            <v>Cabo de cobre flexível de 2,5 mm², isolamento 0,6/1kV - isolação HEPR 90°C</v>
          </cell>
          <cell r="C2379" t="str">
            <v>M</v>
          </cell>
          <cell r="D2379">
            <v>2.56</v>
          </cell>
          <cell r="E2379">
            <v>0.73</v>
          </cell>
          <cell r="F2379">
            <v>3.29</v>
          </cell>
        </row>
        <row r="2380">
          <cell r="A2380" t="str">
            <v>39.21.030</v>
          </cell>
          <cell r="B2380" t="str">
            <v>Cabo de cobre flexível de 4 mm², isolamento 0,6/1kV - isolação HEPR 90°C</v>
          </cell>
          <cell r="C2380" t="str">
            <v>M</v>
          </cell>
          <cell r="D2380">
            <v>4.05</v>
          </cell>
          <cell r="E2380">
            <v>0.73</v>
          </cell>
          <cell r="F2380">
            <v>4.78</v>
          </cell>
        </row>
        <row r="2381">
          <cell r="A2381" t="str">
            <v>39.21.040</v>
          </cell>
          <cell r="B2381" t="str">
            <v>Cabo de cobre flexível de 6 mm², isolamento 0,6/1kV - isolação HEPR 90°C</v>
          </cell>
          <cell r="C2381" t="str">
            <v>M</v>
          </cell>
          <cell r="D2381">
            <v>5.63</v>
          </cell>
          <cell r="E2381">
            <v>0.73</v>
          </cell>
          <cell r="F2381">
            <v>6.36</v>
          </cell>
        </row>
        <row r="2382">
          <cell r="A2382" t="str">
            <v>39.21.050</v>
          </cell>
          <cell r="B2382" t="str">
            <v>Cabo de cobre flexível de 10 mm², isolamento 0,6/1kV - isolação HEPR 90°C</v>
          </cell>
          <cell r="C2382" t="str">
            <v>M</v>
          </cell>
          <cell r="D2382">
            <v>9.42</v>
          </cell>
          <cell r="E2382">
            <v>2.91</v>
          </cell>
          <cell r="F2382">
            <v>12.33</v>
          </cell>
        </row>
        <row r="2383">
          <cell r="A2383" t="str">
            <v>39.21.060</v>
          </cell>
          <cell r="B2383" t="str">
            <v>Cabo de cobre flexível de 16 mm², isolamento 0,6/1kV - isolação HEPR 90°C</v>
          </cell>
          <cell r="C2383" t="str">
            <v>M</v>
          </cell>
          <cell r="D2383">
            <v>14.46</v>
          </cell>
          <cell r="E2383">
            <v>3.28</v>
          </cell>
          <cell r="F2383">
            <v>17.739999999999998</v>
          </cell>
        </row>
        <row r="2384">
          <cell r="A2384" t="str">
            <v>39.21.070</v>
          </cell>
          <cell r="B2384" t="str">
            <v>Cabo de cobre flexível de 25 mm², isolamento 0,6/1kV - isolação HEPR 90°C</v>
          </cell>
          <cell r="C2384" t="str">
            <v>M</v>
          </cell>
          <cell r="D2384">
            <v>22.15</v>
          </cell>
          <cell r="E2384">
            <v>3.64</v>
          </cell>
          <cell r="F2384">
            <v>25.79</v>
          </cell>
        </row>
        <row r="2385">
          <cell r="A2385" t="str">
            <v>39.21.080</v>
          </cell>
          <cell r="B2385" t="str">
            <v>Cabo de cobre flexível de 35 mm², isolamento 0,6/1kV - isolação HEPR 90°C</v>
          </cell>
          <cell r="C2385" t="str">
            <v>M</v>
          </cell>
          <cell r="D2385">
            <v>31.44</v>
          </cell>
          <cell r="E2385">
            <v>5.46</v>
          </cell>
          <cell r="F2385">
            <v>36.9</v>
          </cell>
        </row>
        <row r="2386">
          <cell r="A2386" t="str">
            <v>39.21.090</v>
          </cell>
          <cell r="B2386" t="str">
            <v>Cabo de cobre flexível de 50 mm², isolamento 0,6/1kV - isolação HEPR 90°C</v>
          </cell>
          <cell r="C2386" t="str">
            <v>M</v>
          </cell>
          <cell r="D2386">
            <v>44.21</v>
          </cell>
          <cell r="E2386">
            <v>7.27</v>
          </cell>
          <cell r="F2386">
            <v>51.48</v>
          </cell>
        </row>
        <row r="2387">
          <cell r="A2387" t="str">
            <v>39.21.100</v>
          </cell>
          <cell r="B2387" t="str">
            <v>Cabo de cobre flexível de 70 mm², isolamento 0,6/1kV - isolação HEPR 90°C</v>
          </cell>
          <cell r="C2387" t="str">
            <v>M</v>
          </cell>
          <cell r="D2387">
            <v>56.76</v>
          </cell>
          <cell r="E2387">
            <v>9.1</v>
          </cell>
          <cell r="F2387">
            <v>65.86</v>
          </cell>
        </row>
        <row r="2388">
          <cell r="A2388" t="str">
            <v>39.21.110</v>
          </cell>
          <cell r="B2388" t="str">
            <v>Cabo de cobre flexível de 95 mm², isolamento 0,6/1kV - isolação HEPR 90°C</v>
          </cell>
          <cell r="C2388" t="str">
            <v>M</v>
          </cell>
          <cell r="D2388">
            <v>75.040000000000006</v>
          </cell>
          <cell r="E2388">
            <v>10.92</v>
          </cell>
          <cell r="F2388">
            <v>85.96</v>
          </cell>
        </row>
        <row r="2389">
          <cell r="A2389" t="str">
            <v>39.21.120</v>
          </cell>
          <cell r="B2389" t="str">
            <v>Cabo de cobre flexível de 120 mm², isolamento 0,6/1kV - isolação HEPR 90°C</v>
          </cell>
          <cell r="C2389" t="str">
            <v>M</v>
          </cell>
          <cell r="D2389">
            <v>102.5</v>
          </cell>
          <cell r="E2389">
            <v>12.73</v>
          </cell>
          <cell r="F2389">
            <v>115.23</v>
          </cell>
        </row>
        <row r="2390">
          <cell r="A2390" t="str">
            <v>39.21.125</v>
          </cell>
          <cell r="B2390" t="str">
            <v>Cabo de cobre flexível de 150 mm², isolamento 0,6/1 kV - isolação HEPR 90°C</v>
          </cell>
          <cell r="C2390" t="str">
            <v>M</v>
          </cell>
          <cell r="D2390">
            <v>129.18</v>
          </cell>
          <cell r="E2390">
            <v>12.73</v>
          </cell>
          <cell r="F2390">
            <v>141.91</v>
          </cell>
        </row>
        <row r="2391">
          <cell r="A2391" t="str">
            <v>39.21.130</v>
          </cell>
          <cell r="B2391" t="str">
            <v>Cabo de cobre flexível de 185 mm², isolamento 0,6/1kV - isolação HEPR 90°C</v>
          </cell>
          <cell r="C2391" t="str">
            <v>M</v>
          </cell>
          <cell r="D2391">
            <v>158.87</v>
          </cell>
          <cell r="E2391">
            <v>14.56</v>
          </cell>
          <cell r="F2391">
            <v>173.43</v>
          </cell>
        </row>
        <row r="2392">
          <cell r="A2392" t="str">
            <v>39.21.140</v>
          </cell>
          <cell r="B2392" t="str">
            <v>Cabo de cobre flexível de 240 mm², isolamento 0,6/1kV - isolação HEPR 90°C</v>
          </cell>
          <cell r="C2392" t="str">
            <v>M</v>
          </cell>
          <cell r="D2392">
            <v>206.13</v>
          </cell>
          <cell r="E2392">
            <v>16.37</v>
          </cell>
          <cell r="F2392">
            <v>222.5</v>
          </cell>
        </row>
        <row r="2393">
          <cell r="A2393" t="str">
            <v>39.21.201</v>
          </cell>
          <cell r="B2393" t="str">
            <v>Cabo de cobre flexível de 2 x 2,5 mm², isolamento 0,6/1 kV - isolação HEPR 90°C</v>
          </cell>
          <cell r="C2393" t="str">
            <v>M</v>
          </cell>
          <cell r="D2393">
            <v>6.09</v>
          </cell>
          <cell r="E2393">
            <v>1.45</v>
          </cell>
          <cell r="F2393">
            <v>7.54</v>
          </cell>
        </row>
        <row r="2394">
          <cell r="A2394" t="str">
            <v>39.21.230</v>
          </cell>
          <cell r="B2394" t="str">
            <v>Cabo de cobre flexível de 3 x 1,5 mm², isolamento 0,6/1 kV - isolação HEPR 90°C</v>
          </cell>
          <cell r="C2394" t="str">
            <v>M</v>
          </cell>
          <cell r="D2394">
            <v>5.55</v>
          </cell>
          <cell r="E2394">
            <v>0.73</v>
          </cell>
          <cell r="F2394">
            <v>6.28</v>
          </cell>
        </row>
        <row r="2395">
          <cell r="A2395" t="str">
            <v>39.21.231</v>
          </cell>
          <cell r="B2395" t="str">
            <v>Cabo de cobre flexível de 3 x 2,5 mm², isolamento 0,6/1 kV - isolação HEPR 90°C</v>
          </cell>
          <cell r="C2395" t="str">
            <v>M</v>
          </cell>
          <cell r="D2395">
            <v>8.32</v>
          </cell>
          <cell r="E2395">
            <v>1.82</v>
          </cell>
          <cell r="F2395">
            <v>10.14</v>
          </cell>
        </row>
        <row r="2396">
          <cell r="A2396" t="str">
            <v>39.21.234</v>
          </cell>
          <cell r="B2396" t="str">
            <v>Cabo de cobre flexível de 3 x 10 mm², isolamento 0,6/1 kV - isolação HEPR 90°C</v>
          </cell>
          <cell r="C2396" t="str">
            <v>M</v>
          </cell>
          <cell r="D2396">
            <v>31.97</v>
          </cell>
          <cell r="E2396">
            <v>3.64</v>
          </cell>
          <cell r="F2396">
            <v>35.61</v>
          </cell>
        </row>
        <row r="2397">
          <cell r="A2397" t="str">
            <v>39.21.236</v>
          </cell>
          <cell r="B2397" t="str">
            <v>Cabo de cobre flexível de 3 x 25 mm², isolamento 0,6/1 kV - isolação HEPR 90°C</v>
          </cell>
          <cell r="C2397" t="str">
            <v>M</v>
          </cell>
          <cell r="D2397">
            <v>74.3</v>
          </cell>
          <cell r="E2397">
            <v>10.92</v>
          </cell>
          <cell r="F2397">
            <v>85.22</v>
          </cell>
        </row>
        <row r="2398">
          <cell r="A2398" t="str">
            <v>39.21.237</v>
          </cell>
          <cell r="B2398" t="str">
            <v>Cabo de cobre flexível de 3 x 35 mm², isolamento 0,6/1 kV - isolação HEPR 90°C</v>
          </cell>
          <cell r="C2398" t="str">
            <v>M</v>
          </cell>
          <cell r="D2398">
            <v>107.59</v>
          </cell>
          <cell r="E2398">
            <v>14.56</v>
          </cell>
          <cell r="F2398">
            <v>122.15</v>
          </cell>
        </row>
        <row r="2399">
          <cell r="A2399" t="str">
            <v>39.21.254</v>
          </cell>
          <cell r="B2399" t="str">
            <v>Cabo de cobre flexível de 4 x 10 mm², isolamento 0,6/1 kV - isolação HEPR 90°C</v>
          </cell>
          <cell r="C2399" t="str">
            <v>M</v>
          </cell>
          <cell r="D2399">
            <v>42.79</v>
          </cell>
          <cell r="E2399">
            <v>4.7300000000000004</v>
          </cell>
          <cell r="F2399">
            <v>47.52</v>
          </cell>
        </row>
        <row r="2400">
          <cell r="A2400" t="str">
            <v>39.24</v>
          </cell>
          <cell r="B2400" t="str">
            <v>Cabo de cobre flexivel, isolamento 500 V, isolacao PP 70°C</v>
          </cell>
        </row>
        <row r="2401">
          <cell r="A2401" t="str">
            <v>39.24.151</v>
          </cell>
          <cell r="B2401" t="str">
            <v>Cabo de cobre flexível de 3 x 1,5 mm², isolamento 500 V - isolação PP 70°C</v>
          </cell>
          <cell r="C2401" t="str">
            <v>M</v>
          </cell>
          <cell r="D2401">
            <v>5.57</v>
          </cell>
          <cell r="E2401">
            <v>4.3600000000000003</v>
          </cell>
          <cell r="F2401">
            <v>9.93</v>
          </cell>
        </row>
        <row r="2402">
          <cell r="A2402" t="str">
            <v>39.24.152</v>
          </cell>
          <cell r="B2402" t="str">
            <v>Cabo de cobre flexível de 3 x 2,5 mm², isolamento 500 V - isolação PP 70°C</v>
          </cell>
          <cell r="C2402" t="str">
            <v>M</v>
          </cell>
          <cell r="D2402">
            <v>8.8699999999999992</v>
          </cell>
          <cell r="E2402">
            <v>5.46</v>
          </cell>
          <cell r="F2402">
            <v>14.33</v>
          </cell>
        </row>
        <row r="2403">
          <cell r="A2403" t="str">
            <v>39.24.153</v>
          </cell>
          <cell r="B2403" t="str">
            <v>Cabo de cobre flexível de 3 x 4 mm², isolamento 500 V - isolação PP 70°C</v>
          </cell>
          <cell r="C2403" t="str">
            <v>M</v>
          </cell>
          <cell r="D2403">
            <v>13.99</v>
          </cell>
          <cell r="E2403">
            <v>6.55</v>
          </cell>
          <cell r="F2403">
            <v>20.54</v>
          </cell>
        </row>
        <row r="2404">
          <cell r="A2404" t="str">
            <v>39.24.154</v>
          </cell>
          <cell r="B2404" t="str">
            <v>Cabo de cobre flexível de 3 x 6 mm², isolamento 500 V - isolação PP 70°C</v>
          </cell>
          <cell r="C2404" t="str">
            <v>M</v>
          </cell>
          <cell r="D2404">
            <v>20.38</v>
          </cell>
          <cell r="E2404">
            <v>7.64</v>
          </cell>
          <cell r="F2404">
            <v>28.02</v>
          </cell>
        </row>
        <row r="2405">
          <cell r="A2405" t="str">
            <v>39.24.173</v>
          </cell>
          <cell r="B2405" t="str">
            <v>Cabo de cobre flexível de 4 x 4 mm², isolamento 500 V - isolação PP 70°C</v>
          </cell>
          <cell r="C2405" t="str">
            <v>M</v>
          </cell>
          <cell r="D2405">
            <v>17.579999999999998</v>
          </cell>
          <cell r="E2405">
            <v>4.3600000000000003</v>
          </cell>
          <cell r="F2405">
            <v>21.94</v>
          </cell>
        </row>
        <row r="2406">
          <cell r="A2406" t="str">
            <v>39.24.174</v>
          </cell>
          <cell r="B2406" t="str">
            <v>Cabo de cobre flexível de 4 x 6 mm², isolamento 500 V - isolação PP 70°C</v>
          </cell>
          <cell r="C2406" t="str">
            <v>M</v>
          </cell>
          <cell r="D2406">
            <v>26.24</v>
          </cell>
          <cell r="E2406">
            <v>10.19</v>
          </cell>
          <cell r="F2406">
            <v>36.43</v>
          </cell>
        </row>
        <row r="2407">
          <cell r="A2407" t="str">
            <v>39.25</v>
          </cell>
          <cell r="B2407" t="str">
            <v>Cabo de cobre unipolar, isolamento 15/25 kV, isolacao EPR 90 °C / 105 °C</v>
          </cell>
        </row>
        <row r="2408">
          <cell r="A2408" t="str">
            <v>39.25.020</v>
          </cell>
          <cell r="B2408" t="str">
            <v>Cabo de cobre de 35 mm², isolamento 15/25 kV - isolação EPR 105°C</v>
          </cell>
          <cell r="C2408" t="str">
            <v>M</v>
          </cell>
          <cell r="D2408">
            <v>58.74</v>
          </cell>
          <cell r="E2408">
            <v>1.1000000000000001</v>
          </cell>
          <cell r="F2408">
            <v>59.84</v>
          </cell>
        </row>
        <row r="2409">
          <cell r="A2409" t="str">
            <v>39.25.030</v>
          </cell>
          <cell r="B2409" t="str">
            <v>Cabo de cobre de 50 mm², isolamento 15/25 kV - isolação EPR 105°C</v>
          </cell>
          <cell r="C2409" t="str">
            <v>M</v>
          </cell>
          <cell r="D2409">
            <v>104.86</v>
          </cell>
          <cell r="E2409">
            <v>1.1000000000000001</v>
          </cell>
          <cell r="F2409">
            <v>105.96</v>
          </cell>
        </row>
        <row r="2410">
          <cell r="A2410" t="str">
            <v>39.26</v>
          </cell>
          <cell r="B2410" t="str">
            <v>Cabo de cobre flexivel, isolamento 0,6/1kV - isolacao HEPR 90° C - baixa emissao fumaca e gases</v>
          </cell>
        </row>
        <row r="2411">
          <cell r="A2411" t="str">
            <v>39.26.010</v>
          </cell>
          <cell r="B2411" t="str">
            <v>Cabo de cobre flexível de 1,5 mm², isolamento 0,6/1 kV - isolação HEPR 90°C - baixa emissão de fumaça e gases</v>
          </cell>
          <cell r="C2411" t="str">
            <v>M</v>
          </cell>
          <cell r="D2411">
            <v>2.81</v>
          </cell>
          <cell r="E2411">
            <v>1.45</v>
          </cell>
          <cell r="F2411">
            <v>4.26</v>
          </cell>
        </row>
        <row r="2412">
          <cell r="A2412" t="str">
            <v>39.26.020</v>
          </cell>
          <cell r="B2412" t="str">
            <v>Cabo de cobre flexível de 2,5 mm², isolamento 0,6/1 kV - isolação HEPR 90°C - baixa emissão de fumaça e gases</v>
          </cell>
          <cell r="C2412" t="str">
            <v>M</v>
          </cell>
          <cell r="D2412">
            <v>3.64</v>
          </cell>
          <cell r="E2412">
            <v>1.82</v>
          </cell>
          <cell r="F2412">
            <v>5.46</v>
          </cell>
        </row>
        <row r="2413">
          <cell r="A2413" t="str">
            <v>39.26.030</v>
          </cell>
          <cell r="B2413" t="str">
            <v>Cabo de cobre flexível de 4 mm², isolamento 0,6/1 kV -  isolação HEPR 90°C - baixa emissão de fumaça e gases</v>
          </cell>
          <cell r="C2413" t="str">
            <v>M</v>
          </cell>
          <cell r="D2413">
            <v>5.5</v>
          </cell>
          <cell r="E2413">
            <v>2.1800000000000002</v>
          </cell>
          <cell r="F2413">
            <v>7.68</v>
          </cell>
        </row>
        <row r="2414">
          <cell r="A2414" t="str">
            <v>39.26.040</v>
          </cell>
          <cell r="B2414" t="str">
            <v>Cabo de cobre flexível de 6 mm², isolamento 0,6/1 kV - isolação HEPR 90°C - baixa emissão de fumaça e gases</v>
          </cell>
          <cell r="C2414" t="str">
            <v>M</v>
          </cell>
          <cell r="D2414">
            <v>7.13</v>
          </cell>
          <cell r="E2414">
            <v>2.5499999999999998</v>
          </cell>
          <cell r="F2414">
            <v>9.68</v>
          </cell>
        </row>
        <row r="2415">
          <cell r="A2415" t="str">
            <v>39.26.050</v>
          </cell>
          <cell r="B2415" t="str">
            <v>Cabo de cobre flexível de 10 mm², isolamento 0,6/1 kV - isolação HEPR 90°C - baixa emissão de fumaça e gases</v>
          </cell>
          <cell r="C2415" t="str">
            <v>M</v>
          </cell>
          <cell r="D2415">
            <v>12.26</v>
          </cell>
          <cell r="E2415">
            <v>2.91</v>
          </cell>
          <cell r="F2415">
            <v>15.17</v>
          </cell>
        </row>
        <row r="2416">
          <cell r="A2416" t="str">
            <v>39.26.060</v>
          </cell>
          <cell r="B2416" t="str">
            <v>Cabo de cobre flexível de 16 mm², isolamento 0,6/1 kV - isolação HEPR 90°C - baixa emissão de fumaça e gases</v>
          </cell>
          <cell r="C2416" t="str">
            <v>M</v>
          </cell>
          <cell r="D2416">
            <v>18.14</v>
          </cell>
          <cell r="E2416">
            <v>3.28</v>
          </cell>
          <cell r="F2416">
            <v>21.42</v>
          </cell>
        </row>
        <row r="2417">
          <cell r="A2417" t="str">
            <v>39.26.070</v>
          </cell>
          <cell r="B2417" t="str">
            <v>Cabo de cobre flexível de 25 mm², isolamento 0,6/1 kV - isolação HEPR 90°C - baixa emissão de fumaça e gases</v>
          </cell>
          <cell r="C2417" t="str">
            <v>M</v>
          </cell>
          <cell r="D2417">
            <v>28.09</v>
          </cell>
          <cell r="E2417">
            <v>3.64</v>
          </cell>
          <cell r="F2417">
            <v>31.73</v>
          </cell>
        </row>
        <row r="2418">
          <cell r="A2418" t="str">
            <v>39.26.080</v>
          </cell>
          <cell r="B2418" t="str">
            <v>Cabo de cobre flexível de 35 mm², isolamento 0,6/1 kV - isolação HEPR 90°C - baixa emissão de fumaça e gases</v>
          </cell>
          <cell r="C2418" t="str">
            <v>M</v>
          </cell>
          <cell r="D2418">
            <v>36.590000000000003</v>
          </cell>
          <cell r="E2418">
            <v>5.46</v>
          </cell>
          <cell r="F2418">
            <v>42.05</v>
          </cell>
        </row>
        <row r="2419">
          <cell r="A2419" t="str">
            <v>39.26.090</v>
          </cell>
          <cell r="B2419" t="str">
            <v>Cabo de cobre flexível de 50 mm², isolamento 0,6/1 kV - isolação HEPR 90°C - baixa emissão de fumaça e gases</v>
          </cell>
          <cell r="C2419" t="str">
            <v>M</v>
          </cell>
          <cell r="D2419">
            <v>55.95</v>
          </cell>
          <cell r="E2419">
            <v>7.27</v>
          </cell>
          <cell r="F2419">
            <v>63.22</v>
          </cell>
        </row>
        <row r="2420">
          <cell r="A2420" t="str">
            <v>39.26.100</v>
          </cell>
          <cell r="B2420" t="str">
            <v>Cabo de cobre flexível de 70 mm², isolamento 0,6/1 kV - isolação HEPR 90°C - baixa emissão de fumaça e gases</v>
          </cell>
          <cell r="C2420" t="str">
            <v>M</v>
          </cell>
          <cell r="D2420">
            <v>78.63</v>
          </cell>
          <cell r="E2420">
            <v>9.1</v>
          </cell>
          <cell r="F2420">
            <v>87.73</v>
          </cell>
        </row>
        <row r="2421">
          <cell r="A2421" t="str">
            <v>39.26.110</v>
          </cell>
          <cell r="B2421" t="str">
            <v>Cabo de cobre flexível de 95 mm², isolamento 0,6/1 kV - isolação HEPR 90°C - baixa emissão de fumaça e gases</v>
          </cell>
          <cell r="C2421" t="str">
            <v>M</v>
          </cell>
          <cell r="D2421">
            <v>96.87</v>
          </cell>
          <cell r="E2421">
            <v>10.92</v>
          </cell>
          <cell r="F2421">
            <v>107.79</v>
          </cell>
        </row>
        <row r="2422">
          <cell r="A2422" t="str">
            <v>39.26.120</v>
          </cell>
          <cell r="B2422" t="str">
            <v>Cabo de cobre flexível de 120 mm², isolamento 0,6/1 kV - isolação HEPR 90°C - baixa emissão de fumaça e gases</v>
          </cell>
          <cell r="C2422" t="str">
            <v>M</v>
          </cell>
          <cell r="D2422">
            <v>126.17</v>
          </cell>
          <cell r="E2422">
            <v>12.73</v>
          </cell>
          <cell r="F2422">
            <v>138.9</v>
          </cell>
        </row>
        <row r="2423">
          <cell r="A2423" t="str">
            <v>39.26.130</v>
          </cell>
          <cell r="B2423" t="str">
            <v>Cabo de cobre flexível de 150 mm², isolamento 0,6/1 kV - isolação HEPR 90°C - baixa emissão de fumaça e gases</v>
          </cell>
          <cell r="C2423" t="str">
            <v>M</v>
          </cell>
          <cell r="D2423">
            <v>154.07</v>
          </cell>
          <cell r="E2423">
            <v>14.56</v>
          </cell>
          <cell r="F2423">
            <v>168.63</v>
          </cell>
        </row>
        <row r="2424">
          <cell r="A2424" t="str">
            <v>39.26.140</v>
          </cell>
          <cell r="B2424" t="str">
            <v>Cabo de cobre flexível de 185 mm², isolamento 0,6/1 kV - isolação HEPR 90°C - baixa emissão de fumaça e gases</v>
          </cell>
          <cell r="C2424" t="str">
            <v>M</v>
          </cell>
          <cell r="D2424">
            <v>196.72</v>
          </cell>
          <cell r="E2424">
            <v>16.37</v>
          </cell>
          <cell r="F2424">
            <v>213.09</v>
          </cell>
        </row>
        <row r="2425">
          <cell r="A2425" t="str">
            <v>39.26.150</v>
          </cell>
          <cell r="B2425" t="str">
            <v>Cabo de cobre flexível de 240 mm², isolamento 0,6/1 kV - isolação HEPR 90°C - baixa emissão de fumaça e gases</v>
          </cell>
          <cell r="C2425" t="str">
            <v>M</v>
          </cell>
          <cell r="D2425">
            <v>258.35000000000002</v>
          </cell>
          <cell r="E2425">
            <v>18.2</v>
          </cell>
          <cell r="F2425">
            <v>276.55</v>
          </cell>
        </row>
        <row r="2426">
          <cell r="A2426" t="str">
            <v>39.27</v>
          </cell>
          <cell r="B2426" t="str">
            <v>Cabo optico</v>
          </cell>
        </row>
        <row r="2427">
          <cell r="A2427" t="str">
            <v>39.27.010</v>
          </cell>
          <cell r="B2427" t="str">
            <v>Cabo óptico de terminação, 2 fibras, 50/125 µm - uso interno/externo</v>
          </cell>
          <cell r="C2427" t="str">
            <v>M</v>
          </cell>
          <cell r="D2427">
            <v>5.48</v>
          </cell>
          <cell r="E2427">
            <v>1.82</v>
          </cell>
          <cell r="F2427">
            <v>7.3</v>
          </cell>
        </row>
        <row r="2428">
          <cell r="A2428" t="str">
            <v>39.27.020</v>
          </cell>
          <cell r="B2428" t="str">
            <v>Cabo óptico multimodo, 4 fibras, 50/125 µm - uso interno/externo</v>
          </cell>
          <cell r="C2428" t="str">
            <v>M</v>
          </cell>
          <cell r="D2428">
            <v>8.83</v>
          </cell>
          <cell r="E2428">
            <v>3.64</v>
          </cell>
          <cell r="F2428">
            <v>12.47</v>
          </cell>
        </row>
        <row r="2429">
          <cell r="A2429" t="str">
            <v>39.27.030</v>
          </cell>
          <cell r="B2429" t="str">
            <v>Cabo óptico multimodo, 6 fibras, 50/125 µm - uso interno/externo</v>
          </cell>
          <cell r="C2429" t="str">
            <v>M</v>
          </cell>
          <cell r="D2429">
            <v>11.71</v>
          </cell>
          <cell r="E2429">
            <v>3.64</v>
          </cell>
          <cell r="F2429">
            <v>15.35</v>
          </cell>
        </row>
        <row r="2430">
          <cell r="A2430" t="str">
            <v>39.27.110</v>
          </cell>
          <cell r="B2430" t="str">
            <v>Cabo óptico multimodo, núcleo geleado, 4 fibras, 50/125 µm - uso externo</v>
          </cell>
          <cell r="C2430" t="str">
            <v>M</v>
          </cell>
          <cell r="D2430">
            <v>14.72</v>
          </cell>
          <cell r="E2430">
            <v>3.64</v>
          </cell>
          <cell r="F2430">
            <v>18.36</v>
          </cell>
        </row>
        <row r="2431">
          <cell r="A2431" t="str">
            <v>39.27.120</v>
          </cell>
          <cell r="B2431" t="str">
            <v>Cabo óptico multimodo, núcleo geleado, 6 fibras, 50/125 µm - uso externo</v>
          </cell>
          <cell r="C2431" t="str">
            <v>M</v>
          </cell>
          <cell r="D2431">
            <v>23.47</v>
          </cell>
          <cell r="E2431">
            <v>3.64</v>
          </cell>
          <cell r="F2431">
            <v>27.11</v>
          </cell>
        </row>
        <row r="2432">
          <cell r="A2432" t="str">
            <v>39.29</v>
          </cell>
          <cell r="B2432" t="str">
            <v>Cabo de cobre flexivel, isolamento 750 V - isolacao 70°C, baixa emissao de fumaca e gases</v>
          </cell>
        </row>
        <row r="2433">
          <cell r="A2433" t="str">
            <v>39.29.110</v>
          </cell>
          <cell r="B2433" t="str">
            <v>Cabo de cobre flexível de 1,5 mm², isolamento 750 V - isolação LSHF/A 70°C - baixa emissão de fumaça e gases</v>
          </cell>
          <cell r="C2433" t="str">
            <v>M</v>
          </cell>
          <cell r="D2433">
            <v>1.77</v>
          </cell>
          <cell r="E2433">
            <v>1.45</v>
          </cell>
          <cell r="F2433">
            <v>3.22</v>
          </cell>
        </row>
        <row r="2434">
          <cell r="A2434" t="str">
            <v>39.29.111</v>
          </cell>
          <cell r="B2434" t="str">
            <v>Cabo de cobre flexível de 2,5 mm², isolamento 750 V - isolação LSHF/A 70°C - baixa emissão de fumaça e gases</v>
          </cell>
          <cell r="C2434" t="str">
            <v>M</v>
          </cell>
          <cell r="D2434">
            <v>2.72</v>
          </cell>
          <cell r="E2434">
            <v>1.82</v>
          </cell>
          <cell r="F2434">
            <v>4.54</v>
          </cell>
        </row>
        <row r="2435">
          <cell r="A2435" t="str">
            <v>39.29.112</v>
          </cell>
          <cell r="B2435" t="str">
            <v>Cabo de cobre flexível de 4 mm², isolamento 750 V - isolação LSHF/A 70°C - baixa emissão de fumaça e gases</v>
          </cell>
          <cell r="C2435" t="str">
            <v>M</v>
          </cell>
          <cell r="D2435">
            <v>4.0199999999999996</v>
          </cell>
          <cell r="E2435">
            <v>2.1800000000000002</v>
          </cell>
          <cell r="F2435">
            <v>6.2</v>
          </cell>
        </row>
        <row r="2436">
          <cell r="A2436" t="str">
            <v>39.29.113</v>
          </cell>
          <cell r="B2436" t="str">
            <v>Cabo de cobre flexível de 6 mm², isolamento 750 V - isolação LSHF/A 70°C - baixa emissão de fumaça e gases</v>
          </cell>
          <cell r="C2436" t="str">
            <v>M</v>
          </cell>
          <cell r="D2436">
            <v>5.78</v>
          </cell>
          <cell r="E2436">
            <v>2.5499999999999998</v>
          </cell>
          <cell r="F2436">
            <v>8.33</v>
          </cell>
        </row>
        <row r="2437">
          <cell r="A2437" t="str">
            <v>39.29.114</v>
          </cell>
          <cell r="B2437" t="str">
            <v>Cabo de cobre flexível de 10 mm², isolamento 750 V - isolação LSHF/A 70°C - baixa emissão de fumaça e gases</v>
          </cell>
          <cell r="C2437" t="str">
            <v>M</v>
          </cell>
          <cell r="D2437">
            <v>10.39</v>
          </cell>
          <cell r="E2437">
            <v>2.91</v>
          </cell>
          <cell r="F2437">
            <v>13.3</v>
          </cell>
        </row>
        <row r="2438">
          <cell r="A2438" t="str">
            <v>39.30</v>
          </cell>
          <cell r="B2438" t="str">
            <v>Fios e cabos - audio e video</v>
          </cell>
        </row>
        <row r="2439">
          <cell r="A2439" t="str">
            <v>39.30.010</v>
          </cell>
          <cell r="B2439" t="str">
            <v>Cabo torcido flexível de 2 x 2,5 mm², isolação em PVC antichama</v>
          </cell>
          <cell r="C2439" t="str">
            <v>M</v>
          </cell>
          <cell r="D2439">
            <v>4.8</v>
          </cell>
          <cell r="E2439">
            <v>9.1</v>
          </cell>
          <cell r="F2439">
            <v>13.9</v>
          </cell>
        </row>
        <row r="2440">
          <cell r="A2440" t="str">
            <v>40</v>
          </cell>
          <cell r="B2440" t="str">
            <v>DISTRIBUICAO DE FORCA E COMANDO DE ENERGIA ELETRICA E TELEFONIA</v>
          </cell>
        </row>
        <row r="2441">
          <cell r="A2441" t="str">
            <v>40.01</v>
          </cell>
          <cell r="B2441" t="str">
            <v>Caixa de passagem estampada</v>
          </cell>
        </row>
        <row r="2442">
          <cell r="A2442" t="str">
            <v>40.01.020</v>
          </cell>
          <cell r="B2442" t="str">
            <v>Caixa de ferro estampada 4´ x 2´</v>
          </cell>
          <cell r="C2442" t="str">
            <v>UN</v>
          </cell>
          <cell r="D2442">
            <v>2.35</v>
          </cell>
          <cell r="E2442">
            <v>9.1</v>
          </cell>
          <cell r="F2442">
            <v>11.45</v>
          </cell>
        </row>
        <row r="2443">
          <cell r="A2443" t="str">
            <v>40.01.040</v>
          </cell>
          <cell r="B2443" t="str">
            <v>Caixa de ferro estampada 4´ x 4´</v>
          </cell>
          <cell r="C2443" t="str">
            <v>UN</v>
          </cell>
          <cell r="D2443">
            <v>5.88</v>
          </cell>
          <cell r="E2443">
            <v>9.1</v>
          </cell>
          <cell r="F2443">
            <v>14.98</v>
          </cell>
        </row>
        <row r="2444">
          <cell r="A2444" t="str">
            <v>40.01.080</v>
          </cell>
          <cell r="B2444" t="str">
            <v>Caixa de ferro estampada octogonal fundo móvel 4´ x 4´</v>
          </cell>
          <cell r="C2444" t="str">
            <v>UN</v>
          </cell>
          <cell r="D2444">
            <v>4.4800000000000004</v>
          </cell>
          <cell r="E2444">
            <v>10.92</v>
          </cell>
          <cell r="F2444">
            <v>15.4</v>
          </cell>
        </row>
        <row r="2445">
          <cell r="A2445" t="str">
            <v>40.01.090</v>
          </cell>
          <cell r="B2445" t="str">
            <v>Caixa de ferro estampada octogonal de 3´ x 3´</v>
          </cell>
          <cell r="C2445" t="str">
            <v>UN</v>
          </cell>
          <cell r="D2445">
            <v>3.06</v>
          </cell>
          <cell r="E2445">
            <v>9.1</v>
          </cell>
          <cell r="F2445">
            <v>12.16</v>
          </cell>
        </row>
        <row r="2446">
          <cell r="A2446" t="str">
            <v>40.02</v>
          </cell>
          <cell r="B2446" t="str">
            <v>Caixa de passagem com tampa</v>
          </cell>
        </row>
        <row r="2447">
          <cell r="A2447" t="str">
            <v>40.02.010</v>
          </cell>
          <cell r="B2447" t="str">
            <v>Caixa de tomada em alumínio para piso 4´ x 4´</v>
          </cell>
          <cell r="C2447" t="str">
            <v>UN</v>
          </cell>
          <cell r="D2447">
            <v>31.62</v>
          </cell>
          <cell r="E2447">
            <v>29.12</v>
          </cell>
          <cell r="F2447">
            <v>60.74</v>
          </cell>
        </row>
        <row r="2448">
          <cell r="A2448" t="str">
            <v>40.02.020</v>
          </cell>
          <cell r="B2448" t="str">
            <v>Caixa de passagem em chapa, com tampa parafusada, 100 x 100 x 80 mm</v>
          </cell>
          <cell r="C2448" t="str">
            <v>UN</v>
          </cell>
          <cell r="D2448">
            <v>12.39</v>
          </cell>
          <cell r="E2448">
            <v>10.92</v>
          </cell>
          <cell r="F2448">
            <v>23.31</v>
          </cell>
        </row>
        <row r="2449">
          <cell r="A2449" t="str">
            <v>40.02.040</v>
          </cell>
          <cell r="B2449" t="str">
            <v>Caixa de passagem em chapa, com tampa parafusada, 150 x 150 x 80 mm</v>
          </cell>
          <cell r="C2449" t="str">
            <v>UN</v>
          </cell>
          <cell r="D2449">
            <v>19.71</v>
          </cell>
          <cell r="E2449">
            <v>10.92</v>
          </cell>
          <cell r="F2449">
            <v>30.63</v>
          </cell>
        </row>
        <row r="2450">
          <cell r="A2450" t="str">
            <v>40.02.060</v>
          </cell>
          <cell r="B2450" t="str">
            <v>Caixa de passagem em chapa, com tampa parafusada, 200 x 200 x 100 mm</v>
          </cell>
          <cell r="C2450" t="str">
            <v>UN</v>
          </cell>
          <cell r="D2450">
            <v>24.84</v>
          </cell>
          <cell r="E2450">
            <v>10.92</v>
          </cell>
          <cell r="F2450">
            <v>35.76</v>
          </cell>
        </row>
        <row r="2451">
          <cell r="A2451" t="str">
            <v>40.02.080</v>
          </cell>
          <cell r="B2451" t="str">
            <v>Caixa de passagem em chapa, com tampa parafusada, 300 x 300 x 120 mm</v>
          </cell>
          <cell r="C2451" t="str">
            <v>UN</v>
          </cell>
          <cell r="D2451">
            <v>57.72</v>
          </cell>
          <cell r="E2451">
            <v>14.56</v>
          </cell>
          <cell r="F2451">
            <v>72.28</v>
          </cell>
        </row>
        <row r="2452">
          <cell r="A2452" t="str">
            <v>40.02.100</v>
          </cell>
          <cell r="B2452" t="str">
            <v>Caixa de passagem em chapa, com tampa parafusada, 400 x 400 x 150 mm</v>
          </cell>
          <cell r="C2452" t="str">
            <v>UN</v>
          </cell>
          <cell r="D2452">
            <v>156.19999999999999</v>
          </cell>
          <cell r="E2452">
            <v>14.56</v>
          </cell>
          <cell r="F2452">
            <v>170.76</v>
          </cell>
        </row>
        <row r="2453">
          <cell r="A2453" t="str">
            <v>40.02.120</v>
          </cell>
          <cell r="B2453" t="str">
            <v>Caixa de passagem em chapa, com tampa parafusada, 500 x 500 x 150 mm</v>
          </cell>
          <cell r="C2453" t="str">
            <v>UN</v>
          </cell>
          <cell r="D2453">
            <v>206.49</v>
          </cell>
          <cell r="E2453">
            <v>18.2</v>
          </cell>
          <cell r="F2453">
            <v>224.69</v>
          </cell>
        </row>
        <row r="2454">
          <cell r="A2454" t="str">
            <v>40.02.440</v>
          </cell>
          <cell r="B2454" t="str">
            <v>Caixa em alumínio fundido à prova de tempo, umidade, gases, vapores e pó, 150 x 150 x 150 mm</v>
          </cell>
          <cell r="C2454" t="str">
            <v>UN</v>
          </cell>
          <cell r="D2454">
            <v>242.71</v>
          </cell>
          <cell r="E2454">
            <v>10.92</v>
          </cell>
          <cell r="F2454">
            <v>253.63</v>
          </cell>
        </row>
        <row r="2455">
          <cell r="A2455" t="str">
            <v>40.02.450</v>
          </cell>
          <cell r="B2455" t="str">
            <v>Caixa em alumínio fundido à prova de tempo, umidade, gases, vapores e pó, 200 x 200 x 200 mm</v>
          </cell>
          <cell r="C2455" t="str">
            <v>UN</v>
          </cell>
          <cell r="D2455">
            <v>423.96</v>
          </cell>
          <cell r="E2455">
            <v>10.92</v>
          </cell>
          <cell r="F2455">
            <v>434.88</v>
          </cell>
        </row>
        <row r="2456">
          <cell r="A2456" t="str">
            <v>40.02.460</v>
          </cell>
          <cell r="B2456" t="str">
            <v>Caixa em alumínio fundido à prova de tempo, umidade, gases, vapores e pó, 240 x 240 x 150 mm</v>
          </cell>
          <cell r="C2456" t="str">
            <v>UN</v>
          </cell>
          <cell r="D2456">
            <v>440.86</v>
          </cell>
          <cell r="E2456">
            <v>10.92</v>
          </cell>
          <cell r="F2456">
            <v>451.78</v>
          </cell>
        </row>
        <row r="2457">
          <cell r="A2457" t="str">
            <v>40.02.470</v>
          </cell>
          <cell r="B2457" t="str">
            <v>Caixa em alumínio fundido à prova de tempo, umidade, gases, vapores e pó, 445 x 350 x 220 mm</v>
          </cell>
          <cell r="C2457" t="str">
            <v>UN</v>
          </cell>
          <cell r="D2457">
            <v>1512.5</v>
          </cell>
          <cell r="E2457">
            <v>14.56</v>
          </cell>
          <cell r="F2457">
            <v>1527.06</v>
          </cell>
        </row>
        <row r="2458">
          <cell r="A2458" t="str">
            <v>40.02.600</v>
          </cell>
          <cell r="B2458" t="str">
            <v>Caixa de passagem em alumínio fundido à prova de tempo, 100 x 100 mm</v>
          </cell>
          <cell r="C2458" t="str">
            <v>UN</v>
          </cell>
          <cell r="D2458">
            <v>30.4</v>
          </cell>
          <cell r="E2458">
            <v>10.92</v>
          </cell>
          <cell r="F2458">
            <v>41.32</v>
          </cell>
        </row>
        <row r="2459">
          <cell r="A2459" t="str">
            <v>40.02.610</v>
          </cell>
          <cell r="B2459" t="str">
            <v>Caixa de passagem em alumínio fundido à prova de tempo, 200 x 200 mm</v>
          </cell>
          <cell r="C2459" t="str">
            <v>UN</v>
          </cell>
          <cell r="D2459">
            <v>78.290000000000006</v>
          </cell>
          <cell r="E2459">
            <v>10.92</v>
          </cell>
          <cell r="F2459">
            <v>89.21</v>
          </cell>
        </row>
        <row r="2460">
          <cell r="A2460" t="str">
            <v>40.02.620</v>
          </cell>
          <cell r="B2460" t="str">
            <v>Caixa de passagem em alumínio fundido à prova de tempo, 300 x 300 mm</v>
          </cell>
          <cell r="C2460" t="str">
            <v>UN</v>
          </cell>
          <cell r="D2460">
            <v>190.49</v>
          </cell>
          <cell r="E2460">
            <v>14.56</v>
          </cell>
          <cell r="F2460">
            <v>205.05</v>
          </cell>
        </row>
        <row r="2461">
          <cell r="A2461" t="str">
            <v>40.04</v>
          </cell>
          <cell r="B2461" t="str">
            <v>Tomadas</v>
          </cell>
        </row>
        <row r="2462">
          <cell r="A2462" t="str">
            <v>40.04.080</v>
          </cell>
          <cell r="B2462" t="str">
            <v>Tomada para telefone 4P, padrão TELEBRÁS, com placa</v>
          </cell>
          <cell r="C2462" t="str">
            <v>CJ</v>
          </cell>
          <cell r="D2462">
            <v>12.32</v>
          </cell>
          <cell r="E2462">
            <v>10.92</v>
          </cell>
          <cell r="F2462">
            <v>23.24</v>
          </cell>
        </row>
        <row r="2463">
          <cell r="A2463" t="str">
            <v>40.04.090</v>
          </cell>
          <cell r="B2463" t="str">
            <v>Tomada RJ 11 para telefone, sem placa</v>
          </cell>
          <cell r="C2463" t="str">
            <v>UN</v>
          </cell>
          <cell r="D2463">
            <v>21.71</v>
          </cell>
          <cell r="E2463">
            <v>10.92</v>
          </cell>
          <cell r="F2463">
            <v>32.630000000000003</v>
          </cell>
        </row>
        <row r="2464">
          <cell r="A2464" t="str">
            <v>40.04.096</v>
          </cell>
          <cell r="B2464" t="str">
            <v>Tomada RJ 45 para rede de dados, com placa</v>
          </cell>
          <cell r="C2464" t="str">
            <v>UN</v>
          </cell>
          <cell r="D2464">
            <v>57.68</v>
          </cell>
          <cell r="E2464">
            <v>10.92</v>
          </cell>
          <cell r="F2464">
            <v>68.599999999999994</v>
          </cell>
        </row>
        <row r="2465">
          <cell r="A2465" t="str">
            <v>40.04.140</v>
          </cell>
          <cell r="B2465" t="str">
            <v>Tomada 3P+T de 32 A, blindada industrial de sobrepor negativa</v>
          </cell>
          <cell r="C2465" t="str">
            <v>CJ</v>
          </cell>
          <cell r="D2465">
            <v>253.82</v>
          </cell>
          <cell r="E2465">
            <v>10.92</v>
          </cell>
          <cell r="F2465">
            <v>264.74</v>
          </cell>
        </row>
        <row r="2466">
          <cell r="A2466" t="str">
            <v>40.04.146</v>
          </cell>
          <cell r="B2466" t="str">
            <v>Tomada 3P+T de 63 A, blindada industrial de embutir</v>
          </cell>
          <cell r="C2466" t="str">
            <v>CJ</v>
          </cell>
          <cell r="D2466">
            <v>227.82</v>
          </cell>
          <cell r="E2466">
            <v>10.92</v>
          </cell>
          <cell r="F2466">
            <v>238.74</v>
          </cell>
        </row>
        <row r="2467">
          <cell r="A2467" t="str">
            <v>40.04.230</v>
          </cell>
          <cell r="B2467" t="str">
            <v>Tomada de canaleta/perfilado universal 2P+T, com caixa e tampa</v>
          </cell>
          <cell r="C2467" t="str">
            <v>CJ</v>
          </cell>
          <cell r="D2467">
            <v>16.41</v>
          </cell>
          <cell r="E2467">
            <v>10.92</v>
          </cell>
          <cell r="F2467">
            <v>27.33</v>
          </cell>
        </row>
        <row r="2468">
          <cell r="A2468" t="str">
            <v>40.04.340</v>
          </cell>
          <cell r="B2468" t="str">
            <v>Plugue e tomada 2P+T de 16 A de sobrepor - 380 / 440 V</v>
          </cell>
          <cell r="C2468" t="str">
            <v>CJ</v>
          </cell>
          <cell r="D2468">
            <v>332.71</v>
          </cell>
          <cell r="E2468">
            <v>10.92</v>
          </cell>
          <cell r="F2468">
            <v>343.63</v>
          </cell>
        </row>
        <row r="2469">
          <cell r="A2469" t="str">
            <v>40.04.390</v>
          </cell>
          <cell r="B2469" t="str">
            <v>Tomada de energia quadrada com rabicho de 10 A - 250 V , para instalação em painel / rodapé / caixa de tomadas</v>
          </cell>
          <cell r="C2469" t="str">
            <v>UN</v>
          </cell>
          <cell r="D2469">
            <v>10.67</v>
          </cell>
          <cell r="E2469">
            <v>10.92</v>
          </cell>
          <cell r="F2469">
            <v>21.59</v>
          </cell>
        </row>
        <row r="2470">
          <cell r="A2470" t="str">
            <v>40.04.450</v>
          </cell>
          <cell r="B2470" t="str">
            <v>Tomada 2P+T de 10 A - 250 V, completa</v>
          </cell>
          <cell r="C2470" t="str">
            <v>CJ</v>
          </cell>
          <cell r="D2470">
            <v>11.24</v>
          </cell>
          <cell r="E2470">
            <v>10.92</v>
          </cell>
          <cell r="F2470">
            <v>22.16</v>
          </cell>
        </row>
        <row r="2471">
          <cell r="A2471" t="str">
            <v>40.04.460</v>
          </cell>
          <cell r="B2471" t="str">
            <v>Tomada 2P+T de 20 A - 250 V, completa</v>
          </cell>
          <cell r="C2471" t="str">
            <v>CJ</v>
          </cell>
          <cell r="D2471">
            <v>16.14</v>
          </cell>
          <cell r="E2471">
            <v>10.92</v>
          </cell>
          <cell r="F2471">
            <v>27.06</v>
          </cell>
        </row>
        <row r="2472">
          <cell r="A2472" t="str">
            <v>40.04.470</v>
          </cell>
          <cell r="B2472" t="str">
            <v>Conjunto 2 tomadas 2P+T de 10 A, completo</v>
          </cell>
          <cell r="C2472" t="str">
            <v>CJ</v>
          </cell>
          <cell r="D2472">
            <v>22.82</v>
          </cell>
          <cell r="E2472">
            <v>10.92</v>
          </cell>
          <cell r="F2472">
            <v>33.74</v>
          </cell>
        </row>
        <row r="2473">
          <cell r="A2473" t="str">
            <v>40.04.480</v>
          </cell>
          <cell r="B2473" t="str">
            <v>Conjunto 1 interruptor simples e 1 tomada 2P+T de 10 A, completo</v>
          </cell>
          <cell r="C2473" t="str">
            <v>CJ</v>
          </cell>
          <cell r="D2473">
            <v>21.93</v>
          </cell>
          <cell r="E2473">
            <v>10.92</v>
          </cell>
          <cell r="F2473">
            <v>32.85</v>
          </cell>
        </row>
        <row r="2474">
          <cell r="A2474" t="str">
            <v>40.04.490</v>
          </cell>
          <cell r="B2474" t="str">
            <v>Conjunto 2 interruptores simples e 1 tomada 2P+T de 10 A, completo</v>
          </cell>
          <cell r="C2474" t="str">
            <v>CJ</v>
          </cell>
          <cell r="D2474">
            <v>30.36</v>
          </cell>
          <cell r="E2474">
            <v>10.92</v>
          </cell>
          <cell r="F2474">
            <v>41.28</v>
          </cell>
        </row>
        <row r="2475">
          <cell r="A2475" t="str">
            <v>40.05</v>
          </cell>
          <cell r="B2475" t="str">
            <v>Interruptores e minuterias</v>
          </cell>
        </row>
        <row r="2476">
          <cell r="A2476" t="str">
            <v>40.05.020</v>
          </cell>
          <cell r="B2476" t="str">
            <v>Interruptor com 1 tecla simples e placa</v>
          </cell>
          <cell r="C2476" t="str">
            <v>CJ</v>
          </cell>
          <cell r="D2476">
            <v>9.17</v>
          </cell>
          <cell r="E2476">
            <v>12.38</v>
          </cell>
          <cell r="F2476">
            <v>21.55</v>
          </cell>
        </row>
        <row r="2477">
          <cell r="A2477" t="str">
            <v>40.05.040</v>
          </cell>
          <cell r="B2477" t="str">
            <v>Interruptor com 2 teclas simples e placa</v>
          </cell>
          <cell r="C2477" t="str">
            <v>CJ</v>
          </cell>
          <cell r="D2477">
            <v>18.59</v>
          </cell>
          <cell r="E2477">
            <v>12.73</v>
          </cell>
          <cell r="F2477">
            <v>31.32</v>
          </cell>
        </row>
        <row r="2478">
          <cell r="A2478" t="str">
            <v>40.05.060</v>
          </cell>
          <cell r="B2478" t="str">
            <v>Interruptor com 3 teclas simples e placa</v>
          </cell>
          <cell r="C2478" t="str">
            <v>CJ</v>
          </cell>
          <cell r="D2478">
            <v>27.54</v>
          </cell>
          <cell r="E2478">
            <v>18.2</v>
          </cell>
          <cell r="F2478">
            <v>45.74</v>
          </cell>
        </row>
        <row r="2479">
          <cell r="A2479" t="str">
            <v>40.05.080</v>
          </cell>
          <cell r="B2479" t="str">
            <v>Interruptor com 1 tecla paralelo e placa</v>
          </cell>
          <cell r="C2479" t="str">
            <v>CJ</v>
          </cell>
          <cell r="D2479">
            <v>12.92</v>
          </cell>
          <cell r="E2479">
            <v>9.82</v>
          </cell>
          <cell r="F2479">
            <v>22.74</v>
          </cell>
        </row>
        <row r="2480">
          <cell r="A2480" t="str">
            <v>40.05.100</v>
          </cell>
          <cell r="B2480" t="str">
            <v>Interruptor com 2 teclas paralelo e placa</v>
          </cell>
          <cell r="C2480" t="str">
            <v>CJ</v>
          </cell>
          <cell r="D2480">
            <v>13.92</v>
          </cell>
          <cell r="E2480">
            <v>16.37</v>
          </cell>
          <cell r="F2480">
            <v>30.29</v>
          </cell>
        </row>
        <row r="2481">
          <cell r="A2481" t="str">
            <v>40.05.120</v>
          </cell>
          <cell r="B2481" t="str">
            <v>Interruptor com 2 teclas, 1 simples, 1 paralelo e placa</v>
          </cell>
          <cell r="C2481" t="str">
            <v>CJ</v>
          </cell>
          <cell r="D2481">
            <v>12.97</v>
          </cell>
          <cell r="E2481">
            <v>13.83</v>
          </cell>
          <cell r="F2481">
            <v>26.8</v>
          </cell>
        </row>
        <row r="2482">
          <cell r="A2482" t="str">
            <v>40.05.140</v>
          </cell>
          <cell r="B2482" t="str">
            <v>Interruptor com 3 teclas, 2 simples, 1 paralelo e placa</v>
          </cell>
          <cell r="C2482" t="str">
            <v>CJ</v>
          </cell>
          <cell r="D2482">
            <v>15.9</v>
          </cell>
          <cell r="E2482">
            <v>16.37</v>
          </cell>
          <cell r="F2482">
            <v>32.270000000000003</v>
          </cell>
        </row>
        <row r="2483">
          <cell r="A2483" t="str">
            <v>40.05.160</v>
          </cell>
          <cell r="B2483" t="str">
            <v>Interruptor com 3 teclas, 1 simples, 2 paralelo e placa</v>
          </cell>
          <cell r="C2483" t="str">
            <v>CJ</v>
          </cell>
          <cell r="D2483">
            <v>24.7</v>
          </cell>
          <cell r="E2483">
            <v>18.2</v>
          </cell>
          <cell r="F2483">
            <v>42.9</v>
          </cell>
        </row>
        <row r="2484">
          <cell r="A2484" t="str">
            <v>40.05.170</v>
          </cell>
          <cell r="B2484" t="str">
            <v>Interruptor bipolar paralelo, 1 tecla dupla e placa</v>
          </cell>
          <cell r="C2484" t="str">
            <v>CJ</v>
          </cell>
          <cell r="D2484">
            <v>42.66</v>
          </cell>
          <cell r="E2484">
            <v>12.73</v>
          </cell>
          <cell r="F2484">
            <v>55.39</v>
          </cell>
        </row>
        <row r="2485">
          <cell r="A2485" t="str">
            <v>40.05.180</v>
          </cell>
          <cell r="B2485" t="str">
            <v>Interruptor bipolar simples, 1 tecla dupla e placa</v>
          </cell>
          <cell r="C2485" t="str">
            <v>CJ</v>
          </cell>
          <cell r="D2485">
            <v>30.64</v>
          </cell>
          <cell r="E2485">
            <v>12.73</v>
          </cell>
          <cell r="F2485">
            <v>43.37</v>
          </cell>
        </row>
        <row r="2486">
          <cell r="A2486" t="str">
            <v>40.05.320</v>
          </cell>
          <cell r="B2486" t="str">
            <v>Pulsador 2 A - 250 V, para minuteria com placa</v>
          </cell>
          <cell r="C2486" t="str">
            <v>CJ</v>
          </cell>
          <cell r="D2486">
            <v>13.7</v>
          </cell>
          <cell r="E2486">
            <v>9.1</v>
          </cell>
          <cell r="F2486">
            <v>22.8</v>
          </cell>
        </row>
        <row r="2487">
          <cell r="A2487" t="str">
            <v>40.05.330</v>
          </cell>
          <cell r="B2487" t="str">
            <v>Variador de luminosidade rotativo até 1000 W, 127/220 V, com placa</v>
          </cell>
          <cell r="C2487" t="str">
            <v>CJ</v>
          </cell>
          <cell r="D2487">
            <v>80.66</v>
          </cell>
          <cell r="E2487">
            <v>13.83</v>
          </cell>
          <cell r="F2487">
            <v>94.49</v>
          </cell>
        </row>
        <row r="2488">
          <cell r="A2488" t="str">
            <v>40.05.340</v>
          </cell>
          <cell r="B2488" t="str">
            <v>Sensor de presença para teto, com fotocélula, para lâmpada qualquer</v>
          </cell>
          <cell r="C2488" t="str">
            <v>UN</v>
          </cell>
          <cell r="D2488">
            <v>34.75</v>
          </cell>
          <cell r="E2488">
            <v>10.92</v>
          </cell>
          <cell r="F2488">
            <v>45.67</v>
          </cell>
        </row>
        <row r="2489">
          <cell r="A2489" t="str">
            <v>40.05.350</v>
          </cell>
          <cell r="B2489" t="str">
            <v>Sensor de presença infravermelho passivo e microondas, alcance de 12 m - sem fio</v>
          </cell>
          <cell r="C2489" t="str">
            <v>UN</v>
          </cell>
          <cell r="D2489">
            <v>89.57</v>
          </cell>
          <cell r="E2489">
            <v>18.2</v>
          </cell>
          <cell r="F2489">
            <v>107.77</v>
          </cell>
        </row>
        <row r="2490">
          <cell r="A2490" t="str">
            <v>40.06</v>
          </cell>
          <cell r="B2490" t="str">
            <v>Conduletes</v>
          </cell>
        </row>
        <row r="2491">
          <cell r="A2491" t="str">
            <v>40.06.040</v>
          </cell>
          <cell r="B2491" t="str">
            <v>Condulete metálico de 3/4´</v>
          </cell>
          <cell r="C2491" t="str">
            <v>CJ</v>
          </cell>
          <cell r="D2491">
            <v>13.94</v>
          </cell>
          <cell r="E2491">
            <v>18.2</v>
          </cell>
          <cell r="F2491">
            <v>32.14</v>
          </cell>
        </row>
        <row r="2492">
          <cell r="A2492" t="str">
            <v>40.06.060</v>
          </cell>
          <cell r="B2492" t="str">
            <v>Condulete metálico de 1´</v>
          </cell>
          <cell r="C2492" t="str">
            <v>CJ</v>
          </cell>
          <cell r="D2492">
            <v>20.07</v>
          </cell>
          <cell r="E2492">
            <v>18.2</v>
          </cell>
          <cell r="F2492">
            <v>38.270000000000003</v>
          </cell>
        </row>
        <row r="2493">
          <cell r="A2493" t="str">
            <v>40.06.080</v>
          </cell>
          <cell r="B2493" t="str">
            <v>Condulete metálico de 1 1/4´</v>
          </cell>
          <cell r="C2493" t="str">
            <v>CJ</v>
          </cell>
          <cell r="D2493">
            <v>35.03</v>
          </cell>
          <cell r="E2493">
            <v>18.2</v>
          </cell>
          <cell r="F2493">
            <v>53.23</v>
          </cell>
        </row>
        <row r="2494">
          <cell r="A2494" t="str">
            <v>40.06.100</v>
          </cell>
          <cell r="B2494" t="str">
            <v>Condulete metálico de 1 1/2´</v>
          </cell>
          <cell r="C2494" t="str">
            <v>CJ</v>
          </cell>
          <cell r="D2494">
            <v>34.49</v>
          </cell>
          <cell r="E2494">
            <v>18.2</v>
          </cell>
          <cell r="F2494">
            <v>52.69</v>
          </cell>
        </row>
        <row r="2495">
          <cell r="A2495" t="str">
            <v>40.06.120</v>
          </cell>
          <cell r="B2495" t="str">
            <v>Condulete metálico de 2´</v>
          </cell>
          <cell r="C2495" t="str">
            <v>CJ</v>
          </cell>
          <cell r="D2495">
            <v>84.34</v>
          </cell>
          <cell r="E2495">
            <v>18.2</v>
          </cell>
          <cell r="F2495">
            <v>102.54</v>
          </cell>
        </row>
        <row r="2496">
          <cell r="A2496" t="str">
            <v>40.06.140</v>
          </cell>
          <cell r="B2496" t="str">
            <v>Condulete metálico de 2 1/2´</v>
          </cell>
          <cell r="C2496" t="str">
            <v>CJ</v>
          </cell>
          <cell r="D2496">
            <v>182.09</v>
          </cell>
          <cell r="E2496">
            <v>18.2</v>
          </cell>
          <cell r="F2496">
            <v>200.29</v>
          </cell>
        </row>
        <row r="2497">
          <cell r="A2497" t="str">
            <v>40.06.160</v>
          </cell>
          <cell r="B2497" t="str">
            <v>Condulete metálico de 3´</v>
          </cell>
          <cell r="C2497" t="str">
            <v>CJ</v>
          </cell>
          <cell r="D2497">
            <v>194.27</v>
          </cell>
          <cell r="E2497">
            <v>18.2</v>
          </cell>
          <cell r="F2497">
            <v>212.47</v>
          </cell>
        </row>
        <row r="2498">
          <cell r="A2498" t="str">
            <v>40.06.170</v>
          </cell>
          <cell r="B2498" t="str">
            <v>Condulete metálico de 4´</v>
          </cell>
          <cell r="C2498" t="str">
            <v>CJ</v>
          </cell>
          <cell r="D2498">
            <v>310.67</v>
          </cell>
          <cell r="E2498">
            <v>18.2</v>
          </cell>
          <cell r="F2498">
            <v>328.87</v>
          </cell>
        </row>
        <row r="2499">
          <cell r="A2499" t="str">
            <v>40.06.510</v>
          </cell>
          <cell r="B2499" t="str">
            <v>Condulete em PVC de 1´ - com tampa</v>
          </cell>
          <cell r="C2499" t="str">
            <v>CJ</v>
          </cell>
          <cell r="D2499">
            <v>19.5</v>
          </cell>
          <cell r="E2499">
            <v>18.2</v>
          </cell>
          <cell r="F2499">
            <v>37.700000000000003</v>
          </cell>
        </row>
        <row r="2500">
          <cell r="A2500" t="str">
            <v>40.07</v>
          </cell>
          <cell r="B2500" t="str">
            <v>Caixa de passagem em PVC</v>
          </cell>
        </row>
        <row r="2501">
          <cell r="A2501" t="str">
            <v>40.07.010</v>
          </cell>
          <cell r="B2501" t="str">
            <v>Caixa em PVC de 4´ x 2´</v>
          </cell>
          <cell r="C2501" t="str">
            <v>UN</v>
          </cell>
          <cell r="D2501">
            <v>3.45</v>
          </cell>
          <cell r="E2501">
            <v>9.1</v>
          </cell>
          <cell r="F2501">
            <v>12.55</v>
          </cell>
        </row>
        <row r="2502">
          <cell r="A2502" t="str">
            <v>40.07.020</v>
          </cell>
          <cell r="B2502" t="str">
            <v>Caixa em PVC de 4´ x 4´</v>
          </cell>
          <cell r="C2502" t="str">
            <v>UN</v>
          </cell>
          <cell r="D2502">
            <v>7.62</v>
          </cell>
          <cell r="E2502">
            <v>9.1</v>
          </cell>
          <cell r="F2502">
            <v>16.72</v>
          </cell>
        </row>
        <row r="2503">
          <cell r="A2503" t="str">
            <v>40.07.040</v>
          </cell>
          <cell r="B2503" t="str">
            <v>Caixa em PVC octogonal de 4´ x 4´</v>
          </cell>
          <cell r="C2503" t="str">
            <v>UN</v>
          </cell>
          <cell r="D2503">
            <v>8.2100000000000009</v>
          </cell>
          <cell r="E2503">
            <v>9.1</v>
          </cell>
          <cell r="F2503">
            <v>17.309999999999999</v>
          </cell>
        </row>
        <row r="2504">
          <cell r="A2504" t="str">
            <v>40.10</v>
          </cell>
          <cell r="B2504" t="str">
            <v>Contator</v>
          </cell>
        </row>
        <row r="2505">
          <cell r="A2505" t="str">
            <v>40.10.016</v>
          </cell>
          <cell r="B2505" t="str">
            <v>Contator de potência 12 A - 1na+1nf</v>
          </cell>
          <cell r="C2505" t="str">
            <v>UN</v>
          </cell>
          <cell r="D2505">
            <v>232.27</v>
          </cell>
          <cell r="E2505">
            <v>18.2</v>
          </cell>
          <cell r="F2505">
            <v>250.47</v>
          </cell>
        </row>
        <row r="2506">
          <cell r="A2506" t="str">
            <v>40.10.020</v>
          </cell>
          <cell r="B2506" t="str">
            <v>Contator de potência 9 A - 2na+2nf</v>
          </cell>
          <cell r="C2506" t="str">
            <v>UN</v>
          </cell>
          <cell r="D2506">
            <v>258.19</v>
          </cell>
          <cell r="E2506">
            <v>18.2</v>
          </cell>
          <cell r="F2506">
            <v>276.39</v>
          </cell>
        </row>
        <row r="2507">
          <cell r="A2507" t="str">
            <v>40.10.040</v>
          </cell>
          <cell r="B2507" t="str">
            <v>Contator de potência 12 A - 2na+2nf</v>
          </cell>
          <cell r="C2507" t="str">
            <v>UN</v>
          </cell>
          <cell r="D2507">
            <v>288.32</v>
          </cell>
          <cell r="E2507">
            <v>18.2</v>
          </cell>
          <cell r="F2507">
            <v>306.52</v>
          </cell>
        </row>
        <row r="2508">
          <cell r="A2508" t="str">
            <v>40.10.060</v>
          </cell>
          <cell r="B2508" t="str">
            <v>Contator de potência 16 A - 2na+2nf</v>
          </cell>
          <cell r="C2508" t="str">
            <v>UN</v>
          </cell>
          <cell r="D2508">
            <v>292.18</v>
          </cell>
          <cell r="E2508">
            <v>18.2</v>
          </cell>
          <cell r="F2508">
            <v>310.38</v>
          </cell>
        </row>
        <row r="2509">
          <cell r="A2509" t="str">
            <v>40.10.080</v>
          </cell>
          <cell r="B2509" t="str">
            <v>Contator de potência 22 A/25 A - 2na+2nf</v>
          </cell>
          <cell r="C2509" t="str">
            <v>UN</v>
          </cell>
          <cell r="D2509">
            <v>344.41</v>
          </cell>
          <cell r="E2509">
            <v>18.2</v>
          </cell>
          <cell r="F2509">
            <v>362.61</v>
          </cell>
        </row>
        <row r="2510">
          <cell r="A2510" t="str">
            <v>40.10.100</v>
          </cell>
          <cell r="B2510" t="str">
            <v>Contator de potência 32 A - 2na+2nf</v>
          </cell>
          <cell r="C2510" t="str">
            <v>UN</v>
          </cell>
          <cell r="D2510">
            <v>515.88</v>
          </cell>
          <cell r="E2510">
            <v>18.2</v>
          </cell>
          <cell r="F2510">
            <v>534.08000000000004</v>
          </cell>
        </row>
        <row r="2511">
          <cell r="A2511" t="str">
            <v>40.10.106</v>
          </cell>
          <cell r="B2511" t="str">
            <v>Contator de potência 38 A/40 A - 2na+2nf</v>
          </cell>
          <cell r="C2511" t="str">
            <v>UN</v>
          </cell>
          <cell r="D2511">
            <v>779.23</v>
          </cell>
          <cell r="E2511">
            <v>18.2</v>
          </cell>
          <cell r="F2511">
            <v>797.43</v>
          </cell>
        </row>
        <row r="2512">
          <cell r="A2512" t="str">
            <v>40.10.110</v>
          </cell>
          <cell r="B2512" t="str">
            <v>Contator de potência 50 A - 2na+2nf</v>
          </cell>
          <cell r="C2512" t="str">
            <v>UN</v>
          </cell>
          <cell r="D2512">
            <v>959.99</v>
          </cell>
          <cell r="E2512">
            <v>18.2</v>
          </cell>
          <cell r="F2512">
            <v>978.19</v>
          </cell>
        </row>
        <row r="2513">
          <cell r="A2513" t="str">
            <v>40.10.132</v>
          </cell>
          <cell r="B2513" t="str">
            <v>Contator de potência 65 A - 2na+2nf</v>
          </cell>
          <cell r="C2513" t="str">
            <v>UN</v>
          </cell>
          <cell r="D2513">
            <v>1199.8399999999999</v>
          </cell>
          <cell r="E2513">
            <v>18.2</v>
          </cell>
          <cell r="F2513">
            <v>1218.04</v>
          </cell>
        </row>
        <row r="2514">
          <cell r="A2514" t="str">
            <v>40.10.136</v>
          </cell>
          <cell r="B2514" t="str">
            <v>Contator de potência 110 A - 2na+2nf</v>
          </cell>
          <cell r="C2514" t="str">
            <v>UN</v>
          </cell>
          <cell r="D2514">
            <v>2626.12</v>
          </cell>
          <cell r="E2514">
            <v>18.2</v>
          </cell>
          <cell r="F2514">
            <v>2644.32</v>
          </cell>
        </row>
        <row r="2515">
          <cell r="A2515" t="str">
            <v>40.10.140</v>
          </cell>
          <cell r="B2515" t="str">
            <v>Contator de potência 150 A - 2na+2nf</v>
          </cell>
          <cell r="C2515" t="str">
            <v>UN</v>
          </cell>
          <cell r="D2515">
            <v>3031.28</v>
          </cell>
          <cell r="E2515">
            <v>18.2</v>
          </cell>
          <cell r="F2515">
            <v>3049.48</v>
          </cell>
        </row>
        <row r="2516">
          <cell r="A2516" t="str">
            <v>40.10.150</v>
          </cell>
          <cell r="B2516" t="str">
            <v>Contator de potência 220 A - 2na+2nf</v>
          </cell>
          <cell r="C2516" t="str">
            <v>UN</v>
          </cell>
          <cell r="D2516">
            <v>6443.48</v>
          </cell>
          <cell r="E2516">
            <v>18.2</v>
          </cell>
          <cell r="F2516">
            <v>6461.68</v>
          </cell>
        </row>
        <row r="2517">
          <cell r="A2517" t="str">
            <v>40.10.500</v>
          </cell>
          <cell r="B2517" t="str">
            <v>Minicontator auxiliar - 4na</v>
          </cell>
          <cell r="C2517" t="str">
            <v>UN</v>
          </cell>
          <cell r="D2517">
            <v>100.38</v>
          </cell>
          <cell r="E2517">
            <v>18.2</v>
          </cell>
          <cell r="F2517">
            <v>118.58</v>
          </cell>
        </row>
        <row r="2518">
          <cell r="A2518" t="str">
            <v>40.10.510</v>
          </cell>
          <cell r="B2518" t="str">
            <v>Contator auxiliar - 2na+2nf</v>
          </cell>
          <cell r="C2518" t="str">
            <v>UN</v>
          </cell>
          <cell r="D2518">
            <v>127.08</v>
          </cell>
          <cell r="E2518">
            <v>18.2</v>
          </cell>
          <cell r="F2518">
            <v>145.28</v>
          </cell>
        </row>
        <row r="2519">
          <cell r="A2519" t="str">
            <v>40.10.520</v>
          </cell>
          <cell r="B2519" t="str">
            <v>Contator auxiliar - 4na+4nf</v>
          </cell>
          <cell r="C2519" t="str">
            <v>UN</v>
          </cell>
          <cell r="D2519">
            <v>155.59</v>
          </cell>
          <cell r="E2519">
            <v>18.2</v>
          </cell>
          <cell r="F2519">
            <v>173.79</v>
          </cell>
        </row>
        <row r="2520">
          <cell r="A2520" t="str">
            <v>40.11</v>
          </cell>
          <cell r="B2520" t="str">
            <v>Rele</v>
          </cell>
        </row>
        <row r="2521">
          <cell r="A2521" t="str">
            <v>40.11.010</v>
          </cell>
          <cell r="B2521" t="str">
            <v>Relé fotoelétrico 50/60 Hz, 110/220 V, 1200 VA, completo</v>
          </cell>
          <cell r="C2521" t="str">
            <v>UN</v>
          </cell>
          <cell r="D2521">
            <v>70.25</v>
          </cell>
          <cell r="E2521">
            <v>16.37</v>
          </cell>
          <cell r="F2521">
            <v>86.62</v>
          </cell>
        </row>
        <row r="2522">
          <cell r="A2522" t="str">
            <v>40.11.020</v>
          </cell>
          <cell r="B2522" t="str">
            <v>Relé bimetálico de sobrecarga para acoplamento direto, faixas de ajuste de 9/12 A</v>
          </cell>
          <cell r="C2522" t="str">
            <v>UN</v>
          </cell>
          <cell r="D2522">
            <v>237.55</v>
          </cell>
          <cell r="E2522">
            <v>18.2</v>
          </cell>
          <cell r="F2522">
            <v>255.75</v>
          </cell>
        </row>
        <row r="2523">
          <cell r="A2523" t="str">
            <v>40.11.030</v>
          </cell>
          <cell r="B2523" t="str">
            <v>Relé bimetálico de sobrecarga para acoplamento direto, faixas de ajuste de 20/32 A até 50/63 A</v>
          </cell>
          <cell r="C2523" t="str">
            <v>UN</v>
          </cell>
          <cell r="D2523">
            <v>404.09</v>
          </cell>
          <cell r="E2523">
            <v>18.2</v>
          </cell>
          <cell r="F2523">
            <v>422.29</v>
          </cell>
        </row>
        <row r="2524">
          <cell r="A2524" t="str">
            <v>40.11.050</v>
          </cell>
          <cell r="B2524" t="str">
            <v>Relé bimetálico de sobrecarga para acoplamento direto, faixas de ajuste 0,4/0,63 A até 16/25 A</v>
          </cell>
          <cell r="C2524" t="str">
            <v>UN</v>
          </cell>
          <cell r="D2524">
            <v>302</v>
          </cell>
          <cell r="E2524">
            <v>18.2</v>
          </cell>
          <cell r="F2524">
            <v>320.2</v>
          </cell>
        </row>
        <row r="2525">
          <cell r="A2525" t="str">
            <v>40.11.060</v>
          </cell>
          <cell r="B2525" t="str">
            <v>Relé de tempo eletrônico de 0,6 até 6 s - 220V - 50/60 Hz</v>
          </cell>
          <cell r="C2525" t="str">
            <v>UN</v>
          </cell>
          <cell r="D2525">
            <v>85.02</v>
          </cell>
          <cell r="E2525">
            <v>36.39</v>
          </cell>
          <cell r="F2525">
            <v>121.41</v>
          </cell>
        </row>
        <row r="2526">
          <cell r="A2526" t="str">
            <v>40.11.070</v>
          </cell>
          <cell r="B2526" t="str">
            <v>Relé supervisor trifásico contra falta de fase, inversão de fase e mínima tensão</v>
          </cell>
          <cell r="C2526" t="str">
            <v>UN</v>
          </cell>
          <cell r="D2526">
            <v>2223.1</v>
          </cell>
          <cell r="E2526">
            <v>36.39</v>
          </cell>
          <cell r="F2526">
            <v>2259.4899999999998</v>
          </cell>
        </row>
        <row r="2527">
          <cell r="A2527" t="str">
            <v>40.11.120</v>
          </cell>
          <cell r="B2527" t="str">
            <v>Relé de tempo eletrônico de 1,5 até 15 minutos - 110V - 50/60Hz</v>
          </cell>
          <cell r="C2527" t="str">
            <v>UN</v>
          </cell>
          <cell r="D2527">
            <v>76.430000000000007</v>
          </cell>
          <cell r="E2527">
            <v>36.39</v>
          </cell>
          <cell r="F2527">
            <v>112.82</v>
          </cell>
        </row>
        <row r="2528">
          <cell r="A2528" t="str">
            <v>40.11.230</v>
          </cell>
          <cell r="B2528" t="str">
            <v>Relé de sobrecarga eletrônico para acoplamento direto, faixa de ajuste de 55 A até 250 A</v>
          </cell>
          <cell r="C2528" t="str">
            <v>UN</v>
          </cell>
          <cell r="D2528">
            <v>2964.21</v>
          </cell>
          <cell r="E2528">
            <v>18.2</v>
          </cell>
          <cell r="F2528">
            <v>2982.41</v>
          </cell>
        </row>
        <row r="2529">
          <cell r="A2529" t="str">
            <v>40.11.240</v>
          </cell>
          <cell r="B2529" t="str">
            <v>Relé de tempo eletrônico de 3 até 30s - 220V - 50/60Hz</v>
          </cell>
          <cell r="C2529" t="str">
            <v>UN</v>
          </cell>
          <cell r="D2529">
            <v>86.64</v>
          </cell>
          <cell r="E2529">
            <v>36.39</v>
          </cell>
          <cell r="F2529">
            <v>123.03</v>
          </cell>
        </row>
        <row r="2530">
          <cell r="A2530" t="str">
            <v>40.11.250</v>
          </cell>
          <cell r="B2530" t="str">
            <v>Relé de impulso bipolar, 16 A, 250 V CA</v>
          </cell>
          <cell r="C2530" t="str">
            <v>UN</v>
          </cell>
          <cell r="D2530">
            <v>214.18</v>
          </cell>
          <cell r="E2530">
            <v>21.83</v>
          </cell>
          <cell r="F2530">
            <v>236.01</v>
          </cell>
        </row>
        <row r="2531">
          <cell r="A2531" t="str">
            <v>40.12</v>
          </cell>
          <cell r="B2531" t="str">
            <v>Chave comutadora e seletora</v>
          </cell>
        </row>
        <row r="2532">
          <cell r="A2532" t="str">
            <v>40.12.020</v>
          </cell>
          <cell r="B2532" t="str">
            <v>Chave comutadora/seletora com 1 polo e 3 posições para 63 A</v>
          </cell>
          <cell r="C2532" t="str">
            <v>UN</v>
          </cell>
          <cell r="D2532">
            <v>560.01</v>
          </cell>
          <cell r="E2532">
            <v>14.56</v>
          </cell>
          <cell r="F2532">
            <v>574.57000000000005</v>
          </cell>
        </row>
        <row r="2533">
          <cell r="A2533" t="str">
            <v>40.12.030</v>
          </cell>
          <cell r="B2533" t="str">
            <v>Chave comutadora/seletora com 1 polo e 3 posições para 25 A</v>
          </cell>
          <cell r="C2533" t="str">
            <v>UN</v>
          </cell>
          <cell r="D2533">
            <v>268.63</v>
          </cell>
          <cell r="E2533">
            <v>14.56</v>
          </cell>
          <cell r="F2533">
            <v>283.19</v>
          </cell>
        </row>
        <row r="2534">
          <cell r="A2534" t="str">
            <v>40.12.200</v>
          </cell>
          <cell r="B2534" t="str">
            <v>Chave comutadora/seletora com 1 polo e 2 posições para 25 A</v>
          </cell>
          <cell r="C2534" t="str">
            <v>UN</v>
          </cell>
          <cell r="D2534">
            <v>149.59</v>
          </cell>
          <cell r="E2534">
            <v>14.56</v>
          </cell>
          <cell r="F2534">
            <v>164.15</v>
          </cell>
        </row>
        <row r="2535">
          <cell r="A2535" t="str">
            <v>40.12.210</v>
          </cell>
          <cell r="B2535" t="str">
            <v>Chave comutadora/seletora com 3 polos e 3 posições para 25 A</v>
          </cell>
          <cell r="C2535" t="str">
            <v>UN</v>
          </cell>
          <cell r="D2535">
            <v>343.43</v>
          </cell>
          <cell r="E2535">
            <v>14.56</v>
          </cell>
          <cell r="F2535">
            <v>357.99</v>
          </cell>
        </row>
        <row r="2536">
          <cell r="A2536" t="str">
            <v>40.13</v>
          </cell>
          <cell r="B2536" t="str">
            <v>Amperimetro</v>
          </cell>
        </row>
        <row r="2537">
          <cell r="A2537" t="str">
            <v>40.13.010</v>
          </cell>
          <cell r="B2537" t="str">
            <v>Chave comutadora para amperímetro</v>
          </cell>
          <cell r="C2537" t="str">
            <v>UN</v>
          </cell>
          <cell r="D2537">
            <v>137.08000000000001</v>
          </cell>
          <cell r="E2537">
            <v>14.56</v>
          </cell>
          <cell r="F2537">
            <v>151.63999999999999</v>
          </cell>
        </row>
        <row r="2538">
          <cell r="A2538" t="str">
            <v>40.13.040</v>
          </cell>
          <cell r="B2538" t="str">
            <v>Amperímetro de ferro móvel de 96 x 96 mm, para ligação em transformador de corrente, escala fixa de 0A/50 A até 0A/2 kA</v>
          </cell>
          <cell r="C2538" t="str">
            <v>UN</v>
          </cell>
          <cell r="D2538">
            <v>381.73</v>
          </cell>
          <cell r="E2538">
            <v>9.1</v>
          </cell>
          <cell r="F2538">
            <v>390.83</v>
          </cell>
        </row>
        <row r="2539">
          <cell r="A2539" t="str">
            <v>40.14</v>
          </cell>
          <cell r="B2539" t="str">
            <v>Voltimetro</v>
          </cell>
        </row>
        <row r="2540">
          <cell r="A2540" t="str">
            <v>40.14.010</v>
          </cell>
          <cell r="B2540" t="str">
            <v>Chave comutadora para voltímetro</v>
          </cell>
          <cell r="C2540" t="str">
            <v>UN</v>
          </cell>
          <cell r="D2540">
            <v>105.82</v>
          </cell>
          <cell r="E2540">
            <v>14.56</v>
          </cell>
          <cell r="F2540">
            <v>120.38</v>
          </cell>
        </row>
        <row r="2541">
          <cell r="A2541" t="str">
            <v>40.14.030</v>
          </cell>
          <cell r="B2541" t="str">
            <v>Voltímetro de ferro móvel de 96 x 96 mm, escalas variáveis de 0/150 V, 0/250 V, 0/300 V, 0/500 V e 0/600 V</v>
          </cell>
          <cell r="C2541" t="str">
            <v>UN</v>
          </cell>
          <cell r="D2541">
            <v>126.27</v>
          </cell>
          <cell r="E2541">
            <v>18.2</v>
          </cell>
          <cell r="F2541">
            <v>144.47</v>
          </cell>
        </row>
        <row r="2542">
          <cell r="A2542" t="str">
            <v>40.20</v>
          </cell>
          <cell r="B2542" t="str">
            <v>Reparos, conservacoes e complementos - GRUPO 40</v>
          </cell>
        </row>
        <row r="2543">
          <cell r="A2543" t="str">
            <v>40.20.050</v>
          </cell>
          <cell r="B2543" t="str">
            <v>Sinalizador com lâmpada</v>
          </cell>
          <cell r="C2543" t="str">
            <v>UN</v>
          </cell>
          <cell r="D2543">
            <v>97.86</v>
          </cell>
          <cell r="E2543">
            <v>29.12</v>
          </cell>
          <cell r="F2543">
            <v>126.98</v>
          </cell>
        </row>
        <row r="2544">
          <cell r="A2544" t="str">
            <v>40.20.060</v>
          </cell>
          <cell r="B2544" t="str">
            <v>Botão de comando duplo sem sinalizador</v>
          </cell>
          <cell r="C2544" t="str">
            <v>UN</v>
          </cell>
          <cell r="D2544">
            <v>60.74</v>
          </cell>
          <cell r="E2544">
            <v>29.12</v>
          </cell>
          <cell r="F2544">
            <v>89.86</v>
          </cell>
        </row>
        <row r="2545">
          <cell r="A2545" t="str">
            <v>40.20.090</v>
          </cell>
          <cell r="B2545" t="str">
            <v>Botoeira com retenção para quadro/painel</v>
          </cell>
          <cell r="C2545" t="str">
            <v>UN</v>
          </cell>
          <cell r="D2545">
            <v>33.65</v>
          </cell>
          <cell r="E2545">
            <v>10.92</v>
          </cell>
          <cell r="F2545">
            <v>44.57</v>
          </cell>
        </row>
        <row r="2546">
          <cell r="A2546" t="str">
            <v>40.20.100</v>
          </cell>
          <cell r="B2546" t="str">
            <v>Botoeira de comando liga-desliga, sem sinalização</v>
          </cell>
          <cell r="C2546" t="str">
            <v>UN</v>
          </cell>
          <cell r="D2546">
            <v>172.01</v>
          </cell>
          <cell r="E2546">
            <v>10.92</v>
          </cell>
          <cell r="F2546">
            <v>182.93</v>
          </cell>
        </row>
        <row r="2547">
          <cell r="A2547" t="str">
            <v>40.20.110</v>
          </cell>
          <cell r="B2547" t="str">
            <v>Alarme sonoro bitonal 220 V para painel de comando</v>
          </cell>
          <cell r="C2547" t="str">
            <v>UN</v>
          </cell>
          <cell r="D2547">
            <v>424.47</v>
          </cell>
          <cell r="E2547">
            <v>10.92</v>
          </cell>
          <cell r="F2547">
            <v>435.39</v>
          </cell>
        </row>
        <row r="2548">
          <cell r="A2548" t="str">
            <v>40.20.120</v>
          </cell>
          <cell r="B2548" t="str">
            <v>Placa de 4´ x 2´</v>
          </cell>
          <cell r="C2548" t="str">
            <v>UN</v>
          </cell>
          <cell r="D2548">
            <v>2.98</v>
          </cell>
          <cell r="E2548">
            <v>1.1599999999999999</v>
          </cell>
          <cell r="F2548">
            <v>4.1399999999999997</v>
          </cell>
        </row>
        <row r="2549">
          <cell r="A2549" t="str">
            <v>40.20.140</v>
          </cell>
          <cell r="B2549" t="str">
            <v>Placa de 4´ x 4´</v>
          </cell>
          <cell r="C2549" t="str">
            <v>UN</v>
          </cell>
          <cell r="D2549">
            <v>8.77</v>
          </cell>
          <cell r="E2549">
            <v>1.1599999999999999</v>
          </cell>
          <cell r="F2549">
            <v>9.93</v>
          </cell>
        </row>
        <row r="2550">
          <cell r="A2550" t="str">
            <v>40.20.200</v>
          </cell>
          <cell r="B2550" t="str">
            <v>Chave de boia normalmente fechada ou aberta</v>
          </cell>
          <cell r="C2550" t="str">
            <v>UN</v>
          </cell>
          <cell r="D2550">
            <v>47.56</v>
          </cell>
          <cell r="E2550">
            <v>14.56</v>
          </cell>
          <cell r="F2550">
            <v>62.12</v>
          </cell>
        </row>
        <row r="2551">
          <cell r="A2551" t="str">
            <v>40.20.240</v>
          </cell>
          <cell r="B2551" t="str">
            <v>Plugue com 2P+T de 10A, 250V</v>
          </cell>
          <cell r="C2551" t="str">
            <v>UN</v>
          </cell>
          <cell r="D2551">
            <v>7.03</v>
          </cell>
          <cell r="E2551">
            <v>7.27</v>
          </cell>
          <cell r="F2551">
            <v>14.3</v>
          </cell>
        </row>
        <row r="2552">
          <cell r="A2552" t="str">
            <v>40.20.250</v>
          </cell>
          <cell r="B2552" t="str">
            <v>Plugue prolongador com 2P+T de 10A, 250V</v>
          </cell>
          <cell r="C2552" t="str">
            <v>UN</v>
          </cell>
          <cell r="D2552">
            <v>8.84</v>
          </cell>
          <cell r="E2552">
            <v>7.27</v>
          </cell>
          <cell r="F2552">
            <v>16.11</v>
          </cell>
        </row>
        <row r="2553">
          <cell r="A2553" t="str">
            <v>40.20.300</v>
          </cell>
          <cell r="B2553" t="str">
            <v>Chave de nível tipo boia pendular (pera), com contato micro switch</v>
          </cell>
          <cell r="C2553" t="str">
            <v>UN</v>
          </cell>
          <cell r="D2553">
            <v>369.28</v>
          </cell>
          <cell r="E2553">
            <v>36.39</v>
          </cell>
          <cell r="F2553">
            <v>405.67</v>
          </cell>
        </row>
        <row r="2554">
          <cell r="A2554" t="str">
            <v>40.20.310</v>
          </cell>
          <cell r="B2554" t="str">
            <v>Placa/espelho em latão escovado 4´ x 4´, para 02 tomadas elétrica</v>
          </cell>
          <cell r="C2554" t="str">
            <v>UN</v>
          </cell>
          <cell r="D2554">
            <v>30.24</v>
          </cell>
          <cell r="E2554">
            <v>16.27</v>
          </cell>
          <cell r="F2554">
            <v>46.51</v>
          </cell>
        </row>
        <row r="2555">
          <cell r="A2555" t="str">
            <v>40.20.320</v>
          </cell>
          <cell r="B2555" t="str">
            <v>Placa/espelho em latão escovado 4´ x 4´, para 01 tomada elétrica</v>
          </cell>
          <cell r="C2555" t="str">
            <v>UN</v>
          </cell>
          <cell r="D2555">
            <v>26.35</v>
          </cell>
          <cell r="E2555">
            <v>16.27</v>
          </cell>
          <cell r="F2555">
            <v>42.62</v>
          </cell>
        </row>
        <row r="2556">
          <cell r="A2556" t="str">
            <v>41</v>
          </cell>
          <cell r="B2556" t="str">
            <v>ILUMINACAO</v>
          </cell>
        </row>
        <row r="2557">
          <cell r="A2557" t="str">
            <v>41.02</v>
          </cell>
          <cell r="B2557" t="str">
            <v>Lampadas</v>
          </cell>
        </row>
        <row r="2558">
          <cell r="A2558" t="str">
            <v>41.02.541</v>
          </cell>
          <cell r="B2558" t="str">
            <v>Lâmpada LED tubular T8 com base G13, de 900 até 1050 Im - 9 a 10 W</v>
          </cell>
          <cell r="C2558" t="str">
            <v>UN</v>
          </cell>
          <cell r="D2558">
            <v>21.72</v>
          </cell>
          <cell r="E2558">
            <v>2.9</v>
          </cell>
          <cell r="F2558">
            <v>24.62</v>
          </cell>
        </row>
        <row r="2559">
          <cell r="A2559" t="str">
            <v>41.02.551</v>
          </cell>
          <cell r="B2559" t="str">
            <v>Lâmpada LED tubular T8 com base G13, de 1850 até 2000 Im - 18 a 20 W</v>
          </cell>
          <cell r="C2559" t="str">
            <v>UN</v>
          </cell>
          <cell r="D2559">
            <v>37.229999999999997</v>
          </cell>
          <cell r="E2559">
            <v>2.9</v>
          </cell>
          <cell r="F2559">
            <v>40.130000000000003</v>
          </cell>
        </row>
        <row r="2560">
          <cell r="A2560" t="str">
            <v>41.02.562</v>
          </cell>
          <cell r="B2560" t="str">
            <v>Lâmpada LED tubular T8 com base G13, de 3400 até 4000 Im - 36 a 40 W</v>
          </cell>
          <cell r="C2560" t="str">
            <v>UN</v>
          </cell>
          <cell r="D2560">
            <v>84.03</v>
          </cell>
          <cell r="E2560">
            <v>2.9</v>
          </cell>
          <cell r="F2560">
            <v>86.93</v>
          </cell>
        </row>
        <row r="2561">
          <cell r="A2561" t="str">
            <v>41.02.580</v>
          </cell>
          <cell r="B2561" t="str">
            <v>Lâmpada LED 13,5W, com base E-27, 1400 até 1510lm</v>
          </cell>
          <cell r="C2561" t="str">
            <v>UN</v>
          </cell>
          <cell r="D2561">
            <v>33.840000000000003</v>
          </cell>
          <cell r="E2561">
            <v>2.9</v>
          </cell>
          <cell r="F2561">
            <v>36.74</v>
          </cell>
        </row>
        <row r="2562">
          <cell r="A2562" t="str">
            <v>41.04</v>
          </cell>
          <cell r="B2562" t="str">
            <v>Acessorios para iluminacao</v>
          </cell>
        </row>
        <row r="2563">
          <cell r="A2563" t="str">
            <v>41.04.020</v>
          </cell>
          <cell r="B2563" t="str">
            <v>Receptáculo de porcelana com parafuso de fixação com rosca E-27</v>
          </cell>
          <cell r="C2563" t="str">
            <v>UN</v>
          </cell>
          <cell r="D2563">
            <v>5.41</v>
          </cell>
          <cell r="E2563">
            <v>2.92</v>
          </cell>
          <cell r="F2563">
            <v>8.33</v>
          </cell>
        </row>
        <row r="2564">
          <cell r="A2564" t="str">
            <v>41.04.050</v>
          </cell>
          <cell r="B2564" t="str">
            <v>Trilho eletrificado de alimentação com 1 circuito, em alumínio com pintura na cor branco, inclusive acessórios</v>
          </cell>
          <cell r="C2564" t="str">
            <v>M</v>
          </cell>
          <cell r="D2564">
            <v>121.88</v>
          </cell>
          <cell r="E2564">
            <v>14.56</v>
          </cell>
          <cell r="F2564">
            <v>136.44</v>
          </cell>
        </row>
        <row r="2565">
          <cell r="A2565" t="str">
            <v>41.05</v>
          </cell>
          <cell r="B2565" t="str">
            <v>Lampada de descarga de alta potencia</v>
          </cell>
        </row>
        <row r="2566">
          <cell r="A2566" t="str">
            <v>41.05.710</v>
          </cell>
          <cell r="B2566" t="str">
            <v>Lâmpada de vapor metálico tubular, base G12 de 70 W</v>
          </cell>
          <cell r="C2566" t="str">
            <v>UN</v>
          </cell>
          <cell r="D2566">
            <v>127.24</v>
          </cell>
          <cell r="E2566">
            <v>2.9</v>
          </cell>
          <cell r="F2566">
            <v>130.13999999999999</v>
          </cell>
        </row>
        <row r="2567">
          <cell r="A2567" t="str">
            <v>41.05.720</v>
          </cell>
          <cell r="B2567" t="str">
            <v>Lâmpada de vapor metálico tubular, base G12 de 150 W</v>
          </cell>
          <cell r="C2567" t="str">
            <v>UN</v>
          </cell>
          <cell r="D2567">
            <v>125.43</v>
          </cell>
          <cell r="E2567">
            <v>2.9</v>
          </cell>
          <cell r="F2567">
            <v>128.33000000000001</v>
          </cell>
        </row>
        <row r="2568">
          <cell r="A2568" t="str">
            <v>41.05.800</v>
          </cell>
          <cell r="B2568" t="str">
            <v>Lâmpada de vapor metálico tubular, base RX7s bilateral de 70 W</v>
          </cell>
          <cell r="C2568" t="str">
            <v>UN</v>
          </cell>
          <cell r="D2568">
            <v>93.08</v>
          </cell>
          <cell r="E2568">
            <v>2.9</v>
          </cell>
          <cell r="F2568">
            <v>95.98</v>
          </cell>
        </row>
        <row r="2569">
          <cell r="A2569" t="str">
            <v>41.06</v>
          </cell>
          <cell r="B2569" t="str">
            <v>Lampada halogena</v>
          </cell>
        </row>
        <row r="2570">
          <cell r="A2570" t="str">
            <v>41.06.100</v>
          </cell>
          <cell r="B2570" t="str">
            <v>Lâmpada halógena refletora PAR20, base E27 de 50 W - 220 V</v>
          </cell>
          <cell r="C2570" t="str">
            <v>UN</v>
          </cell>
          <cell r="D2570">
            <v>31.35</v>
          </cell>
          <cell r="E2570">
            <v>2.9</v>
          </cell>
          <cell r="F2570">
            <v>34.25</v>
          </cell>
        </row>
        <row r="2571">
          <cell r="A2571" t="str">
            <v>41.06.130</v>
          </cell>
          <cell r="B2571" t="str">
            <v>Lâmpada halógena com refletor dicroico de 50 W - 12 V</v>
          </cell>
          <cell r="C2571" t="str">
            <v>UN</v>
          </cell>
          <cell r="D2571">
            <v>21.18</v>
          </cell>
          <cell r="E2571">
            <v>2.9</v>
          </cell>
          <cell r="F2571">
            <v>24.08</v>
          </cell>
        </row>
        <row r="2572">
          <cell r="A2572" t="str">
            <v>41.06.410</v>
          </cell>
          <cell r="B2572" t="str">
            <v>Lâmpada halógena tubular, base R7s bilateral de 300 W - 110 ou 220 V</v>
          </cell>
          <cell r="C2572" t="str">
            <v>UN</v>
          </cell>
          <cell r="D2572">
            <v>15.62</v>
          </cell>
          <cell r="E2572">
            <v>2.9</v>
          </cell>
          <cell r="F2572">
            <v>18.52</v>
          </cell>
        </row>
        <row r="2573">
          <cell r="A2573" t="str">
            <v>41.07</v>
          </cell>
          <cell r="B2573" t="str">
            <v>Lampada fluorescente</v>
          </cell>
        </row>
        <row r="2574">
          <cell r="A2574" t="str">
            <v>41.07.020</v>
          </cell>
          <cell r="B2574" t="str">
            <v>Lâmpada fluorescente tubular, base bipino bilateral de 15 W</v>
          </cell>
          <cell r="C2574" t="str">
            <v>UN</v>
          </cell>
          <cell r="D2574">
            <v>23.26</v>
          </cell>
          <cell r="E2574">
            <v>2.9</v>
          </cell>
          <cell r="F2574">
            <v>26.16</v>
          </cell>
        </row>
        <row r="2575">
          <cell r="A2575" t="str">
            <v>41.07.030</v>
          </cell>
          <cell r="B2575" t="str">
            <v>Lâmpada fluorescente tubular, base bipino bilateral de 16 W</v>
          </cell>
          <cell r="C2575" t="str">
            <v>UN</v>
          </cell>
          <cell r="D2575">
            <v>10.08</v>
          </cell>
          <cell r="E2575">
            <v>2.9</v>
          </cell>
          <cell r="F2575">
            <v>12.98</v>
          </cell>
        </row>
        <row r="2576">
          <cell r="A2576" t="str">
            <v>41.07.050</v>
          </cell>
          <cell r="B2576" t="str">
            <v>Lâmpada fluorescente tubular, base bipino bilateral de 20 W</v>
          </cell>
          <cell r="C2576" t="str">
            <v>UN</v>
          </cell>
          <cell r="D2576">
            <v>11.05</v>
          </cell>
          <cell r="E2576">
            <v>2.9</v>
          </cell>
          <cell r="F2576">
            <v>13.95</v>
          </cell>
        </row>
        <row r="2577">
          <cell r="A2577" t="str">
            <v>41.07.060</v>
          </cell>
          <cell r="B2577" t="str">
            <v>Lâmpada fluorescente tubular, base bipino bilateral de 28 W</v>
          </cell>
          <cell r="C2577" t="str">
            <v>UN</v>
          </cell>
          <cell r="D2577">
            <v>13.18</v>
          </cell>
          <cell r="E2577">
            <v>2.9</v>
          </cell>
          <cell r="F2577">
            <v>16.079999999999998</v>
          </cell>
        </row>
        <row r="2578">
          <cell r="A2578" t="str">
            <v>41.07.070</v>
          </cell>
          <cell r="B2578" t="str">
            <v>Lâmpada fluorescente tubular, base bipino bilateral de 32 W</v>
          </cell>
          <cell r="C2578" t="str">
            <v>UN</v>
          </cell>
          <cell r="D2578">
            <v>10.79</v>
          </cell>
          <cell r="E2578">
            <v>2.9</v>
          </cell>
          <cell r="F2578">
            <v>13.69</v>
          </cell>
        </row>
        <row r="2579">
          <cell r="A2579" t="str">
            <v>41.07.200</v>
          </cell>
          <cell r="B2579" t="str">
            <v>Lâmpada fluorescente tubular, base bipino bilateral de 32 W, com camada trifósforo</v>
          </cell>
          <cell r="C2579" t="str">
            <v>UN</v>
          </cell>
          <cell r="D2579">
            <v>13.56</v>
          </cell>
          <cell r="E2579">
            <v>2.9</v>
          </cell>
          <cell r="F2579">
            <v>16.46</v>
          </cell>
        </row>
        <row r="2580">
          <cell r="A2580" t="str">
            <v>41.07.420</v>
          </cell>
          <cell r="B2580" t="str">
            <v>Lâmpada fluorescente compacta eletrônica "3U", base E27 de 15 W - 110 ou 220 V</v>
          </cell>
          <cell r="C2580" t="str">
            <v>UN</v>
          </cell>
          <cell r="D2580">
            <v>16.95</v>
          </cell>
          <cell r="E2580">
            <v>2.9</v>
          </cell>
          <cell r="F2580">
            <v>19.850000000000001</v>
          </cell>
        </row>
        <row r="2581">
          <cell r="A2581" t="str">
            <v>41.07.430</v>
          </cell>
          <cell r="B2581" t="str">
            <v>Lâmpada fluorescente compacta eletrônica "3U", base E27 de 20 W - 110 ou 220 V</v>
          </cell>
          <cell r="C2581" t="str">
            <v>UN</v>
          </cell>
          <cell r="D2581">
            <v>14.54</v>
          </cell>
          <cell r="E2581">
            <v>2.9</v>
          </cell>
          <cell r="F2581">
            <v>17.440000000000001</v>
          </cell>
        </row>
        <row r="2582">
          <cell r="A2582" t="str">
            <v>41.07.440</v>
          </cell>
          <cell r="B2582" t="str">
            <v>Lâmpada fluorescente compacta eletrônica "3U", base E27 de 23 W - 110 ou 220 V</v>
          </cell>
          <cell r="C2582" t="str">
            <v>UN</v>
          </cell>
          <cell r="D2582">
            <v>18.52</v>
          </cell>
          <cell r="E2582">
            <v>2.9</v>
          </cell>
          <cell r="F2582">
            <v>21.42</v>
          </cell>
        </row>
        <row r="2583">
          <cell r="A2583" t="str">
            <v>41.07.450</v>
          </cell>
          <cell r="B2583" t="str">
            <v>Lâmpada fluorescente compacta eletrônica "3U", base E27 de 25 W - 110 ou 220 V</v>
          </cell>
          <cell r="C2583" t="str">
            <v>UN</v>
          </cell>
          <cell r="D2583">
            <v>14.34</v>
          </cell>
          <cell r="E2583">
            <v>2.9</v>
          </cell>
          <cell r="F2583">
            <v>17.239999999999998</v>
          </cell>
        </row>
        <row r="2584">
          <cell r="A2584" t="str">
            <v>41.07.800</v>
          </cell>
          <cell r="B2584" t="str">
            <v>Lâmpada fluorescente compacta "1U", base G-23 de 9 W</v>
          </cell>
          <cell r="C2584" t="str">
            <v>UN</v>
          </cell>
          <cell r="D2584">
            <v>11.57</v>
          </cell>
          <cell r="E2584">
            <v>2.9</v>
          </cell>
          <cell r="F2584">
            <v>14.47</v>
          </cell>
        </row>
        <row r="2585">
          <cell r="A2585" t="str">
            <v>41.07.810</v>
          </cell>
          <cell r="B2585" t="str">
            <v>Lâmpada fluorescente compacta "2U", base G-24D-2 de 18 W</v>
          </cell>
          <cell r="C2585" t="str">
            <v>UN</v>
          </cell>
          <cell r="D2585">
            <v>15.43</v>
          </cell>
          <cell r="E2585">
            <v>2.9</v>
          </cell>
          <cell r="F2585">
            <v>18.329999999999998</v>
          </cell>
        </row>
        <row r="2586">
          <cell r="A2586" t="str">
            <v>41.07.820</v>
          </cell>
          <cell r="B2586" t="str">
            <v>Lâmpada fluorescente compacta "2U", base G-24D-3 de 26 W</v>
          </cell>
          <cell r="C2586" t="str">
            <v>UN</v>
          </cell>
          <cell r="D2586">
            <v>16.39</v>
          </cell>
          <cell r="E2586">
            <v>2.9</v>
          </cell>
          <cell r="F2586">
            <v>19.29</v>
          </cell>
        </row>
        <row r="2587">
          <cell r="A2587" t="str">
            <v>41.07.830</v>
          </cell>
          <cell r="B2587" t="str">
            <v>Lâmpada fluorescente compacta longa "1U", base 2G-11 de 36 W</v>
          </cell>
          <cell r="C2587" t="str">
            <v>UN</v>
          </cell>
          <cell r="D2587">
            <v>39.26</v>
          </cell>
          <cell r="E2587">
            <v>2.9</v>
          </cell>
          <cell r="F2587">
            <v>42.16</v>
          </cell>
        </row>
        <row r="2588">
          <cell r="A2588" t="str">
            <v>41.07.860</v>
          </cell>
          <cell r="B2588" t="str">
            <v>Lâmpada fluorescente compacta "2U", base G24q-3 de 26 W</v>
          </cell>
          <cell r="C2588" t="str">
            <v>UN</v>
          </cell>
          <cell r="D2588">
            <v>19.48</v>
          </cell>
          <cell r="E2588">
            <v>2.9</v>
          </cell>
          <cell r="F2588">
            <v>22.38</v>
          </cell>
        </row>
        <row r="2589">
          <cell r="A2589" t="str">
            <v>41.08</v>
          </cell>
          <cell r="B2589" t="str">
            <v>Reator e equipamentos para lampada de descarga de alta potencia</v>
          </cell>
        </row>
        <row r="2590">
          <cell r="A2590" t="str">
            <v>41.08.010</v>
          </cell>
          <cell r="B2590" t="str">
            <v>Transformador eletrônico para lâmpada halógena dicroica de 50 W - 220 V</v>
          </cell>
          <cell r="C2590" t="str">
            <v>UN</v>
          </cell>
          <cell r="D2590">
            <v>24.56</v>
          </cell>
          <cell r="E2590">
            <v>7.27</v>
          </cell>
          <cell r="F2590">
            <v>31.83</v>
          </cell>
        </row>
        <row r="2591">
          <cell r="A2591" t="str">
            <v>41.08.230</v>
          </cell>
          <cell r="B2591" t="str">
            <v>Reator eletromagnético de alto fator de potência, para lâmpada vapor de sódio 150 W / 220 V</v>
          </cell>
          <cell r="C2591" t="str">
            <v>UN</v>
          </cell>
          <cell r="D2591">
            <v>102.75</v>
          </cell>
          <cell r="E2591">
            <v>7.27</v>
          </cell>
          <cell r="F2591">
            <v>110.02</v>
          </cell>
        </row>
        <row r="2592">
          <cell r="A2592" t="str">
            <v>41.08.250</v>
          </cell>
          <cell r="B2592" t="str">
            <v>Reator eletromagnético de alto fator de potência, para lâmpada vapor de sódio 250 W / 220 V</v>
          </cell>
          <cell r="C2592" t="str">
            <v>UN</v>
          </cell>
          <cell r="D2592">
            <v>144.54</v>
          </cell>
          <cell r="E2592">
            <v>7.27</v>
          </cell>
          <cell r="F2592">
            <v>151.81</v>
          </cell>
        </row>
        <row r="2593">
          <cell r="A2593" t="str">
            <v>41.08.270</v>
          </cell>
          <cell r="B2593" t="str">
            <v>Reator eletromagnético de alto fator de potência, para lâmpada vapor de sódio 400 W / 220 V</v>
          </cell>
          <cell r="C2593" t="str">
            <v>UN</v>
          </cell>
          <cell r="D2593">
            <v>176.63</v>
          </cell>
          <cell r="E2593">
            <v>7.27</v>
          </cell>
          <cell r="F2593">
            <v>183.9</v>
          </cell>
        </row>
        <row r="2594">
          <cell r="A2594" t="str">
            <v>41.08.280</v>
          </cell>
          <cell r="B2594" t="str">
            <v>Reator eletromagnético de alto fator de potência, para lâmpada vapor de sódio 1000 W / 220 V</v>
          </cell>
          <cell r="C2594" t="str">
            <v>UN</v>
          </cell>
          <cell r="D2594">
            <v>481.44</v>
          </cell>
          <cell r="E2594">
            <v>7.27</v>
          </cell>
          <cell r="F2594">
            <v>488.71</v>
          </cell>
        </row>
        <row r="2595">
          <cell r="A2595" t="str">
            <v>41.08.420</v>
          </cell>
          <cell r="B2595" t="str">
            <v>Reator eletromagnético de alto fator de potência, para lâmpada vapor metálico 70 W / 220 V</v>
          </cell>
          <cell r="C2595" t="str">
            <v>UN</v>
          </cell>
          <cell r="D2595">
            <v>93.4</v>
          </cell>
          <cell r="E2595">
            <v>7.27</v>
          </cell>
          <cell r="F2595">
            <v>100.67</v>
          </cell>
        </row>
        <row r="2596">
          <cell r="A2596" t="str">
            <v>41.08.440</v>
          </cell>
          <cell r="B2596" t="str">
            <v>Reator eletromagnético de alto fator de potência, para lâmpada vapor metálico 150 W / 220 V</v>
          </cell>
          <cell r="C2596" t="str">
            <v>UN</v>
          </cell>
          <cell r="D2596">
            <v>105.66</v>
          </cell>
          <cell r="E2596">
            <v>7.27</v>
          </cell>
          <cell r="F2596">
            <v>112.93</v>
          </cell>
        </row>
        <row r="2597">
          <cell r="A2597" t="str">
            <v>41.08.450</v>
          </cell>
          <cell r="B2597" t="str">
            <v>Reator eletromagnético de alto fator de potência, para lâmpada vapor metálico 250 W / 220 V</v>
          </cell>
          <cell r="C2597" t="str">
            <v>UN</v>
          </cell>
          <cell r="D2597">
            <v>129.30000000000001</v>
          </cell>
          <cell r="E2597">
            <v>7.27</v>
          </cell>
          <cell r="F2597">
            <v>136.57</v>
          </cell>
        </row>
        <row r="2598">
          <cell r="A2598" t="str">
            <v>41.08.460</v>
          </cell>
          <cell r="B2598" t="str">
            <v>Reator eletromagnético de alto fator de potência, para lâmpada vapor metálico 400 W / 220 V</v>
          </cell>
          <cell r="C2598" t="str">
            <v>UN</v>
          </cell>
          <cell r="D2598">
            <v>136.53</v>
          </cell>
          <cell r="E2598">
            <v>7.27</v>
          </cell>
          <cell r="F2598">
            <v>143.80000000000001</v>
          </cell>
        </row>
        <row r="2599">
          <cell r="A2599" t="str">
            <v>41.09</v>
          </cell>
          <cell r="B2599" t="str">
            <v>Reator e equipamentos para lampada fluorescente</v>
          </cell>
        </row>
        <row r="2600">
          <cell r="A2600" t="str">
            <v>41.09.720</v>
          </cell>
          <cell r="B2600" t="str">
            <v>Reator eletrônico de alto fator de potência com partida instantânea, para duas lâmpadas fluorescentes tubulares, base bipino bilateral, 16 W - 127 V / 220 V</v>
          </cell>
          <cell r="C2600" t="str">
            <v>UN</v>
          </cell>
          <cell r="D2600">
            <v>36.39</v>
          </cell>
          <cell r="E2600">
            <v>14.56</v>
          </cell>
          <cell r="F2600">
            <v>50.95</v>
          </cell>
        </row>
        <row r="2601">
          <cell r="A2601" t="str">
            <v>41.09.740</v>
          </cell>
          <cell r="B2601" t="str">
            <v>Reator eletrônico de alto fator de potência com partida instantânea, para duas lâmpadas fluorescentes tubulares, base bipino bilateral, 28 W - 127 V / 220 V</v>
          </cell>
          <cell r="C2601" t="str">
            <v>UN</v>
          </cell>
          <cell r="D2601">
            <v>78.45</v>
          </cell>
          <cell r="E2601">
            <v>7.27</v>
          </cell>
          <cell r="F2601">
            <v>85.72</v>
          </cell>
        </row>
        <row r="2602">
          <cell r="A2602" t="str">
            <v>41.09.750</v>
          </cell>
          <cell r="B2602" t="str">
            <v>Reator eletrônico de alto fator de potência com partida instantânea, para duas lâmpadas fluorescentes tubulares, base bipino bilateral, 32 W - 127 V / 220 V</v>
          </cell>
          <cell r="C2602" t="str">
            <v>UN</v>
          </cell>
          <cell r="D2602">
            <v>45.07</v>
          </cell>
          <cell r="E2602">
            <v>14.56</v>
          </cell>
          <cell r="F2602">
            <v>59.63</v>
          </cell>
        </row>
        <row r="2603">
          <cell r="A2603" t="str">
            <v>41.09.830</v>
          </cell>
          <cell r="B2603" t="str">
            <v>Reator eletrônico de alto fator de potência com partida instantânea, para duas lâmpadas fluorescentes tubulares "HO", base bipino bilateral, 110 W - 220 V</v>
          </cell>
          <cell r="C2603" t="str">
            <v>UN</v>
          </cell>
          <cell r="D2603">
            <v>105.96</v>
          </cell>
          <cell r="E2603">
            <v>14.56</v>
          </cell>
          <cell r="F2603">
            <v>120.52</v>
          </cell>
        </row>
        <row r="2604">
          <cell r="A2604" t="str">
            <v>41.09.870</v>
          </cell>
          <cell r="B2604" t="str">
            <v>Reator eletrônico de alto fator de potência com partida instantânea, para uma lâmpada fluorescente compacta "2U", base G24q-3, 26 W - 220 V</v>
          </cell>
          <cell r="C2604" t="str">
            <v>UN</v>
          </cell>
          <cell r="D2604">
            <v>31.36</v>
          </cell>
          <cell r="E2604">
            <v>7.27</v>
          </cell>
          <cell r="F2604">
            <v>38.630000000000003</v>
          </cell>
        </row>
        <row r="2605">
          <cell r="A2605" t="str">
            <v>41.09.890</v>
          </cell>
          <cell r="B2605" t="str">
            <v>Reator eletrônico de alto fator de potência com partida instantânea, para duas lâmpadas fluorescentes compactas "2U", base G24q-3, 26 W - 220 V</v>
          </cell>
          <cell r="C2605" t="str">
            <v>UN</v>
          </cell>
          <cell r="D2605">
            <v>44.31</v>
          </cell>
          <cell r="E2605">
            <v>14.56</v>
          </cell>
          <cell r="F2605">
            <v>58.87</v>
          </cell>
        </row>
        <row r="2606">
          <cell r="A2606" t="str">
            <v>41.10</v>
          </cell>
          <cell r="B2606" t="str">
            <v>Postes e acessorios</v>
          </cell>
        </row>
        <row r="2607">
          <cell r="A2607" t="str">
            <v>41.10.060</v>
          </cell>
          <cell r="B2607" t="str">
            <v>Braço em tubo de ferro galvanizado de 1" x 1,00 m para fixação de uma luminária</v>
          </cell>
          <cell r="C2607" t="str">
            <v>UN</v>
          </cell>
          <cell r="D2607">
            <v>68.260000000000005</v>
          </cell>
          <cell r="E2607">
            <v>50.91</v>
          </cell>
          <cell r="F2607">
            <v>119.17</v>
          </cell>
        </row>
        <row r="2608">
          <cell r="A2608" t="str">
            <v>41.10.070</v>
          </cell>
          <cell r="B2608" t="str">
            <v>Cruzeta reforçada em ferro galvanizado para fixação de quatro luminárias</v>
          </cell>
          <cell r="C2608" t="str">
            <v>UN</v>
          </cell>
          <cell r="D2608">
            <v>727.01</v>
          </cell>
          <cell r="E2608">
            <v>50.91</v>
          </cell>
          <cell r="F2608">
            <v>777.92</v>
          </cell>
        </row>
        <row r="2609">
          <cell r="A2609" t="str">
            <v>41.10.080</v>
          </cell>
          <cell r="B2609" t="str">
            <v>Cruzeta reforçada em ferro galvanizado para fixação de duas luminárias</v>
          </cell>
          <cell r="C2609" t="str">
            <v>UN</v>
          </cell>
          <cell r="D2609">
            <v>470.06</v>
          </cell>
          <cell r="E2609">
            <v>50.91</v>
          </cell>
          <cell r="F2609">
            <v>520.97</v>
          </cell>
        </row>
        <row r="2610">
          <cell r="A2610" t="str">
            <v>41.10.260</v>
          </cell>
          <cell r="B2610" t="str">
            <v>Poste telecônico curvo em aço SAE 1010/1020 galvanizado a fogo, altura de 8,00 m</v>
          </cell>
          <cell r="C2610" t="str">
            <v>UN</v>
          </cell>
          <cell r="D2610">
            <v>2087.52</v>
          </cell>
          <cell r="E2610">
            <v>218.2</v>
          </cell>
          <cell r="F2610">
            <v>2305.7199999999998</v>
          </cell>
        </row>
        <row r="2611">
          <cell r="A2611" t="str">
            <v>41.10.330</v>
          </cell>
          <cell r="B2611" t="str">
            <v>Poste telecônico reto em aço SAE 1010/1020 galvanizado a fogo, altura de 10,00 m</v>
          </cell>
          <cell r="C2611" t="str">
            <v>UN</v>
          </cell>
          <cell r="D2611">
            <v>2676.1</v>
          </cell>
          <cell r="E2611">
            <v>80.959999999999994</v>
          </cell>
          <cell r="F2611">
            <v>2757.06</v>
          </cell>
        </row>
        <row r="2612">
          <cell r="A2612" t="str">
            <v>41.10.340</v>
          </cell>
          <cell r="B2612" t="str">
            <v>Poste telecônico reto em aço SAE 1010/1020 galvanizado a fogo, altura de 8,00 m</v>
          </cell>
          <cell r="C2612" t="str">
            <v>UN</v>
          </cell>
          <cell r="D2612">
            <v>2111.8000000000002</v>
          </cell>
          <cell r="E2612">
            <v>80.959999999999994</v>
          </cell>
          <cell r="F2612">
            <v>2192.7600000000002</v>
          </cell>
        </row>
        <row r="2613">
          <cell r="A2613" t="str">
            <v>41.10.400</v>
          </cell>
          <cell r="B2613" t="str">
            <v>Poste telecônico em aço SAE 1010/1020 galvanizado a fogo, com espera para uma luminária, altura de 3,00 m</v>
          </cell>
          <cell r="C2613" t="str">
            <v>UN</v>
          </cell>
          <cell r="D2613">
            <v>681.36</v>
          </cell>
          <cell r="E2613">
            <v>52.15</v>
          </cell>
          <cell r="F2613">
            <v>733.51</v>
          </cell>
        </row>
        <row r="2614">
          <cell r="A2614" t="str">
            <v>41.10.410</v>
          </cell>
          <cell r="B2614" t="str">
            <v>Poste telecônico em aço SAE 1010/1020 galvanizado a fogo, com espera para duas luminárias, altura de 3,00 m</v>
          </cell>
          <cell r="C2614" t="str">
            <v>UN</v>
          </cell>
          <cell r="D2614">
            <v>800.83</v>
          </cell>
          <cell r="E2614">
            <v>52.15</v>
          </cell>
          <cell r="F2614">
            <v>852.98</v>
          </cell>
        </row>
        <row r="2615">
          <cell r="A2615" t="str">
            <v>41.10.430</v>
          </cell>
          <cell r="B2615" t="str">
            <v>Poste telecônico reto em aço SAE 1010/1020 galvanizado a fogo, altura de 6,00 m</v>
          </cell>
          <cell r="C2615" t="str">
            <v>UN</v>
          </cell>
          <cell r="D2615">
            <v>1496.15</v>
          </cell>
          <cell r="E2615">
            <v>80.959999999999994</v>
          </cell>
          <cell r="F2615">
            <v>1577.11</v>
          </cell>
        </row>
        <row r="2616">
          <cell r="A2616" t="str">
            <v>41.10.490</v>
          </cell>
          <cell r="B2616" t="str">
            <v>Poste telecônico reto em aço SAE 1010/1020 galvanizado a fogo, com base, altura de 7,00 m</v>
          </cell>
          <cell r="C2616" t="str">
            <v>UN</v>
          </cell>
          <cell r="D2616">
            <v>1597.18</v>
          </cell>
          <cell r="E2616">
            <v>367.4</v>
          </cell>
          <cell r="F2616">
            <v>1964.58</v>
          </cell>
        </row>
        <row r="2617">
          <cell r="A2617" t="str">
            <v>41.10.500</v>
          </cell>
          <cell r="B2617" t="str">
            <v>Poste telecônico reto em aço SAE 1010/1020 galvanizado a fogo, altura de 4,00 m</v>
          </cell>
          <cell r="C2617" t="str">
            <v>UN</v>
          </cell>
          <cell r="D2617">
            <v>1062.27</v>
          </cell>
          <cell r="E2617">
            <v>80.959999999999994</v>
          </cell>
          <cell r="F2617">
            <v>1143.23</v>
          </cell>
        </row>
        <row r="2618">
          <cell r="A2618" t="str">
            <v>41.11</v>
          </cell>
          <cell r="B2618" t="str">
            <v>Aparelho de iluminacao publica e decorativa</v>
          </cell>
        </row>
        <row r="2619">
          <cell r="A2619" t="str">
            <v>41.11.060</v>
          </cell>
          <cell r="B2619" t="str">
            <v>Luminária fechada para iluminação pública tipo pétala pequena</v>
          </cell>
          <cell r="C2619" t="str">
            <v>UN</v>
          </cell>
          <cell r="D2619">
            <v>645.67999999999995</v>
          </cell>
          <cell r="E2619">
            <v>25.46</v>
          </cell>
          <cell r="F2619">
            <v>671.14</v>
          </cell>
        </row>
        <row r="2620">
          <cell r="A2620" t="str">
            <v>41.11.094</v>
          </cell>
          <cell r="B2620" t="str">
            <v>Luminária LED de embutir para caixa de luz 4 x 2cm, para uso externo, tipo balizador de 3 W</v>
          </cell>
          <cell r="C2620" t="str">
            <v>UN</v>
          </cell>
          <cell r="D2620">
            <v>39.619999999999997</v>
          </cell>
          <cell r="E2620">
            <v>10.92</v>
          </cell>
          <cell r="F2620">
            <v>50.54</v>
          </cell>
        </row>
        <row r="2621">
          <cell r="A2621" t="str">
            <v>41.11.100</v>
          </cell>
          <cell r="B2621" t="str">
            <v>Luminária retangular fechada para iluminação externa em poste, tipo pétala grande</v>
          </cell>
          <cell r="C2621" t="str">
            <v>UN</v>
          </cell>
          <cell r="D2621">
            <v>502.5</v>
          </cell>
          <cell r="E2621">
            <v>25.46</v>
          </cell>
          <cell r="F2621">
            <v>527.96</v>
          </cell>
        </row>
        <row r="2622">
          <cell r="A2622" t="str">
            <v>41.11.110</v>
          </cell>
          <cell r="B2622" t="str">
            <v>Luminária retangular fechada para iluminação externa em poste, tipo pétala pequena</v>
          </cell>
          <cell r="C2622" t="str">
            <v>UN</v>
          </cell>
          <cell r="D2622">
            <v>445.07</v>
          </cell>
          <cell r="E2622">
            <v>25.46</v>
          </cell>
          <cell r="F2622">
            <v>470.53</v>
          </cell>
        </row>
        <row r="2623">
          <cell r="A2623" t="str">
            <v>41.11.115</v>
          </cell>
          <cell r="B2623" t="str">
            <v>Luminária retangular tipo arandela externa para 2 lâmpadas, com difusor em polietileno ou vidro leitoso</v>
          </cell>
          <cell r="C2623" t="str">
            <v>UN</v>
          </cell>
          <cell r="D2623">
            <v>107.51</v>
          </cell>
          <cell r="E2623">
            <v>18.2</v>
          </cell>
          <cell r="F2623">
            <v>125.71</v>
          </cell>
        </row>
        <row r="2624">
          <cell r="A2624" t="str">
            <v>41.11.440</v>
          </cell>
          <cell r="B2624" t="str">
            <v>Suporte tubular de fixação em poste para 1 luminária tipo pétala</v>
          </cell>
          <cell r="C2624" t="str">
            <v>UN</v>
          </cell>
          <cell r="D2624">
            <v>87.58</v>
          </cell>
          <cell r="E2624">
            <v>10.92</v>
          </cell>
          <cell r="F2624">
            <v>98.5</v>
          </cell>
        </row>
        <row r="2625">
          <cell r="A2625" t="str">
            <v>41.11.450</v>
          </cell>
          <cell r="B2625" t="str">
            <v>Suporte tubular de fixação em poste para 2 luminárias tipo pétala</v>
          </cell>
          <cell r="C2625" t="str">
            <v>UN</v>
          </cell>
          <cell r="D2625">
            <v>111.56</v>
          </cell>
          <cell r="E2625">
            <v>10.92</v>
          </cell>
          <cell r="F2625">
            <v>122.48</v>
          </cell>
        </row>
        <row r="2626">
          <cell r="A2626" t="str">
            <v>41.11.702</v>
          </cell>
          <cell r="B2626" t="str">
            <v>Luminária LED solar integrada para poste, fluxo luminoso de 8000 lm, eficiência mínima de 130,5 lm/W - potência de 80 W</v>
          </cell>
          <cell r="C2626" t="str">
            <v>UN</v>
          </cell>
          <cell r="D2626">
            <v>6900.18</v>
          </cell>
          <cell r="E2626">
            <v>25.46</v>
          </cell>
          <cell r="F2626">
            <v>6925.64</v>
          </cell>
        </row>
        <row r="2627">
          <cell r="A2627" t="str">
            <v>41.11.703</v>
          </cell>
          <cell r="B2627" t="str">
            <v>Luminária LED retangular para poste, fluxo luminoso de 14160 a 17475 lm, eficiência mínima de 118 lm/W - potência de 80 W/120 W</v>
          </cell>
          <cell r="C2627" t="str">
            <v>UN</v>
          </cell>
          <cell r="D2627">
            <v>1283.56</v>
          </cell>
          <cell r="E2627">
            <v>25.46</v>
          </cell>
          <cell r="F2627">
            <v>1309.02</v>
          </cell>
        </row>
        <row r="2628">
          <cell r="A2628" t="str">
            <v>41.11.704</v>
          </cell>
          <cell r="B2628" t="str">
            <v>Luminária LED retangular para poste, fluxo luminoso de 14083 lm, eficiência mínima 135 lm/W - potência de 104 W</v>
          </cell>
          <cell r="C2628" t="str">
            <v>UN</v>
          </cell>
          <cell r="D2628">
            <v>1007.64</v>
          </cell>
          <cell r="E2628">
            <v>25.46</v>
          </cell>
          <cell r="F2628">
            <v>1033.0999999999999</v>
          </cell>
        </row>
        <row r="2629">
          <cell r="A2629" t="str">
            <v>41.11.707</v>
          </cell>
          <cell r="B2629" t="str">
            <v>Luminária LED retangular para poste, fluxo luminoso de 27624 lm, eficiência mínima 135 lm/W - potência de 204 W</v>
          </cell>
          <cell r="C2629" t="str">
            <v>UN</v>
          </cell>
          <cell r="D2629">
            <v>1300.9000000000001</v>
          </cell>
          <cell r="E2629">
            <v>25.46</v>
          </cell>
          <cell r="F2629">
            <v>1326.36</v>
          </cell>
        </row>
        <row r="2630">
          <cell r="A2630" t="str">
            <v>41.11.711</v>
          </cell>
          <cell r="B2630" t="str">
            <v>Luminária LED retangular para parede ou piso, fluxo luminoso de 11838 a 12150 lm, eficiência mínima 107 lm/W - potência de 86 W/120 W</v>
          </cell>
          <cell r="C2630" t="str">
            <v>UN</v>
          </cell>
          <cell r="D2630">
            <v>793.5</v>
          </cell>
          <cell r="E2630">
            <v>25.46</v>
          </cell>
          <cell r="F2630">
            <v>818.96</v>
          </cell>
        </row>
        <row r="2631">
          <cell r="A2631" t="str">
            <v>41.11.712</v>
          </cell>
          <cell r="B2631" t="str">
            <v>Luminária LED redonda de embutir para parede ou piso, fluxo luminoso de 500 lm, bivolt - potência 6 W</v>
          </cell>
          <cell r="C2631" t="str">
            <v>UN</v>
          </cell>
          <cell r="D2631">
            <v>112.6</v>
          </cell>
          <cell r="E2631">
            <v>25.46</v>
          </cell>
          <cell r="F2631">
            <v>138.06</v>
          </cell>
        </row>
        <row r="2632">
          <cell r="A2632" t="str">
            <v>41.11.721</v>
          </cell>
          <cell r="B2632" t="str">
            <v>Luminária LED retangular para poste, fluxo luminoso de 6250 a 6674 lm, eficiência mínima 113 lm/W - potência 40 W/59 W</v>
          </cell>
          <cell r="C2632" t="str">
            <v>UN</v>
          </cell>
          <cell r="D2632">
            <v>956.74</v>
          </cell>
          <cell r="E2632">
            <v>25.46</v>
          </cell>
          <cell r="F2632">
            <v>982.2</v>
          </cell>
        </row>
        <row r="2633">
          <cell r="A2633" t="str">
            <v>41.12</v>
          </cell>
          <cell r="B2633" t="str">
            <v>Aparelho de iluminacao de longo alcance e especifica</v>
          </cell>
        </row>
        <row r="2634">
          <cell r="A2634" t="str">
            <v>41.12.050</v>
          </cell>
          <cell r="B2634" t="str">
            <v>Projetor retangular fechado, com alojamento para reator, para lâmpada vapor metálico ou vapor de sódio de 150 W a 400 W</v>
          </cell>
          <cell r="C2634" t="str">
            <v>UN</v>
          </cell>
          <cell r="D2634">
            <v>1274.3900000000001</v>
          </cell>
          <cell r="E2634">
            <v>18.2</v>
          </cell>
          <cell r="F2634">
            <v>1292.5899999999999</v>
          </cell>
        </row>
        <row r="2635">
          <cell r="A2635" t="str">
            <v>41.12.060</v>
          </cell>
          <cell r="B2635" t="str">
            <v>Projetor retangular fechado, para lâmpada vapor de sódio de 1.000 W ou vapor metálico de 2.000 W</v>
          </cell>
          <cell r="C2635" t="str">
            <v>UN</v>
          </cell>
          <cell r="D2635">
            <v>786.41</v>
          </cell>
          <cell r="E2635">
            <v>18.2</v>
          </cell>
          <cell r="F2635">
            <v>804.61</v>
          </cell>
        </row>
        <row r="2636">
          <cell r="A2636" t="str">
            <v>41.12.070</v>
          </cell>
          <cell r="B2636" t="str">
            <v>Projetor retangular fechado, para lâmpada vapor metálico de 70 W/150 W ou halógena de 300 W/500 W</v>
          </cell>
          <cell r="C2636" t="str">
            <v>UN</v>
          </cell>
          <cell r="D2636">
            <v>710.5</v>
          </cell>
          <cell r="E2636">
            <v>18.2</v>
          </cell>
          <cell r="F2636">
            <v>728.7</v>
          </cell>
        </row>
        <row r="2637">
          <cell r="A2637" t="str">
            <v>41.12.080</v>
          </cell>
          <cell r="B2637" t="str">
            <v>Projetor retangular fechado, para lâmpada vapor metálico ou vapor de sódio de 250 W/400 W</v>
          </cell>
          <cell r="C2637" t="str">
            <v>UN</v>
          </cell>
          <cell r="D2637">
            <v>376.33</v>
          </cell>
          <cell r="E2637">
            <v>18.2</v>
          </cell>
          <cell r="F2637">
            <v>394.53</v>
          </cell>
        </row>
        <row r="2638">
          <cell r="A2638" t="str">
            <v>41.12.090</v>
          </cell>
          <cell r="B2638" t="str">
            <v>Projetor cônico fechado, para lâmpadas vapor metálico, vapor de sódio de 250 W/400 W ou mista de 250 W/500 W</v>
          </cell>
          <cell r="C2638" t="str">
            <v>UN</v>
          </cell>
          <cell r="D2638">
            <v>808.68</v>
          </cell>
          <cell r="E2638">
            <v>18.2</v>
          </cell>
          <cell r="F2638">
            <v>826.88</v>
          </cell>
        </row>
        <row r="2639">
          <cell r="A2639" t="str">
            <v>41.12.210</v>
          </cell>
          <cell r="B2639" t="str">
            <v>Projetor LED modular, fluxo luminoso de 26294 lm, eficiência mínima de 125 l/W - 150 W/200 W</v>
          </cell>
          <cell r="C2639" t="str">
            <v>UN</v>
          </cell>
          <cell r="D2639">
            <v>956.5</v>
          </cell>
          <cell r="E2639">
            <v>18.2</v>
          </cell>
          <cell r="F2639">
            <v>974.7</v>
          </cell>
        </row>
        <row r="2640">
          <cell r="A2640" t="str">
            <v>41.13</v>
          </cell>
          <cell r="B2640" t="str">
            <v>Aparelho de iluminacao a prova de tempo, gases e vapores</v>
          </cell>
        </row>
        <row r="2641">
          <cell r="A2641" t="str">
            <v>41.13.030</v>
          </cell>
          <cell r="B2641" t="str">
            <v>Luminária blindada retangular de embutir, para lâmpada de 160 W</v>
          </cell>
          <cell r="C2641" t="str">
            <v>UN</v>
          </cell>
          <cell r="D2641">
            <v>278.52999999999997</v>
          </cell>
          <cell r="E2641">
            <v>14.56</v>
          </cell>
          <cell r="F2641">
            <v>293.08999999999997</v>
          </cell>
        </row>
        <row r="2642">
          <cell r="A2642" t="str">
            <v>41.13.040</v>
          </cell>
          <cell r="B2642" t="str">
            <v>Luminária blindada de sobrepor ou pendente em calha fechada, para 1 lâmpada fluorescente de 32 W/36 W/40 W</v>
          </cell>
          <cell r="C2642" t="str">
            <v>UN</v>
          </cell>
          <cell r="D2642">
            <v>272.88</v>
          </cell>
          <cell r="E2642">
            <v>14.56</v>
          </cell>
          <cell r="F2642">
            <v>287.44</v>
          </cell>
        </row>
        <row r="2643">
          <cell r="A2643" t="str">
            <v>41.13.050</v>
          </cell>
          <cell r="B2643" t="str">
            <v>Luminária blindada de sobrepor ou pendente em calha fechada, para 2 lâmpadas fluorescentes de 32 W/36 W/40 W</v>
          </cell>
          <cell r="C2643" t="str">
            <v>UN</v>
          </cell>
          <cell r="D2643">
            <v>231.95</v>
          </cell>
          <cell r="E2643">
            <v>14.56</v>
          </cell>
          <cell r="F2643">
            <v>246.51</v>
          </cell>
        </row>
        <row r="2644">
          <cell r="A2644" t="str">
            <v>41.13.102</v>
          </cell>
          <cell r="B2644" t="str">
            <v>Luminária blindada tipo arandela de 45º e 90º, para lâmpada LED</v>
          </cell>
          <cell r="C2644" t="str">
            <v>UN</v>
          </cell>
          <cell r="D2644">
            <v>226.12</v>
          </cell>
          <cell r="E2644">
            <v>14.56</v>
          </cell>
          <cell r="F2644">
            <v>240.68</v>
          </cell>
        </row>
        <row r="2645">
          <cell r="A2645" t="str">
            <v>41.13.200</v>
          </cell>
          <cell r="B2645" t="str">
            <v>Luminária blindada oval de sobrepor ou arandela, para lâmpada fluorescentes compacta</v>
          </cell>
          <cell r="C2645" t="str">
            <v>UN</v>
          </cell>
          <cell r="D2645">
            <v>98.53</v>
          </cell>
          <cell r="E2645">
            <v>14.56</v>
          </cell>
          <cell r="F2645">
            <v>113.09</v>
          </cell>
        </row>
        <row r="2646">
          <cell r="A2646" t="str">
            <v>41.14</v>
          </cell>
          <cell r="B2646" t="str">
            <v>Aparelho de iluminacao comercial e industrial</v>
          </cell>
        </row>
        <row r="2647">
          <cell r="A2647" t="str">
            <v>41.14.020</v>
          </cell>
          <cell r="B2647" t="str">
            <v>Luminária retangular de embutir tipo calha fechada, com difusor plano, para 2 lâmpadas fluorescentes tubulares de 28 W/32 W/36 W/54 W</v>
          </cell>
          <cell r="C2647" t="str">
            <v>UN</v>
          </cell>
          <cell r="D2647">
            <v>166.56</v>
          </cell>
          <cell r="E2647">
            <v>14.56</v>
          </cell>
          <cell r="F2647">
            <v>181.12</v>
          </cell>
        </row>
        <row r="2648">
          <cell r="A2648" t="str">
            <v>41.14.070</v>
          </cell>
          <cell r="B2648" t="str">
            <v>Luminária retangular de sobrepor tipo calha aberta, para 2 lâmpadas fluorescentes tubulares de 32 W</v>
          </cell>
          <cell r="C2648" t="str">
            <v>UN</v>
          </cell>
          <cell r="D2648">
            <v>59.63</v>
          </cell>
          <cell r="E2648">
            <v>14.56</v>
          </cell>
          <cell r="F2648">
            <v>74.19</v>
          </cell>
        </row>
        <row r="2649">
          <cell r="A2649" t="str">
            <v>41.14.090</v>
          </cell>
          <cell r="B2649" t="str">
            <v>Luminária retangular de sobrepor tipo calha fechada, com difusor translúcido, para 2 lâmpadas fluorescentes de 28 W/32 W/36 W/54 W</v>
          </cell>
          <cell r="C2649" t="str">
            <v>UN</v>
          </cell>
          <cell r="D2649">
            <v>165.1</v>
          </cell>
          <cell r="E2649">
            <v>14.56</v>
          </cell>
          <cell r="F2649">
            <v>179.66</v>
          </cell>
        </row>
        <row r="2650">
          <cell r="A2650" t="str">
            <v>41.14.210</v>
          </cell>
          <cell r="B2650" t="str">
            <v>Luminária quadrada de embutir tipo calha aberta com aletas planas, para 2 lâmpadas fluorescentes compactas de 18 W/26 W</v>
          </cell>
          <cell r="C2650" t="str">
            <v>UN</v>
          </cell>
          <cell r="D2650">
            <v>58.84</v>
          </cell>
          <cell r="E2650">
            <v>18.2</v>
          </cell>
          <cell r="F2650">
            <v>77.040000000000006</v>
          </cell>
        </row>
        <row r="2651">
          <cell r="A2651" t="str">
            <v>41.14.310</v>
          </cell>
          <cell r="B2651" t="str">
            <v>Luminária redonda de embutir com difusor recuado, para 1 ou 2 lâmpadas fluorescentes compactas de 15 W/18 W/20 W/23 W/26 W</v>
          </cell>
          <cell r="C2651" t="str">
            <v>UN</v>
          </cell>
          <cell r="D2651">
            <v>90.75</v>
          </cell>
          <cell r="E2651">
            <v>14.56</v>
          </cell>
          <cell r="F2651">
            <v>105.31</v>
          </cell>
        </row>
        <row r="2652">
          <cell r="A2652" t="str">
            <v>41.14.390</v>
          </cell>
          <cell r="B2652" t="str">
            <v>Luminária retangular de sobrepor tipo calha aberta, com refletor em alumínio de alto brilho, para 2 lâmpadas fluorescentes tubulares 32 W/36 W</v>
          </cell>
          <cell r="C2652" t="str">
            <v>UN</v>
          </cell>
          <cell r="D2652">
            <v>114.77</v>
          </cell>
          <cell r="E2652">
            <v>14.56</v>
          </cell>
          <cell r="F2652">
            <v>129.33000000000001</v>
          </cell>
        </row>
        <row r="2653">
          <cell r="A2653" t="str">
            <v>41.14.430</v>
          </cell>
          <cell r="B2653" t="str">
            <v>Luminária quadrada de embutir tipo calha aberta, com refletor e aleta parabólicas em alumínio de alto brilho, para 4 lâmpadas fluorescentes de 14 W/16 W/18 W</v>
          </cell>
          <cell r="C2653" t="str">
            <v>UN</v>
          </cell>
          <cell r="D2653">
            <v>195.25</v>
          </cell>
          <cell r="E2653">
            <v>14.56</v>
          </cell>
          <cell r="F2653">
            <v>209.81</v>
          </cell>
        </row>
        <row r="2654">
          <cell r="A2654" t="str">
            <v>41.14.510</v>
          </cell>
          <cell r="B2654" t="str">
            <v>Luminária industrial pendente com refletor prismático sem alojamento para reator, para lâmpadas vapor de sódio/metálico ou mista de 150 W/250 W/400 W</v>
          </cell>
          <cell r="C2654" t="str">
            <v>UN</v>
          </cell>
          <cell r="D2654">
            <v>152.66</v>
          </cell>
          <cell r="E2654">
            <v>10.92</v>
          </cell>
          <cell r="F2654">
            <v>163.58000000000001</v>
          </cell>
        </row>
        <row r="2655">
          <cell r="A2655" t="str">
            <v>41.14.530</v>
          </cell>
          <cell r="B2655" t="str">
            <v>Luminária redonda de sobrepor com difusor em vidro temperado jateado para 1 ou 2 lâmpadas fluorescentes compactas de 18 W/26 W</v>
          </cell>
          <cell r="C2655" t="str">
            <v>UN</v>
          </cell>
          <cell r="D2655">
            <v>56.93</v>
          </cell>
          <cell r="E2655">
            <v>10.92</v>
          </cell>
          <cell r="F2655">
            <v>67.849999999999994</v>
          </cell>
        </row>
        <row r="2656">
          <cell r="A2656" t="str">
            <v>41.14.560</v>
          </cell>
          <cell r="B2656" t="str">
            <v>Luminária retangular de embutir tipo calha aberta com aletas parabólicas para 2 lâmpadas fluorescentes tubulares de 28 W/54 W</v>
          </cell>
          <cell r="C2656" t="str">
            <v>UN</v>
          </cell>
          <cell r="D2656">
            <v>128.66999999999999</v>
          </cell>
          <cell r="E2656">
            <v>14.56</v>
          </cell>
          <cell r="F2656">
            <v>143.22999999999999</v>
          </cell>
        </row>
        <row r="2657">
          <cell r="A2657" t="str">
            <v>41.14.590</v>
          </cell>
          <cell r="B2657" t="str">
            <v>Luminária industrial pendente tipo calha aberta instalação em perfilado para 1 ou 2 lâmpadas fluorescentes tubulares 14 W</v>
          </cell>
          <cell r="C2657" t="str">
            <v>UN</v>
          </cell>
          <cell r="D2657">
            <v>75.61</v>
          </cell>
          <cell r="E2657">
            <v>18.2</v>
          </cell>
          <cell r="F2657">
            <v>93.81</v>
          </cell>
        </row>
        <row r="2658">
          <cell r="A2658" t="str">
            <v>41.14.600</v>
          </cell>
          <cell r="B2658" t="str">
            <v>Luminária industrial pendente tipo calha aberta instalação em perfilado para 1 ou 2 lâmpadas fluorescentes tubulares 28 W/54 W</v>
          </cell>
          <cell r="C2658" t="str">
            <v>UN</v>
          </cell>
          <cell r="D2658">
            <v>95.1</v>
          </cell>
          <cell r="E2658">
            <v>18.2</v>
          </cell>
          <cell r="F2658">
            <v>113.3</v>
          </cell>
        </row>
        <row r="2659">
          <cell r="A2659" t="str">
            <v>41.14.620</v>
          </cell>
          <cell r="B2659" t="str">
            <v>Luminária retangular de sobrepor tipo calha aberta com refletor e aletas parabólicas para 2 lâmpadas fluorescentes tubulares 28 W/54 W</v>
          </cell>
          <cell r="C2659" t="str">
            <v>UN</v>
          </cell>
          <cell r="D2659">
            <v>165.01</v>
          </cell>
          <cell r="E2659">
            <v>18.2</v>
          </cell>
          <cell r="F2659">
            <v>183.21</v>
          </cell>
        </row>
        <row r="2660">
          <cell r="A2660" t="str">
            <v>41.14.640</v>
          </cell>
          <cell r="B2660" t="str">
            <v>Luminária retangular de embutir tipo calha aberta com refletor em alumínio de alto brilho para 2 lâmpadas fluorescentes tubulares de 28 W/54 W</v>
          </cell>
          <cell r="C2660" t="str">
            <v>UN</v>
          </cell>
          <cell r="D2660">
            <v>91.23</v>
          </cell>
          <cell r="E2660">
            <v>18.2</v>
          </cell>
          <cell r="F2660">
            <v>109.43</v>
          </cell>
        </row>
        <row r="2661">
          <cell r="A2661" t="str">
            <v>41.14.670</v>
          </cell>
          <cell r="B2661" t="str">
            <v>Luminária triangular de sobrepor tipo arandela para fluorescente compacta de 15 W/20 W/23 W</v>
          </cell>
          <cell r="C2661" t="str">
            <v>UN</v>
          </cell>
          <cell r="D2661">
            <v>72.11</v>
          </cell>
          <cell r="E2661">
            <v>18.2</v>
          </cell>
          <cell r="F2661">
            <v>90.31</v>
          </cell>
        </row>
        <row r="2662">
          <cell r="A2662" t="str">
            <v>41.14.730</v>
          </cell>
          <cell r="B2662" t="str">
            <v>Luminária redonda de embutir com refletor em alumínio jateado e difusor em vidro para 2 lâmpadas fluorescentes compactas duplas de 18 W/26 W</v>
          </cell>
          <cell r="C2662" t="str">
            <v>UN</v>
          </cell>
          <cell r="D2662">
            <v>60.67</v>
          </cell>
          <cell r="E2662">
            <v>14.56</v>
          </cell>
          <cell r="F2662">
            <v>75.23</v>
          </cell>
        </row>
        <row r="2663">
          <cell r="A2663" t="str">
            <v>41.14.740</v>
          </cell>
          <cell r="B2663" t="str">
            <v>Luminária retangular de embutir assimétrica para 1 lâmpada fluorescente tubular de 14 W</v>
          </cell>
          <cell r="C2663" t="str">
            <v>UN</v>
          </cell>
          <cell r="D2663">
            <v>113.17</v>
          </cell>
          <cell r="E2663">
            <v>14.56</v>
          </cell>
          <cell r="F2663">
            <v>127.73</v>
          </cell>
        </row>
        <row r="2664">
          <cell r="A2664" t="str">
            <v>41.14.750</v>
          </cell>
          <cell r="B2664" t="str">
            <v>Luminária redonda de sobrepor ou pendente com refletor em alumínio anodizado facho concentrado para 1 lâmpada vapor metálico elipsoidal de 250 W ou 400 W</v>
          </cell>
          <cell r="C2664" t="str">
            <v>UN</v>
          </cell>
          <cell r="D2664">
            <v>400.78</v>
          </cell>
          <cell r="E2664">
            <v>14.56</v>
          </cell>
          <cell r="F2664">
            <v>415.34</v>
          </cell>
        </row>
        <row r="2665">
          <cell r="A2665" t="str">
            <v>41.14.780</v>
          </cell>
          <cell r="B2665" t="str">
            <v>Luminária retangular de sobrepor tipo calha fechada, com difusor plano, para 4 lâmpadas fluorescentes tubulares de 14 W/16 W/18 W</v>
          </cell>
          <cell r="C2665" t="str">
            <v>UN</v>
          </cell>
          <cell r="D2665">
            <v>196.54</v>
          </cell>
          <cell r="E2665">
            <v>14.56</v>
          </cell>
          <cell r="F2665">
            <v>211.1</v>
          </cell>
        </row>
        <row r="2666">
          <cell r="A2666" t="str">
            <v>41.14.790</v>
          </cell>
          <cell r="B2666" t="str">
            <v>Luminária retangular de embutir tipo calha aberta com refletor assimétrico em alumínio de alto brilho para 2 lâmpadas fluorescentes tubulares de 28 W/54 W</v>
          </cell>
          <cell r="C2666" t="str">
            <v>UN</v>
          </cell>
          <cell r="D2666">
            <v>166.53</v>
          </cell>
          <cell r="E2666">
            <v>14.56</v>
          </cell>
          <cell r="F2666">
            <v>181.09</v>
          </cell>
        </row>
        <row r="2667">
          <cell r="A2667" t="str">
            <v>41.15</v>
          </cell>
          <cell r="B2667" t="str">
            <v>Aparelho de iluminacao interna decorativa</v>
          </cell>
        </row>
        <row r="2668">
          <cell r="A2668" t="str">
            <v>41.15.170</v>
          </cell>
          <cell r="B2668" t="str">
            <v>Luminária redonda de embutir, com foco orientável e acessório antiofuscante, para 1 lâmpada dicroica de 50 W</v>
          </cell>
          <cell r="C2668" t="str">
            <v>UN</v>
          </cell>
          <cell r="D2668">
            <v>36.14</v>
          </cell>
          <cell r="E2668">
            <v>10.92</v>
          </cell>
          <cell r="F2668">
            <v>47.06</v>
          </cell>
        </row>
        <row r="2669">
          <cell r="A2669" t="str">
            <v>41.20</v>
          </cell>
          <cell r="B2669" t="str">
            <v>Reparos, conservacoes e complementos - GRUPO 41</v>
          </cell>
        </row>
        <row r="2670">
          <cell r="A2670" t="str">
            <v>41.20.020</v>
          </cell>
          <cell r="B2670" t="str">
            <v>Recolocação de aparelhos de iluminação ou projetores fixos em teto, piso ou parede</v>
          </cell>
          <cell r="C2670" t="str">
            <v>UN</v>
          </cell>
          <cell r="D2670">
            <v>0.37</v>
          </cell>
          <cell r="E2670">
            <v>14.56</v>
          </cell>
          <cell r="F2670">
            <v>14.93</v>
          </cell>
        </row>
        <row r="2671">
          <cell r="A2671" t="str">
            <v>41.20.080</v>
          </cell>
          <cell r="B2671" t="str">
            <v>Plafon plástico e/ou PVC para acabamento de ponto de luz, com soquete E-27 para lâmpada fluorescente compacta</v>
          </cell>
          <cell r="C2671" t="str">
            <v>UN</v>
          </cell>
          <cell r="D2671">
            <v>6.58</v>
          </cell>
          <cell r="E2671">
            <v>2.9</v>
          </cell>
          <cell r="F2671">
            <v>9.48</v>
          </cell>
        </row>
        <row r="2672">
          <cell r="A2672" t="str">
            <v>41.20.120</v>
          </cell>
          <cell r="B2672" t="str">
            <v>Recolocação de reator</v>
          </cell>
          <cell r="C2672" t="str">
            <v>UN</v>
          </cell>
          <cell r="E2672">
            <v>14.56</v>
          </cell>
          <cell r="F2672">
            <v>14.56</v>
          </cell>
        </row>
        <row r="2673">
          <cell r="A2673" t="str">
            <v>41.20.130</v>
          </cell>
          <cell r="B2673" t="str">
            <v>Recolocação de lâmpada</v>
          </cell>
          <cell r="C2673" t="str">
            <v>UN</v>
          </cell>
          <cell r="E2673">
            <v>2.9</v>
          </cell>
          <cell r="F2673">
            <v>2.9</v>
          </cell>
        </row>
        <row r="2674">
          <cell r="A2674" t="str">
            <v>41.31</v>
          </cell>
          <cell r="B2674" t="str">
            <v>Iluminacao LED</v>
          </cell>
        </row>
        <row r="2675">
          <cell r="A2675" t="str">
            <v>41.31.040</v>
          </cell>
          <cell r="B2675" t="str">
            <v>Luminária LED retangular de sobrepor com difusor translúcido, 4000 K, fluxo luminoso de 3690 a 4800 lm, potência de 38 W a 41 W</v>
          </cell>
          <cell r="C2675" t="str">
            <v>UN</v>
          </cell>
          <cell r="D2675">
            <v>352.12</v>
          </cell>
          <cell r="E2675">
            <v>14.56</v>
          </cell>
          <cell r="F2675">
            <v>366.68</v>
          </cell>
        </row>
        <row r="2676">
          <cell r="A2676" t="str">
            <v>41.31.070</v>
          </cell>
          <cell r="B2676" t="str">
            <v>Luminária LED quadrada de sobrepor com difusor prismático translúcido, 4000 K, fluxo luminoso de 1363 a 1800 lm, potência de 15 W a 24 W</v>
          </cell>
          <cell r="C2676" t="str">
            <v>UN</v>
          </cell>
          <cell r="D2676">
            <v>266.67</v>
          </cell>
          <cell r="E2676">
            <v>10.92</v>
          </cell>
          <cell r="F2676">
            <v>277.58999999999997</v>
          </cell>
        </row>
        <row r="2677">
          <cell r="A2677" t="str">
            <v>41.31.080</v>
          </cell>
          <cell r="B2677" t="str">
            <v>Luminária LED redonda de embutir com difusor translúcido, 4000 K, fluxo luminoso de 800 a 1060 lm, potência de 9 W a 12 W</v>
          </cell>
          <cell r="C2677" t="str">
            <v>UN</v>
          </cell>
          <cell r="D2677">
            <v>144.47</v>
          </cell>
          <cell r="E2677">
            <v>14.56</v>
          </cell>
          <cell r="F2677">
            <v>159.03</v>
          </cell>
        </row>
        <row r="2678">
          <cell r="A2678" t="str">
            <v>41.31.087</v>
          </cell>
          <cell r="B2678" t="str">
            <v>Luminária LED redonda de sobrepor com difusor recuado translucido, 4000 K, fluxo luminoso de 1900 a 2000 lm, potência de 17 W a 19 W</v>
          </cell>
          <cell r="C2678" t="str">
            <v>UN</v>
          </cell>
          <cell r="D2678">
            <v>248.18</v>
          </cell>
          <cell r="E2678">
            <v>10.92</v>
          </cell>
          <cell r="F2678">
            <v>259.10000000000002</v>
          </cell>
        </row>
        <row r="2679">
          <cell r="A2679" t="str">
            <v>41.31.100</v>
          </cell>
          <cell r="B2679" t="str">
            <v>Projetor LED verde retangular, foco orientável, para fixação em parede ou piso, potência de 7,5 W</v>
          </cell>
          <cell r="C2679" t="str">
            <v>UN</v>
          </cell>
          <cell r="D2679">
            <v>39.340000000000003</v>
          </cell>
          <cell r="E2679">
            <v>10.92</v>
          </cell>
          <cell r="F2679">
            <v>50.26</v>
          </cell>
        </row>
        <row r="2680">
          <cell r="A2680" t="str">
            <v>41.31.101</v>
          </cell>
          <cell r="B2680" t="str">
            <v>Projetor LED retangular, potência de 30 W, fluxo luminoso de 2250 a 2400 lm, temperatura cor 6.500 K, bivolt</v>
          </cell>
          <cell r="C2680" t="str">
            <v>UN</v>
          </cell>
          <cell r="D2680">
            <v>69.239999999999995</v>
          </cell>
          <cell r="E2680">
            <v>18.2</v>
          </cell>
          <cell r="F2680">
            <v>87.44</v>
          </cell>
        </row>
        <row r="2681">
          <cell r="A2681" t="str">
            <v>42</v>
          </cell>
          <cell r="B2681" t="str">
            <v>PARA-RAIOS PARA EDIFICACAO</v>
          </cell>
        </row>
        <row r="2682">
          <cell r="A2682" t="str">
            <v>42.01</v>
          </cell>
          <cell r="B2682" t="str">
            <v>Complementos para para-raios</v>
          </cell>
        </row>
        <row r="2683">
          <cell r="A2683" t="str">
            <v>42.01.020</v>
          </cell>
          <cell r="B2683" t="str">
            <v>Captor tipo Franklin, h= 300 mm, 4 pontos, 1 descida, acabamento cromado</v>
          </cell>
          <cell r="C2683" t="str">
            <v>UN</v>
          </cell>
          <cell r="D2683">
            <v>82.32</v>
          </cell>
          <cell r="E2683">
            <v>9.1</v>
          </cell>
          <cell r="F2683">
            <v>91.42</v>
          </cell>
        </row>
        <row r="2684">
          <cell r="A2684" t="str">
            <v>42.01.040</v>
          </cell>
          <cell r="B2684" t="str">
            <v>Captor tipo Franklin, h= 300 mm, 4 pontos, 2 descidas, acabamento cromado</v>
          </cell>
          <cell r="C2684" t="str">
            <v>UN</v>
          </cell>
          <cell r="D2684">
            <v>131.16</v>
          </cell>
          <cell r="E2684">
            <v>9.1</v>
          </cell>
          <cell r="F2684">
            <v>140.26</v>
          </cell>
        </row>
        <row r="2685">
          <cell r="A2685" t="str">
            <v>42.01.060</v>
          </cell>
          <cell r="B2685" t="str">
            <v>Luva de redução galvanizada de 2´ x 3/4´</v>
          </cell>
          <cell r="C2685" t="str">
            <v>UN</v>
          </cell>
          <cell r="D2685">
            <v>73.66</v>
          </cell>
          <cell r="E2685">
            <v>9.1</v>
          </cell>
          <cell r="F2685">
            <v>82.76</v>
          </cell>
        </row>
        <row r="2686">
          <cell r="A2686" t="str">
            <v>42.01.080</v>
          </cell>
          <cell r="B2686" t="str">
            <v>Niple duplo galvanizado de 2´</v>
          </cell>
          <cell r="C2686" t="str">
            <v>UN</v>
          </cell>
          <cell r="D2686">
            <v>49.93</v>
          </cell>
          <cell r="E2686">
            <v>9.1</v>
          </cell>
          <cell r="F2686">
            <v>59.03</v>
          </cell>
        </row>
        <row r="2687">
          <cell r="A2687" t="str">
            <v>42.01.086</v>
          </cell>
          <cell r="B2687" t="str">
            <v>Captor tipo terminal aéreo, h= 300 mm em alumínio</v>
          </cell>
          <cell r="C2687" t="str">
            <v>UN</v>
          </cell>
          <cell r="D2687">
            <v>5.31</v>
          </cell>
          <cell r="E2687">
            <v>9.1</v>
          </cell>
          <cell r="F2687">
            <v>14.41</v>
          </cell>
        </row>
        <row r="2688">
          <cell r="A2688" t="str">
            <v>42.01.090</v>
          </cell>
          <cell r="B2688" t="str">
            <v>Captor tipo terminal aéreo, h= 300 mm, diâmetro de 1/4´ em cobre</v>
          </cell>
          <cell r="C2688" t="str">
            <v>UN</v>
          </cell>
          <cell r="D2688">
            <v>10.76</v>
          </cell>
          <cell r="E2688">
            <v>9.1</v>
          </cell>
          <cell r="F2688">
            <v>19.86</v>
          </cell>
        </row>
        <row r="2689">
          <cell r="A2689" t="str">
            <v>42.01.096</v>
          </cell>
          <cell r="B2689" t="str">
            <v>Captor tipo terminal aéreo, h= 250 mm, diâmetro de 3/8´ galvanizado a fogo</v>
          </cell>
          <cell r="C2689" t="str">
            <v>UN</v>
          </cell>
          <cell r="D2689">
            <v>11.92</v>
          </cell>
          <cell r="E2689">
            <v>9.1</v>
          </cell>
          <cell r="F2689">
            <v>21.02</v>
          </cell>
        </row>
        <row r="2690">
          <cell r="A2690" t="str">
            <v>42.01.098</v>
          </cell>
          <cell r="B2690" t="str">
            <v>Captor tipo terminal aéreo, h= 600 mm, diâmetro de 3/8´ galvanizado a fogo</v>
          </cell>
          <cell r="C2690" t="str">
            <v>UN</v>
          </cell>
          <cell r="D2690">
            <v>15.18</v>
          </cell>
          <cell r="E2690">
            <v>9.1</v>
          </cell>
          <cell r="F2690">
            <v>24.28</v>
          </cell>
        </row>
        <row r="2691">
          <cell r="A2691" t="str">
            <v>42.02</v>
          </cell>
          <cell r="B2691" t="str">
            <v>Isolador galvanizado uso geral</v>
          </cell>
        </row>
        <row r="2692">
          <cell r="A2692" t="str">
            <v>42.02.010</v>
          </cell>
          <cell r="B2692" t="str">
            <v>Isolador galvanizado uso geral, simples com rosca mecânica</v>
          </cell>
          <cell r="C2692" t="str">
            <v>UN</v>
          </cell>
          <cell r="D2692">
            <v>5.88</v>
          </cell>
          <cell r="E2692">
            <v>9.1</v>
          </cell>
          <cell r="F2692">
            <v>14.98</v>
          </cell>
        </row>
        <row r="2693">
          <cell r="A2693" t="str">
            <v>42.02.020</v>
          </cell>
          <cell r="B2693" t="str">
            <v>Isolador galvanizado uso geral, reforçado para fixação a 90°</v>
          </cell>
          <cell r="C2693" t="str">
            <v>UN</v>
          </cell>
          <cell r="D2693">
            <v>15.75</v>
          </cell>
          <cell r="E2693">
            <v>9.1</v>
          </cell>
          <cell r="F2693">
            <v>24.85</v>
          </cell>
        </row>
        <row r="2694">
          <cell r="A2694" t="str">
            <v>42.02.040</v>
          </cell>
          <cell r="B2694" t="str">
            <v>Isolador galvanizado uso geral, simples com chapa de encosto</v>
          </cell>
          <cell r="C2694" t="str">
            <v>UN</v>
          </cell>
          <cell r="D2694">
            <v>5.43</v>
          </cell>
          <cell r="E2694">
            <v>9.1</v>
          </cell>
          <cell r="F2694">
            <v>14.53</v>
          </cell>
        </row>
        <row r="2695">
          <cell r="A2695" t="str">
            <v>42.02.060</v>
          </cell>
          <cell r="B2695" t="str">
            <v>Isolador galvanizado uso geral, reforçado com chapa de encosto</v>
          </cell>
          <cell r="C2695" t="str">
            <v>UN</v>
          </cell>
          <cell r="D2695">
            <v>8.15</v>
          </cell>
          <cell r="E2695">
            <v>9.1</v>
          </cell>
          <cell r="F2695">
            <v>17.25</v>
          </cell>
        </row>
        <row r="2696">
          <cell r="A2696" t="str">
            <v>42.02.080</v>
          </cell>
          <cell r="B2696" t="str">
            <v>Isolador galvanizado uso geral, simples com calha para telha ondulada</v>
          </cell>
          <cell r="C2696" t="str">
            <v>UN</v>
          </cell>
          <cell r="D2696">
            <v>14</v>
          </cell>
          <cell r="E2696">
            <v>9.1</v>
          </cell>
          <cell r="F2696">
            <v>23.1</v>
          </cell>
        </row>
        <row r="2697">
          <cell r="A2697" t="str">
            <v>42.02.100</v>
          </cell>
          <cell r="B2697" t="str">
            <v>Isolador galvanizado uso geral, reforçado com calha para telha ondulada</v>
          </cell>
          <cell r="C2697" t="str">
            <v>UN</v>
          </cell>
          <cell r="D2697">
            <v>16.420000000000002</v>
          </cell>
          <cell r="E2697">
            <v>9.1</v>
          </cell>
          <cell r="F2697">
            <v>25.52</v>
          </cell>
        </row>
        <row r="2698">
          <cell r="A2698" t="str">
            <v>42.03</v>
          </cell>
          <cell r="B2698" t="str">
            <v>Isolador galvanizado para mastro</v>
          </cell>
        </row>
        <row r="2699">
          <cell r="A2699" t="str">
            <v>42.03.020</v>
          </cell>
          <cell r="B2699" t="str">
            <v>Isolador galvanizado para mastro de diâmetro 2´, simples com 1 descida</v>
          </cell>
          <cell r="C2699" t="str">
            <v>UN</v>
          </cell>
          <cell r="D2699">
            <v>13.69</v>
          </cell>
          <cell r="E2699">
            <v>9.1</v>
          </cell>
          <cell r="F2699">
            <v>22.79</v>
          </cell>
        </row>
        <row r="2700">
          <cell r="A2700" t="str">
            <v>42.03.040</v>
          </cell>
          <cell r="B2700" t="str">
            <v>Isolador galvanizado para mastro de diâmetro 2´, simples com 2 descidas</v>
          </cell>
          <cell r="C2700" t="str">
            <v>UN</v>
          </cell>
          <cell r="D2700">
            <v>14.97</v>
          </cell>
          <cell r="E2700">
            <v>9.1</v>
          </cell>
          <cell r="F2700">
            <v>24.07</v>
          </cell>
        </row>
        <row r="2701">
          <cell r="A2701" t="str">
            <v>42.03.060</v>
          </cell>
          <cell r="B2701" t="str">
            <v>Isolador galvanizado para mastro de diâmetro 2´, reforçado com 1 descida</v>
          </cell>
          <cell r="C2701" t="str">
            <v>UN</v>
          </cell>
          <cell r="D2701">
            <v>13.78</v>
          </cell>
          <cell r="E2701">
            <v>9.1</v>
          </cell>
          <cell r="F2701">
            <v>22.88</v>
          </cell>
        </row>
        <row r="2702">
          <cell r="A2702" t="str">
            <v>42.03.080</v>
          </cell>
          <cell r="B2702" t="str">
            <v>Isolador galvanizado para mastro de diâmetro 2´, reforçado com 2 descidas</v>
          </cell>
          <cell r="C2702" t="str">
            <v>UN</v>
          </cell>
          <cell r="D2702">
            <v>19.989999999999998</v>
          </cell>
          <cell r="E2702">
            <v>9.1</v>
          </cell>
          <cell r="F2702">
            <v>29.09</v>
          </cell>
        </row>
        <row r="2703">
          <cell r="A2703" t="str">
            <v>42.04</v>
          </cell>
          <cell r="B2703" t="str">
            <v>Componentes de sustentacao para mastro galvanizado</v>
          </cell>
        </row>
        <row r="2704">
          <cell r="A2704" t="str">
            <v>42.04.020</v>
          </cell>
          <cell r="B2704" t="str">
            <v>Braçadeira de contraventagem para mastro de diâmetro 2´</v>
          </cell>
          <cell r="C2704" t="str">
            <v>UN</v>
          </cell>
          <cell r="D2704">
            <v>13.12</v>
          </cell>
          <cell r="E2704">
            <v>9.1</v>
          </cell>
          <cell r="F2704">
            <v>22.22</v>
          </cell>
        </row>
        <row r="2705">
          <cell r="A2705" t="str">
            <v>42.04.040</v>
          </cell>
          <cell r="B2705" t="str">
            <v>Apoio para mastro de diâmetro 2´</v>
          </cell>
          <cell r="C2705" t="str">
            <v>UN</v>
          </cell>
          <cell r="D2705">
            <v>13.14</v>
          </cell>
          <cell r="E2705">
            <v>9.1</v>
          </cell>
          <cell r="F2705">
            <v>22.24</v>
          </cell>
        </row>
        <row r="2706">
          <cell r="A2706" t="str">
            <v>42.04.060</v>
          </cell>
          <cell r="B2706" t="str">
            <v>Base para mastro de diâmetro 2´</v>
          </cell>
          <cell r="C2706" t="str">
            <v>UN</v>
          </cell>
          <cell r="D2706">
            <v>78.44</v>
          </cell>
          <cell r="E2706">
            <v>9.1</v>
          </cell>
          <cell r="F2706">
            <v>87.54</v>
          </cell>
        </row>
        <row r="2707">
          <cell r="A2707" t="str">
            <v>42.04.080</v>
          </cell>
          <cell r="B2707" t="str">
            <v>Contraventagem com cabo para mastro de diâmetro 2´</v>
          </cell>
          <cell r="C2707" t="str">
            <v>UN</v>
          </cell>
          <cell r="D2707">
            <v>189.25</v>
          </cell>
          <cell r="E2707">
            <v>10.92</v>
          </cell>
          <cell r="F2707">
            <v>200.17</v>
          </cell>
        </row>
        <row r="2708">
          <cell r="A2708" t="str">
            <v>42.04.120</v>
          </cell>
          <cell r="B2708" t="str">
            <v>Mastro simples galvanizado de diâmetro 2´</v>
          </cell>
          <cell r="C2708" t="str">
            <v>M</v>
          </cell>
          <cell r="D2708">
            <v>86.01</v>
          </cell>
          <cell r="E2708">
            <v>10.92</v>
          </cell>
          <cell r="F2708">
            <v>96.93</v>
          </cell>
        </row>
        <row r="2709">
          <cell r="A2709" t="str">
            <v>42.04.140</v>
          </cell>
          <cell r="B2709" t="str">
            <v>Suporte porta bandeira simples para mastro de diâmetro 2´</v>
          </cell>
          <cell r="C2709" t="str">
            <v>UN</v>
          </cell>
          <cell r="D2709">
            <v>17.62</v>
          </cell>
          <cell r="E2709">
            <v>9.1</v>
          </cell>
          <cell r="F2709">
            <v>26.72</v>
          </cell>
        </row>
        <row r="2710">
          <cell r="A2710" t="str">
            <v>42.04.160</v>
          </cell>
          <cell r="B2710" t="str">
            <v>Suporte porta bandeira reforçado para mastro de diâmetro 2´</v>
          </cell>
          <cell r="C2710" t="str">
            <v>UN</v>
          </cell>
          <cell r="D2710">
            <v>35.44</v>
          </cell>
          <cell r="E2710">
            <v>9.1</v>
          </cell>
          <cell r="F2710">
            <v>44.54</v>
          </cell>
        </row>
        <row r="2711">
          <cell r="A2711" t="str">
            <v>42.05</v>
          </cell>
          <cell r="B2711" t="str">
            <v>Componentes para cabo de descida</v>
          </cell>
        </row>
        <row r="2712">
          <cell r="A2712" t="str">
            <v>42.05.010</v>
          </cell>
          <cell r="B2712" t="str">
            <v>Sinalizador de obstáculo simples, sem célula fotoelétrica</v>
          </cell>
          <cell r="C2712" t="str">
            <v>UN</v>
          </cell>
          <cell r="D2712">
            <v>40.72</v>
          </cell>
          <cell r="E2712">
            <v>9.1</v>
          </cell>
          <cell r="F2712">
            <v>49.82</v>
          </cell>
        </row>
        <row r="2713">
          <cell r="A2713" t="str">
            <v>42.05.020</v>
          </cell>
          <cell r="B2713" t="str">
            <v>Braçadeira para fixação do aparelho sinalizador para mastro de diâmetro 2´</v>
          </cell>
          <cell r="C2713" t="str">
            <v>UN</v>
          </cell>
          <cell r="D2713">
            <v>17.02</v>
          </cell>
          <cell r="E2713">
            <v>9.1</v>
          </cell>
          <cell r="F2713">
            <v>26.12</v>
          </cell>
        </row>
        <row r="2714">
          <cell r="A2714" t="str">
            <v>42.05.030</v>
          </cell>
          <cell r="B2714" t="str">
            <v>Sinalizador de obstáculo duplo, sem célula fotoelétrica</v>
          </cell>
          <cell r="C2714" t="str">
            <v>UN</v>
          </cell>
          <cell r="D2714">
            <v>77.94</v>
          </cell>
          <cell r="E2714">
            <v>9.1</v>
          </cell>
          <cell r="F2714">
            <v>87.04</v>
          </cell>
        </row>
        <row r="2715">
          <cell r="A2715" t="str">
            <v>42.05.050</v>
          </cell>
          <cell r="B2715" t="str">
            <v>Sinalizador de obstáculo simples, com célula fotoelétrica</v>
          </cell>
          <cell r="C2715" t="str">
            <v>UN</v>
          </cell>
          <cell r="D2715">
            <v>60.99</v>
          </cell>
          <cell r="E2715">
            <v>9.1</v>
          </cell>
          <cell r="F2715">
            <v>70.09</v>
          </cell>
        </row>
        <row r="2716">
          <cell r="A2716" t="str">
            <v>42.05.070</v>
          </cell>
          <cell r="B2716" t="str">
            <v>Sinalizador de obstáculo duplo, com célula fotoelétrica</v>
          </cell>
          <cell r="C2716" t="str">
            <v>UN</v>
          </cell>
          <cell r="D2716">
            <v>128.12</v>
          </cell>
          <cell r="E2716">
            <v>9.1</v>
          </cell>
          <cell r="F2716">
            <v>137.22</v>
          </cell>
        </row>
        <row r="2717">
          <cell r="A2717" t="str">
            <v>42.05.100</v>
          </cell>
          <cell r="B2717" t="str">
            <v>Caixa de inspeção suspensa</v>
          </cell>
          <cell r="C2717" t="str">
            <v>UN</v>
          </cell>
          <cell r="D2717">
            <v>19.22</v>
          </cell>
          <cell r="E2717">
            <v>36.39</v>
          </cell>
          <cell r="F2717">
            <v>55.61</v>
          </cell>
        </row>
        <row r="2718">
          <cell r="A2718" t="str">
            <v>42.05.110</v>
          </cell>
          <cell r="B2718" t="str">
            <v>Conector cabo/haste de 3/4´</v>
          </cell>
          <cell r="C2718" t="str">
            <v>UN</v>
          </cell>
          <cell r="D2718">
            <v>21.73</v>
          </cell>
          <cell r="E2718">
            <v>3.64</v>
          </cell>
          <cell r="F2718">
            <v>25.37</v>
          </cell>
        </row>
        <row r="2719">
          <cell r="A2719" t="str">
            <v>42.05.120</v>
          </cell>
          <cell r="B2719" t="str">
            <v>Conector de emenda em latão para cabo de até 50 mm² com 4 parafusos</v>
          </cell>
          <cell r="C2719" t="str">
            <v>UN</v>
          </cell>
          <cell r="D2719">
            <v>27.09</v>
          </cell>
          <cell r="E2719">
            <v>3.64</v>
          </cell>
          <cell r="F2719">
            <v>30.73</v>
          </cell>
        </row>
        <row r="2720">
          <cell r="A2720" t="str">
            <v>42.05.140</v>
          </cell>
          <cell r="B2720" t="str">
            <v>Conector olhal cabo/haste de 3/4´</v>
          </cell>
          <cell r="C2720" t="str">
            <v>UN</v>
          </cell>
          <cell r="D2720">
            <v>16.23</v>
          </cell>
          <cell r="E2720">
            <v>3.64</v>
          </cell>
          <cell r="F2720">
            <v>19.87</v>
          </cell>
        </row>
        <row r="2721">
          <cell r="A2721" t="str">
            <v>42.05.160</v>
          </cell>
          <cell r="B2721" t="str">
            <v>Conector olhal cabo/haste de 5/8´</v>
          </cell>
          <cell r="C2721" t="str">
            <v>UN</v>
          </cell>
          <cell r="D2721">
            <v>5.84</v>
          </cell>
          <cell r="E2721">
            <v>3.64</v>
          </cell>
          <cell r="F2721">
            <v>9.48</v>
          </cell>
        </row>
        <row r="2722">
          <cell r="A2722" t="str">
            <v>42.05.170</v>
          </cell>
          <cell r="B2722" t="str">
            <v>Vergalhão liso de aço galvanizado, diâmetro de 3/8´</v>
          </cell>
          <cell r="C2722" t="str">
            <v>M</v>
          </cell>
          <cell r="D2722">
            <v>15.4</v>
          </cell>
          <cell r="E2722">
            <v>14.56</v>
          </cell>
          <cell r="F2722">
            <v>29.96</v>
          </cell>
        </row>
        <row r="2723">
          <cell r="A2723" t="str">
            <v>42.05.180</v>
          </cell>
          <cell r="B2723" t="str">
            <v>Esticador em latão para cabo de cobre</v>
          </cell>
          <cell r="C2723" t="str">
            <v>UN</v>
          </cell>
          <cell r="D2723">
            <v>19.32</v>
          </cell>
          <cell r="E2723">
            <v>9.1</v>
          </cell>
          <cell r="F2723">
            <v>28.42</v>
          </cell>
        </row>
        <row r="2724">
          <cell r="A2724" t="str">
            <v>42.05.190</v>
          </cell>
          <cell r="B2724" t="str">
            <v>Haste de aterramento de 3/4'' x 3 m</v>
          </cell>
          <cell r="C2724" t="str">
            <v>UN</v>
          </cell>
          <cell r="D2724">
            <v>228.43</v>
          </cell>
          <cell r="E2724">
            <v>18.2</v>
          </cell>
          <cell r="F2724">
            <v>246.63</v>
          </cell>
        </row>
        <row r="2725">
          <cell r="A2725" t="str">
            <v>42.05.200</v>
          </cell>
          <cell r="B2725" t="str">
            <v>Haste de aterramento de 5/8'' x 2,4 m</v>
          </cell>
          <cell r="C2725" t="str">
            <v>UN</v>
          </cell>
          <cell r="D2725">
            <v>128.32</v>
          </cell>
          <cell r="E2725">
            <v>18.2</v>
          </cell>
          <cell r="F2725">
            <v>146.52000000000001</v>
          </cell>
        </row>
        <row r="2726">
          <cell r="A2726" t="str">
            <v>42.05.210</v>
          </cell>
          <cell r="B2726" t="str">
            <v>Haste de aterramento de 5/8'' x 3 m</v>
          </cell>
          <cell r="C2726" t="str">
            <v>UN</v>
          </cell>
          <cell r="D2726">
            <v>153.52000000000001</v>
          </cell>
          <cell r="E2726">
            <v>18.2</v>
          </cell>
          <cell r="F2726">
            <v>171.72</v>
          </cell>
        </row>
        <row r="2727">
          <cell r="A2727" t="str">
            <v>42.05.220</v>
          </cell>
          <cell r="B2727" t="str">
            <v>Mastro para sinalizador de obstáculo, de 1,5 m x 3/4''</v>
          </cell>
          <cell r="C2727" t="str">
            <v>UN</v>
          </cell>
          <cell r="D2727">
            <v>51.43</v>
          </cell>
          <cell r="E2727">
            <v>9.1</v>
          </cell>
          <cell r="F2727">
            <v>60.53</v>
          </cell>
        </row>
        <row r="2728">
          <cell r="A2728" t="str">
            <v>42.05.230</v>
          </cell>
          <cell r="B2728" t="str">
            <v>Clips de fixação para vergalhão em aço galvanizado de 3/8´</v>
          </cell>
          <cell r="C2728" t="str">
            <v>UN</v>
          </cell>
          <cell r="D2728">
            <v>3.69</v>
          </cell>
          <cell r="E2728">
            <v>7.27</v>
          </cell>
          <cell r="F2728">
            <v>10.96</v>
          </cell>
        </row>
        <row r="2729">
          <cell r="A2729" t="str">
            <v>42.05.240</v>
          </cell>
          <cell r="B2729" t="str">
            <v>Suporte para tubo de proteção com chapa de encosto, diâmetro 2´</v>
          </cell>
          <cell r="C2729" t="str">
            <v>UN</v>
          </cell>
          <cell r="D2729">
            <v>10.57</v>
          </cell>
          <cell r="E2729">
            <v>9.1</v>
          </cell>
          <cell r="F2729">
            <v>19.670000000000002</v>
          </cell>
        </row>
        <row r="2730">
          <cell r="A2730" t="str">
            <v>42.05.250</v>
          </cell>
          <cell r="B2730" t="str">
            <v>Barra condutora chata em alumínio de 3/4´ x 1/4´, inclusive acessórios de fixação</v>
          </cell>
          <cell r="C2730" t="str">
            <v>M</v>
          </cell>
          <cell r="D2730">
            <v>17.18</v>
          </cell>
          <cell r="E2730">
            <v>18.2</v>
          </cell>
          <cell r="F2730">
            <v>35.380000000000003</v>
          </cell>
        </row>
        <row r="2731">
          <cell r="A2731" t="str">
            <v>42.05.260</v>
          </cell>
          <cell r="B2731" t="str">
            <v>Suporte para tubo de proteção com grapa para chumbar, diâmetro 2´</v>
          </cell>
          <cell r="C2731" t="str">
            <v>UN</v>
          </cell>
          <cell r="D2731">
            <v>11.92</v>
          </cell>
          <cell r="E2731">
            <v>9.1</v>
          </cell>
          <cell r="F2731">
            <v>21.02</v>
          </cell>
        </row>
        <row r="2732">
          <cell r="A2732" t="str">
            <v>42.05.270</v>
          </cell>
          <cell r="B2732" t="str">
            <v>Conector em latão estanhado para cabos de 16 a 50 mm² e vergalhões até 3/8"</v>
          </cell>
          <cell r="C2732" t="str">
            <v>UN</v>
          </cell>
          <cell r="D2732">
            <v>36.74</v>
          </cell>
          <cell r="E2732">
            <v>7.27</v>
          </cell>
          <cell r="F2732">
            <v>44.01</v>
          </cell>
        </row>
        <row r="2733">
          <cell r="A2733" t="str">
            <v>42.05.290</v>
          </cell>
          <cell r="B2733" t="str">
            <v>Suporte para fixação de terminal aéreo e/ou de cabo de cobre nu, com base plana</v>
          </cell>
          <cell r="C2733" t="str">
            <v>UN</v>
          </cell>
          <cell r="D2733">
            <v>4.9800000000000004</v>
          </cell>
          <cell r="E2733">
            <v>9.1</v>
          </cell>
          <cell r="F2733">
            <v>14.08</v>
          </cell>
        </row>
        <row r="2734">
          <cell r="A2734" t="str">
            <v>42.05.300</v>
          </cell>
          <cell r="B2734" t="str">
            <v>Tampa para caixa de inspeção cilíndrica, aço galvanizado</v>
          </cell>
          <cell r="C2734" t="str">
            <v>UN</v>
          </cell>
          <cell r="D2734">
            <v>50.71</v>
          </cell>
          <cell r="E2734">
            <v>1.82</v>
          </cell>
          <cell r="F2734">
            <v>52.53</v>
          </cell>
        </row>
        <row r="2735">
          <cell r="A2735" t="str">
            <v>42.05.310</v>
          </cell>
          <cell r="B2735" t="str">
            <v>Caixa de inspeção do terra cilíndrica em PVC rígido, diâmetro de 300 mm - h= 250 mm</v>
          </cell>
          <cell r="C2735" t="str">
            <v>UN</v>
          </cell>
          <cell r="D2735">
            <v>22.35</v>
          </cell>
          <cell r="E2735">
            <v>9.1</v>
          </cell>
          <cell r="F2735">
            <v>31.45</v>
          </cell>
        </row>
        <row r="2736">
          <cell r="A2736" t="str">
            <v>42.05.320</v>
          </cell>
          <cell r="B2736" t="str">
            <v>Caixa de inspeção do terra cilíndrica em PVC rígido, diâmetro de 300 mm - h= 400 mm</v>
          </cell>
          <cell r="C2736" t="str">
            <v>UN</v>
          </cell>
          <cell r="D2736">
            <v>39.39</v>
          </cell>
          <cell r="E2736">
            <v>9.1</v>
          </cell>
          <cell r="F2736">
            <v>48.49</v>
          </cell>
        </row>
        <row r="2737">
          <cell r="A2737" t="str">
            <v>42.05.330</v>
          </cell>
          <cell r="B2737" t="str">
            <v>Caixa de inspeção do terra cilíndrica em PVC rígido, diâmetro de 300 mm - h= 600 mm</v>
          </cell>
          <cell r="C2737" t="str">
            <v>UN</v>
          </cell>
          <cell r="D2737">
            <v>53.11</v>
          </cell>
          <cell r="E2737">
            <v>9.1</v>
          </cell>
          <cell r="F2737">
            <v>62.21</v>
          </cell>
        </row>
        <row r="2738">
          <cell r="A2738" t="str">
            <v>42.05.340</v>
          </cell>
          <cell r="B2738" t="str">
            <v>Barra condutora chata em cobre de 3/4´ x 3/16´, inclusive acessórios de fixação</v>
          </cell>
          <cell r="C2738" t="str">
            <v>M</v>
          </cell>
          <cell r="D2738">
            <v>188.79</v>
          </cell>
          <cell r="E2738">
            <v>18.2</v>
          </cell>
          <cell r="F2738">
            <v>206.99</v>
          </cell>
        </row>
        <row r="2739">
          <cell r="A2739" t="str">
            <v>42.05.370</v>
          </cell>
          <cell r="B2739" t="str">
            <v>Caixa de equalização, de embutir, em aço com barramento, de 400 x 400 mm e tampa</v>
          </cell>
          <cell r="C2739" t="str">
            <v>UN</v>
          </cell>
          <cell r="D2739">
            <v>574.75</v>
          </cell>
          <cell r="E2739">
            <v>36.39</v>
          </cell>
          <cell r="F2739">
            <v>611.14</v>
          </cell>
        </row>
        <row r="2740">
          <cell r="A2740" t="str">
            <v>42.05.380</v>
          </cell>
          <cell r="B2740" t="str">
            <v>Caixa de equalização, de embutir, em aço com barramento, de 200 x 200 mm e tampa</v>
          </cell>
          <cell r="C2740" t="str">
            <v>UN</v>
          </cell>
          <cell r="D2740">
            <v>401.71</v>
          </cell>
          <cell r="E2740">
            <v>36.39</v>
          </cell>
          <cell r="F2740">
            <v>438.1</v>
          </cell>
        </row>
        <row r="2741">
          <cell r="A2741" t="str">
            <v>42.05.390</v>
          </cell>
          <cell r="B2741" t="str">
            <v>Presilha em latão para cabos de 16 até 50 mm²</v>
          </cell>
          <cell r="C2741" t="str">
            <v>UN</v>
          </cell>
          <cell r="D2741">
            <v>1.61</v>
          </cell>
          <cell r="E2741">
            <v>1.45</v>
          </cell>
          <cell r="F2741">
            <v>3.06</v>
          </cell>
        </row>
        <row r="2742">
          <cell r="A2742" t="str">
            <v>42.05.410</v>
          </cell>
          <cell r="B2742" t="str">
            <v>Suporte para fixação de terminal aéreo e/ou de cabo de cobre nu, com base ondulada</v>
          </cell>
          <cell r="C2742" t="str">
            <v>UN</v>
          </cell>
          <cell r="D2742">
            <v>6.53</v>
          </cell>
          <cell r="E2742">
            <v>9.1</v>
          </cell>
          <cell r="F2742">
            <v>15.63</v>
          </cell>
        </row>
        <row r="2743">
          <cell r="A2743" t="str">
            <v>42.05.440</v>
          </cell>
          <cell r="B2743" t="str">
            <v>Barra condutora chata em alumínio de 7/8´ x 1/8´, inclusive acessórios de fixação</v>
          </cell>
          <cell r="C2743" t="str">
            <v>M</v>
          </cell>
          <cell r="D2743">
            <v>10.31</v>
          </cell>
          <cell r="E2743">
            <v>18.2</v>
          </cell>
          <cell r="F2743">
            <v>28.51</v>
          </cell>
        </row>
        <row r="2744">
          <cell r="A2744" t="str">
            <v>42.05.450</v>
          </cell>
          <cell r="B2744" t="str">
            <v>Conector com rabicho e porca em latão para cabo de 16 a 35 mm²</v>
          </cell>
          <cell r="C2744" t="str">
            <v>UN</v>
          </cell>
          <cell r="D2744">
            <v>17.82</v>
          </cell>
          <cell r="E2744">
            <v>3.64</v>
          </cell>
          <cell r="F2744">
            <v>21.46</v>
          </cell>
        </row>
        <row r="2745">
          <cell r="A2745" t="str">
            <v>42.05.510</v>
          </cell>
          <cell r="B2745" t="str">
            <v>Suporte para fixação de fita de alumínio 7/8" x 1/8" e/ou cabo de cobre nu, com base ondulada</v>
          </cell>
          <cell r="C2745" t="str">
            <v>UN</v>
          </cell>
          <cell r="D2745">
            <v>6.54</v>
          </cell>
          <cell r="E2745">
            <v>9.1</v>
          </cell>
          <cell r="F2745">
            <v>15.64</v>
          </cell>
        </row>
        <row r="2746">
          <cell r="A2746" t="str">
            <v>42.05.520</v>
          </cell>
          <cell r="B2746" t="str">
            <v>Suporte para fixação de fita de alumínio 7/8" x 1/8", com base plana</v>
          </cell>
          <cell r="C2746" t="str">
            <v>UN</v>
          </cell>
          <cell r="D2746">
            <v>5.25</v>
          </cell>
          <cell r="E2746">
            <v>9.1</v>
          </cell>
          <cell r="F2746">
            <v>14.35</v>
          </cell>
        </row>
        <row r="2747">
          <cell r="A2747" t="str">
            <v>42.05.542</v>
          </cell>
          <cell r="B2747" t="str">
            <v>Tela equipotencial em aço inoxidável, largura de 200 mm, espessura de 1,4 mm</v>
          </cell>
          <cell r="C2747" t="str">
            <v>M</v>
          </cell>
          <cell r="D2747">
            <v>64.14</v>
          </cell>
          <cell r="E2747">
            <v>9.1</v>
          </cell>
          <cell r="F2747">
            <v>73.239999999999995</v>
          </cell>
        </row>
        <row r="2748">
          <cell r="A2748" t="str">
            <v>42.05.550</v>
          </cell>
          <cell r="B2748" t="str">
            <v>Cordoalha flexível "Jumpers" de 25 x 235 mm, com 4 furos de 11 mm</v>
          </cell>
          <cell r="C2748" t="str">
            <v>UN</v>
          </cell>
          <cell r="D2748">
            <v>58.06</v>
          </cell>
          <cell r="E2748">
            <v>9.1</v>
          </cell>
          <cell r="F2748">
            <v>67.16</v>
          </cell>
        </row>
        <row r="2749">
          <cell r="A2749" t="str">
            <v>42.05.560</v>
          </cell>
          <cell r="B2749" t="str">
            <v>Cordoalha flexível "Jumpers" de 25 x 300 mm, com 4 furos de 11 mm</v>
          </cell>
          <cell r="C2749" t="str">
            <v>UN</v>
          </cell>
          <cell r="D2749">
            <v>67.45</v>
          </cell>
          <cell r="E2749">
            <v>9.1</v>
          </cell>
          <cell r="F2749">
            <v>76.55</v>
          </cell>
        </row>
        <row r="2750">
          <cell r="A2750" t="str">
            <v>42.05.570</v>
          </cell>
          <cell r="B2750" t="str">
            <v>Terminal estanhado com 1 furo e 1 compressão - 16 mm²</v>
          </cell>
          <cell r="C2750" t="str">
            <v>UN</v>
          </cell>
          <cell r="D2750">
            <v>5.85</v>
          </cell>
          <cell r="E2750">
            <v>9.1</v>
          </cell>
          <cell r="F2750">
            <v>14.95</v>
          </cell>
        </row>
        <row r="2751">
          <cell r="A2751" t="str">
            <v>42.05.580</v>
          </cell>
          <cell r="B2751" t="str">
            <v>Terminal estanhado com 1 furo e 1 compressão - 35 mm²</v>
          </cell>
          <cell r="C2751" t="str">
            <v>UN</v>
          </cell>
          <cell r="D2751">
            <v>8.3000000000000007</v>
          </cell>
          <cell r="E2751">
            <v>9.1</v>
          </cell>
          <cell r="F2751">
            <v>17.399999999999999</v>
          </cell>
        </row>
        <row r="2752">
          <cell r="A2752" t="str">
            <v>42.05.590</v>
          </cell>
          <cell r="B2752" t="str">
            <v>Terminal estanhado com 1 furo e 1 compressão - 50 mm²</v>
          </cell>
          <cell r="C2752" t="str">
            <v>UN</v>
          </cell>
          <cell r="D2752">
            <v>12.09</v>
          </cell>
          <cell r="E2752">
            <v>9.1</v>
          </cell>
          <cell r="F2752">
            <v>21.19</v>
          </cell>
        </row>
        <row r="2753">
          <cell r="A2753" t="str">
            <v>42.05.620</v>
          </cell>
          <cell r="B2753" t="str">
            <v>Terminal estanhado com 2 furos e 1 compressão - 50 mm²</v>
          </cell>
          <cell r="C2753" t="str">
            <v>UN</v>
          </cell>
          <cell r="D2753">
            <v>19.37</v>
          </cell>
          <cell r="E2753">
            <v>9.1</v>
          </cell>
          <cell r="F2753">
            <v>28.47</v>
          </cell>
        </row>
        <row r="2754">
          <cell r="A2754" t="str">
            <v>42.05.630</v>
          </cell>
          <cell r="B2754" t="str">
            <v>Conector tipo ´X´ para aterramento de telas, acabamento estanhado, para cabo de 16 - 50 mm²</v>
          </cell>
          <cell r="C2754" t="str">
            <v>UN</v>
          </cell>
          <cell r="D2754">
            <v>90.39</v>
          </cell>
          <cell r="E2754">
            <v>9.1</v>
          </cell>
          <cell r="F2754">
            <v>99.49</v>
          </cell>
        </row>
        <row r="2755">
          <cell r="A2755" t="str">
            <v>42.05.650</v>
          </cell>
          <cell r="B2755" t="str">
            <v>Malha fechada pré-fabricada em fio de cobre de 16mm e mesch 30 x 30cm para aterramento</v>
          </cell>
          <cell r="C2755" t="str">
            <v>M2</v>
          </cell>
          <cell r="D2755">
            <v>205.7</v>
          </cell>
          <cell r="E2755">
            <v>3.63</v>
          </cell>
          <cell r="F2755">
            <v>209.33</v>
          </cell>
        </row>
        <row r="2756">
          <cell r="A2756" t="str">
            <v>42.20</v>
          </cell>
          <cell r="B2756" t="str">
            <v>Reparos, conservacoes e complementos - GRUPO 42</v>
          </cell>
        </row>
        <row r="2757">
          <cell r="A2757" t="str">
            <v>42.20.080</v>
          </cell>
          <cell r="B2757" t="str">
            <v>Solda exotérmica conexão cabo-cabo horizontal em X, bitola do cabo de 16-16mm² a 35-35mm²</v>
          </cell>
          <cell r="C2757" t="str">
            <v>UN</v>
          </cell>
          <cell r="D2757">
            <v>8.6300000000000008</v>
          </cell>
          <cell r="E2757">
            <v>18.2</v>
          </cell>
          <cell r="F2757">
            <v>26.83</v>
          </cell>
        </row>
        <row r="2758">
          <cell r="A2758" t="str">
            <v>42.20.090</v>
          </cell>
          <cell r="B2758" t="str">
            <v>Solda exotérmica conexão cabo-cabo horizontal em X, bitola do cabo de 50-25mm² a 95-50mm²</v>
          </cell>
          <cell r="C2758" t="str">
            <v>UN</v>
          </cell>
          <cell r="D2758">
            <v>17.3</v>
          </cell>
          <cell r="E2758">
            <v>18.2</v>
          </cell>
          <cell r="F2758">
            <v>35.5</v>
          </cell>
        </row>
        <row r="2759">
          <cell r="A2759" t="str">
            <v>42.20.120</v>
          </cell>
          <cell r="B2759" t="str">
            <v>Solda exotérmica conexão cabo-cabo horizontal em X sobreposto, bitola do cabo de 35-35mm² a 50-35mm²</v>
          </cell>
          <cell r="C2759" t="str">
            <v>UN</v>
          </cell>
          <cell r="D2759">
            <v>17.309999999999999</v>
          </cell>
          <cell r="E2759">
            <v>18.2</v>
          </cell>
          <cell r="F2759">
            <v>35.51</v>
          </cell>
        </row>
        <row r="2760">
          <cell r="A2760" t="str">
            <v>42.20.130</v>
          </cell>
          <cell r="B2760" t="str">
            <v>Solda exotérmica conexão cabo-cabo horizontal em X sobreposto, bitola do cabo de 50-50mm² a 95-50mm²</v>
          </cell>
          <cell r="C2760" t="str">
            <v>UN</v>
          </cell>
          <cell r="D2760">
            <v>30.93</v>
          </cell>
          <cell r="E2760">
            <v>18.2</v>
          </cell>
          <cell r="F2760">
            <v>49.13</v>
          </cell>
        </row>
        <row r="2761">
          <cell r="A2761" t="str">
            <v>42.20.150</v>
          </cell>
          <cell r="B2761" t="str">
            <v>Solda exotérmica conexão cabo-cabo horizontal em T, bitola do cabo de 16-16mm² a 50-35mm², 70-35mm² e 95-35mm²</v>
          </cell>
          <cell r="C2761" t="str">
            <v>UN</v>
          </cell>
          <cell r="D2761">
            <v>8.81</v>
          </cell>
          <cell r="E2761">
            <v>18.2</v>
          </cell>
          <cell r="F2761">
            <v>27.01</v>
          </cell>
        </row>
        <row r="2762">
          <cell r="A2762" t="str">
            <v>42.20.160</v>
          </cell>
          <cell r="B2762" t="str">
            <v>Solda exotérmica conexão cabo-cabo horizontal em T, bitola do cabo de 50-50mm² a 95-50mm²</v>
          </cell>
          <cell r="C2762" t="str">
            <v>UN</v>
          </cell>
          <cell r="D2762">
            <v>17.170000000000002</v>
          </cell>
          <cell r="E2762">
            <v>18.2</v>
          </cell>
          <cell r="F2762">
            <v>35.369999999999997</v>
          </cell>
        </row>
        <row r="2763">
          <cell r="A2763" t="str">
            <v>42.20.170</v>
          </cell>
          <cell r="B2763" t="str">
            <v>Solda exotérmica conexão cabo-cabo horizontal reto, bitola do cabo de 16mm² a 70mm²</v>
          </cell>
          <cell r="C2763" t="str">
            <v>UN</v>
          </cell>
          <cell r="D2763">
            <v>8.6300000000000008</v>
          </cell>
          <cell r="E2763">
            <v>18.2</v>
          </cell>
          <cell r="F2763">
            <v>26.83</v>
          </cell>
        </row>
        <row r="2764">
          <cell r="A2764" t="str">
            <v>42.20.190</v>
          </cell>
          <cell r="B2764" t="str">
            <v>Solda exotérmica conexão cabo-haste em X sobreposto, bitola do cabo de 35mm² a 50mm² para haste de 5/8" e 3/4"</v>
          </cell>
          <cell r="C2764" t="str">
            <v>UN</v>
          </cell>
          <cell r="D2764">
            <v>30.97</v>
          </cell>
          <cell r="E2764">
            <v>18.2</v>
          </cell>
          <cell r="F2764">
            <v>49.17</v>
          </cell>
        </row>
        <row r="2765">
          <cell r="A2765" t="str">
            <v>42.20.210</v>
          </cell>
          <cell r="B2765" t="str">
            <v>Solda exotérmica conexão cabo-haste em T, bitola do cabo de 35mm² para haste de 5/8" e 3/4"</v>
          </cell>
          <cell r="C2765" t="str">
            <v>UN</v>
          </cell>
          <cell r="D2765">
            <v>17.27</v>
          </cell>
          <cell r="E2765">
            <v>18.2</v>
          </cell>
          <cell r="F2765">
            <v>35.47</v>
          </cell>
        </row>
        <row r="2766">
          <cell r="A2766" t="str">
            <v>42.20.220</v>
          </cell>
          <cell r="B2766" t="str">
            <v>Solda exotérmica conexão cabo-haste em T, bitola do cabo de 50mm² a 95mm² para haste de 5/8" e 3/4"</v>
          </cell>
          <cell r="C2766" t="str">
            <v>UN</v>
          </cell>
          <cell r="D2766">
            <v>30.85</v>
          </cell>
          <cell r="E2766">
            <v>18.2</v>
          </cell>
          <cell r="F2766">
            <v>49.05</v>
          </cell>
        </row>
        <row r="2767">
          <cell r="A2767" t="str">
            <v>42.20.230</v>
          </cell>
          <cell r="B2767" t="str">
            <v>Solda exotérmica conexão cabo-haste na lateral, bitola do cabo de 25mm² a 70mm² para haste de 5/8" e 3/4"</v>
          </cell>
          <cell r="C2767" t="str">
            <v>UN</v>
          </cell>
          <cell r="D2767">
            <v>17.75</v>
          </cell>
          <cell r="E2767">
            <v>18.2</v>
          </cell>
          <cell r="F2767">
            <v>35.950000000000003</v>
          </cell>
        </row>
        <row r="2768">
          <cell r="A2768" t="str">
            <v>42.20.240</v>
          </cell>
          <cell r="B2768" t="str">
            <v>Solda exotérmica conexão cabo-haste no topo, bitola do cabo de 25mm² a 35mm² para haste de 5/8"</v>
          </cell>
          <cell r="C2768" t="str">
            <v>UN</v>
          </cell>
          <cell r="D2768">
            <v>16.62</v>
          </cell>
          <cell r="E2768">
            <v>18.2</v>
          </cell>
          <cell r="F2768">
            <v>34.82</v>
          </cell>
        </row>
        <row r="2769">
          <cell r="A2769" t="str">
            <v>42.20.250</v>
          </cell>
          <cell r="B2769" t="str">
            <v>Solda exotérmica conexão cabo-haste no topo, bitola do cabo de 50mm² a 95mm² para haste de 5/8" e 3/4"</v>
          </cell>
          <cell r="C2769" t="str">
            <v>UN</v>
          </cell>
          <cell r="D2769">
            <v>17.25</v>
          </cell>
          <cell r="E2769">
            <v>18.2</v>
          </cell>
          <cell r="F2769">
            <v>35.450000000000003</v>
          </cell>
        </row>
        <row r="2770">
          <cell r="A2770" t="str">
            <v>42.20.260</v>
          </cell>
          <cell r="B2770" t="str">
            <v>Solda exotérmica conexão cabo-ferro de construção com cabo paralelo, bitola do cabo de 35mm² para haste de 5/8" e 3/4"</v>
          </cell>
          <cell r="C2770" t="str">
            <v>UN</v>
          </cell>
          <cell r="D2770">
            <v>8.8000000000000007</v>
          </cell>
          <cell r="E2770">
            <v>18.2</v>
          </cell>
          <cell r="F2770">
            <v>27</v>
          </cell>
        </row>
        <row r="2771">
          <cell r="A2771" t="str">
            <v>42.20.270</v>
          </cell>
          <cell r="B2771" t="str">
            <v>Solda exotérmica conexão cabo-ferro de construção com cabo paralelo, bitola do cabo de 50mm² a 70mm² para haste de 5/8" e 3/4"</v>
          </cell>
          <cell r="C2771" t="str">
            <v>UN</v>
          </cell>
          <cell r="D2771">
            <v>18.91</v>
          </cell>
          <cell r="E2771">
            <v>18.2</v>
          </cell>
          <cell r="F2771">
            <v>37.11</v>
          </cell>
        </row>
        <row r="2772">
          <cell r="A2772" t="str">
            <v>42.20.280</v>
          </cell>
          <cell r="B2772" t="str">
            <v>Solda exotérmica conexão cabo-ferro de construção com cabo em X sobreposto, bitola do cabo de 35mm² a 70mm² para haste de 5/8"</v>
          </cell>
          <cell r="C2772" t="str">
            <v>UN</v>
          </cell>
          <cell r="D2772">
            <v>17.11</v>
          </cell>
          <cell r="E2772">
            <v>18.2</v>
          </cell>
          <cell r="F2772">
            <v>35.31</v>
          </cell>
        </row>
        <row r="2773">
          <cell r="A2773" t="str">
            <v>42.20.290</v>
          </cell>
          <cell r="B2773" t="str">
            <v>Solda exotérmica conexão cabo-ferro de construção com cabo em X sobreposto, bitola do cabo de 35mm² a 70mm² para haste de 3/8"</v>
          </cell>
          <cell r="C2773" t="str">
            <v>UN</v>
          </cell>
          <cell r="D2773">
            <v>17.13</v>
          </cell>
          <cell r="E2773">
            <v>18.2</v>
          </cell>
          <cell r="F2773">
            <v>35.33</v>
          </cell>
        </row>
        <row r="2774">
          <cell r="A2774" t="str">
            <v>42.20.300</v>
          </cell>
          <cell r="B2774" t="str">
            <v>Solda exotérmica conexão cabo-terminal com duas fixações, bitola do cabo de 25mm² a 50mm² para terminal 3x25</v>
          </cell>
          <cell r="C2774" t="str">
            <v>UN</v>
          </cell>
          <cell r="D2774">
            <v>8.57</v>
          </cell>
          <cell r="E2774">
            <v>18.2</v>
          </cell>
          <cell r="F2774">
            <v>26.77</v>
          </cell>
        </row>
        <row r="2775">
          <cell r="A2775" t="str">
            <v>42.20.310</v>
          </cell>
          <cell r="B2775" t="str">
            <v>Solda exotérmica conexão cabo-superfície de aço, bitola do cabo de 16mm² a 35mm²</v>
          </cell>
          <cell r="C2775" t="str">
            <v>UN</v>
          </cell>
          <cell r="D2775">
            <v>9.1</v>
          </cell>
          <cell r="E2775">
            <v>18.2</v>
          </cell>
          <cell r="F2775">
            <v>27.3</v>
          </cell>
        </row>
        <row r="2776">
          <cell r="A2776" t="str">
            <v>42.20.320</v>
          </cell>
          <cell r="B2776" t="str">
            <v>Solda exotérmica conexão cabo-superfície de aço, bitola do cabo de 50mm² a 95mm²</v>
          </cell>
          <cell r="C2776" t="str">
            <v>UN</v>
          </cell>
          <cell r="D2776">
            <v>17.37</v>
          </cell>
          <cell r="E2776">
            <v>18.2</v>
          </cell>
          <cell r="F2776">
            <v>35.57</v>
          </cell>
        </row>
        <row r="2777">
          <cell r="A2777" t="str">
            <v>43</v>
          </cell>
          <cell r="B2777" t="str">
            <v>APARELHOS ELETRICOS, HIDRAULICOS E A GAS.</v>
          </cell>
        </row>
        <row r="2778">
          <cell r="A2778" t="str">
            <v>43.01</v>
          </cell>
          <cell r="B2778" t="str">
            <v>Bebedouros</v>
          </cell>
        </row>
        <row r="2779">
          <cell r="A2779" t="str">
            <v>43.01.012</v>
          </cell>
          <cell r="B2779" t="str">
            <v>Purificador de pressão elétrico em chapa eletrozincado pré-pintada e tampo em aço inoxidável, tipo coluna, capacidade de refrigeração de 2 l/h - simples</v>
          </cell>
          <cell r="C2779" t="str">
            <v>UN</v>
          </cell>
          <cell r="D2779">
            <v>1246.1300000000001</v>
          </cell>
          <cell r="E2779">
            <v>50.91</v>
          </cell>
          <cell r="F2779">
            <v>1297.04</v>
          </cell>
        </row>
        <row r="2780">
          <cell r="A2780" t="str">
            <v>43.01.032</v>
          </cell>
          <cell r="B2780" t="str">
            <v>Purificador de pressão elétrico em chapa eletrozincado pré-pintada e tampo em aço inoxidável, tipo coluna, capacidade de refrigeração de 2 l/h - conjugado</v>
          </cell>
          <cell r="C2780" t="str">
            <v>UN</v>
          </cell>
          <cell r="D2780">
            <v>1460.65</v>
          </cell>
          <cell r="E2780">
            <v>50.91</v>
          </cell>
          <cell r="F2780">
            <v>1511.56</v>
          </cell>
        </row>
        <row r="2781">
          <cell r="A2781" t="str">
            <v>43.02</v>
          </cell>
          <cell r="B2781" t="str">
            <v>Chuveiros</v>
          </cell>
        </row>
        <row r="2782">
          <cell r="A2782" t="str">
            <v>43.02.010</v>
          </cell>
          <cell r="B2782" t="str">
            <v>Chuveiro frio em PVC, diâmetro de 10 cm</v>
          </cell>
          <cell r="C2782" t="str">
            <v>UN</v>
          </cell>
          <cell r="D2782">
            <v>9.39</v>
          </cell>
          <cell r="E2782">
            <v>18.2</v>
          </cell>
          <cell r="F2782">
            <v>27.59</v>
          </cell>
        </row>
        <row r="2783">
          <cell r="A2783" t="str">
            <v>43.02.070</v>
          </cell>
          <cell r="B2783" t="str">
            <v>Chuveiro com válvula de acionamento antivandalismo, DN= 3/4´</v>
          </cell>
          <cell r="C2783" t="str">
            <v>UN</v>
          </cell>
          <cell r="D2783">
            <v>657.4</v>
          </cell>
          <cell r="E2783">
            <v>34.57</v>
          </cell>
          <cell r="F2783">
            <v>691.97</v>
          </cell>
        </row>
        <row r="2784">
          <cell r="A2784" t="str">
            <v>43.02.080</v>
          </cell>
          <cell r="B2784" t="str">
            <v>Chuveiro elétrico de 6.500W / 220V com resistência blindada</v>
          </cell>
          <cell r="C2784" t="str">
            <v>UN</v>
          </cell>
          <cell r="D2784">
            <v>414.68</v>
          </cell>
          <cell r="E2784">
            <v>29.14</v>
          </cell>
          <cell r="F2784">
            <v>443.82</v>
          </cell>
        </row>
        <row r="2785">
          <cell r="A2785" t="str">
            <v>43.02.100</v>
          </cell>
          <cell r="B2785" t="str">
            <v>Chuveiro com jato regulável em metal com acabamento cromado</v>
          </cell>
          <cell r="C2785" t="str">
            <v>UN</v>
          </cell>
          <cell r="D2785">
            <v>161.97</v>
          </cell>
          <cell r="E2785">
            <v>18.2</v>
          </cell>
          <cell r="F2785">
            <v>180.17</v>
          </cell>
        </row>
        <row r="2786">
          <cell r="A2786" t="str">
            <v>43.02.122</v>
          </cell>
          <cell r="B2786" t="str">
            <v>Chuveiro frio em PVC, com registro e tubo de ligação acoplados</v>
          </cell>
          <cell r="C2786" t="str">
            <v>UN</v>
          </cell>
          <cell r="D2786">
            <v>10.9</v>
          </cell>
          <cell r="E2786">
            <v>21.83</v>
          </cell>
          <cell r="F2786">
            <v>32.729999999999997</v>
          </cell>
        </row>
        <row r="2787">
          <cell r="A2787" t="str">
            <v>43.02.140</v>
          </cell>
          <cell r="B2787" t="str">
            <v>Chuveiro elétrico de 5.500 W / 220 V em PVC</v>
          </cell>
          <cell r="C2787" t="str">
            <v>UN</v>
          </cell>
          <cell r="D2787">
            <v>77.760000000000005</v>
          </cell>
          <cell r="E2787">
            <v>29.14</v>
          </cell>
          <cell r="F2787">
            <v>106.9</v>
          </cell>
        </row>
        <row r="2788">
          <cell r="A2788" t="str">
            <v>43.02.160</v>
          </cell>
          <cell r="B2788" t="str">
            <v>Chuveiro lava-olhos, acionamento manual, tubulação em ferro galvanizado com pintura epóxi cor verde</v>
          </cell>
          <cell r="C2788" t="str">
            <v>UN</v>
          </cell>
          <cell r="D2788">
            <v>2119.75</v>
          </cell>
          <cell r="E2788">
            <v>72.78</v>
          </cell>
          <cell r="F2788">
            <v>2192.5300000000002</v>
          </cell>
        </row>
        <row r="2789">
          <cell r="A2789" t="str">
            <v>43.02.170</v>
          </cell>
          <cell r="B2789" t="str">
            <v>Chuveiro elétrico de 7.500W / 220 V, com resistência blindada</v>
          </cell>
          <cell r="C2789" t="str">
            <v>UN</v>
          </cell>
          <cell r="D2789">
            <v>449.92</v>
          </cell>
          <cell r="E2789">
            <v>29.14</v>
          </cell>
          <cell r="F2789">
            <v>479.06</v>
          </cell>
        </row>
        <row r="2790">
          <cell r="A2790" t="str">
            <v>43.02.180</v>
          </cell>
          <cell r="B2790" t="str">
            <v>Ducha eletrônica de 6.800W até 7.900 W / 220 V</v>
          </cell>
          <cell r="C2790" t="str">
            <v>UN</v>
          </cell>
          <cell r="D2790">
            <v>143.55000000000001</v>
          </cell>
          <cell r="E2790">
            <v>29.14</v>
          </cell>
          <cell r="F2790">
            <v>172.69</v>
          </cell>
        </row>
        <row r="2791">
          <cell r="A2791" t="str">
            <v>43.03</v>
          </cell>
          <cell r="B2791" t="str">
            <v>Aquecedores</v>
          </cell>
        </row>
        <row r="2792">
          <cell r="A2792" t="str">
            <v>43.03.050</v>
          </cell>
          <cell r="B2792" t="str">
            <v>Aquecedor a gás de acumulação, capacidade 300 l</v>
          </cell>
          <cell r="C2792" t="str">
            <v>UN</v>
          </cell>
          <cell r="D2792">
            <v>16316.08</v>
          </cell>
          <cell r="E2792">
            <v>145.56</v>
          </cell>
          <cell r="F2792">
            <v>16461.64</v>
          </cell>
        </row>
        <row r="2793">
          <cell r="A2793" t="str">
            <v>43.03.130</v>
          </cell>
          <cell r="B2793" t="str">
            <v>Aquecedor a gás de acumulação, capacidade 500 l</v>
          </cell>
          <cell r="C2793" t="str">
            <v>UN</v>
          </cell>
          <cell r="D2793">
            <v>13480.09</v>
          </cell>
          <cell r="E2793">
            <v>163.76</v>
          </cell>
          <cell r="F2793">
            <v>13643.85</v>
          </cell>
        </row>
        <row r="2794">
          <cell r="A2794" t="str">
            <v>43.03.212</v>
          </cell>
          <cell r="B2794" t="str">
            <v>Aquecedor de passagem elétrico individual, baixa pressão - 5.000 W / 6.400 W</v>
          </cell>
          <cell r="C2794" t="str">
            <v>UN</v>
          </cell>
          <cell r="D2794">
            <v>508.54</v>
          </cell>
          <cell r="E2794">
            <v>181.95</v>
          </cell>
          <cell r="F2794">
            <v>690.49</v>
          </cell>
        </row>
        <row r="2795">
          <cell r="A2795" t="str">
            <v>43.03.220</v>
          </cell>
          <cell r="B2795" t="str">
            <v>Sistema de aquecimento de passagem a gás com sistema misturador para abastecimento de até 08 duchas</v>
          </cell>
          <cell r="C2795" t="str">
            <v>CJ</v>
          </cell>
          <cell r="D2795">
            <v>11712.82</v>
          </cell>
          <cell r="E2795">
            <v>3840.48</v>
          </cell>
          <cell r="F2795">
            <v>15553.3</v>
          </cell>
        </row>
        <row r="2796">
          <cell r="A2796" t="str">
            <v>43.03.230</v>
          </cell>
          <cell r="B2796" t="str">
            <v>Sistema de aquecimento de passagem a gás com sistema misturador para abastecimento de até 16 duchas</v>
          </cell>
          <cell r="C2796" t="str">
            <v>CJ</v>
          </cell>
          <cell r="D2796">
            <v>24143.47</v>
          </cell>
          <cell r="E2796">
            <v>4320.54</v>
          </cell>
          <cell r="F2796">
            <v>28464.01</v>
          </cell>
        </row>
        <row r="2797">
          <cell r="A2797" t="str">
            <v>43.03.240</v>
          </cell>
          <cell r="B2797" t="str">
            <v>Sistema de aquecimento de passagem a gás com sistema misturador para abastecimento de até 24 duchas</v>
          </cell>
          <cell r="C2797" t="str">
            <v>CJ</v>
          </cell>
          <cell r="D2797">
            <v>27306.48</v>
          </cell>
          <cell r="E2797">
            <v>5080.7299999999996</v>
          </cell>
          <cell r="F2797">
            <v>32387.21</v>
          </cell>
        </row>
        <row r="2798">
          <cell r="A2798" t="str">
            <v>43.03.500</v>
          </cell>
          <cell r="B2798" t="str">
            <v>Coletor em alumínio para sistema de aquecimento solar com área coletora até 1,60 m²</v>
          </cell>
          <cell r="C2798" t="str">
            <v>UN</v>
          </cell>
          <cell r="D2798">
            <v>1084.19</v>
          </cell>
          <cell r="E2798">
            <v>37.869999999999997</v>
          </cell>
          <cell r="F2798">
            <v>1122.06</v>
          </cell>
        </row>
        <row r="2799">
          <cell r="A2799" t="str">
            <v>43.03.510</v>
          </cell>
          <cell r="B2799" t="str">
            <v>Coletor em alumínio para sistema de aquecimento solar com área coletora até 2,00 m²</v>
          </cell>
          <cell r="C2799" t="str">
            <v>UN</v>
          </cell>
          <cell r="D2799">
            <v>1578.94</v>
          </cell>
          <cell r="E2799">
            <v>47.33</v>
          </cell>
          <cell r="F2799">
            <v>1626.27</v>
          </cell>
        </row>
        <row r="2800">
          <cell r="A2800" t="str">
            <v>43.03.550</v>
          </cell>
          <cell r="B2800" t="str">
            <v>Reservatório térmico horizontal em aço inoxidável AISI 304, capacidade de 500 litros</v>
          </cell>
          <cell r="C2800" t="str">
            <v>UN</v>
          </cell>
          <cell r="D2800">
            <v>2757.98</v>
          </cell>
          <cell r="E2800">
            <v>50.91</v>
          </cell>
          <cell r="F2800">
            <v>2808.89</v>
          </cell>
        </row>
        <row r="2801">
          <cell r="A2801" t="str">
            <v>43.04</v>
          </cell>
          <cell r="B2801" t="str">
            <v>Torneiras eletricas</v>
          </cell>
        </row>
        <row r="2802">
          <cell r="A2802" t="str">
            <v>43.04.020</v>
          </cell>
          <cell r="B2802" t="str">
            <v>Torneira elétrica</v>
          </cell>
          <cell r="C2802" t="str">
            <v>UN</v>
          </cell>
          <cell r="D2802">
            <v>204.14</v>
          </cell>
          <cell r="E2802">
            <v>29.14</v>
          </cell>
          <cell r="F2802">
            <v>233.28</v>
          </cell>
        </row>
        <row r="2803">
          <cell r="A2803" t="str">
            <v>43.05</v>
          </cell>
          <cell r="B2803" t="str">
            <v>Exaustor, ventilador e circulador de ar</v>
          </cell>
        </row>
        <row r="2804">
          <cell r="A2804" t="str">
            <v>43.05.030</v>
          </cell>
          <cell r="B2804" t="str">
            <v>Exaustor elétrico em plástico, vazão de 150 a 190m³/h</v>
          </cell>
          <cell r="C2804" t="str">
            <v>UN</v>
          </cell>
          <cell r="D2804">
            <v>378.91</v>
          </cell>
          <cell r="E2804">
            <v>36.39</v>
          </cell>
          <cell r="F2804">
            <v>415.3</v>
          </cell>
        </row>
        <row r="2805">
          <cell r="A2805" t="str">
            <v>43.05.100</v>
          </cell>
          <cell r="B2805" t="str">
            <v>Insuflador de ar compacto, para renovação de ar em ambientes, vazão máxima 93 m³/h</v>
          </cell>
          <cell r="C2805" t="str">
            <v>UN</v>
          </cell>
          <cell r="D2805">
            <v>289.48</v>
          </cell>
          <cell r="E2805">
            <v>36.39</v>
          </cell>
          <cell r="F2805">
            <v>325.87</v>
          </cell>
        </row>
        <row r="2806">
          <cell r="A2806" t="str">
            <v>43.06</v>
          </cell>
          <cell r="B2806" t="str">
            <v>Emissores de som</v>
          </cell>
        </row>
        <row r="2807">
          <cell r="A2807" t="str">
            <v>43.06.010</v>
          </cell>
          <cell r="B2807" t="str">
            <v>Cigarra de embutir 50/60HZ até 127V, com placa</v>
          </cell>
          <cell r="C2807" t="str">
            <v>UN</v>
          </cell>
          <cell r="D2807">
            <v>33.630000000000003</v>
          </cell>
          <cell r="E2807">
            <v>18.2</v>
          </cell>
          <cell r="F2807">
            <v>51.83</v>
          </cell>
        </row>
        <row r="2808">
          <cell r="A2808" t="str">
            <v>43.07</v>
          </cell>
          <cell r="B2808" t="str">
            <v>Aparelho condicionador de ar</v>
          </cell>
        </row>
        <row r="2809">
          <cell r="A2809" t="str">
            <v>43.07.070</v>
          </cell>
          <cell r="B2809" t="str">
            <v>Ar condicionado a frio, tipo split piso teto com capacidade de 48.000 BTU/h</v>
          </cell>
          <cell r="C2809" t="str">
            <v>CJ</v>
          </cell>
          <cell r="D2809">
            <v>7085.86</v>
          </cell>
          <cell r="E2809">
            <v>297.69</v>
          </cell>
          <cell r="F2809">
            <v>7383.55</v>
          </cell>
        </row>
        <row r="2810">
          <cell r="A2810" t="str">
            <v>43.07.300</v>
          </cell>
          <cell r="B2810" t="str">
            <v>Ar condicionado a frio, tipo split cassete com capacidade de 18.000 BTU/h</v>
          </cell>
          <cell r="C2810" t="str">
            <v>CJ</v>
          </cell>
          <cell r="D2810">
            <v>6776.48</v>
          </cell>
          <cell r="E2810">
            <v>288.41000000000003</v>
          </cell>
          <cell r="F2810">
            <v>7064.89</v>
          </cell>
        </row>
        <row r="2811">
          <cell r="A2811" t="str">
            <v>43.07.310</v>
          </cell>
          <cell r="B2811" t="str">
            <v>Ar condicionado a frio, tipo split cassete com capacidade de 24.000 BTU/h</v>
          </cell>
          <cell r="C2811" t="str">
            <v>CJ</v>
          </cell>
          <cell r="D2811">
            <v>7601.81</v>
          </cell>
          <cell r="E2811">
            <v>297.69</v>
          </cell>
          <cell r="F2811">
            <v>7899.5</v>
          </cell>
        </row>
        <row r="2812">
          <cell r="A2812" t="str">
            <v>43.07.320</v>
          </cell>
          <cell r="B2812" t="str">
            <v>Ar condicionado a frio, tipo split cassete com capacidade de 36.000 BTU/h</v>
          </cell>
          <cell r="C2812" t="str">
            <v>CJ</v>
          </cell>
          <cell r="D2812">
            <v>11452.83</v>
          </cell>
          <cell r="E2812">
            <v>297.69</v>
          </cell>
          <cell r="F2812">
            <v>11750.52</v>
          </cell>
        </row>
        <row r="2813">
          <cell r="A2813" t="str">
            <v>43.07.330</v>
          </cell>
          <cell r="B2813" t="str">
            <v>Ar condicionado a frio, tipo split parede com capacidade de 12.000 BTU/h</v>
          </cell>
          <cell r="C2813" t="str">
            <v>CJ</v>
          </cell>
          <cell r="D2813">
            <v>2835.93</v>
          </cell>
          <cell r="E2813">
            <v>288.41000000000003</v>
          </cell>
          <cell r="F2813">
            <v>3124.34</v>
          </cell>
        </row>
        <row r="2814">
          <cell r="A2814" t="str">
            <v>43.07.340</v>
          </cell>
          <cell r="B2814" t="str">
            <v>Ar condicionado a frio, tipo split parede com capacidade de 18.000 BTU/h</v>
          </cell>
          <cell r="C2814" t="str">
            <v>CJ</v>
          </cell>
          <cell r="D2814">
            <v>3927.27</v>
          </cell>
          <cell r="E2814">
            <v>288.41000000000003</v>
          </cell>
          <cell r="F2814">
            <v>4215.68</v>
          </cell>
        </row>
        <row r="2815">
          <cell r="A2815" t="str">
            <v>43.07.350</v>
          </cell>
          <cell r="B2815" t="str">
            <v>Ar condicionado a frio, tipo split parede com capacidade de 24.000 BTU/h</v>
          </cell>
          <cell r="C2815" t="str">
            <v>CJ</v>
          </cell>
          <cell r="D2815">
            <v>5544.93</v>
          </cell>
          <cell r="E2815">
            <v>297.69</v>
          </cell>
          <cell r="F2815">
            <v>5842.62</v>
          </cell>
        </row>
        <row r="2816">
          <cell r="A2816" t="str">
            <v>43.07.360</v>
          </cell>
          <cell r="B2816" t="str">
            <v>Ar condicionado a frio, tipo split parede com capacidade de 30.000 BTU/h</v>
          </cell>
          <cell r="C2816" t="str">
            <v>CJ</v>
          </cell>
          <cell r="D2816">
            <v>6487.1</v>
          </cell>
          <cell r="E2816">
            <v>297.69</v>
          </cell>
          <cell r="F2816">
            <v>6784.79</v>
          </cell>
        </row>
        <row r="2817">
          <cell r="A2817" t="str">
            <v>43.07.380</v>
          </cell>
          <cell r="B2817" t="str">
            <v>Ar condicionado a frio, tipo split piso teto com capacidade de 24.000 BTU/h</v>
          </cell>
          <cell r="C2817" t="str">
            <v>CJ</v>
          </cell>
          <cell r="D2817">
            <v>6568.41</v>
          </cell>
          <cell r="E2817">
            <v>297.69</v>
          </cell>
          <cell r="F2817">
            <v>6866.1</v>
          </cell>
        </row>
        <row r="2818">
          <cell r="A2818" t="str">
            <v>43.07.390</v>
          </cell>
          <cell r="B2818" t="str">
            <v>Ar condicionado a frio, tipo split piso teto com capacidade de 36.000 BTU/h</v>
          </cell>
          <cell r="C2818" t="str">
            <v>CJ</v>
          </cell>
          <cell r="D2818">
            <v>9564.9699999999993</v>
          </cell>
          <cell r="E2818">
            <v>297.69</v>
          </cell>
          <cell r="F2818">
            <v>9862.66</v>
          </cell>
        </row>
        <row r="2819">
          <cell r="A2819" t="str">
            <v>43.08</v>
          </cell>
          <cell r="B2819" t="str">
            <v>Equipamentos para sistema VRF ar condicionado</v>
          </cell>
        </row>
        <row r="2820">
          <cell r="A2820" t="str">
            <v>43.08.001</v>
          </cell>
          <cell r="B2820" t="str">
            <v>Condensador para sistema VRF de ar condicionado, capacidade até 6 TR</v>
          </cell>
          <cell r="C2820" t="str">
            <v>UN</v>
          </cell>
          <cell r="D2820">
            <v>36238.230000000003</v>
          </cell>
          <cell r="E2820">
            <v>675.44</v>
          </cell>
          <cell r="F2820">
            <v>36913.67</v>
          </cell>
        </row>
        <row r="2821">
          <cell r="A2821" t="str">
            <v>43.08.002</v>
          </cell>
          <cell r="B2821" t="str">
            <v>Condensador para sistema VRF de ar condicionado, capacidade de 8 TR a 10 TR</v>
          </cell>
          <cell r="C2821" t="str">
            <v>UN</v>
          </cell>
          <cell r="D2821">
            <v>41889.769999999997</v>
          </cell>
          <cell r="E2821">
            <v>675.44</v>
          </cell>
          <cell r="F2821">
            <v>42565.21</v>
          </cell>
        </row>
        <row r="2822">
          <cell r="A2822" t="str">
            <v>43.08.003</v>
          </cell>
          <cell r="B2822" t="str">
            <v>Condensador para sistema VRF de ar condicionado, capacidade de 11 TR a 13 TR</v>
          </cell>
          <cell r="C2822" t="str">
            <v>UN</v>
          </cell>
          <cell r="D2822">
            <v>48400.55</v>
          </cell>
          <cell r="E2822">
            <v>675.44</v>
          </cell>
          <cell r="F2822">
            <v>49075.99</v>
          </cell>
        </row>
        <row r="2823">
          <cell r="A2823" t="str">
            <v>43.08.004</v>
          </cell>
          <cell r="B2823" t="str">
            <v>Condensador para sistema VRF de ar condicionado, capacidade de 14 TR a 16 TR</v>
          </cell>
          <cell r="C2823" t="str">
            <v>UN</v>
          </cell>
          <cell r="D2823">
            <v>53936.94</v>
          </cell>
          <cell r="E2823">
            <v>675.44</v>
          </cell>
          <cell r="F2823">
            <v>54612.38</v>
          </cell>
        </row>
        <row r="2824">
          <cell r="A2824" t="str">
            <v>43.08.020</v>
          </cell>
          <cell r="B2824" t="str">
            <v>Evaporador para sistema VRF de ar condicionado, tipo parede, capacidade de 1 TR</v>
          </cell>
          <cell r="C2824" t="str">
            <v>UN</v>
          </cell>
          <cell r="D2824">
            <v>3484.32</v>
          </cell>
          <cell r="E2824">
            <v>591.01</v>
          </cell>
          <cell r="F2824">
            <v>4075.33</v>
          </cell>
        </row>
        <row r="2825">
          <cell r="A2825" t="str">
            <v>43.08.021</v>
          </cell>
          <cell r="B2825" t="str">
            <v>Evaporador para sistema VRF de ar condicionado, tipo parede, capacidade de 2 TR</v>
          </cell>
          <cell r="C2825" t="str">
            <v>UN</v>
          </cell>
          <cell r="D2825">
            <v>4504.6099999999997</v>
          </cell>
          <cell r="E2825">
            <v>591.01</v>
          </cell>
          <cell r="F2825">
            <v>5095.62</v>
          </cell>
        </row>
        <row r="2826">
          <cell r="A2826" t="str">
            <v>43.08.022</v>
          </cell>
          <cell r="B2826" t="str">
            <v>Evaporador para sistema VRF de ar condicionado, tipo parede, capacidade de 3 TR</v>
          </cell>
          <cell r="C2826" t="str">
            <v>UN</v>
          </cell>
          <cell r="D2826">
            <v>6056.92</v>
          </cell>
          <cell r="E2826">
            <v>591.01</v>
          </cell>
          <cell r="F2826">
            <v>6647.93</v>
          </cell>
        </row>
        <row r="2827">
          <cell r="A2827" t="str">
            <v>43.08.030</v>
          </cell>
          <cell r="B2827" t="str">
            <v>Evaporador para sistema VRF de ar condicionado, tipo piso teto, capacidade de 1 TR</v>
          </cell>
          <cell r="C2827" t="str">
            <v>UN</v>
          </cell>
          <cell r="D2827">
            <v>3878.83</v>
          </cell>
          <cell r="E2827">
            <v>591.01</v>
          </cell>
          <cell r="F2827">
            <v>4469.84</v>
          </cell>
        </row>
        <row r="2828">
          <cell r="A2828" t="str">
            <v>43.08.031</v>
          </cell>
          <cell r="B2828" t="str">
            <v>Evaporador para sistema VRF de ar condicionado, tipo piso teto, capacidade de 2 TR</v>
          </cell>
          <cell r="C2828" t="str">
            <v>UN</v>
          </cell>
          <cell r="D2828">
            <v>4466.3500000000004</v>
          </cell>
          <cell r="E2828">
            <v>591.01</v>
          </cell>
          <cell r="F2828">
            <v>5057.3599999999997</v>
          </cell>
        </row>
        <row r="2829">
          <cell r="A2829" t="str">
            <v>43.08.032</v>
          </cell>
          <cell r="B2829" t="str">
            <v>Evaporador para sistema VRF de ar condicionado, tipo piso teto, capacidade de 3 TR</v>
          </cell>
          <cell r="C2829" t="str">
            <v>UN</v>
          </cell>
          <cell r="D2829">
            <v>5302.67</v>
          </cell>
          <cell r="E2829">
            <v>591.01</v>
          </cell>
          <cell r="F2829">
            <v>5893.68</v>
          </cell>
        </row>
        <row r="2830">
          <cell r="A2830" t="str">
            <v>43.08.033</v>
          </cell>
          <cell r="B2830" t="str">
            <v>Evaporador para sistema VRF de ar condicionado, tipo piso teto, capacidade de 4 TR</v>
          </cell>
          <cell r="C2830" t="str">
            <v>UN</v>
          </cell>
          <cell r="D2830">
            <v>6141.67</v>
          </cell>
          <cell r="E2830">
            <v>591.01</v>
          </cell>
          <cell r="F2830">
            <v>6732.68</v>
          </cell>
        </row>
        <row r="2831">
          <cell r="A2831" t="str">
            <v>43.08.040</v>
          </cell>
          <cell r="B2831" t="str">
            <v>Evaporador para sistema VRF de ar condicionado, tipo cassete, capacidade de 1 TR</v>
          </cell>
          <cell r="C2831" t="str">
            <v>UN</v>
          </cell>
          <cell r="D2831">
            <v>3579.83</v>
          </cell>
          <cell r="E2831">
            <v>591.01</v>
          </cell>
          <cell r="F2831">
            <v>4170.84</v>
          </cell>
        </row>
        <row r="2832">
          <cell r="A2832" t="str">
            <v>43.08.041</v>
          </cell>
          <cell r="B2832" t="str">
            <v>Evaporador para sistema VRF de ar condicionado, tipo cassete, capacidade de 2 TR</v>
          </cell>
          <cell r="C2832" t="str">
            <v>UN</v>
          </cell>
          <cell r="D2832">
            <v>4067.14</v>
          </cell>
          <cell r="E2832">
            <v>591.01</v>
          </cell>
          <cell r="F2832">
            <v>4658.1499999999996</v>
          </cell>
        </row>
        <row r="2833">
          <cell r="A2833" t="str">
            <v>43.08.042</v>
          </cell>
          <cell r="B2833" t="str">
            <v>Evaporador para sistema VRF de ar condicionado, tipo cassete, capacidade de 3 TR</v>
          </cell>
          <cell r="C2833" t="str">
            <v>UN</v>
          </cell>
          <cell r="D2833">
            <v>4414.43</v>
          </cell>
          <cell r="E2833">
            <v>591.01</v>
          </cell>
          <cell r="F2833">
            <v>5005.4399999999996</v>
          </cell>
        </row>
        <row r="2834">
          <cell r="A2834" t="str">
            <v>43.08.043</v>
          </cell>
          <cell r="B2834" t="str">
            <v>Evaporador para sistema VRF de ar condicionado, tipo cassete, capacidade de 4 TR</v>
          </cell>
          <cell r="C2834" t="str">
            <v>UN</v>
          </cell>
          <cell r="D2834">
            <v>4559.24</v>
          </cell>
          <cell r="E2834">
            <v>591.01</v>
          </cell>
          <cell r="F2834">
            <v>5150.25</v>
          </cell>
        </row>
        <row r="2835">
          <cell r="A2835" t="str">
            <v>43.10</v>
          </cell>
          <cell r="B2835" t="str">
            <v>Bombas centrifugas, uso geral</v>
          </cell>
        </row>
        <row r="2836">
          <cell r="A2836" t="str">
            <v>43.10.050</v>
          </cell>
          <cell r="B2836" t="str">
            <v>Conjunto motor-bomba (centrífuga) 10 cv, monoestágio, Hman= 24 a 36 mca, Q= 53 a 45 m³/h</v>
          </cell>
          <cell r="C2836" t="str">
            <v>UN</v>
          </cell>
          <cell r="D2836">
            <v>8239.42</v>
          </cell>
          <cell r="E2836">
            <v>203.64</v>
          </cell>
          <cell r="F2836">
            <v>8443.06</v>
          </cell>
        </row>
        <row r="2837">
          <cell r="A2837" t="str">
            <v>43.10.090</v>
          </cell>
          <cell r="B2837" t="str">
            <v>Conjunto motor-bomba (centrífuga) 20 cv, monoestágio, Hman= 40 a 70 mca, Q= 76 a 28 m³/h</v>
          </cell>
          <cell r="C2837" t="str">
            <v>UN</v>
          </cell>
          <cell r="D2837">
            <v>14202.49</v>
          </cell>
          <cell r="E2837">
            <v>203.64</v>
          </cell>
          <cell r="F2837">
            <v>14406.13</v>
          </cell>
        </row>
        <row r="2838">
          <cell r="A2838" t="str">
            <v>43.10.110</v>
          </cell>
          <cell r="B2838" t="str">
            <v>Conjunto motor-bomba (centrífuga) 5 cv, monoestágio, Hmam= 14 a 26 mca, Q= 56 a 30 m³/h</v>
          </cell>
          <cell r="C2838" t="str">
            <v>UN</v>
          </cell>
          <cell r="D2838">
            <v>3943.85</v>
          </cell>
          <cell r="E2838">
            <v>203.64</v>
          </cell>
          <cell r="F2838">
            <v>4147.49</v>
          </cell>
        </row>
        <row r="2839">
          <cell r="A2839" t="str">
            <v>43.10.130</v>
          </cell>
          <cell r="B2839" t="str">
            <v>Conjunto motor-bomba (centrífuga) 3/4 cv, monoestágio, Hman= 10 a 16 mca, Q= 12,7 a 8 m³/h</v>
          </cell>
          <cell r="C2839" t="str">
            <v>UN</v>
          </cell>
          <cell r="D2839">
            <v>2086</v>
          </cell>
          <cell r="E2839">
            <v>203.64</v>
          </cell>
          <cell r="F2839">
            <v>2289.64</v>
          </cell>
        </row>
        <row r="2840">
          <cell r="A2840" t="str">
            <v>43.10.210</v>
          </cell>
          <cell r="B2840" t="str">
            <v>Conjunto motor-bomba (centrífuga) 60 cv, monoestágio, Hman= 90 a 125 mca, Q= 115 a 50 m³/h</v>
          </cell>
          <cell r="C2840" t="str">
            <v>UN</v>
          </cell>
          <cell r="D2840">
            <v>35501.99</v>
          </cell>
          <cell r="E2840">
            <v>203.64</v>
          </cell>
          <cell r="F2840">
            <v>35705.629999999997</v>
          </cell>
        </row>
        <row r="2841">
          <cell r="A2841" t="str">
            <v>43.10.230</v>
          </cell>
          <cell r="B2841" t="str">
            <v>Conjunto motor-bomba (centrífuga) 2 cv, monoestágio, Hman= 12 a 27 mca, Q= 25 a 8 m³/h</v>
          </cell>
          <cell r="C2841" t="str">
            <v>UN</v>
          </cell>
          <cell r="D2841">
            <v>2660.66</v>
          </cell>
          <cell r="E2841">
            <v>203.64</v>
          </cell>
          <cell r="F2841">
            <v>2864.3</v>
          </cell>
        </row>
        <row r="2842">
          <cell r="A2842" t="str">
            <v>43.10.250</v>
          </cell>
          <cell r="B2842" t="str">
            <v>Conjunto motor-bomba (centrífuga) 15 cv, monoestágio, Hman= 30 a 60 mca, Q= 82 a 20 m³/h</v>
          </cell>
          <cell r="C2842" t="str">
            <v>UN</v>
          </cell>
          <cell r="D2842">
            <v>8408.02</v>
          </cell>
          <cell r="E2842">
            <v>203.64</v>
          </cell>
          <cell r="F2842">
            <v>8611.66</v>
          </cell>
        </row>
        <row r="2843">
          <cell r="A2843" t="str">
            <v>43.10.290</v>
          </cell>
          <cell r="B2843" t="str">
            <v>Conjunto motor-bomba (centrífuga) 5 cv, monoestágio, Hman= 24 a 33 mca, Q= 41,6 a 35,2 m³/h</v>
          </cell>
          <cell r="C2843" t="str">
            <v>UN</v>
          </cell>
          <cell r="D2843">
            <v>3830.58</v>
          </cell>
          <cell r="E2843">
            <v>203.64</v>
          </cell>
          <cell r="F2843">
            <v>4034.22</v>
          </cell>
        </row>
        <row r="2844">
          <cell r="A2844" t="str">
            <v>43.10.450</v>
          </cell>
          <cell r="B2844" t="str">
            <v>Conjunto motor-bomba (centrífuga) 30 cv, monoestágio, Hman= 20 a 50 mca, Q= 197 a 112 m³/h</v>
          </cell>
          <cell r="C2844" t="str">
            <v>UN</v>
          </cell>
          <cell r="D2844">
            <v>14927.61</v>
          </cell>
          <cell r="E2844">
            <v>203.64</v>
          </cell>
          <cell r="F2844">
            <v>15131.25</v>
          </cell>
        </row>
        <row r="2845">
          <cell r="A2845" t="str">
            <v>43.10.452</v>
          </cell>
          <cell r="B2845" t="str">
            <v>Conjunto motor-bomba (centrífuga) 1,5 cv, multiestágio, Hman= 20 a 35 mca, Q= 7,1 a 4,5 m³/h</v>
          </cell>
          <cell r="C2845" t="str">
            <v>UN</v>
          </cell>
          <cell r="D2845">
            <v>3253.72</v>
          </cell>
          <cell r="E2845">
            <v>203.64</v>
          </cell>
          <cell r="F2845">
            <v>3457.36</v>
          </cell>
        </row>
        <row r="2846">
          <cell r="A2846" t="str">
            <v>43.10.454</v>
          </cell>
          <cell r="B2846" t="str">
            <v>Conjunto motor-bomba (centrífuga) 3 cv, multiestágio, Hman= 30 a 45 mca, Q= 12,4 a 8,4 m³/h</v>
          </cell>
          <cell r="C2846" t="str">
            <v>UN</v>
          </cell>
          <cell r="D2846">
            <v>4400.25</v>
          </cell>
          <cell r="E2846">
            <v>203.64</v>
          </cell>
          <cell r="F2846">
            <v>4603.8900000000003</v>
          </cell>
        </row>
        <row r="2847">
          <cell r="A2847" t="str">
            <v>43.10.456</v>
          </cell>
          <cell r="B2847" t="str">
            <v>Conjunto motor-bomba (centrífuga) 3 cv, multiestágio, Hman= 35 a 60 mca, Q= 7,8 a 5,8 m³/h</v>
          </cell>
          <cell r="C2847" t="str">
            <v>UN</v>
          </cell>
          <cell r="D2847">
            <v>4881.84</v>
          </cell>
          <cell r="E2847">
            <v>203.64</v>
          </cell>
          <cell r="F2847">
            <v>5085.4799999999996</v>
          </cell>
        </row>
        <row r="2848">
          <cell r="A2848" t="str">
            <v>43.10.480</v>
          </cell>
          <cell r="B2848" t="str">
            <v>Conjunto motor-bomba (centrífuga) 7,5 cv, multiestágio, Hman= 30 a 80 mca, Q= 21,6 a 12,0 m³/h</v>
          </cell>
          <cell r="C2848" t="str">
            <v>UN</v>
          </cell>
          <cell r="D2848">
            <v>6821.1</v>
          </cell>
          <cell r="E2848">
            <v>203.64</v>
          </cell>
          <cell r="F2848">
            <v>7024.74</v>
          </cell>
        </row>
        <row r="2849">
          <cell r="A2849" t="str">
            <v>43.10.490</v>
          </cell>
          <cell r="B2849" t="str">
            <v>Conjunto motor-bomba (centrífuga) 5 cv, multiestágio, Hman= 25 a 50 mca, Q= 21,0 a 13,3 m³/h</v>
          </cell>
          <cell r="C2849" t="str">
            <v>UN</v>
          </cell>
          <cell r="D2849">
            <v>5206.37</v>
          </cell>
          <cell r="E2849">
            <v>203.64</v>
          </cell>
          <cell r="F2849">
            <v>5410.01</v>
          </cell>
        </row>
        <row r="2850">
          <cell r="A2850" t="str">
            <v>43.10.620</v>
          </cell>
          <cell r="B2850" t="str">
            <v>Conjunto motor-bomba (centrífuga), 0,5 cv, monoestágio, Hman= 10 a 20 mca, Q= 7,5 a 1,5 m³/h</v>
          </cell>
          <cell r="C2850" t="str">
            <v>UN</v>
          </cell>
          <cell r="D2850">
            <v>1347.8</v>
          </cell>
          <cell r="E2850">
            <v>203.64</v>
          </cell>
          <cell r="F2850">
            <v>1551.44</v>
          </cell>
        </row>
        <row r="2851">
          <cell r="A2851" t="str">
            <v>43.10.670</v>
          </cell>
          <cell r="B2851" t="str">
            <v>Conjunto motor-bomba (centrífuga) 0,5 cv, monoestágio, trifásico, Hman= 9 a 21 mca, Q= 8,3 a 2,0 m³/h</v>
          </cell>
          <cell r="C2851" t="str">
            <v>UN</v>
          </cell>
          <cell r="D2851">
            <v>1077.23</v>
          </cell>
          <cell r="E2851">
            <v>203.64</v>
          </cell>
          <cell r="F2851">
            <v>1280.8699999999999</v>
          </cell>
        </row>
        <row r="2852">
          <cell r="A2852" t="str">
            <v>43.10.730</v>
          </cell>
          <cell r="B2852" t="str">
            <v>Conjunto motor-bomba (centrífuga) 30 cv, monoestágio trifásico, Hman= 70 a 94 mca, Q= 34,80 a 61,7 m³/h</v>
          </cell>
          <cell r="C2852" t="str">
            <v>UN</v>
          </cell>
          <cell r="D2852">
            <v>14525.92</v>
          </cell>
          <cell r="E2852">
            <v>203.64</v>
          </cell>
          <cell r="F2852">
            <v>14729.56</v>
          </cell>
        </row>
        <row r="2853">
          <cell r="A2853" t="str">
            <v>43.10.740</v>
          </cell>
          <cell r="B2853" t="str">
            <v>Conjunto motor-bomba (centrífuga) 20 cv, monoestágio trifásico, Hman= 62 a 90 mca, Q= 21,1 a 43,8 m³/h</v>
          </cell>
          <cell r="C2853" t="str">
            <v>UN</v>
          </cell>
          <cell r="D2853">
            <v>10776.55</v>
          </cell>
          <cell r="E2853">
            <v>203.64</v>
          </cell>
          <cell r="F2853">
            <v>10980.19</v>
          </cell>
        </row>
        <row r="2854">
          <cell r="A2854" t="str">
            <v>43.10.750</v>
          </cell>
          <cell r="B2854" t="str">
            <v>Conjunto motor-bomba (centrífuga) 1 cv, monoestágio trifásico, Hman= 8 a 25 mca e Q= 11 a 1,50 m³/h</v>
          </cell>
          <cell r="C2854" t="str">
            <v>UN</v>
          </cell>
          <cell r="D2854">
            <v>1332.83</v>
          </cell>
          <cell r="E2854">
            <v>203.64</v>
          </cell>
          <cell r="F2854">
            <v>1536.47</v>
          </cell>
        </row>
        <row r="2855">
          <cell r="A2855" t="str">
            <v>43.10.770</v>
          </cell>
          <cell r="B2855" t="str">
            <v>Conjunto motor-bomba (centrífuga) 40 cv, monoestágio trifásico, Hman= 45 a 75 mca e Q= 120 a 75 m³/h</v>
          </cell>
          <cell r="C2855" t="str">
            <v>UN</v>
          </cell>
          <cell r="D2855">
            <v>24075.15</v>
          </cell>
          <cell r="E2855">
            <v>203.64</v>
          </cell>
          <cell r="F2855">
            <v>24278.79</v>
          </cell>
        </row>
        <row r="2856">
          <cell r="A2856" t="str">
            <v>43.10.780</v>
          </cell>
          <cell r="B2856" t="str">
            <v>Conjunto motor-bomba (centrífuga) 50 cv, monoestágio trifásico, Hman= 61 a 81 mca e Q= 170 a 80 m³/h</v>
          </cell>
          <cell r="C2856" t="str">
            <v>UN</v>
          </cell>
          <cell r="D2856">
            <v>29904.42</v>
          </cell>
          <cell r="E2856">
            <v>203.64</v>
          </cell>
          <cell r="F2856">
            <v>30108.06</v>
          </cell>
        </row>
        <row r="2857">
          <cell r="A2857" t="str">
            <v>43.10.790</v>
          </cell>
          <cell r="B2857" t="str">
            <v>Conjunto motor-bomba (centrífuga) 1 cv, multiestágio trifásico, Hman= 15 a 30 mca, Q= 6,5 a 4,2 m³/h</v>
          </cell>
          <cell r="C2857" t="str">
            <v>UN</v>
          </cell>
          <cell r="D2857">
            <v>1640.22</v>
          </cell>
          <cell r="E2857">
            <v>203.64</v>
          </cell>
          <cell r="F2857">
            <v>1843.86</v>
          </cell>
        </row>
        <row r="2858">
          <cell r="A2858" t="str">
            <v>43.10.794</v>
          </cell>
          <cell r="B2858" t="str">
            <v>Conjunto motor-bomba (centrífuga) 1 cv, multiestágio trifásico, Hman= 70 a 115 mca e Q= 1,0 a 1,6 m³/h</v>
          </cell>
          <cell r="C2858" t="str">
            <v>UN</v>
          </cell>
          <cell r="D2858">
            <v>2905.66</v>
          </cell>
          <cell r="E2858">
            <v>203.64</v>
          </cell>
          <cell r="F2858">
            <v>3109.3</v>
          </cell>
        </row>
        <row r="2859">
          <cell r="A2859" t="str">
            <v>43.11</v>
          </cell>
          <cell r="B2859" t="str">
            <v>Bombas submersiveis</v>
          </cell>
        </row>
        <row r="2860">
          <cell r="A2860" t="str">
            <v>43.11.050</v>
          </cell>
          <cell r="B2860" t="str">
            <v>Conjunto motor-bomba submersível para poço profundo de 6´, Q= 10 a 20m³/h, Hman= 80 a 48 mca, até 6 HP</v>
          </cell>
          <cell r="C2860" t="str">
            <v>UN</v>
          </cell>
          <cell r="D2860">
            <v>7034.85</v>
          </cell>
          <cell r="E2860">
            <v>436.68</v>
          </cell>
          <cell r="F2860">
            <v>7471.53</v>
          </cell>
        </row>
        <row r="2861">
          <cell r="A2861" t="str">
            <v>43.11.060</v>
          </cell>
          <cell r="B2861" t="str">
            <v>Conjunto motor-bomba submersível para poço profundo de 6´, Q= 10 a 20m³/h, Hman= 108 a 64,5 mca, 8 HP</v>
          </cell>
          <cell r="C2861" t="str">
            <v>UN</v>
          </cell>
          <cell r="D2861">
            <v>8158.81</v>
          </cell>
          <cell r="E2861">
            <v>436.68</v>
          </cell>
          <cell r="F2861">
            <v>8595.49</v>
          </cell>
        </row>
        <row r="2862">
          <cell r="A2862" t="str">
            <v>43.11.100</v>
          </cell>
          <cell r="B2862" t="str">
            <v>Conjunto motor-bomba submersível para poço profundo de 6´, Q= 10 a 20m³/h, Hman= 274 a 170 mca, 20 HP</v>
          </cell>
          <cell r="C2862" t="str">
            <v>UN</v>
          </cell>
          <cell r="D2862">
            <v>17054.990000000002</v>
          </cell>
          <cell r="E2862">
            <v>436.68</v>
          </cell>
          <cell r="F2862">
            <v>17491.669999999998</v>
          </cell>
        </row>
        <row r="2863">
          <cell r="A2863" t="str">
            <v>43.11.110</v>
          </cell>
          <cell r="B2863" t="str">
            <v>Conjunto motor-bomba submersível para poço profundo de 6´, Q= 20 a 34m³/h, Hman= 56,5 a 32 mca, até 8 HP</v>
          </cell>
          <cell r="C2863" t="str">
            <v>UN</v>
          </cell>
          <cell r="D2863">
            <v>7553.07</v>
          </cell>
          <cell r="E2863">
            <v>436.68</v>
          </cell>
          <cell r="F2863">
            <v>7989.75</v>
          </cell>
        </row>
        <row r="2864">
          <cell r="A2864" t="str">
            <v>43.11.130</v>
          </cell>
          <cell r="B2864" t="str">
            <v>Conjunto motor-bomba submersível para poço profundo de 6´, Q= 20 a 34m³/h, Hman= 92,5 a 53 mca, 12,5 HP</v>
          </cell>
          <cell r="C2864" t="str">
            <v>UN</v>
          </cell>
          <cell r="D2864">
            <v>8900.0300000000007</v>
          </cell>
          <cell r="E2864">
            <v>436.68</v>
          </cell>
          <cell r="F2864">
            <v>9336.7099999999991</v>
          </cell>
        </row>
        <row r="2865">
          <cell r="A2865" t="str">
            <v>43.11.150</v>
          </cell>
          <cell r="B2865" t="str">
            <v>Conjunto motor-bomba submersível para poço profundo de 6´, Q= 20 a 34m³/h, Hman= 152 a 88 mca, 20 HP</v>
          </cell>
          <cell r="C2865" t="str">
            <v>UN</v>
          </cell>
          <cell r="D2865">
            <v>15279.25</v>
          </cell>
          <cell r="E2865">
            <v>436.68</v>
          </cell>
          <cell r="F2865">
            <v>15715.93</v>
          </cell>
        </row>
        <row r="2866">
          <cell r="A2866" t="str">
            <v>43.11.320</v>
          </cell>
          <cell r="B2866" t="str">
            <v>Conjunto motor-bomba submersível vertical para esgoto, Q= 4,8 a 25,8 m³/h, Hmam= 19 a 5 mca, potência 1 cv, diâmetro de sólidos até 20mm</v>
          </cell>
          <cell r="C2866" t="str">
            <v>UN</v>
          </cell>
          <cell r="D2866">
            <v>5200.5</v>
          </cell>
          <cell r="E2866">
            <v>291.12</v>
          </cell>
          <cell r="F2866">
            <v>5491.62</v>
          </cell>
        </row>
        <row r="2867">
          <cell r="A2867" t="str">
            <v>43.11.330</v>
          </cell>
          <cell r="B2867" t="str">
            <v>Conjunto motor-bomba submersível vertical para esgoto, Q= 4,6 a 57,2 m³/h, Hman= 13 a 4 mca, potência 2 a 3,5 cv, diâmetro de sólidos até 50mm</v>
          </cell>
          <cell r="C2867" t="str">
            <v>UN</v>
          </cell>
          <cell r="D2867">
            <v>6994.2</v>
          </cell>
          <cell r="E2867">
            <v>291.12</v>
          </cell>
          <cell r="F2867">
            <v>7285.32</v>
          </cell>
        </row>
        <row r="2868">
          <cell r="A2868" t="str">
            <v>43.11.360</v>
          </cell>
          <cell r="B2868" t="str">
            <v>Conjunto motor-bomba submersível vertical para águas residuais, Q= 2 a16 m³/h, Hman= 12 a 2 mca, potência de 0,5 cv</v>
          </cell>
          <cell r="C2868" t="str">
            <v>UN</v>
          </cell>
          <cell r="D2868">
            <v>2124.96</v>
          </cell>
          <cell r="E2868">
            <v>291.12</v>
          </cell>
          <cell r="F2868">
            <v>2416.08</v>
          </cell>
        </row>
        <row r="2869">
          <cell r="A2869" t="str">
            <v>43.11.370</v>
          </cell>
          <cell r="B2869" t="str">
            <v>Conjunto motor-bomba submersível vertical para águas residuais, Q= 3 a 20 m³/h, Hman= 13 a 5 mca, potência de 1 cv</v>
          </cell>
          <cell r="C2869" t="str">
            <v>UN</v>
          </cell>
          <cell r="D2869">
            <v>2672.55</v>
          </cell>
          <cell r="E2869">
            <v>291.12</v>
          </cell>
          <cell r="F2869">
            <v>2963.67</v>
          </cell>
        </row>
        <row r="2870">
          <cell r="A2870" t="str">
            <v>43.11.380</v>
          </cell>
          <cell r="B2870" t="str">
            <v>Conjunto motor-bomba submersível vertical para águas residuais, Q= 10 a 50 m³/h, Hman= 22 a 4 mca, potência 4 cv</v>
          </cell>
          <cell r="C2870" t="str">
            <v>UN</v>
          </cell>
          <cell r="D2870">
            <v>5610.83</v>
          </cell>
          <cell r="E2870">
            <v>291.12</v>
          </cell>
          <cell r="F2870">
            <v>5901.95</v>
          </cell>
        </row>
        <row r="2871">
          <cell r="A2871" t="str">
            <v>43.11.390</v>
          </cell>
          <cell r="B2871" t="str">
            <v>Conjunto motor-bomba submersível vertical para águas residuais, Q= 8 a 45 m³/h, Hman= 10,5 a 3,5 mca, potência 1,5 cv</v>
          </cell>
          <cell r="C2871" t="str">
            <v>UN</v>
          </cell>
          <cell r="D2871">
            <v>3644.5</v>
          </cell>
          <cell r="E2871">
            <v>291.12</v>
          </cell>
          <cell r="F2871">
            <v>3935.62</v>
          </cell>
        </row>
        <row r="2872">
          <cell r="A2872" t="str">
            <v>43.11.400</v>
          </cell>
          <cell r="B2872" t="str">
            <v>Conjunto motor-bomba submersível vertical para esgoto, Q= 3,4 a 86,3 m³/h, Hman= 14 a 5 mca, potência 5 cv</v>
          </cell>
          <cell r="C2872" t="str">
            <v>UN</v>
          </cell>
          <cell r="D2872">
            <v>13589.58</v>
          </cell>
          <cell r="E2872">
            <v>291.12</v>
          </cell>
          <cell r="F2872">
            <v>13880.7</v>
          </cell>
        </row>
        <row r="2873">
          <cell r="A2873" t="str">
            <v>43.11.410</v>
          </cell>
          <cell r="B2873" t="str">
            <v>Conjunto motor-bomba submersível vertical para esgoto, Q= 9,1 a 113,6m³/h, Hman= 20 a 15 mca, potência 10 cv</v>
          </cell>
          <cell r="C2873" t="str">
            <v>UN</v>
          </cell>
          <cell r="D2873">
            <v>20782.78</v>
          </cell>
          <cell r="E2873">
            <v>291.12</v>
          </cell>
          <cell r="F2873">
            <v>21073.9</v>
          </cell>
        </row>
        <row r="2874">
          <cell r="A2874" t="str">
            <v>43.11.420</v>
          </cell>
          <cell r="B2874" t="str">
            <v>Conjunto motor-bomba submersível vertical para esgoto, Q=9,3 a 69,0 m³/h, Hman=15 a 7 mca, potência 3cv, diâmetro de sólidos 50/65mm</v>
          </cell>
          <cell r="C2874" t="str">
            <v>UN</v>
          </cell>
          <cell r="D2874">
            <v>6657.5</v>
          </cell>
          <cell r="E2874">
            <v>291.12</v>
          </cell>
          <cell r="F2874">
            <v>6948.62</v>
          </cell>
        </row>
        <row r="2875">
          <cell r="A2875" t="str">
            <v>43.11.460</v>
          </cell>
          <cell r="B2875" t="str">
            <v>Conjunto motor-bomba submersível vertical para esgoto, Q= 40 m³/h, Hman= 40 mca, diâmetro de sólidos até 50 mm</v>
          </cell>
          <cell r="C2875" t="str">
            <v>UN</v>
          </cell>
          <cell r="D2875">
            <v>24189.82</v>
          </cell>
          <cell r="E2875">
            <v>291.12</v>
          </cell>
          <cell r="F2875">
            <v>24480.94</v>
          </cell>
        </row>
        <row r="2876">
          <cell r="A2876" t="str">
            <v>43.12</v>
          </cell>
          <cell r="B2876" t="str">
            <v>Bombas especiais, uso industrial</v>
          </cell>
        </row>
        <row r="2877">
          <cell r="A2877" t="str">
            <v>43.12.500</v>
          </cell>
          <cell r="B2877" t="str">
            <v>Filtro de areia com carga de areia filtrante, vazão de 16,9 m³/h</v>
          </cell>
          <cell r="C2877" t="str">
            <v>UN</v>
          </cell>
          <cell r="D2877">
            <v>3235.72</v>
          </cell>
          <cell r="E2877">
            <v>101.82</v>
          </cell>
          <cell r="F2877">
            <v>3337.54</v>
          </cell>
        </row>
        <row r="2878">
          <cell r="A2878" t="str">
            <v>43.20</v>
          </cell>
          <cell r="B2878" t="str">
            <v>Reparos, conservacoes e complementos - GRUPO 43</v>
          </cell>
        </row>
        <row r="2879">
          <cell r="A2879" t="str">
            <v>43.20.130</v>
          </cell>
          <cell r="B2879" t="str">
            <v>Caixa de passagem para condicionamento de ar tipo Split, com saída de dreno único na vertical - 39 x 22 x 6 cm</v>
          </cell>
          <cell r="C2879" t="str">
            <v>UN</v>
          </cell>
          <cell r="D2879">
            <v>27.04</v>
          </cell>
          <cell r="E2879">
            <v>9.65</v>
          </cell>
          <cell r="F2879">
            <v>36.69</v>
          </cell>
        </row>
        <row r="2880">
          <cell r="A2880" t="str">
            <v>43.20.140</v>
          </cell>
          <cell r="B2880" t="str">
            <v>Bomba de remoção de condensados para condicionadores de ar</v>
          </cell>
          <cell r="C2880" t="str">
            <v>UN</v>
          </cell>
          <cell r="D2880">
            <v>697.4</v>
          </cell>
          <cell r="E2880">
            <v>36.39</v>
          </cell>
          <cell r="F2880">
            <v>733.79</v>
          </cell>
        </row>
        <row r="2881">
          <cell r="A2881" t="str">
            <v>43.20.200</v>
          </cell>
          <cell r="B2881" t="str">
            <v>Controlador de temperatura analógico</v>
          </cell>
          <cell r="C2881" t="str">
            <v>UN</v>
          </cell>
          <cell r="D2881">
            <v>325.76</v>
          </cell>
          <cell r="E2881">
            <v>18.2</v>
          </cell>
          <cell r="F2881">
            <v>343.96</v>
          </cell>
        </row>
        <row r="2882">
          <cell r="A2882" t="str">
            <v>43.20.210</v>
          </cell>
          <cell r="B2882" t="str">
            <v>Bomba de circulação para água quente</v>
          </cell>
          <cell r="C2882" t="str">
            <v>UN</v>
          </cell>
          <cell r="D2882">
            <v>615.87</v>
          </cell>
          <cell r="E2882">
            <v>18.2</v>
          </cell>
          <cell r="F2882">
            <v>634.07000000000005</v>
          </cell>
        </row>
        <row r="2883">
          <cell r="A2883" t="str">
            <v>43.20.250</v>
          </cell>
          <cell r="B2883" t="str">
            <v>Poço termométrico em alumínio, com haste de 30mm e rosca 1/2" npt</v>
          </cell>
          <cell r="C2883" t="str">
            <v>UN</v>
          </cell>
          <cell r="D2883">
            <v>55.99</v>
          </cell>
          <cell r="E2883">
            <v>7.27</v>
          </cell>
          <cell r="F2883">
            <v>63.26</v>
          </cell>
        </row>
        <row r="2884">
          <cell r="A2884" t="str">
            <v>43.20.260</v>
          </cell>
          <cell r="B2884" t="str">
            <v>Termostato para aquecimento ou refrigeração com programação horária</v>
          </cell>
          <cell r="C2884" t="str">
            <v>UN</v>
          </cell>
          <cell r="D2884">
            <v>534.79999999999995</v>
          </cell>
          <cell r="E2884">
            <v>18.2</v>
          </cell>
          <cell r="F2884">
            <v>553</v>
          </cell>
        </row>
        <row r="2885">
          <cell r="A2885" t="str">
            <v>44</v>
          </cell>
          <cell r="B2885" t="str">
            <v>APARELHOS E METAIS HIDRAULICOS</v>
          </cell>
        </row>
        <row r="2886">
          <cell r="A2886" t="str">
            <v>44.01</v>
          </cell>
          <cell r="B2886" t="str">
            <v>Aparelhos e loucas</v>
          </cell>
        </row>
        <row r="2887">
          <cell r="A2887" t="str">
            <v>44.01.030</v>
          </cell>
          <cell r="B2887" t="str">
            <v>Bacia turca de louça - 6 litros</v>
          </cell>
          <cell r="C2887" t="str">
            <v>UN</v>
          </cell>
          <cell r="D2887">
            <v>555.04999999999995</v>
          </cell>
          <cell r="E2887">
            <v>43.65</v>
          </cell>
          <cell r="F2887">
            <v>598.70000000000005</v>
          </cell>
        </row>
        <row r="2888">
          <cell r="A2888" t="str">
            <v>44.01.040</v>
          </cell>
          <cell r="B2888" t="str">
            <v xml:space="preserve">Bacia sifonada com caixa de descarga acoplada e tampa - infantil	</v>
          </cell>
          <cell r="C2888" t="str">
            <v>UN</v>
          </cell>
          <cell r="D2888">
            <v>793.64</v>
          </cell>
          <cell r="E2888">
            <v>50.91</v>
          </cell>
          <cell r="F2888">
            <v>844.55</v>
          </cell>
        </row>
        <row r="2889">
          <cell r="A2889" t="str">
            <v>44.01.050</v>
          </cell>
          <cell r="B2889" t="str">
            <v>Bacia sifonada de louça sem tampa - 6 litros</v>
          </cell>
          <cell r="C2889" t="str">
            <v>UN</v>
          </cell>
          <cell r="D2889">
            <v>238.38</v>
          </cell>
          <cell r="E2889">
            <v>43.65</v>
          </cell>
          <cell r="F2889">
            <v>282.02999999999997</v>
          </cell>
        </row>
        <row r="2890">
          <cell r="A2890" t="str">
            <v>44.01.070</v>
          </cell>
          <cell r="B2890" t="str">
            <v>Bacia sifonada de louça sem tampa com saída horizontal - 6 litros</v>
          </cell>
          <cell r="C2890" t="str">
            <v>UN</v>
          </cell>
          <cell r="D2890">
            <v>422.45</v>
          </cell>
          <cell r="E2890">
            <v>43.65</v>
          </cell>
          <cell r="F2890">
            <v>466.1</v>
          </cell>
        </row>
        <row r="2891">
          <cell r="A2891" t="str">
            <v>44.01.100</v>
          </cell>
          <cell r="B2891" t="str">
            <v>Lavatório de louça sem coluna</v>
          </cell>
          <cell r="C2891" t="str">
            <v>UN</v>
          </cell>
          <cell r="D2891">
            <v>77.650000000000006</v>
          </cell>
          <cell r="E2891">
            <v>50.91</v>
          </cell>
          <cell r="F2891">
            <v>128.56</v>
          </cell>
        </row>
        <row r="2892">
          <cell r="A2892" t="str">
            <v>44.01.110</v>
          </cell>
          <cell r="B2892" t="str">
            <v>Lavatório de louça com coluna</v>
          </cell>
          <cell r="C2892" t="str">
            <v>UN</v>
          </cell>
          <cell r="D2892">
            <v>209.11</v>
          </cell>
          <cell r="E2892">
            <v>50.91</v>
          </cell>
          <cell r="F2892">
            <v>260.02</v>
          </cell>
        </row>
        <row r="2893">
          <cell r="A2893" t="str">
            <v>44.01.160</v>
          </cell>
          <cell r="B2893" t="str">
            <v>Lavatório de louça pequeno com coluna suspensa - linha especial</v>
          </cell>
          <cell r="C2893" t="str">
            <v>UN</v>
          </cell>
          <cell r="D2893">
            <v>626.5</v>
          </cell>
          <cell r="E2893">
            <v>50.91</v>
          </cell>
          <cell r="F2893">
            <v>677.41</v>
          </cell>
        </row>
        <row r="2894">
          <cell r="A2894" t="str">
            <v>44.01.170</v>
          </cell>
          <cell r="B2894" t="str">
            <v>Lavatório em polipropileno</v>
          </cell>
          <cell r="C2894" t="str">
            <v>UN</v>
          </cell>
          <cell r="D2894">
            <v>37.22</v>
          </cell>
          <cell r="E2894">
            <v>18.2</v>
          </cell>
          <cell r="F2894">
            <v>55.42</v>
          </cell>
        </row>
        <row r="2895">
          <cell r="A2895" t="str">
            <v>44.01.200</v>
          </cell>
          <cell r="B2895" t="str">
            <v>Mictório de louça sifonado auto aspirante</v>
          </cell>
          <cell r="C2895" t="str">
            <v>UN</v>
          </cell>
          <cell r="D2895">
            <v>391.73</v>
          </cell>
          <cell r="E2895">
            <v>50.91</v>
          </cell>
          <cell r="F2895">
            <v>442.64</v>
          </cell>
        </row>
        <row r="2896">
          <cell r="A2896" t="str">
            <v>44.01.240</v>
          </cell>
          <cell r="B2896" t="str">
            <v>Lavatório em louça com coluna suspensa</v>
          </cell>
          <cell r="C2896" t="str">
            <v>UN</v>
          </cell>
          <cell r="D2896">
            <v>415.38</v>
          </cell>
          <cell r="E2896">
            <v>50.91</v>
          </cell>
          <cell r="F2896">
            <v>466.29</v>
          </cell>
        </row>
        <row r="2897">
          <cell r="A2897" t="str">
            <v>44.01.270</v>
          </cell>
          <cell r="B2897" t="str">
            <v>Cuba de louça de embutir oval</v>
          </cell>
          <cell r="C2897" t="str">
            <v>UN</v>
          </cell>
          <cell r="D2897">
            <v>94</v>
          </cell>
          <cell r="E2897">
            <v>18.2</v>
          </cell>
          <cell r="F2897">
            <v>112.2</v>
          </cell>
        </row>
        <row r="2898">
          <cell r="A2898" t="str">
            <v>44.01.310</v>
          </cell>
          <cell r="B2898" t="str">
            <v>Tanque de louça com coluna de 30 litros</v>
          </cell>
          <cell r="C2898" t="str">
            <v>UN</v>
          </cell>
          <cell r="D2898">
            <v>629.55999999999995</v>
          </cell>
          <cell r="E2898">
            <v>109.17</v>
          </cell>
          <cell r="F2898">
            <v>738.73</v>
          </cell>
        </row>
        <row r="2899">
          <cell r="A2899" t="str">
            <v>44.01.360</v>
          </cell>
          <cell r="B2899" t="str">
            <v>Tanque de louça com coluna de 18 a 20 litros</v>
          </cell>
          <cell r="C2899" t="str">
            <v>UN</v>
          </cell>
          <cell r="D2899">
            <v>495.91</v>
          </cell>
          <cell r="E2899">
            <v>109.17</v>
          </cell>
          <cell r="F2899">
            <v>605.08000000000004</v>
          </cell>
        </row>
        <row r="2900">
          <cell r="A2900" t="str">
            <v>44.01.370</v>
          </cell>
          <cell r="B2900" t="str">
            <v>Tanque em granito sintético, linha comercial - sem pertences</v>
          </cell>
          <cell r="C2900" t="str">
            <v>UN</v>
          </cell>
          <cell r="D2900">
            <v>214.35</v>
          </cell>
          <cell r="E2900">
            <v>36.39</v>
          </cell>
          <cell r="F2900">
            <v>250.74</v>
          </cell>
        </row>
        <row r="2901">
          <cell r="A2901" t="str">
            <v>44.01.610</v>
          </cell>
          <cell r="B2901" t="str">
            <v>Lavatório de louça para canto, sem coluna - sem pertences</v>
          </cell>
          <cell r="C2901" t="str">
            <v>UN</v>
          </cell>
          <cell r="D2901">
            <v>197.29</v>
          </cell>
          <cell r="E2901">
            <v>18.2</v>
          </cell>
          <cell r="F2901">
            <v>215.49</v>
          </cell>
        </row>
        <row r="2902">
          <cell r="A2902" t="str">
            <v>44.01.680</v>
          </cell>
          <cell r="B2902" t="str">
            <v>Caixa de descarga em plástico, de sobrepor, capacidade 9 litros com engate flexível</v>
          </cell>
          <cell r="C2902" t="str">
            <v>UN</v>
          </cell>
          <cell r="D2902">
            <v>49.57</v>
          </cell>
          <cell r="E2902">
            <v>12.01</v>
          </cell>
          <cell r="F2902">
            <v>61.58</v>
          </cell>
        </row>
        <row r="2903">
          <cell r="A2903" t="str">
            <v>44.01.690</v>
          </cell>
          <cell r="B2903" t="str">
            <v>Tanque de louça sem coluna de 30 litros</v>
          </cell>
          <cell r="C2903" t="str">
            <v>UN</v>
          </cell>
          <cell r="D2903">
            <v>490.03</v>
          </cell>
          <cell r="E2903">
            <v>109.17</v>
          </cell>
          <cell r="F2903">
            <v>599.20000000000005</v>
          </cell>
        </row>
        <row r="2904">
          <cell r="A2904" t="str">
            <v>44.01.800</v>
          </cell>
          <cell r="B2904" t="str">
            <v>Bacia sifonada com caixa de descarga acoplada sem tampa - 6 litros</v>
          </cell>
          <cell r="C2904" t="str">
            <v>CJ</v>
          </cell>
          <cell r="D2904">
            <v>618.01</v>
          </cell>
          <cell r="E2904">
            <v>43.65</v>
          </cell>
          <cell r="F2904">
            <v>661.66</v>
          </cell>
        </row>
        <row r="2905">
          <cell r="A2905" t="str">
            <v>44.01.850</v>
          </cell>
          <cell r="B2905" t="str">
            <v>Cuba de louça de embutir redonda</v>
          </cell>
          <cell r="C2905" t="str">
            <v>UN</v>
          </cell>
          <cell r="D2905">
            <v>100.12</v>
          </cell>
          <cell r="E2905">
            <v>18.2</v>
          </cell>
          <cell r="F2905">
            <v>118.32</v>
          </cell>
        </row>
        <row r="2906">
          <cell r="A2906" t="str">
            <v>44.02</v>
          </cell>
          <cell r="B2906" t="str">
            <v>Bancadas e tampos</v>
          </cell>
        </row>
        <row r="2907">
          <cell r="A2907" t="str">
            <v>44.02.062</v>
          </cell>
          <cell r="B2907" t="str">
            <v>Tampo/bancada em granito, com frontão, espessura de 2 cm, acabamento polido</v>
          </cell>
          <cell r="C2907" t="str">
            <v>M2</v>
          </cell>
          <cell r="D2907">
            <v>618.52</v>
          </cell>
          <cell r="E2907">
            <v>60.29</v>
          </cell>
          <cell r="F2907">
            <v>678.81</v>
          </cell>
        </row>
        <row r="2908">
          <cell r="A2908" t="str">
            <v>44.02.100</v>
          </cell>
          <cell r="B2908" t="str">
            <v>Tampo/bancada em mármore nacional espessura de 3 cm</v>
          </cell>
          <cell r="C2908" t="str">
            <v>M2</v>
          </cell>
          <cell r="D2908">
            <v>1002.68</v>
          </cell>
          <cell r="E2908">
            <v>64.319999999999993</v>
          </cell>
          <cell r="F2908">
            <v>1067</v>
          </cell>
        </row>
        <row r="2909">
          <cell r="A2909" t="str">
            <v>44.02.200</v>
          </cell>
          <cell r="B2909" t="str">
            <v>Tampo/bancada em concreto armado, revestido em aço inoxidável fosco polido</v>
          </cell>
          <cell r="C2909" t="str">
            <v>M2</v>
          </cell>
          <cell r="D2909">
            <v>1159.23</v>
          </cell>
          <cell r="E2909">
            <v>130.29</v>
          </cell>
          <cell r="F2909">
            <v>1289.52</v>
          </cell>
        </row>
        <row r="2910">
          <cell r="A2910" t="str">
            <v>44.02.300</v>
          </cell>
          <cell r="B2910" t="str">
            <v>Superfície sólido mineral para bancadas, saias, frontões e/ou cubas</v>
          </cell>
          <cell r="C2910" t="str">
            <v>M2</v>
          </cell>
          <cell r="D2910">
            <v>2622.1</v>
          </cell>
          <cell r="F2910">
            <v>2622.1</v>
          </cell>
        </row>
        <row r="2911">
          <cell r="A2911" t="str">
            <v>44.03</v>
          </cell>
          <cell r="B2911" t="str">
            <v>Acessorios e metais</v>
          </cell>
        </row>
        <row r="2912">
          <cell r="A2912" t="str">
            <v>44.03.010</v>
          </cell>
          <cell r="B2912" t="str">
            <v>Dispenser toalheiro em ABS e policarbonato para bobina de 20 cm x 200 m, com alavanca</v>
          </cell>
          <cell r="C2912" t="str">
            <v>UN</v>
          </cell>
          <cell r="D2912">
            <v>246.44</v>
          </cell>
          <cell r="E2912">
            <v>4.41</v>
          </cell>
          <cell r="F2912">
            <v>250.85</v>
          </cell>
        </row>
        <row r="2913">
          <cell r="A2913" t="str">
            <v>44.03.020</v>
          </cell>
          <cell r="B2913" t="str">
            <v>Meia saboneteira de louça de embutir</v>
          </cell>
          <cell r="C2913" t="str">
            <v>UN</v>
          </cell>
          <cell r="D2913">
            <v>36.97</v>
          </cell>
          <cell r="E2913">
            <v>10.61</v>
          </cell>
          <cell r="F2913">
            <v>47.58</v>
          </cell>
        </row>
        <row r="2914">
          <cell r="A2914" t="str">
            <v>44.03.030</v>
          </cell>
          <cell r="B2914" t="str">
            <v>Dispenser toalheiro metálico esmaltado para bobina de 25cm x 50m, sem alavanca</v>
          </cell>
          <cell r="C2914" t="str">
            <v>UN</v>
          </cell>
          <cell r="D2914">
            <v>60.66</v>
          </cell>
          <cell r="E2914">
            <v>4.41</v>
          </cell>
          <cell r="F2914">
            <v>65.069999999999993</v>
          </cell>
        </row>
        <row r="2915">
          <cell r="A2915" t="str">
            <v>44.03.040</v>
          </cell>
          <cell r="B2915" t="str">
            <v>Saboneteira de louça de embutir</v>
          </cell>
          <cell r="C2915" t="str">
            <v>UN</v>
          </cell>
          <cell r="D2915">
            <v>46.84</v>
          </cell>
          <cell r="E2915">
            <v>10.61</v>
          </cell>
          <cell r="F2915">
            <v>57.45</v>
          </cell>
        </row>
        <row r="2916">
          <cell r="A2916" t="str">
            <v>44.03.050</v>
          </cell>
          <cell r="B2916" t="str">
            <v>Dispenser papel higiênico em ABS para rolão 300 / 600 m, com visor</v>
          </cell>
          <cell r="C2916" t="str">
            <v>UN</v>
          </cell>
          <cell r="D2916">
            <v>92.01</v>
          </cell>
          <cell r="E2916">
            <v>4.41</v>
          </cell>
          <cell r="F2916">
            <v>96.42</v>
          </cell>
        </row>
        <row r="2917">
          <cell r="A2917" t="str">
            <v>44.03.080</v>
          </cell>
          <cell r="B2917" t="str">
            <v>Porta-papel de louça de embutir</v>
          </cell>
          <cell r="C2917" t="str">
            <v>UN</v>
          </cell>
          <cell r="D2917">
            <v>47.34</v>
          </cell>
          <cell r="E2917">
            <v>10.61</v>
          </cell>
          <cell r="F2917">
            <v>57.95</v>
          </cell>
        </row>
        <row r="2918">
          <cell r="A2918" t="str">
            <v>44.03.090</v>
          </cell>
          <cell r="B2918" t="str">
            <v>Cabide cromado para banheiro</v>
          </cell>
          <cell r="C2918" t="str">
            <v>UN</v>
          </cell>
          <cell r="D2918">
            <v>34.590000000000003</v>
          </cell>
          <cell r="E2918">
            <v>4.41</v>
          </cell>
          <cell r="F2918">
            <v>39</v>
          </cell>
        </row>
        <row r="2919">
          <cell r="A2919" t="str">
            <v>44.03.130</v>
          </cell>
          <cell r="B2919" t="str">
            <v>Saboneteira tipo dispenser, para refil de 800 ml</v>
          </cell>
          <cell r="C2919" t="str">
            <v>UN</v>
          </cell>
          <cell r="D2919">
            <v>42.07</v>
          </cell>
          <cell r="E2919">
            <v>4.41</v>
          </cell>
          <cell r="F2919">
            <v>46.48</v>
          </cell>
        </row>
        <row r="2920">
          <cell r="A2920" t="str">
            <v>44.03.180</v>
          </cell>
          <cell r="B2920" t="str">
            <v>Dispenser toalheiro em ABS, para folhas</v>
          </cell>
          <cell r="C2920" t="str">
            <v>UN</v>
          </cell>
          <cell r="D2920">
            <v>58.77</v>
          </cell>
          <cell r="E2920">
            <v>4.41</v>
          </cell>
          <cell r="F2920">
            <v>63.18</v>
          </cell>
        </row>
        <row r="2921">
          <cell r="A2921" t="str">
            <v>44.03.210</v>
          </cell>
          <cell r="B2921" t="str">
            <v>Ducha cromada simples</v>
          </cell>
          <cell r="C2921" t="str">
            <v>UN</v>
          </cell>
          <cell r="D2921">
            <v>62.55</v>
          </cell>
          <cell r="E2921">
            <v>18.2</v>
          </cell>
          <cell r="F2921">
            <v>80.75</v>
          </cell>
        </row>
        <row r="2922">
          <cell r="A2922" t="str">
            <v>44.03.260</v>
          </cell>
          <cell r="B2922" t="str">
            <v>Armário de plástico de embutir, para lavatório</v>
          </cell>
          <cell r="C2922" t="str">
            <v>UN</v>
          </cell>
          <cell r="D2922">
            <v>119.06</v>
          </cell>
          <cell r="E2922">
            <v>32.159999999999997</v>
          </cell>
          <cell r="F2922">
            <v>151.22</v>
          </cell>
        </row>
        <row r="2923">
          <cell r="A2923" t="str">
            <v>44.03.300</v>
          </cell>
          <cell r="B2923" t="str">
            <v>Torneira volante tipo alavanca</v>
          </cell>
          <cell r="C2923" t="str">
            <v>UN</v>
          </cell>
          <cell r="D2923">
            <v>184.54</v>
          </cell>
          <cell r="E2923">
            <v>13.82</v>
          </cell>
          <cell r="F2923">
            <v>198.36</v>
          </cell>
        </row>
        <row r="2924">
          <cell r="A2924" t="str">
            <v>44.03.315</v>
          </cell>
          <cell r="B2924" t="str">
            <v>Torneira de mesa com bica móvel e alavanca</v>
          </cell>
          <cell r="C2924" t="str">
            <v>UN</v>
          </cell>
          <cell r="D2924">
            <v>99.53</v>
          </cell>
          <cell r="E2924">
            <v>13.82</v>
          </cell>
          <cell r="F2924">
            <v>113.35</v>
          </cell>
        </row>
        <row r="2925">
          <cell r="A2925" t="str">
            <v>44.03.316</v>
          </cell>
          <cell r="B2925" t="str">
            <v>Torneira misturador clínica de mesa com arejador articulado, acionamento cotovelo</v>
          </cell>
          <cell r="C2925" t="str">
            <v>UN</v>
          </cell>
          <cell r="D2925">
            <v>416.75</v>
          </cell>
          <cell r="E2925">
            <v>50.95</v>
          </cell>
          <cell r="F2925">
            <v>467.7</v>
          </cell>
        </row>
        <row r="2926">
          <cell r="A2926" t="str">
            <v>44.03.360</v>
          </cell>
          <cell r="B2926" t="str">
            <v>Ducha higiênica cromada</v>
          </cell>
          <cell r="C2926" t="str">
            <v>UN</v>
          </cell>
          <cell r="D2926">
            <v>493.36</v>
          </cell>
          <cell r="E2926">
            <v>18.2</v>
          </cell>
          <cell r="F2926">
            <v>511.56</v>
          </cell>
        </row>
        <row r="2927">
          <cell r="A2927" t="str">
            <v>44.03.370</v>
          </cell>
          <cell r="B2927" t="str">
            <v>Torneira curta com rosca para uso geral, em latão fundido sem acabamento, DN= 1/2´</v>
          </cell>
          <cell r="C2927" t="str">
            <v>UN</v>
          </cell>
          <cell r="D2927">
            <v>30</v>
          </cell>
          <cell r="E2927">
            <v>12.73</v>
          </cell>
          <cell r="F2927">
            <v>42.73</v>
          </cell>
        </row>
        <row r="2928">
          <cell r="A2928" t="str">
            <v>44.03.380</v>
          </cell>
          <cell r="B2928" t="str">
            <v>Torneira curta com rosca para uso geral, em latão fundido sem acabamento, DN= 3/4´</v>
          </cell>
          <cell r="C2928" t="str">
            <v>UN</v>
          </cell>
          <cell r="D2928">
            <v>29.86</v>
          </cell>
          <cell r="E2928">
            <v>12.73</v>
          </cell>
          <cell r="F2928">
            <v>42.59</v>
          </cell>
        </row>
        <row r="2929">
          <cell r="A2929" t="str">
            <v>44.03.400</v>
          </cell>
          <cell r="B2929" t="str">
            <v>Torneira curta com rosca para uso geral, em latão fundido cromado, DN= 3/4´</v>
          </cell>
          <cell r="C2929" t="str">
            <v>UN</v>
          </cell>
          <cell r="D2929">
            <v>37.020000000000003</v>
          </cell>
          <cell r="E2929">
            <v>12.73</v>
          </cell>
          <cell r="F2929">
            <v>49.75</v>
          </cell>
        </row>
        <row r="2930">
          <cell r="A2930" t="str">
            <v>44.03.420</v>
          </cell>
          <cell r="B2930" t="str">
            <v>Torneira curta sem rosca para uso geral, em latão fundido sem acabamento, DN= 3/4´</v>
          </cell>
          <cell r="C2930" t="str">
            <v>UN</v>
          </cell>
          <cell r="D2930">
            <v>20.010000000000002</v>
          </cell>
          <cell r="E2930">
            <v>12.73</v>
          </cell>
          <cell r="F2930">
            <v>32.74</v>
          </cell>
        </row>
        <row r="2931">
          <cell r="A2931" t="str">
            <v>44.03.430</v>
          </cell>
          <cell r="B2931" t="str">
            <v>Torneira curta sem rosca para uso geral, em latão fundido cromado, DN= 1/2´</v>
          </cell>
          <cell r="C2931" t="str">
            <v>UN</v>
          </cell>
          <cell r="D2931">
            <v>26.98</v>
          </cell>
          <cell r="E2931">
            <v>12.73</v>
          </cell>
          <cell r="F2931">
            <v>39.71</v>
          </cell>
        </row>
        <row r="2932">
          <cell r="A2932" t="str">
            <v>44.03.440</v>
          </cell>
          <cell r="B2932" t="str">
            <v>Torneira curta sem rosca para uso geral, em latão fundido cromado, DN= 3/4´</v>
          </cell>
          <cell r="C2932" t="str">
            <v>UN</v>
          </cell>
          <cell r="D2932">
            <v>28.34</v>
          </cell>
          <cell r="E2932">
            <v>12.73</v>
          </cell>
          <cell r="F2932">
            <v>41.07</v>
          </cell>
        </row>
        <row r="2933">
          <cell r="A2933" t="str">
            <v>44.03.450</v>
          </cell>
          <cell r="B2933" t="str">
            <v>Torneira longa sem rosca para uso geral, em latão fundido cromado</v>
          </cell>
          <cell r="C2933" t="str">
            <v>UN</v>
          </cell>
          <cell r="D2933">
            <v>47.33</v>
          </cell>
          <cell r="E2933">
            <v>12.73</v>
          </cell>
          <cell r="F2933">
            <v>60.06</v>
          </cell>
        </row>
        <row r="2934">
          <cell r="A2934" t="str">
            <v>44.03.470</v>
          </cell>
          <cell r="B2934" t="str">
            <v>Torneira de parede para pia com bica móvel e arejador, em latão fundido cromado</v>
          </cell>
          <cell r="C2934" t="str">
            <v>UN</v>
          </cell>
          <cell r="D2934">
            <v>74.72</v>
          </cell>
          <cell r="E2934">
            <v>12.73</v>
          </cell>
          <cell r="F2934">
            <v>87.45</v>
          </cell>
        </row>
        <row r="2935">
          <cell r="A2935" t="str">
            <v>44.03.500</v>
          </cell>
          <cell r="B2935" t="str">
            <v>Aparelho misturador de parede, para pia, com bica móvel, acabamento cromado</v>
          </cell>
          <cell r="C2935" t="str">
            <v>UN</v>
          </cell>
          <cell r="D2935">
            <v>531.95000000000005</v>
          </cell>
          <cell r="E2935">
            <v>50.95</v>
          </cell>
          <cell r="F2935">
            <v>582.9</v>
          </cell>
        </row>
        <row r="2936">
          <cell r="A2936" t="str">
            <v>44.03.510</v>
          </cell>
          <cell r="B2936" t="str">
            <v>Torneira de parede antivandalismo, DN= 3/4´</v>
          </cell>
          <cell r="C2936" t="str">
            <v>UN</v>
          </cell>
          <cell r="D2936">
            <v>441.59</v>
          </cell>
          <cell r="E2936">
            <v>29.1</v>
          </cell>
          <cell r="F2936">
            <v>470.69</v>
          </cell>
        </row>
        <row r="2937">
          <cell r="A2937" t="str">
            <v>44.03.590</v>
          </cell>
          <cell r="B2937" t="str">
            <v>Torneira de mesa para pia com bica móvel e arejador em latão fundido cromado</v>
          </cell>
          <cell r="C2937" t="str">
            <v>UN</v>
          </cell>
          <cell r="D2937">
            <v>181.37</v>
          </cell>
          <cell r="E2937">
            <v>13.82</v>
          </cell>
          <cell r="F2937">
            <v>195.19</v>
          </cell>
        </row>
        <row r="2938">
          <cell r="A2938" t="str">
            <v>44.03.630</v>
          </cell>
          <cell r="B2938" t="str">
            <v>Torneira de acionamento restrito em latão cromado, DN= 1/2´ com adaptador para 3/4´</v>
          </cell>
          <cell r="C2938" t="str">
            <v>UN</v>
          </cell>
          <cell r="D2938">
            <v>56.45</v>
          </cell>
          <cell r="E2938">
            <v>12.73</v>
          </cell>
          <cell r="F2938">
            <v>69.180000000000007</v>
          </cell>
        </row>
        <row r="2939">
          <cell r="A2939" t="str">
            <v>44.03.640</v>
          </cell>
          <cell r="B2939" t="str">
            <v>Torneira de parede acionamento hidromecânico, em latão cromado, DN= 1/2´ ou 3/4´</v>
          </cell>
          <cell r="C2939" t="str">
            <v>UN</v>
          </cell>
          <cell r="D2939">
            <v>386.3</v>
          </cell>
          <cell r="E2939">
            <v>12.73</v>
          </cell>
          <cell r="F2939">
            <v>399.03</v>
          </cell>
        </row>
        <row r="2940">
          <cell r="A2940" t="str">
            <v>44.03.645</v>
          </cell>
          <cell r="B2940" t="str">
            <v>Torneira para bancada automática, acionamento hidromecânico, em latão cromado, DN= 1/2´ou 3/4´</v>
          </cell>
          <cell r="C2940" t="str">
            <v>UN</v>
          </cell>
          <cell r="D2940">
            <v>124.24</v>
          </cell>
          <cell r="E2940">
            <v>13.82</v>
          </cell>
          <cell r="F2940">
            <v>138.06</v>
          </cell>
        </row>
        <row r="2941">
          <cell r="A2941" t="str">
            <v>44.03.670</v>
          </cell>
          <cell r="B2941" t="str">
            <v>Caixa de descarga de embutir, acionamento frontal, completa</v>
          </cell>
          <cell r="C2941" t="str">
            <v>CJ</v>
          </cell>
          <cell r="D2941">
            <v>780.86</v>
          </cell>
          <cell r="E2941">
            <v>50.36</v>
          </cell>
          <cell r="F2941">
            <v>831.22</v>
          </cell>
        </row>
        <row r="2942">
          <cell r="A2942" t="str">
            <v>44.03.690</v>
          </cell>
          <cell r="B2942" t="str">
            <v>Torneira de parede em ABS, DN 1/2´ ou 3/4´, 10cm</v>
          </cell>
          <cell r="C2942" t="str">
            <v>UN</v>
          </cell>
          <cell r="D2942">
            <v>3.83</v>
          </cell>
          <cell r="E2942">
            <v>12.73</v>
          </cell>
          <cell r="F2942">
            <v>16.559999999999999</v>
          </cell>
        </row>
        <row r="2943">
          <cell r="A2943" t="str">
            <v>44.03.700</v>
          </cell>
          <cell r="B2943" t="str">
            <v>Torneira de parede em ABS, DN 1/2´ ou 3/4´, 15cm</v>
          </cell>
          <cell r="C2943" t="str">
            <v>UN</v>
          </cell>
          <cell r="D2943">
            <v>4.45</v>
          </cell>
          <cell r="E2943">
            <v>12.73</v>
          </cell>
          <cell r="F2943">
            <v>17.18</v>
          </cell>
        </row>
        <row r="2944">
          <cell r="A2944" t="str">
            <v>44.03.720</v>
          </cell>
          <cell r="B2944" t="str">
            <v>Torneira de mesa para lavatório, acionamento hidromecânico com alavanca, registro integrado regulador de vazão, em latão cromado, DN= 1/2´</v>
          </cell>
          <cell r="C2944" t="str">
            <v>UN</v>
          </cell>
          <cell r="D2944">
            <v>680.32</v>
          </cell>
          <cell r="E2944">
            <v>13.82</v>
          </cell>
          <cell r="F2944">
            <v>694.14</v>
          </cell>
        </row>
        <row r="2945">
          <cell r="A2945" t="str">
            <v>44.03.810</v>
          </cell>
          <cell r="B2945" t="str">
            <v>Aparelho misturador de mesa para pia com bica móvel, acabamento cromado</v>
          </cell>
          <cell r="C2945" t="str">
            <v>UN</v>
          </cell>
          <cell r="D2945">
            <v>727.68</v>
          </cell>
          <cell r="E2945">
            <v>50.95</v>
          </cell>
          <cell r="F2945">
            <v>778.63</v>
          </cell>
        </row>
        <row r="2946">
          <cell r="A2946" t="str">
            <v>44.03.825</v>
          </cell>
          <cell r="B2946" t="str">
            <v>Misturador termostato para chuveiro ou ducha, acabamento cromado</v>
          </cell>
          <cell r="C2946" t="str">
            <v>UN</v>
          </cell>
          <cell r="D2946">
            <v>1491.45</v>
          </cell>
          <cell r="E2946">
            <v>50.95</v>
          </cell>
          <cell r="F2946">
            <v>1542.4</v>
          </cell>
        </row>
        <row r="2947">
          <cell r="A2947" t="str">
            <v>44.03.900</v>
          </cell>
          <cell r="B2947" t="str">
            <v>Secador de mãos em ABS</v>
          </cell>
          <cell r="C2947" t="str">
            <v>UN</v>
          </cell>
          <cell r="D2947">
            <v>1101.4000000000001</v>
          </cell>
          <cell r="E2947">
            <v>4.41</v>
          </cell>
          <cell r="F2947">
            <v>1105.81</v>
          </cell>
        </row>
        <row r="2948">
          <cell r="A2948" t="str">
            <v>44.03.920</v>
          </cell>
          <cell r="B2948" t="str">
            <v>Ducha higiênica com registro</v>
          </cell>
          <cell r="C2948" t="str">
            <v>UN</v>
          </cell>
          <cell r="D2948">
            <v>424.74</v>
          </cell>
          <cell r="E2948">
            <v>18.2</v>
          </cell>
          <cell r="F2948">
            <v>442.94</v>
          </cell>
        </row>
        <row r="2949">
          <cell r="A2949" t="str">
            <v>44.03.931</v>
          </cell>
          <cell r="B2949" t="str">
            <v>Desviador para duchas e chuveiros</v>
          </cell>
          <cell r="C2949" t="str">
            <v>UN</v>
          </cell>
          <cell r="D2949">
            <v>46.24</v>
          </cell>
          <cell r="E2949">
            <v>21.87</v>
          </cell>
          <cell r="F2949">
            <v>68.11</v>
          </cell>
        </row>
        <row r="2950">
          <cell r="A2950" t="str">
            <v>44.03.940</v>
          </cell>
          <cell r="B2950" t="str">
            <v>Válvula dupla para bancada de laboratório, uso em GLP, com bico para mangueira - diâmetro de 1/4´ a 1/2´</v>
          </cell>
          <cell r="C2950" t="str">
            <v>UN</v>
          </cell>
          <cell r="D2950">
            <v>260.69</v>
          </cell>
          <cell r="E2950">
            <v>18.2</v>
          </cell>
          <cell r="F2950">
            <v>278.89</v>
          </cell>
        </row>
        <row r="2951">
          <cell r="A2951" t="str">
            <v>44.03.950</v>
          </cell>
          <cell r="B2951" t="str">
            <v>Válvula para cuba de laboratório, com nuca giratória e bico escalonado para mangueira</v>
          </cell>
          <cell r="C2951" t="str">
            <v>UN</v>
          </cell>
          <cell r="D2951">
            <v>454.42</v>
          </cell>
          <cell r="E2951">
            <v>18.2</v>
          </cell>
          <cell r="F2951">
            <v>472.62</v>
          </cell>
        </row>
        <row r="2952">
          <cell r="A2952" t="str">
            <v>44.04</v>
          </cell>
          <cell r="B2952" t="str">
            <v>Prateleiras</v>
          </cell>
        </row>
        <row r="2953">
          <cell r="A2953" t="str">
            <v>44.04.030</v>
          </cell>
          <cell r="B2953" t="str">
            <v>Prateleira em granito com espessura de 2 cm</v>
          </cell>
          <cell r="C2953" t="str">
            <v>M2</v>
          </cell>
          <cell r="D2953">
            <v>426.8</v>
          </cell>
          <cell r="E2953">
            <v>20.91</v>
          </cell>
          <cell r="F2953">
            <v>447.71</v>
          </cell>
        </row>
        <row r="2954">
          <cell r="A2954" t="str">
            <v>44.04.040</v>
          </cell>
          <cell r="B2954" t="str">
            <v>Prateleira em granilite</v>
          </cell>
          <cell r="C2954" t="str">
            <v>M2</v>
          </cell>
          <cell r="D2954">
            <v>214.84</v>
          </cell>
          <cell r="E2954">
            <v>64.319999999999993</v>
          </cell>
          <cell r="F2954">
            <v>279.16000000000003</v>
          </cell>
        </row>
        <row r="2955">
          <cell r="A2955" t="str">
            <v>44.04.050</v>
          </cell>
          <cell r="B2955" t="str">
            <v>Prateleira em granito com espessura de 3 cm</v>
          </cell>
          <cell r="C2955" t="str">
            <v>M2</v>
          </cell>
          <cell r="D2955">
            <v>754.48</v>
          </cell>
          <cell r="E2955">
            <v>20.91</v>
          </cell>
          <cell r="F2955">
            <v>775.39</v>
          </cell>
        </row>
        <row r="2956">
          <cell r="A2956" t="str">
            <v>44.06</v>
          </cell>
          <cell r="B2956" t="str">
            <v>Aparelhos de aco inoxidavel</v>
          </cell>
        </row>
        <row r="2957">
          <cell r="A2957" t="str">
            <v>44.06.010</v>
          </cell>
          <cell r="B2957" t="str">
            <v>Lavatório coletivo em aço inoxidável</v>
          </cell>
          <cell r="C2957" t="str">
            <v>M</v>
          </cell>
          <cell r="D2957">
            <v>1176.3900000000001</v>
          </cell>
          <cell r="E2957">
            <v>50.91</v>
          </cell>
          <cell r="F2957">
            <v>1227.3</v>
          </cell>
        </row>
        <row r="2958">
          <cell r="A2958" t="str">
            <v>44.06.100</v>
          </cell>
          <cell r="B2958" t="str">
            <v>Mictório coletivo em aço inoxidável</v>
          </cell>
          <cell r="C2958" t="str">
            <v>M</v>
          </cell>
          <cell r="D2958">
            <v>733.9</v>
          </cell>
          <cell r="E2958">
            <v>50.91</v>
          </cell>
          <cell r="F2958">
            <v>784.81</v>
          </cell>
        </row>
        <row r="2959">
          <cell r="A2959" t="str">
            <v>44.06.200</v>
          </cell>
          <cell r="B2959" t="str">
            <v>Tanque em aço inoxidável</v>
          </cell>
          <cell r="C2959" t="str">
            <v>UN</v>
          </cell>
          <cell r="D2959">
            <v>937.28</v>
          </cell>
          <cell r="E2959">
            <v>109.17</v>
          </cell>
          <cell r="F2959">
            <v>1046.45</v>
          </cell>
        </row>
        <row r="2960">
          <cell r="A2960" t="str">
            <v>44.06.250</v>
          </cell>
          <cell r="B2960" t="str">
            <v>Cuba em aço inoxidável simples de 300 x 140mm</v>
          </cell>
          <cell r="C2960" t="str">
            <v>UN</v>
          </cell>
          <cell r="D2960">
            <v>163.63</v>
          </cell>
          <cell r="E2960">
            <v>18.2</v>
          </cell>
          <cell r="F2960">
            <v>181.83</v>
          </cell>
        </row>
        <row r="2961">
          <cell r="A2961" t="str">
            <v>44.06.300</v>
          </cell>
          <cell r="B2961" t="str">
            <v>Cuba em aço inoxidável simples de 400x340x140mm</v>
          </cell>
          <cell r="C2961" t="str">
            <v>UN</v>
          </cell>
          <cell r="D2961">
            <v>234.96</v>
          </cell>
          <cell r="E2961">
            <v>18.2</v>
          </cell>
          <cell r="F2961">
            <v>253.16</v>
          </cell>
        </row>
        <row r="2962">
          <cell r="A2962" t="str">
            <v>44.06.310</v>
          </cell>
          <cell r="B2962" t="str">
            <v>Cuba em aço inoxidável simples de 465x300x140mm</v>
          </cell>
          <cell r="C2962" t="str">
            <v>UN</v>
          </cell>
          <cell r="D2962">
            <v>247.97</v>
          </cell>
          <cell r="E2962">
            <v>18.2</v>
          </cell>
          <cell r="F2962">
            <v>266.17</v>
          </cell>
        </row>
        <row r="2963">
          <cell r="A2963" t="str">
            <v>44.06.320</v>
          </cell>
          <cell r="B2963" t="str">
            <v>Cuba em aço inoxidável simples de 560x330x140mm</v>
          </cell>
          <cell r="C2963" t="str">
            <v>UN</v>
          </cell>
          <cell r="D2963">
            <v>320.36</v>
          </cell>
          <cell r="E2963">
            <v>18.2</v>
          </cell>
          <cell r="F2963">
            <v>338.56</v>
          </cell>
        </row>
        <row r="2964">
          <cell r="A2964" t="str">
            <v>44.06.330</v>
          </cell>
          <cell r="B2964" t="str">
            <v>Cuba em aço inoxidável simples de 500x400x400mm</v>
          </cell>
          <cell r="C2964" t="str">
            <v>UN</v>
          </cell>
          <cell r="D2964">
            <v>631.21</v>
          </cell>
          <cell r="E2964">
            <v>18.2</v>
          </cell>
          <cell r="F2964">
            <v>649.41</v>
          </cell>
        </row>
        <row r="2965">
          <cell r="A2965" t="str">
            <v>44.06.360</v>
          </cell>
          <cell r="B2965" t="str">
            <v>Cuba em aço inoxidável simples de 500x400x200mm</v>
          </cell>
          <cell r="C2965" t="str">
            <v>UN</v>
          </cell>
          <cell r="D2965">
            <v>390.86</v>
          </cell>
          <cell r="E2965">
            <v>18.2</v>
          </cell>
          <cell r="F2965">
            <v>409.06</v>
          </cell>
        </row>
        <row r="2966">
          <cell r="A2966" t="str">
            <v>44.06.370</v>
          </cell>
          <cell r="B2966" t="str">
            <v>Cuba em aço inoxidável simples de 500x400x250mm</v>
          </cell>
          <cell r="C2966" t="str">
            <v>UN</v>
          </cell>
          <cell r="D2966">
            <v>504.99</v>
          </cell>
          <cell r="E2966">
            <v>18.2</v>
          </cell>
          <cell r="F2966">
            <v>523.19000000000005</v>
          </cell>
        </row>
        <row r="2967">
          <cell r="A2967" t="str">
            <v>44.06.400</v>
          </cell>
          <cell r="B2967" t="str">
            <v>Cuba em aço inoxidável simples de 500x400x300mm</v>
          </cell>
          <cell r="C2967" t="str">
            <v>UN</v>
          </cell>
          <cell r="D2967">
            <v>570.25</v>
          </cell>
          <cell r="E2967">
            <v>18.2</v>
          </cell>
          <cell r="F2967">
            <v>588.45000000000005</v>
          </cell>
        </row>
        <row r="2968">
          <cell r="A2968" t="str">
            <v>44.06.410</v>
          </cell>
          <cell r="B2968" t="str">
            <v>Cuba em aço inoxidável simples de 600x500x300mm</v>
          </cell>
          <cell r="C2968" t="str">
            <v>UN</v>
          </cell>
          <cell r="D2968">
            <v>777.12</v>
          </cell>
          <cell r="E2968">
            <v>18.2</v>
          </cell>
          <cell r="F2968">
            <v>795.32</v>
          </cell>
        </row>
        <row r="2969">
          <cell r="A2969" t="str">
            <v>44.06.470</v>
          </cell>
          <cell r="B2969" t="str">
            <v>Cuba em aço inoxidável simples de 600x500x350mm</v>
          </cell>
          <cell r="C2969" t="str">
            <v>UN</v>
          </cell>
          <cell r="D2969">
            <v>1089.53</v>
          </cell>
          <cell r="E2969">
            <v>18.2</v>
          </cell>
          <cell r="F2969">
            <v>1107.73</v>
          </cell>
        </row>
        <row r="2970">
          <cell r="A2970" t="str">
            <v>44.06.520</v>
          </cell>
          <cell r="B2970" t="str">
            <v>Cuba em aço inoxidável simples de 600x500x400mm</v>
          </cell>
          <cell r="C2970" t="str">
            <v>UN</v>
          </cell>
          <cell r="D2970">
            <v>940.39</v>
          </cell>
          <cell r="E2970">
            <v>18.2</v>
          </cell>
          <cell r="F2970">
            <v>958.59</v>
          </cell>
        </row>
        <row r="2971">
          <cell r="A2971" t="str">
            <v>44.06.570</v>
          </cell>
          <cell r="B2971" t="str">
            <v>Cuba em aço inoxidável simples de 700x600x450mm</v>
          </cell>
          <cell r="C2971" t="str">
            <v>UN</v>
          </cell>
          <cell r="D2971">
            <v>1502.13</v>
          </cell>
          <cell r="E2971">
            <v>18.2</v>
          </cell>
          <cell r="F2971">
            <v>1520.33</v>
          </cell>
        </row>
        <row r="2972">
          <cell r="A2972" t="str">
            <v>44.06.600</v>
          </cell>
          <cell r="B2972" t="str">
            <v>Cuba em aço inoxidável simples de 1400x900x500mm</v>
          </cell>
          <cell r="C2972" t="str">
            <v>UN</v>
          </cell>
          <cell r="D2972">
            <v>4602.54</v>
          </cell>
          <cell r="E2972">
            <v>18.2</v>
          </cell>
          <cell r="F2972">
            <v>4620.74</v>
          </cell>
        </row>
        <row r="2973">
          <cell r="A2973" t="str">
            <v>44.06.610</v>
          </cell>
          <cell r="B2973" t="str">
            <v>Cuba em aço inoxidável simples de 1100x600x400mm</v>
          </cell>
          <cell r="C2973" t="str">
            <v>UN</v>
          </cell>
          <cell r="D2973">
            <v>1879.78</v>
          </cell>
          <cell r="E2973">
            <v>18.2</v>
          </cell>
          <cell r="F2973">
            <v>1897.98</v>
          </cell>
        </row>
        <row r="2974">
          <cell r="A2974" t="str">
            <v>44.06.700</v>
          </cell>
          <cell r="B2974" t="str">
            <v>Cuba em aço inoxidável dupla de 715x400x140mm</v>
          </cell>
          <cell r="C2974" t="str">
            <v>UN</v>
          </cell>
          <cell r="D2974">
            <v>710.38</v>
          </cell>
          <cell r="E2974">
            <v>18.2</v>
          </cell>
          <cell r="F2974">
            <v>728.58</v>
          </cell>
        </row>
        <row r="2975">
          <cell r="A2975" t="str">
            <v>44.06.710</v>
          </cell>
          <cell r="B2975" t="str">
            <v>Cuba em aço inoxidável dupla de 835x340x140mm</v>
          </cell>
          <cell r="C2975" t="str">
            <v>UN</v>
          </cell>
          <cell r="D2975">
            <v>753.31</v>
          </cell>
          <cell r="E2975">
            <v>18.2</v>
          </cell>
          <cell r="F2975">
            <v>771.51</v>
          </cell>
        </row>
        <row r="2976">
          <cell r="A2976" t="str">
            <v>44.06.750</v>
          </cell>
          <cell r="B2976" t="str">
            <v>Cuba em aço inoxidável dupla de 1020x400x250mm</v>
          </cell>
          <cell r="C2976" t="str">
            <v>UN</v>
          </cell>
          <cell r="D2976">
            <v>1041.69</v>
          </cell>
          <cell r="E2976">
            <v>18.2</v>
          </cell>
          <cell r="F2976">
            <v>1059.8900000000001</v>
          </cell>
        </row>
        <row r="2977">
          <cell r="A2977" t="str">
            <v>44.20</v>
          </cell>
          <cell r="B2977" t="str">
            <v>Reparos, conservacoes e complementos - GRUPO 44</v>
          </cell>
        </row>
        <row r="2978">
          <cell r="A2978" t="str">
            <v>44.20.010</v>
          </cell>
          <cell r="B2978" t="str">
            <v>Sifão plástico sanfonado universal de 1´</v>
          </cell>
          <cell r="C2978" t="str">
            <v>UN</v>
          </cell>
          <cell r="D2978">
            <v>14.75</v>
          </cell>
          <cell r="E2978">
            <v>14.56</v>
          </cell>
          <cell r="F2978">
            <v>29.31</v>
          </cell>
        </row>
        <row r="2979">
          <cell r="A2979" t="str">
            <v>44.20.020</v>
          </cell>
          <cell r="B2979" t="str">
            <v>Recolocação de torneiras</v>
          </cell>
          <cell r="C2979" t="str">
            <v>UN</v>
          </cell>
          <cell r="D2979">
            <v>0.06</v>
          </cell>
          <cell r="E2979">
            <v>18.2</v>
          </cell>
          <cell r="F2979">
            <v>18.260000000000002</v>
          </cell>
        </row>
        <row r="2980">
          <cell r="A2980" t="str">
            <v>44.20.040</v>
          </cell>
          <cell r="B2980" t="str">
            <v>Recolocação de sifões</v>
          </cell>
          <cell r="C2980" t="str">
            <v>UN</v>
          </cell>
          <cell r="D2980">
            <v>7.0000000000000007E-2</v>
          </cell>
          <cell r="E2980">
            <v>18.2</v>
          </cell>
          <cell r="F2980">
            <v>18.27</v>
          </cell>
        </row>
        <row r="2981">
          <cell r="A2981" t="str">
            <v>44.20.060</v>
          </cell>
          <cell r="B2981" t="str">
            <v>Recolocação de aparelhos sanitários, incluindo acessórios</v>
          </cell>
          <cell r="C2981" t="str">
            <v>UN</v>
          </cell>
          <cell r="D2981">
            <v>0.8</v>
          </cell>
          <cell r="E2981">
            <v>50.91</v>
          </cell>
          <cell r="F2981">
            <v>51.71</v>
          </cell>
        </row>
        <row r="2982">
          <cell r="A2982" t="str">
            <v>44.20.080</v>
          </cell>
          <cell r="B2982" t="str">
            <v>Recolocação de caixas de descarga de sobrepor</v>
          </cell>
          <cell r="C2982" t="str">
            <v>UN</v>
          </cell>
          <cell r="E2982">
            <v>90.98</v>
          </cell>
          <cell r="F2982">
            <v>90.98</v>
          </cell>
        </row>
        <row r="2983">
          <cell r="A2983" t="str">
            <v>44.20.100</v>
          </cell>
          <cell r="B2983" t="str">
            <v>Engate flexível metálico DN= 1/2´</v>
          </cell>
          <cell r="C2983" t="str">
            <v>UN</v>
          </cell>
          <cell r="D2983">
            <v>37.770000000000003</v>
          </cell>
          <cell r="E2983">
            <v>4.3600000000000003</v>
          </cell>
          <cell r="F2983">
            <v>42.13</v>
          </cell>
        </row>
        <row r="2984">
          <cell r="A2984" t="str">
            <v>44.20.110</v>
          </cell>
          <cell r="B2984" t="str">
            <v>Engate flexível de PVC DN= 1/2´</v>
          </cell>
          <cell r="C2984" t="str">
            <v>UN</v>
          </cell>
          <cell r="D2984">
            <v>8.35</v>
          </cell>
          <cell r="E2984">
            <v>4.3600000000000003</v>
          </cell>
          <cell r="F2984">
            <v>12.71</v>
          </cell>
        </row>
        <row r="2985">
          <cell r="A2985" t="str">
            <v>44.20.120</v>
          </cell>
          <cell r="B2985" t="str">
            <v>Canopla para válvula de descarga</v>
          </cell>
          <cell r="C2985" t="str">
            <v>UN</v>
          </cell>
          <cell r="D2985">
            <v>122.67</v>
          </cell>
          <cell r="E2985">
            <v>2.4700000000000002</v>
          </cell>
          <cell r="F2985">
            <v>125.14</v>
          </cell>
        </row>
        <row r="2986">
          <cell r="A2986" t="str">
            <v>44.20.121</v>
          </cell>
          <cell r="B2986" t="str">
            <v>Arejador com articulador em ABS cromado para torneira padrão, completo</v>
          </cell>
          <cell r="C2986" t="str">
            <v>UN</v>
          </cell>
          <cell r="D2986">
            <v>36.909999999999997</v>
          </cell>
          <cell r="E2986">
            <v>1.45</v>
          </cell>
          <cell r="F2986">
            <v>38.36</v>
          </cell>
        </row>
        <row r="2987">
          <cell r="A2987" t="str">
            <v>44.20.130</v>
          </cell>
          <cell r="B2987" t="str">
            <v>Tubo de ligação para mictório, DN= 1/2´</v>
          </cell>
          <cell r="C2987" t="str">
            <v>UN</v>
          </cell>
          <cell r="D2987">
            <v>66.069999999999993</v>
          </cell>
          <cell r="E2987">
            <v>4.3600000000000003</v>
          </cell>
          <cell r="F2987">
            <v>70.430000000000007</v>
          </cell>
        </row>
        <row r="2988">
          <cell r="A2988" t="str">
            <v>44.20.150</v>
          </cell>
          <cell r="B2988" t="str">
            <v>Acabamento cromado para registro</v>
          </cell>
          <cell r="C2988" t="str">
            <v>UN</v>
          </cell>
          <cell r="D2988">
            <v>54.55</v>
          </cell>
          <cell r="E2988">
            <v>2.4700000000000002</v>
          </cell>
          <cell r="F2988">
            <v>57.02</v>
          </cell>
        </row>
        <row r="2989">
          <cell r="A2989" t="str">
            <v>44.20.160</v>
          </cell>
          <cell r="B2989" t="str">
            <v>Botão para válvula de descarga</v>
          </cell>
          <cell r="C2989" t="str">
            <v>UN</v>
          </cell>
          <cell r="D2989">
            <v>58.71</v>
          </cell>
          <cell r="E2989">
            <v>2.4700000000000002</v>
          </cell>
          <cell r="F2989">
            <v>61.18</v>
          </cell>
        </row>
        <row r="2990">
          <cell r="A2990" t="str">
            <v>44.20.180</v>
          </cell>
          <cell r="B2990" t="str">
            <v>Reparo para válvula de descarga</v>
          </cell>
          <cell r="C2990" t="str">
            <v>UN</v>
          </cell>
          <cell r="D2990">
            <v>64.52</v>
          </cell>
          <cell r="E2990">
            <v>32.75</v>
          </cell>
          <cell r="F2990">
            <v>97.27</v>
          </cell>
        </row>
        <row r="2991">
          <cell r="A2991" t="str">
            <v>44.20.200</v>
          </cell>
          <cell r="B2991" t="str">
            <v>Sifão de metal cromado de 1 1/2´ x 2´</v>
          </cell>
          <cell r="C2991" t="str">
            <v>UN</v>
          </cell>
          <cell r="D2991">
            <v>142.54</v>
          </cell>
          <cell r="E2991">
            <v>18.2</v>
          </cell>
          <cell r="F2991">
            <v>160.74</v>
          </cell>
        </row>
        <row r="2992">
          <cell r="A2992" t="str">
            <v>44.20.220</v>
          </cell>
          <cell r="B2992" t="str">
            <v>Sifão de metal cromado de 1´ x 1 1/2´</v>
          </cell>
          <cell r="C2992" t="str">
            <v>UN</v>
          </cell>
          <cell r="D2992">
            <v>154.30000000000001</v>
          </cell>
          <cell r="E2992">
            <v>18.2</v>
          </cell>
          <cell r="F2992">
            <v>172.5</v>
          </cell>
        </row>
        <row r="2993">
          <cell r="A2993" t="str">
            <v>44.20.230</v>
          </cell>
          <cell r="B2993" t="str">
            <v>Tubo de ligação para sanitário</v>
          </cell>
          <cell r="C2993" t="str">
            <v>UN</v>
          </cell>
          <cell r="D2993">
            <v>50.47</v>
          </cell>
          <cell r="E2993">
            <v>4.3600000000000003</v>
          </cell>
          <cell r="F2993">
            <v>54.83</v>
          </cell>
        </row>
        <row r="2994">
          <cell r="A2994" t="str">
            <v>44.20.240</v>
          </cell>
          <cell r="B2994" t="str">
            <v>Sifão plástico com copo, rígido, de 1´ x 1 1/2´</v>
          </cell>
          <cell r="C2994" t="str">
            <v>UN</v>
          </cell>
          <cell r="D2994">
            <v>26.94</v>
          </cell>
          <cell r="E2994">
            <v>14.56</v>
          </cell>
          <cell r="F2994">
            <v>41.5</v>
          </cell>
        </row>
        <row r="2995">
          <cell r="A2995" t="str">
            <v>44.20.260</v>
          </cell>
          <cell r="B2995" t="str">
            <v>Sifão plástico com copo, rígido, de 1 1/4´ x 2´</v>
          </cell>
          <cell r="C2995" t="str">
            <v>UN</v>
          </cell>
          <cell r="D2995">
            <v>14.99</v>
          </cell>
          <cell r="E2995">
            <v>14.56</v>
          </cell>
          <cell r="F2995">
            <v>29.55</v>
          </cell>
        </row>
        <row r="2996">
          <cell r="A2996" t="str">
            <v>44.20.280</v>
          </cell>
          <cell r="B2996" t="str">
            <v>Tampa de plástico para bacia sanitária</v>
          </cell>
          <cell r="C2996" t="str">
            <v>UN</v>
          </cell>
          <cell r="D2996">
            <v>39.92</v>
          </cell>
          <cell r="E2996">
            <v>2.1800000000000002</v>
          </cell>
          <cell r="F2996">
            <v>42.1</v>
          </cell>
        </row>
        <row r="2997">
          <cell r="A2997" t="str">
            <v>44.20.300</v>
          </cell>
          <cell r="B2997" t="str">
            <v>Bolsa para bacia sanitária</v>
          </cell>
          <cell r="C2997" t="str">
            <v>UN</v>
          </cell>
          <cell r="D2997">
            <v>7.32</v>
          </cell>
          <cell r="E2997">
            <v>6.19</v>
          </cell>
          <cell r="F2997">
            <v>13.51</v>
          </cell>
        </row>
        <row r="2998">
          <cell r="A2998" t="str">
            <v>44.20.310</v>
          </cell>
          <cell r="B2998" t="str">
            <v>Filtro de pressão em ABS, para 360 l/h</v>
          </cell>
          <cell r="C2998" t="str">
            <v>UN</v>
          </cell>
          <cell r="D2998">
            <v>291.58</v>
          </cell>
          <cell r="E2998">
            <v>25.46</v>
          </cell>
          <cell r="F2998">
            <v>317.04000000000002</v>
          </cell>
        </row>
        <row r="2999">
          <cell r="A2999" t="str">
            <v>44.20.390</v>
          </cell>
          <cell r="B2999" t="str">
            <v>Válvula de PVC para lavatório</v>
          </cell>
          <cell r="C2999" t="str">
            <v>UN</v>
          </cell>
          <cell r="D2999">
            <v>5.17</v>
          </cell>
          <cell r="E2999">
            <v>1.45</v>
          </cell>
          <cell r="F2999">
            <v>6.62</v>
          </cell>
        </row>
        <row r="3000">
          <cell r="A3000" t="str">
            <v>44.20.620</v>
          </cell>
          <cell r="B3000" t="str">
            <v>Válvula americana</v>
          </cell>
          <cell r="C3000" t="str">
            <v>UN</v>
          </cell>
          <cell r="D3000">
            <v>54.17</v>
          </cell>
          <cell r="E3000">
            <v>1.45</v>
          </cell>
          <cell r="F3000">
            <v>55.62</v>
          </cell>
        </row>
        <row r="3001">
          <cell r="A3001" t="str">
            <v>44.20.640</v>
          </cell>
          <cell r="B3001" t="str">
            <v>Válvula de metal cromado de 1 1/2´</v>
          </cell>
          <cell r="C3001" t="str">
            <v>UN</v>
          </cell>
          <cell r="D3001">
            <v>104.31</v>
          </cell>
          <cell r="E3001">
            <v>7.27</v>
          </cell>
          <cell r="F3001">
            <v>111.58</v>
          </cell>
        </row>
        <row r="3002">
          <cell r="A3002" t="str">
            <v>44.20.650</v>
          </cell>
          <cell r="B3002" t="str">
            <v>Válvula de metal cromado de 1´</v>
          </cell>
          <cell r="C3002" t="str">
            <v>UN</v>
          </cell>
          <cell r="D3002">
            <v>36.22</v>
          </cell>
          <cell r="E3002">
            <v>7.27</v>
          </cell>
          <cell r="F3002">
            <v>43.49</v>
          </cell>
        </row>
        <row r="3003">
          <cell r="A3003" t="str">
            <v>45</v>
          </cell>
          <cell r="B3003" t="str">
            <v>ENTRADA DE AGUA, INCÊNDIO E GAS</v>
          </cell>
        </row>
        <row r="3004">
          <cell r="A3004" t="str">
            <v>45.01</v>
          </cell>
          <cell r="B3004" t="str">
            <v>Entrada de agua</v>
          </cell>
        </row>
        <row r="3005">
          <cell r="A3005" t="str">
            <v>45.01.020</v>
          </cell>
          <cell r="B3005" t="str">
            <v>Entrada completa de água com abrigo e registro de gaveta, DN= 3/4´</v>
          </cell>
          <cell r="C3005" t="str">
            <v>UN</v>
          </cell>
          <cell r="D3005">
            <v>867.61</v>
          </cell>
          <cell r="E3005">
            <v>441.73</v>
          </cell>
          <cell r="F3005">
            <v>1309.3399999999999</v>
          </cell>
        </row>
        <row r="3006">
          <cell r="A3006" t="str">
            <v>45.01.040</v>
          </cell>
          <cell r="B3006" t="str">
            <v>Entrada completa de água com abrigo e registro de gaveta, DN= 1´</v>
          </cell>
          <cell r="C3006" t="str">
            <v>UN</v>
          </cell>
          <cell r="D3006">
            <v>915.72</v>
          </cell>
          <cell r="E3006">
            <v>441.73</v>
          </cell>
          <cell r="F3006">
            <v>1357.45</v>
          </cell>
        </row>
        <row r="3007">
          <cell r="A3007" t="str">
            <v>45.01.060</v>
          </cell>
          <cell r="B3007" t="str">
            <v>Entrada completa de água com abrigo e registro de gaveta, DN= 1 1/2´</v>
          </cell>
          <cell r="C3007" t="str">
            <v>UN</v>
          </cell>
          <cell r="D3007">
            <v>2608.61</v>
          </cell>
          <cell r="E3007">
            <v>776.76</v>
          </cell>
          <cell r="F3007">
            <v>3385.37</v>
          </cell>
        </row>
        <row r="3008">
          <cell r="A3008" t="str">
            <v>45.01.066</v>
          </cell>
          <cell r="B3008" t="str">
            <v>Entrada completa de água com abrigo e registro de gaveta, DN= 2´</v>
          </cell>
          <cell r="C3008" t="str">
            <v>UN</v>
          </cell>
          <cell r="D3008">
            <v>2809.53</v>
          </cell>
          <cell r="E3008">
            <v>776.76</v>
          </cell>
          <cell r="F3008">
            <v>3586.29</v>
          </cell>
        </row>
        <row r="3009">
          <cell r="A3009" t="str">
            <v>45.01.080</v>
          </cell>
          <cell r="B3009" t="str">
            <v>Entrada completa de água com abrigo e registro de gaveta, DN= 2 1/2´</v>
          </cell>
          <cell r="C3009" t="str">
            <v>UN</v>
          </cell>
          <cell r="D3009">
            <v>3120.6</v>
          </cell>
          <cell r="E3009">
            <v>776.76</v>
          </cell>
          <cell r="F3009">
            <v>3897.36</v>
          </cell>
        </row>
        <row r="3010">
          <cell r="A3010" t="str">
            <v>45.01.082</v>
          </cell>
          <cell r="B3010" t="str">
            <v>Entrada completa de água com abrigo e registro de gaveta, DN= 3´</v>
          </cell>
          <cell r="C3010" t="str">
            <v>UN</v>
          </cell>
          <cell r="D3010">
            <v>3420.35</v>
          </cell>
          <cell r="E3010">
            <v>776.76</v>
          </cell>
          <cell r="F3010">
            <v>4197.1099999999997</v>
          </cell>
        </row>
        <row r="3011">
          <cell r="A3011" t="str">
            <v>45.02</v>
          </cell>
          <cell r="B3011" t="str">
            <v>Entrada de gas</v>
          </cell>
        </row>
        <row r="3012">
          <cell r="A3012" t="str">
            <v>45.02.020</v>
          </cell>
          <cell r="B3012" t="str">
            <v>Entrada completa de gás GLP domiciliar com 2 bujões de 13 kg</v>
          </cell>
          <cell r="C3012" t="str">
            <v>UN</v>
          </cell>
          <cell r="D3012">
            <v>2057.16</v>
          </cell>
          <cell r="E3012">
            <v>559.37</v>
          </cell>
          <cell r="F3012">
            <v>2616.5300000000002</v>
          </cell>
        </row>
        <row r="3013">
          <cell r="A3013" t="str">
            <v>45.02.040</v>
          </cell>
          <cell r="B3013" t="str">
            <v>Entrada completa de gás GLP com 2 cilindros de 45 kg</v>
          </cell>
          <cell r="C3013" t="str">
            <v>UN</v>
          </cell>
          <cell r="D3013">
            <v>4371.26</v>
          </cell>
          <cell r="E3013">
            <v>1196.8699999999999</v>
          </cell>
          <cell r="F3013">
            <v>5568.13</v>
          </cell>
        </row>
        <row r="3014">
          <cell r="A3014" t="str">
            <v>45.02.060</v>
          </cell>
          <cell r="B3014" t="str">
            <v>Entrada completa de gás GLP com 4 cilindros de 45 kg</v>
          </cell>
          <cell r="C3014" t="str">
            <v>UN</v>
          </cell>
          <cell r="D3014">
            <v>7302.43</v>
          </cell>
          <cell r="E3014">
            <v>1577.67</v>
          </cell>
          <cell r="F3014">
            <v>8880.1</v>
          </cell>
        </row>
        <row r="3015">
          <cell r="A3015" t="str">
            <v>45.02.080</v>
          </cell>
          <cell r="B3015" t="str">
            <v>Entrada completa de gás GLP com 6 cilindros de 45 kg</v>
          </cell>
          <cell r="C3015" t="str">
            <v>UN</v>
          </cell>
          <cell r="D3015">
            <v>10213.879999999999</v>
          </cell>
          <cell r="E3015">
            <v>1912.88</v>
          </cell>
          <cell r="F3015">
            <v>12126.76</v>
          </cell>
        </row>
        <row r="3016">
          <cell r="A3016" t="str">
            <v>45.02.200</v>
          </cell>
          <cell r="B3016" t="str">
            <v>Abrigo padronizado de gás GLP encanado</v>
          </cell>
          <cell r="C3016" t="str">
            <v>UN</v>
          </cell>
          <cell r="D3016">
            <v>649.01</v>
          </cell>
          <cell r="E3016">
            <v>382.09</v>
          </cell>
          <cell r="F3016">
            <v>1031.0999999999999</v>
          </cell>
        </row>
        <row r="3017">
          <cell r="A3017" t="str">
            <v>45.03</v>
          </cell>
          <cell r="B3017" t="str">
            <v>Hidrômetro</v>
          </cell>
        </row>
        <row r="3018">
          <cell r="A3018" t="str">
            <v>45.03.010</v>
          </cell>
          <cell r="B3018" t="str">
            <v>Hidrômetro em ferro fundido, diâmetro 50 mm (2´)</v>
          </cell>
          <cell r="C3018" t="str">
            <v>UN</v>
          </cell>
          <cell r="D3018">
            <v>2352.1999999999998</v>
          </cell>
          <cell r="E3018">
            <v>27.29</v>
          </cell>
          <cell r="F3018">
            <v>2379.4899999999998</v>
          </cell>
        </row>
        <row r="3019">
          <cell r="A3019" t="str">
            <v>45.03.030</v>
          </cell>
          <cell r="B3019" t="str">
            <v>Hidrômetro em ferro fundido, diâmetro 100 mm (4´)</v>
          </cell>
          <cell r="C3019" t="str">
            <v>UN</v>
          </cell>
          <cell r="D3019">
            <v>3281.71</v>
          </cell>
          <cell r="E3019">
            <v>27.29</v>
          </cell>
          <cell r="F3019">
            <v>3309</v>
          </cell>
        </row>
        <row r="3020">
          <cell r="A3020" t="str">
            <v>45.03.100</v>
          </cell>
          <cell r="B3020" t="str">
            <v>Hidrômetro em bronze, diâmetro de 25 mm (1´)</v>
          </cell>
          <cell r="C3020" t="str">
            <v>UN</v>
          </cell>
          <cell r="D3020">
            <v>609.66999999999996</v>
          </cell>
          <cell r="E3020">
            <v>43.66</v>
          </cell>
          <cell r="F3020">
            <v>653.33000000000004</v>
          </cell>
        </row>
        <row r="3021">
          <cell r="A3021" t="str">
            <v>45.03.110</v>
          </cell>
          <cell r="B3021" t="str">
            <v>Hidrômetro em bronze, diâmetro de 40 mm (1 1/2´)</v>
          </cell>
          <cell r="C3021" t="str">
            <v>UN</v>
          </cell>
          <cell r="D3021">
            <v>824.98</v>
          </cell>
          <cell r="E3021">
            <v>43.66</v>
          </cell>
          <cell r="F3021">
            <v>868.64</v>
          </cell>
        </row>
        <row r="3022">
          <cell r="A3022" t="str">
            <v>45.03.200</v>
          </cell>
          <cell r="B3022" t="str">
            <v>Filtro tipo cesto para hidrômetro de 50 mm (2´)</v>
          </cell>
          <cell r="C3022" t="str">
            <v>UN</v>
          </cell>
          <cell r="D3022">
            <v>2289.23</v>
          </cell>
          <cell r="E3022">
            <v>27.29</v>
          </cell>
          <cell r="F3022">
            <v>2316.52</v>
          </cell>
        </row>
        <row r="3023">
          <cell r="A3023" t="str">
            <v>45.20</v>
          </cell>
          <cell r="B3023" t="str">
            <v>Reparos, conservacoes e complementos - GRUPO 45</v>
          </cell>
        </row>
        <row r="3024">
          <cell r="A3024" t="str">
            <v>45.20.020</v>
          </cell>
          <cell r="B3024" t="str">
            <v>Cilindro de gás (GLP) de 45 kg, com carga</v>
          </cell>
          <cell r="C3024" t="str">
            <v>UN</v>
          </cell>
          <cell r="D3024">
            <v>892.75</v>
          </cell>
          <cell r="F3024">
            <v>892.75</v>
          </cell>
        </row>
        <row r="3025">
          <cell r="A3025" t="str">
            <v>46</v>
          </cell>
          <cell r="B3025" t="str">
            <v>TUBULACAO E CONDUTORES PARA LIQUIDOS E GASES.</v>
          </cell>
        </row>
        <row r="3026">
          <cell r="A3026" t="str">
            <v>46.01</v>
          </cell>
          <cell r="B3026" t="str">
            <v>Tubulacao em PVC rigido marrom para sistemas prediais de agua fria</v>
          </cell>
        </row>
        <row r="3027">
          <cell r="A3027" t="str">
            <v>46.01.010</v>
          </cell>
          <cell r="B3027" t="str">
            <v>Tubo de PVC rígido soldável marrom, DN= 20 mm, (1/2´), inclusive conexões</v>
          </cell>
          <cell r="C3027" t="str">
            <v>M</v>
          </cell>
          <cell r="D3027">
            <v>6.51</v>
          </cell>
          <cell r="E3027">
            <v>18.2</v>
          </cell>
          <cell r="F3027">
            <v>24.71</v>
          </cell>
        </row>
        <row r="3028">
          <cell r="A3028" t="str">
            <v>46.01.020</v>
          </cell>
          <cell r="B3028" t="str">
            <v>Tubo de PVC rígido soldável marrom, DN= 25 mm, (3/4´), inclusive conexões</v>
          </cell>
          <cell r="C3028" t="str">
            <v>M</v>
          </cell>
          <cell r="D3028">
            <v>7.7</v>
          </cell>
          <cell r="E3028">
            <v>18.2</v>
          </cell>
          <cell r="F3028">
            <v>25.9</v>
          </cell>
        </row>
        <row r="3029">
          <cell r="A3029" t="str">
            <v>46.01.030</v>
          </cell>
          <cell r="B3029" t="str">
            <v>Tubo de PVC rígido soldável marrom, DN= 32 mm, (1´), inclusive conexões</v>
          </cell>
          <cell r="C3029" t="str">
            <v>M</v>
          </cell>
          <cell r="D3029">
            <v>17.29</v>
          </cell>
          <cell r="E3029">
            <v>18.2</v>
          </cell>
          <cell r="F3029">
            <v>35.49</v>
          </cell>
        </row>
        <row r="3030">
          <cell r="A3030" t="str">
            <v>46.01.040</v>
          </cell>
          <cell r="B3030" t="str">
            <v>Tubo de PVC rígido soldável marrom, DN= 40 mm, (1 1/4´), inclusive conexões</v>
          </cell>
          <cell r="C3030" t="str">
            <v>M</v>
          </cell>
          <cell r="D3030">
            <v>24.89</v>
          </cell>
          <cell r="E3030">
            <v>18.2</v>
          </cell>
          <cell r="F3030">
            <v>43.09</v>
          </cell>
        </row>
        <row r="3031">
          <cell r="A3031" t="str">
            <v>46.01.050</v>
          </cell>
          <cell r="B3031" t="str">
            <v>Tubo de PVC rígido soldável marrom, DN= 50 mm, (1 1/2´), inclusive conexões</v>
          </cell>
          <cell r="C3031" t="str">
            <v>M</v>
          </cell>
          <cell r="D3031">
            <v>26.68</v>
          </cell>
          <cell r="E3031">
            <v>21.83</v>
          </cell>
          <cell r="F3031">
            <v>48.51</v>
          </cell>
        </row>
        <row r="3032">
          <cell r="A3032" t="str">
            <v>46.01.060</v>
          </cell>
          <cell r="B3032" t="str">
            <v>Tubo de PVC rígido soldável marrom, DN= 60 mm, (2´), inclusive conexões</v>
          </cell>
          <cell r="C3032" t="str">
            <v>M</v>
          </cell>
          <cell r="D3032">
            <v>46.45</v>
          </cell>
          <cell r="E3032">
            <v>25.47</v>
          </cell>
          <cell r="F3032">
            <v>71.92</v>
          </cell>
        </row>
        <row r="3033">
          <cell r="A3033" t="str">
            <v>46.01.070</v>
          </cell>
          <cell r="B3033" t="str">
            <v>Tubo de PVC rígido soldável marrom, DN= 75 mm, (2 1/2´), inclusive conexões</v>
          </cell>
          <cell r="C3033" t="str">
            <v>M</v>
          </cell>
          <cell r="D3033">
            <v>74.040000000000006</v>
          </cell>
          <cell r="E3033">
            <v>32.75</v>
          </cell>
          <cell r="F3033">
            <v>106.79</v>
          </cell>
        </row>
        <row r="3034">
          <cell r="A3034" t="str">
            <v>46.01.080</v>
          </cell>
          <cell r="B3034" t="str">
            <v>Tubo de PVC rígido soldável marrom, DN= 85 mm, (3´), inclusive conexões</v>
          </cell>
          <cell r="C3034" t="str">
            <v>M</v>
          </cell>
          <cell r="D3034">
            <v>91.71</v>
          </cell>
          <cell r="E3034">
            <v>36.39</v>
          </cell>
          <cell r="F3034">
            <v>128.1</v>
          </cell>
        </row>
        <row r="3035">
          <cell r="A3035" t="str">
            <v>46.01.090</v>
          </cell>
          <cell r="B3035" t="str">
            <v>Tubo de PVC rígido soldável marrom, DN= 110 mm, (4´), inclusive conexões</v>
          </cell>
          <cell r="C3035" t="str">
            <v>M</v>
          </cell>
          <cell r="D3035">
            <v>155.15</v>
          </cell>
          <cell r="E3035">
            <v>40.03</v>
          </cell>
          <cell r="F3035">
            <v>195.18</v>
          </cell>
        </row>
        <row r="3036">
          <cell r="A3036" t="str">
            <v>46.02</v>
          </cell>
          <cell r="B3036" t="str">
            <v>Tubulacao em PVC rigido branco para esgoto domiciliar</v>
          </cell>
        </row>
        <row r="3037">
          <cell r="A3037" t="str">
            <v>46.02.010</v>
          </cell>
          <cell r="B3037" t="str">
            <v>Tubo de PVC rígido branco, pontas lisas, soldável, linha esgoto série normal, DN= 40 mm, inclusive conexões</v>
          </cell>
          <cell r="C3037" t="str">
            <v>M</v>
          </cell>
          <cell r="D3037">
            <v>12.75</v>
          </cell>
          <cell r="E3037">
            <v>18.2</v>
          </cell>
          <cell r="F3037">
            <v>30.95</v>
          </cell>
        </row>
        <row r="3038">
          <cell r="A3038" t="str">
            <v>46.02.050</v>
          </cell>
          <cell r="B3038" t="str">
            <v>Tubo de PVC rígido branco PxB com virola e anel de borracha, linha esgoto série normal, DN= 50 mm, inclusive conexões</v>
          </cell>
          <cell r="C3038" t="str">
            <v>M</v>
          </cell>
          <cell r="D3038">
            <v>18.079999999999998</v>
          </cell>
          <cell r="E3038">
            <v>21.83</v>
          </cell>
          <cell r="F3038">
            <v>39.909999999999997</v>
          </cell>
        </row>
        <row r="3039">
          <cell r="A3039" t="str">
            <v>46.02.060</v>
          </cell>
          <cell r="B3039" t="str">
            <v>Tubo de PVC rígido branco PxB com virola e anel de borracha, linha esgoto série normal, DN= 75 mm, inclusive conexões</v>
          </cell>
          <cell r="C3039" t="str">
            <v>M</v>
          </cell>
          <cell r="D3039">
            <v>29.32</v>
          </cell>
          <cell r="E3039">
            <v>32.75</v>
          </cell>
          <cell r="F3039">
            <v>62.07</v>
          </cell>
        </row>
        <row r="3040">
          <cell r="A3040" t="str">
            <v>46.02.070</v>
          </cell>
          <cell r="B3040" t="str">
            <v>Tubo de PVC rígido branco PxB com virola e anel de borracha, linha esgoto série normal, DN= 100 mm, inclusive conexões</v>
          </cell>
          <cell r="C3040" t="str">
            <v>M</v>
          </cell>
          <cell r="D3040">
            <v>26.79</v>
          </cell>
          <cell r="E3040">
            <v>40.03</v>
          </cell>
          <cell r="F3040">
            <v>66.819999999999993</v>
          </cell>
        </row>
        <row r="3041">
          <cell r="A3041" t="str">
            <v>46.03</v>
          </cell>
          <cell r="B3041" t="str">
            <v>Tubulacao em PVC rigido branco serie R - A.P e esgoto domiciliar</v>
          </cell>
        </row>
        <row r="3042">
          <cell r="A3042" t="str">
            <v>46.03.038</v>
          </cell>
          <cell r="B3042" t="str">
            <v>Tubo de PVC rígido PxB com virola e anel de borracha, linha esgoto série reforçada ´R´, DN= 50 mm, inclusive conexões</v>
          </cell>
          <cell r="C3042" t="str">
            <v>M</v>
          </cell>
          <cell r="D3042">
            <v>23.76</v>
          </cell>
          <cell r="E3042">
            <v>21.83</v>
          </cell>
          <cell r="F3042">
            <v>45.59</v>
          </cell>
        </row>
        <row r="3043">
          <cell r="A3043" t="str">
            <v>46.03.040</v>
          </cell>
          <cell r="B3043" t="str">
            <v>Tubo de PVC rígido PxB com virola e anel de borracha, linha esgoto série reforçada ´R´, DN= 75 mm, inclusive conexões</v>
          </cell>
          <cell r="C3043" t="str">
            <v>M</v>
          </cell>
          <cell r="D3043">
            <v>38.29</v>
          </cell>
          <cell r="E3043">
            <v>32.75</v>
          </cell>
          <cell r="F3043">
            <v>71.040000000000006</v>
          </cell>
        </row>
        <row r="3044">
          <cell r="A3044" t="str">
            <v>46.03.050</v>
          </cell>
          <cell r="B3044" t="str">
            <v>Tubo de PVC rígido PxB com virola e anel de borracha, linha esgoto série reforçada ´R´, DN= 100 mm, inclusive conexões</v>
          </cell>
          <cell r="C3044" t="str">
            <v>M</v>
          </cell>
          <cell r="D3044">
            <v>54.1</v>
          </cell>
          <cell r="E3044">
            <v>40.03</v>
          </cell>
          <cell r="F3044">
            <v>94.13</v>
          </cell>
        </row>
        <row r="3045">
          <cell r="A3045" t="str">
            <v>46.03.060</v>
          </cell>
          <cell r="B3045" t="str">
            <v>Tubo de PVC rígido PxB com virola e anel de borracha, linha esgoto série reforçada ´R´. DN= 150 mm, inclusive conexões</v>
          </cell>
          <cell r="C3045" t="str">
            <v>M</v>
          </cell>
          <cell r="D3045">
            <v>107.71</v>
          </cell>
          <cell r="E3045">
            <v>40.03</v>
          </cell>
          <cell r="F3045">
            <v>147.74</v>
          </cell>
        </row>
        <row r="3046">
          <cell r="A3046" t="str">
            <v>46.03.080</v>
          </cell>
          <cell r="B3046" t="str">
            <v>Tubo de PVC rígido, pontas lisas, soldável, linha esgoto série reforçada ´R´, DN= 40 mm, inclusive conexões</v>
          </cell>
          <cell r="C3046" t="str">
            <v>M</v>
          </cell>
          <cell r="D3046">
            <v>20.25</v>
          </cell>
          <cell r="E3046">
            <v>18.2</v>
          </cell>
          <cell r="F3046">
            <v>38.450000000000003</v>
          </cell>
        </row>
        <row r="3047">
          <cell r="A3047" t="str">
            <v>46.04</v>
          </cell>
          <cell r="B3047" t="str">
            <v>Tubulacao em PVC rigido com junta elastica - aducao e distribuicao de agua</v>
          </cell>
        </row>
        <row r="3048">
          <cell r="A3048" t="str">
            <v>46.04.010</v>
          </cell>
          <cell r="B3048" t="str">
            <v>Tubo de PVC rígido tipo PBA classe 15, DN= 50mm, (DE= 60mm), inclusive conexões</v>
          </cell>
          <cell r="C3048" t="str">
            <v>M</v>
          </cell>
          <cell r="D3048">
            <v>26.87</v>
          </cell>
          <cell r="E3048">
            <v>12.73</v>
          </cell>
          <cell r="F3048">
            <v>39.6</v>
          </cell>
        </row>
        <row r="3049">
          <cell r="A3049" t="str">
            <v>46.04.020</v>
          </cell>
          <cell r="B3049" t="str">
            <v>Tubo de PVC rígido tipo PBA classe 15, DN= 75mm, (DE= 85mm), inclusive conexões</v>
          </cell>
          <cell r="C3049" t="str">
            <v>M</v>
          </cell>
          <cell r="D3049">
            <v>50.26</v>
          </cell>
          <cell r="E3049">
            <v>12.73</v>
          </cell>
          <cell r="F3049">
            <v>62.99</v>
          </cell>
        </row>
        <row r="3050">
          <cell r="A3050" t="str">
            <v>46.04.030</v>
          </cell>
          <cell r="B3050" t="str">
            <v>Tubo de PVC rígido tipo PBA classe 15, DN= 100mm, (DE= 110mm), inclusive conexões</v>
          </cell>
          <cell r="C3050" t="str">
            <v>M</v>
          </cell>
          <cell r="D3050">
            <v>92.48</v>
          </cell>
          <cell r="E3050">
            <v>12.73</v>
          </cell>
          <cell r="F3050">
            <v>105.21</v>
          </cell>
        </row>
        <row r="3051">
          <cell r="A3051" t="str">
            <v>46.04.040</v>
          </cell>
          <cell r="B3051" t="str">
            <v>Tubo de PVC rígido DEFoFo, DN= 100mm (DE= 118mm), inclusive conexões</v>
          </cell>
          <cell r="C3051" t="str">
            <v>M</v>
          </cell>
          <cell r="D3051">
            <v>76.98</v>
          </cell>
          <cell r="E3051">
            <v>12.73</v>
          </cell>
          <cell r="F3051">
            <v>89.71</v>
          </cell>
        </row>
        <row r="3052">
          <cell r="A3052" t="str">
            <v>46.04.050</v>
          </cell>
          <cell r="B3052" t="str">
            <v>Tubo de PVC rígido DEFoFo, DN= 150mm (DE= 170mm), inclusive conexões</v>
          </cell>
          <cell r="C3052" t="str">
            <v>M</v>
          </cell>
          <cell r="D3052">
            <v>172.49</v>
          </cell>
          <cell r="E3052">
            <v>12.73</v>
          </cell>
          <cell r="F3052">
            <v>185.22</v>
          </cell>
        </row>
        <row r="3053">
          <cell r="A3053" t="str">
            <v>46.04.070</v>
          </cell>
          <cell r="B3053" t="str">
            <v>Tubo de PVC rígido DEFoFo, DN= 200mm (DE= 222mm), inclusive conexões</v>
          </cell>
          <cell r="C3053" t="str">
            <v>M</v>
          </cell>
          <cell r="D3053">
            <v>231.51</v>
          </cell>
          <cell r="E3053">
            <v>25.46</v>
          </cell>
          <cell r="F3053">
            <v>256.97000000000003</v>
          </cell>
        </row>
        <row r="3054">
          <cell r="A3054" t="str">
            <v>46.04.080</v>
          </cell>
          <cell r="B3054" t="str">
            <v>Tubo de PVC rígido DEFoFo, DN= 250mm (DE= 274mm), inclusive conexões</v>
          </cell>
          <cell r="C3054" t="str">
            <v>M</v>
          </cell>
          <cell r="D3054">
            <v>363.27</v>
          </cell>
          <cell r="E3054">
            <v>25.46</v>
          </cell>
          <cell r="F3054">
            <v>388.73</v>
          </cell>
        </row>
        <row r="3055">
          <cell r="A3055" t="str">
            <v>46.04.090</v>
          </cell>
          <cell r="B3055" t="str">
            <v>Tubo de PVC rígido DEFoFo, DN= 300mm (DE= 326mm), inclusive conexões</v>
          </cell>
          <cell r="C3055" t="str">
            <v>M</v>
          </cell>
          <cell r="D3055">
            <v>534.92999999999995</v>
          </cell>
          <cell r="E3055">
            <v>25.46</v>
          </cell>
          <cell r="F3055">
            <v>560.39</v>
          </cell>
        </row>
        <row r="3056">
          <cell r="A3056" t="str">
            <v>46.05</v>
          </cell>
          <cell r="B3056" t="str">
            <v>Tubulacao em PVC rigido com junta elastica - rede de esgoto</v>
          </cell>
        </row>
        <row r="3057">
          <cell r="A3057" t="str">
            <v>46.05.020</v>
          </cell>
          <cell r="B3057" t="str">
            <v>Tubo PVC rígido, tipo Coletor Esgoto, junta elástica, DN= 100 mm, inclusive conexões</v>
          </cell>
          <cell r="C3057" t="str">
            <v>M</v>
          </cell>
          <cell r="D3057">
            <v>34.380000000000003</v>
          </cell>
          <cell r="E3057">
            <v>12.73</v>
          </cell>
          <cell r="F3057">
            <v>47.11</v>
          </cell>
        </row>
        <row r="3058">
          <cell r="A3058" t="str">
            <v>46.05.040</v>
          </cell>
          <cell r="B3058" t="str">
            <v>Tubo PVC rígido, tipo Coletor Esgoto, junta elástica, DN= 150 mm, inclusive conexões</v>
          </cell>
          <cell r="C3058" t="str">
            <v>M</v>
          </cell>
          <cell r="D3058">
            <v>71.12</v>
          </cell>
          <cell r="E3058">
            <v>12.73</v>
          </cell>
          <cell r="F3058">
            <v>83.85</v>
          </cell>
        </row>
        <row r="3059">
          <cell r="A3059" t="str">
            <v>46.05.050</v>
          </cell>
          <cell r="B3059" t="str">
            <v>Tubo PVC rígido, tipo Coletor Esgoto, junta elástica, DN= 200 mm, inclusive conexões</v>
          </cell>
          <cell r="C3059" t="str">
            <v>M</v>
          </cell>
          <cell r="D3059">
            <v>112.32</v>
          </cell>
          <cell r="E3059">
            <v>25.46</v>
          </cell>
          <cell r="F3059">
            <v>137.78</v>
          </cell>
        </row>
        <row r="3060">
          <cell r="A3060" t="str">
            <v>46.05.060</v>
          </cell>
          <cell r="B3060" t="str">
            <v>Tubo PVC rígido, tipo Coletor Esgoto, junta elástica, DN= 250 mm, inclusive conexões</v>
          </cell>
          <cell r="C3060" t="str">
            <v>M</v>
          </cell>
          <cell r="D3060">
            <v>189.46</v>
          </cell>
          <cell r="E3060">
            <v>25.46</v>
          </cell>
          <cell r="F3060">
            <v>214.92</v>
          </cell>
        </row>
        <row r="3061">
          <cell r="A3061" t="str">
            <v>46.05.070</v>
          </cell>
          <cell r="B3061" t="str">
            <v>Tubo PVC rígido, tipo Coletor Esgoto, junta elástica, DN= 300 mm, inclusive conexões</v>
          </cell>
          <cell r="C3061" t="str">
            <v>M</v>
          </cell>
          <cell r="D3061">
            <v>315.76</v>
          </cell>
          <cell r="E3061">
            <v>25.46</v>
          </cell>
          <cell r="F3061">
            <v>341.22</v>
          </cell>
        </row>
        <row r="3062">
          <cell r="A3062" t="str">
            <v>46.05.090</v>
          </cell>
          <cell r="B3062" t="str">
            <v>Tubo PVC rígido, tipo Coletor Esgoto, junta elástica, DN= 400 mm, inclusive conexões</v>
          </cell>
          <cell r="C3062" t="str">
            <v>M</v>
          </cell>
          <cell r="D3062">
            <v>497</v>
          </cell>
          <cell r="E3062">
            <v>25.46</v>
          </cell>
          <cell r="F3062">
            <v>522.46</v>
          </cell>
        </row>
        <row r="3063">
          <cell r="A3063" t="str">
            <v>46.07</v>
          </cell>
          <cell r="B3063" t="str">
            <v>Tubulacao galvanizado</v>
          </cell>
        </row>
        <row r="3064">
          <cell r="A3064" t="str">
            <v>46.07.010</v>
          </cell>
          <cell r="B3064" t="str">
            <v>Tubo galvanizado DN= 1/2´, inclusive conexões</v>
          </cell>
          <cell r="C3064" t="str">
            <v>M</v>
          </cell>
          <cell r="D3064">
            <v>41.48</v>
          </cell>
          <cell r="E3064">
            <v>36.39</v>
          </cell>
          <cell r="F3064">
            <v>77.87</v>
          </cell>
        </row>
        <row r="3065">
          <cell r="A3065" t="str">
            <v>46.07.020</v>
          </cell>
          <cell r="B3065" t="str">
            <v>Tubo galvanizado DN= 3/4´, inclusive conexões</v>
          </cell>
          <cell r="C3065" t="str">
            <v>M</v>
          </cell>
          <cell r="D3065">
            <v>56.16</v>
          </cell>
          <cell r="E3065">
            <v>40.03</v>
          </cell>
          <cell r="F3065">
            <v>96.19</v>
          </cell>
        </row>
        <row r="3066">
          <cell r="A3066" t="str">
            <v>46.07.030</v>
          </cell>
          <cell r="B3066" t="str">
            <v>Tubo galvanizado DN= 1´, inclusive conexões</v>
          </cell>
          <cell r="C3066" t="str">
            <v>M</v>
          </cell>
          <cell r="D3066">
            <v>77.36</v>
          </cell>
          <cell r="E3066">
            <v>47.31</v>
          </cell>
          <cell r="F3066">
            <v>124.67</v>
          </cell>
        </row>
        <row r="3067">
          <cell r="A3067" t="str">
            <v>46.07.040</v>
          </cell>
          <cell r="B3067" t="str">
            <v>Tubo galvanizado DN= 1 1/4´, inclusive conexões</v>
          </cell>
          <cell r="C3067" t="str">
            <v>M</v>
          </cell>
          <cell r="D3067">
            <v>99.9</v>
          </cell>
          <cell r="E3067">
            <v>50.95</v>
          </cell>
          <cell r="F3067">
            <v>150.85</v>
          </cell>
        </row>
        <row r="3068">
          <cell r="A3068" t="str">
            <v>46.07.050</v>
          </cell>
          <cell r="B3068" t="str">
            <v>Tubo galvanizado DN= 1 1/2´, inclusive conexões</v>
          </cell>
          <cell r="C3068" t="str">
            <v>M</v>
          </cell>
          <cell r="D3068">
            <v>94.21</v>
          </cell>
          <cell r="E3068">
            <v>58.22</v>
          </cell>
          <cell r="F3068">
            <v>152.43</v>
          </cell>
        </row>
        <row r="3069">
          <cell r="A3069" t="str">
            <v>46.07.060</v>
          </cell>
          <cell r="B3069" t="str">
            <v>Tubo galvanizado DN= 2´, inclusive conexões</v>
          </cell>
          <cell r="C3069" t="str">
            <v>M</v>
          </cell>
          <cell r="D3069">
            <v>148.88</v>
          </cell>
          <cell r="E3069">
            <v>65.510000000000005</v>
          </cell>
          <cell r="F3069">
            <v>214.39</v>
          </cell>
        </row>
        <row r="3070">
          <cell r="A3070" t="str">
            <v>46.07.070</v>
          </cell>
          <cell r="B3070" t="str">
            <v>Tubo galvanizado DN= 2 1/2´, inclusive conexões</v>
          </cell>
          <cell r="C3070" t="str">
            <v>M</v>
          </cell>
          <cell r="D3070">
            <v>193.02</v>
          </cell>
          <cell r="E3070">
            <v>72.78</v>
          </cell>
          <cell r="F3070">
            <v>265.8</v>
          </cell>
        </row>
        <row r="3071">
          <cell r="A3071" t="str">
            <v>46.07.080</v>
          </cell>
          <cell r="B3071" t="str">
            <v>Tubo galvanizado DN= 3´, inclusive conexões</v>
          </cell>
          <cell r="C3071" t="str">
            <v>M</v>
          </cell>
          <cell r="D3071">
            <v>220.59</v>
          </cell>
          <cell r="E3071">
            <v>81.88</v>
          </cell>
          <cell r="F3071">
            <v>302.47000000000003</v>
          </cell>
        </row>
        <row r="3072">
          <cell r="A3072" t="str">
            <v>46.07.090</v>
          </cell>
          <cell r="B3072" t="str">
            <v>Tubo galvanizado DN= 4´, inclusive conexões</v>
          </cell>
          <cell r="C3072" t="str">
            <v>M</v>
          </cell>
          <cell r="D3072">
            <v>320.81</v>
          </cell>
          <cell r="E3072">
            <v>90.98</v>
          </cell>
          <cell r="F3072">
            <v>411.79</v>
          </cell>
        </row>
        <row r="3073">
          <cell r="A3073" t="str">
            <v>46.07.100</v>
          </cell>
          <cell r="B3073" t="str">
            <v>Tubo galvanizado DN= 6´, inclusive conexões</v>
          </cell>
          <cell r="C3073" t="str">
            <v>M</v>
          </cell>
          <cell r="D3073">
            <v>480.57</v>
          </cell>
          <cell r="E3073">
            <v>100.07</v>
          </cell>
          <cell r="F3073">
            <v>580.64</v>
          </cell>
        </row>
        <row r="3074">
          <cell r="A3074" t="str">
            <v>46.08</v>
          </cell>
          <cell r="B3074" t="str">
            <v>Tubulacao em aco carbono galvanizado classe schedule</v>
          </cell>
        </row>
        <row r="3075">
          <cell r="A3075" t="str">
            <v>46.08.006</v>
          </cell>
          <cell r="B3075" t="str">
            <v>Tubo galvanizado sem costura schedule 40, DN= 1/2´, inclusive conexões</v>
          </cell>
          <cell r="C3075" t="str">
            <v>M</v>
          </cell>
          <cell r="D3075">
            <v>69.430000000000007</v>
          </cell>
          <cell r="E3075">
            <v>36.39</v>
          </cell>
          <cell r="F3075">
            <v>105.82</v>
          </cell>
        </row>
        <row r="3076">
          <cell r="A3076" t="str">
            <v>46.08.010</v>
          </cell>
          <cell r="B3076" t="str">
            <v>Tubo galvanizado sem costura schedule 40, DN= 3/4´, inclusive conexões</v>
          </cell>
          <cell r="C3076" t="str">
            <v>M</v>
          </cell>
          <cell r="D3076">
            <v>88.24</v>
          </cell>
          <cell r="E3076">
            <v>40.03</v>
          </cell>
          <cell r="F3076">
            <v>128.27000000000001</v>
          </cell>
        </row>
        <row r="3077">
          <cell r="A3077" t="str">
            <v>46.08.020</v>
          </cell>
          <cell r="B3077" t="str">
            <v>Tubo galvanizado sem costura schedule 40, DN= 1´, inclusive conexões</v>
          </cell>
          <cell r="C3077" t="str">
            <v>M</v>
          </cell>
          <cell r="D3077">
            <v>96.56</v>
          </cell>
          <cell r="E3077">
            <v>47.31</v>
          </cell>
          <cell r="F3077">
            <v>143.87</v>
          </cell>
        </row>
        <row r="3078">
          <cell r="A3078" t="str">
            <v>46.08.030</v>
          </cell>
          <cell r="B3078" t="str">
            <v>Tubo galvanizado sem costura schedule 40, DN= 1 1/4´, inclusive conexões</v>
          </cell>
          <cell r="C3078" t="str">
            <v>M</v>
          </cell>
          <cell r="D3078">
            <v>138.22</v>
          </cell>
          <cell r="E3078">
            <v>50.95</v>
          </cell>
          <cell r="F3078">
            <v>189.17</v>
          </cell>
        </row>
        <row r="3079">
          <cell r="A3079" t="str">
            <v>46.08.040</v>
          </cell>
          <cell r="B3079" t="str">
            <v>Tubo galvanizado sem costura schedule 40, DN= 1 1/2´, inclusive conexões</v>
          </cell>
          <cell r="C3079" t="str">
            <v>M</v>
          </cell>
          <cell r="D3079">
            <v>151.28</v>
          </cell>
          <cell r="E3079">
            <v>58.22</v>
          </cell>
          <cell r="F3079">
            <v>209.5</v>
          </cell>
        </row>
        <row r="3080">
          <cell r="A3080" t="str">
            <v>46.08.050</v>
          </cell>
          <cell r="B3080" t="str">
            <v>Tubo galvanizado sem costura schedule 40, DN= 2´, inclusive conexões</v>
          </cell>
          <cell r="C3080" t="str">
            <v>M</v>
          </cell>
          <cell r="D3080">
            <v>171.84</v>
          </cell>
          <cell r="E3080">
            <v>65.510000000000005</v>
          </cell>
          <cell r="F3080">
            <v>237.35</v>
          </cell>
        </row>
        <row r="3081">
          <cell r="A3081" t="str">
            <v>46.08.070</v>
          </cell>
          <cell r="B3081" t="str">
            <v>Tubo galvanizado sem costura schedule 40, DN= 2 1/2´, inclusive conexões</v>
          </cell>
          <cell r="C3081" t="str">
            <v>M</v>
          </cell>
          <cell r="D3081">
            <v>272.05</v>
          </cell>
          <cell r="E3081">
            <v>72.78</v>
          </cell>
          <cell r="F3081">
            <v>344.83</v>
          </cell>
        </row>
        <row r="3082">
          <cell r="A3082" t="str">
            <v>46.08.080</v>
          </cell>
          <cell r="B3082" t="str">
            <v>Tubo galvanizado sem costura schedule 40, DN= 3´, inclusive conexões</v>
          </cell>
          <cell r="C3082" t="str">
            <v>M</v>
          </cell>
          <cell r="D3082">
            <v>333.38</v>
          </cell>
          <cell r="E3082">
            <v>81.88</v>
          </cell>
          <cell r="F3082">
            <v>415.26</v>
          </cell>
        </row>
        <row r="3083">
          <cell r="A3083" t="str">
            <v>46.08.100</v>
          </cell>
          <cell r="B3083" t="str">
            <v>Tubo galvanizado sem costura schedule 40, DN= 4´, inclusive conexões</v>
          </cell>
          <cell r="C3083" t="str">
            <v>M</v>
          </cell>
          <cell r="D3083">
            <v>464.63</v>
          </cell>
          <cell r="E3083">
            <v>90.98</v>
          </cell>
          <cell r="F3083">
            <v>555.61</v>
          </cell>
        </row>
        <row r="3084">
          <cell r="A3084" t="str">
            <v>46.08.110</v>
          </cell>
          <cell r="B3084" t="str">
            <v>Tubo galvanizado sem costura schedule 40, DN= 6´, inclusive conexões</v>
          </cell>
          <cell r="C3084" t="str">
            <v>M</v>
          </cell>
          <cell r="D3084">
            <v>787.5</v>
          </cell>
          <cell r="E3084">
            <v>100.07</v>
          </cell>
          <cell r="F3084">
            <v>887.57</v>
          </cell>
        </row>
        <row r="3085">
          <cell r="A3085" t="str">
            <v>46.09</v>
          </cell>
          <cell r="B3085" t="str">
            <v>Conexoes e acessorios em ferro fundido, predial e tradicional, esgoto e pluvial</v>
          </cell>
        </row>
        <row r="3086">
          <cell r="A3086" t="str">
            <v>46.09.050</v>
          </cell>
          <cell r="B3086" t="str">
            <v>Joelho 45° em ferro fundido, linha predial tradicional, DN= 50 mm</v>
          </cell>
          <cell r="C3086" t="str">
            <v>UN</v>
          </cell>
          <cell r="D3086">
            <v>66.27</v>
          </cell>
          <cell r="E3086">
            <v>10.92</v>
          </cell>
          <cell r="F3086">
            <v>77.19</v>
          </cell>
        </row>
        <row r="3087">
          <cell r="A3087" t="str">
            <v>46.09.060</v>
          </cell>
          <cell r="B3087" t="str">
            <v>Joelho 45° em ferro fundido, linha predial tradicional, DN= 75 mm</v>
          </cell>
          <cell r="C3087" t="str">
            <v>UN</v>
          </cell>
          <cell r="D3087">
            <v>88.93</v>
          </cell>
          <cell r="E3087">
            <v>10.92</v>
          </cell>
          <cell r="F3087">
            <v>99.85</v>
          </cell>
        </row>
        <row r="3088">
          <cell r="A3088" t="str">
            <v>46.09.070</v>
          </cell>
          <cell r="B3088" t="str">
            <v>Joelho 45° em ferro fundido, linha predial tradicional, DN= 100 mm</v>
          </cell>
          <cell r="C3088" t="str">
            <v>UN</v>
          </cell>
          <cell r="D3088">
            <v>109.78</v>
          </cell>
          <cell r="E3088">
            <v>14.56</v>
          </cell>
          <cell r="F3088">
            <v>124.34</v>
          </cell>
        </row>
        <row r="3089">
          <cell r="A3089" t="str">
            <v>46.09.080</v>
          </cell>
          <cell r="B3089" t="str">
            <v>Joelho 45° em ferro fundido, linha predial tradicional, DN= 150 mm</v>
          </cell>
          <cell r="C3089" t="str">
            <v>UN</v>
          </cell>
          <cell r="D3089">
            <v>181.35</v>
          </cell>
          <cell r="E3089">
            <v>14.56</v>
          </cell>
          <cell r="F3089">
            <v>195.91</v>
          </cell>
        </row>
        <row r="3090">
          <cell r="A3090" t="str">
            <v>46.09.100</v>
          </cell>
          <cell r="B3090" t="str">
            <v>Joelho 87° 30´ em ferro fundido, linha predial tradicional, DN= 50 mm</v>
          </cell>
          <cell r="C3090" t="str">
            <v>UN</v>
          </cell>
          <cell r="D3090">
            <v>94.17</v>
          </cell>
          <cell r="E3090">
            <v>10.92</v>
          </cell>
          <cell r="F3090">
            <v>105.09</v>
          </cell>
        </row>
        <row r="3091">
          <cell r="A3091" t="str">
            <v>46.09.110</v>
          </cell>
          <cell r="B3091" t="str">
            <v>Joelho 87° 30´ em ferro fundido, linha predial tradicional, DN= 75 mm</v>
          </cell>
          <cell r="C3091" t="str">
            <v>UN</v>
          </cell>
          <cell r="D3091">
            <v>128.13999999999999</v>
          </cell>
          <cell r="E3091">
            <v>10.92</v>
          </cell>
          <cell r="F3091">
            <v>139.06</v>
          </cell>
        </row>
        <row r="3092">
          <cell r="A3092" t="str">
            <v>46.09.120</v>
          </cell>
          <cell r="B3092" t="str">
            <v>Joelho 87° 30´ em ferro fundido, linha predial tradicional, DN= 100 mm</v>
          </cell>
          <cell r="C3092" t="str">
            <v>UN</v>
          </cell>
          <cell r="D3092">
            <v>160.09</v>
          </cell>
          <cell r="E3092">
            <v>14.56</v>
          </cell>
          <cell r="F3092">
            <v>174.65</v>
          </cell>
        </row>
        <row r="3093">
          <cell r="A3093" t="str">
            <v>46.09.130</v>
          </cell>
          <cell r="B3093" t="str">
            <v>Joelho 87° 30´ em ferro fundido, linha predial tradicional, DN= 150 mm</v>
          </cell>
          <cell r="C3093" t="str">
            <v>UN</v>
          </cell>
          <cell r="D3093">
            <v>280.83</v>
          </cell>
          <cell r="E3093">
            <v>14.56</v>
          </cell>
          <cell r="F3093">
            <v>295.39</v>
          </cell>
        </row>
        <row r="3094">
          <cell r="A3094" t="str">
            <v>46.09.150</v>
          </cell>
          <cell r="B3094" t="str">
            <v>Luva bolsa e bolsa em ferro fundido, linha predial tradicional, DN= 50 mm</v>
          </cell>
          <cell r="C3094" t="str">
            <v>UN</v>
          </cell>
          <cell r="D3094">
            <v>59.12</v>
          </cell>
          <cell r="E3094">
            <v>10.92</v>
          </cell>
          <cell r="F3094">
            <v>70.040000000000006</v>
          </cell>
        </row>
        <row r="3095">
          <cell r="A3095" t="str">
            <v>46.09.160</v>
          </cell>
          <cell r="B3095" t="str">
            <v>Luva bolsa e bolsa em ferro fundido, linha predial tradicional, DN= 75 mm</v>
          </cell>
          <cell r="C3095" t="str">
            <v>UN</v>
          </cell>
          <cell r="D3095">
            <v>77.69</v>
          </cell>
          <cell r="E3095">
            <v>10.92</v>
          </cell>
          <cell r="F3095">
            <v>88.61</v>
          </cell>
        </row>
        <row r="3096">
          <cell r="A3096" t="str">
            <v>46.09.170</v>
          </cell>
          <cell r="B3096" t="str">
            <v>Luva bolsa e bolsa em ferro fundido, linha predial tradicional, DN= 100 mm</v>
          </cell>
          <cell r="C3096" t="str">
            <v>UN</v>
          </cell>
          <cell r="D3096">
            <v>88.62</v>
          </cell>
          <cell r="E3096">
            <v>14.56</v>
          </cell>
          <cell r="F3096">
            <v>103.18</v>
          </cell>
        </row>
        <row r="3097">
          <cell r="A3097" t="str">
            <v>46.09.180</v>
          </cell>
          <cell r="B3097" t="str">
            <v>Luva bolsa e bolsa em ferro fundido, linha predial tradicional, DN= 150 mm</v>
          </cell>
          <cell r="C3097" t="str">
            <v>UN</v>
          </cell>
          <cell r="D3097">
            <v>128.33000000000001</v>
          </cell>
          <cell r="E3097">
            <v>14.56</v>
          </cell>
          <cell r="F3097">
            <v>142.88999999999999</v>
          </cell>
        </row>
        <row r="3098">
          <cell r="A3098" t="str">
            <v>46.09.200</v>
          </cell>
          <cell r="B3098" t="str">
            <v>Placa cega em ferro fundido, linha predial tradicional, DN= 75 mm</v>
          </cell>
          <cell r="C3098" t="str">
            <v>UN</v>
          </cell>
          <cell r="D3098">
            <v>60.15</v>
          </cell>
          <cell r="E3098">
            <v>10.92</v>
          </cell>
          <cell r="F3098">
            <v>71.069999999999993</v>
          </cell>
        </row>
        <row r="3099">
          <cell r="A3099" t="str">
            <v>46.09.210</v>
          </cell>
          <cell r="B3099" t="str">
            <v>Placa cega em ferro fundido, linha predial tradicional, DN= 100 mm</v>
          </cell>
          <cell r="C3099" t="str">
            <v>UN</v>
          </cell>
          <cell r="D3099">
            <v>69.819999999999993</v>
          </cell>
          <cell r="E3099">
            <v>14.56</v>
          </cell>
          <cell r="F3099">
            <v>84.38</v>
          </cell>
        </row>
        <row r="3100">
          <cell r="A3100" t="str">
            <v>46.09.230</v>
          </cell>
          <cell r="B3100" t="str">
            <v>Junção 45° em ferro fundido, linha predial tradicional, DN= 50 x 50 mm</v>
          </cell>
          <cell r="C3100" t="str">
            <v>UN</v>
          </cell>
          <cell r="D3100">
            <v>116.33</v>
          </cell>
          <cell r="E3100">
            <v>10.92</v>
          </cell>
          <cell r="F3100">
            <v>127.25</v>
          </cell>
        </row>
        <row r="3101">
          <cell r="A3101" t="str">
            <v>46.09.240</v>
          </cell>
          <cell r="B3101" t="str">
            <v>Junção 45° em ferro fundido, linha predial tradicional, DN= 75 x 50 mm</v>
          </cell>
          <cell r="C3101" t="str">
            <v>UN</v>
          </cell>
          <cell r="D3101">
            <v>141.34</v>
          </cell>
          <cell r="E3101">
            <v>14.56</v>
          </cell>
          <cell r="F3101">
            <v>155.9</v>
          </cell>
        </row>
        <row r="3102">
          <cell r="A3102" t="str">
            <v>46.09.250</v>
          </cell>
          <cell r="B3102" t="str">
            <v>Junção 45° em ferro fundido, linha predial tradicional, DN= 75 x 75 mm</v>
          </cell>
          <cell r="C3102" t="str">
            <v>UN</v>
          </cell>
          <cell r="D3102">
            <v>200.42</v>
          </cell>
          <cell r="E3102">
            <v>14.56</v>
          </cell>
          <cell r="F3102">
            <v>214.98</v>
          </cell>
        </row>
        <row r="3103">
          <cell r="A3103" t="str">
            <v>46.09.260</v>
          </cell>
          <cell r="B3103" t="str">
            <v>Junção 45° em ferro fundido, linha predial tradicional, DN= 100 x 50 mm</v>
          </cell>
          <cell r="C3103" t="str">
            <v>UN</v>
          </cell>
          <cell r="D3103">
            <v>152.59</v>
          </cell>
          <cell r="E3103">
            <v>14.56</v>
          </cell>
          <cell r="F3103">
            <v>167.15</v>
          </cell>
        </row>
        <row r="3104">
          <cell r="A3104" t="str">
            <v>46.09.270</v>
          </cell>
          <cell r="B3104" t="str">
            <v>Junção 45° em ferro fundido, linha predial tradicional, DN= 100 x 75 mm</v>
          </cell>
          <cell r="C3104" t="str">
            <v>UN</v>
          </cell>
          <cell r="D3104">
            <v>182.91</v>
          </cell>
          <cell r="E3104">
            <v>14.56</v>
          </cell>
          <cell r="F3104">
            <v>197.47</v>
          </cell>
        </row>
        <row r="3105">
          <cell r="A3105" t="str">
            <v>46.09.280</v>
          </cell>
          <cell r="B3105" t="str">
            <v>Junção 45° em ferro fundido, linha predial tradicional, DN= 100 x 100 mm</v>
          </cell>
          <cell r="C3105" t="str">
            <v>UN</v>
          </cell>
          <cell r="D3105">
            <v>212.88</v>
          </cell>
          <cell r="E3105">
            <v>14.56</v>
          </cell>
          <cell r="F3105">
            <v>227.44</v>
          </cell>
        </row>
        <row r="3106">
          <cell r="A3106" t="str">
            <v>46.09.290</v>
          </cell>
          <cell r="B3106" t="str">
            <v>Junção 45° em ferro fundido, linha predial tradicional, DN= 150 x 100 mm</v>
          </cell>
          <cell r="C3106" t="str">
            <v>UN</v>
          </cell>
          <cell r="D3106">
            <v>255.25</v>
          </cell>
          <cell r="E3106">
            <v>18.2</v>
          </cell>
          <cell r="F3106">
            <v>273.45</v>
          </cell>
        </row>
        <row r="3107">
          <cell r="A3107" t="str">
            <v>46.09.300</v>
          </cell>
          <cell r="B3107" t="str">
            <v>Junção dupla 45° em ferro fundido, linha predial tradicional, DN= 100 mm</v>
          </cell>
          <cell r="C3107" t="str">
            <v>UN</v>
          </cell>
          <cell r="D3107">
            <v>319.47000000000003</v>
          </cell>
          <cell r="E3107">
            <v>14.56</v>
          </cell>
          <cell r="F3107">
            <v>334.03</v>
          </cell>
        </row>
        <row r="3108">
          <cell r="A3108" t="str">
            <v>46.09.320</v>
          </cell>
          <cell r="B3108" t="str">
            <v>Te sanitário 87° 30´ em ferro fundido, linha predial tradicional, DN= 50 x 50 mm</v>
          </cell>
          <cell r="C3108" t="str">
            <v>UN</v>
          </cell>
          <cell r="D3108">
            <v>109.26</v>
          </cell>
          <cell r="E3108">
            <v>10.92</v>
          </cell>
          <cell r="F3108">
            <v>120.18</v>
          </cell>
        </row>
        <row r="3109">
          <cell r="A3109" t="str">
            <v>46.09.330</v>
          </cell>
          <cell r="B3109" t="str">
            <v>Te sanitário 87° 30´ em ferro fundido, linha predial tradicional, DN= 75 x 50 mm</v>
          </cell>
          <cell r="C3109" t="str">
            <v>UN</v>
          </cell>
          <cell r="D3109">
            <v>134.74</v>
          </cell>
          <cell r="E3109">
            <v>14.56</v>
          </cell>
          <cell r="F3109">
            <v>149.30000000000001</v>
          </cell>
        </row>
        <row r="3110">
          <cell r="A3110" t="str">
            <v>46.09.340</v>
          </cell>
          <cell r="B3110" t="str">
            <v>Te sanitário 87° 30´ em ferro fundido, linha predial tradicional, DN= 75 x 75 mm</v>
          </cell>
          <cell r="C3110" t="str">
            <v>UN</v>
          </cell>
          <cell r="D3110">
            <v>162.03</v>
          </cell>
          <cell r="E3110">
            <v>14.56</v>
          </cell>
          <cell r="F3110">
            <v>176.59</v>
          </cell>
        </row>
        <row r="3111">
          <cell r="A3111" t="str">
            <v>46.09.350</v>
          </cell>
          <cell r="B3111" t="str">
            <v>Te sanitário 87° 30´ em ferro fundido, linha predial tradicional, DN= 100 x 50 mm</v>
          </cell>
          <cell r="C3111" t="str">
            <v>UN</v>
          </cell>
          <cell r="D3111">
            <v>145.94999999999999</v>
          </cell>
          <cell r="E3111">
            <v>14.56</v>
          </cell>
          <cell r="F3111">
            <v>160.51</v>
          </cell>
        </row>
        <row r="3112">
          <cell r="A3112" t="str">
            <v>46.09.360</v>
          </cell>
          <cell r="B3112" t="str">
            <v>Te sanitário 87° 30´ em ferro fundido, linha predial tradicional, DN= 100 x 75 mm</v>
          </cell>
          <cell r="C3112" t="str">
            <v>UN</v>
          </cell>
          <cell r="D3112">
            <v>160.66</v>
          </cell>
          <cell r="E3112">
            <v>14.56</v>
          </cell>
          <cell r="F3112">
            <v>175.22</v>
          </cell>
        </row>
        <row r="3113">
          <cell r="A3113" t="str">
            <v>46.09.370</v>
          </cell>
          <cell r="B3113" t="str">
            <v>Te sanitário 87° 30´ em ferro fundido, linha predial tradicional, DN= 100 x 100 mm</v>
          </cell>
          <cell r="C3113" t="str">
            <v>UN</v>
          </cell>
          <cell r="D3113">
            <v>219.27</v>
          </cell>
          <cell r="E3113">
            <v>14.56</v>
          </cell>
          <cell r="F3113">
            <v>233.83</v>
          </cell>
        </row>
        <row r="3114">
          <cell r="A3114" t="str">
            <v>46.09.400</v>
          </cell>
          <cell r="B3114" t="str">
            <v>Bucha de redução em ferro fundido, linha predial tradicional, DN= 75 x 50 mm</v>
          </cell>
          <cell r="C3114" t="str">
            <v>UN</v>
          </cell>
          <cell r="D3114">
            <v>41</v>
          </cell>
          <cell r="E3114">
            <v>14.56</v>
          </cell>
          <cell r="F3114">
            <v>55.56</v>
          </cell>
        </row>
        <row r="3115">
          <cell r="A3115" t="str">
            <v>46.09.410</v>
          </cell>
          <cell r="B3115" t="str">
            <v>Bucha de redução em ferro fundido, linha predial tradicional, DN= 100 x 75 mm</v>
          </cell>
          <cell r="C3115" t="str">
            <v>UN</v>
          </cell>
          <cell r="D3115">
            <v>52.21</v>
          </cell>
          <cell r="E3115">
            <v>14.56</v>
          </cell>
          <cell r="F3115">
            <v>66.77</v>
          </cell>
        </row>
        <row r="3116">
          <cell r="A3116" t="str">
            <v>46.09.420</v>
          </cell>
          <cell r="B3116" t="str">
            <v>Bucha de redução em ferro fundido, linha predial tradicional, DN= 150 x 100 mm</v>
          </cell>
          <cell r="C3116" t="str">
            <v>UN</v>
          </cell>
          <cell r="D3116">
            <v>131.31</v>
          </cell>
          <cell r="E3116">
            <v>18.2</v>
          </cell>
          <cell r="F3116">
            <v>149.51</v>
          </cell>
        </row>
        <row r="3117">
          <cell r="A3117" t="str">
            <v>46.10</v>
          </cell>
          <cell r="B3117" t="str">
            <v>Tubulacao em cobre para agua quente, gas e vapor</v>
          </cell>
        </row>
        <row r="3118">
          <cell r="A3118" t="str">
            <v>46.10.010</v>
          </cell>
          <cell r="B3118" t="str">
            <v>Tubo de cobre classe A, DN= 15mm (1/2´), inclusive conexões</v>
          </cell>
          <cell r="C3118" t="str">
            <v>M</v>
          </cell>
          <cell r="D3118">
            <v>77.39</v>
          </cell>
          <cell r="E3118">
            <v>12.01</v>
          </cell>
          <cell r="F3118">
            <v>89.4</v>
          </cell>
        </row>
        <row r="3119">
          <cell r="A3119" t="str">
            <v>46.10.020</v>
          </cell>
          <cell r="B3119" t="str">
            <v>Tubo de cobre classe A, DN= 22mm (3/4´), inclusive conexões</v>
          </cell>
          <cell r="C3119" t="str">
            <v>M</v>
          </cell>
          <cell r="D3119">
            <v>105.61</v>
          </cell>
          <cell r="E3119">
            <v>13.1</v>
          </cell>
          <cell r="F3119">
            <v>118.71</v>
          </cell>
        </row>
        <row r="3120">
          <cell r="A3120" t="str">
            <v>46.10.030</v>
          </cell>
          <cell r="B3120" t="str">
            <v>Tubo de cobre classe A, DN= 28mm (1´), inclusive conexões</v>
          </cell>
          <cell r="C3120" t="str">
            <v>M</v>
          </cell>
          <cell r="D3120">
            <v>139.78</v>
          </cell>
          <cell r="E3120">
            <v>16.37</v>
          </cell>
          <cell r="F3120">
            <v>156.15</v>
          </cell>
        </row>
        <row r="3121">
          <cell r="A3121" t="str">
            <v>46.10.040</v>
          </cell>
          <cell r="B3121" t="str">
            <v>Tubo de cobre classe A, DN= 35mm (1 1/4´), inclusive conexões</v>
          </cell>
          <cell r="C3121" t="str">
            <v>M</v>
          </cell>
          <cell r="D3121">
            <v>227.73</v>
          </cell>
          <cell r="E3121">
            <v>18.559999999999999</v>
          </cell>
          <cell r="F3121">
            <v>246.29</v>
          </cell>
        </row>
        <row r="3122">
          <cell r="A3122" t="str">
            <v>46.10.050</v>
          </cell>
          <cell r="B3122" t="str">
            <v>Tubo de cobre classe A, DN= 42mm (1 1/2´), inclusive conexões</v>
          </cell>
          <cell r="C3122" t="str">
            <v>M</v>
          </cell>
          <cell r="D3122">
            <v>266.38</v>
          </cell>
          <cell r="E3122">
            <v>18.559999999999999</v>
          </cell>
          <cell r="F3122">
            <v>284.94</v>
          </cell>
        </row>
        <row r="3123">
          <cell r="A3123" t="str">
            <v>46.10.060</v>
          </cell>
          <cell r="B3123" t="str">
            <v>Tubo de cobre classe A, DN= 54mm (2´), inclusive conexões</v>
          </cell>
          <cell r="C3123" t="str">
            <v>M</v>
          </cell>
          <cell r="D3123">
            <v>346.26</v>
          </cell>
          <cell r="E3123">
            <v>25.11</v>
          </cell>
          <cell r="F3123">
            <v>371.37</v>
          </cell>
        </row>
        <row r="3124">
          <cell r="A3124" t="str">
            <v>46.10.070</v>
          </cell>
          <cell r="B3124" t="str">
            <v>Tubo de cobre classe A, DN= 66mm (2 1/2´), inclusive conexões</v>
          </cell>
          <cell r="C3124" t="str">
            <v>M</v>
          </cell>
          <cell r="D3124">
            <v>446.89</v>
          </cell>
          <cell r="E3124">
            <v>29.47</v>
          </cell>
          <cell r="F3124">
            <v>476.36</v>
          </cell>
        </row>
        <row r="3125">
          <cell r="A3125" t="str">
            <v>46.10.080</v>
          </cell>
          <cell r="B3125" t="str">
            <v>Tubo de cobre classe A, DN= 79mm (3´), inclusive conexões</v>
          </cell>
          <cell r="C3125" t="str">
            <v>M</v>
          </cell>
          <cell r="D3125">
            <v>589.76</v>
          </cell>
          <cell r="E3125">
            <v>31.66</v>
          </cell>
          <cell r="F3125">
            <v>621.41999999999996</v>
          </cell>
        </row>
        <row r="3126">
          <cell r="A3126" t="str">
            <v>46.10.090</v>
          </cell>
          <cell r="B3126" t="str">
            <v>Tubo de cobre classe A, DN= 104mm (4´), inclusive conexões</v>
          </cell>
          <cell r="C3126" t="str">
            <v>M</v>
          </cell>
          <cell r="D3126">
            <v>726.92</v>
          </cell>
          <cell r="E3126">
            <v>36.020000000000003</v>
          </cell>
          <cell r="F3126">
            <v>762.94</v>
          </cell>
        </row>
        <row r="3127">
          <cell r="A3127" t="str">
            <v>46.10.200</v>
          </cell>
          <cell r="B3127" t="str">
            <v>Tubo de cobre classe E, DN= 22mm (3/4´), inclusive conexões</v>
          </cell>
          <cell r="C3127" t="str">
            <v>M</v>
          </cell>
          <cell r="D3127">
            <v>88.75</v>
          </cell>
          <cell r="E3127">
            <v>13.1</v>
          </cell>
          <cell r="F3127">
            <v>101.85</v>
          </cell>
        </row>
        <row r="3128">
          <cell r="A3128" t="str">
            <v>46.10.210</v>
          </cell>
          <cell r="B3128" t="str">
            <v>Tubo de cobre classe E, DN= 28mm (1´), inclusive conexões</v>
          </cell>
          <cell r="C3128" t="str">
            <v>M</v>
          </cell>
          <cell r="D3128">
            <v>99.13</v>
          </cell>
          <cell r="E3128">
            <v>16.37</v>
          </cell>
          <cell r="F3128">
            <v>115.5</v>
          </cell>
        </row>
        <row r="3129">
          <cell r="A3129" t="str">
            <v>46.10.220</v>
          </cell>
          <cell r="B3129" t="str">
            <v>Tubo de cobre classe E, DN= 35mm (1 1/4´), inclusive conexões</v>
          </cell>
          <cell r="C3129" t="str">
            <v>M</v>
          </cell>
          <cell r="D3129">
            <v>171.06</v>
          </cell>
          <cell r="E3129">
            <v>18.559999999999999</v>
          </cell>
          <cell r="F3129">
            <v>189.62</v>
          </cell>
        </row>
        <row r="3130">
          <cell r="A3130" t="str">
            <v>46.10.230</v>
          </cell>
          <cell r="B3130" t="str">
            <v>Tubo de cobre classe E, DN= 42mm (1 1/2´), inclusive conexões</v>
          </cell>
          <cell r="C3130" t="str">
            <v>M</v>
          </cell>
          <cell r="D3130">
            <v>185.15</v>
          </cell>
          <cell r="E3130">
            <v>18.559999999999999</v>
          </cell>
          <cell r="F3130">
            <v>203.71</v>
          </cell>
        </row>
        <row r="3131">
          <cell r="A3131" t="str">
            <v>46.10.240</v>
          </cell>
          <cell r="B3131" t="str">
            <v>Tubo de cobre classe E, DN= 54mm (2´), inclusive conexões</v>
          </cell>
          <cell r="C3131" t="str">
            <v>M</v>
          </cell>
          <cell r="D3131">
            <v>266.44</v>
          </cell>
          <cell r="E3131">
            <v>25.11</v>
          </cell>
          <cell r="F3131">
            <v>291.55</v>
          </cell>
        </row>
        <row r="3132">
          <cell r="A3132" t="str">
            <v>46.10.250</v>
          </cell>
          <cell r="B3132" t="str">
            <v>Tubo de cobre classe E, DN= 66mm (2 1/2´), inclusive conexões</v>
          </cell>
          <cell r="C3132" t="str">
            <v>M</v>
          </cell>
          <cell r="D3132">
            <v>360.89</v>
          </cell>
          <cell r="E3132">
            <v>29.47</v>
          </cell>
          <cell r="F3132">
            <v>390.36</v>
          </cell>
        </row>
        <row r="3133">
          <cell r="A3133" t="str">
            <v>46.12</v>
          </cell>
          <cell r="B3133" t="str">
            <v>Tubulacao em concreto para rede de aguas pluviais</v>
          </cell>
        </row>
        <row r="3134">
          <cell r="A3134" t="str">
            <v>46.12.010</v>
          </cell>
          <cell r="B3134" t="str">
            <v>Tubo de concreto (PS-1), DN= 300mm</v>
          </cell>
          <cell r="C3134" t="str">
            <v>M</v>
          </cell>
          <cell r="D3134">
            <v>54.5</v>
          </cell>
          <cell r="E3134">
            <v>23.59</v>
          </cell>
          <cell r="F3134">
            <v>78.09</v>
          </cell>
        </row>
        <row r="3135">
          <cell r="A3135" t="str">
            <v>46.12.020</v>
          </cell>
          <cell r="B3135" t="str">
            <v>Tubo de concreto (PS-1), DN= 400mm</v>
          </cell>
          <cell r="C3135" t="str">
            <v>M</v>
          </cell>
          <cell r="D3135">
            <v>66.89</v>
          </cell>
          <cell r="E3135">
            <v>27.39</v>
          </cell>
          <cell r="F3135">
            <v>94.28</v>
          </cell>
        </row>
        <row r="3136">
          <cell r="A3136" t="str">
            <v>46.12.050</v>
          </cell>
          <cell r="B3136" t="str">
            <v>Tubo de concreto (PS-2), DN= 300mm</v>
          </cell>
          <cell r="C3136" t="str">
            <v>M</v>
          </cell>
          <cell r="D3136">
            <v>56.63</v>
          </cell>
          <cell r="E3136">
            <v>23.59</v>
          </cell>
          <cell r="F3136">
            <v>80.22</v>
          </cell>
        </row>
        <row r="3137">
          <cell r="A3137" t="str">
            <v>46.12.060</v>
          </cell>
          <cell r="B3137" t="str">
            <v>Tubo de concreto (PS-2), DN= 400mm</v>
          </cell>
          <cell r="C3137" t="str">
            <v>M</v>
          </cell>
          <cell r="D3137">
            <v>70.45</v>
          </cell>
          <cell r="E3137">
            <v>27.39</v>
          </cell>
          <cell r="F3137">
            <v>97.84</v>
          </cell>
        </row>
        <row r="3138">
          <cell r="A3138" t="str">
            <v>46.12.070</v>
          </cell>
          <cell r="B3138" t="str">
            <v>Tubo de concreto (PS-2), DN= 500mm</v>
          </cell>
          <cell r="C3138" t="str">
            <v>M</v>
          </cell>
          <cell r="D3138">
            <v>98.87</v>
          </cell>
          <cell r="E3138">
            <v>33.81</v>
          </cell>
          <cell r="F3138">
            <v>132.68</v>
          </cell>
        </row>
        <row r="3139">
          <cell r="A3139" t="str">
            <v>46.12.080</v>
          </cell>
          <cell r="B3139" t="str">
            <v>Tubo de concreto (PA-1), DN= 600mm</v>
          </cell>
          <cell r="C3139" t="str">
            <v>M</v>
          </cell>
          <cell r="D3139">
            <v>152.63</v>
          </cell>
          <cell r="E3139">
            <v>38.49</v>
          </cell>
          <cell r="F3139">
            <v>191.12</v>
          </cell>
        </row>
        <row r="3140">
          <cell r="A3140" t="str">
            <v>46.12.100</v>
          </cell>
          <cell r="B3140" t="str">
            <v>Tubo de concreto (PA-1), DN= 800mm</v>
          </cell>
          <cell r="C3140" t="str">
            <v>M</v>
          </cell>
          <cell r="D3140">
            <v>265.48</v>
          </cell>
          <cell r="E3140">
            <v>49.58</v>
          </cell>
          <cell r="F3140">
            <v>315.06</v>
          </cell>
        </row>
        <row r="3141">
          <cell r="A3141" t="str">
            <v>46.12.120</v>
          </cell>
          <cell r="B3141" t="str">
            <v>Tubo de concreto (PA-1), DN= 1000mm</v>
          </cell>
          <cell r="C3141" t="str">
            <v>M</v>
          </cell>
          <cell r="D3141">
            <v>389.28</v>
          </cell>
          <cell r="E3141">
            <v>62.45</v>
          </cell>
          <cell r="F3141">
            <v>451.73</v>
          </cell>
        </row>
        <row r="3142">
          <cell r="A3142" t="str">
            <v>46.12.140</v>
          </cell>
          <cell r="B3142" t="str">
            <v>Tubo de concreto (PA-1), DN= 1200mm</v>
          </cell>
          <cell r="C3142" t="str">
            <v>M</v>
          </cell>
          <cell r="D3142">
            <v>596.41</v>
          </cell>
          <cell r="E3142">
            <v>93.36</v>
          </cell>
          <cell r="F3142">
            <v>689.77</v>
          </cell>
        </row>
        <row r="3143">
          <cell r="A3143" t="str">
            <v>46.12.150</v>
          </cell>
          <cell r="B3143" t="str">
            <v>Tubo de concreto (PA-2), DN= 600mm</v>
          </cell>
          <cell r="C3143" t="str">
            <v>M</v>
          </cell>
          <cell r="D3143">
            <v>152.38999999999999</v>
          </cell>
          <cell r="E3143">
            <v>38.49</v>
          </cell>
          <cell r="F3143">
            <v>190.88</v>
          </cell>
        </row>
        <row r="3144">
          <cell r="A3144" t="str">
            <v>46.12.160</v>
          </cell>
          <cell r="B3144" t="str">
            <v>Tubo de concreto (PA-2), DN= 800mm</v>
          </cell>
          <cell r="C3144" t="str">
            <v>M</v>
          </cell>
          <cell r="D3144">
            <v>313.77</v>
          </cell>
          <cell r="E3144">
            <v>49.58</v>
          </cell>
          <cell r="F3144">
            <v>363.35</v>
          </cell>
        </row>
        <row r="3145">
          <cell r="A3145" t="str">
            <v>46.12.170</v>
          </cell>
          <cell r="B3145" t="str">
            <v>Tubo de concreto (PA-2), DN= 1000mm</v>
          </cell>
          <cell r="C3145" t="str">
            <v>M</v>
          </cell>
          <cell r="D3145">
            <v>435.97</v>
          </cell>
          <cell r="E3145">
            <v>62.45</v>
          </cell>
          <cell r="F3145">
            <v>498.42</v>
          </cell>
        </row>
        <row r="3146">
          <cell r="A3146" t="str">
            <v>46.12.180</v>
          </cell>
          <cell r="B3146" t="str">
            <v>Tubo de concreto (PA-3), DN= 600mm</v>
          </cell>
          <cell r="C3146" t="str">
            <v>M</v>
          </cell>
          <cell r="D3146">
            <v>210.99</v>
          </cell>
          <cell r="E3146">
            <v>38.49</v>
          </cell>
          <cell r="F3146">
            <v>249.48</v>
          </cell>
        </row>
        <row r="3147">
          <cell r="A3147" t="str">
            <v>46.12.190</v>
          </cell>
          <cell r="B3147" t="str">
            <v>Tubo de concreto (PA-3), DN= 800mm</v>
          </cell>
          <cell r="C3147" t="str">
            <v>M</v>
          </cell>
          <cell r="D3147">
            <v>351.69</v>
          </cell>
          <cell r="E3147">
            <v>49.58</v>
          </cell>
          <cell r="F3147">
            <v>401.27</v>
          </cell>
        </row>
        <row r="3148">
          <cell r="A3148" t="str">
            <v>46.12.200</v>
          </cell>
          <cell r="B3148" t="str">
            <v>Tubo de concreto (PA-3), DN= 1000mm</v>
          </cell>
          <cell r="C3148" t="str">
            <v>M</v>
          </cell>
          <cell r="D3148">
            <v>514.91</v>
          </cell>
          <cell r="E3148">
            <v>62.45</v>
          </cell>
          <cell r="F3148">
            <v>577.36</v>
          </cell>
        </row>
        <row r="3149">
          <cell r="A3149" t="str">
            <v>46.12.210</v>
          </cell>
          <cell r="B3149" t="str">
            <v>Meio tubo de concreto, DN= 300mm</v>
          </cell>
          <cell r="C3149" t="str">
            <v>M</v>
          </cell>
          <cell r="D3149">
            <v>31.74</v>
          </cell>
          <cell r="E3149">
            <v>22.86</v>
          </cell>
          <cell r="F3149">
            <v>54.6</v>
          </cell>
        </row>
        <row r="3150">
          <cell r="A3150" t="str">
            <v>46.12.220</v>
          </cell>
          <cell r="B3150" t="str">
            <v>Meio tubo de concreto, DN= 400mm</v>
          </cell>
          <cell r="C3150" t="str">
            <v>M</v>
          </cell>
          <cell r="D3150">
            <v>36.409999999999997</v>
          </cell>
          <cell r="E3150">
            <v>29.13</v>
          </cell>
          <cell r="F3150">
            <v>65.540000000000006</v>
          </cell>
        </row>
        <row r="3151">
          <cell r="A3151" t="str">
            <v>46.12.240</v>
          </cell>
          <cell r="B3151" t="str">
            <v>Meio tubo de concreto, DN= 600mm</v>
          </cell>
          <cell r="C3151" t="str">
            <v>M</v>
          </cell>
          <cell r="D3151">
            <v>66.72</v>
          </cell>
          <cell r="E3151">
            <v>49.23</v>
          </cell>
          <cell r="F3151">
            <v>115.95</v>
          </cell>
        </row>
        <row r="3152">
          <cell r="A3152" t="str">
            <v>46.12.250</v>
          </cell>
          <cell r="B3152" t="str">
            <v>Tubo de concreto (PA-2), DN= 1500mm</v>
          </cell>
          <cell r="C3152" t="str">
            <v>M</v>
          </cell>
          <cell r="D3152">
            <v>925.91</v>
          </cell>
          <cell r="E3152">
            <v>140.04</v>
          </cell>
          <cell r="F3152">
            <v>1065.95</v>
          </cell>
        </row>
        <row r="3153">
          <cell r="A3153" t="str">
            <v>46.12.260</v>
          </cell>
          <cell r="B3153" t="str">
            <v>Tubo de concreto (PA-1), DN= 400mm</v>
          </cell>
          <cell r="C3153" t="str">
            <v>M</v>
          </cell>
          <cell r="D3153">
            <v>93.49</v>
          </cell>
          <cell r="E3153">
            <v>27.39</v>
          </cell>
          <cell r="F3153">
            <v>120.88</v>
          </cell>
        </row>
        <row r="3154">
          <cell r="A3154" t="str">
            <v>46.12.270</v>
          </cell>
          <cell r="B3154" t="str">
            <v>Tubo de concreto (PA-2), DN= 400mm</v>
          </cell>
          <cell r="C3154" t="str">
            <v>M</v>
          </cell>
          <cell r="D3154">
            <v>87.9</v>
          </cell>
          <cell r="E3154">
            <v>27.39</v>
          </cell>
          <cell r="F3154">
            <v>115.29</v>
          </cell>
        </row>
        <row r="3155">
          <cell r="A3155" t="str">
            <v>46.12.280</v>
          </cell>
          <cell r="B3155" t="str">
            <v>Tubo de concreto (PA-3), DN= 400mm</v>
          </cell>
          <cell r="C3155" t="str">
            <v>M</v>
          </cell>
          <cell r="D3155">
            <v>120.7</v>
          </cell>
          <cell r="E3155">
            <v>27.39</v>
          </cell>
          <cell r="F3155">
            <v>148.09</v>
          </cell>
        </row>
        <row r="3156">
          <cell r="A3156" t="str">
            <v>46.12.290</v>
          </cell>
          <cell r="B3156" t="str">
            <v>Tubo de concreto (PA-2), DN= 700mm</v>
          </cell>
          <cell r="C3156" t="str">
            <v>M</v>
          </cell>
          <cell r="D3156">
            <v>207.15</v>
          </cell>
          <cell r="E3156">
            <v>43.15</v>
          </cell>
          <cell r="F3156">
            <v>250.3</v>
          </cell>
        </row>
        <row r="3157">
          <cell r="A3157" t="str">
            <v>46.12.300</v>
          </cell>
          <cell r="B3157" t="str">
            <v>Tubo de concreto (PA-2), DN= 500mm</v>
          </cell>
          <cell r="C3157" t="str">
            <v>M</v>
          </cell>
          <cell r="D3157">
            <v>123.85</v>
          </cell>
          <cell r="E3157">
            <v>33.81</v>
          </cell>
          <cell r="F3157">
            <v>157.66</v>
          </cell>
        </row>
        <row r="3158">
          <cell r="A3158" t="str">
            <v>46.12.310</v>
          </cell>
          <cell r="B3158" t="str">
            <v>Tubo de concreto (PA-2), DN= 900mm</v>
          </cell>
          <cell r="C3158" t="str">
            <v>M</v>
          </cell>
          <cell r="D3158">
            <v>353.54</v>
          </cell>
          <cell r="E3158">
            <v>56.02</v>
          </cell>
          <cell r="F3158">
            <v>409.56</v>
          </cell>
        </row>
        <row r="3159">
          <cell r="A3159" t="str">
            <v>46.12.320</v>
          </cell>
          <cell r="B3159" t="str">
            <v>Tubo de concreto (PA-1), DN= 300mm</v>
          </cell>
          <cell r="C3159" t="str">
            <v>M</v>
          </cell>
          <cell r="D3159">
            <v>86.17</v>
          </cell>
          <cell r="E3159">
            <v>23.59</v>
          </cell>
          <cell r="F3159">
            <v>109.76</v>
          </cell>
        </row>
        <row r="3160">
          <cell r="A3160" t="str">
            <v>46.12.330</v>
          </cell>
          <cell r="B3160" t="str">
            <v>Tubo de concreto (PA-2), DN= 300mm</v>
          </cell>
          <cell r="C3160" t="str">
            <v>M</v>
          </cell>
          <cell r="D3160">
            <v>83.78</v>
          </cell>
          <cell r="E3160">
            <v>23.59</v>
          </cell>
          <cell r="F3160">
            <v>107.37</v>
          </cell>
        </row>
        <row r="3161">
          <cell r="A3161" t="str">
            <v>46.12.340</v>
          </cell>
          <cell r="B3161" t="str">
            <v>Meio tubo de concreto, DN= 200mm</v>
          </cell>
          <cell r="C3161" t="str">
            <v>M</v>
          </cell>
          <cell r="D3161">
            <v>19.84</v>
          </cell>
          <cell r="E3161">
            <v>8.32</v>
          </cell>
          <cell r="F3161">
            <v>28.16</v>
          </cell>
        </row>
        <row r="3162">
          <cell r="A3162" t="str">
            <v>46.13</v>
          </cell>
          <cell r="B3162" t="str">
            <v>Tubulacao em PEAD corrugado perfurado para rede drenagem</v>
          </cell>
        </row>
        <row r="3163">
          <cell r="A3163" t="str">
            <v>46.13.006</v>
          </cell>
          <cell r="B3163" t="str">
            <v>Tubo em polietileno de alta densidade corrugado perfurado, DN= 2 1/2´, inclusive conexões</v>
          </cell>
          <cell r="C3163" t="str">
            <v>M</v>
          </cell>
          <cell r="D3163">
            <v>11.36</v>
          </cell>
          <cell r="E3163">
            <v>1.21</v>
          </cell>
          <cell r="F3163">
            <v>12.57</v>
          </cell>
        </row>
        <row r="3164">
          <cell r="A3164" t="str">
            <v>46.13.010</v>
          </cell>
          <cell r="B3164" t="str">
            <v>Tubo em polietileno de alta densidade corrugado perfurado, DN= 3´, inclusive conexões</v>
          </cell>
          <cell r="C3164" t="str">
            <v>M</v>
          </cell>
          <cell r="D3164">
            <v>14.31</v>
          </cell>
          <cell r="E3164">
            <v>1.21</v>
          </cell>
          <cell r="F3164">
            <v>15.52</v>
          </cell>
        </row>
        <row r="3165">
          <cell r="A3165" t="str">
            <v>46.13.020</v>
          </cell>
          <cell r="B3165" t="str">
            <v>Tubo em polietileno de alta densidade corrugado perfurado, DN= 4´, inclusive conexões</v>
          </cell>
          <cell r="C3165" t="str">
            <v>M</v>
          </cell>
          <cell r="D3165">
            <v>19.91</v>
          </cell>
          <cell r="E3165">
            <v>1.21</v>
          </cell>
          <cell r="F3165">
            <v>21.12</v>
          </cell>
        </row>
        <row r="3166">
          <cell r="A3166" t="str">
            <v>46.13.026</v>
          </cell>
          <cell r="B3166" t="str">
            <v>Tubo em polietileno de alta densidade corrugado perfurado, DN= 6´, inclusive conexões</v>
          </cell>
          <cell r="C3166" t="str">
            <v>M</v>
          </cell>
          <cell r="D3166">
            <v>51.8</v>
          </cell>
          <cell r="E3166">
            <v>1.21</v>
          </cell>
          <cell r="F3166">
            <v>53.01</v>
          </cell>
        </row>
        <row r="3167">
          <cell r="A3167" t="str">
            <v>46.13.030</v>
          </cell>
          <cell r="B3167" t="str">
            <v>Tubo em polietileno de alta densidade corrugado perfurado, DN= 8´, inclusive conexões</v>
          </cell>
          <cell r="C3167" t="str">
            <v>M</v>
          </cell>
          <cell r="D3167">
            <v>44.64</v>
          </cell>
          <cell r="E3167">
            <v>1.21</v>
          </cell>
          <cell r="F3167">
            <v>45.85</v>
          </cell>
        </row>
        <row r="3168">
          <cell r="A3168" t="str">
            <v>46.13.100</v>
          </cell>
          <cell r="B3168" t="str">
            <v>Tubo em polietileno de alta densidade corrugado, DN/DI= 250 mm</v>
          </cell>
          <cell r="C3168" t="str">
            <v>M</v>
          </cell>
          <cell r="D3168">
            <v>110.57</v>
          </cell>
          <cell r="E3168">
            <v>1.82</v>
          </cell>
          <cell r="F3168">
            <v>112.39</v>
          </cell>
        </row>
        <row r="3169">
          <cell r="A3169" t="str">
            <v>46.13.101</v>
          </cell>
          <cell r="B3169" t="str">
            <v>Tubo em polietileno de alta densidade corrugado, DN/DI= 300 mm</v>
          </cell>
          <cell r="C3169" t="str">
            <v>M</v>
          </cell>
          <cell r="D3169">
            <v>137.66</v>
          </cell>
          <cell r="E3169">
            <v>1.82</v>
          </cell>
          <cell r="F3169">
            <v>139.47999999999999</v>
          </cell>
        </row>
        <row r="3170">
          <cell r="A3170" t="str">
            <v>46.13.102</v>
          </cell>
          <cell r="B3170" t="str">
            <v>Tubo em polietileno de alta densidade corrugado, DN/DI= 400 mm</v>
          </cell>
          <cell r="C3170" t="str">
            <v>M</v>
          </cell>
          <cell r="D3170">
            <v>215.31</v>
          </cell>
          <cell r="E3170">
            <v>1.82</v>
          </cell>
          <cell r="F3170">
            <v>217.13</v>
          </cell>
        </row>
        <row r="3171">
          <cell r="A3171" t="str">
            <v>46.13.103</v>
          </cell>
          <cell r="B3171" t="str">
            <v>Tubo em polietileno de alta densidade corrugado, DN/DI= 500 mm</v>
          </cell>
          <cell r="C3171" t="str">
            <v>M</v>
          </cell>
          <cell r="D3171">
            <v>334.79</v>
          </cell>
          <cell r="E3171">
            <v>1.82</v>
          </cell>
          <cell r="F3171">
            <v>336.61</v>
          </cell>
        </row>
        <row r="3172">
          <cell r="A3172" t="str">
            <v>46.13.104</v>
          </cell>
          <cell r="B3172" t="str">
            <v>Tubo em polietileno de alta densidade corrugado, DN/DI= 600 mm</v>
          </cell>
          <cell r="C3172" t="str">
            <v>M</v>
          </cell>
          <cell r="D3172">
            <v>487.1</v>
          </cell>
          <cell r="E3172">
            <v>1.82</v>
          </cell>
          <cell r="F3172">
            <v>488.92</v>
          </cell>
        </row>
        <row r="3173">
          <cell r="A3173" t="str">
            <v>46.13.105</v>
          </cell>
          <cell r="B3173" t="str">
            <v>Tubo em polietileno de alta densidade corrugado, DN/DI= 800 mm</v>
          </cell>
          <cell r="C3173" t="str">
            <v>M</v>
          </cell>
          <cell r="D3173">
            <v>769.08</v>
          </cell>
          <cell r="E3173">
            <v>1.82</v>
          </cell>
          <cell r="F3173">
            <v>770.9</v>
          </cell>
        </row>
        <row r="3174">
          <cell r="A3174" t="str">
            <v>46.13.106</v>
          </cell>
          <cell r="B3174" t="str">
            <v>Tubo em polietileno de alta densidade corrugado, DN/DI= 1000 mm</v>
          </cell>
          <cell r="C3174" t="str">
            <v>M</v>
          </cell>
          <cell r="D3174">
            <v>1184.04</v>
          </cell>
          <cell r="E3174">
            <v>1.82</v>
          </cell>
          <cell r="F3174">
            <v>1185.8599999999999</v>
          </cell>
        </row>
        <row r="3175">
          <cell r="A3175" t="str">
            <v>46.13.107</v>
          </cell>
          <cell r="B3175" t="str">
            <v>Tubo em polietileno de alta densidade corrugado, DN/DI= 1200 mm</v>
          </cell>
          <cell r="C3175" t="str">
            <v>M</v>
          </cell>
          <cell r="D3175">
            <v>1622.2</v>
          </cell>
          <cell r="E3175">
            <v>1.82</v>
          </cell>
          <cell r="F3175">
            <v>1624.02</v>
          </cell>
        </row>
        <row r="3176">
          <cell r="A3176" t="str">
            <v>46.14</v>
          </cell>
          <cell r="B3176" t="str">
            <v>Tubulacao em ferro ductil para redes de saneamento</v>
          </cell>
        </row>
        <row r="3177">
          <cell r="A3177" t="str">
            <v>46.14.020</v>
          </cell>
          <cell r="B3177" t="str">
            <v>Tubo de ferro fundido classe K-7 com junta elástica, DN= 150mm, inclusive conexões</v>
          </cell>
          <cell r="C3177" t="str">
            <v>M</v>
          </cell>
          <cell r="D3177">
            <v>563.99</v>
          </cell>
          <cell r="E3177">
            <v>25.46</v>
          </cell>
          <cell r="F3177">
            <v>589.45000000000005</v>
          </cell>
        </row>
        <row r="3178">
          <cell r="A3178" t="str">
            <v>46.14.030</v>
          </cell>
          <cell r="B3178" t="str">
            <v>Tubo de ferro fundido classe K-7 com junta elástica, DN= 200mm, inclusive conexões</v>
          </cell>
          <cell r="C3178" t="str">
            <v>M</v>
          </cell>
          <cell r="D3178">
            <v>666.46</v>
          </cell>
          <cell r="E3178">
            <v>25.46</v>
          </cell>
          <cell r="F3178">
            <v>691.92</v>
          </cell>
        </row>
        <row r="3179">
          <cell r="A3179" t="str">
            <v>46.14.040</v>
          </cell>
          <cell r="B3179" t="str">
            <v>Tubo de ferro fundido classe K-7 com junta elástica, DN= 250mm, inclusive conexões</v>
          </cell>
          <cell r="C3179" t="str">
            <v>M</v>
          </cell>
          <cell r="D3179">
            <v>822.12</v>
          </cell>
          <cell r="E3179">
            <v>25.46</v>
          </cell>
          <cell r="F3179">
            <v>847.58</v>
          </cell>
        </row>
        <row r="3180">
          <cell r="A3180" t="str">
            <v>46.14.050</v>
          </cell>
          <cell r="B3180" t="str">
            <v>Tubo de ferro fundido classe K-7 com junta elástica, DN= 350mm, inclusive conexões</v>
          </cell>
          <cell r="C3180" t="str">
            <v>M</v>
          </cell>
          <cell r="D3180">
            <v>1271.68</v>
          </cell>
          <cell r="E3180">
            <v>25.46</v>
          </cell>
          <cell r="F3180">
            <v>1297.1400000000001</v>
          </cell>
        </row>
        <row r="3181">
          <cell r="A3181" t="str">
            <v>46.14.060</v>
          </cell>
          <cell r="B3181" t="str">
            <v>Tubo de ferro fundido classe K-7 com junta elástica, DN= 300mm, inclusive conexões</v>
          </cell>
          <cell r="C3181" t="str">
            <v>M</v>
          </cell>
          <cell r="D3181">
            <v>971.71</v>
          </cell>
          <cell r="E3181">
            <v>25.46</v>
          </cell>
          <cell r="F3181">
            <v>997.17</v>
          </cell>
        </row>
        <row r="3182">
          <cell r="A3182" t="str">
            <v>46.14.490</v>
          </cell>
          <cell r="B3182" t="str">
            <v>Tubo de ferro fundido classe k-9 com junta elástica, DN= 80mm, inclusive conexões</v>
          </cell>
          <cell r="C3182" t="str">
            <v>M</v>
          </cell>
          <cell r="D3182">
            <v>499.25</v>
          </cell>
          <cell r="E3182">
            <v>25.46</v>
          </cell>
          <cell r="F3182">
            <v>524.71</v>
          </cell>
        </row>
        <row r="3183">
          <cell r="A3183" t="str">
            <v>46.14.510</v>
          </cell>
          <cell r="B3183" t="str">
            <v>Tubo de ferro fundido classe K-9 com junta elástica, DN= 100mm, inclusive conexões</v>
          </cell>
          <cell r="C3183" t="str">
            <v>M</v>
          </cell>
          <cell r="D3183">
            <v>502.84</v>
          </cell>
          <cell r="E3183">
            <v>25.46</v>
          </cell>
          <cell r="F3183">
            <v>528.29999999999995</v>
          </cell>
        </row>
        <row r="3184">
          <cell r="A3184" t="str">
            <v>46.14.520</v>
          </cell>
          <cell r="B3184" t="str">
            <v>Tubo de ferro fundido classe K-9 com junta elástica, DN= 150mm, inclusive conexões</v>
          </cell>
          <cell r="C3184" t="str">
            <v>M</v>
          </cell>
          <cell r="D3184">
            <v>686.38</v>
          </cell>
          <cell r="E3184">
            <v>25.46</v>
          </cell>
          <cell r="F3184">
            <v>711.84</v>
          </cell>
        </row>
        <row r="3185">
          <cell r="A3185" t="str">
            <v>46.14.530</v>
          </cell>
          <cell r="B3185" t="str">
            <v>Tubo de ferro fundido classe K-9 com junta elástica, DN= 200mm, inclusive conexões</v>
          </cell>
          <cell r="C3185" t="str">
            <v>M</v>
          </cell>
          <cell r="D3185">
            <v>835.86</v>
          </cell>
          <cell r="E3185">
            <v>25.46</v>
          </cell>
          <cell r="F3185">
            <v>861.32</v>
          </cell>
        </row>
        <row r="3186">
          <cell r="A3186" t="str">
            <v>46.14.540</v>
          </cell>
          <cell r="B3186" t="str">
            <v>Tubo de ferro fundido classe k-9 com junta elástica, DN= 250mm, inclusive conexões</v>
          </cell>
          <cell r="C3186" t="str">
            <v>M</v>
          </cell>
          <cell r="D3186">
            <v>889.26</v>
          </cell>
          <cell r="E3186">
            <v>25.46</v>
          </cell>
          <cell r="F3186">
            <v>914.72</v>
          </cell>
        </row>
        <row r="3187">
          <cell r="A3187" t="str">
            <v>46.14.550</v>
          </cell>
          <cell r="B3187" t="str">
            <v>Tubo de ferro fundido classe K-9 com junta elástica, DN= 300mm, inclusive conexões</v>
          </cell>
          <cell r="C3187" t="str">
            <v>M</v>
          </cell>
          <cell r="D3187">
            <v>1012.88</v>
          </cell>
          <cell r="E3187">
            <v>25.46</v>
          </cell>
          <cell r="F3187">
            <v>1038.3399999999999</v>
          </cell>
        </row>
        <row r="3188">
          <cell r="A3188" t="str">
            <v>46.14.560</v>
          </cell>
          <cell r="B3188" t="str">
            <v>Tubo de ferro fundido classe k-9 com junta elástica, DN= 350mm, inclusive conexões</v>
          </cell>
          <cell r="C3188" t="str">
            <v>M</v>
          </cell>
          <cell r="D3188">
            <v>1330.95</v>
          </cell>
          <cell r="E3188">
            <v>25.46</v>
          </cell>
          <cell r="F3188">
            <v>1356.41</v>
          </cell>
        </row>
        <row r="3189">
          <cell r="A3189" t="str">
            <v>46.15</v>
          </cell>
          <cell r="B3189" t="str">
            <v>Tubulacao em PEAD - recalque de tratamento de esgoto</v>
          </cell>
        </row>
        <row r="3190">
          <cell r="A3190" t="str">
            <v>46.15.111</v>
          </cell>
          <cell r="B3190" t="str">
            <v>Tubo em polietileno de alta densidade DE=160 mm - PN-10, inclusive conexões</v>
          </cell>
          <cell r="C3190" t="str">
            <v>M</v>
          </cell>
          <cell r="D3190">
            <v>173.62</v>
          </cell>
          <cell r="E3190">
            <v>15.27</v>
          </cell>
          <cell r="F3190">
            <v>188.89</v>
          </cell>
        </row>
        <row r="3191">
          <cell r="A3191" t="str">
            <v>46.15.112</v>
          </cell>
          <cell r="B3191" t="str">
            <v>Tubo em polietileno de alta densidade DE=200 mm - PN-10, inclusive conexões</v>
          </cell>
          <cell r="C3191" t="str">
            <v>M</v>
          </cell>
          <cell r="D3191">
            <v>292.02999999999997</v>
          </cell>
          <cell r="E3191">
            <v>20.37</v>
          </cell>
          <cell r="F3191">
            <v>312.39999999999998</v>
          </cell>
        </row>
        <row r="3192">
          <cell r="A3192" t="str">
            <v>46.15.113</v>
          </cell>
          <cell r="B3192" t="str">
            <v>Tubo em polietileno de alta densidade DE=225 mm - PN-10, inclusive conexões</v>
          </cell>
          <cell r="C3192" t="str">
            <v>M</v>
          </cell>
          <cell r="D3192">
            <v>285.22000000000003</v>
          </cell>
          <cell r="E3192">
            <v>20.37</v>
          </cell>
          <cell r="F3192">
            <v>305.58999999999997</v>
          </cell>
        </row>
        <row r="3193">
          <cell r="A3193" t="str">
            <v>46.18</v>
          </cell>
          <cell r="B3193" t="str">
            <v>Tubulacao flangeada em ferro ductil para redes de saneamento</v>
          </cell>
        </row>
        <row r="3194">
          <cell r="A3194" t="str">
            <v>46.18.010</v>
          </cell>
          <cell r="B3194" t="str">
            <v>Tubo em ferro fundido com ponta e ponta TCLA - DN= 80mm, sem juntas e conexões</v>
          </cell>
          <cell r="C3194" t="str">
            <v>M</v>
          </cell>
          <cell r="D3194">
            <v>466.72</v>
          </cell>
          <cell r="E3194">
            <v>29.09</v>
          </cell>
          <cell r="F3194">
            <v>495.81</v>
          </cell>
        </row>
        <row r="3195">
          <cell r="A3195" t="str">
            <v>46.18.020</v>
          </cell>
          <cell r="B3195" t="str">
            <v>Tubo em ferro fundido com ponta e ponta TCLA - DN= 100mm, sem juntas e conexões</v>
          </cell>
          <cell r="C3195" t="str">
            <v>M</v>
          </cell>
          <cell r="D3195">
            <v>602.51</v>
          </cell>
          <cell r="E3195">
            <v>29.09</v>
          </cell>
          <cell r="F3195">
            <v>631.6</v>
          </cell>
        </row>
        <row r="3196">
          <cell r="A3196" t="str">
            <v>46.18.030</v>
          </cell>
          <cell r="B3196" t="str">
            <v>Tubo em ferro fundido com ponta e ponta TCLA - DN= 150mm, sem juntas e conexões</v>
          </cell>
          <cell r="C3196" t="str">
            <v>M</v>
          </cell>
          <cell r="D3196">
            <v>706.67</v>
          </cell>
          <cell r="E3196">
            <v>29.09</v>
          </cell>
          <cell r="F3196">
            <v>735.76</v>
          </cell>
        </row>
        <row r="3197">
          <cell r="A3197" t="str">
            <v>46.18.040</v>
          </cell>
          <cell r="B3197" t="str">
            <v>Tubo em ferro fundido com ponta e ponta TCLA - DN= 200mm, sem juntas e conexões</v>
          </cell>
          <cell r="C3197" t="str">
            <v>M</v>
          </cell>
          <cell r="D3197">
            <v>833.85</v>
          </cell>
          <cell r="E3197">
            <v>29.09</v>
          </cell>
          <cell r="F3197">
            <v>862.94</v>
          </cell>
        </row>
        <row r="3198">
          <cell r="A3198" t="str">
            <v>46.18.050</v>
          </cell>
          <cell r="B3198" t="str">
            <v>Tubo em ferro fundido com ponta e ponta TCLA - DN= 250mm, sem juntas e conexões</v>
          </cell>
          <cell r="C3198" t="str">
            <v>M</v>
          </cell>
          <cell r="D3198">
            <v>933.78</v>
          </cell>
          <cell r="E3198">
            <v>31.27</v>
          </cell>
          <cell r="F3198">
            <v>965.05</v>
          </cell>
        </row>
        <row r="3199">
          <cell r="A3199" t="str">
            <v>46.18.060</v>
          </cell>
          <cell r="B3199" t="str">
            <v>Tubo em ferro fundido com ponta e ponta TCLA - DN= 300mm, sem juntas e conexões</v>
          </cell>
          <cell r="C3199" t="str">
            <v>M</v>
          </cell>
          <cell r="D3199">
            <v>1208.81</v>
          </cell>
          <cell r="E3199">
            <v>31.27</v>
          </cell>
          <cell r="F3199">
            <v>1240.08</v>
          </cell>
        </row>
        <row r="3200">
          <cell r="A3200" t="str">
            <v>46.18.089</v>
          </cell>
          <cell r="B3200" t="str">
            <v>Flange avulso em ferro fundido, classe PN-10, DN= 50mm</v>
          </cell>
          <cell r="C3200" t="str">
            <v>UN</v>
          </cell>
          <cell r="D3200">
            <v>119.16</v>
          </cell>
          <cell r="E3200">
            <v>16.010000000000002</v>
          </cell>
          <cell r="F3200">
            <v>135.16999999999999</v>
          </cell>
        </row>
        <row r="3201">
          <cell r="A3201" t="str">
            <v>46.18.090</v>
          </cell>
          <cell r="B3201" t="str">
            <v>Flange avulso em ferro fundido, classe PN-10, DN= 80mm</v>
          </cell>
          <cell r="C3201" t="str">
            <v>UN</v>
          </cell>
          <cell r="D3201">
            <v>157.53</v>
          </cell>
          <cell r="E3201">
            <v>16.010000000000002</v>
          </cell>
          <cell r="F3201">
            <v>173.54</v>
          </cell>
        </row>
        <row r="3202">
          <cell r="A3202" t="str">
            <v>46.18.100</v>
          </cell>
          <cell r="B3202" t="str">
            <v>Flange avulso em ferro fundido, classe PN-10, DN= 100mm</v>
          </cell>
          <cell r="C3202" t="str">
            <v>UN</v>
          </cell>
          <cell r="D3202">
            <v>210.87</v>
          </cell>
          <cell r="E3202">
            <v>17.47</v>
          </cell>
          <cell r="F3202">
            <v>228.34</v>
          </cell>
        </row>
        <row r="3203">
          <cell r="A3203" t="str">
            <v>46.18.110</v>
          </cell>
          <cell r="B3203" t="str">
            <v>Flange avulso em ferro fundido, classe PN-10, DN= 150mm</v>
          </cell>
          <cell r="C3203" t="str">
            <v>UN</v>
          </cell>
          <cell r="D3203">
            <v>326.18</v>
          </cell>
          <cell r="E3203">
            <v>18.920000000000002</v>
          </cell>
          <cell r="F3203">
            <v>345.1</v>
          </cell>
        </row>
        <row r="3204">
          <cell r="A3204" t="str">
            <v>46.18.120</v>
          </cell>
          <cell r="B3204" t="str">
            <v>Flange avulso em ferro fundido, classe PN-10, DN= 200mm</v>
          </cell>
          <cell r="C3204" t="str">
            <v>UN</v>
          </cell>
          <cell r="D3204">
            <v>385.98</v>
          </cell>
          <cell r="E3204">
            <v>20.38</v>
          </cell>
          <cell r="F3204">
            <v>406.36</v>
          </cell>
        </row>
        <row r="3205">
          <cell r="A3205" t="str">
            <v>46.18.130</v>
          </cell>
          <cell r="B3205" t="str">
            <v>Flange avulso em ferro fundido, classe PN-10, DN= 250mm</v>
          </cell>
          <cell r="C3205" t="str">
            <v>UN</v>
          </cell>
          <cell r="D3205">
            <v>507.02</v>
          </cell>
          <cell r="E3205">
            <v>21.83</v>
          </cell>
          <cell r="F3205">
            <v>528.85</v>
          </cell>
        </row>
        <row r="3206">
          <cell r="A3206" t="str">
            <v>46.18.140</v>
          </cell>
          <cell r="B3206" t="str">
            <v>Flange avulso em ferro fundido, classe PN-10, DN= 300mm</v>
          </cell>
          <cell r="C3206" t="str">
            <v>UN</v>
          </cell>
          <cell r="D3206">
            <v>649.41</v>
          </cell>
          <cell r="E3206">
            <v>23.29</v>
          </cell>
          <cell r="F3206">
            <v>672.7</v>
          </cell>
        </row>
        <row r="3207">
          <cell r="A3207" t="str">
            <v>46.18.168</v>
          </cell>
          <cell r="B3207" t="str">
            <v>Curva de 90° em ferro fundido com flanges, classe PN-10, DN= 50mm</v>
          </cell>
          <cell r="C3207" t="str">
            <v>UN</v>
          </cell>
          <cell r="D3207">
            <v>300.64</v>
          </cell>
          <cell r="E3207">
            <v>20.38</v>
          </cell>
          <cell r="F3207">
            <v>321.02</v>
          </cell>
        </row>
        <row r="3208">
          <cell r="A3208" t="str">
            <v>46.18.170</v>
          </cell>
          <cell r="B3208" t="str">
            <v>Curva de 90° em ferro fundido, com flanges, classe PN-10, DN= 80mm</v>
          </cell>
          <cell r="C3208" t="str">
            <v>UN</v>
          </cell>
          <cell r="D3208">
            <v>365.37</v>
          </cell>
          <cell r="E3208">
            <v>16.010000000000002</v>
          </cell>
          <cell r="F3208">
            <v>381.38</v>
          </cell>
        </row>
        <row r="3209">
          <cell r="A3209" t="str">
            <v>46.18.180</v>
          </cell>
          <cell r="B3209" t="str">
            <v>Curva de 90° em ferro fundido, com flanges, classe PN-10, DN= 100mm</v>
          </cell>
          <cell r="C3209" t="str">
            <v>UN</v>
          </cell>
          <cell r="D3209">
            <v>397.57</v>
          </cell>
          <cell r="E3209">
            <v>20.38</v>
          </cell>
          <cell r="F3209">
            <v>417.95</v>
          </cell>
        </row>
        <row r="3210">
          <cell r="A3210" t="str">
            <v>46.18.190</v>
          </cell>
          <cell r="B3210" t="str">
            <v>Curva de 90° em ferro fundido, com flanges, classe PN-10, DN= 150mm</v>
          </cell>
          <cell r="C3210" t="str">
            <v>UN</v>
          </cell>
          <cell r="D3210">
            <v>694.13</v>
          </cell>
          <cell r="E3210">
            <v>23.29</v>
          </cell>
          <cell r="F3210">
            <v>717.42</v>
          </cell>
        </row>
        <row r="3211">
          <cell r="A3211" t="str">
            <v>46.18.410</v>
          </cell>
          <cell r="B3211" t="str">
            <v>Te em ferro fundido, com flanges, classe PN-10, DN= 80mm, com derivação de 80mm</v>
          </cell>
          <cell r="C3211" t="str">
            <v>UN</v>
          </cell>
          <cell r="D3211">
            <v>527.51</v>
          </cell>
          <cell r="E3211">
            <v>17.47</v>
          </cell>
          <cell r="F3211">
            <v>544.98</v>
          </cell>
        </row>
        <row r="3212">
          <cell r="A3212" t="str">
            <v>46.18.420</v>
          </cell>
          <cell r="B3212" t="str">
            <v>Te em ferro fundido, com flanges, classe PN-10, DN= 100mm, com derivações de 80 até 100mm</v>
          </cell>
          <cell r="C3212" t="str">
            <v>UN</v>
          </cell>
          <cell r="D3212">
            <v>651.53</v>
          </cell>
          <cell r="E3212">
            <v>20.38</v>
          </cell>
          <cell r="F3212">
            <v>671.91</v>
          </cell>
        </row>
        <row r="3213">
          <cell r="A3213" t="str">
            <v>46.18.430</v>
          </cell>
          <cell r="B3213" t="str">
            <v>Te em ferro fundido, com flanges, classe PN-10, DN= 150mm, com derivações de 80 até 150mm</v>
          </cell>
          <cell r="C3213" t="str">
            <v>UN</v>
          </cell>
          <cell r="D3213">
            <v>1072.3900000000001</v>
          </cell>
          <cell r="E3213">
            <v>23.29</v>
          </cell>
          <cell r="F3213">
            <v>1095.68</v>
          </cell>
        </row>
        <row r="3214">
          <cell r="A3214" t="str">
            <v>46.18.560</v>
          </cell>
          <cell r="B3214" t="str">
            <v>Junta Gibault em ferro fundido, DN= 80mm, completa</v>
          </cell>
          <cell r="C3214" t="str">
            <v>UN</v>
          </cell>
          <cell r="D3214">
            <v>254.02</v>
          </cell>
          <cell r="E3214">
            <v>16.010000000000002</v>
          </cell>
          <cell r="F3214">
            <v>270.02999999999997</v>
          </cell>
        </row>
        <row r="3215">
          <cell r="A3215" t="str">
            <v>46.18.570</v>
          </cell>
          <cell r="B3215" t="str">
            <v>Junta Gibault em ferro fundido, DN= 100 mm, completa</v>
          </cell>
          <cell r="C3215" t="str">
            <v>UN</v>
          </cell>
          <cell r="D3215">
            <v>301.32</v>
          </cell>
          <cell r="E3215">
            <v>17.47</v>
          </cell>
          <cell r="F3215">
            <v>318.79000000000002</v>
          </cell>
        </row>
        <row r="3216">
          <cell r="A3216" t="str">
            <v>46.19</v>
          </cell>
          <cell r="B3216" t="str">
            <v>Tubulacao flangeada em ferro ductil para redes de saneamento.</v>
          </cell>
        </row>
        <row r="3217">
          <cell r="A3217" t="str">
            <v>46.19.500</v>
          </cell>
          <cell r="B3217" t="str">
            <v>Redução excêntrica em ferro fundido, com flanges, classe PN-10, DN= 100mm x 80mm</v>
          </cell>
          <cell r="C3217" t="str">
            <v>UN</v>
          </cell>
          <cell r="D3217">
            <v>508.98</v>
          </cell>
          <cell r="E3217">
            <v>20.38</v>
          </cell>
          <cell r="F3217">
            <v>529.36</v>
          </cell>
        </row>
        <row r="3218">
          <cell r="A3218" t="str">
            <v>46.19.510</v>
          </cell>
          <cell r="B3218" t="str">
            <v>Redução excêntrica em ferro fundido, com flanges, classe PN-10, DN= 150mm x 80/100mm</v>
          </cell>
          <cell r="C3218" t="str">
            <v>UN</v>
          </cell>
          <cell r="D3218">
            <v>618.19000000000005</v>
          </cell>
          <cell r="E3218">
            <v>23.29</v>
          </cell>
          <cell r="F3218">
            <v>641.48</v>
          </cell>
        </row>
        <row r="3219">
          <cell r="A3219" t="str">
            <v>46.19.520</v>
          </cell>
          <cell r="B3219" t="str">
            <v>Redução excêntrica em ferro fundido, com flanges, classe PN-10, DN= 200mm x 100/150mm</v>
          </cell>
          <cell r="C3219" t="str">
            <v>UN</v>
          </cell>
          <cell r="D3219">
            <v>920.32</v>
          </cell>
          <cell r="E3219">
            <v>26.2</v>
          </cell>
          <cell r="F3219">
            <v>946.52</v>
          </cell>
        </row>
        <row r="3220">
          <cell r="A3220" t="str">
            <v>46.19.530</v>
          </cell>
          <cell r="B3220" t="str">
            <v>Redução excêntrica em ferro fundido, com flanges, classe PN-10, DN= 250mm x 150/200mm</v>
          </cell>
          <cell r="C3220" t="str">
            <v>UN</v>
          </cell>
          <cell r="D3220">
            <v>1389.34</v>
          </cell>
          <cell r="E3220">
            <v>29.12</v>
          </cell>
          <cell r="F3220">
            <v>1418.46</v>
          </cell>
        </row>
        <row r="3221">
          <cell r="A3221" t="str">
            <v>46.19.590</v>
          </cell>
          <cell r="B3221" t="str">
            <v>Redução concêntrica em ferro fundido, com flanges, classe PN-10, DN= 80 x 50mm</v>
          </cell>
          <cell r="C3221" t="str">
            <v>UN</v>
          </cell>
          <cell r="D3221">
            <v>395.14</v>
          </cell>
          <cell r="E3221">
            <v>20.38</v>
          </cell>
          <cell r="F3221">
            <v>415.52</v>
          </cell>
        </row>
        <row r="3222">
          <cell r="A3222" t="str">
            <v>46.19.600</v>
          </cell>
          <cell r="B3222" t="str">
            <v>Redução concêntrica em ferro fundido, com flanges, classe PN-10, DN= 100mm x 80mm</v>
          </cell>
          <cell r="C3222" t="str">
            <v>UN</v>
          </cell>
          <cell r="D3222">
            <v>352.73</v>
          </cell>
          <cell r="E3222">
            <v>20.38</v>
          </cell>
          <cell r="F3222">
            <v>373.11</v>
          </cell>
        </row>
        <row r="3223">
          <cell r="A3223" t="str">
            <v>46.19.610</v>
          </cell>
          <cell r="B3223" t="str">
            <v>Redução concêntrica em ferro fundido, com flanges, classe PN-10, DN= 150mm x 80/100mm</v>
          </cell>
          <cell r="C3223" t="str">
            <v>UN</v>
          </cell>
          <cell r="D3223">
            <v>790.44</v>
          </cell>
          <cell r="E3223">
            <v>23.29</v>
          </cell>
          <cell r="F3223">
            <v>813.73</v>
          </cell>
        </row>
        <row r="3224">
          <cell r="A3224" t="str">
            <v>46.19.620</v>
          </cell>
          <cell r="B3224" t="str">
            <v>Redução concêntrica em ferro fundido, com flanges, classe PN-10, DN= 200mm x 100/150mm</v>
          </cell>
          <cell r="C3224" t="str">
            <v>UN</v>
          </cell>
          <cell r="D3224">
            <v>870.07</v>
          </cell>
          <cell r="E3224">
            <v>26.2</v>
          </cell>
          <cell r="F3224">
            <v>896.27</v>
          </cell>
        </row>
        <row r="3225">
          <cell r="A3225" t="str">
            <v>46.19.630</v>
          </cell>
          <cell r="B3225" t="str">
            <v>Redução concêntrica em ferro fundido, com flanges, classe PN-10, DN= 250mm x 150/200mm</v>
          </cell>
          <cell r="C3225" t="str">
            <v>UN</v>
          </cell>
          <cell r="D3225">
            <v>1288.1199999999999</v>
          </cell>
          <cell r="E3225">
            <v>29.12</v>
          </cell>
          <cell r="F3225">
            <v>1317.24</v>
          </cell>
        </row>
        <row r="3226">
          <cell r="A3226" t="str">
            <v>46.20</v>
          </cell>
          <cell r="B3226" t="str">
            <v>Reparos, conservacoes e complementos - GRUPO 46</v>
          </cell>
        </row>
        <row r="3227">
          <cell r="A3227" t="str">
            <v>46.20.010</v>
          </cell>
          <cell r="B3227" t="str">
            <v>Assentamento de tubo de concreto com diâmetro até 600 mm</v>
          </cell>
          <cell r="C3227" t="str">
            <v>M</v>
          </cell>
          <cell r="D3227">
            <v>1.56</v>
          </cell>
          <cell r="E3227">
            <v>49.23</v>
          </cell>
          <cell r="F3227">
            <v>50.79</v>
          </cell>
        </row>
        <row r="3228">
          <cell r="A3228" t="str">
            <v>46.20.020</v>
          </cell>
          <cell r="B3228" t="str">
            <v>Assentamento de tubo de concreto com diâmetro de 700 até 1500 mm</v>
          </cell>
          <cell r="C3228" t="str">
            <v>M</v>
          </cell>
          <cell r="D3228">
            <v>57.35</v>
          </cell>
          <cell r="E3228">
            <v>28.63</v>
          </cell>
          <cell r="F3228">
            <v>85.98</v>
          </cell>
        </row>
        <row r="3229">
          <cell r="A3229" t="str">
            <v>46.21</v>
          </cell>
          <cell r="B3229" t="str">
            <v>Tubulacao em aco preto schedule</v>
          </cell>
        </row>
        <row r="3230">
          <cell r="A3230" t="str">
            <v>46.21.012</v>
          </cell>
          <cell r="B3230" t="str">
            <v>Tubo de aço carbono preto sem costura Schedule 40, DN= 1´ - inclusive conexões</v>
          </cell>
          <cell r="C3230" t="str">
            <v>M</v>
          </cell>
          <cell r="D3230">
            <v>69.650000000000006</v>
          </cell>
          <cell r="E3230">
            <v>50.95</v>
          </cell>
          <cell r="F3230">
            <v>120.6</v>
          </cell>
        </row>
        <row r="3231">
          <cell r="A3231" t="str">
            <v>46.21.036</v>
          </cell>
          <cell r="B3231" t="str">
            <v>Tubo de aço carbono preto sem costura Schedule 40, DN= 1 1/4´ - inclusive conexões</v>
          </cell>
          <cell r="C3231" t="str">
            <v>M</v>
          </cell>
          <cell r="D3231">
            <v>78.73</v>
          </cell>
          <cell r="E3231">
            <v>58.22</v>
          </cell>
          <cell r="F3231">
            <v>136.94999999999999</v>
          </cell>
        </row>
        <row r="3232">
          <cell r="A3232" t="str">
            <v>46.21.040</v>
          </cell>
          <cell r="B3232" t="str">
            <v>Tubo de aço carbono preto sem costura Schedule 40, DN= 1 1/2´ - inclusive conexões</v>
          </cell>
          <cell r="C3232" t="str">
            <v>M</v>
          </cell>
          <cell r="D3232">
            <v>90.48</v>
          </cell>
          <cell r="E3232">
            <v>58.22</v>
          </cell>
          <cell r="F3232">
            <v>148.69999999999999</v>
          </cell>
        </row>
        <row r="3233">
          <cell r="A3233" t="str">
            <v>46.21.046</v>
          </cell>
          <cell r="B3233" t="str">
            <v>Tubo de aço carbono preto sem costura Schedule 40, DN= 2´ - inclusive conexões</v>
          </cell>
          <cell r="C3233" t="str">
            <v>M</v>
          </cell>
          <cell r="D3233">
            <v>118.24</v>
          </cell>
          <cell r="E3233">
            <v>65.510000000000005</v>
          </cell>
          <cell r="F3233">
            <v>183.75</v>
          </cell>
        </row>
        <row r="3234">
          <cell r="A3234" t="str">
            <v>46.21.056</v>
          </cell>
          <cell r="B3234" t="str">
            <v>Tubo de aço carbono preto sem costura Schedule 40, DN= 2 1/2´ - inclusive conexões</v>
          </cell>
          <cell r="C3234" t="str">
            <v>M</v>
          </cell>
          <cell r="D3234">
            <v>191.9</v>
          </cell>
          <cell r="E3234">
            <v>72.78</v>
          </cell>
          <cell r="F3234">
            <v>264.68</v>
          </cell>
        </row>
        <row r="3235">
          <cell r="A3235" t="str">
            <v>46.21.060</v>
          </cell>
          <cell r="B3235" t="str">
            <v>Tubo de aço carbono preto sem costura Schedule 40, DN= 3´ - inclusive conexões</v>
          </cell>
          <cell r="C3235" t="str">
            <v>M</v>
          </cell>
          <cell r="D3235">
            <v>218.87</v>
          </cell>
          <cell r="E3235">
            <v>81.88</v>
          </cell>
          <cell r="F3235">
            <v>300.75</v>
          </cell>
        </row>
        <row r="3236">
          <cell r="A3236" t="str">
            <v>46.21.066</v>
          </cell>
          <cell r="B3236" t="str">
            <v>Tubo de aço carbono preto sem costura Schedule 40, DN= 3 1/2´ - inclusive conexões</v>
          </cell>
          <cell r="C3236" t="str">
            <v>M</v>
          </cell>
          <cell r="D3236">
            <v>293.62</v>
          </cell>
          <cell r="E3236">
            <v>87.34</v>
          </cell>
          <cell r="F3236">
            <v>380.96</v>
          </cell>
        </row>
        <row r="3237">
          <cell r="A3237" t="str">
            <v>46.21.080</v>
          </cell>
          <cell r="B3237" t="str">
            <v>Tubo de aço carbono preto sem costura Schedule 40, DN= 4´ - inclusive conexões</v>
          </cell>
          <cell r="C3237" t="str">
            <v>M</v>
          </cell>
          <cell r="D3237">
            <v>303.27999999999997</v>
          </cell>
          <cell r="E3237">
            <v>90.98</v>
          </cell>
          <cell r="F3237">
            <v>394.26</v>
          </cell>
        </row>
        <row r="3238">
          <cell r="A3238" t="str">
            <v>46.21.090</v>
          </cell>
          <cell r="B3238" t="str">
            <v>Tubo de aço carbono preto sem costura Schedule 40, DN= 5´ - inclusive conexões</v>
          </cell>
          <cell r="C3238" t="str">
            <v>M</v>
          </cell>
          <cell r="D3238">
            <v>432.54</v>
          </cell>
          <cell r="E3238">
            <v>96.44</v>
          </cell>
          <cell r="F3238">
            <v>528.98</v>
          </cell>
        </row>
        <row r="3239">
          <cell r="A3239" t="str">
            <v>46.21.100</v>
          </cell>
          <cell r="B3239" t="str">
            <v>Tubo de aço carbono preto sem costura Schedule 40, DN= 6´ - inclusive conexões</v>
          </cell>
          <cell r="C3239" t="str">
            <v>M</v>
          </cell>
          <cell r="D3239">
            <v>592.54</v>
          </cell>
          <cell r="E3239">
            <v>100.07</v>
          </cell>
          <cell r="F3239">
            <v>692.61</v>
          </cell>
        </row>
        <row r="3240">
          <cell r="A3240" t="str">
            <v>46.21.110</v>
          </cell>
          <cell r="B3240" t="str">
            <v>Tubo de aço carbono preto sem costura Schedule 40, DN= 8´ - inclusive conexões</v>
          </cell>
          <cell r="C3240" t="str">
            <v>M</v>
          </cell>
          <cell r="D3240">
            <v>849.74</v>
          </cell>
          <cell r="E3240">
            <v>109.17</v>
          </cell>
          <cell r="F3240">
            <v>958.91</v>
          </cell>
        </row>
        <row r="3241">
          <cell r="A3241" t="str">
            <v>46.21.140</v>
          </cell>
          <cell r="B3241" t="str">
            <v>Tubo de aço carbono preto com costura Schedule 40, DN= 10´ - inclusive conexões</v>
          </cell>
          <cell r="C3241" t="str">
            <v>M</v>
          </cell>
          <cell r="D3241">
            <v>930.47</v>
          </cell>
          <cell r="E3241">
            <v>120.09</v>
          </cell>
          <cell r="F3241">
            <v>1050.56</v>
          </cell>
        </row>
        <row r="3242">
          <cell r="A3242" t="str">
            <v>46.21.150</v>
          </cell>
          <cell r="B3242" t="str">
            <v>Tubo de aço carbono preto com costura Schedule 40, DN= 12´ - inclusive conexões</v>
          </cell>
          <cell r="C3242" t="str">
            <v>M</v>
          </cell>
          <cell r="D3242">
            <v>1252.1199999999999</v>
          </cell>
          <cell r="E3242">
            <v>127.37</v>
          </cell>
          <cell r="F3242">
            <v>1379.49</v>
          </cell>
        </row>
        <row r="3243">
          <cell r="A3243" t="str">
            <v>46.23</v>
          </cell>
          <cell r="B3243" t="str">
            <v>Tubulacao em concreto para rede de esgoto sanitario</v>
          </cell>
        </row>
        <row r="3244">
          <cell r="A3244" t="str">
            <v>46.23.110</v>
          </cell>
          <cell r="B3244" t="str">
            <v>Tubo de concreto classe EA-3, DN= 400 mm</v>
          </cell>
          <cell r="C3244" t="str">
            <v>M</v>
          </cell>
          <cell r="D3244">
            <v>132.02000000000001</v>
          </cell>
          <cell r="E3244">
            <v>11.62</v>
          </cell>
          <cell r="F3244">
            <v>143.63999999999999</v>
          </cell>
        </row>
        <row r="3245">
          <cell r="A3245" t="str">
            <v>46.23.120</v>
          </cell>
          <cell r="B3245" t="str">
            <v>Tubo de concreto classe EA-3, DN= 500 mm</v>
          </cell>
          <cell r="C3245" t="str">
            <v>M</v>
          </cell>
          <cell r="D3245">
            <v>171.33</v>
          </cell>
          <cell r="E3245">
            <v>17.420000000000002</v>
          </cell>
          <cell r="F3245">
            <v>188.75</v>
          </cell>
        </row>
        <row r="3246">
          <cell r="A3246" t="str">
            <v>46.23.130</v>
          </cell>
          <cell r="B3246" t="str">
            <v>Tubo de concreto classe EA-3, DN= 600 mm</v>
          </cell>
          <cell r="C3246" t="str">
            <v>M</v>
          </cell>
          <cell r="D3246">
            <v>215</v>
          </cell>
          <cell r="E3246">
            <v>20.329999999999998</v>
          </cell>
          <cell r="F3246">
            <v>235.33</v>
          </cell>
        </row>
        <row r="3247">
          <cell r="A3247" t="str">
            <v>46.23.140</v>
          </cell>
          <cell r="B3247" t="str">
            <v>Tubo de concreto classe EA-3, DN= 700 mm</v>
          </cell>
          <cell r="C3247" t="str">
            <v>M</v>
          </cell>
          <cell r="D3247">
            <v>310.77999999999997</v>
          </cell>
          <cell r="E3247">
            <v>23.23</v>
          </cell>
          <cell r="F3247">
            <v>334.01</v>
          </cell>
        </row>
        <row r="3248">
          <cell r="A3248" t="str">
            <v>46.23.150</v>
          </cell>
          <cell r="B3248" t="str">
            <v>Tubo de concreto classe EA-3, DN= 800 mm</v>
          </cell>
          <cell r="C3248" t="str">
            <v>M</v>
          </cell>
          <cell r="D3248">
            <v>458.92</v>
          </cell>
          <cell r="E3248">
            <v>29.04</v>
          </cell>
          <cell r="F3248">
            <v>487.96</v>
          </cell>
        </row>
        <row r="3249">
          <cell r="A3249" t="str">
            <v>46.23.160</v>
          </cell>
          <cell r="B3249" t="str">
            <v>Tubo de concreto classe EA-3, DN= 900 mm</v>
          </cell>
          <cell r="C3249" t="str">
            <v>M</v>
          </cell>
          <cell r="D3249">
            <v>579.88</v>
          </cell>
          <cell r="E3249">
            <v>34.85</v>
          </cell>
          <cell r="F3249">
            <v>614.73</v>
          </cell>
        </row>
        <row r="3250">
          <cell r="A3250" t="str">
            <v>46.23.170</v>
          </cell>
          <cell r="B3250" t="str">
            <v>Tubo de concreto classe EA-3, DN= 1000 mm</v>
          </cell>
          <cell r="C3250" t="str">
            <v>M</v>
          </cell>
          <cell r="D3250">
            <v>544.78</v>
          </cell>
          <cell r="E3250">
            <v>43.56</v>
          </cell>
          <cell r="F3250">
            <v>588.34</v>
          </cell>
        </row>
        <row r="3251">
          <cell r="A3251" t="str">
            <v>46.23.180</v>
          </cell>
          <cell r="B3251" t="str">
            <v>Tubo de concreto classe EA-3, DN= 1200 mm</v>
          </cell>
          <cell r="C3251" t="str">
            <v>M</v>
          </cell>
          <cell r="D3251">
            <v>761.83</v>
          </cell>
          <cell r="E3251">
            <v>87.12</v>
          </cell>
          <cell r="F3251">
            <v>848.95</v>
          </cell>
        </row>
        <row r="3252">
          <cell r="A3252" t="str">
            <v>46.25</v>
          </cell>
          <cell r="B3252" t="str">
            <v>Tubulação em CPVC</v>
          </cell>
        </row>
        <row r="3253">
          <cell r="A3253" t="str">
            <v>46.25.050</v>
          </cell>
          <cell r="B3253" t="str">
            <v>Condutor em PVC 88mm, inclusive conexões - AP</v>
          </cell>
          <cell r="C3253" t="str">
            <v>M</v>
          </cell>
          <cell r="D3253">
            <v>72.14</v>
          </cell>
          <cell r="E3253">
            <v>30.2</v>
          </cell>
          <cell r="F3253">
            <v>102.34</v>
          </cell>
        </row>
        <row r="3254">
          <cell r="A3254" t="str">
            <v>46.26</v>
          </cell>
          <cell r="B3254" t="str">
            <v>Tubulacao em ferro fundido predial SMU - esgoto e pluvial</v>
          </cell>
        </row>
        <row r="3255">
          <cell r="A3255" t="str">
            <v>46.26.010</v>
          </cell>
          <cell r="B3255" t="str">
            <v>Tubo em ferro fundido com ponta e ponta, predial SMU, DN= 50 mm</v>
          </cell>
          <cell r="C3255" t="str">
            <v>M</v>
          </cell>
          <cell r="D3255">
            <v>159.26</v>
          </cell>
          <cell r="E3255">
            <v>18.2</v>
          </cell>
          <cell r="F3255">
            <v>177.46</v>
          </cell>
        </row>
        <row r="3256">
          <cell r="A3256" t="str">
            <v>46.26.020</v>
          </cell>
          <cell r="B3256" t="str">
            <v>Tubo em ferro fundido com ponta e ponta, predial SMU, DN= 75 mm</v>
          </cell>
          <cell r="C3256" t="str">
            <v>M</v>
          </cell>
          <cell r="D3256">
            <v>153.15</v>
          </cell>
          <cell r="E3256">
            <v>18.2</v>
          </cell>
          <cell r="F3256">
            <v>171.35</v>
          </cell>
        </row>
        <row r="3257">
          <cell r="A3257" t="str">
            <v>46.26.030</v>
          </cell>
          <cell r="B3257" t="str">
            <v>Tubo em ferro fundido com ponta e ponta, predial SMU, DN= 100 mm</v>
          </cell>
          <cell r="C3257" t="str">
            <v>M</v>
          </cell>
          <cell r="D3257">
            <v>187.79</v>
          </cell>
          <cell r="E3257">
            <v>25.46</v>
          </cell>
          <cell r="F3257">
            <v>213.25</v>
          </cell>
        </row>
        <row r="3258">
          <cell r="A3258" t="str">
            <v>46.26.040</v>
          </cell>
          <cell r="B3258" t="str">
            <v>Tubo em ferro fundido com ponta e ponta, predial SMU, DN= 150 mm</v>
          </cell>
          <cell r="C3258" t="str">
            <v>M</v>
          </cell>
          <cell r="D3258">
            <v>260.93</v>
          </cell>
          <cell r="E3258">
            <v>25.46</v>
          </cell>
          <cell r="F3258">
            <v>286.39</v>
          </cell>
        </row>
        <row r="3259">
          <cell r="A3259" t="str">
            <v>46.26.050</v>
          </cell>
          <cell r="B3259" t="str">
            <v>Tubo em ferro fundido com ponta e ponta, predial SMU, DN= 200 mm</v>
          </cell>
          <cell r="C3259" t="str">
            <v>M</v>
          </cell>
          <cell r="D3259">
            <v>585.64</v>
          </cell>
          <cell r="E3259">
            <v>25.46</v>
          </cell>
          <cell r="F3259">
            <v>611.1</v>
          </cell>
        </row>
        <row r="3260">
          <cell r="A3260" t="str">
            <v>46.26.060</v>
          </cell>
          <cell r="B3260" t="str">
            <v>Junta de união em aço inoxidável para tubo em ferro fundido predial SMU, DN= 50 mm</v>
          </cell>
          <cell r="C3260" t="str">
            <v>UN</v>
          </cell>
          <cell r="D3260">
            <v>96.55</v>
          </cell>
          <cell r="E3260">
            <v>14.56</v>
          </cell>
          <cell r="F3260">
            <v>111.11</v>
          </cell>
        </row>
        <row r="3261">
          <cell r="A3261" t="str">
            <v>46.26.070</v>
          </cell>
          <cell r="B3261" t="str">
            <v>Junta de união em aço inoxidável para tubo em ferro fundido predial SMU, DN= 75 mm</v>
          </cell>
          <cell r="C3261" t="str">
            <v>UN</v>
          </cell>
          <cell r="D3261">
            <v>115.48</v>
          </cell>
          <cell r="E3261">
            <v>14.56</v>
          </cell>
          <cell r="F3261">
            <v>130.04</v>
          </cell>
        </row>
        <row r="3262">
          <cell r="A3262" t="str">
            <v>46.26.080</v>
          </cell>
          <cell r="B3262" t="str">
            <v>Junta de união em aço inoxidável para tubo em ferro fundido predial SMU, DN= 100 mm</v>
          </cell>
          <cell r="C3262" t="str">
            <v>UN</v>
          </cell>
          <cell r="D3262">
            <v>135.69</v>
          </cell>
          <cell r="E3262">
            <v>18.2</v>
          </cell>
          <cell r="F3262">
            <v>153.88999999999999</v>
          </cell>
        </row>
        <row r="3263">
          <cell r="A3263" t="str">
            <v>46.26.090</v>
          </cell>
          <cell r="B3263" t="str">
            <v>Junta de união em aço inoxidável para tubo em ferro fundido predial SMU, DN= 150 mm</v>
          </cell>
          <cell r="C3263" t="str">
            <v>UN</v>
          </cell>
          <cell r="D3263">
            <v>250.77</v>
          </cell>
          <cell r="E3263">
            <v>18.2</v>
          </cell>
          <cell r="F3263">
            <v>268.97000000000003</v>
          </cell>
        </row>
        <row r="3264">
          <cell r="A3264" t="str">
            <v>46.26.100</v>
          </cell>
          <cell r="B3264" t="str">
            <v>Junta de união em aço inoxidável para tubo em ferro fundido predial SMU, DN= 200 mm</v>
          </cell>
          <cell r="C3264" t="str">
            <v>UN</v>
          </cell>
          <cell r="D3264">
            <v>411.98</v>
          </cell>
          <cell r="E3264">
            <v>18.2</v>
          </cell>
          <cell r="F3264">
            <v>430.18</v>
          </cell>
        </row>
        <row r="3265">
          <cell r="A3265" t="str">
            <v>46.26.110</v>
          </cell>
          <cell r="B3265" t="str">
            <v>Conjunto de ancoragem para tubo em ferro fundido predial SMU, DN= 50 mm</v>
          </cell>
          <cell r="C3265" t="str">
            <v>CJ</v>
          </cell>
          <cell r="D3265">
            <v>1298.31</v>
          </cell>
          <cell r="E3265">
            <v>14.56</v>
          </cell>
          <cell r="F3265">
            <v>1312.87</v>
          </cell>
        </row>
        <row r="3266">
          <cell r="A3266" t="str">
            <v>46.26.120</v>
          </cell>
          <cell r="B3266" t="str">
            <v>Conjunto de ancoragem para tubo em ferro fundido predial SMU, DN= 75 mm</v>
          </cell>
          <cell r="C3266" t="str">
            <v>CJ</v>
          </cell>
          <cell r="D3266">
            <v>1374.53</v>
          </cell>
          <cell r="E3266">
            <v>14.56</v>
          </cell>
          <cell r="F3266">
            <v>1389.09</v>
          </cell>
        </row>
        <row r="3267">
          <cell r="A3267" t="str">
            <v>46.26.130</v>
          </cell>
          <cell r="B3267" t="str">
            <v>Conjunto de ancoragem para tubo em ferro fundido predial SMU, DN= 100 mm</v>
          </cell>
          <cell r="C3267" t="str">
            <v>CJ</v>
          </cell>
          <cell r="D3267">
            <v>1348.92</v>
          </cell>
          <cell r="E3267">
            <v>18.2</v>
          </cell>
          <cell r="F3267">
            <v>1367.12</v>
          </cell>
        </row>
        <row r="3268">
          <cell r="A3268" t="str">
            <v>46.26.136</v>
          </cell>
          <cell r="B3268" t="str">
            <v>Conjunto de ancoragem para tubo em ferro fundido predial SMU, DN= 125 mm</v>
          </cell>
          <cell r="C3268" t="str">
            <v>CJ</v>
          </cell>
          <cell r="D3268">
            <v>1404.24</v>
          </cell>
          <cell r="E3268">
            <v>18.2</v>
          </cell>
          <cell r="F3268">
            <v>1422.44</v>
          </cell>
        </row>
        <row r="3269">
          <cell r="A3269" t="str">
            <v>46.26.140</v>
          </cell>
          <cell r="B3269" t="str">
            <v>Conjunto de ancoragem para tubo em ferro fundido predial SMU, DN= 150 mm</v>
          </cell>
          <cell r="C3269" t="str">
            <v>CJ</v>
          </cell>
          <cell r="D3269">
            <v>2141.06</v>
          </cell>
          <cell r="E3269">
            <v>18.2</v>
          </cell>
          <cell r="F3269">
            <v>2159.2600000000002</v>
          </cell>
        </row>
        <row r="3270">
          <cell r="A3270" t="str">
            <v>46.26.150</v>
          </cell>
          <cell r="B3270" t="str">
            <v>Conjunto de ancoragem para tubo em ferro fundido predial SMU, DN= 200 mm</v>
          </cell>
          <cell r="C3270" t="str">
            <v>CJ</v>
          </cell>
          <cell r="D3270">
            <v>3028.43</v>
          </cell>
          <cell r="E3270">
            <v>18.2</v>
          </cell>
          <cell r="F3270">
            <v>3046.63</v>
          </cell>
        </row>
        <row r="3271">
          <cell r="A3271" t="str">
            <v>46.26.200</v>
          </cell>
          <cell r="B3271" t="str">
            <v>Tubo em ferro fundido com ponta e ponta, predial SMU, DN= 125 mm</v>
          </cell>
          <cell r="C3271" t="str">
            <v>M</v>
          </cell>
          <cell r="D3271">
            <v>311.70999999999998</v>
          </cell>
          <cell r="E3271">
            <v>25.46</v>
          </cell>
          <cell r="F3271">
            <v>337.17</v>
          </cell>
        </row>
        <row r="3272">
          <cell r="A3272" t="str">
            <v>46.26.210</v>
          </cell>
          <cell r="B3272" t="str">
            <v>Tubo em ferro fundido com ponta e ponta, predial SMU, DN= 250 mm</v>
          </cell>
          <cell r="C3272" t="str">
            <v>M</v>
          </cell>
          <cell r="D3272">
            <v>814.93</v>
          </cell>
          <cell r="E3272">
            <v>25.46</v>
          </cell>
          <cell r="F3272">
            <v>840.39</v>
          </cell>
        </row>
        <row r="3273">
          <cell r="A3273" t="str">
            <v>46.26.400</v>
          </cell>
          <cell r="B3273" t="str">
            <v>Joelho 45° em ferro fundido, predial SMU, DN= 50 mm</v>
          </cell>
          <cell r="C3273" t="str">
            <v>UN</v>
          </cell>
          <cell r="D3273">
            <v>154.52000000000001</v>
          </cell>
          <cell r="E3273">
            <v>14.56</v>
          </cell>
          <cell r="F3273">
            <v>169.08</v>
          </cell>
        </row>
        <row r="3274">
          <cell r="A3274" t="str">
            <v>46.26.410</v>
          </cell>
          <cell r="B3274" t="str">
            <v>Joelho 45° em ferro fundido, predial SMU, DN= 75 mm</v>
          </cell>
          <cell r="C3274" t="str">
            <v>UN</v>
          </cell>
          <cell r="D3274">
            <v>211.14</v>
          </cell>
          <cell r="E3274">
            <v>14.56</v>
          </cell>
          <cell r="F3274">
            <v>225.7</v>
          </cell>
        </row>
        <row r="3275">
          <cell r="A3275" t="str">
            <v>46.26.420</v>
          </cell>
          <cell r="B3275" t="str">
            <v>Joelho 45° em ferro fundido, predial SMU, DN= 100 mm</v>
          </cell>
          <cell r="C3275" t="str">
            <v>UN</v>
          </cell>
          <cell r="D3275">
            <v>216.21</v>
          </cell>
          <cell r="E3275">
            <v>18.2</v>
          </cell>
          <cell r="F3275">
            <v>234.41</v>
          </cell>
        </row>
        <row r="3276">
          <cell r="A3276" t="str">
            <v>46.26.426</v>
          </cell>
          <cell r="B3276" t="str">
            <v>Joelho 45° em ferro fundido, predial SMU, DN= 125 mm</v>
          </cell>
          <cell r="C3276" t="str">
            <v>UN</v>
          </cell>
          <cell r="D3276">
            <v>309.66000000000003</v>
          </cell>
          <cell r="E3276">
            <v>18.2</v>
          </cell>
          <cell r="F3276">
            <v>327.86</v>
          </cell>
        </row>
        <row r="3277">
          <cell r="A3277" t="str">
            <v>46.26.430</v>
          </cell>
          <cell r="B3277" t="str">
            <v>Joelho 45° em ferro fundido, predial SMU, DN= 150 mm</v>
          </cell>
          <cell r="C3277" t="str">
            <v>UN</v>
          </cell>
          <cell r="D3277">
            <v>351.38</v>
          </cell>
          <cell r="E3277">
            <v>18.2</v>
          </cell>
          <cell r="F3277">
            <v>369.58</v>
          </cell>
        </row>
        <row r="3278">
          <cell r="A3278" t="str">
            <v>46.26.440</v>
          </cell>
          <cell r="B3278" t="str">
            <v>Joelho 45° em ferro fundido, predial SMU, DN= 200 mm</v>
          </cell>
          <cell r="C3278" t="str">
            <v>UN</v>
          </cell>
          <cell r="D3278">
            <v>822.2</v>
          </cell>
          <cell r="E3278">
            <v>18.2</v>
          </cell>
          <cell r="F3278">
            <v>840.4</v>
          </cell>
        </row>
        <row r="3279">
          <cell r="A3279" t="str">
            <v>46.26.460</v>
          </cell>
          <cell r="B3279" t="str">
            <v>Joelho 88° em ferro fundido, predial SMU, DN= 50 mm</v>
          </cell>
          <cell r="C3279" t="str">
            <v>UN</v>
          </cell>
          <cell r="D3279">
            <v>176.76</v>
          </cell>
          <cell r="E3279">
            <v>14.56</v>
          </cell>
          <cell r="F3279">
            <v>191.32</v>
          </cell>
        </row>
        <row r="3280">
          <cell r="A3280" t="str">
            <v>46.26.470</v>
          </cell>
          <cell r="B3280" t="str">
            <v>Joelho 88° em ferro fundido, predial SMU, DN= 75 mm</v>
          </cell>
          <cell r="C3280" t="str">
            <v>UN</v>
          </cell>
          <cell r="D3280">
            <v>179.96</v>
          </cell>
          <cell r="E3280">
            <v>14.56</v>
          </cell>
          <cell r="F3280">
            <v>194.52</v>
          </cell>
        </row>
        <row r="3281">
          <cell r="A3281" t="str">
            <v>46.26.480</v>
          </cell>
          <cell r="B3281" t="str">
            <v>Joelho 88° em ferro fundido, predial SMU, DN= 100 mm</v>
          </cell>
          <cell r="C3281" t="str">
            <v>UN</v>
          </cell>
          <cell r="D3281">
            <v>219.01</v>
          </cell>
          <cell r="E3281">
            <v>18.2</v>
          </cell>
          <cell r="F3281">
            <v>237.21</v>
          </cell>
        </row>
        <row r="3282">
          <cell r="A3282" t="str">
            <v>46.26.490</v>
          </cell>
          <cell r="B3282" t="str">
            <v>Joelho 88° em ferro fundido, predial SMU, DN= 150 mm</v>
          </cell>
          <cell r="C3282" t="str">
            <v>UN</v>
          </cell>
          <cell r="D3282">
            <v>525.64</v>
          </cell>
          <cell r="E3282">
            <v>18.2</v>
          </cell>
          <cell r="F3282">
            <v>543.84</v>
          </cell>
        </row>
        <row r="3283">
          <cell r="A3283" t="str">
            <v>46.26.500</v>
          </cell>
          <cell r="B3283" t="str">
            <v>Joelho 88° em ferro fundido, predial SMU, DN= 200 mm</v>
          </cell>
          <cell r="C3283" t="str">
            <v>UN</v>
          </cell>
          <cell r="D3283">
            <v>741.58</v>
          </cell>
          <cell r="E3283">
            <v>18.2</v>
          </cell>
          <cell r="F3283">
            <v>759.78</v>
          </cell>
        </row>
        <row r="3284">
          <cell r="A3284" t="str">
            <v>46.26.510</v>
          </cell>
          <cell r="B3284" t="str">
            <v>Junção 45° em ferro fundido, predial SMU, DN= 50 x 50 mm</v>
          </cell>
          <cell r="C3284" t="str">
            <v>UN</v>
          </cell>
          <cell r="D3284">
            <v>243.85</v>
          </cell>
          <cell r="E3284">
            <v>14.56</v>
          </cell>
          <cell r="F3284">
            <v>258.41000000000003</v>
          </cell>
        </row>
        <row r="3285">
          <cell r="A3285" t="str">
            <v>46.26.516</v>
          </cell>
          <cell r="B3285" t="str">
            <v>Junção 45° em ferro fundido, predial SMU, DN= 75 x 50 mm</v>
          </cell>
          <cell r="C3285" t="str">
            <v>UN</v>
          </cell>
          <cell r="D3285">
            <v>302.17</v>
          </cell>
          <cell r="E3285">
            <v>14.56</v>
          </cell>
          <cell r="F3285">
            <v>316.73</v>
          </cell>
        </row>
        <row r="3286">
          <cell r="A3286" t="str">
            <v>46.26.520</v>
          </cell>
          <cell r="B3286" t="str">
            <v>Junção 45° em ferro fundido, predial SMU, DN= 75 x 75 mm</v>
          </cell>
          <cell r="C3286" t="str">
            <v>UN</v>
          </cell>
          <cell r="D3286">
            <v>296.83999999999997</v>
          </cell>
          <cell r="E3286">
            <v>14.56</v>
          </cell>
          <cell r="F3286">
            <v>311.39999999999998</v>
          </cell>
        </row>
        <row r="3287">
          <cell r="A3287" t="str">
            <v>46.26.540</v>
          </cell>
          <cell r="B3287" t="str">
            <v>Junção 45° em ferro fundido, predial SMU, DN= 100 x 75 mm</v>
          </cell>
          <cell r="C3287" t="str">
            <v>UN</v>
          </cell>
          <cell r="D3287">
            <v>355.8</v>
          </cell>
          <cell r="E3287">
            <v>18.2</v>
          </cell>
          <cell r="F3287">
            <v>374</v>
          </cell>
        </row>
        <row r="3288">
          <cell r="A3288" t="str">
            <v>46.26.550</v>
          </cell>
          <cell r="B3288" t="str">
            <v>Junção 45° em ferro fundido, predial SMU, DN= 100 x 100 mm</v>
          </cell>
          <cell r="C3288" t="str">
            <v>UN</v>
          </cell>
          <cell r="D3288">
            <v>394.44</v>
          </cell>
          <cell r="E3288">
            <v>18.2</v>
          </cell>
          <cell r="F3288">
            <v>412.64</v>
          </cell>
        </row>
        <row r="3289">
          <cell r="A3289" t="str">
            <v>46.26.560</v>
          </cell>
          <cell r="B3289" t="str">
            <v>Junção 45° em ferro fundido, predial SMU, DN= 150 x 150 mm</v>
          </cell>
          <cell r="C3289" t="str">
            <v>UN</v>
          </cell>
          <cell r="D3289">
            <v>804.34</v>
          </cell>
          <cell r="E3289">
            <v>18.2</v>
          </cell>
          <cell r="F3289">
            <v>822.54</v>
          </cell>
        </row>
        <row r="3290">
          <cell r="A3290" t="str">
            <v>46.26.580</v>
          </cell>
          <cell r="B3290" t="str">
            <v>Junta de união em aço inoxidável para tubo em ferro fundido predial SMU, DN= 125 mm</v>
          </cell>
          <cell r="C3290" t="str">
            <v>UN</v>
          </cell>
          <cell r="D3290">
            <v>234.37</v>
          </cell>
          <cell r="E3290">
            <v>18.2</v>
          </cell>
          <cell r="F3290">
            <v>252.57</v>
          </cell>
        </row>
        <row r="3291">
          <cell r="A3291" t="str">
            <v>46.26.590</v>
          </cell>
          <cell r="B3291" t="str">
            <v>Junta de união em aço inoxidável para tubo em ferro fundido predial SMU, DN= 250 mm</v>
          </cell>
          <cell r="C3291" t="str">
            <v>UN</v>
          </cell>
          <cell r="D3291">
            <v>535.02</v>
          </cell>
          <cell r="E3291">
            <v>18.2</v>
          </cell>
          <cell r="F3291">
            <v>553.22</v>
          </cell>
        </row>
        <row r="3292">
          <cell r="A3292" t="str">
            <v>46.26.600</v>
          </cell>
          <cell r="B3292" t="str">
            <v>Redução excêntrica em ferro fundido, predial SMU, DN= 75 x 50 mm</v>
          </cell>
          <cell r="C3292" t="str">
            <v>UN</v>
          </cell>
          <cell r="D3292">
            <v>175.71</v>
          </cell>
          <cell r="E3292">
            <v>14.56</v>
          </cell>
          <cell r="F3292">
            <v>190.27</v>
          </cell>
        </row>
        <row r="3293">
          <cell r="A3293" t="str">
            <v>46.26.610</v>
          </cell>
          <cell r="B3293" t="str">
            <v>Redução excêntrica em ferro fundido, predial SMU, DN= 100 x 75 mm</v>
          </cell>
          <cell r="C3293" t="str">
            <v>UN</v>
          </cell>
          <cell r="D3293">
            <v>219.56</v>
          </cell>
          <cell r="E3293">
            <v>18.2</v>
          </cell>
          <cell r="F3293">
            <v>237.76</v>
          </cell>
        </row>
        <row r="3294">
          <cell r="A3294" t="str">
            <v>46.26.612</v>
          </cell>
          <cell r="B3294" t="str">
            <v>Redução excêntrica em ferro fundido, predial SMU, DN= 125 x 75 mm</v>
          </cell>
          <cell r="C3294" t="str">
            <v>UN</v>
          </cell>
          <cell r="D3294">
            <v>238.76</v>
          </cell>
          <cell r="E3294">
            <v>18.2</v>
          </cell>
          <cell r="F3294">
            <v>256.95999999999998</v>
          </cell>
        </row>
        <row r="3295">
          <cell r="A3295" t="str">
            <v>46.26.614</v>
          </cell>
          <cell r="B3295" t="str">
            <v>Redução excêntrica em ferro fundido, predial SMU, DN= 125 x 100 mm</v>
          </cell>
          <cell r="C3295" t="str">
            <v>UN</v>
          </cell>
          <cell r="D3295">
            <v>263.06</v>
          </cell>
          <cell r="E3295">
            <v>18.2</v>
          </cell>
          <cell r="F3295">
            <v>281.26</v>
          </cell>
        </row>
        <row r="3296">
          <cell r="A3296" t="str">
            <v>46.26.616</v>
          </cell>
          <cell r="B3296" t="str">
            <v>Redução excêntrica em ferro fundido, predial SMU, DN= 150 x 75 mm</v>
          </cell>
          <cell r="C3296" t="str">
            <v>UN</v>
          </cell>
          <cell r="D3296">
            <v>707.03</v>
          </cell>
          <cell r="E3296">
            <v>18.2</v>
          </cell>
          <cell r="F3296">
            <v>725.23</v>
          </cell>
        </row>
        <row r="3297">
          <cell r="A3297" t="str">
            <v>46.26.632</v>
          </cell>
          <cell r="B3297" t="str">
            <v>Redução excêntrica em ferro fundido, predial SMU, DN= 150 x 100 mm</v>
          </cell>
          <cell r="C3297" t="str">
            <v>UN</v>
          </cell>
          <cell r="D3297">
            <v>564.09</v>
          </cell>
          <cell r="E3297">
            <v>18.2</v>
          </cell>
          <cell r="F3297">
            <v>582.29</v>
          </cell>
        </row>
        <row r="3298">
          <cell r="A3298" t="str">
            <v>46.26.634</v>
          </cell>
          <cell r="B3298" t="str">
            <v>Redução excêntrica em ferro fundido, predial SMU, DN= 150 x 125 mm</v>
          </cell>
          <cell r="C3298" t="str">
            <v>UN</v>
          </cell>
          <cell r="D3298">
            <v>173</v>
          </cell>
          <cell r="E3298">
            <v>18.2</v>
          </cell>
          <cell r="F3298">
            <v>191.2</v>
          </cell>
        </row>
        <row r="3299">
          <cell r="A3299" t="str">
            <v>46.26.636</v>
          </cell>
          <cell r="B3299" t="str">
            <v>Redução excêntrica em ferro fundido, predial SMU, DN= 200 x 125 mm</v>
          </cell>
          <cell r="C3299" t="str">
            <v>UN</v>
          </cell>
          <cell r="D3299">
            <v>683.67</v>
          </cell>
          <cell r="E3299">
            <v>18.2</v>
          </cell>
          <cell r="F3299">
            <v>701.87</v>
          </cell>
        </row>
        <row r="3300">
          <cell r="A3300" t="str">
            <v>46.26.640</v>
          </cell>
          <cell r="B3300" t="str">
            <v>Redução excêntrica em ferro fundido, predial SMU, DN= 200 x 150 mm</v>
          </cell>
          <cell r="C3300" t="str">
            <v>UN</v>
          </cell>
          <cell r="D3300">
            <v>605.12</v>
          </cell>
          <cell r="E3300">
            <v>18.2</v>
          </cell>
          <cell r="F3300">
            <v>623.32000000000005</v>
          </cell>
        </row>
        <row r="3301">
          <cell r="A3301" t="str">
            <v>46.26.690</v>
          </cell>
          <cell r="B3301" t="str">
            <v>Redução excêntrica em ferro fundido, predial SMU, DN= 250 x 200 mm</v>
          </cell>
          <cell r="C3301" t="str">
            <v>UN</v>
          </cell>
          <cell r="D3301">
            <v>1192.3699999999999</v>
          </cell>
          <cell r="E3301">
            <v>18.2</v>
          </cell>
          <cell r="F3301">
            <v>1210.57</v>
          </cell>
        </row>
        <row r="3302">
          <cell r="A3302" t="str">
            <v>46.26.700</v>
          </cell>
          <cell r="B3302" t="str">
            <v>Te de visita em ferro fundido, predial SMU, DN= 75 mm</v>
          </cell>
          <cell r="C3302" t="str">
            <v>UN</v>
          </cell>
          <cell r="D3302">
            <v>645.09</v>
          </cell>
          <cell r="E3302">
            <v>14.56</v>
          </cell>
          <cell r="F3302">
            <v>659.65</v>
          </cell>
        </row>
        <row r="3303">
          <cell r="A3303" t="str">
            <v>46.26.710</v>
          </cell>
          <cell r="B3303" t="str">
            <v>Te de visita em ferro fundido, predial SMU, DN= 100 mm</v>
          </cell>
          <cell r="C3303" t="str">
            <v>UN</v>
          </cell>
          <cell r="D3303">
            <v>764.77</v>
          </cell>
          <cell r="E3303">
            <v>18.2</v>
          </cell>
          <cell r="F3303">
            <v>782.97</v>
          </cell>
        </row>
        <row r="3304">
          <cell r="A3304" t="str">
            <v>46.26.720</v>
          </cell>
          <cell r="B3304" t="str">
            <v>Te de visita em ferro fundido, predial SMU, DN= 125 mm</v>
          </cell>
          <cell r="C3304" t="str">
            <v>UN</v>
          </cell>
          <cell r="D3304">
            <v>1087.46</v>
          </cell>
          <cell r="E3304">
            <v>18.2</v>
          </cell>
          <cell r="F3304">
            <v>1105.6600000000001</v>
          </cell>
        </row>
        <row r="3305">
          <cell r="A3305" t="str">
            <v>46.26.730</v>
          </cell>
          <cell r="B3305" t="str">
            <v>Te de visita em ferro fundido, predial SMU, DN= 150 mm</v>
          </cell>
          <cell r="C3305" t="str">
            <v>UN</v>
          </cell>
          <cell r="D3305">
            <v>1522.04</v>
          </cell>
          <cell r="E3305">
            <v>18.2</v>
          </cell>
          <cell r="F3305">
            <v>1540.24</v>
          </cell>
        </row>
        <row r="3306">
          <cell r="A3306" t="str">
            <v>46.26.740</v>
          </cell>
          <cell r="B3306" t="str">
            <v>Te de visita em ferro fundido, predial SMU, DN= 200 mm</v>
          </cell>
          <cell r="C3306" t="str">
            <v>UN</v>
          </cell>
          <cell r="D3306">
            <v>2751.45</v>
          </cell>
          <cell r="E3306">
            <v>18.2</v>
          </cell>
          <cell r="F3306">
            <v>2769.65</v>
          </cell>
        </row>
        <row r="3307">
          <cell r="A3307" t="str">
            <v>46.26.800</v>
          </cell>
          <cell r="B3307" t="str">
            <v>Abraçadeira dentada para travamento em aço inoxidável, com parafuso de aço zincado, para tubo em ferro fundido predial SMU, DN= 50 mm</v>
          </cell>
          <cell r="C3307" t="str">
            <v>UN</v>
          </cell>
          <cell r="D3307">
            <v>477.89</v>
          </cell>
          <cell r="E3307">
            <v>14.56</v>
          </cell>
          <cell r="F3307">
            <v>492.45</v>
          </cell>
        </row>
        <row r="3308">
          <cell r="A3308" t="str">
            <v>46.26.810</v>
          </cell>
          <cell r="B3308" t="str">
            <v>Abraçadeira dentada para travamento em aço inoxidável, com parafuso de aço zincado, para tubo em ferro fundido predial SMU, DN= 75 mm</v>
          </cell>
          <cell r="C3308" t="str">
            <v>UN</v>
          </cell>
          <cell r="D3308">
            <v>408.69</v>
          </cell>
          <cell r="E3308">
            <v>14.56</v>
          </cell>
          <cell r="F3308">
            <v>423.25</v>
          </cell>
        </row>
        <row r="3309">
          <cell r="A3309" t="str">
            <v>46.26.820</v>
          </cell>
          <cell r="B3309" t="str">
            <v>Abraçadeira dentada para travamento em aço inoxidável, com parafuso de aço zincado, para tubo em ferro fundido predial SMU, DN= 100 mm</v>
          </cell>
          <cell r="C3309" t="str">
            <v>UN</v>
          </cell>
          <cell r="D3309">
            <v>508.61</v>
          </cell>
          <cell r="E3309">
            <v>18.2</v>
          </cell>
          <cell r="F3309">
            <v>526.80999999999995</v>
          </cell>
        </row>
        <row r="3310">
          <cell r="A3310" t="str">
            <v>46.26.825</v>
          </cell>
          <cell r="B3310" t="str">
            <v>Abraçadeira dentada para travamento em aço inoxidável, com parafuso de aço zincado, para tubo em ferro fundido predial SMU, DN= 125 mm</v>
          </cell>
          <cell r="C3310" t="str">
            <v>UN</v>
          </cell>
          <cell r="D3310">
            <v>446.69</v>
          </cell>
          <cell r="E3310">
            <v>18.2</v>
          </cell>
          <cell r="F3310">
            <v>464.89</v>
          </cell>
        </row>
        <row r="3311">
          <cell r="A3311" t="str">
            <v>46.26.830</v>
          </cell>
          <cell r="B3311" t="str">
            <v>Abraçadeira dentada para travamento em aço inoxidável, com parafuso de aço zincado, para tubo em ferro fundido predial SMU, DN= 150 mm</v>
          </cell>
          <cell r="C3311" t="str">
            <v>UN</v>
          </cell>
          <cell r="D3311">
            <v>746.18</v>
          </cell>
          <cell r="E3311">
            <v>18.2</v>
          </cell>
          <cell r="F3311">
            <v>764.38</v>
          </cell>
        </row>
        <row r="3312">
          <cell r="A3312" t="str">
            <v>46.26.840</v>
          </cell>
          <cell r="B3312" t="str">
            <v>Tampão simples em ferro fundido, predial SMU, DN= 150 mm</v>
          </cell>
          <cell r="C3312" t="str">
            <v>UN</v>
          </cell>
          <cell r="D3312">
            <v>362.08</v>
          </cell>
          <cell r="E3312">
            <v>18.2</v>
          </cell>
          <cell r="F3312">
            <v>380.28</v>
          </cell>
        </row>
        <row r="3313">
          <cell r="A3313" t="str">
            <v>46.26.843</v>
          </cell>
          <cell r="B3313" t="str">
            <v>Tampão simples em ferro fundido, predial SMU, DN= 200 mm</v>
          </cell>
          <cell r="C3313" t="str">
            <v>UN</v>
          </cell>
          <cell r="D3313">
            <v>799.75</v>
          </cell>
          <cell r="E3313">
            <v>18.2</v>
          </cell>
          <cell r="F3313">
            <v>817.95</v>
          </cell>
        </row>
        <row r="3314">
          <cell r="A3314" t="str">
            <v>46.26.900</v>
          </cell>
          <cell r="B3314" t="str">
            <v>Junção 45° em ferro fundido, predial SMU, DN= 125 x 100 mm</v>
          </cell>
          <cell r="C3314" t="str">
            <v>UN</v>
          </cell>
          <cell r="D3314">
            <v>726.73</v>
          </cell>
          <cell r="E3314">
            <v>18.2</v>
          </cell>
          <cell r="F3314">
            <v>744.93</v>
          </cell>
        </row>
        <row r="3315">
          <cell r="A3315" t="str">
            <v>46.26.910</v>
          </cell>
          <cell r="B3315" t="str">
            <v>Junção 45° em ferro fundido, predial SMU, DN= 150 x 100 mm</v>
          </cell>
          <cell r="C3315" t="str">
            <v>UN</v>
          </cell>
          <cell r="D3315">
            <v>1073.8900000000001</v>
          </cell>
          <cell r="E3315">
            <v>18.2</v>
          </cell>
          <cell r="F3315">
            <v>1092.0899999999999</v>
          </cell>
        </row>
        <row r="3316">
          <cell r="A3316" t="str">
            <v>46.26.920</v>
          </cell>
          <cell r="B3316" t="str">
            <v>Junção 45° em ferro fundido, predial SMU, DN= 200 x 100 mm</v>
          </cell>
          <cell r="C3316" t="str">
            <v>UN</v>
          </cell>
          <cell r="D3316">
            <v>2270.5300000000002</v>
          </cell>
          <cell r="E3316">
            <v>18.2</v>
          </cell>
          <cell r="F3316">
            <v>2288.73</v>
          </cell>
        </row>
        <row r="3317">
          <cell r="A3317" t="str">
            <v>46.26.930</v>
          </cell>
          <cell r="B3317" t="str">
            <v>Junção 45° em ferro fundido, predial SMU, DN= 200 x 200 mm</v>
          </cell>
          <cell r="C3317" t="str">
            <v>UN</v>
          </cell>
          <cell r="D3317">
            <v>4138.3599999999997</v>
          </cell>
          <cell r="E3317">
            <v>18.2</v>
          </cell>
          <cell r="F3317">
            <v>4156.5600000000004</v>
          </cell>
        </row>
        <row r="3318">
          <cell r="A3318" t="str">
            <v>46.27</v>
          </cell>
          <cell r="B3318" t="str">
            <v>Tubulacao em cobre, para sistema de ar condicionado</v>
          </cell>
        </row>
        <row r="3319">
          <cell r="A3319" t="str">
            <v>46.27.050</v>
          </cell>
          <cell r="B3319" t="str">
            <v>Tubo de cobre flexível, espessura 1/32" - diâmetro 3/16", inclusive conexões</v>
          </cell>
          <cell r="C3319" t="str">
            <v>M</v>
          </cell>
          <cell r="D3319">
            <v>9.8800000000000008</v>
          </cell>
          <cell r="E3319">
            <v>6.01</v>
          </cell>
          <cell r="F3319">
            <v>15.89</v>
          </cell>
        </row>
        <row r="3320">
          <cell r="A3320" t="str">
            <v>46.27.060</v>
          </cell>
          <cell r="B3320" t="str">
            <v>Tubo de cobre flexível, espessura 1/32" - diâmetro 1/4", inclusive conexões</v>
          </cell>
          <cell r="C3320" t="str">
            <v>M</v>
          </cell>
          <cell r="D3320">
            <v>13.58</v>
          </cell>
          <cell r="E3320">
            <v>6.01</v>
          </cell>
          <cell r="F3320">
            <v>19.59</v>
          </cell>
        </row>
        <row r="3321">
          <cell r="A3321" t="str">
            <v>46.27.070</v>
          </cell>
          <cell r="B3321" t="str">
            <v>Tubo de cobre flexível, espessura 1/32" - diâmetro 5/16", inclusive conexões</v>
          </cell>
          <cell r="C3321" t="str">
            <v>M</v>
          </cell>
          <cell r="D3321">
            <v>16.84</v>
          </cell>
          <cell r="E3321">
            <v>6.01</v>
          </cell>
          <cell r="F3321">
            <v>22.85</v>
          </cell>
        </row>
        <row r="3322">
          <cell r="A3322" t="str">
            <v>46.27.080</v>
          </cell>
          <cell r="B3322" t="str">
            <v>Tubo de cobre flexível, espessura 1/32" - diâmetro 3/8", inclusive conexões</v>
          </cell>
          <cell r="C3322" t="str">
            <v>M</v>
          </cell>
          <cell r="D3322">
            <v>21.14</v>
          </cell>
          <cell r="E3322">
            <v>9.1</v>
          </cell>
          <cell r="F3322">
            <v>30.24</v>
          </cell>
        </row>
        <row r="3323">
          <cell r="A3323" t="str">
            <v>46.27.090</v>
          </cell>
          <cell r="B3323" t="str">
            <v>Tubo de cobre flexível, espessura 1/32" - diâmetro 1/2", inclusive conexões</v>
          </cell>
          <cell r="C3323" t="str">
            <v>M</v>
          </cell>
          <cell r="D3323">
            <v>28.91</v>
          </cell>
          <cell r="E3323">
            <v>9.1</v>
          </cell>
          <cell r="F3323">
            <v>38.01</v>
          </cell>
        </row>
        <row r="3324">
          <cell r="A3324" t="str">
            <v>46.27.100</v>
          </cell>
          <cell r="B3324" t="str">
            <v>Tubo de cobre flexível, espessura 1/32" - diâmetro 5/8", inclusive conexões</v>
          </cell>
          <cell r="C3324" t="str">
            <v>M</v>
          </cell>
          <cell r="D3324">
            <v>37.619999999999997</v>
          </cell>
          <cell r="E3324">
            <v>9.1</v>
          </cell>
          <cell r="F3324">
            <v>46.72</v>
          </cell>
        </row>
        <row r="3325">
          <cell r="A3325" t="str">
            <v>46.27.110</v>
          </cell>
          <cell r="B3325" t="str">
            <v>Tubo de cobre flexível, espessura 1/32" - diâmetro 3/4", inclusive conexões</v>
          </cell>
          <cell r="C3325" t="str">
            <v>M</v>
          </cell>
          <cell r="D3325">
            <v>43.95</v>
          </cell>
          <cell r="E3325">
            <v>9.1</v>
          </cell>
          <cell r="F3325">
            <v>53.05</v>
          </cell>
        </row>
        <row r="3326">
          <cell r="A3326" t="str">
            <v>46.32</v>
          </cell>
          <cell r="B3326" t="str">
            <v>Tubulacao em cobre rigido, para sistema VRF de ar condicionado</v>
          </cell>
        </row>
        <row r="3327">
          <cell r="A3327" t="str">
            <v>46.32.001</v>
          </cell>
          <cell r="B3327" t="str">
            <v>Tubo de cobre sem costura, rígido, espessura 1/16" - diâmetro 3/8", inclusive conexões</v>
          </cell>
          <cell r="C3327" t="str">
            <v>M</v>
          </cell>
          <cell r="D3327">
            <v>54.89</v>
          </cell>
          <cell r="E3327">
            <v>13.1</v>
          </cell>
          <cell r="F3327">
            <v>67.989999999999995</v>
          </cell>
        </row>
        <row r="3328">
          <cell r="A3328" t="str">
            <v>46.32.002</v>
          </cell>
          <cell r="B3328" t="str">
            <v>Tubo de cobre sem costura, rígido, espessura 1/16" - diâmetro 1/2", inclusive conexões</v>
          </cell>
          <cell r="C3328" t="str">
            <v>M</v>
          </cell>
          <cell r="D3328">
            <v>72.59</v>
          </cell>
          <cell r="E3328">
            <v>13.1</v>
          </cell>
          <cell r="F3328">
            <v>85.69</v>
          </cell>
        </row>
        <row r="3329">
          <cell r="A3329" t="str">
            <v>46.32.003</v>
          </cell>
          <cell r="B3329" t="str">
            <v>Tubo de cobre sem costura, rígido, espessura 1/16" - diâmetro 5/8", inclusive conexões</v>
          </cell>
          <cell r="C3329" t="str">
            <v>M</v>
          </cell>
          <cell r="D3329">
            <v>94.68</v>
          </cell>
          <cell r="E3329">
            <v>13.1</v>
          </cell>
          <cell r="F3329">
            <v>107.78</v>
          </cell>
        </row>
        <row r="3330">
          <cell r="A3330" t="str">
            <v>46.32.004</v>
          </cell>
          <cell r="B3330" t="str">
            <v>Tubo de cobre sem costura, rígido, espessura 1/16" - diâmetro 3/4", inclusive conexões</v>
          </cell>
          <cell r="C3330" t="str">
            <v>M</v>
          </cell>
          <cell r="D3330">
            <v>112.11</v>
          </cell>
          <cell r="E3330">
            <v>13.1</v>
          </cell>
          <cell r="F3330">
            <v>125.21</v>
          </cell>
        </row>
        <row r="3331">
          <cell r="A3331" t="str">
            <v>46.32.005</v>
          </cell>
          <cell r="B3331" t="str">
            <v>Tubo de cobre sem costura, rígido, espessura 1/16" - diâmetro 7/8", inclusive conexões</v>
          </cell>
          <cell r="C3331" t="str">
            <v>M</v>
          </cell>
          <cell r="D3331">
            <v>138.41999999999999</v>
          </cell>
          <cell r="E3331">
            <v>13.1</v>
          </cell>
          <cell r="F3331">
            <v>151.52000000000001</v>
          </cell>
        </row>
        <row r="3332">
          <cell r="A3332" t="str">
            <v>46.32.006</v>
          </cell>
          <cell r="B3332" t="str">
            <v>Tubo de cobre sem costura, rígido, espessura 1/16" - diâmetro 1", inclusive conexões</v>
          </cell>
          <cell r="C3332" t="str">
            <v>M</v>
          </cell>
          <cell r="D3332">
            <v>160.26</v>
          </cell>
          <cell r="E3332">
            <v>13.1</v>
          </cell>
          <cell r="F3332">
            <v>173.36</v>
          </cell>
        </row>
        <row r="3333">
          <cell r="A3333" t="str">
            <v>46.32.007</v>
          </cell>
          <cell r="B3333" t="str">
            <v>Tubo de cobre sem costura, rígido, espessura 1/16" - diâmetro 1.1/8", inclusive conexões</v>
          </cell>
          <cell r="C3333" t="str">
            <v>M</v>
          </cell>
          <cell r="D3333">
            <v>183.47</v>
          </cell>
          <cell r="E3333">
            <v>13.1</v>
          </cell>
          <cell r="F3333">
            <v>196.57</v>
          </cell>
        </row>
        <row r="3334">
          <cell r="A3334" t="str">
            <v>46.32.008</v>
          </cell>
          <cell r="B3334" t="str">
            <v>Tubo de cobre sem costura, rígido, espessura 1/16" - diâmetro 1.1/4", inclusive conexões</v>
          </cell>
          <cell r="C3334" t="str">
            <v>M</v>
          </cell>
          <cell r="D3334">
            <v>195.27</v>
          </cell>
          <cell r="E3334">
            <v>13.1</v>
          </cell>
          <cell r="F3334">
            <v>208.37</v>
          </cell>
        </row>
        <row r="3335">
          <cell r="A3335" t="str">
            <v>46.32.009</v>
          </cell>
          <cell r="B3335" t="str">
            <v>Tubo de cobre sem costura, rígido, espessura 1/16" - diâmetro 1.3/8", inclusive conexões</v>
          </cell>
          <cell r="C3335" t="str">
            <v>M</v>
          </cell>
          <cell r="D3335">
            <v>224.95</v>
          </cell>
          <cell r="E3335">
            <v>13.1</v>
          </cell>
          <cell r="F3335">
            <v>238.05</v>
          </cell>
        </row>
        <row r="3336">
          <cell r="A3336" t="str">
            <v>46.32.010</v>
          </cell>
          <cell r="B3336" t="str">
            <v>Tubo de cobre sem costura, rígido, espessura 1/16" - diâmetro 1.1/2", inclusive conexões</v>
          </cell>
          <cell r="C3336" t="str">
            <v>M</v>
          </cell>
          <cell r="D3336">
            <v>244.83</v>
          </cell>
          <cell r="E3336">
            <v>13.1</v>
          </cell>
          <cell r="F3336">
            <v>257.93</v>
          </cell>
        </row>
        <row r="3337">
          <cell r="A3337" t="str">
            <v>46.32.011</v>
          </cell>
          <cell r="B3337" t="str">
            <v>Tubo de cobre sem costura, rígido, espessura 1/16" - diâmetro 1.5/8", inclusive conexões</v>
          </cell>
          <cell r="C3337" t="str">
            <v>M</v>
          </cell>
          <cell r="D3337">
            <v>264.23</v>
          </cell>
          <cell r="E3337">
            <v>13.1</v>
          </cell>
          <cell r="F3337">
            <v>277.33</v>
          </cell>
        </row>
        <row r="3338">
          <cell r="A3338" t="str">
            <v>46.33</v>
          </cell>
          <cell r="B3338" t="str">
            <v>Tubulacao em PP - aguas pluviais / esgoto</v>
          </cell>
        </row>
        <row r="3339">
          <cell r="A3339" t="str">
            <v>46.33.001</v>
          </cell>
          <cell r="B3339" t="str">
            <v>Tubo de esgoto em polipropileno de alta resistência - PP, DN= 40mm, preto, com união deslizante e guarnição elastomérica de duplo lábio</v>
          </cell>
          <cell r="C3339" t="str">
            <v>M</v>
          </cell>
          <cell r="D3339">
            <v>46.53</v>
          </cell>
          <cell r="E3339">
            <v>12.73</v>
          </cell>
          <cell r="F3339">
            <v>59.26</v>
          </cell>
        </row>
        <row r="3340">
          <cell r="A3340" t="str">
            <v>46.33.002</v>
          </cell>
          <cell r="B3340" t="str">
            <v>Tubo de esgoto em polipropileno de alta resistência - PP, DN= 50mm, preto, com união deslizante e guarnição elastomérica de duplo lábio</v>
          </cell>
          <cell r="C3340" t="str">
            <v>M</v>
          </cell>
          <cell r="D3340">
            <v>55.5</v>
          </cell>
          <cell r="E3340">
            <v>12.73</v>
          </cell>
          <cell r="F3340">
            <v>68.23</v>
          </cell>
        </row>
        <row r="3341">
          <cell r="A3341" t="str">
            <v>46.33.003</v>
          </cell>
          <cell r="B3341" t="str">
            <v>Tubo de esgoto em polipropileno de alta resistência - PP, DN= 63mm, preto, com união deslizante e guarnição elastomérica de duplo lábio</v>
          </cell>
          <cell r="C3341" t="str">
            <v>M</v>
          </cell>
          <cell r="D3341">
            <v>61.72</v>
          </cell>
          <cell r="E3341">
            <v>12.73</v>
          </cell>
          <cell r="F3341">
            <v>74.45</v>
          </cell>
        </row>
        <row r="3342">
          <cell r="A3342" t="str">
            <v>46.33.004</v>
          </cell>
          <cell r="B3342" t="str">
            <v>Tubo de esgoto em polipropileno de alta resistência - PP, DN= 110mm, preto, com união deslizante e guarnição elastomérica de duplo lábio</v>
          </cell>
          <cell r="C3342" t="str">
            <v>M</v>
          </cell>
          <cell r="D3342">
            <v>131.41</v>
          </cell>
          <cell r="E3342">
            <v>19.09</v>
          </cell>
          <cell r="F3342">
            <v>150.5</v>
          </cell>
        </row>
        <row r="3343">
          <cell r="A3343" t="str">
            <v>46.33.020</v>
          </cell>
          <cell r="B3343" t="str">
            <v>Joelho 45° em polipropileno de alta resistência, preto, tipo PB, DN= 40mm</v>
          </cell>
          <cell r="C3343" t="str">
            <v>UN</v>
          </cell>
          <cell r="D3343">
            <v>14.7</v>
          </cell>
          <cell r="E3343">
            <v>8.3699999999999992</v>
          </cell>
          <cell r="F3343">
            <v>23.07</v>
          </cell>
        </row>
        <row r="3344">
          <cell r="A3344" t="str">
            <v>46.33.021</v>
          </cell>
          <cell r="B3344" t="str">
            <v>Joelho 45° em polipropileno de alta resistência - PP, preto, tipo PB, DN= 50mm</v>
          </cell>
          <cell r="C3344" t="str">
            <v>UN</v>
          </cell>
          <cell r="D3344">
            <v>19.91</v>
          </cell>
          <cell r="E3344">
            <v>8.3699999999999992</v>
          </cell>
          <cell r="F3344">
            <v>28.28</v>
          </cell>
        </row>
        <row r="3345">
          <cell r="A3345" t="str">
            <v>46.33.022</v>
          </cell>
          <cell r="B3345" t="str">
            <v>Joelho 45° em polipropileno de alta resistência - PP, preto, tipo PB, DN= 63mm</v>
          </cell>
          <cell r="C3345" t="str">
            <v>UN</v>
          </cell>
          <cell r="D3345">
            <v>21.93</v>
          </cell>
          <cell r="E3345">
            <v>12.73</v>
          </cell>
          <cell r="F3345">
            <v>34.659999999999997</v>
          </cell>
        </row>
        <row r="3346">
          <cell r="A3346" t="str">
            <v>46.33.023</v>
          </cell>
          <cell r="B3346" t="str">
            <v>Joelho 45° em polipropileno de alta resistência - PP, preto, tipo PB, DN= 110mm</v>
          </cell>
          <cell r="C3346" t="str">
            <v>UN</v>
          </cell>
          <cell r="D3346">
            <v>26.06</v>
          </cell>
          <cell r="E3346">
            <v>14.56</v>
          </cell>
          <cell r="F3346">
            <v>40.619999999999997</v>
          </cell>
        </row>
        <row r="3347">
          <cell r="A3347" t="str">
            <v>46.33.047</v>
          </cell>
          <cell r="B3347" t="str">
            <v>Joelho 87°30' em polipropileno de alta resistência - PP, preto, tipo PB, DN= 40mm</v>
          </cell>
          <cell r="C3347" t="str">
            <v>UN</v>
          </cell>
          <cell r="D3347">
            <v>15.49</v>
          </cell>
          <cell r="E3347">
            <v>8.3699999999999992</v>
          </cell>
          <cell r="F3347">
            <v>23.86</v>
          </cell>
        </row>
        <row r="3348">
          <cell r="A3348" t="str">
            <v>46.33.048</v>
          </cell>
          <cell r="B3348" t="str">
            <v>Joelho 87°30' em polipropileno de alta resistência - PP, preto, tipo PB, DN= 50mm</v>
          </cell>
          <cell r="C3348" t="str">
            <v>UN</v>
          </cell>
          <cell r="D3348">
            <v>20.21</v>
          </cell>
          <cell r="E3348">
            <v>8.3699999999999992</v>
          </cell>
          <cell r="F3348">
            <v>28.58</v>
          </cell>
        </row>
        <row r="3349">
          <cell r="A3349" t="str">
            <v>46.33.049</v>
          </cell>
          <cell r="B3349" t="str">
            <v>Joelho 87°30' em polipropileno de alta resistência - PP, preto, tipo PB, DN= 63mm</v>
          </cell>
          <cell r="C3349" t="str">
            <v>UN</v>
          </cell>
          <cell r="D3349">
            <v>23.54</v>
          </cell>
          <cell r="E3349">
            <v>12.73</v>
          </cell>
          <cell r="F3349">
            <v>36.270000000000003</v>
          </cell>
        </row>
        <row r="3350">
          <cell r="A3350" t="str">
            <v>46.33.074</v>
          </cell>
          <cell r="B3350" t="str">
            <v>Joelho 87°30' em polipropileno de alta resistência - PP, preto, tipo PB, DN= 110mm, com base de apoio</v>
          </cell>
          <cell r="C3350" t="str">
            <v>UN</v>
          </cell>
          <cell r="D3350">
            <v>59.25</v>
          </cell>
          <cell r="E3350">
            <v>14.56</v>
          </cell>
          <cell r="F3350">
            <v>73.81</v>
          </cell>
        </row>
        <row r="3351">
          <cell r="A3351" t="str">
            <v>46.33.102</v>
          </cell>
          <cell r="B3351" t="str">
            <v>Luva dupla em polipropileno de alta resistência - PP,  preto,  DN= 40mm</v>
          </cell>
          <cell r="C3351" t="str">
            <v>UN</v>
          </cell>
          <cell r="D3351">
            <v>17.04</v>
          </cell>
          <cell r="E3351">
            <v>8.3699999999999992</v>
          </cell>
          <cell r="F3351">
            <v>25.41</v>
          </cell>
        </row>
        <row r="3352">
          <cell r="A3352" t="str">
            <v>46.33.103</v>
          </cell>
          <cell r="B3352" t="str">
            <v>Luva dupla em polipropileno de alta resistência - PP,  preto,  DN= 50mm</v>
          </cell>
          <cell r="C3352" t="str">
            <v>UN</v>
          </cell>
          <cell r="D3352">
            <v>19.989999999999998</v>
          </cell>
          <cell r="E3352">
            <v>8.3699999999999992</v>
          </cell>
          <cell r="F3352">
            <v>28.36</v>
          </cell>
        </row>
        <row r="3353">
          <cell r="A3353" t="str">
            <v>46.33.104</v>
          </cell>
          <cell r="B3353" t="str">
            <v>Luva dupla em polipropileno de alta resistência - PP,  preto,  DN= 63mm</v>
          </cell>
          <cell r="C3353" t="str">
            <v>UN</v>
          </cell>
          <cell r="D3353">
            <v>25.24</v>
          </cell>
          <cell r="E3353">
            <v>12.73</v>
          </cell>
          <cell r="F3353">
            <v>37.97</v>
          </cell>
        </row>
        <row r="3354">
          <cell r="A3354" t="str">
            <v>46.33.105</v>
          </cell>
          <cell r="B3354" t="str">
            <v>Luva dupla em polipropileno de alta resistência - PP,  preto,  DN= 110mm</v>
          </cell>
          <cell r="C3354" t="str">
            <v>UN</v>
          </cell>
          <cell r="D3354">
            <v>41.53</v>
          </cell>
          <cell r="E3354">
            <v>14.56</v>
          </cell>
          <cell r="F3354">
            <v>56.09</v>
          </cell>
        </row>
        <row r="3355">
          <cell r="A3355" t="str">
            <v>46.33.116</v>
          </cell>
          <cell r="B3355" t="str">
            <v>Luva de Redução em polipropileno de alta resistência - PP, preto, tipo PB, DN= 50x40mm</v>
          </cell>
          <cell r="C3355" t="str">
            <v>UN</v>
          </cell>
          <cell r="D3355">
            <v>12.2</v>
          </cell>
          <cell r="E3355">
            <v>8.3699999999999992</v>
          </cell>
          <cell r="F3355">
            <v>20.57</v>
          </cell>
        </row>
        <row r="3356">
          <cell r="A3356" t="str">
            <v>46.33.117</v>
          </cell>
          <cell r="B3356" t="str">
            <v>Luva de Redução em polipropileno de alta resistência - PP, preto, tipo PB, DN= 63x50mm</v>
          </cell>
          <cell r="C3356" t="str">
            <v>UN</v>
          </cell>
          <cell r="D3356">
            <v>19.579999999999998</v>
          </cell>
          <cell r="E3356">
            <v>12.73</v>
          </cell>
          <cell r="F3356">
            <v>32.31</v>
          </cell>
        </row>
        <row r="3357">
          <cell r="A3357" t="str">
            <v>46.33.118</v>
          </cell>
          <cell r="B3357" t="str">
            <v>Luva de Redução em polipropileno de alta resistência - PP, preto, tipo PB, DN= 110x63mm</v>
          </cell>
          <cell r="C3357" t="str">
            <v>UN</v>
          </cell>
          <cell r="D3357">
            <v>32.53</v>
          </cell>
          <cell r="E3357">
            <v>14.56</v>
          </cell>
          <cell r="F3357">
            <v>47.09</v>
          </cell>
        </row>
        <row r="3358">
          <cell r="A3358" t="str">
            <v>46.33.130</v>
          </cell>
          <cell r="B3358" t="str">
            <v>Tê 87°30' simples em polipropileno de alta resistência - PP, preto, tipo PB, DN= 50x50mm</v>
          </cell>
          <cell r="C3358" t="str">
            <v>UN</v>
          </cell>
          <cell r="D3358">
            <v>42.98</v>
          </cell>
          <cell r="E3358">
            <v>8.3699999999999992</v>
          </cell>
          <cell r="F3358">
            <v>51.35</v>
          </cell>
        </row>
        <row r="3359">
          <cell r="A3359" t="str">
            <v>46.33.131</v>
          </cell>
          <cell r="B3359" t="str">
            <v>Tê 87°30' simples em polipropileno de alta resistência - PP, preto, tipo PB, DN= 63x63mm</v>
          </cell>
          <cell r="C3359" t="str">
            <v>UN</v>
          </cell>
          <cell r="D3359">
            <v>55.13</v>
          </cell>
          <cell r="E3359">
            <v>12.73</v>
          </cell>
          <cell r="F3359">
            <v>67.86</v>
          </cell>
        </row>
        <row r="3360">
          <cell r="A3360" t="str">
            <v>46.33.132</v>
          </cell>
          <cell r="B3360" t="str">
            <v>Tê 87°30' simples em polipropileno de alta resistência - PP, preto, tipo PB, DN= 110x110mm</v>
          </cell>
          <cell r="C3360" t="str">
            <v>UN</v>
          </cell>
          <cell r="D3360">
            <v>95.28</v>
          </cell>
          <cell r="E3360">
            <v>14.56</v>
          </cell>
          <cell r="F3360">
            <v>109.84</v>
          </cell>
        </row>
        <row r="3361">
          <cell r="A3361" t="str">
            <v>46.33.137</v>
          </cell>
          <cell r="B3361" t="str">
            <v>Tê 87°30' simples de redução em polipropileno de alta resistência - PP, preto, tipo PB, DN= 110x63mm</v>
          </cell>
          <cell r="C3361" t="str">
            <v>UN</v>
          </cell>
          <cell r="D3361">
            <v>77.34</v>
          </cell>
          <cell r="E3361">
            <v>14.56</v>
          </cell>
          <cell r="F3361">
            <v>91.9</v>
          </cell>
        </row>
        <row r="3362">
          <cell r="A3362" t="str">
            <v>46.33.140</v>
          </cell>
          <cell r="B3362" t="str">
            <v>Tê 87°30' de inspeção em polipropileno de alta resistência - PP, preto (PxB), DN 110mm</v>
          </cell>
          <cell r="C3362" t="str">
            <v>UN</v>
          </cell>
          <cell r="D3362">
            <v>256.19</v>
          </cell>
          <cell r="E3362">
            <v>12.73</v>
          </cell>
          <cell r="F3362">
            <v>268.92</v>
          </cell>
        </row>
        <row r="3363">
          <cell r="A3363" t="str">
            <v>46.33.149</v>
          </cell>
          <cell r="B3363" t="str">
            <v>Junção 45° simples em polipropileno de alta resistência - PP, preto, tipo PB, DN= 50x50mm</v>
          </cell>
          <cell r="C3363" t="str">
            <v>UN</v>
          </cell>
          <cell r="D3363">
            <v>37.71</v>
          </cell>
          <cell r="E3363">
            <v>8.3699999999999992</v>
          </cell>
          <cell r="F3363">
            <v>46.08</v>
          </cell>
        </row>
        <row r="3364">
          <cell r="A3364" t="str">
            <v>46.33.150</v>
          </cell>
          <cell r="B3364" t="str">
            <v>Junção 45° simples em polipropileno de alta resistência - PP, preto, tipo PB, DN= 63x63mm</v>
          </cell>
          <cell r="C3364" t="str">
            <v>UN</v>
          </cell>
          <cell r="D3364">
            <v>40.82</v>
          </cell>
          <cell r="E3364">
            <v>12.73</v>
          </cell>
          <cell r="F3364">
            <v>53.55</v>
          </cell>
        </row>
        <row r="3365">
          <cell r="A3365" t="str">
            <v>46.33.151</v>
          </cell>
          <cell r="B3365" t="str">
            <v>Junção 45° simples em polipropileno de alta resistência - PP, preto, tipo PB, DN= 110x110mm</v>
          </cell>
          <cell r="C3365" t="str">
            <v>UN</v>
          </cell>
          <cell r="D3365">
            <v>78.319999999999993</v>
          </cell>
          <cell r="E3365">
            <v>14.56</v>
          </cell>
          <cell r="F3365">
            <v>92.88</v>
          </cell>
        </row>
        <row r="3366">
          <cell r="A3366" t="str">
            <v>46.33.159</v>
          </cell>
          <cell r="B3366" t="str">
            <v>Junção 45° simples de redução em polipropileno de alta resistência - PP, preto, tipo PB, DN= 63x50mm</v>
          </cell>
          <cell r="C3366" t="str">
            <v>UN</v>
          </cell>
          <cell r="D3366">
            <v>34.729999999999997</v>
          </cell>
          <cell r="E3366">
            <v>12.73</v>
          </cell>
          <cell r="F3366">
            <v>47.46</v>
          </cell>
        </row>
        <row r="3367">
          <cell r="A3367" t="str">
            <v>46.33.160</v>
          </cell>
          <cell r="B3367" t="str">
            <v>Junção 45° simples de redução em polipropileno de alta resistência - PP, preto, tipo PB, DN= 110x50mm</v>
          </cell>
          <cell r="C3367" t="str">
            <v>UN</v>
          </cell>
          <cell r="D3367">
            <v>66.62</v>
          </cell>
          <cell r="E3367">
            <v>14.56</v>
          </cell>
          <cell r="F3367">
            <v>81.180000000000007</v>
          </cell>
        </row>
        <row r="3368">
          <cell r="A3368" t="str">
            <v>46.33.161</v>
          </cell>
          <cell r="B3368" t="str">
            <v>Junção 45° simples de redução em polipropileno de alta resistência - PP, preto, tipo PB, DN= 110x63mm</v>
          </cell>
          <cell r="C3368" t="str">
            <v>UN</v>
          </cell>
          <cell r="D3368">
            <v>68.59</v>
          </cell>
          <cell r="E3368">
            <v>14.56</v>
          </cell>
          <cell r="F3368">
            <v>83.15</v>
          </cell>
        </row>
        <row r="3369">
          <cell r="A3369" t="str">
            <v>46.33.170</v>
          </cell>
          <cell r="B3369" t="str">
            <v>Curva 87°30' em polipropileno de alta resistência - PP, preto, tipo PB, DN= 110mm</v>
          </cell>
          <cell r="C3369" t="str">
            <v>UN</v>
          </cell>
          <cell r="D3369">
            <v>72.02</v>
          </cell>
          <cell r="E3369">
            <v>14.56</v>
          </cell>
          <cell r="F3369">
            <v>86.58</v>
          </cell>
        </row>
        <row r="3370">
          <cell r="A3370" t="str">
            <v>46.33.186</v>
          </cell>
          <cell r="B3370" t="str">
            <v>Caixa sifonada de piso, em polipropileno de alta resistência PP, preto,  DN=125mm, uma saída de 63mm</v>
          </cell>
          <cell r="C3370" t="str">
            <v>UN</v>
          </cell>
          <cell r="D3370">
            <v>137.88</v>
          </cell>
          <cell r="E3370">
            <v>12.73</v>
          </cell>
          <cell r="F3370">
            <v>150.61000000000001</v>
          </cell>
        </row>
        <row r="3371">
          <cell r="A3371" t="str">
            <v>46.33.197</v>
          </cell>
          <cell r="B3371" t="str">
            <v>Prolongamento para caixa sifonada em prolipropileno de alta resistência PP, preto, DN= 125mm</v>
          </cell>
          <cell r="C3371" t="str">
            <v>UN</v>
          </cell>
          <cell r="D3371">
            <v>80.900000000000006</v>
          </cell>
          <cell r="E3371">
            <v>14.56</v>
          </cell>
          <cell r="F3371">
            <v>95.46</v>
          </cell>
        </row>
        <row r="3372">
          <cell r="A3372" t="str">
            <v>46.33.201</v>
          </cell>
          <cell r="B3372" t="str">
            <v>Tampa tê de inspeção oval, em polipropileno de alta resistência preto (PxB), DN=110mm</v>
          </cell>
          <cell r="C3372" t="str">
            <v>UN</v>
          </cell>
          <cell r="D3372">
            <v>60.23</v>
          </cell>
          <cell r="E3372">
            <v>8.3699999999999992</v>
          </cell>
          <cell r="F3372">
            <v>68.599999999999994</v>
          </cell>
        </row>
        <row r="3373">
          <cell r="A3373" t="str">
            <v>46.33.206</v>
          </cell>
          <cell r="B3373" t="str">
            <v>Tampão em polipropileno de alta resistência PP, preto (PxB), DN=63mm</v>
          </cell>
          <cell r="C3373" t="str">
            <v>UN</v>
          </cell>
          <cell r="D3373">
            <v>12.87</v>
          </cell>
          <cell r="E3373">
            <v>8.3699999999999992</v>
          </cell>
          <cell r="F3373">
            <v>21.24</v>
          </cell>
        </row>
        <row r="3374">
          <cell r="A3374" t="str">
            <v>46.33.207</v>
          </cell>
          <cell r="B3374" t="str">
            <v>Tampão em polipropileno de alta resistência PP, preto (PxB), DN=110mm</v>
          </cell>
          <cell r="C3374" t="str">
            <v>UN</v>
          </cell>
          <cell r="D3374">
            <v>34.25</v>
          </cell>
          <cell r="E3374">
            <v>8.3699999999999992</v>
          </cell>
          <cell r="F3374">
            <v>42.62</v>
          </cell>
        </row>
        <row r="3375">
          <cell r="A3375" t="str">
            <v>46.33.210</v>
          </cell>
          <cell r="B3375" t="str">
            <v>Porta marco para grelha de 12x12 cm, em prolipropileno de alta resistência PP,  preto</v>
          </cell>
          <cell r="C3375" t="str">
            <v>UN</v>
          </cell>
          <cell r="D3375">
            <v>39.590000000000003</v>
          </cell>
          <cell r="E3375">
            <v>12.73</v>
          </cell>
          <cell r="F3375">
            <v>52.32</v>
          </cell>
        </row>
        <row r="3376">
          <cell r="A3376" t="str">
            <v>46.33.211</v>
          </cell>
          <cell r="B3376" t="str">
            <v>Marco de bronze com grelha em aço inoxidável de 12x12cm</v>
          </cell>
          <cell r="C3376" t="str">
            <v>CJ</v>
          </cell>
          <cell r="D3376">
            <v>89.18</v>
          </cell>
          <cell r="E3376">
            <v>3.64</v>
          </cell>
          <cell r="F3376">
            <v>92.82</v>
          </cell>
        </row>
        <row r="3377">
          <cell r="A3377" t="str">
            <v>47</v>
          </cell>
          <cell r="B3377" t="str">
            <v>VALVULAS E APARELHOS DE MEDICAO E CONTROLE PARA LIQUIDOS E GASES</v>
          </cell>
        </row>
        <row r="3378">
          <cell r="A3378" t="str">
            <v>47.01</v>
          </cell>
          <cell r="B3378" t="str">
            <v>Registro e / ou valvula em latao fundido sem acabamento</v>
          </cell>
        </row>
        <row r="3379">
          <cell r="A3379" t="str">
            <v>47.01.010</v>
          </cell>
          <cell r="B3379" t="str">
            <v>Registro de gaveta em latão fundido sem acabamento, DN= 1/2´</v>
          </cell>
          <cell r="C3379" t="str">
            <v>UN</v>
          </cell>
          <cell r="D3379">
            <v>34.97</v>
          </cell>
          <cell r="E3379">
            <v>16.37</v>
          </cell>
          <cell r="F3379">
            <v>51.34</v>
          </cell>
        </row>
        <row r="3380">
          <cell r="A3380" t="str">
            <v>47.01.020</v>
          </cell>
          <cell r="B3380" t="str">
            <v>Registro de gaveta em latão fundido sem acabamento, DN= 3/4´</v>
          </cell>
          <cell r="C3380" t="str">
            <v>UN</v>
          </cell>
          <cell r="D3380">
            <v>45.45</v>
          </cell>
          <cell r="E3380">
            <v>21.83</v>
          </cell>
          <cell r="F3380">
            <v>67.28</v>
          </cell>
        </row>
        <row r="3381">
          <cell r="A3381" t="str">
            <v>47.01.030</v>
          </cell>
          <cell r="B3381" t="str">
            <v>Registro de gaveta em latão fundido sem acabamento, DN= 1´</v>
          </cell>
          <cell r="C3381" t="str">
            <v>UN</v>
          </cell>
          <cell r="D3381">
            <v>56.18</v>
          </cell>
          <cell r="E3381">
            <v>27.29</v>
          </cell>
          <cell r="F3381">
            <v>83.47</v>
          </cell>
        </row>
        <row r="3382">
          <cell r="A3382" t="str">
            <v>47.01.040</v>
          </cell>
          <cell r="B3382" t="str">
            <v>Registro de gaveta em latão fundido sem acabamento, DN= 1 1/4´</v>
          </cell>
          <cell r="C3382" t="str">
            <v>UN</v>
          </cell>
          <cell r="D3382">
            <v>78.319999999999993</v>
          </cell>
          <cell r="E3382">
            <v>32.75</v>
          </cell>
          <cell r="F3382">
            <v>111.07</v>
          </cell>
        </row>
        <row r="3383">
          <cell r="A3383" t="str">
            <v>47.01.050</v>
          </cell>
          <cell r="B3383" t="str">
            <v>Registro de gaveta em latão fundido sem acabamento, DN= 1 1/2´</v>
          </cell>
          <cell r="C3383" t="str">
            <v>UN</v>
          </cell>
          <cell r="D3383">
            <v>93.41</v>
          </cell>
          <cell r="E3383">
            <v>36.39</v>
          </cell>
          <cell r="F3383">
            <v>129.80000000000001</v>
          </cell>
        </row>
        <row r="3384">
          <cell r="A3384" t="str">
            <v>47.01.060</v>
          </cell>
          <cell r="B3384" t="str">
            <v>Registro de gaveta em latão fundido sem acabamento, DN= 2´</v>
          </cell>
          <cell r="C3384" t="str">
            <v>UN</v>
          </cell>
          <cell r="D3384">
            <v>138.46</v>
          </cell>
          <cell r="E3384">
            <v>45.49</v>
          </cell>
          <cell r="F3384">
            <v>183.95</v>
          </cell>
        </row>
        <row r="3385">
          <cell r="A3385" t="str">
            <v>47.01.070</v>
          </cell>
          <cell r="B3385" t="str">
            <v>Registro de gaveta em latão fundido sem acabamento, DN= 2 1/2´</v>
          </cell>
          <cell r="C3385" t="str">
            <v>UN</v>
          </cell>
          <cell r="D3385">
            <v>323.7</v>
          </cell>
          <cell r="E3385">
            <v>54.59</v>
          </cell>
          <cell r="F3385">
            <v>378.29</v>
          </cell>
        </row>
        <row r="3386">
          <cell r="A3386" t="str">
            <v>47.01.080</v>
          </cell>
          <cell r="B3386" t="str">
            <v>Registro de gaveta em latão fundido sem acabamento, DN= 3´</v>
          </cell>
          <cell r="C3386" t="str">
            <v>UN</v>
          </cell>
          <cell r="D3386">
            <v>496.63</v>
          </cell>
          <cell r="E3386">
            <v>72.78</v>
          </cell>
          <cell r="F3386">
            <v>569.41</v>
          </cell>
        </row>
        <row r="3387">
          <cell r="A3387" t="str">
            <v>47.01.090</v>
          </cell>
          <cell r="B3387" t="str">
            <v>Registro de gaveta em latão fundido sem acabamento, DN= 4´</v>
          </cell>
          <cell r="C3387" t="str">
            <v>UN</v>
          </cell>
          <cell r="D3387">
            <v>840.49</v>
          </cell>
          <cell r="E3387">
            <v>109.17</v>
          </cell>
          <cell r="F3387">
            <v>949.66</v>
          </cell>
        </row>
        <row r="3388">
          <cell r="A3388" t="str">
            <v>47.01.130</v>
          </cell>
          <cell r="B3388" t="str">
            <v>Registro de pressão em latão fundido sem acabamento, DN= 3/4´</v>
          </cell>
          <cell r="C3388" t="str">
            <v>UN</v>
          </cell>
          <cell r="D3388">
            <v>64.62</v>
          </cell>
          <cell r="E3388">
            <v>21.83</v>
          </cell>
          <cell r="F3388">
            <v>86.45</v>
          </cell>
        </row>
        <row r="3389">
          <cell r="A3389" t="str">
            <v>47.01.170</v>
          </cell>
          <cell r="B3389" t="str">
            <v>Válvula de esfera monobloco em latão, passagem plena, acionamento com alavanca, DN= 1/2´</v>
          </cell>
          <cell r="C3389" t="str">
            <v>UN</v>
          </cell>
          <cell r="D3389">
            <v>22.53</v>
          </cell>
          <cell r="E3389">
            <v>16.37</v>
          </cell>
          <cell r="F3389">
            <v>38.9</v>
          </cell>
        </row>
        <row r="3390">
          <cell r="A3390" t="str">
            <v>47.01.180</v>
          </cell>
          <cell r="B3390" t="str">
            <v>Válvula de esfera monobloco em latão, passagem plena, acionamento com alavanca, DN= 3/4´</v>
          </cell>
          <cell r="C3390" t="str">
            <v>UN</v>
          </cell>
          <cell r="D3390">
            <v>53.01</v>
          </cell>
          <cell r="E3390">
            <v>16.37</v>
          </cell>
          <cell r="F3390">
            <v>69.38</v>
          </cell>
        </row>
        <row r="3391">
          <cell r="A3391" t="str">
            <v>47.01.190</v>
          </cell>
          <cell r="B3391" t="str">
            <v>Válvula de esfera monobloco em latão, passagem plena, acionamento com alavanca, DN= 1´</v>
          </cell>
          <cell r="C3391" t="str">
            <v>UN</v>
          </cell>
          <cell r="D3391">
            <v>56.28</v>
          </cell>
          <cell r="E3391">
            <v>16.37</v>
          </cell>
          <cell r="F3391">
            <v>72.650000000000006</v>
          </cell>
        </row>
        <row r="3392">
          <cell r="A3392" t="str">
            <v>47.01.191</v>
          </cell>
          <cell r="B3392" t="str">
            <v>Válvula de esfera monobloco em latão, passagem plena, acionamento com alavanca, DN= 1.1/4´</v>
          </cell>
          <cell r="C3392" t="str">
            <v>UN</v>
          </cell>
          <cell r="D3392">
            <v>91.34</v>
          </cell>
          <cell r="E3392">
            <v>18.2</v>
          </cell>
          <cell r="F3392">
            <v>109.54</v>
          </cell>
        </row>
        <row r="3393">
          <cell r="A3393" t="str">
            <v>47.01.210</v>
          </cell>
          <cell r="B3393" t="str">
            <v>Válvula de esfera monobloco em latão, passagem plena, acionamento com alavanca, DN= 2´</v>
          </cell>
          <cell r="C3393" t="str">
            <v>UN</v>
          </cell>
          <cell r="D3393">
            <v>189.26</v>
          </cell>
          <cell r="E3393">
            <v>16.37</v>
          </cell>
          <cell r="F3393">
            <v>205.63</v>
          </cell>
        </row>
        <row r="3394">
          <cell r="A3394" t="str">
            <v>47.01.220</v>
          </cell>
          <cell r="B3394" t="str">
            <v>Válvula de esfera monobloco em latão, passagem plena, acionamento com alavanca, DN= 4´</v>
          </cell>
          <cell r="C3394" t="str">
            <v>UN</v>
          </cell>
          <cell r="D3394">
            <v>1090.43</v>
          </cell>
          <cell r="E3394">
            <v>36.39</v>
          </cell>
          <cell r="F3394">
            <v>1126.82</v>
          </cell>
        </row>
        <row r="3395">
          <cell r="A3395" t="str">
            <v>47.02</v>
          </cell>
          <cell r="B3395" t="str">
            <v>Registro e / ou valvula em latao fundido com acabamento cromado</v>
          </cell>
        </row>
        <row r="3396">
          <cell r="A3396" t="str">
            <v>47.02.010</v>
          </cell>
          <cell r="B3396" t="str">
            <v>Registro de gaveta em latão fundido cromado com canopla, DN= 1/2´ - linha especial</v>
          </cell>
          <cell r="C3396" t="str">
            <v>UN</v>
          </cell>
          <cell r="D3396">
            <v>88.88</v>
          </cell>
          <cell r="E3396">
            <v>16.37</v>
          </cell>
          <cell r="F3396">
            <v>105.25</v>
          </cell>
        </row>
        <row r="3397">
          <cell r="A3397" t="str">
            <v>47.02.020</v>
          </cell>
          <cell r="B3397" t="str">
            <v>Registro de gaveta em latão fundido cromado com canopla, DN= 3/4´ - linha especial</v>
          </cell>
          <cell r="C3397" t="str">
            <v>UN</v>
          </cell>
          <cell r="D3397">
            <v>82.16</v>
          </cell>
          <cell r="E3397">
            <v>16.37</v>
          </cell>
          <cell r="F3397">
            <v>98.53</v>
          </cell>
        </row>
        <row r="3398">
          <cell r="A3398" t="str">
            <v>47.02.030</v>
          </cell>
          <cell r="B3398" t="str">
            <v>Registro de gaveta em latão fundido cromado com canopla, DN= 1´ - linha especial</v>
          </cell>
          <cell r="C3398" t="str">
            <v>UN</v>
          </cell>
          <cell r="D3398">
            <v>105.68</v>
          </cell>
          <cell r="E3398">
            <v>16.37</v>
          </cell>
          <cell r="F3398">
            <v>122.05</v>
          </cell>
        </row>
        <row r="3399">
          <cell r="A3399" t="str">
            <v>47.02.040</v>
          </cell>
          <cell r="B3399" t="str">
            <v>Registro de gaveta em latão fundido cromado com canopla, DN= 1 1/4´ - linha especial</v>
          </cell>
          <cell r="C3399" t="str">
            <v>UN</v>
          </cell>
          <cell r="D3399">
            <v>148.26</v>
          </cell>
          <cell r="E3399">
            <v>16.37</v>
          </cell>
          <cell r="F3399">
            <v>164.63</v>
          </cell>
        </row>
        <row r="3400">
          <cell r="A3400" t="str">
            <v>47.02.050</v>
          </cell>
          <cell r="B3400" t="str">
            <v>Registro de gaveta em latão fundido cromado com canopla, DN= 1 1/2´ - linha especial</v>
          </cell>
          <cell r="C3400" t="str">
            <v>UN</v>
          </cell>
          <cell r="D3400">
            <v>141.59</v>
          </cell>
          <cell r="E3400">
            <v>16.37</v>
          </cell>
          <cell r="F3400">
            <v>157.96</v>
          </cell>
        </row>
        <row r="3401">
          <cell r="A3401" t="str">
            <v>47.02.100</v>
          </cell>
          <cell r="B3401" t="str">
            <v>Registro de pressão em latão fundido cromado com canopla, DN= 1/2´ - linha especial</v>
          </cell>
          <cell r="C3401" t="str">
            <v>UN</v>
          </cell>
          <cell r="D3401">
            <v>83.44</v>
          </cell>
          <cell r="E3401">
            <v>16.37</v>
          </cell>
          <cell r="F3401">
            <v>99.81</v>
          </cell>
        </row>
        <row r="3402">
          <cell r="A3402" t="str">
            <v>47.02.110</v>
          </cell>
          <cell r="B3402" t="str">
            <v>Registro de pressão em latão fundido cromado com canopla, DN= 3/4´ - linha especial</v>
          </cell>
          <cell r="C3402" t="str">
            <v>UN</v>
          </cell>
          <cell r="D3402">
            <v>78.3</v>
          </cell>
          <cell r="E3402">
            <v>16.37</v>
          </cell>
          <cell r="F3402">
            <v>94.67</v>
          </cell>
        </row>
        <row r="3403">
          <cell r="A3403" t="str">
            <v>47.02.200</v>
          </cell>
          <cell r="B3403" t="str">
            <v>Registro regulador de vazão para chuveiro e ducha em latão cromado com canopla, DN= 1/2´</v>
          </cell>
          <cell r="C3403" t="str">
            <v>UN</v>
          </cell>
          <cell r="D3403">
            <v>68.430000000000007</v>
          </cell>
          <cell r="E3403">
            <v>16.37</v>
          </cell>
          <cell r="F3403">
            <v>84.8</v>
          </cell>
        </row>
        <row r="3404">
          <cell r="A3404" t="str">
            <v>47.02.210</v>
          </cell>
          <cell r="B3404" t="str">
            <v>Registro regulador de vazão para torneira, misturador e bidê, em latão cromado com canopla, DN= 1/2´</v>
          </cell>
          <cell r="C3404" t="str">
            <v>UN</v>
          </cell>
          <cell r="D3404">
            <v>63.35</v>
          </cell>
          <cell r="E3404">
            <v>16.37</v>
          </cell>
          <cell r="F3404">
            <v>79.72</v>
          </cell>
        </row>
        <row r="3405">
          <cell r="A3405" t="str">
            <v>47.04</v>
          </cell>
          <cell r="B3405" t="str">
            <v>Valvula de descarga ou para acionamento de metais sanitarios</v>
          </cell>
        </row>
        <row r="3406">
          <cell r="A3406" t="str">
            <v>47.04.020</v>
          </cell>
          <cell r="B3406" t="str">
            <v>Válvula de descarga com registro próprio, duplo acionamento limitador de fluxo, DN= 1 1/4´</v>
          </cell>
          <cell r="C3406" t="str">
            <v>UN</v>
          </cell>
          <cell r="D3406">
            <v>332.31</v>
          </cell>
          <cell r="E3406">
            <v>54.59</v>
          </cell>
          <cell r="F3406">
            <v>386.9</v>
          </cell>
        </row>
        <row r="3407">
          <cell r="A3407" t="str">
            <v>47.04.030</v>
          </cell>
          <cell r="B3407" t="str">
            <v>Válvula de descarga com registro próprio, DN= 1 1/4´</v>
          </cell>
          <cell r="C3407" t="str">
            <v>UN</v>
          </cell>
          <cell r="D3407">
            <v>264.63</v>
          </cell>
          <cell r="E3407">
            <v>54.59</v>
          </cell>
          <cell r="F3407">
            <v>319.22000000000003</v>
          </cell>
        </row>
        <row r="3408">
          <cell r="A3408" t="str">
            <v>47.04.040</v>
          </cell>
          <cell r="B3408" t="str">
            <v>Válvula de descarga com registro próprio, DN= 1 1/2´</v>
          </cell>
          <cell r="C3408" t="str">
            <v>UN</v>
          </cell>
          <cell r="D3408">
            <v>261.45</v>
          </cell>
          <cell r="E3408">
            <v>54.59</v>
          </cell>
          <cell r="F3408">
            <v>316.04000000000002</v>
          </cell>
        </row>
        <row r="3409">
          <cell r="A3409" t="str">
            <v>47.04.050</v>
          </cell>
          <cell r="B3409" t="str">
            <v>Válvula de descarga antivandalismo, DN= 1 1/2´</v>
          </cell>
          <cell r="C3409" t="str">
            <v>UN</v>
          </cell>
          <cell r="D3409">
            <v>389.76</v>
          </cell>
          <cell r="E3409">
            <v>54.59</v>
          </cell>
          <cell r="F3409">
            <v>444.35</v>
          </cell>
        </row>
        <row r="3410">
          <cell r="A3410" t="str">
            <v>47.04.080</v>
          </cell>
          <cell r="B3410" t="str">
            <v>Válvula de descarga externa, tipo alavanca com registro próprio, DN= 1 1/4´ e DN= 1 1/2´</v>
          </cell>
          <cell r="C3410" t="str">
            <v>UN</v>
          </cell>
          <cell r="D3410">
            <v>983.92</v>
          </cell>
          <cell r="E3410">
            <v>54.59</v>
          </cell>
          <cell r="F3410">
            <v>1038.51</v>
          </cell>
        </row>
        <row r="3411">
          <cell r="A3411" t="str">
            <v>47.04.090</v>
          </cell>
          <cell r="B3411" t="str">
            <v>Válvula de mictório antivandalismo, DN= 3/4´</v>
          </cell>
          <cell r="C3411" t="str">
            <v>UN</v>
          </cell>
          <cell r="D3411">
            <v>426.7</v>
          </cell>
          <cell r="E3411">
            <v>21.83</v>
          </cell>
          <cell r="F3411">
            <v>448.53</v>
          </cell>
        </row>
        <row r="3412">
          <cell r="A3412" t="str">
            <v>47.04.100</v>
          </cell>
          <cell r="B3412" t="str">
            <v>Válvula de mictório padrão, vazão automática, DN= 3/4´</v>
          </cell>
          <cell r="C3412" t="str">
            <v>UN</v>
          </cell>
          <cell r="D3412">
            <v>310.45999999999998</v>
          </cell>
          <cell r="E3412">
            <v>21.83</v>
          </cell>
          <cell r="F3412">
            <v>332.29</v>
          </cell>
        </row>
        <row r="3413">
          <cell r="A3413" t="str">
            <v>47.04.110</v>
          </cell>
          <cell r="B3413" t="str">
            <v>Válvula de acionamento hidromecânico para piso</v>
          </cell>
          <cell r="C3413" t="str">
            <v>UN</v>
          </cell>
          <cell r="D3413">
            <v>734.38</v>
          </cell>
          <cell r="E3413">
            <v>54.59</v>
          </cell>
          <cell r="F3413">
            <v>788.97</v>
          </cell>
        </row>
        <row r="3414">
          <cell r="A3414" t="str">
            <v>47.04.120</v>
          </cell>
          <cell r="B3414" t="str">
            <v>Válvula de acionamento hidromecânico para ducha, em latão cromado, DN= 3/4´</v>
          </cell>
          <cell r="C3414" t="str">
            <v>UN</v>
          </cell>
          <cell r="D3414">
            <v>412.52</v>
          </cell>
          <cell r="E3414">
            <v>16.37</v>
          </cell>
          <cell r="F3414">
            <v>428.89</v>
          </cell>
        </row>
        <row r="3415">
          <cell r="A3415" t="str">
            <v>47.04.180</v>
          </cell>
          <cell r="B3415" t="str">
            <v>Válvula de descarga com registro próprio, duplo acionamento limitador de fluxo, DN = 1 1/2´</v>
          </cell>
          <cell r="C3415" t="str">
            <v>UN</v>
          </cell>
          <cell r="D3415">
            <v>320.60000000000002</v>
          </cell>
          <cell r="E3415">
            <v>54.59</v>
          </cell>
          <cell r="F3415">
            <v>375.19</v>
          </cell>
        </row>
        <row r="3416">
          <cell r="A3416" t="str">
            <v>47.05</v>
          </cell>
          <cell r="B3416" t="str">
            <v>Registro e / ou valvula em bronze</v>
          </cell>
        </row>
        <row r="3417">
          <cell r="A3417" t="str">
            <v>47.05.010</v>
          </cell>
          <cell r="B3417" t="str">
            <v>Válvula de retenção horizontal em bronze, DN= 3/4´</v>
          </cell>
          <cell r="C3417" t="str">
            <v>UN</v>
          </cell>
          <cell r="D3417">
            <v>92.73</v>
          </cell>
          <cell r="E3417">
            <v>16.37</v>
          </cell>
          <cell r="F3417">
            <v>109.1</v>
          </cell>
        </row>
        <row r="3418">
          <cell r="A3418" t="str">
            <v>47.05.020</v>
          </cell>
          <cell r="B3418" t="str">
            <v>Válvula de retenção horizontal em bronze, DN= 1´</v>
          </cell>
          <cell r="C3418" t="str">
            <v>UN</v>
          </cell>
          <cell r="D3418">
            <v>110.71</v>
          </cell>
          <cell r="E3418">
            <v>16.37</v>
          </cell>
          <cell r="F3418">
            <v>127.08</v>
          </cell>
        </row>
        <row r="3419">
          <cell r="A3419" t="str">
            <v>47.05.030</v>
          </cell>
          <cell r="B3419" t="str">
            <v>Válvula de retenção horizontal em bronze, DN= 1 1/4´</v>
          </cell>
          <cell r="C3419" t="str">
            <v>UN</v>
          </cell>
          <cell r="D3419">
            <v>158.01</v>
          </cell>
          <cell r="E3419">
            <v>16.37</v>
          </cell>
          <cell r="F3419">
            <v>174.38</v>
          </cell>
        </row>
        <row r="3420">
          <cell r="A3420" t="str">
            <v>47.05.040</v>
          </cell>
          <cell r="B3420" t="str">
            <v>Válvula de retenção horizontal em bronze, DN= 1 1/2´</v>
          </cell>
          <cell r="C3420" t="str">
            <v>UN</v>
          </cell>
          <cell r="D3420">
            <v>182.95</v>
          </cell>
          <cell r="E3420">
            <v>16.37</v>
          </cell>
          <cell r="F3420">
            <v>199.32</v>
          </cell>
        </row>
        <row r="3421">
          <cell r="A3421" t="str">
            <v>47.05.050</v>
          </cell>
          <cell r="B3421" t="str">
            <v>Válvula de retenção horizontal em bronze, DN= 2´</v>
          </cell>
          <cell r="C3421" t="str">
            <v>UN</v>
          </cell>
          <cell r="D3421">
            <v>249.24</v>
          </cell>
          <cell r="E3421">
            <v>16.37</v>
          </cell>
          <cell r="F3421">
            <v>265.61</v>
          </cell>
        </row>
        <row r="3422">
          <cell r="A3422" t="str">
            <v>47.05.060</v>
          </cell>
          <cell r="B3422" t="str">
            <v>Válvula de retenção horizontal em bronze, DN= 2 1/2´</v>
          </cell>
          <cell r="C3422" t="str">
            <v>UN</v>
          </cell>
          <cell r="D3422">
            <v>428.2</v>
          </cell>
          <cell r="E3422">
            <v>16.37</v>
          </cell>
          <cell r="F3422">
            <v>444.57</v>
          </cell>
        </row>
        <row r="3423">
          <cell r="A3423" t="str">
            <v>47.05.070</v>
          </cell>
          <cell r="B3423" t="str">
            <v>Válvula de retenção horizontal em bronze, DN= 3´</v>
          </cell>
          <cell r="C3423" t="str">
            <v>UN</v>
          </cell>
          <cell r="D3423">
            <v>518.32000000000005</v>
          </cell>
          <cell r="E3423">
            <v>16.37</v>
          </cell>
          <cell r="F3423">
            <v>534.69000000000005</v>
          </cell>
        </row>
        <row r="3424">
          <cell r="A3424" t="str">
            <v>47.05.080</v>
          </cell>
          <cell r="B3424" t="str">
            <v>Válvula de retenção horizontal em bronze, DN= 4´</v>
          </cell>
          <cell r="C3424" t="str">
            <v>UN</v>
          </cell>
          <cell r="D3424">
            <v>894.14</v>
          </cell>
          <cell r="E3424">
            <v>21.83</v>
          </cell>
          <cell r="F3424">
            <v>915.97</v>
          </cell>
        </row>
        <row r="3425">
          <cell r="A3425" t="str">
            <v>47.05.100</v>
          </cell>
          <cell r="B3425" t="str">
            <v>Válvula de retenção vertical em bronze, DN= 1´</v>
          </cell>
          <cell r="C3425" t="str">
            <v>UN</v>
          </cell>
          <cell r="D3425">
            <v>76.64</v>
          </cell>
          <cell r="E3425">
            <v>16.37</v>
          </cell>
          <cell r="F3425">
            <v>93.01</v>
          </cell>
        </row>
        <row r="3426">
          <cell r="A3426" t="str">
            <v>47.05.110</v>
          </cell>
          <cell r="B3426" t="str">
            <v>Válvula de retenção vertical em bronze, DN= 1 1/4´</v>
          </cell>
          <cell r="C3426" t="str">
            <v>UN</v>
          </cell>
          <cell r="D3426">
            <v>105.81</v>
          </cell>
          <cell r="E3426">
            <v>16.37</v>
          </cell>
          <cell r="F3426">
            <v>122.18</v>
          </cell>
        </row>
        <row r="3427">
          <cell r="A3427" t="str">
            <v>47.05.120</v>
          </cell>
          <cell r="B3427" t="str">
            <v>Válvula de retenção vertical em bronze, DN= 1 1/2´</v>
          </cell>
          <cell r="C3427" t="str">
            <v>UN</v>
          </cell>
          <cell r="D3427">
            <v>132.53</v>
          </cell>
          <cell r="E3427">
            <v>16.37</v>
          </cell>
          <cell r="F3427">
            <v>148.9</v>
          </cell>
        </row>
        <row r="3428">
          <cell r="A3428" t="str">
            <v>47.05.130</v>
          </cell>
          <cell r="B3428" t="str">
            <v>Válvula de retenção vertical em bronze, DN= 2´</v>
          </cell>
          <cell r="C3428" t="str">
            <v>UN</v>
          </cell>
          <cell r="D3428">
            <v>187.04</v>
          </cell>
          <cell r="E3428">
            <v>16.37</v>
          </cell>
          <cell r="F3428">
            <v>203.41</v>
          </cell>
        </row>
        <row r="3429">
          <cell r="A3429" t="str">
            <v>47.05.140</v>
          </cell>
          <cell r="B3429" t="str">
            <v>Válvula de retenção vertical em bronze, DN= 2 1/2´</v>
          </cell>
          <cell r="C3429" t="str">
            <v>UN</v>
          </cell>
          <cell r="D3429">
            <v>308.73</v>
          </cell>
          <cell r="E3429">
            <v>16.37</v>
          </cell>
          <cell r="F3429">
            <v>325.10000000000002</v>
          </cell>
        </row>
        <row r="3430">
          <cell r="A3430" t="str">
            <v>47.05.150</v>
          </cell>
          <cell r="B3430" t="str">
            <v>Válvula de retenção vertical em bronze, DN= 3´</v>
          </cell>
          <cell r="C3430" t="str">
            <v>UN</v>
          </cell>
          <cell r="D3430">
            <v>457.33</v>
          </cell>
          <cell r="E3430">
            <v>16.37</v>
          </cell>
          <cell r="F3430">
            <v>473.7</v>
          </cell>
        </row>
        <row r="3431">
          <cell r="A3431" t="str">
            <v>47.05.160</v>
          </cell>
          <cell r="B3431" t="str">
            <v>Válvula de retenção vertical em bronze, DN= 4´</v>
          </cell>
          <cell r="C3431" t="str">
            <v>UN</v>
          </cell>
          <cell r="D3431">
            <v>787.62</v>
          </cell>
          <cell r="E3431">
            <v>21.83</v>
          </cell>
          <cell r="F3431">
            <v>809.45</v>
          </cell>
        </row>
        <row r="3432">
          <cell r="A3432" t="str">
            <v>47.05.170</v>
          </cell>
          <cell r="B3432" t="str">
            <v>Válvula de retenção de pé com crivo em bronze, DN= 1´</v>
          </cell>
          <cell r="C3432" t="str">
            <v>UN</v>
          </cell>
          <cell r="D3432">
            <v>71.849999999999994</v>
          </cell>
          <cell r="E3432">
            <v>16.37</v>
          </cell>
          <cell r="F3432">
            <v>88.22</v>
          </cell>
        </row>
        <row r="3433">
          <cell r="A3433" t="str">
            <v>47.05.180</v>
          </cell>
          <cell r="B3433" t="str">
            <v>Válvula de retenção de pé com crivo em bronze, DN= 1 1/4´</v>
          </cell>
          <cell r="C3433" t="str">
            <v>UN</v>
          </cell>
          <cell r="D3433">
            <v>100.33</v>
          </cell>
          <cell r="E3433">
            <v>16.37</v>
          </cell>
          <cell r="F3433">
            <v>116.7</v>
          </cell>
        </row>
        <row r="3434">
          <cell r="A3434" t="str">
            <v>47.05.190</v>
          </cell>
          <cell r="B3434" t="str">
            <v>Válvula de retenção de pé com crivo em bronze, DN= 1 1/2´</v>
          </cell>
          <cell r="C3434" t="str">
            <v>UN</v>
          </cell>
          <cell r="D3434">
            <v>123.68</v>
          </cell>
          <cell r="E3434">
            <v>16.37</v>
          </cell>
          <cell r="F3434">
            <v>140.05000000000001</v>
          </cell>
        </row>
        <row r="3435">
          <cell r="A3435" t="str">
            <v>47.05.200</v>
          </cell>
          <cell r="B3435" t="str">
            <v>Válvula de retenção de pé com crivo em bronze, DN= 2´</v>
          </cell>
          <cell r="C3435" t="str">
            <v>UN</v>
          </cell>
          <cell r="D3435">
            <v>168.46</v>
          </cell>
          <cell r="E3435">
            <v>16.37</v>
          </cell>
          <cell r="F3435">
            <v>184.83</v>
          </cell>
        </row>
        <row r="3436">
          <cell r="A3436" t="str">
            <v>47.05.210</v>
          </cell>
          <cell r="B3436" t="str">
            <v>Válvula de retenção de pé com crivo em bronze, DN= 2 1/2´</v>
          </cell>
          <cell r="C3436" t="str">
            <v>UN</v>
          </cell>
          <cell r="D3436">
            <v>271.27</v>
          </cell>
          <cell r="E3436">
            <v>16.37</v>
          </cell>
          <cell r="F3436">
            <v>287.64</v>
          </cell>
        </row>
        <row r="3437">
          <cell r="A3437" t="str">
            <v>47.05.220</v>
          </cell>
          <cell r="B3437" t="str">
            <v>Válvula de gaveta em bronze, com haste não ascendente, classe 125 libras para vapor e classe 200 libras para água, óleo e gás, DN= 6´</v>
          </cell>
          <cell r="C3437" t="str">
            <v>UN</v>
          </cell>
          <cell r="D3437">
            <v>5733.77</v>
          </cell>
          <cell r="E3437">
            <v>27.29</v>
          </cell>
          <cell r="F3437">
            <v>5761.06</v>
          </cell>
        </row>
        <row r="3438">
          <cell r="A3438" t="str">
            <v>47.05.230</v>
          </cell>
          <cell r="B3438" t="str">
            <v>Válvula de gaveta em bronze, com haste não ascendente, classe 125 libras para vapor e classe 200 libras para água, óleo e gás, DN= 2´</v>
          </cell>
          <cell r="C3438" t="str">
            <v>UN</v>
          </cell>
          <cell r="D3438">
            <v>157.38999999999999</v>
          </cell>
          <cell r="E3438">
            <v>16.37</v>
          </cell>
          <cell r="F3438">
            <v>173.76</v>
          </cell>
        </row>
        <row r="3439">
          <cell r="A3439" t="str">
            <v>47.05.240</v>
          </cell>
          <cell r="B3439" t="str">
            <v>Válvula globo em bronze, classe 125 libras para vapor e classe 200 libras para água, óleo e gás, DN= 2´</v>
          </cell>
          <cell r="C3439" t="str">
            <v>UN</v>
          </cell>
          <cell r="D3439">
            <v>417.22</v>
          </cell>
          <cell r="E3439">
            <v>16.37</v>
          </cell>
          <cell r="F3439">
            <v>433.59</v>
          </cell>
        </row>
        <row r="3440">
          <cell r="A3440" t="str">
            <v>47.05.260</v>
          </cell>
          <cell r="B3440" t="str">
            <v>Válvula de retenção de pé com crivo em bronze, DN= 3´</v>
          </cell>
          <cell r="C3440" t="str">
            <v>UN</v>
          </cell>
          <cell r="D3440">
            <v>403.48</v>
          </cell>
          <cell r="E3440">
            <v>16.37</v>
          </cell>
          <cell r="F3440">
            <v>419.85</v>
          </cell>
        </row>
        <row r="3441">
          <cell r="A3441" t="str">
            <v>47.05.270</v>
          </cell>
          <cell r="B3441" t="str">
            <v>Válvula de retenção de pé com crivo em bronze, DN= 4´</v>
          </cell>
          <cell r="C3441" t="str">
            <v>UN</v>
          </cell>
          <cell r="D3441">
            <v>784.74</v>
          </cell>
          <cell r="E3441">
            <v>21.83</v>
          </cell>
          <cell r="F3441">
            <v>806.57</v>
          </cell>
        </row>
        <row r="3442">
          <cell r="A3442" t="str">
            <v>47.05.280</v>
          </cell>
          <cell r="B3442" t="str">
            <v>Válvula globo angular de 45° em bronze, DN= 2 1/2´</v>
          </cell>
          <cell r="C3442" t="str">
            <v>UN</v>
          </cell>
          <cell r="D3442">
            <v>324.11</v>
          </cell>
          <cell r="E3442">
            <v>16.37</v>
          </cell>
          <cell r="F3442">
            <v>340.48</v>
          </cell>
        </row>
        <row r="3443">
          <cell r="A3443" t="str">
            <v>47.05.290</v>
          </cell>
          <cell r="B3443" t="str">
            <v>Válvula de gaveta em bronze, haste ascendente, classe 150 libras para vapor saturado e 300 libras para água, óleo e gás, DN= 1/2´</v>
          </cell>
          <cell r="C3443" t="str">
            <v>UN</v>
          </cell>
          <cell r="D3443">
            <v>124.05</v>
          </cell>
          <cell r="E3443">
            <v>9.1</v>
          </cell>
          <cell r="F3443">
            <v>133.15</v>
          </cell>
        </row>
        <row r="3444">
          <cell r="A3444" t="str">
            <v>47.05.296</v>
          </cell>
          <cell r="B3444" t="str">
            <v>Válvula de gaveta em bronze, haste ascendente, classe 150 libras para vapor saturado e 300 libras para água, óleo e gás, DN= 4´</v>
          </cell>
          <cell r="C3444" t="str">
            <v>UN</v>
          </cell>
          <cell r="D3444">
            <v>4810.57</v>
          </cell>
          <cell r="E3444">
            <v>21.83</v>
          </cell>
          <cell r="F3444">
            <v>4832.3999999999996</v>
          </cell>
        </row>
        <row r="3445">
          <cell r="A3445" t="str">
            <v>47.05.300</v>
          </cell>
          <cell r="B3445" t="str">
            <v>Válvula de gaveta em bronze, haste não ascendente, classe 150 libras para vapor saturado e 300 libras para água, óleo e gás, DN= 4´</v>
          </cell>
          <cell r="C3445" t="str">
            <v>UN</v>
          </cell>
          <cell r="D3445">
            <v>1783.43</v>
          </cell>
          <cell r="E3445">
            <v>21.83</v>
          </cell>
          <cell r="F3445">
            <v>1805.26</v>
          </cell>
        </row>
        <row r="3446">
          <cell r="A3446" t="str">
            <v>47.05.310</v>
          </cell>
          <cell r="B3446" t="str">
            <v>Válvula de gaveta em bronze, haste não ascendente, classe 150 libras para vapor saturado e 300 libras para água, óleo e gás, DN= 2´</v>
          </cell>
          <cell r="C3446" t="str">
            <v>UN</v>
          </cell>
          <cell r="D3446">
            <v>350.22</v>
          </cell>
          <cell r="E3446">
            <v>16.37</v>
          </cell>
          <cell r="F3446">
            <v>366.59</v>
          </cell>
        </row>
        <row r="3447">
          <cell r="A3447" t="str">
            <v>47.05.340</v>
          </cell>
          <cell r="B3447" t="str">
            <v>Válvula globo em bronze, classe 150 libras para vapor saturado e 300 libras para água, óleo e gás, DN= 3/4´</v>
          </cell>
          <cell r="C3447" t="str">
            <v>UN</v>
          </cell>
          <cell r="D3447">
            <v>171.09</v>
          </cell>
          <cell r="E3447">
            <v>16.37</v>
          </cell>
          <cell r="F3447">
            <v>187.46</v>
          </cell>
        </row>
        <row r="3448">
          <cell r="A3448" t="str">
            <v>47.05.350</v>
          </cell>
          <cell r="B3448" t="str">
            <v>Válvula globo em bronze, classe 150 libras para vapor saturado e 300 libras para água, óleo e gás, DN= 1´</v>
          </cell>
          <cell r="C3448" t="str">
            <v>UN</v>
          </cell>
          <cell r="D3448">
            <v>223.21</v>
          </cell>
          <cell r="E3448">
            <v>16.37</v>
          </cell>
          <cell r="F3448">
            <v>239.58</v>
          </cell>
        </row>
        <row r="3449">
          <cell r="A3449" t="str">
            <v>47.05.360</v>
          </cell>
          <cell r="B3449" t="str">
            <v>Válvula globo em bronze, classe 150 libras para vapor saturado e 300 libras para água, óleo e gás, DN= 1 1/2´</v>
          </cell>
          <cell r="C3449" t="str">
            <v>UN</v>
          </cell>
          <cell r="D3449">
            <v>471.08</v>
          </cell>
          <cell r="E3449">
            <v>16.37</v>
          </cell>
          <cell r="F3449">
            <v>487.45</v>
          </cell>
        </row>
        <row r="3450">
          <cell r="A3450" t="str">
            <v>47.05.370</v>
          </cell>
          <cell r="B3450" t="str">
            <v>Válvula globo em bronze, classe 150 libras para vapor saturado e 300 libras para água, óleo e gás, DN= 2´</v>
          </cell>
          <cell r="C3450" t="str">
            <v>UN</v>
          </cell>
          <cell r="D3450">
            <v>597.32000000000005</v>
          </cell>
          <cell r="E3450">
            <v>16.37</v>
          </cell>
          <cell r="F3450">
            <v>613.69000000000005</v>
          </cell>
        </row>
        <row r="3451">
          <cell r="A3451" t="str">
            <v>47.05.390</v>
          </cell>
          <cell r="B3451" t="str">
            <v>Válvula globo em bronze, classe 150 libras para vapor saturado e 300 libras para água, óleo e gás, DN= 2 1/2´</v>
          </cell>
          <cell r="C3451" t="str">
            <v>UN</v>
          </cell>
          <cell r="D3451">
            <v>903.19</v>
          </cell>
          <cell r="E3451">
            <v>16.37</v>
          </cell>
          <cell r="F3451">
            <v>919.56</v>
          </cell>
        </row>
        <row r="3452">
          <cell r="A3452" t="str">
            <v>47.05.392</v>
          </cell>
          <cell r="B3452" t="str">
            <v>Válvula globo em bronze, classe 150 libras para vapor saturado e 300 libras para água, óleo e gás, DN= 3´</v>
          </cell>
          <cell r="C3452" t="str">
            <v>UN</v>
          </cell>
          <cell r="D3452">
            <v>2090.06</v>
          </cell>
          <cell r="E3452">
            <v>21.83</v>
          </cell>
          <cell r="F3452">
            <v>2111.89</v>
          </cell>
        </row>
        <row r="3453">
          <cell r="A3453" t="str">
            <v>47.05.394</v>
          </cell>
          <cell r="B3453" t="str">
            <v>Válvula globo em bronze, classe 150 libras para vapor saturado e 300 libras para água, óleo e gás, DN= 4´</v>
          </cell>
          <cell r="C3453" t="str">
            <v>UN</v>
          </cell>
          <cell r="D3453">
            <v>4994.6000000000004</v>
          </cell>
          <cell r="E3453">
            <v>21.83</v>
          </cell>
          <cell r="F3453">
            <v>5016.43</v>
          </cell>
        </row>
        <row r="3454">
          <cell r="A3454" t="str">
            <v>47.05.398</v>
          </cell>
          <cell r="B3454" t="str">
            <v>Válvula de gaveta em bronze, haste não ascendente, classe 125 libras para vapor e classe 200 libras para água, óleo e gás, DN= 3/4´</v>
          </cell>
          <cell r="C3454" t="str">
            <v>UN</v>
          </cell>
          <cell r="D3454">
            <v>61.55</v>
          </cell>
          <cell r="E3454">
            <v>10.92</v>
          </cell>
          <cell r="F3454">
            <v>72.47</v>
          </cell>
        </row>
        <row r="3455">
          <cell r="A3455" t="str">
            <v>47.05.400</v>
          </cell>
          <cell r="B3455" t="str">
            <v>Válvula de gaveta em bronze, haste não ascendente, classe 125 libras para vapor e classe 200 libras para água, óleo e gás, DN= 1´</v>
          </cell>
          <cell r="C3455" t="str">
            <v>UN</v>
          </cell>
          <cell r="D3455">
            <v>72.12</v>
          </cell>
          <cell r="E3455">
            <v>16.37</v>
          </cell>
          <cell r="F3455">
            <v>88.49</v>
          </cell>
        </row>
        <row r="3456">
          <cell r="A3456" t="str">
            <v>47.05.406</v>
          </cell>
          <cell r="B3456" t="str">
            <v>Válvula de gaveta em bronze, haste não ascendente, classe 125 libras para vapor e classe 200 libras para água, óleo e gás, DN= 1.1/4´</v>
          </cell>
          <cell r="C3456" t="str">
            <v>UN</v>
          </cell>
          <cell r="D3456">
            <v>89.77</v>
          </cell>
          <cell r="E3456">
            <v>14.56</v>
          </cell>
          <cell r="F3456">
            <v>104.33</v>
          </cell>
        </row>
        <row r="3457">
          <cell r="A3457" t="str">
            <v>47.05.410</v>
          </cell>
          <cell r="B3457" t="str">
            <v>Válvula de gaveta em bronze, haste não ascendente, classe 125 libras para vapor e classe 200 libras para água, óleo e gás, DN= 1 1/2´</v>
          </cell>
          <cell r="C3457" t="str">
            <v>UN</v>
          </cell>
          <cell r="D3457">
            <v>101.37</v>
          </cell>
          <cell r="E3457">
            <v>16.37</v>
          </cell>
          <cell r="F3457">
            <v>117.74</v>
          </cell>
        </row>
        <row r="3458">
          <cell r="A3458" t="str">
            <v>47.05.420</v>
          </cell>
          <cell r="B3458" t="str">
            <v>Válvula de gaveta em bronze, haste não ascendente, classe 125 libras para vapor e classe 200 libras para água, óleo e gás, DN= 2 1/2´</v>
          </cell>
          <cell r="C3458" t="str">
            <v>UN</v>
          </cell>
          <cell r="D3458">
            <v>410</v>
          </cell>
          <cell r="E3458">
            <v>16.37</v>
          </cell>
          <cell r="F3458">
            <v>426.37</v>
          </cell>
        </row>
        <row r="3459">
          <cell r="A3459" t="str">
            <v>47.05.430</v>
          </cell>
          <cell r="B3459" t="str">
            <v>Válvula de gaveta em bronze, haste não ascendente, classe 125 libras para vapor e classe 200 libras para água, óleo e gás, DN= 3´</v>
          </cell>
          <cell r="C3459" t="str">
            <v>UN</v>
          </cell>
          <cell r="D3459">
            <v>581.94000000000005</v>
          </cell>
          <cell r="E3459">
            <v>16.37</v>
          </cell>
          <cell r="F3459">
            <v>598.30999999999995</v>
          </cell>
        </row>
        <row r="3460">
          <cell r="A3460" t="str">
            <v>47.05.450</v>
          </cell>
          <cell r="B3460" t="str">
            <v>Válvula redutora de pressão de ação direta em bronze, extremidade roscada, para água, ar, óleo e gás, PE= 200 psi e PS= 20 à 90 psi, DN= 1 1/4´</v>
          </cell>
          <cell r="C3460" t="str">
            <v>UN</v>
          </cell>
          <cell r="D3460">
            <v>4340.1499999999996</v>
          </cell>
          <cell r="E3460">
            <v>72.78</v>
          </cell>
          <cell r="F3460">
            <v>4412.93</v>
          </cell>
        </row>
        <row r="3461">
          <cell r="A3461" t="str">
            <v>47.05.460</v>
          </cell>
          <cell r="B3461" t="str">
            <v>Válvula redutora de pressão de ação direta em bronze, extremidade roscada, para água, ar, óleo e gás, PE= 200 psi e PS= 20 à 90 psi, DN= 2´</v>
          </cell>
          <cell r="C3461" t="str">
            <v>UN</v>
          </cell>
          <cell r="D3461">
            <v>5585.77</v>
          </cell>
          <cell r="E3461">
            <v>72.78</v>
          </cell>
          <cell r="F3461">
            <v>5658.55</v>
          </cell>
        </row>
        <row r="3462">
          <cell r="A3462" t="str">
            <v>47.05.580</v>
          </cell>
          <cell r="B3462" t="str">
            <v>Válvula de gaveta em bronze com fecho rápido, DN= 1 1/2´</v>
          </cell>
          <cell r="C3462" t="str">
            <v>UN</v>
          </cell>
          <cell r="D3462">
            <v>429.17</v>
          </cell>
          <cell r="E3462">
            <v>36.39</v>
          </cell>
          <cell r="F3462">
            <v>465.56</v>
          </cell>
        </row>
        <row r="3463">
          <cell r="A3463" t="str">
            <v>47.06</v>
          </cell>
          <cell r="B3463" t="str">
            <v>Registro e / ou valvula em ferro fundido</v>
          </cell>
        </row>
        <row r="3464">
          <cell r="A3464" t="str">
            <v>47.06.030</v>
          </cell>
          <cell r="B3464" t="str">
            <v>Válvula de gaveta em ferro fundido, haste ascendente com flange, classe 125 libras, DN= 2´</v>
          </cell>
          <cell r="C3464" t="str">
            <v>UN</v>
          </cell>
          <cell r="D3464">
            <v>1230.27</v>
          </cell>
          <cell r="E3464">
            <v>45.49</v>
          </cell>
          <cell r="F3464">
            <v>1275.76</v>
          </cell>
        </row>
        <row r="3465">
          <cell r="A3465" t="str">
            <v>47.06.040</v>
          </cell>
          <cell r="B3465" t="str">
            <v>Válvula de retenção de pé com crivo em ferro fundido, flangeada, DN= 6´</v>
          </cell>
          <cell r="C3465" t="str">
            <v>UN</v>
          </cell>
          <cell r="D3465">
            <v>1710.48</v>
          </cell>
          <cell r="E3465">
            <v>127.37</v>
          </cell>
          <cell r="F3465">
            <v>1837.85</v>
          </cell>
        </row>
        <row r="3466">
          <cell r="A3466" t="str">
            <v>47.06.041</v>
          </cell>
          <cell r="B3466" t="str">
            <v>Válvula de retenção de pé com crivo em ferro fundido, flangeada, DN= 8´</v>
          </cell>
          <cell r="C3466" t="str">
            <v>UN</v>
          </cell>
          <cell r="D3466">
            <v>2646.33</v>
          </cell>
          <cell r="E3466">
            <v>127.37</v>
          </cell>
          <cell r="F3466">
            <v>2773.7</v>
          </cell>
        </row>
        <row r="3467">
          <cell r="A3467" t="str">
            <v>47.06.050</v>
          </cell>
          <cell r="B3467" t="str">
            <v>Válvula de retenção tipo portinhola dupla em ferro fundido, DN= 6´</v>
          </cell>
          <cell r="C3467" t="str">
            <v>UN</v>
          </cell>
          <cell r="D3467">
            <v>1263.98</v>
          </cell>
          <cell r="E3467">
            <v>127.37</v>
          </cell>
          <cell r="F3467">
            <v>1391.35</v>
          </cell>
        </row>
        <row r="3468">
          <cell r="A3468" t="str">
            <v>47.06.051</v>
          </cell>
          <cell r="B3468" t="str">
            <v>Válvula de retenção tipo portinhola simples em ferro fundido, flangeada, DN= 6´</v>
          </cell>
          <cell r="C3468" t="str">
            <v>UN</v>
          </cell>
          <cell r="D3468">
            <v>2736.26</v>
          </cell>
          <cell r="E3468">
            <v>127.37</v>
          </cell>
          <cell r="F3468">
            <v>2863.63</v>
          </cell>
        </row>
        <row r="3469">
          <cell r="A3469" t="str">
            <v>47.06.060</v>
          </cell>
          <cell r="B3469" t="str">
            <v>Válvula de gaveta em ferro fundido com bolsa, DN= 150 mm</v>
          </cell>
          <cell r="C3469" t="str">
            <v>UN</v>
          </cell>
          <cell r="D3469">
            <v>1719.84</v>
          </cell>
          <cell r="E3469">
            <v>72.78</v>
          </cell>
          <cell r="F3469">
            <v>1792.62</v>
          </cell>
        </row>
        <row r="3470">
          <cell r="A3470" t="str">
            <v>47.06.070</v>
          </cell>
          <cell r="B3470" t="str">
            <v>Válvula de gaveta em ferro fundido com bolsa, DN= 200 mm</v>
          </cell>
          <cell r="C3470" t="str">
            <v>UN</v>
          </cell>
          <cell r="D3470">
            <v>2963.68</v>
          </cell>
          <cell r="E3470">
            <v>72.78</v>
          </cell>
          <cell r="F3470">
            <v>3036.46</v>
          </cell>
        </row>
        <row r="3471">
          <cell r="A3471" t="str">
            <v>47.06.080</v>
          </cell>
          <cell r="B3471" t="str">
            <v>Válvula de retenção tipo portinhola simples em ferro fundido, DN= 4´</v>
          </cell>
          <cell r="C3471" t="str">
            <v>UN</v>
          </cell>
          <cell r="D3471">
            <v>961.29</v>
          </cell>
          <cell r="E3471">
            <v>72.78</v>
          </cell>
          <cell r="F3471">
            <v>1034.07</v>
          </cell>
        </row>
        <row r="3472">
          <cell r="A3472" t="str">
            <v>47.06.090</v>
          </cell>
          <cell r="B3472" t="str">
            <v>Válvula de retenção tipo portinhola dupla em ferro fundido, DN= 4´</v>
          </cell>
          <cell r="C3472" t="str">
            <v>UN</v>
          </cell>
          <cell r="D3472">
            <v>772.97</v>
          </cell>
          <cell r="E3472">
            <v>72.78</v>
          </cell>
          <cell r="F3472">
            <v>845.75</v>
          </cell>
        </row>
        <row r="3473">
          <cell r="A3473" t="str">
            <v>47.06.100</v>
          </cell>
          <cell r="B3473" t="str">
            <v>Válvula de segurança em ferro fundido rosqueada com pressão de ajuste 0,4 até 0,75kgf/cm², DN= 2´</v>
          </cell>
          <cell r="C3473" t="str">
            <v>UN</v>
          </cell>
          <cell r="D3473">
            <v>6794.62</v>
          </cell>
          <cell r="E3473">
            <v>45.49</v>
          </cell>
          <cell r="F3473">
            <v>6840.11</v>
          </cell>
        </row>
        <row r="3474">
          <cell r="A3474" t="str">
            <v>47.06.110</v>
          </cell>
          <cell r="B3474" t="str">
            <v>Válvula de segurança em ferro fundido rosqueada com pressão de ajuste 6,1 até 10,0kgf/cm², DN= 3/4´</v>
          </cell>
          <cell r="C3474" t="str">
            <v>UN</v>
          </cell>
          <cell r="D3474">
            <v>3302.4</v>
          </cell>
          <cell r="E3474">
            <v>21.83</v>
          </cell>
          <cell r="F3474">
            <v>3324.23</v>
          </cell>
        </row>
        <row r="3475">
          <cell r="A3475" t="str">
            <v>47.06.180</v>
          </cell>
          <cell r="B3475" t="str">
            <v>Válvula de gaveta em ferro fundido com bolsa, DN= 100mm</v>
          </cell>
          <cell r="C3475" t="str">
            <v>UN</v>
          </cell>
          <cell r="D3475">
            <v>967.84</v>
          </cell>
          <cell r="E3475">
            <v>72.78</v>
          </cell>
          <cell r="F3475">
            <v>1040.6199999999999</v>
          </cell>
        </row>
        <row r="3476">
          <cell r="A3476" t="str">
            <v>47.06.310</v>
          </cell>
          <cell r="B3476" t="str">
            <v>Visor de fluxo com janela simples, corpo em ferro fundido ou aço carbono, DN = 1´</v>
          </cell>
          <cell r="C3476" t="str">
            <v>UN</v>
          </cell>
          <cell r="D3476">
            <v>1111.71</v>
          </cell>
          <cell r="E3476">
            <v>27.29</v>
          </cell>
          <cell r="F3476">
            <v>1139</v>
          </cell>
        </row>
        <row r="3477">
          <cell r="A3477" t="str">
            <v>47.06.320</v>
          </cell>
          <cell r="B3477" t="str">
            <v>Válvula de governo (retenção e alarme) completa, corpo em ferro fundido, classe 125 libras, DN= 4´</v>
          </cell>
          <cell r="C3477" t="str">
            <v>UN</v>
          </cell>
          <cell r="D3477">
            <v>8829.6299999999992</v>
          </cell>
          <cell r="E3477">
            <v>109.17</v>
          </cell>
          <cell r="F3477">
            <v>8938.7999999999993</v>
          </cell>
        </row>
        <row r="3478">
          <cell r="A3478" t="str">
            <v>47.06.330</v>
          </cell>
          <cell r="B3478" t="str">
            <v>Válvula de gaveta em ferro fundido, haste ascendente com flange, classe 125 libras, DN= 4´</v>
          </cell>
          <cell r="C3478" t="str">
            <v>UN</v>
          </cell>
          <cell r="D3478">
            <v>2009.79</v>
          </cell>
          <cell r="E3478">
            <v>72.78</v>
          </cell>
          <cell r="F3478">
            <v>2082.5700000000002</v>
          </cell>
        </row>
        <row r="3479">
          <cell r="A3479" t="str">
            <v>47.06.340</v>
          </cell>
          <cell r="B3479" t="str">
            <v>Válvula de gaveta em ferro fundido, haste ascendente com flange, classe 125 libras, DN= 6´</v>
          </cell>
          <cell r="C3479" t="str">
            <v>UN</v>
          </cell>
          <cell r="D3479">
            <v>2996.99</v>
          </cell>
          <cell r="E3479">
            <v>72.78</v>
          </cell>
          <cell r="F3479">
            <v>3069.77</v>
          </cell>
        </row>
        <row r="3480">
          <cell r="A3480" t="str">
            <v>47.06.350</v>
          </cell>
          <cell r="B3480" t="str">
            <v>Válvula de retenção vertical em ferro fundido com flange, classe 125 libras, DN= 4´</v>
          </cell>
          <cell r="C3480" t="str">
            <v>UN</v>
          </cell>
          <cell r="D3480">
            <v>1914.6</v>
          </cell>
          <cell r="E3480">
            <v>72.78</v>
          </cell>
          <cell r="F3480">
            <v>1987.38</v>
          </cell>
        </row>
        <row r="3481">
          <cell r="A3481" t="str">
            <v>47.07</v>
          </cell>
          <cell r="B3481" t="str">
            <v>Registro e / ou valvula em aco carbono fundido</v>
          </cell>
        </row>
        <row r="3482">
          <cell r="A3482" t="str">
            <v>47.07.010</v>
          </cell>
          <cell r="B3482" t="str">
            <v>Válvula de esfera em aço carbono fundido, passagem plena, classe 150 libras para vapor e classe 600 libras para água, óleo e gás, DN= 1/2´</v>
          </cell>
          <cell r="C3482" t="str">
            <v>UN</v>
          </cell>
          <cell r="D3482">
            <v>86.29</v>
          </cell>
          <cell r="E3482">
            <v>16.37</v>
          </cell>
          <cell r="F3482">
            <v>102.66</v>
          </cell>
        </row>
        <row r="3483">
          <cell r="A3483" t="str">
            <v>47.07.020</v>
          </cell>
          <cell r="B3483" t="str">
            <v>Válvula de esfera em aço carbono fundido, passagem plena, classe 150 libras para vapor e classe 600 libras para água, óleo e gás, DN= 3/4´</v>
          </cell>
          <cell r="C3483" t="str">
            <v>UN</v>
          </cell>
          <cell r="D3483">
            <v>122.7</v>
          </cell>
          <cell r="E3483">
            <v>21.83</v>
          </cell>
          <cell r="F3483">
            <v>144.53</v>
          </cell>
        </row>
        <row r="3484">
          <cell r="A3484" t="str">
            <v>47.07.030</v>
          </cell>
          <cell r="B3484" t="str">
            <v>Válvula de esfera em aço carbono fundido, passagem plena, classe 150 libras para vapor e classe 600 libras para água, óleo e gás, DN= 1´</v>
          </cell>
          <cell r="C3484" t="str">
            <v>UN</v>
          </cell>
          <cell r="D3484">
            <v>154.09</v>
          </cell>
          <cell r="E3484">
            <v>27.29</v>
          </cell>
          <cell r="F3484">
            <v>181.38</v>
          </cell>
        </row>
        <row r="3485">
          <cell r="A3485" t="str">
            <v>47.07.031</v>
          </cell>
          <cell r="B3485" t="str">
            <v>Válvula de esfera em aço carbono fundido, passagem plena, classe 150 libras para vapor e classe 600 libras para água, óleo e gás, DN= 1.1/4´</v>
          </cell>
          <cell r="C3485" t="str">
            <v>UN</v>
          </cell>
          <cell r="D3485">
            <v>212.11</v>
          </cell>
          <cell r="E3485">
            <v>29.12</v>
          </cell>
          <cell r="F3485">
            <v>241.23</v>
          </cell>
        </row>
        <row r="3486">
          <cell r="A3486" t="str">
            <v>47.07.090</v>
          </cell>
          <cell r="B3486" t="str">
            <v>Válvula de esfera em aço carbono fundido, passagem plena, extremidades rosqueáveis, classe 300 libras para vapor saturado, DN= 2´</v>
          </cell>
          <cell r="C3486" t="str">
            <v>UN</v>
          </cell>
          <cell r="D3486">
            <v>506.37</v>
          </cell>
          <cell r="E3486">
            <v>45.49</v>
          </cell>
          <cell r="F3486">
            <v>551.86</v>
          </cell>
        </row>
        <row r="3487">
          <cell r="A3487" t="str">
            <v>47.09</v>
          </cell>
          <cell r="B3487" t="str">
            <v>Registro e / ou valvula em aco carbono forjado</v>
          </cell>
        </row>
        <row r="3488">
          <cell r="A3488" t="str">
            <v>47.09.010</v>
          </cell>
          <cell r="B3488" t="str">
            <v>Válvula globo em aço carbono forjado, classe 800 libras para vapor e classe 2000 libras para água, óleo e gás, DN= 3/4´</v>
          </cell>
          <cell r="C3488" t="str">
            <v>UN</v>
          </cell>
          <cell r="D3488">
            <v>387.6</v>
          </cell>
          <cell r="E3488">
            <v>21.83</v>
          </cell>
          <cell r="F3488">
            <v>409.43</v>
          </cell>
        </row>
        <row r="3489">
          <cell r="A3489" t="str">
            <v>47.09.020</v>
          </cell>
          <cell r="B3489" t="str">
            <v>Válvula globo em aço carbono forjado, classe 800 libras para vapor e classe 2000 libras para água, óleo e gás, DN= 1´</v>
          </cell>
          <cell r="C3489" t="str">
            <v>UN</v>
          </cell>
          <cell r="D3489">
            <v>520.16</v>
          </cell>
          <cell r="E3489">
            <v>27.29</v>
          </cell>
          <cell r="F3489">
            <v>547.45000000000005</v>
          </cell>
        </row>
        <row r="3490">
          <cell r="A3490" t="str">
            <v>47.09.030</v>
          </cell>
          <cell r="B3490" t="str">
            <v>Válvula globo em aço carbono forjado, classe 800 libras para vapor e classe 2000 libras para água, óleo e gás, DN= 1 1/2´</v>
          </cell>
          <cell r="C3490" t="str">
            <v>UN</v>
          </cell>
          <cell r="D3490">
            <v>943.12</v>
          </cell>
          <cell r="E3490">
            <v>36.39</v>
          </cell>
          <cell r="F3490">
            <v>979.51</v>
          </cell>
        </row>
        <row r="3491">
          <cell r="A3491" t="str">
            <v>47.09.040</v>
          </cell>
          <cell r="B3491" t="str">
            <v>Válvula globo em aço carbono forjado, classe 800 libras para vapor e classe 2000 libras para água, óleo e gás, DN= 2´</v>
          </cell>
          <cell r="C3491" t="str">
            <v>UN</v>
          </cell>
          <cell r="D3491">
            <v>1339.8</v>
          </cell>
          <cell r="E3491">
            <v>45.49</v>
          </cell>
          <cell r="F3491">
            <v>1385.29</v>
          </cell>
        </row>
        <row r="3492">
          <cell r="A3492" t="str">
            <v>47.10</v>
          </cell>
          <cell r="B3492" t="str">
            <v>Registro e / ou valvula em aco inoxidavel forjado</v>
          </cell>
        </row>
        <row r="3493">
          <cell r="A3493" t="str">
            <v>47.10.010</v>
          </cell>
          <cell r="B3493" t="str">
            <v>Purgador termodinâmico com filtro incorporado, em aço inoxidável forjado, pressão de 0,25 a 42 kg/cm², temperatura até 425°C, DN= 1/2´</v>
          </cell>
          <cell r="C3493" t="str">
            <v>UN</v>
          </cell>
          <cell r="D3493">
            <v>711.69</v>
          </cell>
          <cell r="E3493">
            <v>16.37</v>
          </cell>
          <cell r="F3493">
            <v>728.06</v>
          </cell>
        </row>
        <row r="3494">
          <cell r="A3494" t="str">
            <v>47.11</v>
          </cell>
          <cell r="B3494" t="str">
            <v>Aparelho de medicao e controle</v>
          </cell>
        </row>
        <row r="3495">
          <cell r="A3495" t="str">
            <v>47.11.021</v>
          </cell>
          <cell r="B3495" t="str">
            <v>Pressostato diferencial ajustável mecânico, montagem inferior com diâmetro de 1/2" e/ou 1/4", faixa de operação até 16 bar</v>
          </cell>
          <cell r="C3495" t="str">
            <v>UN</v>
          </cell>
          <cell r="D3495">
            <v>458.61</v>
          </cell>
          <cell r="E3495">
            <v>76.459999999999994</v>
          </cell>
          <cell r="F3495">
            <v>535.07000000000005</v>
          </cell>
        </row>
        <row r="3496">
          <cell r="A3496" t="str">
            <v>47.11.080</v>
          </cell>
          <cell r="B3496" t="str">
            <v>Termômetro bimetálico, mostrador com 4´, saída angular, escala 0-100°C</v>
          </cell>
          <cell r="C3496" t="str">
            <v>UN</v>
          </cell>
          <cell r="D3496">
            <v>164.7</v>
          </cell>
          <cell r="E3496">
            <v>7.27</v>
          </cell>
          <cell r="F3496">
            <v>171.97</v>
          </cell>
        </row>
        <row r="3497">
          <cell r="A3497" t="str">
            <v>47.11.100</v>
          </cell>
          <cell r="B3497" t="str">
            <v>Manômetro com mostrador de 4´, escalas: 0-4 / 0-7 / 0-10 / 0-17 / 0-21 / 0-28 kg/cm²</v>
          </cell>
          <cell r="C3497" t="str">
            <v>UN</v>
          </cell>
          <cell r="D3497">
            <v>174.65</v>
          </cell>
          <cell r="E3497">
            <v>18.2</v>
          </cell>
          <cell r="F3497">
            <v>192.85</v>
          </cell>
        </row>
        <row r="3498">
          <cell r="A3498" t="str">
            <v>47.11.111</v>
          </cell>
          <cell r="B3498" t="str">
            <v>Pressostato diferencial ajustável, caixa à prova de água, unidade sensora em aço inoxidável 316, faixa de operação entre 1,4 a 14 bar, para fluídos corrosivos, DN=1/2´</v>
          </cell>
          <cell r="C3498" t="str">
            <v>UN</v>
          </cell>
          <cell r="D3498">
            <v>9527.9599999999991</v>
          </cell>
          <cell r="E3498">
            <v>76.459999999999994</v>
          </cell>
          <cell r="F3498">
            <v>9604.42</v>
          </cell>
        </row>
        <row r="3499">
          <cell r="A3499" t="str">
            <v>47.12</v>
          </cell>
          <cell r="B3499" t="str">
            <v>Registro e / ou valvula em ferro ductil</v>
          </cell>
        </row>
        <row r="3500">
          <cell r="A3500" t="str">
            <v>47.12.040</v>
          </cell>
          <cell r="B3500" t="str">
            <v>Válvula de gaveta em ferro dúctil com flanges, classe PN-10, DN= 200mm</v>
          </cell>
          <cell r="C3500" t="str">
            <v>UN</v>
          </cell>
          <cell r="D3500">
            <v>3107.25</v>
          </cell>
          <cell r="E3500">
            <v>125.48</v>
          </cell>
          <cell r="F3500">
            <v>3232.73</v>
          </cell>
        </row>
        <row r="3501">
          <cell r="A3501" t="str">
            <v>47.12.270</v>
          </cell>
          <cell r="B3501" t="str">
            <v>Válvula de gaveta em ferro dúctil com flanges, classe PN-10, DN= 80mm</v>
          </cell>
          <cell r="C3501" t="str">
            <v>UN</v>
          </cell>
          <cell r="D3501">
            <v>1060.3800000000001</v>
          </cell>
          <cell r="E3501">
            <v>125.48</v>
          </cell>
          <cell r="F3501">
            <v>1185.8599999999999</v>
          </cell>
        </row>
        <row r="3502">
          <cell r="A3502" t="str">
            <v>47.12.280</v>
          </cell>
          <cell r="B3502" t="str">
            <v>Válvula globo auto-operada hidraulicamente, em ferro dúctil, classe PN-10/16, DN= 50mm</v>
          </cell>
          <cell r="C3502" t="str">
            <v>UN</v>
          </cell>
          <cell r="D3502">
            <v>1225.53</v>
          </cell>
          <cell r="E3502">
            <v>45.49</v>
          </cell>
          <cell r="F3502">
            <v>1271.02</v>
          </cell>
        </row>
        <row r="3503">
          <cell r="A3503" t="str">
            <v>47.12.290</v>
          </cell>
          <cell r="B3503" t="str">
            <v>Válvula globo auto-operada hidraulicamente, comandada por solenóide, em ferro dúctil, classe PN-10, DN= 50mm</v>
          </cell>
          <cell r="C3503" t="str">
            <v>UN</v>
          </cell>
          <cell r="D3503">
            <v>1624.3</v>
          </cell>
          <cell r="E3503">
            <v>81.88</v>
          </cell>
          <cell r="F3503">
            <v>1706.18</v>
          </cell>
        </row>
        <row r="3504">
          <cell r="A3504" t="str">
            <v>47.12.300</v>
          </cell>
          <cell r="B3504" t="str">
            <v>Válvula globo auto-operada hidraulicamente, comandada por solenóide, em ferro dúctil, classe PN-10, DN= 100mm</v>
          </cell>
          <cell r="C3504" t="str">
            <v>UN</v>
          </cell>
          <cell r="D3504">
            <v>2397.75</v>
          </cell>
          <cell r="E3504">
            <v>81.88</v>
          </cell>
          <cell r="F3504">
            <v>2479.63</v>
          </cell>
        </row>
        <row r="3505">
          <cell r="A3505" t="str">
            <v>47.12.310</v>
          </cell>
          <cell r="B3505" t="str">
            <v>Válvula de gaveta em ferro dúctil com flanges, classe PN-10, DN= 300mm</v>
          </cell>
          <cell r="C3505" t="str">
            <v>UN</v>
          </cell>
          <cell r="D3505">
            <v>6161.46</v>
          </cell>
          <cell r="E3505">
            <v>125.48</v>
          </cell>
          <cell r="F3505">
            <v>6286.94</v>
          </cell>
        </row>
        <row r="3506">
          <cell r="A3506" t="str">
            <v>47.12.320</v>
          </cell>
          <cell r="B3506" t="str">
            <v>Válvula de gaveta em ferro dúctil com flanges, classe PN-10, DN= 100mm</v>
          </cell>
          <cell r="C3506" t="str">
            <v>UN</v>
          </cell>
          <cell r="D3506">
            <v>1176.82</v>
          </cell>
          <cell r="E3506">
            <v>125.48</v>
          </cell>
          <cell r="F3506">
            <v>1302.3</v>
          </cell>
        </row>
        <row r="3507">
          <cell r="A3507" t="str">
            <v>47.12.330</v>
          </cell>
          <cell r="B3507" t="str">
            <v>Válvula de gaveta em ferro dúctil com flanges, classe PN-10, DN= 150mm</v>
          </cell>
          <cell r="C3507" t="str">
            <v>UN</v>
          </cell>
          <cell r="D3507">
            <v>1725.07</v>
          </cell>
          <cell r="E3507">
            <v>125.48</v>
          </cell>
          <cell r="F3507">
            <v>1850.55</v>
          </cell>
        </row>
        <row r="3508">
          <cell r="A3508" t="str">
            <v>47.12.340</v>
          </cell>
          <cell r="B3508" t="str">
            <v>Ventosa simples rosqueada em ferro dúctil, classe PN-25, DN= 3/4´</v>
          </cell>
          <cell r="C3508" t="str">
            <v>UN</v>
          </cell>
          <cell r="D3508">
            <v>860.2</v>
          </cell>
          <cell r="E3508">
            <v>10.92</v>
          </cell>
          <cell r="F3508">
            <v>871.12</v>
          </cell>
        </row>
        <row r="3509">
          <cell r="A3509" t="str">
            <v>47.12.350</v>
          </cell>
          <cell r="B3509" t="str">
            <v>Ventosa de tríplice função em ferro dúctil flangeada, classe PN-10/16/25, DN= 50mm</v>
          </cell>
          <cell r="C3509" t="str">
            <v>UN</v>
          </cell>
          <cell r="D3509">
            <v>2517.62</v>
          </cell>
          <cell r="E3509">
            <v>16.010000000000002</v>
          </cell>
          <cell r="F3509">
            <v>2533.63</v>
          </cell>
        </row>
        <row r="3510">
          <cell r="A3510" t="str">
            <v>47.14</v>
          </cell>
          <cell r="B3510" t="str">
            <v>Registro e / ou valvula em PVC rigido ou ABS</v>
          </cell>
        </row>
        <row r="3511">
          <cell r="A3511" t="str">
            <v>47.14.020</v>
          </cell>
          <cell r="B3511" t="str">
            <v>Registro de pressão em PVC rígido, soldável, DN= 25mm (3/4´)</v>
          </cell>
          <cell r="C3511" t="str">
            <v>UN</v>
          </cell>
          <cell r="D3511">
            <v>11.81</v>
          </cell>
          <cell r="E3511">
            <v>16.37</v>
          </cell>
          <cell r="F3511">
            <v>28.18</v>
          </cell>
        </row>
        <row r="3512">
          <cell r="A3512" t="str">
            <v>47.14.200</v>
          </cell>
          <cell r="B3512" t="str">
            <v>Registro regulador de vazão para torneira, misturador e bidê, em ABS com canopla, DN= 1/2´</v>
          </cell>
          <cell r="C3512" t="str">
            <v>UN</v>
          </cell>
          <cell r="D3512">
            <v>39.590000000000003</v>
          </cell>
          <cell r="E3512">
            <v>16.37</v>
          </cell>
          <cell r="F3512">
            <v>55.96</v>
          </cell>
        </row>
        <row r="3513">
          <cell r="A3513" t="str">
            <v>47.20</v>
          </cell>
          <cell r="B3513" t="str">
            <v>Reparos, conservacoes e complementos - GRUPO 47</v>
          </cell>
        </row>
        <row r="3514">
          <cell r="A3514" t="str">
            <v>47.20.010</v>
          </cell>
          <cell r="B3514" t="str">
            <v>Pigtail em latão para manômetro, DN= 1/2´</v>
          </cell>
          <cell r="C3514" t="str">
            <v>UN</v>
          </cell>
          <cell r="D3514">
            <v>104.71</v>
          </cell>
          <cell r="E3514">
            <v>5.46</v>
          </cell>
          <cell r="F3514">
            <v>110.17</v>
          </cell>
        </row>
        <row r="3515">
          <cell r="A3515" t="str">
            <v>47.20.020</v>
          </cell>
          <cell r="B3515" t="str">
            <v>Filtro ´Y´ em bronze para gás combustível, DN= 2´</v>
          </cell>
          <cell r="C3515" t="str">
            <v>UN</v>
          </cell>
          <cell r="D3515">
            <v>368.76</v>
          </cell>
          <cell r="E3515">
            <v>45.49</v>
          </cell>
          <cell r="F3515">
            <v>414.25</v>
          </cell>
        </row>
        <row r="3516">
          <cell r="A3516" t="str">
            <v>47.20.030</v>
          </cell>
          <cell r="B3516" t="str">
            <v>Filtro ´Y´ em ferro fundido, classe 125 libras para vapor saturado, com extremidades rosqueáveis, DN= 2´</v>
          </cell>
          <cell r="C3516" t="str">
            <v>UN</v>
          </cell>
          <cell r="D3516">
            <v>489.36</v>
          </cell>
          <cell r="E3516">
            <v>45.49</v>
          </cell>
          <cell r="F3516">
            <v>534.85</v>
          </cell>
        </row>
        <row r="3517">
          <cell r="A3517" t="str">
            <v>47.20.070</v>
          </cell>
          <cell r="B3517" t="str">
            <v>Pigtail flexível, revestido com borracha sintética resistente, DN= 7/16´ comprimento até 1,00 m</v>
          </cell>
          <cell r="C3517" t="str">
            <v>UN</v>
          </cell>
          <cell r="D3517">
            <v>34.81</v>
          </cell>
          <cell r="E3517">
            <v>7.64</v>
          </cell>
          <cell r="F3517">
            <v>42.45</v>
          </cell>
        </row>
        <row r="3518">
          <cell r="A3518" t="str">
            <v>47.20.080</v>
          </cell>
          <cell r="B3518" t="str">
            <v>Regulador de primeiro estágio de alta pressão até 2 kgf/cm², vazão de 90 kg GLP/hora</v>
          </cell>
          <cell r="C3518" t="str">
            <v>UN</v>
          </cell>
          <cell r="D3518">
            <v>758.65</v>
          </cell>
          <cell r="E3518">
            <v>25.46</v>
          </cell>
          <cell r="F3518">
            <v>784.11</v>
          </cell>
        </row>
        <row r="3519">
          <cell r="A3519" t="str">
            <v>47.20.100</v>
          </cell>
          <cell r="B3519" t="str">
            <v>Regulador de primeiro estágio de alta pressão até 1,3 kgf/cm², vazão de 50 kg GLP/hora</v>
          </cell>
          <cell r="C3519" t="str">
            <v>UN</v>
          </cell>
          <cell r="D3519">
            <v>333.85</v>
          </cell>
          <cell r="E3519">
            <v>25.46</v>
          </cell>
          <cell r="F3519">
            <v>359.31</v>
          </cell>
        </row>
        <row r="3520">
          <cell r="A3520" t="str">
            <v>47.20.120</v>
          </cell>
          <cell r="B3520" t="str">
            <v>Regulador de segundo estágio para gás, uso industrial, vazão até 12 kg GLP/hora</v>
          </cell>
          <cell r="C3520" t="str">
            <v>UN</v>
          </cell>
          <cell r="D3520">
            <v>87.23</v>
          </cell>
          <cell r="E3520">
            <v>18.2</v>
          </cell>
          <cell r="F3520">
            <v>105.43</v>
          </cell>
        </row>
        <row r="3521">
          <cell r="A3521" t="str">
            <v>47.20.181</v>
          </cell>
          <cell r="B3521" t="str">
            <v>Filtro Y em aço carbono, classe 150 libras, conexões flangeadas, DN= 4''</v>
          </cell>
          <cell r="C3521" t="str">
            <v>UN</v>
          </cell>
          <cell r="D3521">
            <v>4715.5200000000004</v>
          </cell>
          <cell r="E3521">
            <v>109.17</v>
          </cell>
          <cell r="F3521">
            <v>4824.6899999999996</v>
          </cell>
        </row>
        <row r="3522">
          <cell r="A3522" t="str">
            <v>47.20.190</v>
          </cell>
          <cell r="B3522" t="str">
            <v>Chave de fluxo tipo palheta para tubulação de líquidos</v>
          </cell>
          <cell r="C3522" t="str">
            <v>UN</v>
          </cell>
          <cell r="D3522">
            <v>205.83</v>
          </cell>
          <cell r="E3522">
            <v>14.56</v>
          </cell>
          <cell r="F3522">
            <v>220.39</v>
          </cell>
        </row>
        <row r="3523">
          <cell r="A3523" t="str">
            <v>47.20.300</v>
          </cell>
          <cell r="B3523" t="str">
            <v>Chave de fluxo de água com retardo para tubulações com diâmetro nominal de 1" a 6" - conexão BSP</v>
          </cell>
          <cell r="C3523" t="str">
            <v>UN</v>
          </cell>
          <cell r="D3523">
            <v>463.04</v>
          </cell>
          <cell r="E3523">
            <v>43.74</v>
          </cell>
          <cell r="F3523">
            <v>506.78</v>
          </cell>
        </row>
        <row r="3524">
          <cell r="A3524" t="str">
            <v>47.20.320</v>
          </cell>
          <cell r="B3524" t="str">
            <v>Filtro ´Y´ corpo em bronze, pressão de serviço até 20,7 bar (PN 20), DN= 1 1/2´</v>
          </cell>
          <cell r="C3524" t="str">
            <v>UN</v>
          </cell>
          <cell r="D3524">
            <v>252.16</v>
          </cell>
          <cell r="E3524">
            <v>45.49</v>
          </cell>
          <cell r="F3524">
            <v>297.64999999999998</v>
          </cell>
        </row>
        <row r="3525">
          <cell r="A3525" t="str">
            <v>47.20.330</v>
          </cell>
          <cell r="B3525" t="str">
            <v>Filtro ´Y´ corpo em bronze, pressão de serviço até 20,7 bar (PN 20), DN= 2´</v>
          </cell>
          <cell r="C3525" t="str">
            <v>UN</v>
          </cell>
          <cell r="D3525">
            <v>312.85000000000002</v>
          </cell>
          <cell r="E3525">
            <v>45.49</v>
          </cell>
          <cell r="F3525">
            <v>358.34</v>
          </cell>
        </row>
        <row r="3526">
          <cell r="A3526" t="str">
            <v>48</v>
          </cell>
          <cell r="B3526" t="str">
            <v>RESERVATORIO E TANQUE PARA LIQUIDOS E GASES</v>
          </cell>
        </row>
        <row r="3527">
          <cell r="A3527" t="str">
            <v>48.02</v>
          </cell>
          <cell r="B3527" t="str">
            <v>Reservatorio em material sintetico</v>
          </cell>
        </row>
        <row r="3528">
          <cell r="A3528" t="str">
            <v>48.02.008</v>
          </cell>
          <cell r="B3528" t="str">
            <v>Reservatório de fibra de vidro - capacidade de 15.000 litros</v>
          </cell>
          <cell r="C3528" t="str">
            <v>UN</v>
          </cell>
          <cell r="D3528">
            <v>6869.77</v>
          </cell>
          <cell r="E3528">
            <v>79.95</v>
          </cell>
          <cell r="F3528">
            <v>6949.72</v>
          </cell>
        </row>
        <row r="3529">
          <cell r="A3529" t="str">
            <v>48.02.009</v>
          </cell>
          <cell r="B3529" t="str">
            <v>Reservatório de fibra de vidro - capacidade de 20.000 litros</v>
          </cell>
          <cell r="C3529" t="str">
            <v>UN</v>
          </cell>
          <cell r="D3529">
            <v>11655.59</v>
          </cell>
          <cell r="E3529">
            <v>108.99</v>
          </cell>
          <cell r="F3529">
            <v>11764.58</v>
          </cell>
        </row>
        <row r="3530">
          <cell r="A3530" t="str">
            <v>48.02.204</v>
          </cell>
          <cell r="B3530" t="str">
            <v>Reservatório em polietileno com tampa de encaixar - capacidade de 2.000 litros</v>
          </cell>
          <cell r="C3530" t="str">
            <v>UN</v>
          </cell>
          <cell r="D3530">
            <v>1262.1600000000001</v>
          </cell>
          <cell r="E3530">
            <v>43.65</v>
          </cell>
          <cell r="F3530">
            <v>1305.81</v>
          </cell>
        </row>
        <row r="3531">
          <cell r="A3531" t="str">
            <v>48.02.205</v>
          </cell>
          <cell r="B3531" t="str">
            <v>Reservatório em polietileno com tampa de encaixar - capacidade de 3.000 litros</v>
          </cell>
          <cell r="C3531" t="str">
            <v>UN</v>
          </cell>
          <cell r="D3531">
            <v>1975.28</v>
          </cell>
          <cell r="E3531">
            <v>43.65</v>
          </cell>
          <cell r="F3531">
            <v>2018.93</v>
          </cell>
        </row>
        <row r="3532">
          <cell r="A3532" t="str">
            <v>48.02.206</v>
          </cell>
          <cell r="B3532" t="str">
            <v>Reservatório em polietileno com tampa de encaixar - capacidade de 5.000 litros</v>
          </cell>
          <cell r="C3532" t="str">
            <v>UN</v>
          </cell>
          <cell r="D3532">
            <v>3202.92</v>
          </cell>
          <cell r="E3532">
            <v>50.91</v>
          </cell>
          <cell r="F3532">
            <v>3253.83</v>
          </cell>
        </row>
        <row r="3533">
          <cell r="A3533" t="str">
            <v>48.02.207</v>
          </cell>
          <cell r="B3533" t="str">
            <v>Reservatório em polietileno com tampa de encaixar - capacidade de 10.000 litros</v>
          </cell>
          <cell r="C3533" t="str">
            <v>UN</v>
          </cell>
          <cell r="D3533">
            <v>5559.86</v>
          </cell>
          <cell r="E3533">
            <v>65.430000000000007</v>
          </cell>
          <cell r="F3533">
            <v>5625.29</v>
          </cell>
        </row>
        <row r="3534">
          <cell r="A3534" t="str">
            <v>48.02.300</v>
          </cell>
          <cell r="B3534" t="str">
            <v>Reservatório em polietileno de alta densidade (cisterna) com antioxidante e proteção contra raios ultravioleta (UV) - capacidade de 5.000 litros</v>
          </cell>
          <cell r="C3534" t="str">
            <v>UN</v>
          </cell>
          <cell r="D3534">
            <v>7824.09</v>
          </cell>
          <cell r="E3534">
            <v>58.17</v>
          </cell>
          <cell r="F3534">
            <v>7882.26</v>
          </cell>
        </row>
        <row r="3535">
          <cell r="A3535" t="str">
            <v>48.02.310</v>
          </cell>
          <cell r="B3535" t="str">
            <v>Reservatório em polietileno de alta densidade (cisterna) com antioxidante e proteção contra raios ultravioleta (UV) - capacidade de 10.000 litros</v>
          </cell>
          <cell r="C3535" t="str">
            <v>UN</v>
          </cell>
          <cell r="D3535">
            <v>13873.34</v>
          </cell>
          <cell r="E3535">
            <v>79.95</v>
          </cell>
          <cell r="F3535">
            <v>13953.29</v>
          </cell>
        </row>
        <row r="3536">
          <cell r="A3536" t="str">
            <v>48.02.400</v>
          </cell>
          <cell r="B3536" t="str">
            <v>Reservatório em polietileno com tampa de rosca - capacidade de 1.000 litros</v>
          </cell>
          <cell r="C3536" t="str">
            <v>UN</v>
          </cell>
          <cell r="D3536">
            <v>913.49</v>
          </cell>
          <cell r="E3536">
            <v>50.91</v>
          </cell>
          <cell r="F3536">
            <v>964.4</v>
          </cell>
        </row>
        <row r="3537">
          <cell r="A3537" t="str">
            <v>48.02.401</v>
          </cell>
          <cell r="B3537" t="str">
            <v>Reservatório em polietileno com tampa de rosca - capacidade de 500 litros</v>
          </cell>
          <cell r="C3537" t="str">
            <v>UN</v>
          </cell>
          <cell r="D3537">
            <v>574.05999999999995</v>
          </cell>
          <cell r="E3537">
            <v>50.91</v>
          </cell>
          <cell r="F3537">
            <v>624.97</v>
          </cell>
        </row>
        <row r="3538">
          <cell r="A3538" t="str">
            <v>48.03</v>
          </cell>
          <cell r="B3538" t="str">
            <v>Reservatorio metalico</v>
          </cell>
        </row>
        <row r="3539">
          <cell r="A3539" t="str">
            <v>48.03.010</v>
          </cell>
          <cell r="B3539" t="str">
            <v>Reservatório metálico cilíndrico horizontal - capacidade de 1.000 litros</v>
          </cell>
          <cell r="C3539" t="str">
            <v>CJ</v>
          </cell>
          <cell r="D3539">
            <v>3447.01</v>
          </cell>
          <cell r="E3539">
            <v>50.91</v>
          </cell>
          <cell r="F3539">
            <v>3497.92</v>
          </cell>
        </row>
        <row r="3540">
          <cell r="A3540" t="str">
            <v>48.03.112</v>
          </cell>
          <cell r="B3540" t="str">
            <v>Reservatório metálico cilíndrico horizontal - capacidade de 3.000 litros</v>
          </cell>
          <cell r="C3540" t="str">
            <v>CJ</v>
          </cell>
          <cell r="D3540">
            <v>6063.41</v>
          </cell>
          <cell r="E3540">
            <v>50.91</v>
          </cell>
          <cell r="F3540">
            <v>6114.32</v>
          </cell>
        </row>
        <row r="3541">
          <cell r="A3541" t="str">
            <v>48.03.130</v>
          </cell>
          <cell r="B3541" t="str">
            <v>Reservatório metálico cilíndrico horizontal - capacidade de 5.000 litros</v>
          </cell>
          <cell r="C3541" t="str">
            <v>CJ</v>
          </cell>
          <cell r="D3541">
            <v>8827.99</v>
          </cell>
          <cell r="E3541">
            <v>50.91</v>
          </cell>
          <cell r="F3541">
            <v>8878.9</v>
          </cell>
        </row>
        <row r="3542">
          <cell r="A3542" t="str">
            <v>48.03.138</v>
          </cell>
          <cell r="B3542" t="str">
            <v>Reservatório metálico cilíndrico horizontal - capacidade de 10.000 litros</v>
          </cell>
          <cell r="C3542" t="str">
            <v>CJ</v>
          </cell>
          <cell r="D3542">
            <v>15620.89</v>
          </cell>
          <cell r="E3542">
            <v>50.91</v>
          </cell>
          <cell r="F3542">
            <v>15671.8</v>
          </cell>
        </row>
        <row r="3543">
          <cell r="A3543" t="str">
            <v>48.04</v>
          </cell>
          <cell r="B3543" t="str">
            <v>Reservatorio em concreto</v>
          </cell>
        </row>
        <row r="3544">
          <cell r="A3544" t="str">
            <v>48.04.381</v>
          </cell>
          <cell r="B3544" t="str">
            <v>Reservatório em concreto armado cilíndrico, vertical, bipartido, método construtivo em formas deslizantes, diâmetro interno de 3,50m a 4,00m, altura de 15,00m a 25,00m</v>
          </cell>
          <cell r="C3544" t="str">
            <v>M</v>
          </cell>
          <cell r="D3544">
            <v>15504.62</v>
          </cell>
          <cell r="E3544">
            <v>2699.08</v>
          </cell>
          <cell r="F3544">
            <v>18203.7</v>
          </cell>
        </row>
        <row r="3545">
          <cell r="A3545" t="str">
            <v>48.04.391</v>
          </cell>
          <cell r="B3545" t="str">
            <v>Reservatório em concreto armado cilíndrico, vertical, bipartido, método construtivo em formas deslizantes, diâmetro interno de 5,5m a 6,00m, altura de 25,00m a 30,00m</v>
          </cell>
          <cell r="C3545" t="str">
            <v>M</v>
          </cell>
          <cell r="D3545">
            <v>30897.67</v>
          </cell>
          <cell r="E3545">
            <v>5753.32</v>
          </cell>
          <cell r="F3545">
            <v>36650.99</v>
          </cell>
        </row>
        <row r="3546">
          <cell r="A3546" t="str">
            <v>48.05</v>
          </cell>
          <cell r="B3546" t="str">
            <v>Torneira de boia</v>
          </cell>
        </row>
        <row r="3547">
          <cell r="A3547" t="str">
            <v>48.05.010</v>
          </cell>
          <cell r="B3547" t="str">
            <v>Torneira de boia, DN= 3/4´</v>
          </cell>
          <cell r="C3547" t="str">
            <v>UN</v>
          </cell>
          <cell r="D3547">
            <v>81.17</v>
          </cell>
          <cell r="E3547">
            <v>10.92</v>
          </cell>
          <cell r="F3547">
            <v>92.09</v>
          </cell>
        </row>
        <row r="3548">
          <cell r="A3548" t="str">
            <v>48.05.020</v>
          </cell>
          <cell r="B3548" t="str">
            <v>Torneira de boia, DN= 1´</v>
          </cell>
          <cell r="C3548" t="str">
            <v>UN</v>
          </cell>
          <cell r="D3548">
            <v>102.98</v>
          </cell>
          <cell r="E3548">
            <v>14.56</v>
          </cell>
          <cell r="F3548">
            <v>117.54</v>
          </cell>
        </row>
        <row r="3549">
          <cell r="A3549" t="str">
            <v>48.05.030</v>
          </cell>
          <cell r="B3549" t="str">
            <v>Torneira de boia, DN= 1 1/4´</v>
          </cell>
          <cell r="C3549" t="str">
            <v>UN</v>
          </cell>
          <cell r="D3549">
            <v>238.74</v>
          </cell>
          <cell r="E3549">
            <v>16.37</v>
          </cell>
          <cell r="F3549">
            <v>255.11</v>
          </cell>
        </row>
        <row r="3550">
          <cell r="A3550" t="str">
            <v>48.05.040</v>
          </cell>
          <cell r="B3550" t="str">
            <v>Torneira de boia, DN= 1 1/2´</v>
          </cell>
          <cell r="C3550" t="str">
            <v>UN</v>
          </cell>
          <cell r="D3550">
            <v>227.34</v>
          </cell>
          <cell r="E3550">
            <v>16.37</v>
          </cell>
          <cell r="F3550">
            <v>243.71</v>
          </cell>
        </row>
        <row r="3551">
          <cell r="A3551" t="str">
            <v>48.05.050</v>
          </cell>
          <cell r="B3551" t="str">
            <v>Torneira de boia, DN= 2´</v>
          </cell>
          <cell r="C3551" t="str">
            <v>UN</v>
          </cell>
          <cell r="D3551">
            <v>305.95</v>
          </cell>
          <cell r="E3551">
            <v>21.83</v>
          </cell>
          <cell r="F3551">
            <v>327.78</v>
          </cell>
        </row>
        <row r="3552">
          <cell r="A3552" t="str">
            <v>48.05.052</v>
          </cell>
          <cell r="B3552" t="str">
            <v>Torneira de boia, DN= 2 1/2´</v>
          </cell>
          <cell r="C3552" t="str">
            <v>UN</v>
          </cell>
          <cell r="D3552">
            <v>1233.4000000000001</v>
          </cell>
          <cell r="E3552">
            <v>16.37</v>
          </cell>
          <cell r="F3552">
            <v>1249.77</v>
          </cell>
        </row>
        <row r="3553">
          <cell r="A3553" t="str">
            <v>48.05.070</v>
          </cell>
          <cell r="B3553" t="str">
            <v>Torneira de boia, tipo registro automático de entrada, DN= 3´</v>
          </cell>
          <cell r="C3553" t="str">
            <v>UN</v>
          </cell>
          <cell r="D3553">
            <v>1733.91</v>
          </cell>
          <cell r="E3553">
            <v>72.78</v>
          </cell>
          <cell r="F3553">
            <v>1806.69</v>
          </cell>
        </row>
        <row r="3554">
          <cell r="A3554" t="str">
            <v>48.20</v>
          </cell>
          <cell r="B3554" t="str">
            <v>Reparos, conservacoes e complementos - GRUPO 48</v>
          </cell>
        </row>
        <row r="3555">
          <cell r="A3555" t="str">
            <v>48.20.020</v>
          </cell>
          <cell r="B3555" t="str">
            <v>Limpeza de caixa d´água até 1.000 litros</v>
          </cell>
          <cell r="C3555" t="str">
            <v>UN</v>
          </cell>
          <cell r="E3555">
            <v>43.56</v>
          </cell>
          <cell r="F3555">
            <v>43.56</v>
          </cell>
        </row>
        <row r="3556">
          <cell r="A3556" t="str">
            <v>48.20.040</v>
          </cell>
          <cell r="B3556" t="str">
            <v>Limpeza de caixa d´água de 1.001 até 10.000 litros</v>
          </cell>
          <cell r="C3556" t="str">
            <v>UN</v>
          </cell>
          <cell r="E3556">
            <v>116.16</v>
          </cell>
          <cell r="F3556">
            <v>116.16</v>
          </cell>
        </row>
        <row r="3557">
          <cell r="A3557" t="str">
            <v>48.20.060</v>
          </cell>
          <cell r="B3557" t="str">
            <v>Limpeza de caixa d´água acima de 10.000 litros</v>
          </cell>
          <cell r="C3557" t="str">
            <v>UN</v>
          </cell>
          <cell r="E3557">
            <v>261.36</v>
          </cell>
          <cell r="F3557">
            <v>261.36</v>
          </cell>
        </row>
        <row r="3558">
          <cell r="A3558" t="str">
            <v>49</v>
          </cell>
          <cell r="B3558" t="str">
            <v>CAIXA, RALO, GRELHA E ACESSORIO HIDRAULICO</v>
          </cell>
        </row>
        <row r="3559">
          <cell r="A3559" t="str">
            <v>49.01</v>
          </cell>
          <cell r="B3559" t="str">
            <v>Caixas sifonadas de PVC rigido</v>
          </cell>
        </row>
        <row r="3560">
          <cell r="A3560" t="str">
            <v>49.01.016</v>
          </cell>
          <cell r="B3560" t="str">
            <v>Caixa sifonada de PVC rígido de 100 x 100 x 50 mm, com grelha</v>
          </cell>
          <cell r="C3560" t="str">
            <v>UN</v>
          </cell>
          <cell r="D3560">
            <v>37</v>
          </cell>
          <cell r="E3560">
            <v>36.39</v>
          </cell>
          <cell r="F3560">
            <v>73.39</v>
          </cell>
        </row>
        <row r="3561">
          <cell r="A3561" t="str">
            <v>49.01.020</v>
          </cell>
          <cell r="B3561" t="str">
            <v>Caixa sifonada de PVC rígido de 100 x 150 x 50 mm, com grelha</v>
          </cell>
          <cell r="C3561" t="str">
            <v>UN</v>
          </cell>
          <cell r="D3561">
            <v>50.65</v>
          </cell>
          <cell r="E3561">
            <v>36.39</v>
          </cell>
          <cell r="F3561">
            <v>87.04</v>
          </cell>
        </row>
        <row r="3562">
          <cell r="A3562" t="str">
            <v>49.01.030</v>
          </cell>
          <cell r="B3562" t="str">
            <v>Caixa sifonada de PVC rígido de 150 x 150 x 50 mm, com grelha</v>
          </cell>
          <cell r="C3562" t="str">
            <v>UN</v>
          </cell>
          <cell r="D3562">
            <v>60.85</v>
          </cell>
          <cell r="E3562">
            <v>36.39</v>
          </cell>
          <cell r="F3562">
            <v>97.24</v>
          </cell>
        </row>
        <row r="3563">
          <cell r="A3563" t="str">
            <v>49.01.040</v>
          </cell>
          <cell r="B3563" t="str">
            <v>Caixa sifonada de PVC rígido de 150 x 185 x 75 mm, com grelha</v>
          </cell>
          <cell r="C3563" t="str">
            <v>UN</v>
          </cell>
          <cell r="D3563">
            <v>70.400000000000006</v>
          </cell>
          <cell r="E3563">
            <v>36.39</v>
          </cell>
          <cell r="F3563">
            <v>106.79</v>
          </cell>
        </row>
        <row r="3564">
          <cell r="A3564" t="str">
            <v>49.01.050</v>
          </cell>
          <cell r="B3564" t="str">
            <v>Caixa sifonada de PVC rígido de 250 x 172 x 50 mm, com tampa cega</v>
          </cell>
          <cell r="C3564" t="str">
            <v>UN</v>
          </cell>
          <cell r="D3564">
            <v>86.69</v>
          </cell>
          <cell r="E3564">
            <v>36.39</v>
          </cell>
          <cell r="F3564">
            <v>123.08</v>
          </cell>
        </row>
        <row r="3565">
          <cell r="A3565" t="str">
            <v>49.01.070</v>
          </cell>
          <cell r="B3565" t="str">
            <v>Caixa sifonada de PVC rígido de 250 x 230 x 75 mm, com tampa cega</v>
          </cell>
          <cell r="C3565" t="str">
            <v>UN</v>
          </cell>
          <cell r="D3565">
            <v>111.66</v>
          </cell>
          <cell r="E3565">
            <v>36.39</v>
          </cell>
          <cell r="F3565">
            <v>148.05000000000001</v>
          </cell>
        </row>
        <row r="3566">
          <cell r="A3566" t="str">
            <v>49.03</v>
          </cell>
          <cell r="B3566" t="str">
            <v>Caixa de gordura</v>
          </cell>
        </row>
        <row r="3567">
          <cell r="A3567" t="str">
            <v>49.03.020</v>
          </cell>
          <cell r="B3567" t="str">
            <v>Caixa de gordura em alvenaria, 600 x 600 x 600 mm</v>
          </cell>
          <cell r="C3567" t="str">
            <v>UN</v>
          </cell>
          <cell r="D3567">
            <v>96.54</v>
          </cell>
          <cell r="E3567">
            <v>161.32</v>
          </cell>
          <cell r="F3567">
            <v>257.86</v>
          </cell>
        </row>
        <row r="3568">
          <cell r="A3568" t="str">
            <v>49.03.022</v>
          </cell>
          <cell r="B3568" t="str">
            <v>Caixa de gordura premoldada com tampa - capacidade 18 litros</v>
          </cell>
          <cell r="C3568" t="str">
            <v>UN</v>
          </cell>
          <cell r="D3568">
            <v>66.8</v>
          </cell>
          <cell r="E3568">
            <v>39.909999999999997</v>
          </cell>
          <cell r="F3568">
            <v>106.71</v>
          </cell>
        </row>
        <row r="3569">
          <cell r="A3569" t="str">
            <v>49.03.036</v>
          </cell>
          <cell r="B3569" t="str">
            <v>Caixa de gordura em PVC com tampa reforçada - capacidade 19 litros</v>
          </cell>
          <cell r="C3569" t="str">
            <v>UN</v>
          </cell>
          <cell r="D3569">
            <v>451.29</v>
          </cell>
          <cell r="E3569">
            <v>36.39</v>
          </cell>
          <cell r="F3569">
            <v>487.68</v>
          </cell>
        </row>
        <row r="3570">
          <cell r="A3570" t="str">
            <v>49.04</v>
          </cell>
          <cell r="B3570" t="str">
            <v>Ralo em PVC rigido</v>
          </cell>
        </row>
        <row r="3571">
          <cell r="A3571" t="str">
            <v>49.04.010</v>
          </cell>
          <cell r="B3571" t="str">
            <v>Ralo seco em PVC rígido de 100 x 40 mm, com grelha</v>
          </cell>
          <cell r="C3571" t="str">
            <v>UN</v>
          </cell>
          <cell r="D3571">
            <v>33.549999999999997</v>
          </cell>
          <cell r="E3571">
            <v>36.39</v>
          </cell>
          <cell r="F3571">
            <v>69.94</v>
          </cell>
        </row>
        <row r="3572">
          <cell r="A3572" t="str">
            <v>49.05</v>
          </cell>
          <cell r="B3572" t="str">
            <v>Ralo em ferro fundido</v>
          </cell>
        </row>
        <row r="3573">
          <cell r="A3573" t="str">
            <v>49.05.020</v>
          </cell>
          <cell r="B3573" t="str">
            <v>Ralo seco em ferro fundido, 100 x 165 x 50 mm, com grelha metálica saída vertical</v>
          </cell>
          <cell r="C3573" t="str">
            <v>UN</v>
          </cell>
          <cell r="D3573">
            <v>129.36000000000001</v>
          </cell>
          <cell r="E3573">
            <v>43.66</v>
          </cell>
          <cell r="F3573">
            <v>173.02</v>
          </cell>
        </row>
        <row r="3574">
          <cell r="A3574" t="str">
            <v>49.05.040</v>
          </cell>
          <cell r="B3574" t="str">
            <v>Ralo sifonado em ferro fundido de 150 x 240 x 75 mm, com grelha</v>
          </cell>
          <cell r="C3574" t="str">
            <v>UN</v>
          </cell>
          <cell r="D3574">
            <v>349.73</v>
          </cell>
          <cell r="E3574">
            <v>54.59</v>
          </cell>
          <cell r="F3574">
            <v>404.32</v>
          </cell>
        </row>
        <row r="3575">
          <cell r="A3575" t="str">
            <v>49.06</v>
          </cell>
          <cell r="B3575" t="str">
            <v>Grelhas e tampas</v>
          </cell>
        </row>
        <row r="3576">
          <cell r="A3576" t="str">
            <v>49.06.010</v>
          </cell>
          <cell r="B3576" t="str">
            <v>Grelha hemisférica em ferro fundido de 4"</v>
          </cell>
          <cell r="C3576" t="str">
            <v>UN</v>
          </cell>
          <cell r="D3576">
            <v>13.64</v>
          </cell>
          <cell r="E3576">
            <v>2.1800000000000002</v>
          </cell>
          <cell r="F3576">
            <v>15.82</v>
          </cell>
        </row>
        <row r="3577">
          <cell r="A3577" t="str">
            <v>49.06.020</v>
          </cell>
          <cell r="B3577" t="str">
            <v>Grelha em ferro fundido para caixas e canaletas</v>
          </cell>
          <cell r="C3577" t="str">
            <v>M2</v>
          </cell>
          <cell r="D3577">
            <v>1288.54</v>
          </cell>
          <cell r="E3577">
            <v>23.34</v>
          </cell>
          <cell r="F3577">
            <v>1311.88</v>
          </cell>
        </row>
        <row r="3578">
          <cell r="A3578" t="str">
            <v>49.06.030</v>
          </cell>
          <cell r="B3578" t="str">
            <v>Grelha hemisférica em ferro fundido de 3"</v>
          </cell>
          <cell r="C3578" t="str">
            <v>UN</v>
          </cell>
          <cell r="D3578">
            <v>8.68</v>
          </cell>
          <cell r="E3578">
            <v>2.1800000000000002</v>
          </cell>
          <cell r="F3578">
            <v>10.86</v>
          </cell>
        </row>
        <row r="3579">
          <cell r="A3579" t="str">
            <v>49.06.072</v>
          </cell>
          <cell r="B3579" t="str">
            <v>Grelha articulada em ferro fundido tipo boca de leão</v>
          </cell>
          <cell r="C3579" t="str">
            <v>UN</v>
          </cell>
          <cell r="D3579">
            <v>335.93</v>
          </cell>
          <cell r="E3579">
            <v>18.68</v>
          </cell>
          <cell r="F3579">
            <v>354.61</v>
          </cell>
        </row>
        <row r="3580">
          <cell r="A3580" t="str">
            <v>49.06.080</v>
          </cell>
          <cell r="B3580" t="str">
            <v>Grelha hemisférica em ferro fundido de 6"</v>
          </cell>
          <cell r="C3580" t="str">
            <v>UN</v>
          </cell>
          <cell r="D3580">
            <v>36.6</v>
          </cell>
          <cell r="E3580">
            <v>2.1800000000000002</v>
          </cell>
          <cell r="F3580">
            <v>38.78</v>
          </cell>
        </row>
        <row r="3581">
          <cell r="A3581" t="str">
            <v>49.06.110</v>
          </cell>
          <cell r="B3581" t="str">
            <v>Grelha hemisférica em ferro fundido de 2"</v>
          </cell>
          <cell r="C3581" t="str">
            <v>UN</v>
          </cell>
          <cell r="D3581">
            <v>10.14</v>
          </cell>
          <cell r="E3581">
            <v>2.1800000000000002</v>
          </cell>
          <cell r="F3581">
            <v>12.32</v>
          </cell>
        </row>
        <row r="3582">
          <cell r="A3582" t="str">
            <v>49.06.160</v>
          </cell>
          <cell r="B3582" t="str">
            <v>Grelha quadriculada em ferro fundido para caixas e canaletas</v>
          </cell>
          <cell r="C3582" t="str">
            <v>M2</v>
          </cell>
          <cell r="D3582">
            <v>1218.77</v>
          </cell>
          <cell r="E3582">
            <v>23.34</v>
          </cell>
          <cell r="F3582">
            <v>1242.1099999999999</v>
          </cell>
        </row>
        <row r="3583">
          <cell r="A3583" t="str">
            <v>49.06.170</v>
          </cell>
          <cell r="B3583" t="str">
            <v>Grelha em alumínio fundido para caixas e canaletas - linha comercial</v>
          </cell>
          <cell r="C3583" t="str">
            <v>M2</v>
          </cell>
          <cell r="D3583">
            <v>1221.81</v>
          </cell>
          <cell r="E3583">
            <v>23.34</v>
          </cell>
          <cell r="F3583">
            <v>1245.1500000000001</v>
          </cell>
        </row>
        <row r="3584">
          <cell r="A3584" t="str">
            <v>49.06.190</v>
          </cell>
          <cell r="B3584" t="str">
            <v>Grelha pré-moldada em concreto, com furos redondos, 79,5 x 24,5 x 8 cm</v>
          </cell>
          <cell r="C3584" t="str">
            <v>UN</v>
          </cell>
          <cell r="D3584">
            <v>74.849999999999994</v>
          </cell>
          <cell r="E3584">
            <v>11.67</v>
          </cell>
          <cell r="F3584">
            <v>86.52</v>
          </cell>
        </row>
        <row r="3585">
          <cell r="A3585" t="str">
            <v>49.06.200</v>
          </cell>
          <cell r="B3585" t="str">
            <v>Captador pluvial em aço inoxidável e grelha em alumínio, com mecanismo anti-vórtice, DN= 50 mm</v>
          </cell>
          <cell r="C3585" t="str">
            <v>UN</v>
          </cell>
          <cell r="D3585">
            <v>4197.25</v>
          </cell>
          <cell r="E3585">
            <v>43.66</v>
          </cell>
          <cell r="F3585">
            <v>4240.91</v>
          </cell>
        </row>
        <row r="3586">
          <cell r="A3586" t="str">
            <v>49.06.210</v>
          </cell>
          <cell r="B3586" t="str">
            <v>Captador pluvial em aço inoxidável e grelha em alumínio, com mecanismo anti-vórtice, DN= 75 mm</v>
          </cell>
          <cell r="C3586" t="str">
            <v>UN</v>
          </cell>
          <cell r="D3586">
            <v>5453.02</v>
          </cell>
          <cell r="E3586">
            <v>43.66</v>
          </cell>
          <cell r="F3586">
            <v>5496.68</v>
          </cell>
        </row>
        <row r="3587">
          <cell r="A3587" t="str">
            <v>49.06.400</v>
          </cell>
          <cell r="B3587" t="str">
            <v>Tampão em ferro fundido, diâmetro de 600 mm, classe B 125 (ruptura &gt; 125 kN)</v>
          </cell>
          <cell r="C3587" t="str">
            <v>UN</v>
          </cell>
          <cell r="D3587">
            <v>388.24</v>
          </cell>
          <cell r="E3587">
            <v>48.24</v>
          </cell>
          <cell r="F3587">
            <v>436.48</v>
          </cell>
        </row>
        <row r="3588">
          <cell r="A3588" t="str">
            <v>49.06.410</v>
          </cell>
          <cell r="B3588" t="str">
            <v>Tampão em ferro fundido, diâmetro de 600 mm, classe C 250 (ruptura &gt; 250 kN)</v>
          </cell>
          <cell r="C3588" t="str">
            <v>UN</v>
          </cell>
          <cell r="D3588">
            <v>410.54</v>
          </cell>
          <cell r="E3588">
            <v>48.24</v>
          </cell>
          <cell r="F3588">
            <v>458.78</v>
          </cell>
        </row>
        <row r="3589">
          <cell r="A3589" t="str">
            <v>49.06.420</v>
          </cell>
          <cell r="B3589" t="str">
            <v>Tampão em ferro fundido, diâmetro de 600 mm, classe D 400 (ruptura&gt; 400 kN)</v>
          </cell>
          <cell r="C3589" t="str">
            <v>UN</v>
          </cell>
          <cell r="D3589">
            <v>369.23</v>
          </cell>
          <cell r="E3589">
            <v>48.24</v>
          </cell>
          <cell r="F3589">
            <v>417.47</v>
          </cell>
        </row>
        <row r="3590">
          <cell r="A3590" t="str">
            <v>49.06.430</v>
          </cell>
          <cell r="B3590" t="str">
            <v>Tampão em ferro fundido de 300 x 300 mm, classe B 125 (ruptura &gt; 125 kN)</v>
          </cell>
          <cell r="C3590" t="str">
            <v>UN</v>
          </cell>
          <cell r="D3590">
            <v>166.72</v>
          </cell>
          <cell r="E3590">
            <v>48.24</v>
          </cell>
          <cell r="F3590">
            <v>214.96</v>
          </cell>
        </row>
        <row r="3591">
          <cell r="A3591" t="str">
            <v>49.06.440</v>
          </cell>
          <cell r="B3591" t="str">
            <v>Tampão em ferro fundido de 400 x 400 mm, classe B 125 (ruptura &gt; 125 kN)</v>
          </cell>
          <cell r="C3591" t="str">
            <v>UN</v>
          </cell>
          <cell r="D3591">
            <v>212.86</v>
          </cell>
          <cell r="E3591">
            <v>48.24</v>
          </cell>
          <cell r="F3591">
            <v>261.10000000000002</v>
          </cell>
        </row>
        <row r="3592">
          <cell r="A3592" t="str">
            <v>49.06.450</v>
          </cell>
          <cell r="B3592" t="str">
            <v>Tampão em ferro fundido de 500 x 500 mm, classe B 125 (ruptura &gt; 125 kN)</v>
          </cell>
          <cell r="C3592" t="str">
            <v>UN</v>
          </cell>
          <cell r="D3592">
            <v>307.31</v>
          </cell>
          <cell r="E3592">
            <v>48.24</v>
          </cell>
          <cell r="F3592">
            <v>355.55</v>
          </cell>
        </row>
        <row r="3593">
          <cell r="A3593" t="str">
            <v>49.06.460</v>
          </cell>
          <cell r="B3593" t="str">
            <v>Tampão em ferro fundido de 600 x 600 mm, classe B 125 (ruptura &gt; 125 kN)</v>
          </cell>
          <cell r="C3593" t="str">
            <v>UN</v>
          </cell>
          <cell r="D3593">
            <v>391.85</v>
          </cell>
          <cell r="E3593">
            <v>48.24</v>
          </cell>
          <cell r="F3593">
            <v>440.09</v>
          </cell>
        </row>
        <row r="3594">
          <cell r="A3594" t="str">
            <v>49.06.480</v>
          </cell>
          <cell r="B3594" t="str">
            <v>Tampão em ferro fundido com tampa articulada, de 400 x 600 mm, classe 15 (ruptura &gt; 1500 kg)</v>
          </cell>
          <cell r="C3594" t="str">
            <v>UN</v>
          </cell>
          <cell r="D3594">
            <v>299.31</v>
          </cell>
          <cell r="E3594">
            <v>48.24</v>
          </cell>
          <cell r="F3594">
            <v>347.55</v>
          </cell>
        </row>
        <row r="3595">
          <cell r="A3595" t="str">
            <v>49.06.486</v>
          </cell>
          <cell r="B3595" t="str">
            <v>Tampão em ferro fundido com tampa articulada, de 900 mm, classe D 400 (ruptura &gt; 400kN</v>
          </cell>
          <cell r="C3595" t="str">
            <v>UN</v>
          </cell>
          <cell r="D3595">
            <v>1433.59</v>
          </cell>
          <cell r="E3595">
            <v>48.24</v>
          </cell>
          <cell r="F3595">
            <v>1481.83</v>
          </cell>
        </row>
        <row r="3596">
          <cell r="A3596" t="str">
            <v>49.06.550</v>
          </cell>
          <cell r="B3596" t="str">
            <v>Grelha com calha e cesto coletor para piso em aço inoxidável, largura de 15 cm</v>
          </cell>
          <cell r="C3596" t="str">
            <v>M</v>
          </cell>
          <cell r="D3596">
            <v>947.97</v>
          </cell>
          <cell r="E3596">
            <v>15.11</v>
          </cell>
          <cell r="F3596">
            <v>963.08</v>
          </cell>
        </row>
        <row r="3597">
          <cell r="A3597" t="str">
            <v>49.06.560</v>
          </cell>
          <cell r="B3597" t="str">
            <v>Grelha com calha e cesto coletor para piso em aço inoxidável, largura de 20 cm</v>
          </cell>
          <cell r="C3597" t="str">
            <v>M</v>
          </cell>
          <cell r="D3597">
            <v>1370.63</v>
          </cell>
          <cell r="E3597">
            <v>19.940000000000001</v>
          </cell>
          <cell r="F3597">
            <v>1390.57</v>
          </cell>
        </row>
        <row r="3598">
          <cell r="A3598" t="str">
            <v>49.08</v>
          </cell>
          <cell r="B3598" t="str">
            <v>Caixa de passagem e inspecao</v>
          </cell>
        </row>
        <row r="3599">
          <cell r="A3599" t="str">
            <v>49.08.250</v>
          </cell>
          <cell r="B3599" t="str">
            <v>Caixa de areia em PVC, diâmetro nominal de 100 mm</v>
          </cell>
          <cell r="C3599" t="str">
            <v>UN</v>
          </cell>
          <cell r="D3599">
            <v>424.54</v>
          </cell>
          <cell r="E3599">
            <v>36.39</v>
          </cell>
          <cell r="F3599">
            <v>460.93</v>
          </cell>
        </row>
        <row r="3600">
          <cell r="A3600" t="str">
            <v>49.11</v>
          </cell>
          <cell r="B3600" t="str">
            <v>Canaletas e afins</v>
          </cell>
        </row>
        <row r="3601">
          <cell r="A3601" t="str">
            <v>49.11.130</v>
          </cell>
          <cell r="B3601" t="str">
            <v>Canaleta com grelha em alumínio, largura de 80 mm</v>
          </cell>
          <cell r="C3601" t="str">
            <v>M</v>
          </cell>
          <cell r="D3601">
            <v>381.17</v>
          </cell>
          <cell r="E3601">
            <v>8.0399999999999991</v>
          </cell>
          <cell r="F3601">
            <v>389.21</v>
          </cell>
        </row>
        <row r="3602">
          <cell r="A3602" t="str">
            <v>49.11.140</v>
          </cell>
          <cell r="B3602" t="str">
            <v>Canaleta com grelha em alumínio, saída central / vertical, largura de 46 mm</v>
          </cell>
          <cell r="C3602" t="str">
            <v>M</v>
          </cell>
          <cell r="D3602">
            <v>257.62</v>
          </cell>
          <cell r="E3602">
            <v>8.0399999999999991</v>
          </cell>
          <cell r="F3602">
            <v>265.66000000000003</v>
          </cell>
        </row>
        <row r="3603">
          <cell r="A3603" t="str">
            <v>49.11.141</v>
          </cell>
          <cell r="B3603" t="str">
            <v>Canaleta com grelha abre-fecha, em alumínio, saída central ou vertical, largura 46mm</v>
          </cell>
          <cell r="C3603" t="str">
            <v>M</v>
          </cell>
          <cell r="D3603">
            <v>281.83</v>
          </cell>
          <cell r="E3603">
            <v>8.0399999999999991</v>
          </cell>
          <cell r="F3603">
            <v>289.87</v>
          </cell>
        </row>
        <row r="3604">
          <cell r="A3604" t="str">
            <v>49.12</v>
          </cell>
          <cell r="B3604" t="str">
            <v>Poco de visita, boca de lobo, caixa de passagem e afins</v>
          </cell>
        </row>
        <row r="3605">
          <cell r="A3605" t="str">
            <v>49.12.010</v>
          </cell>
          <cell r="B3605" t="str">
            <v>Boca de lobo simples tipo PMSP com tampa de concreto</v>
          </cell>
          <cell r="C3605" t="str">
            <v>UN</v>
          </cell>
          <cell r="D3605">
            <v>1715.21</v>
          </cell>
          <cell r="E3605">
            <v>1152.33</v>
          </cell>
          <cell r="F3605">
            <v>2867.54</v>
          </cell>
        </row>
        <row r="3606">
          <cell r="A3606" t="str">
            <v>49.12.030</v>
          </cell>
          <cell r="B3606" t="str">
            <v>Boca de lobo dupla tipo PMSP com tampa de concreto</v>
          </cell>
          <cell r="C3606" t="str">
            <v>UN</v>
          </cell>
          <cell r="D3606">
            <v>2902.25</v>
          </cell>
          <cell r="E3606">
            <v>1790.94</v>
          </cell>
          <cell r="F3606">
            <v>4693.1899999999996</v>
          </cell>
        </row>
        <row r="3607">
          <cell r="A3607" t="str">
            <v>49.12.050</v>
          </cell>
          <cell r="B3607" t="str">
            <v>Boca de lobo tripla tipo PMSP com tampa de concreto</v>
          </cell>
          <cell r="C3607" t="str">
            <v>UN</v>
          </cell>
          <cell r="D3607">
            <v>4046.68</v>
          </cell>
          <cell r="E3607">
            <v>2424.92</v>
          </cell>
          <cell r="F3607">
            <v>6471.6</v>
          </cell>
        </row>
        <row r="3608">
          <cell r="A3608" t="str">
            <v>49.12.058</v>
          </cell>
          <cell r="B3608" t="str">
            <v>Boca de leão simples tipo PMSP com grelha</v>
          </cell>
          <cell r="C3608" t="str">
            <v>UN</v>
          </cell>
          <cell r="D3608">
            <v>1138.57</v>
          </cell>
          <cell r="E3608">
            <v>1136.77</v>
          </cell>
          <cell r="F3608">
            <v>2275.34</v>
          </cell>
        </row>
        <row r="3609">
          <cell r="A3609" t="str">
            <v>49.12.110</v>
          </cell>
          <cell r="B3609" t="str">
            <v>Poço de visita de 1,60 x 1,60 x 1,60 m - tipo PMSP</v>
          </cell>
          <cell r="C3609" t="str">
            <v>UN</v>
          </cell>
          <cell r="D3609">
            <v>3319.14</v>
          </cell>
          <cell r="E3609">
            <v>1948.94</v>
          </cell>
          <cell r="F3609">
            <v>5268.08</v>
          </cell>
        </row>
        <row r="3610">
          <cell r="A3610" t="str">
            <v>49.12.120</v>
          </cell>
          <cell r="B3610" t="str">
            <v>Chaminé para poço de visita tipo PMSP em alvenaria, diâmetro interno 70 cm - pescoço</v>
          </cell>
          <cell r="C3610" t="str">
            <v>M</v>
          </cell>
          <cell r="D3610">
            <v>251.45</v>
          </cell>
          <cell r="E3610">
            <v>283.13</v>
          </cell>
          <cell r="F3610">
            <v>534.58000000000004</v>
          </cell>
        </row>
        <row r="3611">
          <cell r="A3611" t="str">
            <v>49.12.140</v>
          </cell>
          <cell r="B3611" t="str">
            <v>Poço de visita em alvenaria tipo PMSP - balão</v>
          </cell>
          <cell r="C3611" t="str">
            <v>UN</v>
          </cell>
          <cell r="D3611">
            <v>2012.16</v>
          </cell>
          <cell r="E3611">
            <v>1805.47</v>
          </cell>
          <cell r="F3611">
            <v>3817.63</v>
          </cell>
        </row>
        <row r="3612">
          <cell r="A3612" t="str">
            <v>49.13</v>
          </cell>
          <cell r="B3612" t="str">
            <v>Filtro anaerobio</v>
          </cell>
        </row>
        <row r="3613">
          <cell r="A3613" t="str">
            <v>49.13.010</v>
          </cell>
          <cell r="B3613" t="str">
            <v>Filtro biológico anaeróbio com anéis pré-moldados de concreto diâmetro de 1,40 m - h= 2,00 m</v>
          </cell>
          <cell r="C3613" t="str">
            <v>UN</v>
          </cell>
          <cell r="D3613">
            <v>3455.84</v>
          </cell>
          <cell r="E3613">
            <v>2281.0500000000002</v>
          </cell>
          <cell r="F3613">
            <v>5736.89</v>
          </cell>
        </row>
        <row r="3614">
          <cell r="A3614" t="str">
            <v>49.13.020</v>
          </cell>
          <cell r="B3614" t="str">
            <v>Filtro biológico anaeróbio com anéis pré-moldados de concreto diâmetro de 2,00 m - h= 2,00 m</v>
          </cell>
          <cell r="C3614" t="str">
            <v>UN</v>
          </cell>
          <cell r="D3614">
            <v>5666.76</v>
          </cell>
          <cell r="E3614">
            <v>3705.5</v>
          </cell>
          <cell r="F3614">
            <v>9372.26</v>
          </cell>
        </row>
        <row r="3615">
          <cell r="A3615" t="str">
            <v>49.13.030</v>
          </cell>
          <cell r="B3615" t="str">
            <v>Filtro biológico anaeróbio com anéis pré-moldados de concreto diâmetro de 2,40 m - h= 2,00 m</v>
          </cell>
          <cell r="C3615" t="str">
            <v>UN</v>
          </cell>
          <cell r="D3615">
            <v>8098.8</v>
          </cell>
          <cell r="E3615">
            <v>4892.42</v>
          </cell>
          <cell r="F3615">
            <v>12991.22</v>
          </cell>
        </row>
        <row r="3616">
          <cell r="A3616" t="str">
            <v>49.13.040</v>
          </cell>
          <cell r="B3616" t="str">
            <v>Filtro biológico anaeróbio com anéis pré-moldados de concreto diâmetro de 2,84 m - h= 2,50 m</v>
          </cell>
          <cell r="C3616" t="str">
            <v>UN</v>
          </cell>
          <cell r="D3616">
            <v>11909.67</v>
          </cell>
          <cell r="E3616">
            <v>6099.63</v>
          </cell>
          <cell r="F3616">
            <v>18009.3</v>
          </cell>
        </row>
        <row r="3617">
          <cell r="A3617" t="str">
            <v>49.14</v>
          </cell>
          <cell r="B3617" t="str">
            <v>Fossa septica</v>
          </cell>
        </row>
        <row r="3618">
          <cell r="A3618" t="str">
            <v>49.14.010</v>
          </cell>
          <cell r="B3618" t="str">
            <v>Fossa séptica câmara única com anéis pré-moldados em concreto, diâmetro externo de 1,50 m, altura útil de 1,50 m</v>
          </cell>
          <cell r="C3618" t="str">
            <v>UN</v>
          </cell>
          <cell r="D3618">
            <v>2290.11</v>
          </cell>
          <cell r="E3618">
            <v>1143.45</v>
          </cell>
          <cell r="F3618">
            <v>3433.56</v>
          </cell>
        </row>
        <row r="3619">
          <cell r="A3619" t="str">
            <v>49.14.020</v>
          </cell>
          <cell r="B3619" t="str">
            <v>Fossa séptica câmara única com anéis pré-moldados em concreto, diâmetro externo de 2,50 m, altura útil de 2,50 m</v>
          </cell>
          <cell r="C3619" t="str">
            <v>UN</v>
          </cell>
          <cell r="D3619">
            <v>6368.36</v>
          </cell>
          <cell r="E3619">
            <v>1707.09</v>
          </cell>
          <cell r="F3619">
            <v>8075.45</v>
          </cell>
        </row>
        <row r="3620">
          <cell r="A3620" t="str">
            <v>49.14.030</v>
          </cell>
          <cell r="B3620" t="str">
            <v>Fossa séptica câmara única com anéis pré-moldados em concreto, diâmetro externo de 2,50 m, altura útil de 4,00 m</v>
          </cell>
          <cell r="C3620" t="str">
            <v>UN</v>
          </cell>
          <cell r="D3620">
            <v>9517.75</v>
          </cell>
          <cell r="E3620">
            <v>3414.17</v>
          </cell>
          <cell r="F3620">
            <v>12931.92</v>
          </cell>
        </row>
        <row r="3621">
          <cell r="A3621" t="str">
            <v>49.14.061</v>
          </cell>
          <cell r="B3621" t="str">
            <v>SM01 Sumidouro - poço absorvente</v>
          </cell>
          <cell r="C3621" t="str">
            <v>M</v>
          </cell>
          <cell r="D3621">
            <v>1232.3599999999999</v>
          </cell>
          <cell r="E3621">
            <v>573.78</v>
          </cell>
          <cell r="F3621">
            <v>1806.14</v>
          </cell>
        </row>
        <row r="3622">
          <cell r="A3622" t="str">
            <v>49.14.071</v>
          </cell>
          <cell r="B3622" t="str">
            <v>Tampão pré-moldado de concreto armado para sumidouro com diâmetro externo de 2,00 m</v>
          </cell>
          <cell r="C3622" t="str">
            <v>UN</v>
          </cell>
          <cell r="D3622">
            <v>672.85</v>
          </cell>
          <cell r="E3622">
            <v>32.159999999999997</v>
          </cell>
          <cell r="F3622">
            <v>705.01</v>
          </cell>
        </row>
        <row r="3623">
          <cell r="A3623" t="str">
            <v>49.15</v>
          </cell>
          <cell r="B3623" t="str">
            <v>Anel e aduela pre-moldados</v>
          </cell>
        </row>
        <row r="3624">
          <cell r="A3624" t="str">
            <v>49.15.010</v>
          </cell>
          <cell r="B3624" t="str">
            <v>Anel pré-moldado de concreto com diâmetro de 0,60 m</v>
          </cell>
          <cell r="C3624" t="str">
            <v>M</v>
          </cell>
          <cell r="D3624">
            <v>329.66</v>
          </cell>
          <cell r="E3624">
            <v>23.34</v>
          </cell>
          <cell r="F3624">
            <v>353</v>
          </cell>
        </row>
        <row r="3625">
          <cell r="A3625" t="str">
            <v>49.15.030</v>
          </cell>
          <cell r="B3625" t="str">
            <v>Anel pré-moldado de concreto com diâmetro de 0,80 m</v>
          </cell>
          <cell r="C3625" t="str">
            <v>M</v>
          </cell>
          <cell r="D3625">
            <v>473.08</v>
          </cell>
          <cell r="E3625">
            <v>35.01</v>
          </cell>
          <cell r="F3625">
            <v>508.09</v>
          </cell>
        </row>
        <row r="3626">
          <cell r="A3626" t="str">
            <v>49.15.040</v>
          </cell>
          <cell r="B3626" t="str">
            <v>Anel pré-moldado de concreto com diâmetro de 1,20 m</v>
          </cell>
          <cell r="C3626" t="str">
            <v>M</v>
          </cell>
          <cell r="D3626">
            <v>528.22</v>
          </cell>
          <cell r="E3626">
            <v>46.68</v>
          </cell>
          <cell r="F3626">
            <v>574.9</v>
          </cell>
        </row>
        <row r="3627">
          <cell r="A3627" t="str">
            <v>49.15.050</v>
          </cell>
          <cell r="B3627" t="str">
            <v>Anel pré-moldado de concreto com diâmetro de 1,50 m</v>
          </cell>
          <cell r="C3627" t="str">
            <v>M</v>
          </cell>
          <cell r="D3627">
            <v>793.75</v>
          </cell>
          <cell r="E3627">
            <v>58.35</v>
          </cell>
          <cell r="F3627">
            <v>852.1</v>
          </cell>
        </row>
        <row r="3628">
          <cell r="A3628" t="str">
            <v>49.15.060</v>
          </cell>
          <cell r="B3628" t="str">
            <v>Anel pré-moldado de concreto com diâmetro de 1,80 m</v>
          </cell>
          <cell r="C3628" t="str">
            <v>M</v>
          </cell>
          <cell r="D3628">
            <v>1255.47</v>
          </cell>
          <cell r="E3628">
            <v>70.02</v>
          </cell>
          <cell r="F3628">
            <v>1325.49</v>
          </cell>
        </row>
        <row r="3629">
          <cell r="A3629" t="str">
            <v>49.15.100</v>
          </cell>
          <cell r="B3629" t="str">
            <v>Anel pré-moldado de concreto com diâmetro de 3,00 m</v>
          </cell>
          <cell r="C3629" t="str">
            <v>M</v>
          </cell>
          <cell r="D3629">
            <v>2293.42</v>
          </cell>
          <cell r="E3629">
            <v>116.7</v>
          </cell>
          <cell r="F3629">
            <v>2410.12</v>
          </cell>
        </row>
        <row r="3630">
          <cell r="A3630" t="str">
            <v>49.16</v>
          </cell>
          <cell r="B3630" t="str">
            <v>Acessorios hidraulicos para agua de reuso</v>
          </cell>
        </row>
        <row r="3631">
          <cell r="A3631" t="str">
            <v>49.16.050</v>
          </cell>
          <cell r="B3631" t="str">
            <v>Realimentador automático, DN= 1'</v>
          </cell>
          <cell r="C3631" t="str">
            <v>UN</v>
          </cell>
          <cell r="D3631">
            <v>843.56</v>
          </cell>
          <cell r="E3631">
            <v>14.56</v>
          </cell>
          <cell r="F3631">
            <v>858.12</v>
          </cell>
        </row>
        <row r="3632">
          <cell r="A3632" t="str">
            <v>49.16.051</v>
          </cell>
          <cell r="B3632" t="str">
            <v>Sifão ladrão em polietileno para extravasão, diâmetro de 100mm</v>
          </cell>
          <cell r="C3632" t="str">
            <v>UN</v>
          </cell>
          <cell r="D3632">
            <v>323.32</v>
          </cell>
          <cell r="E3632">
            <v>18.2</v>
          </cell>
          <cell r="F3632">
            <v>341.52</v>
          </cell>
        </row>
        <row r="3633">
          <cell r="A3633" t="str">
            <v>50</v>
          </cell>
          <cell r="B3633" t="str">
            <v>DETECCAO, COMBATE E PREVENCAO A INCÊNDIO</v>
          </cell>
        </row>
        <row r="3634">
          <cell r="A3634" t="str">
            <v>50.01</v>
          </cell>
          <cell r="B3634" t="str">
            <v>Hidrantes e acessorios</v>
          </cell>
        </row>
        <row r="3635">
          <cell r="A3635" t="str">
            <v>50.01.030</v>
          </cell>
          <cell r="B3635" t="str">
            <v>Abrigo duplo para hidrante/mangueira, com visor e suporte (embutir e externo)</v>
          </cell>
          <cell r="C3635" t="str">
            <v>UN</v>
          </cell>
          <cell r="D3635">
            <v>1096.31</v>
          </cell>
          <cell r="E3635">
            <v>127.37</v>
          </cell>
          <cell r="F3635">
            <v>1223.68</v>
          </cell>
        </row>
        <row r="3636">
          <cell r="A3636" t="str">
            <v>50.01.060</v>
          </cell>
          <cell r="B3636" t="str">
            <v>Abrigo para hidrante/mangueira (embutir e externo)</v>
          </cell>
          <cell r="C3636" t="str">
            <v>UN</v>
          </cell>
          <cell r="D3636">
            <v>361.54</v>
          </cell>
          <cell r="E3636">
            <v>127.37</v>
          </cell>
          <cell r="F3636">
            <v>488.91</v>
          </cell>
        </row>
        <row r="3637">
          <cell r="A3637" t="str">
            <v>50.01.080</v>
          </cell>
          <cell r="B3637" t="str">
            <v>Mangueira com união de engate rápido, DN= 1 1/2´ (38 mm)</v>
          </cell>
          <cell r="C3637" t="str">
            <v>M</v>
          </cell>
          <cell r="D3637">
            <v>19.07</v>
          </cell>
          <cell r="E3637">
            <v>3.64</v>
          </cell>
          <cell r="F3637">
            <v>22.71</v>
          </cell>
        </row>
        <row r="3638">
          <cell r="A3638" t="str">
            <v>50.01.090</v>
          </cell>
          <cell r="B3638" t="str">
            <v>Botoeira para acionamento de bomba de incêndio tipo quebra-vidro</v>
          </cell>
          <cell r="C3638" t="str">
            <v>UN</v>
          </cell>
          <cell r="D3638">
            <v>84.91</v>
          </cell>
          <cell r="E3638">
            <v>10.92</v>
          </cell>
          <cell r="F3638">
            <v>95.83</v>
          </cell>
        </row>
        <row r="3639">
          <cell r="A3639" t="str">
            <v>50.01.100</v>
          </cell>
          <cell r="B3639" t="str">
            <v>Mangueira com união de engate rápido, DN= 2 1/2´ (63 mm)</v>
          </cell>
          <cell r="C3639" t="str">
            <v>M</v>
          </cell>
          <cell r="D3639">
            <v>30.58</v>
          </cell>
          <cell r="E3639">
            <v>3.64</v>
          </cell>
          <cell r="F3639">
            <v>34.22</v>
          </cell>
        </row>
        <row r="3640">
          <cell r="A3640" t="str">
            <v>50.01.110</v>
          </cell>
          <cell r="B3640" t="str">
            <v>Esguicho em latão com engate rápido, DN= 2 1/2´, jato regulável</v>
          </cell>
          <cell r="C3640" t="str">
            <v>UN</v>
          </cell>
          <cell r="D3640">
            <v>188.95</v>
          </cell>
          <cell r="E3640">
            <v>3.64</v>
          </cell>
          <cell r="F3640">
            <v>192.59</v>
          </cell>
        </row>
        <row r="3641">
          <cell r="A3641" t="str">
            <v>50.01.130</v>
          </cell>
          <cell r="B3641" t="str">
            <v>Abrigo simples com suporte, em aço inoxidável escovado, para mangueira de 1 1/2´, porta em vidro temperado jateado - inclusive mangueira de 30 m (2 x 15 m)</v>
          </cell>
          <cell r="C3641" t="str">
            <v>UN</v>
          </cell>
          <cell r="D3641">
            <v>3805.49</v>
          </cell>
          <cell r="E3641">
            <v>199.92</v>
          </cell>
          <cell r="F3641">
            <v>4005.41</v>
          </cell>
        </row>
        <row r="3642">
          <cell r="A3642" t="str">
            <v>50.01.160</v>
          </cell>
          <cell r="B3642" t="str">
            <v>Adaptador de engate rápido em latão de 2 1/2´ x 1 1/2´</v>
          </cell>
          <cell r="C3642" t="str">
            <v>UN</v>
          </cell>
          <cell r="D3642">
            <v>65.02</v>
          </cell>
          <cell r="E3642">
            <v>3.64</v>
          </cell>
          <cell r="F3642">
            <v>68.66</v>
          </cell>
        </row>
        <row r="3643">
          <cell r="A3643" t="str">
            <v>50.01.170</v>
          </cell>
          <cell r="B3643" t="str">
            <v>Adaptador de engate rápido em latão de 2 1/2´ x 2 1/2´</v>
          </cell>
          <cell r="C3643" t="str">
            <v>UN</v>
          </cell>
          <cell r="D3643">
            <v>95.53</v>
          </cell>
          <cell r="E3643">
            <v>3.64</v>
          </cell>
          <cell r="F3643">
            <v>99.17</v>
          </cell>
        </row>
        <row r="3644">
          <cell r="A3644" t="str">
            <v>50.01.180</v>
          </cell>
          <cell r="B3644" t="str">
            <v>Hidrante de coluna com duas saídas, 4´x 2 1/2´ - simples</v>
          </cell>
          <cell r="C3644" t="str">
            <v>UN</v>
          </cell>
          <cell r="D3644">
            <v>1742.72</v>
          </cell>
          <cell r="E3644">
            <v>46.56</v>
          </cell>
          <cell r="F3644">
            <v>1789.28</v>
          </cell>
        </row>
        <row r="3645">
          <cell r="A3645" t="str">
            <v>50.01.190</v>
          </cell>
          <cell r="B3645" t="str">
            <v>Tampão de engate rápido em latão, DN= 2 1/2´, com corrente</v>
          </cell>
          <cell r="C3645" t="str">
            <v>UN</v>
          </cell>
          <cell r="D3645">
            <v>94.03</v>
          </cell>
          <cell r="E3645">
            <v>3.64</v>
          </cell>
          <cell r="F3645">
            <v>97.67</v>
          </cell>
        </row>
        <row r="3646">
          <cell r="A3646" t="str">
            <v>50.01.200</v>
          </cell>
          <cell r="B3646" t="str">
            <v>Tampão de engate rápido em latão, DN= 1 1/2´, com corrente</v>
          </cell>
          <cell r="C3646" t="str">
            <v>UN</v>
          </cell>
          <cell r="D3646">
            <v>63.55</v>
          </cell>
          <cell r="E3646">
            <v>3.64</v>
          </cell>
          <cell r="F3646">
            <v>67.19</v>
          </cell>
        </row>
        <row r="3647">
          <cell r="A3647" t="str">
            <v>50.01.210</v>
          </cell>
          <cell r="B3647" t="str">
            <v>Chave para conexão de engate rápido</v>
          </cell>
          <cell r="C3647" t="str">
            <v>UN</v>
          </cell>
          <cell r="D3647">
            <v>18.36</v>
          </cell>
          <cell r="E3647">
            <v>0.48</v>
          </cell>
          <cell r="F3647">
            <v>18.84</v>
          </cell>
        </row>
        <row r="3648">
          <cell r="A3648" t="str">
            <v>50.01.220</v>
          </cell>
          <cell r="B3648" t="str">
            <v>Esguicho latão com engate rápido, DN= 1 1/2´, jato regulável</v>
          </cell>
          <cell r="C3648" t="str">
            <v>UN</v>
          </cell>
          <cell r="D3648">
            <v>268.45999999999998</v>
          </cell>
          <cell r="E3648">
            <v>3.64</v>
          </cell>
          <cell r="F3648">
            <v>272.10000000000002</v>
          </cell>
        </row>
        <row r="3649">
          <cell r="A3649" t="str">
            <v>50.01.320</v>
          </cell>
          <cell r="B3649" t="str">
            <v>Abrigo de hidrante de 1 1/2´ completo - inclusive mangueira de 30 m (2 x 15 m)</v>
          </cell>
          <cell r="C3649" t="str">
            <v>UN</v>
          </cell>
          <cell r="D3649">
            <v>1930.08</v>
          </cell>
          <cell r="E3649">
            <v>189.22</v>
          </cell>
          <cell r="F3649">
            <v>2119.3000000000002</v>
          </cell>
        </row>
        <row r="3650">
          <cell r="A3650" t="str">
            <v>50.01.330</v>
          </cell>
          <cell r="B3650" t="str">
            <v>Abrigo de hidrante de 2 1/2´ completo - inclusive mangueira de 30 m (2 x 15 m)</v>
          </cell>
          <cell r="C3650" t="str">
            <v>UN</v>
          </cell>
          <cell r="D3650">
            <v>2310.3000000000002</v>
          </cell>
          <cell r="E3650">
            <v>189.22</v>
          </cell>
          <cell r="F3650">
            <v>2499.52</v>
          </cell>
        </row>
        <row r="3651">
          <cell r="A3651" t="str">
            <v>50.01.340</v>
          </cell>
          <cell r="B3651" t="str">
            <v>Abrigo para registro de recalque tipo coluna, completo - inclusive tubulações e válvulas</v>
          </cell>
          <cell r="C3651" t="str">
            <v>UN</v>
          </cell>
          <cell r="D3651">
            <v>2510.1</v>
          </cell>
          <cell r="E3651">
            <v>584.25</v>
          </cell>
          <cell r="F3651">
            <v>3094.35</v>
          </cell>
        </row>
        <row r="3652">
          <cell r="A3652" t="str">
            <v>50.02</v>
          </cell>
          <cell r="B3652" t="str">
            <v>Registro e valvula controladora</v>
          </cell>
        </row>
        <row r="3653">
          <cell r="A3653" t="str">
            <v>50.02.020</v>
          </cell>
          <cell r="B3653" t="str">
            <v>Bico de sprinkler tipo pendente com rompimento da ampola a 68°C</v>
          </cell>
          <cell r="C3653" t="str">
            <v>UN</v>
          </cell>
          <cell r="D3653">
            <v>30.05</v>
          </cell>
          <cell r="E3653">
            <v>12.73</v>
          </cell>
          <cell r="F3653">
            <v>42.78</v>
          </cell>
        </row>
        <row r="3654">
          <cell r="A3654" t="str">
            <v>50.02.050</v>
          </cell>
          <cell r="B3654" t="str">
            <v>Alarme hidráulico tipo gongo</v>
          </cell>
          <cell r="C3654" t="str">
            <v>UN</v>
          </cell>
          <cell r="D3654">
            <v>1101.3399999999999</v>
          </cell>
          <cell r="E3654">
            <v>18.2</v>
          </cell>
          <cell r="F3654">
            <v>1119.54</v>
          </cell>
        </row>
        <row r="3655">
          <cell r="A3655" t="str">
            <v>50.02.060</v>
          </cell>
          <cell r="B3655" t="str">
            <v>Bico de sprinkler tipo upright com rompimento da ampola a 68ºC</v>
          </cell>
          <cell r="C3655" t="str">
            <v>UN</v>
          </cell>
          <cell r="D3655">
            <v>30.98</v>
          </cell>
          <cell r="E3655">
            <v>12.73</v>
          </cell>
          <cell r="F3655">
            <v>43.71</v>
          </cell>
        </row>
        <row r="3656">
          <cell r="A3656" t="str">
            <v>50.02.080</v>
          </cell>
          <cell r="B3656" t="str">
            <v>Válvula de governo completa com alarme VGA, corpo em ferro fundido, extremidades flangeadas e DN = 6´</v>
          </cell>
          <cell r="C3656" t="str">
            <v>UN</v>
          </cell>
          <cell r="D3656">
            <v>8870.4699999999993</v>
          </cell>
          <cell r="E3656">
            <v>109.17</v>
          </cell>
          <cell r="F3656">
            <v>8979.64</v>
          </cell>
        </row>
        <row r="3657">
          <cell r="A3657" t="str">
            <v>50.05</v>
          </cell>
          <cell r="B3657" t="str">
            <v>Iluminacao e sinalizacao de emergencia</v>
          </cell>
        </row>
        <row r="3658">
          <cell r="A3658" t="str">
            <v>50.05.022</v>
          </cell>
          <cell r="B3658" t="str">
            <v>Destravador magnético (eletroímã) para porta corta-fogo de 24 Vcc</v>
          </cell>
          <cell r="C3658" t="str">
            <v>UN</v>
          </cell>
          <cell r="D3658">
            <v>234.86</v>
          </cell>
          <cell r="E3658">
            <v>29.12</v>
          </cell>
          <cell r="F3658">
            <v>263.98</v>
          </cell>
        </row>
        <row r="3659">
          <cell r="A3659" t="str">
            <v>50.05.060</v>
          </cell>
          <cell r="B3659" t="str">
            <v>Central de iluminação de emergência, completa, para até 6.000 W</v>
          </cell>
          <cell r="C3659" t="str">
            <v>UN</v>
          </cell>
          <cell r="D3659">
            <v>25450.65</v>
          </cell>
          <cell r="E3659">
            <v>11.65</v>
          </cell>
          <cell r="F3659">
            <v>25462.3</v>
          </cell>
        </row>
        <row r="3660">
          <cell r="A3660" t="str">
            <v>50.05.070</v>
          </cell>
          <cell r="B3660" t="str">
            <v>Luminária para unidade centralizada pendente completa com lâmpadas fluorescentes compactas de 9 W</v>
          </cell>
          <cell r="C3660" t="str">
            <v>UN</v>
          </cell>
          <cell r="D3660">
            <v>321.31</v>
          </cell>
          <cell r="E3660">
            <v>18.2</v>
          </cell>
          <cell r="F3660">
            <v>339.51</v>
          </cell>
        </row>
        <row r="3661">
          <cell r="A3661" t="str">
            <v>50.05.080</v>
          </cell>
          <cell r="B3661" t="str">
            <v>Luminária para unidade centralizada de sobrepor completa com lâmpada fluorescente compacta de 15 W</v>
          </cell>
          <cell r="C3661" t="str">
            <v>UN</v>
          </cell>
          <cell r="D3661">
            <v>88.27</v>
          </cell>
          <cell r="E3661">
            <v>18.2</v>
          </cell>
          <cell r="F3661">
            <v>106.47</v>
          </cell>
        </row>
        <row r="3662">
          <cell r="A3662" t="str">
            <v>50.05.160</v>
          </cell>
          <cell r="B3662" t="str">
            <v>Módulo para adaptação de luminária de emergência, autonomia 90 minutos para lâmpada fluorescente de 32 W</v>
          </cell>
          <cell r="C3662" t="str">
            <v>UN</v>
          </cell>
          <cell r="D3662">
            <v>286.33999999999997</v>
          </cell>
          <cell r="E3662">
            <v>10.92</v>
          </cell>
          <cell r="F3662">
            <v>297.26</v>
          </cell>
        </row>
        <row r="3663">
          <cell r="A3663" t="str">
            <v>50.05.170</v>
          </cell>
          <cell r="B3663" t="str">
            <v>Acionador manual tipo quebra vidro, em caixa plástica</v>
          </cell>
          <cell r="C3663" t="str">
            <v>UN</v>
          </cell>
          <cell r="D3663">
            <v>75.36</v>
          </cell>
          <cell r="E3663">
            <v>10.92</v>
          </cell>
          <cell r="F3663">
            <v>86.28</v>
          </cell>
        </row>
        <row r="3664">
          <cell r="A3664" t="str">
            <v>50.05.210</v>
          </cell>
          <cell r="B3664" t="str">
            <v>Detector termovelocimétrico endereçável com base endereçável</v>
          </cell>
          <cell r="C3664" t="str">
            <v>UN</v>
          </cell>
          <cell r="D3664">
            <v>164.93</v>
          </cell>
          <cell r="E3664">
            <v>10.92</v>
          </cell>
          <cell r="F3664">
            <v>175.85</v>
          </cell>
        </row>
        <row r="3665">
          <cell r="A3665" t="str">
            <v>50.05.214</v>
          </cell>
          <cell r="B3665" t="str">
            <v>Detector de gás liquefeito (GLP), gás natural (GN) ou derivados de metano</v>
          </cell>
          <cell r="C3665" t="str">
            <v>UN</v>
          </cell>
          <cell r="D3665">
            <v>436.77</v>
          </cell>
          <cell r="E3665">
            <v>10.92</v>
          </cell>
          <cell r="F3665">
            <v>447.69</v>
          </cell>
        </row>
        <row r="3666">
          <cell r="A3666" t="str">
            <v>50.05.230</v>
          </cell>
          <cell r="B3666" t="str">
            <v>Sirene audiovisual tipo endereçável</v>
          </cell>
          <cell r="C3666" t="str">
            <v>UN</v>
          </cell>
          <cell r="D3666">
            <v>301.45</v>
          </cell>
          <cell r="E3666">
            <v>10.92</v>
          </cell>
          <cell r="F3666">
            <v>312.37</v>
          </cell>
        </row>
        <row r="3667">
          <cell r="A3667" t="str">
            <v>50.05.250</v>
          </cell>
          <cell r="B3667" t="str">
            <v>Central de iluminação de emergência, completa, autonomia 1 hora, para até 240 W</v>
          </cell>
          <cell r="C3667" t="str">
            <v>UN</v>
          </cell>
          <cell r="D3667">
            <v>875.37</v>
          </cell>
          <cell r="E3667">
            <v>11.65</v>
          </cell>
          <cell r="F3667">
            <v>887.02</v>
          </cell>
        </row>
        <row r="3668">
          <cell r="A3668" t="str">
            <v>50.05.260</v>
          </cell>
          <cell r="B3668" t="str">
            <v>Bloco autônomo de iluminação de emergência com autonomia mínima de 1 hora, equipado com 2 lâmpadas de 11 W</v>
          </cell>
          <cell r="C3668" t="str">
            <v>UN</v>
          </cell>
          <cell r="D3668">
            <v>270.14</v>
          </cell>
          <cell r="E3668">
            <v>11.65</v>
          </cell>
          <cell r="F3668">
            <v>281.79000000000002</v>
          </cell>
        </row>
        <row r="3669">
          <cell r="A3669" t="str">
            <v>50.05.270</v>
          </cell>
          <cell r="B3669" t="str">
            <v>Central de detecção e alarme de incêndio completa, autonomia de 1 hora para 12 laços, 220 V/12 V</v>
          </cell>
          <cell r="C3669" t="str">
            <v>UN</v>
          </cell>
          <cell r="D3669">
            <v>759.57</v>
          </cell>
          <cell r="E3669">
            <v>11.65</v>
          </cell>
          <cell r="F3669">
            <v>771.22</v>
          </cell>
        </row>
        <row r="3670">
          <cell r="A3670" t="str">
            <v>50.05.280</v>
          </cell>
          <cell r="B3670" t="str">
            <v>Sirene tipo corneta de 12 V</v>
          </cell>
          <cell r="C3670" t="str">
            <v>UN</v>
          </cell>
          <cell r="D3670">
            <v>48.36</v>
          </cell>
          <cell r="E3670">
            <v>10.92</v>
          </cell>
          <cell r="F3670">
            <v>59.28</v>
          </cell>
        </row>
        <row r="3671">
          <cell r="A3671" t="str">
            <v>50.05.312</v>
          </cell>
          <cell r="B3671" t="str">
            <v>Bloco autônomo de iluminação de emergência LED, com autonomia mínima de 3 horas, fluxo luminoso de 2.000 até 3.000 lúmens, equipado com 2 faróis</v>
          </cell>
          <cell r="C3671" t="str">
            <v>UN</v>
          </cell>
          <cell r="D3671">
            <v>282.57</v>
          </cell>
          <cell r="E3671">
            <v>11.65</v>
          </cell>
          <cell r="F3671">
            <v>294.22000000000003</v>
          </cell>
        </row>
        <row r="3672">
          <cell r="A3672" t="str">
            <v>50.05.400</v>
          </cell>
          <cell r="B3672" t="str">
            <v>Sirene eletrônica em caixa metálica de 4 x 4</v>
          </cell>
          <cell r="C3672" t="str">
            <v>UN</v>
          </cell>
          <cell r="D3672">
            <v>117.74</v>
          </cell>
          <cell r="E3672">
            <v>40.03</v>
          </cell>
          <cell r="F3672">
            <v>157.77000000000001</v>
          </cell>
        </row>
        <row r="3673">
          <cell r="A3673" t="str">
            <v>50.05.430</v>
          </cell>
          <cell r="B3673" t="str">
            <v>Detector óptico de fumaça com base endereçável</v>
          </cell>
          <cell r="C3673" t="str">
            <v>UN</v>
          </cell>
          <cell r="D3673">
            <v>201.41</v>
          </cell>
          <cell r="E3673">
            <v>36.39</v>
          </cell>
          <cell r="F3673">
            <v>237.8</v>
          </cell>
        </row>
        <row r="3674">
          <cell r="A3674" t="str">
            <v>50.05.440</v>
          </cell>
          <cell r="B3674" t="str">
            <v>Painel repetidor de detecção e alarme de incêndio tipo endereçável</v>
          </cell>
          <cell r="C3674" t="str">
            <v>UN</v>
          </cell>
          <cell r="D3674">
            <v>1206.23</v>
          </cell>
          <cell r="E3674">
            <v>10.92</v>
          </cell>
          <cell r="F3674">
            <v>1217.1500000000001</v>
          </cell>
        </row>
        <row r="3675">
          <cell r="A3675" t="str">
            <v>50.05.450</v>
          </cell>
          <cell r="B3675" t="str">
            <v>Acionador manual quebra-vidro endereçável</v>
          </cell>
          <cell r="C3675" t="str">
            <v>UN</v>
          </cell>
          <cell r="D3675">
            <v>189.58</v>
          </cell>
          <cell r="E3675">
            <v>10.92</v>
          </cell>
          <cell r="F3675">
            <v>200.5</v>
          </cell>
        </row>
        <row r="3676">
          <cell r="A3676" t="str">
            <v>50.05.470</v>
          </cell>
          <cell r="B3676" t="str">
            <v>Módulo isolador, módulo endereçador para audiovisual</v>
          </cell>
          <cell r="C3676" t="str">
            <v>UN</v>
          </cell>
          <cell r="D3676">
            <v>183.34</v>
          </cell>
          <cell r="E3676">
            <v>18.2</v>
          </cell>
          <cell r="F3676">
            <v>201.54</v>
          </cell>
        </row>
        <row r="3677">
          <cell r="A3677" t="str">
            <v>50.05.490</v>
          </cell>
          <cell r="B3677" t="str">
            <v>Sinalizador audiovisual endereçável com LED</v>
          </cell>
          <cell r="C3677" t="str">
            <v>UN</v>
          </cell>
          <cell r="D3677">
            <v>519.58000000000004</v>
          </cell>
          <cell r="E3677">
            <v>10.92</v>
          </cell>
          <cell r="F3677">
            <v>530.5</v>
          </cell>
        </row>
        <row r="3678">
          <cell r="A3678" t="str">
            <v>50.05.491</v>
          </cell>
          <cell r="B3678" t="str">
            <v>Sinalizador visual de advertência</v>
          </cell>
          <cell r="C3678" t="str">
            <v>UN</v>
          </cell>
          <cell r="D3678">
            <v>373.03</v>
          </cell>
          <cell r="E3678">
            <v>9.1</v>
          </cell>
          <cell r="F3678">
            <v>382.13</v>
          </cell>
        </row>
        <row r="3679">
          <cell r="A3679" t="str">
            <v>50.05.492</v>
          </cell>
          <cell r="B3679" t="str">
            <v>Sinalizador audiovisual de advertência</v>
          </cell>
          <cell r="C3679" t="str">
            <v>UN</v>
          </cell>
          <cell r="D3679">
            <v>168.68</v>
          </cell>
          <cell r="E3679">
            <v>9.1</v>
          </cell>
          <cell r="F3679">
            <v>177.78</v>
          </cell>
        </row>
        <row r="3680">
          <cell r="A3680" t="str">
            <v>50.10</v>
          </cell>
          <cell r="B3680" t="str">
            <v>Extintores</v>
          </cell>
        </row>
        <row r="3681">
          <cell r="A3681" t="str">
            <v>50.10.030</v>
          </cell>
          <cell r="B3681" t="str">
            <v>Extintor sobre rodas de gás carbônico - capacidade de 10 kg</v>
          </cell>
          <cell r="C3681" t="str">
            <v>UN</v>
          </cell>
          <cell r="D3681">
            <v>1300.02</v>
          </cell>
          <cell r="E3681">
            <v>15.31</v>
          </cell>
          <cell r="F3681">
            <v>1315.33</v>
          </cell>
        </row>
        <row r="3682">
          <cell r="A3682" t="str">
            <v>50.10.050</v>
          </cell>
          <cell r="B3682" t="str">
            <v>Extintor sobre rodas de gás carbônico - capacidade de 25 kg</v>
          </cell>
          <cell r="C3682" t="str">
            <v>UN</v>
          </cell>
          <cell r="D3682">
            <v>5467.71</v>
          </cell>
          <cell r="E3682">
            <v>15.31</v>
          </cell>
          <cell r="F3682">
            <v>5483.02</v>
          </cell>
        </row>
        <row r="3683">
          <cell r="A3683" t="str">
            <v>50.10.058</v>
          </cell>
          <cell r="B3683" t="str">
            <v>Extintor manual de pó químico seco BC - capacidade de 4 kg</v>
          </cell>
          <cell r="C3683" t="str">
            <v>UN</v>
          </cell>
          <cell r="D3683">
            <v>161.19999999999999</v>
          </cell>
          <cell r="E3683">
            <v>15.31</v>
          </cell>
          <cell r="F3683">
            <v>176.51</v>
          </cell>
        </row>
        <row r="3684">
          <cell r="A3684" t="str">
            <v>50.10.060</v>
          </cell>
          <cell r="B3684" t="str">
            <v>Extintor manual de pó químico seco BC - capacidade de 8 kg</v>
          </cell>
          <cell r="C3684" t="str">
            <v>UN</v>
          </cell>
          <cell r="D3684">
            <v>214.16</v>
          </cell>
          <cell r="E3684">
            <v>15.31</v>
          </cell>
          <cell r="F3684">
            <v>229.47</v>
          </cell>
        </row>
        <row r="3685">
          <cell r="A3685" t="str">
            <v>50.10.084</v>
          </cell>
          <cell r="B3685" t="str">
            <v>Extintor manual de pó químico seco 20 BC - capacidade de 12 kg</v>
          </cell>
          <cell r="C3685" t="str">
            <v>UN</v>
          </cell>
          <cell r="D3685">
            <v>262.47000000000003</v>
          </cell>
          <cell r="E3685">
            <v>15.31</v>
          </cell>
          <cell r="F3685">
            <v>277.77999999999997</v>
          </cell>
        </row>
        <row r="3686">
          <cell r="A3686" t="str">
            <v>50.10.096</v>
          </cell>
          <cell r="B3686" t="str">
            <v>Extintor sobre rodas de pó químico seco BC - capacidade de 20 kg</v>
          </cell>
          <cell r="C3686" t="str">
            <v>UN</v>
          </cell>
          <cell r="D3686">
            <v>1291.58</v>
          </cell>
          <cell r="F3686">
            <v>1291.58</v>
          </cell>
        </row>
        <row r="3687">
          <cell r="A3687" t="str">
            <v>50.10.100</v>
          </cell>
          <cell r="B3687" t="str">
            <v>Extintor manual de água pressurizada - capacidade de 10 litros</v>
          </cell>
          <cell r="C3687" t="str">
            <v>UN</v>
          </cell>
          <cell r="D3687">
            <v>160.96</v>
          </cell>
          <cell r="E3687">
            <v>15.31</v>
          </cell>
          <cell r="F3687">
            <v>176.27</v>
          </cell>
        </row>
        <row r="3688">
          <cell r="A3688" t="str">
            <v>50.10.110</v>
          </cell>
          <cell r="B3688" t="str">
            <v>Extintor manual de pó químico seco ABC - capacidade de 4 kg</v>
          </cell>
          <cell r="C3688" t="str">
            <v>UN</v>
          </cell>
          <cell r="D3688">
            <v>191.78</v>
          </cell>
          <cell r="E3688">
            <v>15.31</v>
          </cell>
          <cell r="F3688">
            <v>207.09</v>
          </cell>
        </row>
        <row r="3689">
          <cell r="A3689" t="str">
            <v>50.10.120</v>
          </cell>
          <cell r="B3689" t="str">
            <v>Extintor manual de pó químico seco ABC - capacidade de 6 kg</v>
          </cell>
          <cell r="C3689" t="str">
            <v>UN</v>
          </cell>
          <cell r="D3689">
            <v>219.28</v>
          </cell>
          <cell r="E3689">
            <v>15.31</v>
          </cell>
          <cell r="F3689">
            <v>234.59</v>
          </cell>
        </row>
        <row r="3690">
          <cell r="A3690" t="str">
            <v>50.10.140</v>
          </cell>
          <cell r="B3690" t="str">
            <v>Extintor manual de gás carbônico 5 BC - capacidade de 6 kg</v>
          </cell>
          <cell r="C3690" t="str">
            <v>UN</v>
          </cell>
          <cell r="D3690">
            <v>531.44000000000005</v>
          </cell>
          <cell r="E3690">
            <v>15.31</v>
          </cell>
          <cell r="F3690">
            <v>546.75</v>
          </cell>
        </row>
        <row r="3691">
          <cell r="A3691" t="str">
            <v>50.10.210</v>
          </cell>
          <cell r="B3691" t="str">
            <v>Suporte para extintor de piso em fibra de vidro</v>
          </cell>
          <cell r="C3691" t="str">
            <v>UN</v>
          </cell>
          <cell r="D3691">
            <v>193.56</v>
          </cell>
          <cell r="E3691">
            <v>1.45</v>
          </cell>
          <cell r="F3691">
            <v>195.01</v>
          </cell>
        </row>
        <row r="3692">
          <cell r="A3692" t="str">
            <v>50.10.220</v>
          </cell>
          <cell r="B3692" t="str">
            <v>Suporte para extintor de piso em aço inoxidável</v>
          </cell>
          <cell r="C3692" t="str">
            <v>UN</v>
          </cell>
          <cell r="D3692">
            <v>262.27</v>
          </cell>
          <cell r="E3692">
            <v>1.45</v>
          </cell>
          <cell r="F3692">
            <v>263.72000000000003</v>
          </cell>
        </row>
        <row r="3693">
          <cell r="A3693" t="str">
            <v>50.20</v>
          </cell>
          <cell r="B3693" t="str">
            <v>Reparos, conservacoes e complementos - GRUPO 50</v>
          </cell>
        </row>
        <row r="3694">
          <cell r="A3694" t="str">
            <v>50.20.110</v>
          </cell>
          <cell r="B3694" t="str">
            <v>Recarga de extintor de água pressurizada</v>
          </cell>
          <cell r="C3694" t="str">
            <v>L</v>
          </cell>
          <cell r="D3694">
            <v>3.18</v>
          </cell>
          <cell r="F3694">
            <v>3.18</v>
          </cell>
        </row>
        <row r="3695">
          <cell r="A3695" t="str">
            <v>50.20.120</v>
          </cell>
          <cell r="B3695" t="str">
            <v>Recarga de extintor de gás carbônico</v>
          </cell>
          <cell r="C3695" t="str">
            <v>KG</v>
          </cell>
          <cell r="D3695">
            <v>12.16</v>
          </cell>
          <cell r="F3695">
            <v>12.16</v>
          </cell>
        </row>
        <row r="3696">
          <cell r="A3696" t="str">
            <v>50.20.130</v>
          </cell>
          <cell r="B3696" t="str">
            <v>Recarga de extintor de pó químico seco</v>
          </cell>
          <cell r="C3696" t="str">
            <v>KG</v>
          </cell>
          <cell r="D3696">
            <v>9.48</v>
          </cell>
          <cell r="F3696">
            <v>9.48</v>
          </cell>
        </row>
        <row r="3697">
          <cell r="A3697" t="str">
            <v>50.20.160</v>
          </cell>
          <cell r="B3697" t="str">
            <v>Pintura de extintor de gás carbônico, pó químico seco, ou água pressurizada, com capacidade acima de 12 kg até 20 kg</v>
          </cell>
          <cell r="C3697" t="str">
            <v>UN</v>
          </cell>
          <cell r="D3697">
            <v>40.130000000000003</v>
          </cell>
          <cell r="F3697">
            <v>40.130000000000003</v>
          </cell>
        </row>
        <row r="3698">
          <cell r="A3698" t="str">
            <v>50.20.170</v>
          </cell>
          <cell r="B3698" t="str">
            <v>Pintura de extintor de gás carbônico, pó químico seco, ou água pressurizada, com capacidade até 12 kg</v>
          </cell>
          <cell r="C3698" t="str">
            <v>UN</v>
          </cell>
          <cell r="D3698">
            <v>18.78</v>
          </cell>
          <cell r="F3698">
            <v>18.78</v>
          </cell>
        </row>
        <row r="3699">
          <cell r="A3699" t="str">
            <v>50.20.200</v>
          </cell>
          <cell r="B3699" t="str">
            <v>Recolocação de bico de sprinkler</v>
          </cell>
          <cell r="C3699" t="str">
            <v>UN</v>
          </cell>
          <cell r="D3699">
            <v>7.0000000000000007E-2</v>
          </cell>
          <cell r="E3699">
            <v>12.73</v>
          </cell>
          <cell r="F3699">
            <v>12.8</v>
          </cell>
        </row>
        <row r="3700">
          <cell r="A3700" t="str">
            <v>54</v>
          </cell>
          <cell r="B3700" t="str">
            <v>PAVIMENTACAO E PASSEIO</v>
          </cell>
        </row>
        <row r="3701">
          <cell r="A3701" t="str">
            <v>54.01</v>
          </cell>
          <cell r="B3701" t="str">
            <v>Pavimentacao preparo de base</v>
          </cell>
        </row>
        <row r="3702">
          <cell r="A3702" t="str">
            <v>54.01.010</v>
          </cell>
          <cell r="B3702" t="str">
            <v>Regularização e compactação mecanizada de superfície, sem controle do proctor normal</v>
          </cell>
          <cell r="C3702" t="str">
            <v>M2</v>
          </cell>
          <cell r="D3702">
            <v>3.45</v>
          </cell>
          <cell r="E3702">
            <v>0.12</v>
          </cell>
          <cell r="F3702">
            <v>3.57</v>
          </cell>
        </row>
        <row r="3703">
          <cell r="A3703" t="str">
            <v>54.01.030</v>
          </cell>
          <cell r="B3703" t="str">
            <v>Abertura e preparo de caixa até 40 cm, compactação do subleito mínimo de 95% do PN e transporte até o raio de 1 km</v>
          </cell>
          <cell r="C3703" t="str">
            <v>M2</v>
          </cell>
          <cell r="D3703">
            <v>25.25</v>
          </cell>
          <cell r="E3703">
            <v>0.23</v>
          </cell>
          <cell r="F3703">
            <v>25.48</v>
          </cell>
        </row>
        <row r="3704">
          <cell r="A3704" t="str">
            <v>54.01.050</v>
          </cell>
          <cell r="B3704" t="str">
            <v>Compactação do subleito mínimo de 95% do PN</v>
          </cell>
          <cell r="C3704" t="str">
            <v>M3</v>
          </cell>
          <cell r="D3704">
            <v>22.64</v>
          </cell>
          <cell r="E3704">
            <v>0.46</v>
          </cell>
          <cell r="F3704">
            <v>23.1</v>
          </cell>
        </row>
        <row r="3705">
          <cell r="A3705" t="str">
            <v>54.01.200</v>
          </cell>
          <cell r="B3705" t="str">
            <v>Base de macadame hidráulico</v>
          </cell>
          <cell r="C3705" t="str">
            <v>M3</v>
          </cell>
          <cell r="D3705">
            <v>243.96</v>
          </cell>
          <cell r="E3705">
            <v>21.78</v>
          </cell>
          <cell r="F3705">
            <v>265.74</v>
          </cell>
        </row>
        <row r="3706">
          <cell r="A3706" t="str">
            <v>54.01.210</v>
          </cell>
          <cell r="B3706" t="str">
            <v>Base de brita graduada</v>
          </cell>
          <cell r="C3706" t="str">
            <v>M3</v>
          </cell>
          <cell r="D3706">
            <v>182.84</v>
          </cell>
          <cell r="E3706">
            <v>14.52</v>
          </cell>
          <cell r="F3706">
            <v>197.36</v>
          </cell>
        </row>
        <row r="3707">
          <cell r="A3707" t="str">
            <v>54.01.220</v>
          </cell>
          <cell r="B3707" t="str">
            <v>Base de bica corrida</v>
          </cell>
          <cell r="C3707" t="str">
            <v>M3</v>
          </cell>
          <cell r="D3707">
            <v>158.08000000000001</v>
          </cell>
          <cell r="E3707">
            <v>2.2400000000000002</v>
          </cell>
          <cell r="F3707">
            <v>160.32</v>
          </cell>
        </row>
        <row r="3708">
          <cell r="A3708" t="str">
            <v>54.01.230</v>
          </cell>
          <cell r="B3708" t="str">
            <v>Base de macadame betuminoso</v>
          </cell>
          <cell r="C3708" t="str">
            <v>M3</v>
          </cell>
          <cell r="D3708">
            <v>957.54</v>
          </cell>
          <cell r="E3708">
            <v>10.89</v>
          </cell>
          <cell r="F3708">
            <v>968.43</v>
          </cell>
        </row>
        <row r="3709">
          <cell r="A3709" t="str">
            <v>54.01.300</v>
          </cell>
          <cell r="B3709" t="str">
            <v>Pavimento de concreto rolado (concreto pobre) para base de pavimento rígido</v>
          </cell>
          <cell r="C3709" t="str">
            <v>M3</v>
          </cell>
          <cell r="D3709">
            <v>255.49</v>
          </cell>
          <cell r="F3709">
            <v>255.49</v>
          </cell>
        </row>
        <row r="3710">
          <cell r="A3710" t="str">
            <v>54.01.400</v>
          </cell>
          <cell r="B3710" t="str">
            <v>Abertura de caixa até 25 cm, inclui escavação, compactação, transporte e preparo do sub-leito</v>
          </cell>
          <cell r="C3710" t="str">
            <v>M2</v>
          </cell>
          <cell r="D3710">
            <v>20.96</v>
          </cell>
          <cell r="E3710">
            <v>0.33</v>
          </cell>
          <cell r="F3710">
            <v>21.29</v>
          </cell>
        </row>
        <row r="3711">
          <cell r="A3711" t="str">
            <v>54.01.410</v>
          </cell>
          <cell r="B3711" t="str">
            <v>Varrição de pavimento para recapeamento</v>
          </cell>
          <cell r="C3711" t="str">
            <v>M2</v>
          </cell>
          <cell r="E3711">
            <v>0.57999999999999996</v>
          </cell>
          <cell r="F3711">
            <v>0.57999999999999996</v>
          </cell>
        </row>
        <row r="3712">
          <cell r="A3712" t="str">
            <v>54.02</v>
          </cell>
          <cell r="B3712" t="str">
            <v>Pavimentacao com pedrisco e revestimento primario</v>
          </cell>
        </row>
        <row r="3713">
          <cell r="A3713" t="str">
            <v>54.02.030</v>
          </cell>
          <cell r="B3713" t="str">
            <v>Revestimento primário com pedra britada, compactação mínima de 95% do PN</v>
          </cell>
          <cell r="C3713" t="str">
            <v>M3</v>
          </cell>
          <cell r="D3713">
            <v>100.19</v>
          </cell>
          <cell r="E3713">
            <v>9.2899999999999991</v>
          </cell>
          <cell r="F3713">
            <v>109.48</v>
          </cell>
        </row>
        <row r="3714">
          <cell r="A3714" t="str">
            <v>54.03</v>
          </cell>
          <cell r="B3714" t="str">
            <v>Pavimentacao flexivel</v>
          </cell>
        </row>
        <row r="3715">
          <cell r="A3715" t="str">
            <v>54.03.200</v>
          </cell>
          <cell r="B3715" t="str">
            <v>Concreto asfáltico usinado a quente - Binder</v>
          </cell>
          <cell r="C3715" t="str">
            <v>M3</v>
          </cell>
          <cell r="D3715">
            <v>1372.61</v>
          </cell>
          <cell r="E3715">
            <v>12.1</v>
          </cell>
          <cell r="F3715">
            <v>1384.71</v>
          </cell>
        </row>
        <row r="3716">
          <cell r="A3716" t="str">
            <v>54.03.210</v>
          </cell>
          <cell r="B3716" t="str">
            <v>Camada de rolamento em concreto betuminoso usinado quente - CBUQ</v>
          </cell>
          <cell r="C3716" t="str">
            <v>M3</v>
          </cell>
          <cell r="D3716">
            <v>1543.32</v>
          </cell>
          <cell r="E3716">
            <v>12.1</v>
          </cell>
          <cell r="F3716">
            <v>1555.42</v>
          </cell>
        </row>
        <row r="3717">
          <cell r="A3717" t="str">
            <v>54.03.221</v>
          </cell>
          <cell r="B3717" t="str">
            <v>Restauração de pavimento asfáltico com concreto betuminoso usinado quente - CBUQ</v>
          </cell>
          <cell r="C3717" t="str">
            <v>M3</v>
          </cell>
          <cell r="D3717">
            <v>1424.17</v>
          </cell>
          <cell r="E3717">
            <v>12.1</v>
          </cell>
          <cell r="F3717">
            <v>1436.27</v>
          </cell>
        </row>
        <row r="3718">
          <cell r="A3718" t="str">
            <v>54.03.230</v>
          </cell>
          <cell r="B3718" t="str">
            <v>Imprimação betuminosa ligante</v>
          </cell>
          <cell r="C3718" t="str">
            <v>M2</v>
          </cell>
          <cell r="D3718">
            <v>7.41</v>
          </cell>
          <cell r="E3718">
            <v>7.0000000000000007E-2</v>
          </cell>
          <cell r="F3718">
            <v>7.48</v>
          </cell>
        </row>
        <row r="3719">
          <cell r="A3719" t="str">
            <v>54.03.240</v>
          </cell>
          <cell r="B3719" t="str">
            <v>Imprimação betuminosa impermeabilizante</v>
          </cell>
          <cell r="C3719" t="str">
            <v>M2</v>
          </cell>
          <cell r="D3719">
            <v>15.19</v>
          </cell>
          <cell r="E3719">
            <v>0.09</v>
          </cell>
          <cell r="F3719">
            <v>15.28</v>
          </cell>
        </row>
        <row r="3720">
          <cell r="A3720" t="str">
            <v>54.03.250</v>
          </cell>
          <cell r="B3720" t="str">
            <v>Revestimento de pré-misturado a quente</v>
          </cell>
          <cell r="C3720" t="str">
            <v>M3</v>
          </cell>
          <cell r="D3720">
            <v>1256.7</v>
          </cell>
          <cell r="E3720">
            <v>12.1</v>
          </cell>
          <cell r="F3720">
            <v>1268.8</v>
          </cell>
        </row>
        <row r="3721">
          <cell r="A3721" t="str">
            <v>54.03.260</v>
          </cell>
          <cell r="B3721" t="str">
            <v>Revestimento de pré-misturado a frio</v>
          </cell>
          <cell r="C3721" t="str">
            <v>M3</v>
          </cell>
          <cell r="D3721">
            <v>1273.83</v>
          </cell>
          <cell r="E3721">
            <v>29.04</v>
          </cell>
          <cell r="F3721">
            <v>1302.8699999999999</v>
          </cell>
        </row>
        <row r="3722">
          <cell r="A3722" t="str">
            <v>54.04</v>
          </cell>
          <cell r="B3722" t="str">
            <v>Pavimentacao em paralelepipedos e blocos de concreto</v>
          </cell>
        </row>
        <row r="3723">
          <cell r="A3723" t="str">
            <v>54.04.030</v>
          </cell>
          <cell r="B3723" t="str">
            <v>Pavimentação em paralelepípedo, sem rejunte</v>
          </cell>
          <cell r="C3723" t="str">
            <v>M2</v>
          </cell>
          <cell r="D3723">
            <v>190.45</v>
          </cell>
          <cell r="E3723">
            <v>18.55</v>
          </cell>
          <cell r="F3723">
            <v>209</v>
          </cell>
        </row>
        <row r="3724">
          <cell r="A3724" t="str">
            <v>54.04.040</v>
          </cell>
          <cell r="B3724" t="str">
            <v>Rejuntamento de paralelepípedo com areia</v>
          </cell>
          <cell r="C3724" t="str">
            <v>M2</v>
          </cell>
          <cell r="D3724">
            <v>18.21</v>
          </cell>
          <cell r="E3724">
            <v>1.45</v>
          </cell>
          <cell r="F3724">
            <v>19.66</v>
          </cell>
        </row>
        <row r="3725">
          <cell r="A3725" t="str">
            <v>54.04.050</v>
          </cell>
          <cell r="B3725" t="str">
            <v>Rejuntamento de paralelepípedo com argamassa de cimento e areia 1:3</v>
          </cell>
          <cell r="C3725" t="str">
            <v>M2</v>
          </cell>
          <cell r="D3725">
            <v>9.06</v>
          </cell>
          <cell r="E3725">
            <v>4.5</v>
          </cell>
          <cell r="F3725">
            <v>13.56</v>
          </cell>
        </row>
        <row r="3726">
          <cell r="A3726" t="str">
            <v>54.04.060</v>
          </cell>
          <cell r="B3726" t="str">
            <v>Rejuntamento de paralelepípedo com asfalto e pedrisco</v>
          </cell>
          <cell r="C3726" t="str">
            <v>M2</v>
          </cell>
          <cell r="D3726">
            <v>52.96</v>
          </cell>
          <cell r="E3726">
            <v>3.63</v>
          </cell>
          <cell r="F3726">
            <v>56.59</v>
          </cell>
        </row>
        <row r="3727">
          <cell r="A3727" t="str">
            <v>54.04.340</v>
          </cell>
          <cell r="B3727" t="str">
            <v>Pavimentação em lajota de concreto 35 MPa, espessura 6 cm, cor natural, tipos: raquete, retangular, sextavado e 16 faces, com rejunte em areia</v>
          </cell>
          <cell r="C3727" t="str">
            <v>M2</v>
          </cell>
          <cell r="D3727">
            <v>66.69</v>
          </cell>
          <cell r="E3727">
            <v>14</v>
          </cell>
          <cell r="F3727">
            <v>80.69</v>
          </cell>
        </row>
        <row r="3728">
          <cell r="A3728" t="str">
            <v>54.04.342</v>
          </cell>
          <cell r="B3728" t="str">
            <v>Pavimentação em lajota de concreto 35 MPa, espessura 6 cm, colorido, tipos: raquete, retangular, sextavado e 16 faces, com rejunte em areia</v>
          </cell>
          <cell r="C3728" t="str">
            <v>M2</v>
          </cell>
          <cell r="D3728">
            <v>61.35</v>
          </cell>
          <cell r="E3728">
            <v>14</v>
          </cell>
          <cell r="F3728">
            <v>75.349999999999994</v>
          </cell>
        </row>
        <row r="3729">
          <cell r="A3729" t="str">
            <v>54.04.350</v>
          </cell>
          <cell r="B3729" t="str">
            <v>Pavimentação em lajota de concreto 35 MPa, espessura 8 cm, tipos: raquete, retangular, sextavado e 16 faces, com rejunte em areia</v>
          </cell>
          <cell r="C3729" t="str">
            <v>M2</v>
          </cell>
          <cell r="D3729">
            <v>75.239999999999995</v>
          </cell>
          <cell r="E3729">
            <v>18.68</v>
          </cell>
          <cell r="F3729">
            <v>93.92</v>
          </cell>
        </row>
        <row r="3730">
          <cell r="A3730" t="str">
            <v>54.04.360</v>
          </cell>
          <cell r="B3730" t="str">
            <v>Bloco diagonal em concreto tipo piso drenante para plantio de grama - 50 x 50 x 10 cm</v>
          </cell>
          <cell r="C3730" t="str">
            <v>M2</v>
          </cell>
          <cell r="D3730">
            <v>88.56</v>
          </cell>
          <cell r="E3730">
            <v>6.86</v>
          </cell>
          <cell r="F3730">
            <v>95.42</v>
          </cell>
        </row>
        <row r="3731">
          <cell r="A3731" t="str">
            <v>54.04.392</v>
          </cell>
          <cell r="B3731" t="str">
            <v>Piso em placa de concreto permeável drenante, cor natural, com resina protetora</v>
          </cell>
          <cell r="C3731" t="str">
            <v>M2</v>
          </cell>
          <cell r="D3731">
            <v>102.64</v>
          </cell>
          <cell r="E3731">
            <v>14.52</v>
          </cell>
          <cell r="F3731">
            <v>117.16</v>
          </cell>
        </row>
        <row r="3732">
          <cell r="A3732" t="str">
            <v>54.04.393</v>
          </cell>
          <cell r="B3732" t="str">
            <v>Piso em placa de concreto permeável drenante, cor natural, com resina protetora, espessura de 8 cm</v>
          </cell>
          <cell r="C3732" t="str">
            <v>M2</v>
          </cell>
          <cell r="D3732">
            <v>98.11</v>
          </cell>
          <cell r="E3732">
            <v>14.52</v>
          </cell>
          <cell r="F3732">
            <v>112.63</v>
          </cell>
        </row>
        <row r="3733">
          <cell r="A3733" t="str">
            <v>54.06</v>
          </cell>
          <cell r="B3733" t="str">
            <v>Guias e sarjetas</v>
          </cell>
        </row>
        <row r="3734">
          <cell r="A3734" t="str">
            <v>54.06.020</v>
          </cell>
          <cell r="B3734" t="str">
            <v>Guia pré-moldada curva tipo PMSP 100 - fck 25 MPa</v>
          </cell>
          <cell r="C3734" t="str">
            <v>M</v>
          </cell>
          <cell r="D3734">
            <v>42.76</v>
          </cell>
          <cell r="E3734">
            <v>8.76</v>
          </cell>
          <cell r="F3734">
            <v>51.52</v>
          </cell>
        </row>
        <row r="3735">
          <cell r="A3735" t="str">
            <v>54.06.040</v>
          </cell>
          <cell r="B3735" t="str">
            <v>Guia pré-moldada reta tipo PMSP 100 - fck 25 MPa</v>
          </cell>
          <cell r="C3735" t="str">
            <v>M</v>
          </cell>
          <cell r="D3735">
            <v>37.83</v>
          </cell>
          <cell r="E3735">
            <v>8.76</v>
          </cell>
          <cell r="F3735">
            <v>46.59</v>
          </cell>
        </row>
        <row r="3736">
          <cell r="A3736" t="str">
            <v>54.06.100</v>
          </cell>
          <cell r="B3736" t="str">
            <v>Base em concreto com fck de 20 MPa, para guias, sarjetas ou sarjetões</v>
          </cell>
          <cell r="C3736" t="str">
            <v>M3</v>
          </cell>
          <cell r="D3736">
            <v>414.28</v>
          </cell>
          <cell r="E3736">
            <v>31.53</v>
          </cell>
          <cell r="F3736">
            <v>445.81</v>
          </cell>
        </row>
        <row r="3737">
          <cell r="A3737" t="str">
            <v>54.06.110</v>
          </cell>
          <cell r="B3737" t="str">
            <v>Base em concreto com fck de 25 MPa, para guias, sarjetas ou sarjetões</v>
          </cell>
          <cell r="C3737" t="str">
            <v>M3</v>
          </cell>
          <cell r="D3737">
            <v>429.15</v>
          </cell>
          <cell r="E3737">
            <v>31.53</v>
          </cell>
          <cell r="F3737">
            <v>460.68</v>
          </cell>
        </row>
        <row r="3738">
          <cell r="A3738" t="str">
            <v>54.06.150</v>
          </cell>
          <cell r="B3738" t="str">
            <v>Execução de perfil extrusado no local</v>
          </cell>
          <cell r="C3738" t="str">
            <v>M3</v>
          </cell>
          <cell r="D3738">
            <v>1230.06</v>
          </cell>
          <cell r="F3738">
            <v>1230.06</v>
          </cell>
        </row>
        <row r="3739">
          <cell r="A3739" t="str">
            <v>54.06.160</v>
          </cell>
          <cell r="B3739" t="str">
            <v>Sarjeta ou sarjetão moldado no local, tipo PMSP em concreto com fck 20 MPa</v>
          </cell>
          <cell r="C3739" t="str">
            <v>M3</v>
          </cell>
          <cell r="D3739">
            <v>585.15</v>
          </cell>
          <cell r="E3739">
            <v>64.319999999999993</v>
          </cell>
          <cell r="F3739">
            <v>649.47</v>
          </cell>
        </row>
        <row r="3740">
          <cell r="A3740" t="str">
            <v>54.06.170</v>
          </cell>
          <cell r="B3740" t="str">
            <v>Sarjeta ou sarjetão moldado no local, tipo PMSP em concreto com fck 25 MPa</v>
          </cell>
          <cell r="C3740" t="str">
            <v>M3</v>
          </cell>
          <cell r="D3740">
            <v>600.02</v>
          </cell>
          <cell r="E3740">
            <v>64.319999999999993</v>
          </cell>
          <cell r="F3740">
            <v>664.34</v>
          </cell>
        </row>
        <row r="3741">
          <cell r="A3741" t="str">
            <v>54.07</v>
          </cell>
          <cell r="B3741" t="str">
            <v>Calcadas e passeios.</v>
          </cell>
        </row>
        <row r="3742">
          <cell r="A3742" t="str">
            <v>54.07.040</v>
          </cell>
          <cell r="B3742" t="str">
            <v>Passeio em mosaico português</v>
          </cell>
          <cell r="C3742" t="str">
            <v>M2</v>
          </cell>
          <cell r="D3742">
            <v>206.98</v>
          </cell>
          <cell r="F3742">
            <v>206.98</v>
          </cell>
        </row>
        <row r="3743">
          <cell r="A3743" t="str">
            <v>54.07.110</v>
          </cell>
          <cell r="B3743" t="str">
            <v>Piso em ladrilho hidráulico preto, branco e cinza 20 x 20 cm, assentado com argamassa colante industrializada</v>
          </cell>
          <cell r="C3743" t="str">
            <v>M2</v>
          </cell>
          <cell r="D3743">
            <v>82.81</v>
          </cell>
          <cell r="E3743">
            <v>8.19</v>
          </cell>
          <cell r="F3743">
            <v>91</v>
          </cell>
        </row>
        <row r="3744">
          <cell r="A3744" t="str">
            <v>54.07.130</v>
          </cell>
          <cell r="B3744" t="str">
            <v>Piso em ladrilho hidráulico várias cores 20 x 20 cm, assentado com argamassa colante industrializada</v>
          </cell>
          <cell r="C3744" t="str">
            <v>M2</v>
          </cell>
          <cell r="D3744">
            <v>79.959999999999994</v>
          </cell>
          <cell r="E3744">
            <v>8.19</v>
          </cell>
          <cell r="F3744">
            <v>88.15</v>
          </cell>
        </row>
        <row r="3745">
          <cell r="A3745" t="str">
            <v>54.07.210</v>
          </cell>
          <cell r="B3745" t="str">
            <v>Rejuntamento de piso em ladrilho hidráulico (20 x 20 x 1,8 cm) com argamassa industrializada para rejunte, juntas de 2 mm</v>
          </cell>
          <cell r="C3745" t="str">
            <v>M2</v>
          </cell>
          <cell r="D3745">
            <v>3.87</v>
          </cell>
          <cell r="E3745">
            <v>7.31</v>
          </cell>
          <cell r="F3745">
            <v>11.18</v>
          </cell>
        </row>
        <row r="3746">
          <cell r="A3746" t="str">
            <v>54.07.240</v>
          </cell>
          <cell r="B3746" t="str">
            <v>Rejuntamento de piso em ladrilho hidráulico (30 x 30 x 2,5 cm), com cimento branco, juntas de 2 mm</v>
          </cell>
          <cell r="C3746" t="str">
            <v>M2</v>
          </cell>
          <cell r="D3746">
            <v>1.88</v>
          </cell>
          <cell r="E3746">
            <v>7.31</v>
          </cell>
          <cell r="F3746">
            <v>9.19</v>
          </cell>
        </row>
        <row r="3747">
          <cell r="A3747" t="str">
            <v>54.07.260</v>
          </cell>
          <cell r="B3747" t="str">
            <v>Piso em ladrilho hidráulico tipo rampa várias cores 30 x 30 cm, antiderrapante, assentado com argamassa mista</v>
          </cell>
          <cell r="C3747" t="str">
            <v>M2</v>
          </cell>
          <cell r="D3747">
            <v>95.45</v>
          </cell>
          <cell r="E3747">
            <v>20.74</v>
          </cell>
          <cell r="F3747">
            <v>116.19</v>
          </cell>
        </row>
        <row r="3748">
          <cell r="A3748" t="str">
            <v>54.20</v>
          </cell>
          <cell r="B3748" t="str">
            <v>Reparos, conservacoes e complementos - GRUPO 54</v>
          </cell>
        </row>
        <row r="3749">
          <cell r="A3749" t="str">
            <v>54.20.040</v>
          </cell>
          <cell r="B3749" t="str">
            <v>Bate-roda em concreto pré-moldado</v>
          </cell>
          <cell r="C3749" t="str">
            <v>M</v>
          </cell>
          <cell r="D3749">
            <v>57.73</v>
          </cell>
          <cell r="E3749">
            <v>10.01</v>
          </cell>
          <cell r="F3749">
            <v>67.739999999999995</v>
          </cell>
        </row>
        <row r="3750">
          <cell r="A3750" t="str">
            <v>54.20.100</v>
          </cell>
          <cell r="B3750" t="str">
            <v>Reassentamento de guia pré-moldada reta e/ou curva</v>
          </cell>
          <cell r="C3750" t="str">
            <v>M</v>
          </cell>
          <cell r="D3750">
            <v>8.23</v>
          </cell>
          <cell r="E3750">
            <v>8.76</v>
          </cell>
          <cell r="F3750">
            <v>16.989999999999998</v>
          </cell>
        </row>
        <row r="3751">
          <cell r="A3751" t="str">
            <v>54.20.110</v>
          </cell>
          <cell r="B3751" t="str">
            <v>Reassentamento de paralelepípedos, sem rejunte</v>
          </cell>
          <cell r="C3751" t="str">
            <v>M2</v>
          </cell>
          <cell r="D3751">
            <v>12.91</v>
          </cell>
          <cell r="E3751">
            <v>18.55</v>
          </cell>
          <cell r="F3751">
            <v>31.46</v>
          </cell>
        </row>
        <row r="3752">
          <cell r="A3752" t="str">
            <v>54.20.120</v>
          </cell>
          <cell r="B3752" t="str">
            <v>Reassentamento de pavimentação em lajota de concreto, espessura 6 cm, com rejunte em areia</v>
          </cell>
          <cell r="C3752" t="str">
            <v>M2</v>
          </cell>
          <cell r="D3752">
            <v>8.26</v>
          </cell>
          <cell r="E3752">
            <v>11.45</v>
          </cell>
          <cell r="F3752">
            <v>19.71</v>
          </cell>
        </row>
        <row r="3753">
          <cell r="A3753" t="str">
            <v>54.20.130</v>
          </cell>
          <cell r="B3753" t="str">
            <v>Reassentamento de pavimentação em lajota de concreto, espessura 8 cm, com rejunte em areia</v>
          </cell>
          <cell r="C3753" t="str">
            <v>M2</v>
          </cell>
          <cell r="D3753">
            <v>8.36</v>
          </cell>
          <cell r="E3753">
            <v>13.27</v>
          </cell>
          <cell r="F3753">
            <v>21.63</v>
          </cell>
        </row>
        <row r="3754">
          <cell r="A3754" t="str">
            <v>54.20.140</v>
          </cell>
          <cell r="B3754" t="str">
            <v>Reassentamento de pavimentação em lajota de concreto, espessura 10 cm, com rejunte em areia</v>
          </cell>
          <cell r="C3754" t="str">
            <v>M2</v>
          </cell>
          <cell r="D3754">
            <v>8.51</v>
          </cell>
          <cell r="E3754">
            <v>15.94</v>
          </cell>
          <cell r="F3754">
            <v>24.45</v>
          </cell>
        </row>
        <row r="3755">
          <cell r="A3755" t="str">
            <v>55</v>
          </cell>
          <cell r="B3755" t="str">
            <v>LIMPEZA E ARREMATE</v>
          </cell>
        </row>
        <row r="3756">
          <cell r="A3756" t="str">
            <v>55.01</v>
          </cell>
          <cell r="B3756" t="str">
            <v>Limpeza de obra</v>
          </cell>
        </row>
        <row r="3757">
          <cell r="A3757" t="str">
            <v>55.01.020</v>
          </cell>
          <cell r="B3757" t="str">
            <v>Limpeza final da obra</v>
          </cell>
          <cell r="C3757" t="str">
            <v>M2</v>
          </cell>
          <cell r="E3757">
            <v>10.16</v>
          </cell>
          <cell r="F3757">
            <v>10.16</v>
          </cell>
        </row>
        <row r="3758">
          <cell r="A3758" t="str">
            <v>55.01.030</v>
          </cell>
          <cell r="B3758" t="str">
            <v>Limpeza complementar com hidrojateamento</v>
          </cell>
          <cell r="C3758" t="str">
            <v>M2</v>
          </cell>
          <cell r="D3758">
            <v>2.4</v>
          </cell>
          <cell r="E3758">
            <v>4.3</v>
          </cell>
          <cell r="F3758">
            <v>6.7</v>
          </cell>
        </row>
        <row r="3759">
          <cell r="A3759" t="str">
            <v>55.01.070</v>
          </cell>
          <cell r="B3759" t="str">
            <v>Limpeza complementar e especial de piso com produtos químicos</v>
          </cell>
          <cell r="C3759" t="str">
            <v>M2</v>
          </cell>
          <cell r="D3759">
            <v>2.2000000000000002</v>
          </cell>
          <cell r="E3759">
            <v>2.9</v>
          </cell>
          <cell r="F3759">
            <v>5.0999999999999996</v>
          </cell>
        </row>
        <row r="3760">
          <cell r="A3760" t="str">
            <v>55.01.080</v>
          </cell>
          <cell r="B3760" t="str">
            <v>Limpeza complementar e especial de peças e aparelhos sanitários</v>
          </cell>
          <cell r="C3760" t="str">
            <v>UN</v>
          </cell>
          <cell r="E3760">
            <v>11.62</v>
          </cell>
          <cell r="F3760">
            <v>11.62</v>
          </cell>
        </row>
        <row r="3761">
          <cell r="A3761" t="str">
            <v>55.01.100</v>
          </cell>
          <cell r="B3761" t="str">
            <v>Limpeza complementar e especial de vidros</v>
          </cell>
          <cell r="C3761" t="str">
            <v>M2</v>
          </cell>
          <cell r="E3761">
            <v>10.89</v>
          </cell>
          <cell r="F3761">
            <v>10.89</v>
          </cell>
        </row>
        <row r="3762">
          <cell r="A3762" t="str">
            <v>55.01.130</v>
          </cell>
          <cell r="B3762" t="str">
            <v>Limpeza e lavagem de superfície revestida com material cerâmico ou pastilhas por hidrojateamento com rejuntamento</v>
          </cell>
          <cell r="C3762" t="str">
            <v>M2</v>
          </cell>
          <cell r="D3762">
            <v>6.53</v>
          </cell>
          <cell r="E3762">
            <v>4.3</v>
          </cell>
          <cell r="F3762">
            <v>10.83</v>
          </cell>
        </row>
        <row r="3763">
          <cell r="A3763" t="str">
            <v>55.01.140</v>
          </cell>
          <cell r="B3763" t="str">
            <v>Limpeza de superfície com hidrojateamento</v>
          </cell>
          <cell r="C3763" t="str">
            <v>M2</v>
          </cell>
          <cell r="D3763">
            <v>5.93</v>
          </cell>
          <cell r="F3763">
            <v>5.93</v>
          </cell>
        </row>
        <row r="3764">
          <cell r="A3764" t="str">
            <v>55.02</v>
          </cell>
          <cell r="B3764" t="str">
            <v>Limpeza e desinfeccao sanitaria</v>
          </cell>
        </row>
        <row r="3765">
          <cell r="A3765" t="str">
            <v>55.02.010</v>
          </cell>
          <cell r="B3765" t="str">
            <v>Limpeza de caixa de inspeção</v>
          </cell>
          <cell r="C3765" t="str">
            <v>UN</v>
          </cell>
          <cell r="E3765">
            <v>4.3600000000000003</v>
          </cell>
          <cell r="F3765">
            <v>4.3600000000000003</v>
          </cell>
        </row>
        <row r="3766">
          <cell r="A3766" t="str">
            <v>55.02.012</v>
          </cell>
          <cell r="B3766" t="str">
            <v>Limpeza de caixa de passagem, poço de visita ou bueiro</v>
          </cell>
          <cell r="C3766" t="str">
            <v>UN</v>
          </cell>
          <cell r="D3766">
            <v>22.49</v>
          </cell>
          <cell r="E3766">
            <v>14.52</v>
          </cell>
          <cell r="F3766">
            <v>37.01</v>
          </cell>
        </row>
        <row r="3767">
          <cell r="A3767" t="str">
            <v>55.02.020</v>
          </cell>
          <cell r="B3767" t="str">
            <v>Limpeza de fossa</v>
          </cell>
          <cell r="C3767" t="str">
            <v>M3</v>
          </cell>
          <cell r="D3767">
            <v>184.62</v>
          </cell>
          <cell r="F3767">
            <v>184.62</v>
          </cell>
        </row>
        <row r="3768">
          <cell r="A3768" t="str">
            <v>55.02.040</v>
          </cell>
          <cell r="B3768" t="str">
            <v>Limpeza e desobstrução de boca de lobo</v>
          </cell>
          <cell r="C3768" t="str">
            <v>UN</v>
          </cell>
          <cell r="E3768">
            <v>16.079999999999998</v>
          </cell>
          <cell r="F3768">
            <v>16.079999999999998</v>
          </cell>
        </row>
        <row r="3769">
          <cell r="A3769" t="str">
            <v>55.02.050</v>
          </cell>
          <cell r="B3769" t="str">
            <v>Limpeza e desobstrução de canaletas ou tubulações de águas pluviais</v>
          </cell>
          <cell r="C3769" t="str">
            <v>M</v>
          </cell>
          <cell r="E3769">
            <v>8.0399999999999991</v>
          </cell>
          <cell r="F3769">
            <v>8.0399999999999991</v>
          </cell>
        </row>
        <row r="3770">
          <cell r="A3770" t="str">
            <v>55.02.060</v>
          </cell>
          <cell r="B3770" t="str">
            <v>Limpeza e desentupimento manual de tubulação de esgoto predial</v>
          </cell>
          <cell r="C3770" t="str">
            <v>M</v>
          </cell>
          <cell r="E3770">
            <v>8.73</v>
          </cell>
          <cell r="F3770">
            <v>8.73</v>
          </cell>
        </row>
        <row r="3771">
          <cell r="A3771" t="str">
            <v>55.10</v>
          </cell>
          <cell r="B3771" t="str">
            <v>Remocao de entulho</v>
          </cell>
        </row>
        <row r="3772">
          <cell r="A3772" t="str">
            <v>55.10.030</v>
          </cell>
          <cell r="B3772" t="str">
            <v>Locação de duto coletor de entulho</v>
          </cell>
          <cell r="C3772" t="str">
            <v>MXMES</v>
          </cell>
          <cell r="D3772">
            <v>68.17</v>
          </cell>
          <cell r="F3772">
            <v>68.17</v>
          </cell>
        </row>
        <row r="3773">
          <cell r="A3773" t="str">
            <v>61</v>
          </cell>
          <cell r="B3773" t="str">
            <v>CONFORTO MECANICO, EQUIPAMENTO E SISTEMA</v>
          </cell>
        </row>
        <row r="3774">
          <cell r="A3774" t="str">
            <v>61.01</v>
          </cell>
          <cell r="B3774" t="str">
            <v>Elevador</v>
          </cell>
        </row>
        <row r="3775">
          <cell r="A3775" t="str">
            <v>61.01.670</v>
          </cell>
          <cell r="B3775" t="str">
            <v>Elevador para passageiros, uso interno com capacidade mínima de 600 kg para duas paradas, portas unilaterais</v>
          </cell>
          <cell r="C3775" t="str">
            <v>CJ</v>
          </cell>
          <cell r="D3775">
            <v>94575</v>
          </cell>
          <cell r="F3775">
            <v>94575</v>
          </cell>
        </row>
        <row r="3776">
          <cell r="A3776" t="str">
            <v>61.01.680</v>
          </cell>
          <cell r="B3776" t="str">
            <v>Elevador para passageiros, uso interno com capacidade mínima de 600 kg para três paradas, portas unilaterais</v>
          </cell>
          <cell r="C3776" t="str">
            <v>CJ</v>
          </cell>
          <cell r="D3776">
            <v>109125</v>
          </cell>
          <cell r="F3776">
            <v>109125</v>
          </cell>
        </row>
        <row r="3777">
          <cell r="A3777" t="str">
            <v>61.01.690</v>
          </cell>
          <cell r="B3777" t="str">
            <v>Elevador para passageiros, uso interno com capacidade mínima de 600 kg para três paradas, portas bilaterais</v>
          </cell>
          <cell r="C3777" t="str">
            <v>CJ</v>
          </cell>
          <cell r="D3777">
            <v>114945</v>
          </cell>
          <cell r="F3777">
            <v>114945</v>
          </cell>
        </row>
        <row r="3778">
          <cell r="A3778" t="str">
            <v>61.01.760</v>
          </cell>
          <cell r="B3778" t="str">
            <v>Elevador para passageiros, uso interno com capacidade mínima de 600 kg para quatro paradas, portas bilaterais</v>
          </cell>
          <cell r="C3778" t="str">
            <v>CJ</v>
          </cell>
          <cell r="D3778">
            <v>123190</v>
          </cell>
          <cell r="F3778">
            <v>123190</v>
          </cell>
        </row>
        <row r="3779">
          <cell r="A3779" t="str">
            <v>61.01.770</v>
          </cell>
          <cell r="B3779" t="str">
            <v>Elevador para passageiros, uso interno com capacidade mínima de 600 kg para quatro paradas, portas unilaterais</v>
          </cell>
          <cell r="C3779" t="str">
            <v>CJ</v>
          </cell>
          <cell r="D3779">
            <v>124536.72</v>
          </cell>
          <cell r="F3779">
            <v>124536.72</v>
          </cell>
        </row>
        <row r="3780">
          <cell r="A3780" t="str">
            <v>61.01.800</v>
          </cell>
          <cell r="B3780" t="str">
            <v>Fechamento em vidro laminado para caixa de elevador</v>
          </cell>
          <cell r="C3780" t="str">
            <v>M2</v>
          </cell>
          <cell r="D3780">
            <v>782.18</v>
          </cell>
          <cell r="F3780">
            <v>782.18</v>
          </cell>
        </row>
        <row r="3781">
          <cell r="A3781" t="str">
            <v>61.10</v>
          </cell>
          <cell r="B3781" t="str">
            <v>Climatizacao</v>
          </cell>
        </row>
        <row r="3782">
          <cell r="A3782" t="str">
            <v>61.10.001</v>
          </cell>
          <cell r="B3782" t="str">
            <v>Resfriadora de líquidos (chiller), com compressor e condensação à ar, capacidade de 120 TR</v>
          </cell>
          <cell r="C3782" t="str">
            <v>UN</v>
          </cell>
          <cell r="D3782">
            <v>419895.81</v>
          </cell>
          <cell r="E3782">
            <v>22489.85</v>
          </cell>
          <cell r="F3782">
            <v>442385.66</v>
          </cell>
        </row>
        <row r="3783">
          <cell r="A3783" t="str">
            <v>61.10.007</v>
          </cell>
          <cell r="B3783" t="str">
            <v>Resfriadora de líquidos (chiller), com compressor e condensação à ar, capacidade de 160 TR</v>
          </cell>
          <cell r="C3783" t="str">
            <v>UN</v>
          </cell>
          <cell r="D3783">
            <v>382574.12</v>
          </cell>
          <cell r="E3783">
            <v>23956.52</v>
          </cell>
          <cell r="F3783">
            <v>406530.64</v>
          </cell>
        </row>
        <row r="3784">
          <cell r="A3784" t="str">
            <v>61.10.010</v>
          </cell>
          <cell r="B3784" t="str">
            <v>Resfriadora de líquidos (chiller), com compressor e condensação à ar, capacidade de 200-210 TR</v>
          </cell>
          <cell r="C3784" t="str">
            <v>UN</v>
          </cell>
          <cell r="D3784">
            <v>700615</v>
          </cell>
          <cell r="E3784">
            <v>21781.95</v>
          </cell>
          <cell r="F3784">
            <v>722396.95</v>
          </cell>
        </row>
        <row r="3785">
          <cell r="A3785" t="str">
            <v>61.10.012</v>
          </cell>
          <cell r="B3785" t="str">
            <v>Resfriadora de líquidos (chiller), com compressor e condensação à ar, capacidade de 80 TR</v>
          </cell>
          <cell r="C3785" t="str">
            <v>UN</v>
          </cell>
          <cell r="D3785">
            <v>243606.03</v>
          </cell>
          <cell r="E3785">
            <v>17991.88</v>
          </cell>
          <cell r="F3785">
            <v>261597.91</v>
          </cell>
        </row>
        <row r="3786">
          <cell r="A3786" t="str">
            <v>61.10.014</v>
          </cell>
          <cell r="B3786" t="str">
            <v>Resfriadora de líquidos (chiller), com compressor e condensação à ar, capacidade de 20 TR</v>
          </cell>
          <cell r="C3786" t="str">
            <v>UN</v>
          </cell>
          <cell r="D3786">
            <v>89357.16</v>
          </cell>
          <cell r="E3786">
            <v>11244.93</v>
          </cell>
          <cell r="F3786">
            <v>100602.09</v>
          </cell>
        </row>
        <row r="3787">
          <cell r="A3787" t="str">
            <v>61.10.100</v>
          </cell>
          <cell r="B3787" t="str">
            <v>Tratamento de ar (fan-coil) tipo Air Handling Unit de concepção modular, capacidade de 10 TR</v>
          </cell>
          <cell r="C3787" t="str">
            <v>UN</v>
          </cell>
          <cell r="D3787">
            <v>18874.330000000002</v>
          </cell>
          <cell r="E3787">
            <v>2659.6</v>
          </cell>
          <cell r="F3787">
            <v>21533.93</v>
          </cell>
        </row>
        <row r="3788">
          <cell r="A3788" t="str">
            <v>61.10.101</v>
          </cell>
          <cell r="B3788" t="str">
            <v>Tratamento de ar (Fan-Coil) tipo Air Handling Unit de concepção modular, capacidade de 6 TR</v>
          </cell>
          <cell r="C3788" t="str">
            <v>UN</v>
          </cell>
          <cell r="D3788">
            <v>15893.08</v>
          </cell>
          <cell r="E3788">
            <v>2659.6</v>
          </cell>
          <cell r="F3788">
            <v>18552.68</v>
          </cell>
        </row>
        <row r="3789">
          <cell r="A3789" t="str">
            <v>61.10.110</v>
          </cell>
          <cell r="B3789" t="str">
            <v>Tratamento de ar (fan-coil) tipo Air Handling Unit de concepção modular, capacidade de 40 TR</v>
          </cell>
          <cell r="C3789" t="str">
            <v>UN</v>
          </cell>
          <cell r="D3789">
            <v>51862.11</v>
          </cell>
          <cell r="E3789">
            <v>5808.76</v>
          </cell>
          <cell r="F3789">
            <v>57670.87</v>
          </cell>
        </row>
        <row r="3790">
          <cell r="A3790" t="str">
            <v>61.10.120</v>
          </cell>
          <cell r="B3790" t="str">
            <v>Tratamento de ar (fan-coil) tipo Air Handling Unit de concepção modular, capacidade de 50 TR</v>
          </cell>
          <cell r="C3790" t="str">
            <v>UN</v>
          </cell>
          <cell r="D3790">
            <v>47295.39</v>
          </cell>
          <cell r="E3790">
            <v>7088.95</v>
          </cell>
          <cell r="F3790">
            <v>54384.34</v>
          </cell>
        </row>
        <row r="3791">
          <cell r="A3791" t="str">
            <v>61.10.200</v>
          </cell>
          <cell r="B3791" t="str">
            <v>Tratamento de ar compacta fancolete hidrônico tipo piso-teto, vazão de ar nominal 637 m³/h, capacidade de refrigeração 14.000 Btu/h - 1,2 TR</v>
          </cell>
          <cell r="C3791" t="str">
            <v>UN</v>
          </cell>
          <cell r="D3791">
            <v>4381.88</v>
          </cell>
          <cell r="E3791">
            <v>450.16</v>
          </cell>
          <cell r="F3791">
            <v>4832.04</v>
          </cell>
        </row>
        <row r="3792">
          <cell r="A3792" t="str">
            <v>61.10.210</v>
          </cell>
          <cell r="B3792" t="str">
            <v>Tratamento de ar compacta fancolete hidrônico tipo piso-teto, vazão de ar nominal 1.215 m³/h, capacidade de refrigeração 25.000 Btu/h - 2,1 TR</v>
          </cell>
          <cell r="C3792" t="str">
            <v>UN</v>
          </cell>
          <cell r="D3792">
            <v>4854.88</v>
          </cell>
          <cell r="E3792">
            <v>562.70000000000005</v>
          </cell>
          <cell r="F3792">
            <v>5417.58</v>
          </cell>
        </row>
        <row r="3793">
          <cell r="A3793" t="str">
            <v>61.10.220</v>
          </cell>
          <cell r="B3793" t="str">
            <v>Tratamento de ar compacta fancolete hidrônico tipo piso-teto, vazão de ar nominal 1.758 m³/h, capacidade de refrigeração 36.000 Btu/h - 3,0 TR</v>
          </cell>
          <cell r="C3793" t="str">
            <v>UN</v>
          </cell>
          <cell r="D3793">
            <v>6128.32</v>
          </cell>
          <cell r="E3793">
            <v>675.24</v>
          </cell>
          <cell r="F3793">
            <v>6803.56</v>
          </cell>
        </row>
        <row r="3794">
          <cell r="A3794" t="str">
            <v>61.10.230</v>
          </cell>
          <cell r="B3794" t="str">
            <v>Tratamento de ar compacta fancolete hidrônico tipo piso-teto, vazão de ar nominal 2.166 m³/h, capacidade de refrigeração 48.000 Btu/h - 4,0 TR</v>
          </cell>
          <cell r="C3794" t="str">
            <v>UN</v>
          </cell>
          <cell r="D3794">
            <v>6343.74</v>
          </cell>
          <cell r="E3794">
            <v>731.51</v>
          </cell>
          <cell r="F3794">
            <v>7075.25</v>
          </cell>
        </row>
        <row r="3795">
          <cell r="A3795" t="str">
            <v>61.10.250</v>
          </cell>
          <cell r="B3795" t="str">
            <v>Tratamento de ar compacta fancolete hidrônico tipo cassete, capacidade de refrigeração 20.000 Btu/h - 1,6 TR</v>
          </cell>
          <cell r="C3795" t="str">
            <v>UN</v>
          </cell>
          <cell r="D3795">
            <v>4373.12</v>
          </cell>
          <cell r="E3795">
            <v>352.14</v>
          </cell>
          <cell r="F3795">
            <v>4725.26</v>
          </cell>
        </row>
        <row r="3796">
          <cell r="A3796" t="str">
            <v>61.10.260</v>
          </cell>
          <cell r="B3796" t="str">
            <v>Tratamento de ar compacta fancolete hidrônico tipo cassete, capacidade de refrigeração 25.000 Btu/h - 2,1 TR</v>
          </cell>
          <cell r="C3796" t="str">
            <v>UN</v>
          </cell>
          <cell r="D3796">
            <v>4780.8999999999996</v>
          </cell>
          <cell r="E3796">
            <v>352.14</v>
          </cell>
          <cell r="F3796">
            <v>5133.04</v>
          </cell>
        </row>
        <row r="3797">
          <cell r="A3797" t="str">
            <v>61.10.270</v>
          </cell>
          <cell r="B3797" t="str">
            <v>Tratamento de ar compacta fancolete hidrônico tipo cassete, capacidade de refrigeração 32.000 Btu/h - 2,6 TR</v>
          </cell>
          <cell r="C3797" t="str">
            <v>UN</v>
          </cell>
          <cell r="D3797">
            <v>5461.28</v>
          </cell>
          <cell r="E3797">
            <v>352.14</v>
          </cell>
          <cell r="F3797">
            <v>5813.42</v>
          </cell>
        </row>
        <row r="3798">
          <cell r="A3798" t="str">
            <v>61.10.300</v>
          </cell>
          <cell r="B3798" t="str">
            <v>Duto flexível aluminizado, seção circular de 10cm (4")</v>
          </cell>
          <cell r="C3798" t="str">
            <v>M</v>
          </cell>
          <cell r="D3798">
            <v>9.94</v>
          </cell>
          <cell r="E3798">
            <v>9.81</v>
          </cell>
          <cell r="F3798">
            <v>19.75</v>
          </cell>
        </row>
        <row r="3799">
          <cell r="A3799" t="str">
            <v>61.10.310</v>
          </cell>
          <cell r="B3799" t="str">
            <v>Duto flexível aluminizado, seção circular de 15cm (6")</v>
          </cell>
          <cell r="C3799" t="str">
            <v>M</v>
          </cell>
          <cell r="D3799">
            <v>14.98</v>
          </cell>
          <cell r="E3799">
            <v>9.81</v>
          </cell>
          <cell r="F3799">
            <v>24.79</v>
          </cell>
        </row>
        <row r="3800">
          <cell r="A3800" t="str">
            <v>61.10.320</v>
          </cell>
          <cell r="B3800" t="str">
            <v>Duto flexível aluminizado, seção circular de 20cm (8")</v>
          </cell>
          <cell r="C3800" t="str">
            <v>M</v>
          </cell>
          <cell r="D3800">
            <v>22.12</v>
          </cell>
          <cell r="E3800">
            <v>9.81</v>
          </cell>
          <cell r="F3800">
            <v>31.93</v>
          </cell>
        </row>
        <row r="3801">
          <cell r="A3801" t="str">
            <v>61.10.380</v>
          </cell>
          <cell r="B3801" t="str">
            <v>Duto em painel rígido de lã de vidro acústico, espessura 25 mm</v>
          </cell>
          <cell r="C3801" t="str">
            <v>M2</v>
          </cell>
          <cell r="D3801">
            <v>88.65</v>
          </cell>
          <cell r="E3801">
            <v>70.34</v>
          </cell>
          <cell r="F3801">
            <v>158.99</v>
          </cell>
        </row>
        <row r="3802">
          <cell r="A3802" t="str">
            <v>61.10.400</v>
          </cell>
          <cell r="B3802" t="str">
            <v>Damper corta fogo (DCF) tipo comporta, com elemento fusível e chave fim de curso.</v>
          </cell>
          <cell r="C3802" t="str">
            <v>M2</v>
          </cell>
          <cell r="D3802">
            <v>5096.51</v>
          </cell>
          <cell r="F3802">
            <v>5096.51</v>
          </cell>
        </row>
        <row r="3803">
          <cell r="A3803" t="str">
            <v>61.10.401</v>
          </cell>
          <cell r="B3803" t="str">
            <v>Damper de regulagem manual, tamanho: 0,10 m² a 0,14 m²</v>
          </cell>
          <cell r="C3803" t="str">
            <v>M2</v>
          </cell>
          <cell r="D3803">
            <v>1922.64</v>
          </cell>
          <cell r="E3803">
            <v>91.85</v>
          </cell>
          <cell r="F3803">
            <v>2014.49</v>
          </cell>
        </row>
        <row r="3804">
          <cell r="A3804" t="str">
            <v>61.10.402</v>
          </cell>
          <cell r="B3804" t="str">
            <v>Damper de regulagem manual, tamanho: 0,15 m² a 0,20 m²</v>
          </cell>
          <cell r="C3804" t="str">
            <v>M2</v>
          </cell>
          <cell r="D3804">
            <v>1596.84</v>
          </cell>
          <cell r="E3804">
            <v>70.97</v>
          </cell>
          <cell r="F3804">
            <v>1667.81</v>
          </cell>
        </row>
        <row r="3805">
          <cell r="A3805" t="str">
            <v>61.10.403</v>
          </cell>
          <cell r="B3805" t="str">
            <v>Damper de regulagem manual, tamanho: 0,21 m² a 0,40 m²</v>
          </cell>
          <cell r="C3805" t="str">
            <v>M2</v>
          </cell>
          <cell r="D3805">
            <v>1274.1099999999999</v>
          </cell>
          <cell r="E3805">
            <v>62.63</v>
          </cell>
          <cell r="F3805">
            <v>1336.74</v>
          </cell>
        </row>
        <row r="3806">
          <cell r="A3806" t="str">
            <v>61.10.410</v>
          </cell>
          <cell r="B3806" t="str">
            <v>Serviço de instalação de Damper Corta Fogo</v>
          </cell>
          <cell r="C3806" t="str">
            <v>UN</v>
          </cell>
          <cell r="E3806">
            <v>268.27999999999997</v>
          </cell>
          <cell r="F3806">
            <v>268.27999999999997</v>
          </cell>
        </row>
        <row r="3807">
          <cell r="A3807" t="str">
            <v>61.10.430</v>
          </cell>
          <cell r="B3807" t="str">
            <v>Tanque de compensação pressurizado, capacidade (volume mínimo) de 250 litros</v>
          </cell>
          <cell r="C3807" t="str">
            <v>UN</v>
          </cell>
          <cell r="D3807">
            <v>6659.68</v>
          </cell>
          <cell r="E3807">
            <v>1125.4000000000001</v>
          </cell>
          <cell r="F3807">
            <v>7785.08</v>
          </cell>
        </row>
        <row r="3808">
          <cell r="A3808" t="str">
            <v>61.10.440</v>
          </cell>
          <cell r="B3808" t="str">
            <v>Registro de regulagem de vazão de ar</v>
          </cell>
          <cell r="C3808" t="str">
            <v>UN</v>
          </cell>
          <cell r="D3808">
            <v>148.65</v>
          </cell>
          <cell r="E3808">
            <v>33.4</v>
          </cell>
          <cell r="F3808">
            <v>182.05</v>
          </cell>
        </row>
        <row r="3809">
          <cell r="A3809" t="str">
            <v>61.10.510</v>
          </cell>
          <cell r="B3809" t="str">
            <v>Difusor de ar de longo alcance tipo Jet-Nozzles, vazão de ar 1.330 m³/h</v>
          </cell>
          <cell r="C3809" t="str">
            <v>UN</v>
          </cell>
          <cell r="D3809">
            <v>962.56</v>
          </cell>
          <cell r="E3809">
            <v>96.03</v>
          </cell>
          <cell r="F3809">
            <v>1058.5899999999999</v>
          </cell>
        </row>
        <row r="3810">
          <cell r="A3810" t="str">
            <v>61.10.511</v>
          </cell>
          <cell r="B3810" t="str">
            <v>Difusor para insuflamento de ar com plenum, multivias e colarinho</v>
          </cell>
          <cell r="C3810" t="str">
            <v>M2</v>
          </cell>
          <cell r="D3810">
            <v>4002.35</v>
          </cell>
          <cell r="E3810">
            <v>146.13</v>
          </cell>
          <cell r="F3810">
            <v>4148.4799999999996</v>
          </cell>
        </row>
        <row r="3811">
          <cell r="A3811" t="str">
            <v>61.10.512</v>
          </cell>
          <cell r="B3811" t="str">
            <v>Difusor para insuflamento de ar com plenum, com 2 aberturas</v>
          </cell>
          <cell r="C3811" t="str">
            <v>M</v>
          </cell>
          <cell r="D3811">
            <v>4014.3</v>
          </cell>
          <cell r="E3811">
            <v>36.39</v>
          </cell>
          <cell r="F3811">
            <v>4050.69</v>
          </cell>
        </row>
        <row r="3812">
          <cell r="A3812" t="str">
            <v>61.10.513</v>
          </cell>
          <cell r="B3812" t="str">
            <v>Difusor de plástico, diâmetro 15 cm</v>
          </cell>
          <cell r="C3812" t="str">
            <v>UN</v>
          </cell>
          <cell r="D3812">
            <v>90.8</v>
          </cell>
          <cell r="E3812">
            <v>33.4</v>
          </cell>
          <cell r="F3812">
            <v>124.2</v>
          </cell>
        </row>
        <row r="3813">
          <cell r="A3813" t="str">
            <v>61.10.514</v>
          </cell>
          <cell r="B3813" t="str">
            <v>Difusor de plástico, diâmetro 20 cm</v>
          </cell>
          <cell r="C3813" t="str">
            <v>UN</v>
          </cell>
          <cell r="D3813">
            <v>89.25</v>
          </cell>
          <cell r="E3813">
            <v>33.4</v>
          </cell>
          <cell r="F3813">
            <v>122.65</v>
          </cell>
        </row>
        <row r="3814">
          <cell r="A3814" t="str">
            <v>61.10.530</v>
          </cell>
          <cell r="B3814" t="str">
            <v>Difusor de insuflação de ar tipo direcional, medindo 30 x 30 cm</v>
          </cell>
          <cell r="C3814" t="str">
            <v>UN</v>
          </cell>
          <cell r="D3814">
            <v>299.22000000000003</v>
          </cell>
          <cell r="E3814">
            <v>33.4</v>
          </cell>
          <cell r="F3814">
            <v>332.62</v>
          </cell>
        </row>
        <row r="3815">
          <cell r="A3815" t="str">
            <v>61.10.550</v>
          </cell>
          <cell r="B3815" t="str">
            <v>Difusor de insuflação de ar tipo direcional, medindo 45 x 15 cm</v>
          </cell>
          <cell r="C3815" t="str">
            <v>UN</v>
          </cell>
          <cell r="D3815">
            <v>234.33</v>
          </cell>
          <cell r="E3815">
            <v>33.4</v>
          </cell>
          <cell r="F3815">
            <v>267.73</v>
          </cell>
        </row>
        <row r="3816">
          <cell r="A3816" t="str">
            <v>61.10.564</v>
          </cell>
          <cell r="B3816" t="str">
            <v>Grelha de insuflação de ar em alumínio anodizado, de dupla deflexão, tamanho: até 0,10 m²</v>
          </cell>
          <cell r="C3816" t="str">
            <v>M2</v>
          </cell>
          <cell r="D3816">
            <v>2689.69</v>
          </cell>
          <cell r="E3816">
            <v>204.58</v>
          </cell>
          <cell r="F3816">
            <v>2894.27</v>
          </cell>
        </row>
        <row r="3817">
          <cell r="A3817" t="str">
            <v>61.10.565</v>
          </cell>
          <cell r="B3817" t="str">
            <v>Grelha de insuflação de ar em alumínio anodizado, de dupla deflexão, tamanho: acima de 0,10 m² até 0,50 m²</v>
          </cell>
          <cell r="C3817" t="str">
            <v>M2</v>
          </cell>
          <cell r="D3817">
            <v>1620.47</v>
          </cell>
          <cell r="E3817">
            <v>83.5</v>
          </cell>
          <cell r="F3817">
            <v>1703.97</v>
          </cell>
        </row>
        <row r="3818">
          <cell r="A3818" t="str">
            <v>61.10.566</v>
          </cell>
          <cell r="B3818" t="str">
            <v>Grelha de insuflação de ar em alumínio anodizado, de dupla deflexão, tamanho: acima de 0,50 m² até 1,00 m²</v>
          </cell>
          <cell r="C3818" t="str">
            <v>M2</v>
          </cell>
          <cell r="D3818">
            <v>1505.71</v>
          </cell>
          <cell r="E3818">
            <v>41.75</v>
          </cell>
          <cell r="F3818">
            <v>1547.46</v>
          </cell>
        </row>
        <row r="3819">
          <cell r="A3819" t="str">
            <v>61.10.567</v>
          </cell>
          <cell r="B3819" t="str">
            <v>Grelha de porta, tamanho: 0,14 m² a 0,30 m²</v>
          </cell>
          <cell r="C3819" t="str">
            <v>M2</v>
          </cell>
          <cell r="D3819">
            <v>1422.97</v>
          </cell>
          <cell r="E3819">
            <v>91.85</v>
          </cell>
          <cell r="F3819">
            <v>1514.82</v>
          </cell>
        </row>
        <row r="3820">
          <cell r="A3820" t="str">
            <v>61.10.568</v>
          </cell>
          <cell r="B3820" t="str">
            <v>Grelha de porta, tamanho: 0,07 m² a 0,13 m²</v>
          </cell>
          <cell r="C3820" t="str">
            <v>M2</v>
          </cell>
          <cell r="D3820">
            <v>1838.62</v>
          </cell>
          <cell r="E3820">
            <v>121.08</v>
          </cell>
          <cell r="F3820">
            <v>1959.7</v>
          </cell>
        </row>
        <row r="3821">
          <cell r="A3821" t="str">
            <v>61.10.569</v>
          </cell>
          <cell r="B3821" t="str">
            <v>Grelha de porta, tamanho: 0,03 m² a 0,06 m²</v>
          </cell>
          <cell r="C3821" t="str">
            <v>M2</v>
          </cell>
          <cell r="D3821">
            <v>3083.56</v>
          </cell>
          <cell r="E3821">
            <v>200.4</v>
          </cell>
          <cell r="F3821">
            <v>3283.96</v>
          </cell>
        </row>
        <row r="3822">
          <cell r="A3822" t="str">
            <v>61.10.574</v>
          </cell>
          <cell r="B3822" t="str">
            <v>Grelha de retorno/exaustão com registro, tamanho: 0,03 m² a 0,06 m²</v>
          </cell>
          <cell r="C3822" t="str">
            <v>M2</v>
          </cell>
          <cell r="D3822">
            <v>2272.46</v>
          </cell>
          <cell r="E3822">
            <v>150.30000000000001</v>
          </cell>
          <cell r="F3822">
            <v>2422.7600000000002</v>
          </cell>
        </row>
        <row r="3823">
          <cell r="A3823" t="str">
            <v>61.10.575</v>
          </cell>
          <cell r="B3823" t="str">
            <v>Grelha de retorno/exaustão com registro, tamanho: 0,07 m² a 0,13 m²</v>
          </cell>
          <cell r="C3823" t="str">
            <v>M2</v>
          </cell>
          <cell r="D3823">
            <v>1633.52</v>
          </cell>
          <cell r="E3823">
            <v>104.38</v>
          </cell>
          <cell r="F3823">
            <v>1737.9</v>
          </cell>
        </row>
        <row r="3824">
          <cell r="A3824" t="str">
            <v>61.10.576</v>
          </cell>
          <cell r="B3824" t="str">
            <v>Grelha de retorno/exaustão com registro, tamanho: 0,14 m² a 0,19 m²</v>
          </cell>
          <cell r="C3824" t="str">
            <v>M2</v>
          </cell>
          <cell r="D3824">
            <v>1384.47</v>
          </cell>
          <cell r="E3824">
            <v>83.5</v>
          </cell>
          <cell r="F3824">
            <v>1467.97</v>
          </cell>
        </row>
        <row r="3825">
          <cell r="A3825" t="str">
            <v>61.10.577</v>
          </cell>
          <cell r="B3825" t="str">
            <v>Grelha de retorno/exaustão com registro, tamanho: 0,20 m² a 0,40 m²</v>
          </cell>
          <cell r="C3825" t="str">
            <v>M2</v>
          </cell>
          <cell r="D3825">
            <v>1220.95</v>
          </cell>
          <cell r="E3825">
            <v>70.97</v>
          </cell>
          <cell r="F3825">
            <v>1291.92</v>
          </cell>
        </row>
        <row r="3826">
          <cell r="A3826" t="str">
            <v>61.10.578</v>
          </cell>
          <cell r="B3826" t="str">
            <v>Grelha de retorno/exaustão com registro, tamanho: 0,41 m² a 0,65 m²</v>
          </cell>
          <cell r="C3826" t="str">
            <v>M2</v>
          </cell>
          <cell r="D3826">
            <v>1017.49</v>
          </cell>
          <cell r="E3826">
            <v>62.63</v>
          </cell>
          <cell r="F3826">
            <v>1080.1199999999999</v>
          </cell>
        </row>
        <row r="3827">
          <cell r="A3827" t="str">
            <v>61.10.581</v>
          </cell>
          <cell r="B3827" t="str">
            <v>Veneziana com tela e filtro G4</v>
          </cell>
          <cell r="C3827" t="str">
            <v>M2</v>
          </cell>
          <cell r="D3827">
            <v>1380.6</v>
          </cell>
          <cell r="E3827">
            <v>83.5</v>
          </cell>
          <cell r="F3827">
            <v>1464.1</v>
          </cell>
        </row>
        <row r="3828">
          <cell r="A3828" t="str">
            <v>61.10.582</v>
          </cell>
          <cell r="B3828" t="str">
            <v>Veneziana com tela</v>
          </cell>
          <cell r="C3828" t="str">
            <v>M2</v>
          </cell>
          <cell r="D3828">
            <v>883.01</v>
          </cell>
          <cell r="E3828">
            <v>50.1</v>
          </cell>
          <cell r="F3828">
            <v>933.11</v>
          </cell>
        </row>
        <row r="3829">
          <cell r="A3829" t="str">
            <v>61.10.583</v>
          </cell>
          <cell r="B3829" t="str">
            <v>Veneziana com tela, tamanho 38,5 x 33 cm</v>
          </cell>
          <cell r="C3829" t="str">
            <v>UN</v>
          </cell>
          <cell r="D3829">
            <v>164.56</v>
          </cell>
          <cell r="E3829">
            <v>37.58</v>
          </cell>
          <cell r="F3829">
            <v>202.14</v>
          </cell>
        </row>
        <row r="3830">
          <cell r="A3830" t="str">
            <v>61.10.584</v>
          </cell>
          <cell r="B3830" t="str">
            <v>Veneziana com tela, tamanho 78,5 x 33 cm</v>
          </cell>
          <cell r="C3830" t="str">
            <v>UN</v>
          </cell>
          <cell r="D3830">
            <v>254.88</v>
          </cell>
          <cell r="E3830">
            <v>50.1</v>
          </cell>
          <cell r="F3830">
            <v>304.98</v>
          </cell>
        </row>
        <row r="3831">
          <cell r="A3831" t="str">
            <v>61.14</v>
          </cell>
          <cell r="B3831" t="str">
            <v>Ventilacao</v>
          </cell>
        </row>
        <row r="3832">
          <cell r="A3832" t="str">
            <v>61.14.005</v>
          </cell>
          <cell r="B3832" t="str">
            <v>Caixa ventiladora com ventilador centrífugo, vazão 4.600 m³/h, pressão 30 mmCA - 220 / 380 V / 60HZ</v>
          </cell>
          <cell r="C3832" t="str">
            <v>UN</v>
          </cell>
          <cell r="D3832">
            <v>5865.27</v>
          </cell>
          <cell r="E3832">
            <v>1688.1</v>
          </cell>
          <cell r="F3832">
            <v>7553.37</v>
          </cell>
        </row>
        <row r="3833">
          <cell r="A3833" t="str">
            <v>61.14.015</v>
          </cell>
          <cell r="B3833" t="str">
            <v>Caixa ventiladora com ventilador centrífugo, vazão 28.000 m³/h, pressão 30 mmCA - 220 / 380 V / 60HZ</v>
          </cell>
          <cell r="C3833" t="str">
            <v>UN</v>
          </cell>
          <cell r="D3833">
            <v>21989.06</v>
          </cell>
          <cell r="E3833">
            <v>3938.9</v>
          </cell>
          <cell r="F3833">
            <v>25927.96</v>
          </cell>
        </row>
        <row r="3834">
          <cell r="A3834" t="str">
            <v>61.14.050</v>
          </cell>
          <cell r="B3834" t="str">
            <v>Caixa ventiladora com ventilador centrífugo, vazão 8.800 m³/h, pressão 35 mmCA - 220/380 V / 60Hz</v>
          </cell>
          <cell r="C3834" t="str">
            <v>UN</v>
          </cell>
          <cell r="D3834">
            <v>8798.6299999999992</v>
          </cell>
          <cell r="E3834">
            <v>218.34</v>
          </cell>
          <cell r="F3834">
            <v>9016.9699999999993</v>
          </cell>
        </row>
        <row r="3835">
          <cell r="A3835" t="str">
            <v>61.14.051</v>
          </cell>
          <cell r="B3835" t="str">
            <v>Caixa ventiladora com ventilador centrífugo, vazão 10.000 m³/h, pressão 30 mmCA - 220/380 V / 60Hz</v>
          </cell>
          <cell r="C3835" t="str">
            <v>UN</v>
          </cell>
          <cell r="D3835">
            <v>7733</v>
          </cell>
          <cell r="E3835">
            <v>218.34</v>
          </cell>
          <cell r="F3835">
            <v>7951.34</v>
          </cell>
        </row>
        <row r="3836">
          <cell r="A3836" t="str">
            <v>61.14.070</v>
          </cell>
          <cell r="B3836" t="str">
            <v>Caixa ventiladora com ventilador centrífugo, vazão 1.710 m³/h, pressão 35 mmCA - 220/380 V / 60Hz</v>
          </cell>
          <cell r="C3836" t="str">
            <v>UN</v>
          </cell>
          <cell r="D3836">
            <v>4492.8900000000003</v>
          </cell>
          <cell r="E3836">
            <v>218.34</v>
          </cell>
          <cell r="F3836">
            <v>4711.2299999999996</v>
          </cell>
        </row>
        <row r="3837">
          <cell r="A3837" t="str">
            <v>61.14.080</v>
          </cell>
          <cell r="B3837" t="str">
            <v>Caixa ventiladora com ventilador centrífugo, vazão 1.190 m³/h, pressão 35 mmCA - 220/380 V / 60Hz</v>
          </cell>
          <cell r="C3837" t="str">
            <v>UN</v>
          </cell>
          <cell r="D3837">
            <v>4345.83</v>
          </cell>
          <cell r="E3837">
            <v>218.34</v>
          </cell>
          <cell r="F3837">
            <v>4564.17</v>
          </cell>
        </row>
        <row r="3838">
          <cell r="A3838" t="str">
            <v>61.14.100</v>
          </cell>
          <cell r="B3838" t="str">
            <v>Ventilador centrífugo de dupla aspiração "limite-load", vazão 20.000 m³/h, pressão 50 mmCA - 380/660 V / 60 Hz</v>
          </cell>
          <cell r="C3838" t="str">
            <v>UN</v>
          </cell>
          <cell r="D3838">
            <v>13401.4</v>
          </cell>
          <cell r="E3838">
            <v>509.1</v>
          </cell>
          <cell r="F3838">
            <v>13910.5</v>
          </cell>
        </row>
        <row r="3839">
          <cell r="A3839" t="str">
            <v>61.15</v>
          </cell>
          <cell r="B3839" t="str">
            <v>Controles para Fan-Coil e CAG</v>
          </cell>
        </row>
        <row r="3840">
          <cell r="A3840" t="str">
            <v>61.15.010</v>
          </cell>
          <cell r="B3840" t="str">
            <v>Fonte de alimentação universal bivolt com saída de 24 V - 1,5 A - 35 W</v>
          </cell>
          <cell r="C3840" t="str">
            <v>UN</v>
          </cell>
          <cell r="D3840">
            <v>181.84</v>
          </cell>
          <cell r="E3840">
            <v>1.82</v>
          </cell>
          <cell r="F3840">
            <v>183.66</v>
          </cell>
        </row>
        <row r="3841">
          <cell r="A3841" t="str">
            <v>61.15.020</v>
          </cell>
          <cell r="B3841" t="str">
            <v>Tomada simples de sobrepor universal 2P+T - 10 A - 250 V</v>
          </cell>
          <cell r="C3841" t="str">
            <v>UN</v>
          </cell>
          <cell r="D3841">
            <v>10.37</v>
          </cell>
          <cell r="E3841">
            <v>10.92</v>
          </cell>
          <cell r="F3841">
            <v>21.29</v>
          </cell>
        </row>
        <row r="3842">
          <cell r="A3842" t="str">
            <v>61.15.030</v>
          </cell>
          <cell r="B3842" t="str">
            <v>Transformador abaixador, entrada 110/220V, saída 24V+24V, corrente secundário 6A</v>
          </cell>
          <cell r="C3842" t="str">
            <v>UN</v>
          </cell>
          <cell r="D3842">
            <v>214.08</v>
          </cell>
          <cell r="E3842">
            <v>1.82</v>
          </cell>
          <cell r="F3842">
            <v>215.9</v>
          </cell>
        </row>
        <row r="3843">
          <cell r="A3843" t="str">
            <v>61.15.040</v>
          </cell>
          <cell r="B3843" t="str">
            <v>Atuador Floating de 40Nm, sinal de controle 3 e 2 pontos, tensão de entrada AC/DC 24V, IP 54</v>
          </cell>
          <cell r="C3843" t="str">
            <v>UN</v>
          </cell>
          <cell r="D3843">
            <v>2405.14</v>
          </cell>
          <cell r="E3843">
            <v>11.18</v>
          </cell>
          <cell r="F3843">
            <v>2416.3200000000002</v>
          </cell>
        </row>
        <row r="3844">
          <cell r="A3844" t="str">
            <v>61.15.050</v>
          </cell>
          <cell r="B3844" t="str">
            <v>Válvula motorizada esfera, com duas vias atuador floating, diâmetro 3/4" a 1 1/2"</v>
          </cell>
          <cell r="C3844" t="str">
            <v>UN</v>
          </cell>
          <cell r="D3844">
            <v>1742.41</v>
          </cell>
          <cell r="E3844">
            <v>16.77</v>
          </cell>
          <cell r="F3844">
            <v>1759.18</v>
          </cell>
        </row>
        <row r="3845">
          <cell r="A3845" t="str">
            <v>61.15.060</v>
          </cell>
          <cell r="B3845" t="str">
            <v>Válvula de balanceamento diâmetro 1 " a 2-1/2"</v>
          </cell>
          <cell r="C3845" t="str">
            <v>UN</v>
          </cell>
          <cell r="D3845">
            <v>918.48</v>
          </cell>
          <cell r="E3845">
            <v>13.14</v>
          </cell>
          <cell r="F3845">
            <v>931.62</v>
          </cell>
        </row>
        <row r="3846">
          <cell r="A3846" t="str">
            <v>61.15.070</v>
          </cell>
          <cell r="B3846" t="str">
            <v>Válvula borboleta na configuração wafer motorizada atuador floating diâmetro 3'' a 4"</v>
          </cell>
          <cell r="C3846" t="str">
            <v>UN</v>
          </cell>
          <cell r="D3846">
            <v>2403.06</v>
          </cell>
          <cell r="E3846">
            <v>16.77</v>
          </cell>
          <cell r="F3846">
            <v>2419.83</v>
          </cell>
        </row>
        <row r="3847">
          <cell r="A3847" t="str">
            <v>61.15.080</v>
          </cell>
          <cell r="B3847" t="str">
            <v>Válvula duas vias on/off retorno elétrico diâmetro 1/2" a 3/4"</v>
          </cell>
          <cell r="C3847" t="str">
            <v>UN</v>
          </cell>
          <cell r="D3847">
            <v>370.2</v>
          </cell>
          <cell r="E3847">
            <v>16.77</v>
          </cell>
          <cell r="F3847">
            <v>386.97</v>
          </cell>
        </row>
        <row r="3848">
          <cell r="A3848" t="str">
            <v>61.15.090</v>
          </cell>
          <cell r="B3848" t="str">
            <v>Válvula esfera motorizada de duas vias de atuador proporcional diâmetro 2" a 2-1/2"</v>
          </cell>
          <cell r="C3848" t="str">
            <v>UN</v>
          </cell>
          <cell r="D3848">
            <v>1996.24</v>
          </cell>
          <cell r="E3848">
            <v>16.77</v>
          </cell>
          <cell r="F3848">
            <v>2013.01</v>
          </cell>
        </row>
        <row r="3849">
          <cell r="A3849" t="str">
            <v>61.15.100</v>
          </cell>
          <cell r="B3849" t="str">
            <v>Atuador proporcional de 10 Nm, tensão de entrada AC/DC 24 V - IP 54</v>
          </cell>
          <cell r="C3849" t="str">
            <v>UN</v>
          </cell>
          <cell r="D3849">
            <v>913.36</v>
          </cell>
          <cell r="E3849">
            <v>11.18</v>
          </cell>
          <cell r="F3849">
            <v>924.54</v>
          </cell>
        </row>
        <row r="3850">
          <cell r="A3850" t="str">
            <v>61.15.110</v>
          </cell>
          <cell r="B3850" t="str">
            <v>Válvula esfera duas vias flangeada, diâmetro 3''</v>
          </cell>
          <cell r="C3850" t="str">
            <v>UN</v>
          </cell>
          <cell r="D3850">
            <v>2031.98</v>
          </cell>
          <cell r="E3850">
            <v>13.14</v>
          </cell>
          <cell r="F3850">
            <v>2045.12</v>
          </cell>
        </row>
        <row r="3851">
          <cell r="A3851" t="str">
            <v>61.15.120</v>
          </cell>
          <cell r="B3851" t="str">
            <v>Acoplador a relé 24 VCC/VAC - 1 contato reversível</v>
          </cell>
          <cell r="C3851" t="str">
            <v>UN</v>
          </cell>
          <cell r="D3851">
            <v>111.13</v>
          </cell>
          <cell r="E3851">
            <v>5.46</v>
          </cell>
          <cell r="F3851">
            <v>116.59</v>
          </cell>
        </row>
        <row r="3852">
          <cell r="A3852" t="str">
            <v>61.15.130</v>
          </cell>
          <cell r="B3852" t="str">
            <v>Chave de fluxo para ar</v>
          </cell>
          <cell r="C3852" t="str">
            <v>UN</v>
          </cell>
          <cell r="D3852">
            <v>269.37</v>
          </cell>
          <cell r="E3852">
            <v>55.81</v>
          </cell>
          <cell r="F3852">
            <v>325.18</v>
          </cell>
        </row>
        <row r="3853">
          <cell r="A3853" t="str">
            <v>61.15.140</v>
          </cell>
          <cell r="B3853" t="str">
            <v>Repetidor de sinal I/I e V/I</v>
          </cell>
          <cell r="C3853" t="str">
            <v>UN</v>
          </cell>
          <cell r="D3853">
            <v>1565.37</v>
          </cell>
          <cell r="E3853">
            <v>38.21</v>
          </cell>
          <cell r="F3853">
            <v>1603.58</v>
          </cell>
        </row>
        <row r="3854">
          <cell r="A3854" t="str">
            <v>61.15.150</v>
          </cell>
          <cell r="B3854" t="str">
            <v>Relé de corrente ajustável de 0 a 200 A</v>
          </cell>
          <cell r="C3854" t="str">
            <v>UN</v>
          </cell>
          <cell r="D3854">
            <v>333.51</v>
          </cell>
          <cell r="E3854">
            <v>27.29</v>
          </cell>
          <cell r="F3854">
            <v>360.8</v>
          </cell>
        </row>
        <row r="3855">
          <cell r="A3855" t="str">
            <v>61.15.160</v>
          </cell>
          <cell r="B3855" t="str">
            <v>Sensor de temperatura ambiente PT100 - 2 fios</v>
          </cell>
          <cell r="C3855" t="str">
            <v>UN</v>
          </cell>
          <cell r="D3855">
            <v>179.58</v>
          </cell>
          <cell r="E3855">
            <v>55.81</v>
          </cell>
          <cell r="F3855">
            <v>235.39</v>
          </cell>
        </row>
        <row r="3856">
          <cell r="A3856" t="str">
            <v>61.15.164</v>
          </cell>
          <cell r="B3856" t="str">
            <v>Termostato de segurança com temperatura ajustável de 90°C - 110°C</v>
          </cell>
          <cell r="C3856" t="str">
            <v>UN</v>
          </cell>
          <cell r="D3856">
            <v>68.58</v>
          </cell>
          <cell r="E3856">
            <v>60.41</v>
          </cell>
          <cell r="F3856">
            <v>128.99</v>
          </cell>
        </row>
        <row r="3857">
          <cell r="A3857" t="str">
            <v>61.15.170</v>
          </cell>
          <cell r="B3857" t="str">
            <v>Transmissor de pressão diferencial, operação de 0 a 750 Pa</v>
          </cell>
          <cell r="C3857" t="str">
            <v>UN</v>
          </cell>
          <cell r="D3857">
            <v>941.97</v>
          </cell>
          <cell r="E3857">
            <v>55.81</v>
          </cell>
          <cell r="F3857">
            <v>997.78</v>
          </cell>
        </row>
        <row r="3858">
          <cell r="A3858" t="str">
            <v>61.15.172</v>
          </cell>
          <cell r="B3858" t="str">
            <v>Transmissor de pressão compacto, escala de pressão 0 a 10 Bar, sinal de saída 4 - 20 mA</v>
          </cell>
          <cell r="C3858" t="str">
            <v>UN</v>
          </cell>
          <cell r="D3858">
            <v>917.51</v>
          </cell>
          <cell r="E3858">
            <v>55.81</v>
          </cell>
          <cell r="F3858">
            <v>973.32</v>
          </cell>
        </row>
        <row r="3859">
          <cell r="A3859" t="str">
            <v>61.15.174</v>
          </cell>
          <cell r="B3859" t="str">
            <v>Transmissor de temperatura e umidade para dutos, alta precisão, corrente de 0 a 20 mA, alimentação 12Vcc a 30Vcc</v>
          </cell>
          <cell r="C3859" t="str">
            <v>UN</v>
          </cell>
          <cell r="D3859">
            <v>1772.4</v>
          </cell>
          <cell r="E3859">
            <v>55.81</v>
          </cell>
          <cell r="F3859">
            <v>1828.21</v>
          </cell>
        </row>
        <row r="3860">
          <cell r="A3860" t="str">
            <v>61.15.181</v>
          </cell>
          <cell r="B3860" t="str">
            <v>Controlador lógico programável para 16 entradas/16 saídas</v>
          </cell>
          <cell r="C3860" t="str">
            <v>UN</v>
          </cell>
          <cell r="D3860">
            <v>3474.24</v>
          </cell>
          <cell r="E3860">
            <v>254.03</v>
          </cell>
          <cell r="F3860">
            <v>3728.27</v>
          </cell>
        </row>
        <row r="3861">
          <cell r="A3861" t="str">
            <v>61.15.191</v>
          </cell>
          <cell r="B3861" t="str">
            <v>Módulo de expansão para 4 canais de saída analógica</v>
          </cell>
          <cell r="C3861" t="str">
            <v>UN</v>
          </cell>
          <cell r="D3861">
            <v>2792.71</v>
          </cell>
          <cell r="E3861">
            <v>148.88999999999999</v>
          </cell>
          <cell r="F3861">
            <v>2941.6</v>
          </cell>
        </row>
        <row r="3862">
          <cell r="A3862" t="str">
            <v>61.15.196</v>
          </cell>
          <cell r="B3862" t="str">
            <v>Módulo de expansão para 8 canais de entrada analógica</v>
          </cell>
          <cell r="C3862" t="str">
            <v>UN</v>
          </cell>
          <cell r="D3862">
            <v>4138.43</v>
          </cell>
          <cell r="E3862">
            <v>148.88999999999999</v>
          </cell>
          <cell r="F3862">
            <v>4287.32</v>
          </cell>
        </row>
        <row r="3863">
          <cell r="A3863" t="str">
            <v>61.15.201</v>
          </cell>
          <cell r="B3863" t="str">
            <v>Módulo de expansão para 8 canais de entrada e saída digitais</v>
          </cell>
          <cell r="C3863" t="str">
            <v>UN</v>
          </cell>
          <cell r="D3863">
            <v>711.84</v>
          </cell>
          <cell r="E3863">
            <v>170.8</v>
          </cell>
          <cell r="F3863">
            <v>882.64</v>
          </cell>
        </row>
        <row r="3864">
          <cell r="A3864" t="str">
            <v>61.20</v>
          </cell>
          <cell r="B3864" t="str">
            <v>Reparos, conservacoes e complementos - GRUPO 61</v>
          </cell>
        </row>
        <row r="3865">
          <cell r="A3865" t="str">
            <v>61.20.040</v>
          </cell>
          <cell r="B3865" t="str">
            <v>Cortina de ar com duas velocidades, para vão de 1,20 m</v>
          </cell>
          <cell r="C3865" t="str">
            <v>CJ</v>
          </cell>
          <cell r="D3865">
            <v>873.07</v>
          </cell>
          <cell r="E3865">
            <v>9.4499999999999993</v>
          </cell>
          <cell r="F3865">
            <v>882.52</v>
          </cell>
        </row>
        <row r="3866">
          <cell r="A3866" t="str">
            <v>61.20.092</v>
          </cell>
          <cell r="B3866" t="str">
            <v>Cortina de ar com duas velocidades, para vão de 1,50 m</v>
          </cell>
          <cell r="C3866" t="str">
            <v>CJ</v>
          </cell>
          <cell r="D3866">
            <v>1099.58</v>
          </cell>
          <cell r="E3866">
            <v>9.4499999999999993</v>
          </cell>
          <cell r="F3866">
            <v>1109.03</v>
          </cell>
        </row>
        <row r="3867">
          <cell r="A3867" t="str">
            <v>61.20.100</v>
          </cell>
          <cell r="B3867" t="str">
            <v>Ligação típica, (cavalete), para ar condicionado ´fancoil´, diâmetro de 1/2´</v>
          </cell>
          <cell r="C3867" t="str">
            <v>CJ</v>
          </cell>
          <cell r="D3867">
            <v>1220.07</v>
          </cell>
          <cell r="E3867">
            <v>384.37</v>
          </cell>
          <cell r="F3867">
            <v>1604.44</v>
          </cell>
        </row>
        <row r="3868">
          <cell r="A3868" t="str">
            <v>61.20.110</v>
          </cell>
          <cell r="B3868" t="str">
            <v>Ligação típica, (cavalete), para ar condicionado ´fancoil´, diâmetro de 3/4´</v>
          </cell>
          <cell r="C3868" t="str">
            <v>CJ</v>
          </cell>
          <cell r="D3868">
            <v>1446.29</v>
          </cell>
          <cell r="E3868">
            <v>409.82</v>
          </cell>
          <cell r="F3868">
            <v>1856.11</v>
          </cell>
        </row>
        <row r="3869">
          <cell r="A3869" t="str">
            <v>61.20.120</v>
          </cell>
          <cell r="B3869" t="str">
            <v>Ligação típica, (cavalete), para ar condicionado ´fancoil´, diâmetro de 1´</v>
          </cell>
          <cell r="C3869" t="str">
            <v>CJ</v>
          </cell>
          <cell r="D3869">
            <v>1714.76</v>
          </cell>
          <cell r="E3869">
            <v>460.73</v>
          </cell>
          <cell r="F3869">
            <v>2175.4899999999998</v>
          </cell>
        </row>
        <row r="3870">
          <cell r="A3870" t="str">
            <v>61.20.130</v>
          </cell>
          <cell r="B3870" t="str">
            <v>Ligação típica, (cavalete), para ar condicionado ´fancoil´, diâmetro de 1 1/4´</v>
          </cell>
          <cell r="C3870" t="str">
            <v>CJ</v>
          </cell>
          <cell r="D3870">
            <v>2252.7399999999998</v>
          </cell>
          <cell r="E3870">
            <v>486.19</v>
          </cell>
          <cell r="F3870">
            <v>2738.93</v>
          </cell>
        </row>
        <row r="3871">
          <cell r="A3871" t="str">
            <v>61.20.450</v>
          </cell>
          <cell r="B3871" t="str">
            <v>Duto em chapa de aço galvanizado</v>
          </cell>
          <cell r="C3871" t="str">
            <v>KG</v>
          </cell>
          <cell r="D3871">
            <v>27.13</v>
          </cell>
          <cell r="E3871">
            <v>21.18</v>
          </cell>
          <cell r="F3871">
            <v>48.31</v>
          </cell>
        </row>
        <row r="3872">
          <cell r="A3872" t="str">
            <v>62</v>
          </cell>
          <cell r="B3872" t="str">
            <v>COZINHA, REFEITORIO, LAVANDERIA INDUSTRIAL E EQUIPAMENTOS</v>
          </cell>
        </row>
        <row r="3873">
          <cell r="A3873" t="str">
            <v>62.04</v>
          </cell>
          <cell r="B3873" t="str">
            <v>Mobiliario e acessorios</v>
          </cell>
        </row>
        <row r="3874">
          <cell r="A3874" t="str">
            <v>62.04.060</v>
          </cell>
          <cell r="B3874" t="str">
            <v>Tanque duplo com pés em aço inoxidável de 1600 x 700 x 850 mm</v>
          </cell>
          <cell r="C3874" t="str">
            <v>UN</v>
          </cell>
          <cell r="D3874">
            <v>4335.28</v>
          </cell>
          <cell r="E3874">
            <v>18.2</v>
          </cell>
          <cell r="F3874">
            <v>4353.4799999999996</v>
          </cell>
        </row>
        <row r="3875">
          <cell r="A3875" t="str">
            <v>62.04.070</v>
          </cell>
          <cell r="B3875" t="str">
            <v>Mesa em aço inoxidável, largura até 700 mm</v>
          </cell>
          <cell r="C3875" t="str">
            <v>M</v>
          </cell>
          <cell r="D3875">
            <v>2248.0700000000002</v>
          </cell>
          <cell r="F3875">
            <v>2248.0700000000002</v>
          </cell>
        </row>
        <row r="3876">
          <cell r="A3876" t="str">
            <v>62.04.090</v>
          </cell>
          <cell r="B3876" t="str">
            <v>Mesa lateral em aço inoxidável com prateleira inferior, largura até 700 mm</v>
          </cell>
          <cell r="C3876" t="str">
            <v>M</v>
          </cell>
          <cell r="D3876">
            <v>2323.9499999999998</v>
          </cell>
          <cell r="F3876">
            <v>2323.9499999999998</v>
          </cell>
        </row>
        <row r="3877">
          <cell r="A3877" t="str">
            <v>62.20</v>
          </cell>
          <cell r="B3877" t="str">
            <v>Reparos, conservacoes e complementos - GRUPO 62</v>
          </cell>
        </row>
        <row r="3878">
          <cell r="A3878" t="str">
            <v>62.20.330</v>
          </cell>
          <cell r="B3878" t="str">
            <v>Coifa em aço inoxidável com filtro e exaustor axial - área até 3,00 m²</v>
          </cell>
          <cell r="C3878" t="str">
            <v>M2</v>
          </cell>
          <cell r="D3878">
            <v>10615.42</v>
          </cell>
          <cell r="F3878">
            <v>10615.42</v>
          </cell>
        </row>
        <row r="3879">
          <cell r="A3879" t="str">
            <v>62.20.340</v>
          </cell>
          <cell r="B3879" t="str">
            <v>Coifa em aço inoxidável com filtro e exaustor axial - área de 3,01 até 7,50 m²</v>
          </cell>
          <cell r="C3879" t="str">
            <v>M2</v>
          </cell>
          <cell r="D3879">
            <v>8859.23</v>
          </cell>
          <cell r="F3879">
            <v>8859.23</v>
          </cell>
        </row>
        <row r="3880">
          <cell r="A3880" t="str">
            <v>62.20.350</v>
          </cell>
          <cell r="B3880" t="str">
            <v>Coifa em aço inoxidável com filtro e exaustor axial - área de 7,51 até 16,00 m²</v>
          </cell>
          <cell r="C3880" t="str">
            <v>M2</v>
          </cell>
          <cell r="D3880">
            <v>4549.53</v>
          </cell>
          <cell r="F3880">
            <v>4549.53</v>
          </cell>
        </row>
        <row r="3881">
          <cell r="A3881" t="str">
            <v>65</v>
          </cell>
          <cell r="B3881" t="str">
            <v>RESFRIAMENTO E CONSERVACAO DE MATERIAL PERECIVEL</v>
          </cell>
        </row>
        <row r="3882">
          <cell r="A3882" t="str">
            <v>65.01</v>
          </cell>
          <cell r="B3882" t="str">
            <v>Camara frigorifica para resfriado</v>
          </cell>
        </row>
        <row r="3883">
          <cell r="A3883" t="str">
            <v>65.01.210</v>
          </cell>
          <cell r="B3883" t="str">
            <v>Câmara frigorífica para resfriados</v>
          </cell>
          <cell r="C3883" t="str">
            <v>M2</v>
          </cell>
          <cell r="D3883">
            <v>1785.64</v>
          </cell>
          <cell r="F3883">
            <v>1785.64</v>
          </cell>
        </row>
        <row r="3884">
          <cell r="A3884" t="str">
            <v>65.02</v>
          </cell>
          <cell r="B3884" t="str">
            <v>Camara frigorifica para congelado</v>
          </cell>
        </row>
        <row r="3885">
          <cell r="A3885" t="str">
            <v>65.02.100</v>
          </cell>
          <cell r="B3885" t="str">
            <v>Câmara frigorífica para congelados</v>
          </cell>
          <cell r="C3885" t="str">
            <v>M2</v>
          </cell>
          <cell r="D3885">
            <v>2157.8000000000002</v>
          </cell>
          <cell r="F3885">
            <v>2157.8000000000002</v>
          </cell>
        </row>
        <row r="3886">
          <cell r="A3886" t="str">
            <v>66</v>
          </cell>
          <cell r="B3886" t="str">
            <v>SEGURANCA, VIGILANCIA E CONTROLE, EQUIPAMENTO E SISTEMA</v>
          </cell>
        </row>
        <row r="3887">
          <cell r="A3887" t="str">
            <v>66.02</v>
          </cell>
          <cell r="B3887" t="str">
            <v>Controle de acessos e alarme</v>
          </cell>
        </row>
        <row r="3888">
          <cell r="A3888" t="str">
            <v>66.02.060</v>
          </cell>
          <cell r="B3888" t="str">
            <v>Repetidora de sinais de ocorrências, do painel sinóptico da central de alarme</v>
          </cell>
          <cell r="C3888" t="str">
            <v>UN</v>
          </cell>
          <cell r="D3888">
            <v>958.23</v>
          </cell>
          <cell r="E3888">
            <v>10.92</v>
          </cell>
          <cell r="F3888">
            <v>969.15</v>
          </cell>
        </row>
        <row r="3889">
          <cell r="A3889" t="str">
            <v>66.02.090</v>
          </cell>
          <cell r="B3889" t="str">
            <v>Detector de metais, tipo portal, microprocessado</v>
          </cell>
          <cell r="C3889" t="str">
            <v>UN</v>
          </cell>
          <cell r="D3889">
            <v>10927.38</v>
          </cell>
          <cell r="F3889">
            <v>10927.38</v>
          </cell>
        </row>
        <row r="3890">
          <cell r="A3890" t="str">
            <v>66.02.130</v>
          </cell>
          <cell r="B3890" t="str">
            <v>Porteiro eletrônico com um interfone</v>
          </cell>
          <cell r="C3890" t="str">
            <v>CJ</v>
          </cell>
          <cell r="D3890">
            <v>204.5</v>
          </cell>
          <cell r="E3890">
            <v>36.39</v>
          </cell>
          <cell r="F3890">
            <v>240.89</v>
          </cell>
        </row>
        <row r="3891">
          <cell r="A3891" t="str">
            <v>66.02.239</v>
          </cell>
          <cell r="B3891" t="str">
            <v>Sistema eletrônico de automatização de portão deslizante, para esforços até 800 kg</v>
          </cell>
          <cell r="C3891" t="str">
            <v>CJ</v>
          </cell>
          <cell r="D3891">
            <v>2877</v>
          </cell>
          <cell r="F3891">
            <v>2877</v>
          </cell>
        </row>
        <row r="3892">
          <cell r="A3892" t="str">
            <v>66.02.240</v>
          </cell>
          <cell r="B3892" t="str">
            <v>Sistema eletrônico de automatização de portão deslizante, para esforços maior de 800 kg e até 1400 kg</v>
          </cell>
          <cell r="C3892" t="str">
            <v>CJ</v>
          </cell>
          <cell r="D3892">
            <v>6073.1</v>
          </cell>
          <cell r="F3892">
            <v>6073.1</v>
          </cell>
        </row>
        <row r="3893">
          <cell r="A3893" t="str">
            <v>66.02.460</v>
          </cell>
          <cell r="B3893" t="str">
            <v>Vídeo porteiro eletrônico colorido, com um interfone</v>
          </cell>
          <cell r="C3893" t="str">
            <v>CJ</v>
          </cell>
          <cell r="D3893">
            <v>1255.78</v>
          </cell>
          <cell r="E3893">
            <v>90.98</v>
          </cell>
          <cell r="F3893">
            <v>1346.76</v>
          </cell>
        </row>
        <row r="3894">
          <cell r="A3894" t="str">
            <v>66.02.500</v>
          </cell>
          <cell r="B3894" t="str">
            <v>Central de alarme microprocessada, para até 125 zonas</v>
          </cell>
          <cell r="C3894" t="str">
            <v>UN</v>
          </cell>
          <cell r="D3894">
            <v>2786.81</v>
          </cell>
          <cell r="E3894">
            <v>10.92</v>
          </cell>
          <cell r="F3894">
            <v>2797.73</v>
          </cell>
        </row>
        <row r="3895">
          <cell r="A3895" t="str">
            <v>66.02.560</v>
          </cell>
          <cell r="B3895" t="str">
            <v>Controlador de acesso com identificação por impressão digital (biometria) e software de gerenciamento</v>
          </cell>
          <cell r="C3895" t="str">
            <v>CJ</v>
          </cell>
          <cell r="D3895">
            <v>2761.49</v>
          </cell>
          <cell r="E3895">
            <v>497.62</v>
          </cell>
          <cell r="F3895">
            <v>3259.11</v>
          </cell>
        </row>
        <row r="3896">
          <cell r="A3896" t="str">
            <v>66.08</v>
          </cell>
          <cell r="B3896" t="str">
            <v>Equipamentos para sistema de seguranca, vigilancia e controle</v>
          </cell>
        </row>
        <row r="3897">
          <cell r="A3897" t="str">
            <v>66.08.061</v>
          </cell>
          <cell r="B3897" t="str">
            <v>Mesa controladora híbrida para até 32 câmeras IPs, com teclado e joystick, compatível com sistema de CFTV, IP ou analógico</v>
          </cell>
          <cell r="C3897" t="str">
            <v>UN</v>
          </cell>
          <cell r="D3897">
            <v>4088.77</v>
          </cell>
          <cell r="E3897">
            <v>820.64</v>
          </cell>
          <cell r="F3897">
            <v>4909.41</v>
          </cell>
        </row>
        <row r="3898">
          <cell r="A3898" t="str">
            <v>66.08.100</v>
          </cell>
          <cell r="B3898" t="str">
            <v>Rack fechado padrão metálico, 19 x 12 Us x 470 mm</v>
          </cell>
          <cell r="C3898" t="str">
            <v>UN</v>
          </cell>
          <cell r="D3898">
            <v>726.82</v>
          </cell>
          <cell r="E3898">
            <v>256.45</v>
          </cell>
          <cell r="F3898">
            <v>983.27</v>
          </cell>
        </row>
        <row r="3899">
          <cell r="A3899" t="str">
            <v>66.08.110</v>
          </cell>
          <cell r="B3899" t="str">
            <v>Rack fechado padrão metálico, 19 x 20 Us x 470 mm</v>
          </cell>
          <cell r="C3899" t="str">
            <v>UN</v>
          </cell>
          <cell r="D3899">
            <v>1194.69</v>
          </cell>
          <cell r="E3899">
            <v>256.45</v>
          </cell>
          <cell r="F3899">
            <v>1451.14</v>
          </cell>
        </row>
        <row r="3900">
          <cell r="A3900" t="str">
            <v>66.08.111</v>
          </cell>
          <cell r="B3900" t="str">
            <v>Rack fechado de piso padrão metálico, 19 x 24 Us x 570 mm</v>
          </cell>
          <cell r="C3900" t="str">
            <v>UN</v>
          </cell>
          <cell r="D3900">
            <v>1127.67</v>
          </cell>
          <cell r="E3900">
            <v>256.45</v>
          </cell>
          <cell r="F3900">
            <v>1384.12</v>
          </cell>
        </row>
        <row r="3901">
          <cell r="A3901" t="str">
            <v>66.08.115</v>
          </cell>
          <cell r="B3901" t="str">
            <v>Rack fechado de piso padrão metálico, 19 x 44 Us x 770 mm</v>
          </cell>
          <cell r="C3901" t="str">
            <v>UN</v>
          </cell>
          <cell r="D3901">
            <v>2293.37</v>
          </cell>
          <cell r="E3901">
            <v>512.9</v>
          </cell>
          <cell r="F3901">
            <v>2806.27</v>
          </cell>
        </row>
        <row r="3902">
          <cell r="A3902" t="str">
            <v>66.08.131</v>
          </cell>
          <cell r="B3902" t="str">
            <v>Monitor LCD ou LED colorido, tela plana de 21,5"</v>
          </cell>
          <cell r="C3902" t="str">
            <v>UN</v>
          </cell>
          <cell r="D3902">
            <v>978.78</v>
          </cell>
          <cell r="E3902">
            <v>8.18</v>
          </cell>
          <cell r="F3902">
            <v>986.96</v>
          </cell>
        </row>
        <row r="3903">
          <cell r="A3903" t="str">
            <v>66.08.240</v>
          </cell>
          <cell r="B3903" t="str">
            <v>Filtro passivo e misturador de sinais VHF / UHF / CATV</v>
          </cell>
          <cell r="C3903" t="str">
            <v>UN</v>
          </cell>
          <cell r="D3903">
            <v>10.57</v>
          </cell>
          <cell r="E3903">
            <v>18.2</v>
          </cell>
          <cell r="F3903">
            <v>28.77</v>
          </cell>
        </row>
        <row r="3904">
          <cell r="A3904" t="str">
            <v>66.08.258</v>
          </cell>
          <cell r="B3904" t="str">
            <v>Ponto de acesso de dados (Access Point), uso interno, compatível com PoE 802.3af</v>
          </cell>
          <cell r="C3904" t="str">
            <v>UN</v>
          </cell>
          <cell r="D3904">
            <v>1332.47</v>
          </cell>
          <cell r="E3904">
            <v>145.56</v>
          </cell>
          <cell r="F3904">
            <v>1478.03</v>
          </cell>
        </row>
        <row r="3905">
          <cell r="A3905" t="str">
            <v>66.08.260</v>
          </cell>
          <cell r="B3905" t="str">
            <v>Modulador de canais VHF / UHF / CATV / CFTV</v>
          </cell>
          <cell r="C3905" t="str">
            <v>UN</v>
          </cell>
          <cell r="D3905">
            <v>156.27000000000001</v>
          </cell>
          <cell r="E3905">
            <v>36.39</v>
          </cell>
          <cell r="F3905">
            <v>192.66</v>
          </cell>
        </row>
        <row r="3906">
          <cell r="A3906" t="str">
            <v>66.08.270</v>
          </cell>
          <cell r="B3906" t="str">
            <v>Amplificador de linha VHF / UHF com conector de F-50 dB</v>
          </cell>
          <cell r="C3906" t="str">
            <v>UN</v>
          </cell>
          <cell r="D3906">
            <v>455.1</v>
          </cell>
          <cell r="E3906">
            <v>10.92</v>
          </cell>
          <cell r="F3906">
            <v>466.02</v>
          </cell>
        </row>
        <row r="3907">
          <cell r="A3907" t="str">
            <v>66.08.324</v>
          </cell>
          <cell r="B3907" t="str">
            <v>Câmera fixa colorida compacta com domo, para áreas internas e externas - 1,3 MP</v>
          </cell>
          <cell r="C3907" t="str">
            <v>UN</v>
          </cell>
          <cell r="D3907">
            <v>899.84</v>
          </cell>
          <cell r="E3907">
            <v>150.62</v>
          </cell>
          <cell r="F3907">
            <v>1050.46</v>
          </cell>
        </row>
        <row r="3908">
          <cell r="A3908" t="str">
            <v>66.08.326</v>
          </cell>
          <cell r="B3908" t="str">
            <v>Câmera fixa colorida tipo bullet, para áreas internas e externas - 1,3 MP</v>
          </cell>
          <cell r="C3908" t="str">
            <v>UN</v>
          </cell>
          <cell r="D3908">
            <v>3399.97</v>
          </cell>
          <cell r="E3908">
            <v>150.62</v>
          </cell>
          <cell r="F3908">
            <v>3550.59</v>
          </cell>
        </row>
        <row r="3909">
          <cell r="A3909" t="str">
            <v>66.08.328</v>
          </cell>
          <cell r="B3909" t="str">
            <v>Câmera fixa colorida com domo, para áreas internas e externas - 5 MP</v>
          </cell>
          <cell r="C3909" t="str">
            <v>UN</v>
          </cell>
          <cell r="D3909">
            <v>9725.2000000000007</v>
          </cell>
          <cell r="E3909">
            <v>150.62</v>
          </cell>
          <cell r="F3909">
            <v>9875.82</v>
          </cell>
        </row>
        <row r="3910">
          <cell r="A3910" t="str">
            <v>66.08.340</v>
          </cell>
          <cell r="B3910" t="str">
            <v>Unidade de disco rígido (HD) externo de 5 TB</v>
          </cell>
          <cell r="C3910" t="str">
            <v>UN</v>
          </cell>
          <cell r="D3910">
            <v>1259.03</v>
          </cell>
          <cell r="E3910">
            <v>2.73</v>
          </cell>
          <cell r="F3910">
            <v>1261.76</v>
          </cell>
        </row>
        <row r="3911">
          <cell r="A3911" t="str">
            <v>66.08.400</v>
          </cell>
          <cell r="B3911" t="str">
            <v>Estação de monitoramento "WorkStation" para até 3 monitores - memória RAM de 8 GB</v>
          </cell>
          <cell r="C3911" t="str">
            <v>CJ</v>
          </cell>
          <cell r="D3911">
            <v>9955.6</v>
          </cell>
          <cell r="E3911">
            <v>194.78</v>
          </cell>
          <cell r="F3911">
            <v>10150.379999999999</v>
          </cell>
        </row>
        <row r="3912">
          <cell r="A3912" t="str">
            <v>66.08.401</v>
          </cell>
          <cell r="B3912" t="str">
            <v>Estação de monitoramento "WorkStation" para até 3 monitores - memória RAM de 16 GB</v>
          </cell>
          <cell r="C3912" t="str">
            <v>CJ</v>
          </cell>
          <cell r="D3912">
            <v>15049.21</v>
          </cell>
          <cell r="E3912">
            <v>194.78</v>
          </cell>
          <cell r="F3912">
            <v>15243.99</v>
          </cell>
        </row>
        <row r="3913">
          <cell r="A3913" t="str">
            <v>66.08.600</v>
          </cell>
          <cell r="B3913" t="str">
            <v>Unidade gerenciadora digital de vídeo em rede (NVR) de até 8 câmeras IP, armazenamento de 6 TB, 1 interface de rede Fast Ethernet</v>
          </cell>
          <cell r="C3913" t="str">
            <v>UN</v>
          </cell>
          <cell r="D3913">
            <v>1186.21</v>
          </cell>
          <cell r="E3913">
            <v>129.85</v>
          </cell>
          <cell r="F3913">
            <v>1316.06</v>
          </cell>
        </row>
        <row r="3914">
          <cell r="A3914" t="str">
            <v>66.08.610</v>
          </cell>
          <cell r="B3914" t="str">
            <v>Unidade gerenciadora digital de vídeo em rede (NVR) de até 16 câmeras IP, armazenamento de 12 TB, 1 interface de rede Gigabit Ethernet e 4 entradas de alarme</v>
          </cell>
          <cell r="C3914" t="str">
            <v>UN</v>
          </cell>
          <cell r="D3914">
            <v>1498.76</v>
          </cell>
          <cell r="E3914">
            <v>194.78</v>
          </cell>
          <cell r="F3914">
            <v>1693.54</v>
          </cell>
        </row>
        <row r="3915">
          <cell r="A3915" t="str">
            <v>66.08.620</v>
          </cell>
          <cell r="B3915" t="str">
            <v>Unidade gerenciadora digital vídeo em rede (NVR) de até 32 câmeras IP, armazenamento de 48 TB, 2 interface de rede Gigabit Ethernet e 16 entradas de alarme</v>
          </cell>
          <cell r="C3915" t="str">
            <v>UN</v>
          </cell>
          <cell r="D3915">
            <v>3665.85</v>
          </cell>
          <cell r="E3915">
            <v>256.45</v>
          </cell>
          <cell r="F3915">
            <v>3922.3</v>
          </cell>
        </row>
        <row r="3916">
          <cell r="A3916" t="str">
            <v>66.20</v>
          </cell>
          <cell r="B3916" t="str">
            <v>Reparos, conservacoes e complementos - GRUPO 66</v>
          </cell>
        </row>
        <row r="3917">
          <cell r="A3917" t="str">
            <v>66.20.150</v>
          </cell>
          <cell r="B3917" t="str">
            <v>Guia organizadora de cabos para rack, 19´ 1 U</v>
          </cell>
          <cell r="C3917" t="str">
            <v>UN</v>
          </cell>
          <cell r="D3917">
            <v>18.55</v>
          </cell>
          <cell r="E3917">
            <v>10.25</v>
          </cell>
          <cell r="F3917">
            <v>28.8</v>
          </cell>
        </row>
        <row r="3918">
          <cell r="A3918" t="str">
            <v>66.20.170</v>
          </cell>
          <cell r="B3918" t="str">
            <v>Guia organizadora de cabos para rack, 19´ 2 U</v>
          </cell>
          <cell r="C3918" t="str">
            <v>UN</v>
          </cell>
          <cell r="D3918">
            <v>32.61</v>
          </cell>
          <cell r="E3918">
            <v>10.25</v>
          </cell>
          <cell r="F3918">
            <v>42.86</v>
          </cell>
        </row>
        <row r="3919">
          <cell r="A3919" t="str">
            <v>66.20.202</v>
          </cell>
          <cell r="B3919" t="str">
            <v>Instalação de câmera fixa para CFTV</v>
          </cell>
          <cell r="C3919" t="str">
            <v>UN</v>
          </cell>
          <cell r="E3919">
            <v>150.62</v>
          </cell>
          <cell r="F3919">
            <v>150.62</v>
          </cell>
        </row>
        <row r="3920">
          <cell r="A3920" t="str">
            <v>66.20.212</v>
          </cell>
          <cell r="B3920" t="str">
            <v>Instalação de câmera móvel para CFTV</v>
          </cell>
          <cell r="C3920" t="str">
            <v>UN</v>
          </cell>
          <cell r="E3920">
            <v>150.62</v>
          </cell>
          <cell r="F3920">
            <v>150.62</v>
          </cell>
        </row>
        <row r="3921">
          <cell r="A3921" t="str">
            <v>66.20.221</v>
          </cell>
          <cell r="B3921" t="str">
            <v>Switch Gigabit para servidor central com 24 portas frontais e 2 portas SFP, capacidade 10 / 100 / 1000 Mbps</v>
          </cell>
          <cell r="C3921" t="str">
            <v>UN</v>
          </cell>
          <cell r="D3921">
            <v>14138.87</v>
          </cell>
          <cell r="E3921">
            <v>13.64</v>
          </cell>
          <cell r="F3921">
            <v>14152.51</v>
          </cell>
        </row>
        <row r="3922">
          <cell r="A3922" t="str">
            <v>66.20.225</v>
          </cell>
          <cell r="B3922" t="str">
            <v>Switch Gigabit 24 portas com capacidade de 10/100/1000/Mbps</v>
          </cell>
          <cell r="C3922" t="str">
            <v>UN</v>
          </cell>
          <cell r="D3922">
            <v>2531.62</v>
          </cell>
          <cell r="E3922">
            <v>13.64</v>
          </cell>
          <cell r="F3922">
            <v>2545.2600000000002</v>
          </cell>
        </row>
        <row r="3923">
          <cell r="A3923" t="str">
            <v>67</v>
          </cell>
          <cell r="B3923" t="str">
            <v>CAPTACAO, ADUCAO E TRATAMENTO DE AGUA E ESGOTO, EQUIPAMENTOS E SISTEMA</v>
          </cell>
        </row>
        <row r="3924">
          <cell r="A3924" t="str">
            <v>67.02</v>
          </cell>
          <cell r="B3924" t="str">
            <v>Tratamento</v>
          </cell>
        </row>
        <row r="3925">
          <cell r="A3925" t="str">
            <v>67.02.160</v>
          </cell>
          <cell r="B3925" t="str">
            <v>Medidor de vazão tipo calha Parshall com garganta W= 3´</v>
          </cell>
          <cell r="C3925" t="str">
            <v>UN</v>
          </cell>
          <cell r="D3925">
            <v>1587.79</v>
          </cell>
          <cell r="E3925">
            <v>64.319999999999993</v>
          </cell>
          <cell r="F3925">
            <v>1652.11</v>
          </cell>
        </row>
        <row r="3926">
          <cell r="A3926" t="str">
            <v>67.02.210</v>
          </cell>
          <cell r="B3926" t="str">
            <v>Tela galvanizada revestida em poliamida, malha de 10 mm</v>
          </cell>
          <cell r="C3926" t="str">
            <v>M2</v>
          </cell>
          <cell r="D3926">
            <v>1006.66</v>
          </cell>
          <cell r="E3926">
            <v>7.26</v>
          </cell>
          <cell r="F3926">
            <v>1013.92</v>
          </cell>
        </row>
        <row r="3927">
          <cell r="A3927" t="str">
            <v>67.02.240</v>
          </cell>
          <cell r="B3927" t="str">
            <v>Grade média em aço carbono, espaçamento de 2 cm com barras chatas de 1´ x 3/8´</v>
          </cell>
          <cell r="C3927" t="str">
            <v>M2</v>
          </cell>
          <cell r="D3927">
            <v>2238.91</v>
          </cell>
          <cell r="E3927">
            <v>7.26</v>
          </cell>
          <cell r="F3927">
            <v>2246.17</v>
          </cell>
        </row>
        <row r="3928">
          <cell r="A3928" t="str">
            <v>67.02.280</v>
          </cell>
          <cell r="B3928" t="str">
            <v>Cesto em chapa de aço inoxidável com espessura de 1,5 mm e furos de 1/2´</v>
          </cell>
          <cell r="C3928" t="str">
            <v>UN</v>
          </cell>
          <cell r="D3928">
            <v>898.02</v>
          </cell>
          <cell r="E3928">
            <v>3.63</v>
          </cell>
          <cell r="F3928">
            <v>901.65</v>
          </cell>
        </row>
        <row r="3929">
          <cell r="A3929" t="str">
            <v>67.02.301</v>
          </cell>
          <cell r="B3929" t="str">
            <v>Peneira estática em poliéster reforçado de fibra de vidro (PRFV) com tela de aço inoxidável AISI 304, malha de 1,5 mm, vazão de 50 l/s</v>
          </cell>
          <cell r="C3929" t="str">
            <v>UN</v>
          </cell>
          <cell r="D3929">
            <v>18792.53</v>
          </cell>
          <cell r="E3929">
            <v>129.75</v>
          </cell>
          <cell r="F3929">
            <v>18922.28</v>
          </cell>
        </row>
        <row r="3930">
          <cell r="A3930" t="str">
            <v>67.02.320</v>
          </cell>
          <cell r="B3930" t="str">
            <v>Comporta em fibra de vidro (stop log) - espessura de 10 mm</v>
          </cell>
          <cell r="C3930" t="str">
            <v>M2</v>
          </cell>
          <cell r="D3930">
            <v>1702.97</v>
          </cell>
          <cell r="E3930">
            <v>23.34</v>
          </cell>
          <cell r="F3930">
            <v>1726.31</v>
          </cell>
        </row>
        <row r="3931">
          <cell r="A3931" t="str">
            <v>67.02.330</v>
          </cell>
          <cell r="B3931" t="str">
            <v>Sistema de tratamento de águas cinzas e aproveitamento de águas pluviais, para reuso em fins não potáveis, vazão de 2 m³/h</v>
          </cell>
          <cell r="C3931" t="str">
            <v>UN</v>
          </cell>
          <cell r="D3931">
            <v>89432.33</v>
          </cell>
          <cell r="F3931">
            <v>89432.33</v>
          </cell>
        </row>
        <row r="3932">
          <cell r="A3932" t="str">
            <v>67.02.400</v>
          </cell>
          <cell r="B3932" t="str">
            <v>Tanque em fibra de vidro (PRFV) com quebra ondas, capacidade de 25.000 l e misturador interno vertical em aço inoxidável</v>
          </cell>
          <cell r="C3932" t="str">
            <v>UN</v>
          </cell>
          <cell r="D3932">
            <v>47040.959999999999</v>
          </cell>
          <cell r="E3932">
            <v>210.81</v>
          </cell>
          <cell r="F3932">
            <v>47251.77</v>
          </cell>
        </row>
        <row r="3933">
          <cell r="A3933" t="str">
            <v>67.02.410</v>
          </cell>
          <cell r="B3933" t="str">
            <v>Sistema de tratamento de efluente por reator anaeróbio (UASB) e filtro aeróbio (FAS), para obras de segurança com vazão máxima horária 12 l/s</v>
          </cell>
          <cell r="C3933" t="str">
            <v>CJ</v>
          </cell>
          <cell r="D3933">
            <v>403279.33</v>
          </cell>
          <cell r="F3933">
            <v>403279.33</v>
          </cell>
        </row>
        <row r="3934">
          <cell r="A3934" t="str">
            <v>67.02.502</v>
          </cell>
          <cell r="B3934" t="str">
            <v>Elaboração de projeto de sistema de estação compacta de tratamento de esgoto para vazão máxima horária 12 l/s e atendimento classe II, assessoria, documentação e aprovação na CETESB</v>
          </cell>
          <cell r="C3934" t="str">
            <v>CJ</v>
          </cell>
          <cell r="D3934">
            <v>5118.24</v>
          </cell>
          <cell r="E3934">
            <v>46817.02</v>
          </cell>
          <cell r="F3934">
            <v>51935.26</v>
          </cell>
        </row>
        <row r="3935">
          <cell r="A3935" t="str">
            <v>67.02.503</v>
          </cell>
          <cell r="B3935" t="str">
            <v>Elaboração de projeto de sistema de estação compacta de tratamento de esgoto para vazão máxima horária 12 l/s, atendimento classe II, tratamento de nitrogênio e fósforo, assessoria, documentação e aprovação na CETESB</v>
          </cell>
          <cell r="C3935" t="str">
            <v>CJ</v>
          </cell>
          <cell r="D3935">
            <v>7084.33</v>
          </cell>
          <cell r="E3935">
            <v>56510.98</v>
          </cell>
          <cell r="F3935">
            <v>63595.31</v>
          </cell>
        </row>
        <row r="3936">
          <cell r="A3936" t="str">
            <v>68</v>
          </cell>
          <cell r="B3936" t="str">
            <v>ELETRIFICACAO, EQUIPAMENTOS E SISTEMA</v>
          </cell>
        </row>
        <row r="3937">
          <cell r="A3937" t="str">
            <v>68.01</v>
          </cell>
          <cell r="B3937" t="str">
            <v>Posteamento</v>
          </cell>
        </row>
        <row r="3938">
          <cell r="A3938" t="str">
            <v>68.01.600</v>
          </cell>
          <cell r="B3938" t="str">
            <v>Poste de concreto circular, 200 kg, H = 7,00 m</v>
          </cell>
          <cell r="C3938" t="str">
            <v>UN</v>
          </cell>
          <cell r="D3938">
            <v>1371.2</v>
          </cell>
          <cell r="E3938">
            <v>218.2</v>
          </cell>
          <cell r="F3938">
            <v>1589.4</v>
          </cell>
        </row>
        <row r="3939">
          <cell r="A3939" t="str">
            <v>68.01.620</v>
          </cell>
          <cell r="B3939" t="str">
            <v>Poste de concreto circular, 200 kg, H = 9,00 m</v>
          </cell>
          <cell r="C3939" t="str">
            <v>UN</v>
          </cell>
          <cell r="D3939">
            <v>1260.97</v>
          </cell>
          <cell r="E3939">
            <v>218.2</v>
          </cell>
          <cell r="F3939">
            <v>1479.17</v>
          </cell>
        </row>
        <row r="3940">
          <cell r="A3940" t="str">
            <v>68.01.630</v>
          </cell>
          <cell r="B3940" t="str">
            <v>Poste de concreto circular, 200 kg, H = 10,00 m</v>
          </cell>
          <cell r="C3940" t="str">
            <v>UN</v>
          </cell>
          <cell r="D3940">
            <v>1705.16</v>
          </cell>
          <cell r="E3940">
            <v>218.2</v>
          </cell>
          <cell r="F3940">
            <v>1923.36</v>
          </cell>
        </row>
        <row r="3941">
          <cell r="A3941" t="str">
            <v>68.01.640</v>
          </cell>
          <cell r="B3941" t="str">
            <v>Poste de concreto circular, 200 kg, H = 11,00 m</v>
          </cell>
          <cell r="C3941" t="str">
            <v>UN</v>
          </cell>
          <cell r="D3941">
            <v>2445.48</v>
          </cell>
          <cell r="E3941">
            <v>218.2</v>
          </cell>
          <cell r="F3941">
            <v>2663.68</v>
          </cell>
        </row>
        <row r="3942">
          <cell r="A3942" t="str">
            <v>68.01.650</v>
          </cell>
          <cell r="B3942" t="str">
            <v>Poste de concreto circular, 200 kg, H = 12,00 m</v>
          </cell>
          <cell r="C3942" t="str">
            <v>UN</v>
          </cell>
          <cell r="D3942">
            <v>1867.98</v>
          </cell>
          <cell r="E3942">
            <v>218.2</v>
          </cell>
          <cell r="F3942">
            <v>2086.1799999999998</v>
          </cell>
        </row>
        <row r="3943">
          <cell r="A3943" t="str">
            <v>68.01.670</v>
          </cell>
          <cell r="B3943" t="str">
            <v>Poste de concreto circular, 300 kg, H = 9,00 m</v>
          </cell>
          <cell r="C3943" t="str">
            <v>UN</v>
          </cell>
          <cell r="D3943">
            <v>1558</v>
          </cell>
          <cell r="E3943">
            <v>218.2</v>
          </cell>
          <cell r="F3943">
            <v>1776.2</v>
          </cell>
        </row>
        <row r="3944">
          <cell r="A3944" t="str">
            <v>68.01.730</v>
          </cell>
          <cell r="B3944" t="str">
            <v>Poste de concreto circular, 400 kg, H = 9,00 m</v>
          </cell>
          <cell r="C3944" t="str">
            <v>UN</v>
          </cell>
          <cell r="D3944">
            <v>1558</v>
          </cell>
          <cell r="E3944">
            <v>218.2</v>
          </cell>
          <cell r="F3944">
            <v>1776.2</v>
          </cell>
        </row>
        <row r="3945">
          <cell r="A3945" t="str">
            <v>68.01.740</v>
          </cell>
          <cell r="B3945" t="str">
            <v>Poste de concreto circular, 400 kg, H = 10,00 m</v>
          </cell>
          <cell r="C3945" t="str">
            <v>UN</v>
          </cell>
          <cell r="D3945">
            <v>2419.7399999999998</v>
          </cell>
          <cell r="E3945">
            <v>218.2</v>
          </cell>
          <cell r="F3945">
            <v>2637.94</v>
          </cell>
        </row>
        <row r="3946">
          <cell r="A3946" t="str">
            <v>68.01.750</v>
          </cell>
          <cell r="B3946" t="str">
            <v>Poste de concreto circular, 400 kg, H = 11,00 m</v>
          </cell>
          <cell r="C3946" t="str">
            <v>UN</v>
          </cell>
          <cell r="D3946">
            <v>2471.84</v>
          </cell>
          <cell r="E3946">
            <v>218.2</v>
          </cell>
          <cell r="F3946">
            <v>2690.04</v>
          </cell>
        </row>
        <row r="3947">
          <cell r="A3947" t="str">
            <v>68.01.760</v>
          </cell>
          <cell r="B3947" t="str">
            <v>Poste de concreto circular, 400 kg, H = 12,00 m</v>
          </cell>
          <cell r="C3947" t="str">
            <v>UN</v>
          </cell>
          <cell r="D3947">
            <v>2792.87</v>
          </cell>
          <cell r="E3947">
            <v>218.2</v>
          </cell>
          <cell r="F3947">
            <v>3011.07</v>
          </cell>
        </row>
        <row r="3948">
          <cell r="A3948" t="str">
            <v>68.01.800</v>
          </cell>
          <cell r="B3948" t="str">
            <v>Poste de concreto circular, 600 kg, H = 11,00 m</v>
          </cell>
          <cell r="C3948" t="str">
            <v>UN</v>
          </cell>
          <cell r="D3948">
            <v>3160.85</v>
          </cell>
          <cell r="E3948">
            <v>218.2</v>
          </cell>
          <cell r="F3948">
            <v>3379.05</v>
          </cell>
        </row>
        <row r="3949">
          <cell r="A3949" t="str">
            <v>68.01.810</v>
          </cell>
          <cell r="B3949" t="str">
            <v>Poste de concreto circular, 600 kg, H = 12,00 m</v>
          </cell>
          <cell r="C3949" t="str">
            <v>UN</v>
          </cell>
          <cell r="D3949">
            <v>3026.85</v>
          </cell>
          <cell r="E3949">
            <v>218.2</v>
          </cell>
          <cell r="F3949">
            <v>3245.05</v>
          </cell>
        </row>
        <row r="3950">
          <cell r="A3950" t="str">
            <v>68.01.850</v>
          </cell>
          <cell r="B3950" t="str">
            <v>Poste de concreto circular, 1000 kg, H = 12,00 m</v>
          </cell>
          <cell r="C3950" t="str">
            <v>UN</v>
          </cell>
          <cell r="D3950">
            <v>5385.67</v>
          </cell>
          <cell r="E3950">
            <v>218.2</v>
          </cell>
          <cell r="F3950">
            <v>5603.87</v>
          </cell>
        </row>
        <row r="3951">
          <cell r="A3951" t="str">
            <v>68.02</v>
          </cell>
          <cell r="B3951" t="str">
            <v>Estrutura especifica</v>
          </cell>
        </row>
        <row r="3952">
          <cell r="A3952" t="str">
            <v>68.02.010</v>
          </cell>
          <cell r="B3952" t="str">
            <v>Estai</v>
          </cell>
          <cell r="C3952" t="str">
            <v>UN</v>
          </cell>
          <cell r="D3952">
            <v>558.65</v>
          </cell>
          <cell r="E3952">
            <v>130.9</v>
          </cell>
          <cell r="F3952">
            <v>689.55</v>
          </cell>
        </row>
        <row r="3953">
          <cell r="A3953" t="str">
            <v>68.02.020</v>
          </cell>
          <cell r="B3953" t="str">
            <v>Estrutura tipo M1</v>
          </cell>
          <cell r="C3953" t="str">
            <v>UN</v>
          </cell>
          <cell r="D3953">
            <v>419.64</v>
          </cell>
          <cell r="E3953">
            <v>157.08000000000001</v>
          </cell>
          <cell r="F3953">
            <v>576.72</v>
          </cell>
        </row>
        <row r="3954">
          <cell r="A3954" t="str">
            <v>68.02.030</v>
          </cell>
          <cell r="B3954" t="str">
            <v>Estrutura tipo M2</v>
          </cell>
          <cell r="C3954" t="str">
            <v>UN</v>
          </cell>
          <cell r="D3954">
            <v>904.08</v>
          </cell>
          <cell r="E3954">
            <v>157.08000000000001</v>
          </cell>
          <cell r="F3954">
            <v>1061.1600000000001</v>
          </cell>
        </row>
        <row r="3955">
          <cell r="A3955" t="str">
            <v>68.02.040</v>
          </cell>
          <cell r="B3955" t="str">
            <v>Estrutura tipo N3</v>
          </cell>
          <cell r="C3955" t="str">
            <v>UN</v>
          </cell>
          <cell r="D3955">
            <v>1167.3499999999999</v>
          </cell>
          <cell r="E3955">
            <v>235.62</v>
          </cell>
          <cell r="F3955">
            <v>1402.97</v>
          </cell>
        </row>
        <row r="3956">
          <cell r="A3956" t="str">
            <v>68.02.050</v>
          </cell>
          <cell r="B3956" t="str">
            <v>Estrutura tipo M1 - N3</v>
          </cell>
          <cell r="C3956" t="str">
            <v>UN</v>
          </cell>
          <cell r="D3956">
            <v>1340.59</v>
          </cell>
          <cell r="E3956">
            <v>314.16000000000003</v>
          </cell>
          <cell r="F3956">
            <v>1654.75</v>
          </cell>
        </row>
        <row r="3957">
          <cell r="A3957" t="str">
            <v>68.02.060</v>
          </cell>
          <cell r="B3957" t="str">
            <v>Estrutura tipo M4</v>
          </cell>
          <cell r="C3957" t="str">
            <v>UN</v>
          </cell>
          <cell r="D3957">
            <v>2079.73</v>
          </cell>
          <cell r="E3957">
            <v>235.62</v>
          </cell>
          <cell r="F3957">
            <v>2315.35</v>
          </cell>
        </row>
        <row r="3958">
          <cell r="A3958" t="str">
            <v>68.02.070</v>
          </cell>
          <cell r="B3958" t="str">
            <v>Estrutura tipo N2</v>
          </cell>
          <cell r="C3958" t="str">
            <v>UN</v>
          </cell>
          <cell r="D3958">
            <v>1029.7</v>
          </cell>
          <cell r="E3958">
            <v>235.62</v>
          </cell>
          <cell r="F3958">
            <v>1265.32</v>
          </cell>
        </row>
        <row r="3959">
          <cell r="A3959" t="str">
            <v>68.02.090</v>
          </cell>
          <cell r="B3959" t="str">
            <v>Estrutura tipo N4</v>
          </cell>
          <cell r="C3959" t="str">
            <v>UN</v>
          </cell>
          <cell r="D3959">
            <v>2075.15</v>
          </cell>
          <cell r="E3959">
            <v>314.16000000000003</v>
          </cell>
          <cell r="F3959">
            <v>2389.31</v>
          </cell>
        </row>
        <row r="3960">
          <cell r="A3960" t="str">
            <v>68.02.100</v>
          </cell>
          <cell r="B3960" t="str">
            <v>Armação secundária tipo 1C - 2R</v>
          </cell>
          <cell r="C3960" t="str">
            <v>UN</v>
          </cell>
          <cell r="D3960">
            <v>103.87</v>
          </cell>
          <cell r="E3960">
            <v>104.72</v>
          </cell>
          <cell r="F3960">
            <v>208.59</v>
          </cell>
        </row>
        <row r="3961">
          <cell r="A3961" t="str">
            <v>68.02.110</v>
          </cell>
          <cell r="B3961" t="str">
            <v>Armação secundária tipo 1C - 3R</v>
          </cell>
          <cell r="C3961" t="str">
            <v>UN</v>
          </cell>
          <cell r="D3961">
            <v>112.62</v>
          </cell>
          <cell r="E3961">
            <v>104.72</v>
          </cell>
          <cell r="F3961">
            <v>217.34</v>
          </cell>
        </row>
        <row r="3962">
          <cell r="A3962" t="str">
            <v>68.02.120</v>
          </cell>
          <cell r="B3962" t="str">
            <v>Armação secundária tipo 2C - 3R</v>
          </cell>
          <cell r="C3962" t="str">
            <v>UN</v>
          </cell>
          <cell r="D3962">
            <v>190.34</v>
          </cell>
          <cell r="E3962">
            <v>130.9</v>
          </cell>
          <cell r="F3962">
            <v>321.24</v>
          </cell>
        </row>
        <row r="3963">
          <cell r="A3963" t="str">
            <v>68.02.140</v>
          </cell>
          <cell r="B3963" t="str">
            <v>Armação secundária tipo 4C - 6R</v>
          </cell>
          <cell r="C3963" t="str">
            <v>UN</v>
          </cell>
          <cell r="D3963">
            <v>380.68</v>
          </cell>
          <cell r="E3963">
            <v>157.08000000000001</v>
          </cell>
          <cell r="F3963">
            <v>537.76</v>
          </cell>
        </row>
        <row r="3964">
          <cell r="A3964" t="str">
            <v>68.20</v>
          </cell>
          <cell r="B3964" t="str">
            <v>Reparos, conservacoes e complementos - GRUPO 68</v>
          </cell>
        </row>
        <row r="3965">
          <cell r="A3965" t="str">
            <v>68.20.010</v>
          </cell>
          <cell r="B3965" t="str">
            <v>Recolocação de poste de madeira</v>
          </cell>
          <cell r="C3965" t="str">
            <v>UN</v>
          </cell>
          <cell r="D3965">
            <v>206.01</v>
          </cell>
          <cell r="E3965">
            <v>171.98</v>
          </cell>
          <cell r="F3965">
            <v>377.99</v>
          </cell>
        </row>
        <row r="3966">
          <cell r="A3966" t="str">
            <v>68.20.040</v>
          </cell>
          <cell r="B3966" t="str">
            <v>Braçadeira circular em aço carbono galvanizado, diâmetro nominal de 140 até 300 mm</v>
          </cell>
          <cell r="C3966" t="str">
            <v>UN</v>
          </cell>
          <cell r="D3966">
            <v>52.4</v>
          </cell>
          <cell r="E3966">
            <v>12.73</v>
          </cell>
          <cell r="F3966">
            <v>65.13</v>
          </cell>
        </row>
        <row r="3967">
          <cell r="A3967" t="str">
            <v>68.20.050</v>
          </cell>
          <cell r="B3967" t="str">
            <v>Cruzeta em aço carbono galvanizado perfil ´L´ 75 x 75 x 8 mm, comprimento 2500 mm</v>
          </cell>
          <cell r="C3967" t="str">
            <v>UN</v>
          </cell>
          <cell r="D3967">
            <v>567.22</v>
          </cell>
          <cell r="E3967">
            <v>25.46</v>
          </cell>
          <cell r="F3967">
            <v>592.67999999999995</v>
          </cell>
        </row>
        <row r="3968">
          <cell r="A3968" t="str">
            <v>68.20.120</v>
          </cell>
          <cell r="B3968" t="str">
            <v>Bengala em PVC para ramal de entrada, diâmetro de 32 mm</v>
          </cell>
          <cell r="C3968" t="str">
            <v>UN</v>
          </cell>
          <cell r="D3968">
            <v>33.89</v>
          </cell>
          <cell r="E3968">
            <v>25.47</v>
          </cell>
          <cell r="F3968">
            <v>59.36</v>
          </cell>
        </row>
        <row r="3969">
          <cell r="A3969" t="str">
            <v>69</v>
          </cell>
          <cell r="B3969" t="str">
            <v>TELEFONIA, LOGICA E TRANSMISSAO DE DADOS, EQUIPAMENTOS E SISTEMA</v>
          </cell>
        </row>
        <row r="3970">
          <cell r="A3970" t="str">
            <v>69.03</v>
          </cell>
          <cell r="B3970" t="str">
            <v>Distribuicao e comando, caixas e equipamentos especificos</v>
          </cell>
        </row>
        <row r="3971">
          <cell r="A3971" t="str">
            <v>69.03.090</v>
          </cell>
          <cell r="B3971" t="str">
            <v>Aparelho telefônico multifrequencial, com teclas ´FLASH´, ´HOOK´, ´PAUSE´, ´LND´, ´MODE´</v>
          </cell>
          <cell r="C3971" t="str">
            <v>UN</v>
          </cell>
          <cell r="D3971">
            <v>64.52</v>
          </cell>
          <cell r="F3971">
            <v>64.52</v>
          </cell>
        </row>
        <row r="3972">
          <cell r="A3972" t="str">
            <v>69.03.130</v>
          </cell>
          <cell r="B3972" t="str">
            <v>Caixa subterrânea de entrada de telefonia, tipo R1 (600 x 350 x 500) mm, padrão TELEBRÁS, com tampa</v>
          </cell>
          <cell r="C3972" t="str">
            <v>UN</v>
          </cell>
          <cell r="D3972">
            <v>394.96</v>
          </cell>
          <cell r="E3972">
            <v>44.96</v>
          </cell>
          <cell r="F3972">
            <v>439.92</v>
          </cell>
        </row>
        <row r="3973">
          <cell r="A3973" t="str">
            <v>69.03.140</v>
          </cell>
          <cell r="B3973" t="str">
            <v>Caixa subterrânea de entrada de telefonia, tipo R2 (1070 x 520 x 500) mm, padrão TELEBRÁS, com tampa</v>
          </cell>
          <cell r="C3973" t="str">
            <v>UN</v>
          </cell>
          <cell r="D3973">
            <v>834.22</v>
          </cell>
          <cell r="E3973">
            <v>95.61</v>
          </cell>
          <cell r="F3973">
            <v>929.83</v>
          </cell>
        </row>
        <row r="3974">
          <cell r="A3974" t="str">
            <v>69.03.301</v>
          </cell>
          <cell r="B3974" t="str">
            <v>Central de Pabx para 2 linhas e 8 ramais</v>
          </cell>
          <cell r="C3974" t="str">
            <v>UN</v>
          </cell>
          <cell r="D3974">
            <v>1416.33</v>
          </cell>
          <cell r="E3974">
            <v>5.09</v>
          </cell>
          <cell r="F3974">
            <v>1421.42</v>
          </cell>
        </row>
        <row r="3975">
          <cell r="A3975" t="str">
            <v>69.03.310</v>
          </cell>
          <cell r="B3975" t="str">
            <v>Caixa de tomada em poliamida e tampa para piso elevado, com 4 alojamentos para elétrica e até 8 alojamentos para telefonia e dados</v>
          </cell>
          <cell r="C3975" t="str">
            <v>UN</v>
          </cell>
          <cell r="D3975">
            <v>165.32</v>
          </cell>
          <cell r="E3975">
            <v>14.56</v>
          </cell>
          <cell r="F3975">
            <v>179.88</v>
          </cell>
        </row>
        <row r="3976">
          <cell r="A3976" t="str">
            <v>69.03.340</v>
          </cell>
          <cell r="B3976" t="str">
            <v>Conector RJ-45 fêmea - categoria 6</v>
          </cell>
          <cell r="C3976" t="str">
            <v>UN</v>
          </cell>
          <cell r="D3976">
            <v>36.89</v>
          </cell>
          <cell r="E3976">
            <v>5.46</v>
          </cell>
          <cell r="F3976">
            <v>42.35</v>
          </cell>
        </row>
        <row r="3977">
          <cell r="A3977" t="str">
            <v>69.03.360</v>
          </cell>
          <cell r="B3977" t="str">
            <v>Conector RJ-45 fêmea - categoria 6A</v>
          </cell>
          <cell r="C3977" t="str">
            <v>UN</v>
          </cell>
          <cell r="D3977">
            <v>150.93</v>
          </cell>
          <cell r="E3977">
            <v>5.46</v>
          </cell>
          <cell r="F3977">
            <v>156.38999999999999</v>
          </cell>
        </row>
        <row r="3978">
          <cell r="A3978" t="str">
            <v>69.03.400</v>
          </cell>
          <cell r="B3978" t="str">
            <v>Central PABX híbrida de telefonia para 8 linhas tronco e 24 a 32 ramais digital e analógico</v>
          </cell>
          <cell r="C3978" t="str">
            <v>CJ</v>
          </cell>
          <cell r="D3978">
            <v>4998.6899999999996</v>
          </cell>
          <cell r="F3978">
            <v>4998.6899999999996</v>
          </cell>
        </row>
        <row r="3979">
          <cell r="A3979" t="str">
            <v>69.03.410</v>
          </cell>
          <cell r="B3979" t="str">
            <v>Central PABX híbrida de telefonia para 8 linhas tronco e 128 ramais digital e analógico</v>
          </cell>
          <cell r="C3979" t="str">
            <v>CJ</v>
          </cell>
          <cell r="D3979">
            <v>23281.01</v>
          </cell>
          <cell r="F3979">
            <v>23281.01</v>
          </cell>
        </row>
        <row r="3980">
          <cell r="A3980" t="str">
            <v>69.03.420</v>
          </cell>
          <cell r="B3980" t="str">
            <v>Central PABX híbrida de telefonia para 8 linhas tronco e 128 ramais digital e analógico, com recursos PBX Networking</v>
          </cell>
          <cell r="C3980" t="str">
            <v>CJ</v>
          </cell>
          <cell r="D3980">
            <v>66068.92</v>
          </cell>
          <cell r="F3980">
            <v>66068.92</v>
          </cell>
        </row>
        <row r="3981">
          <cell r="A3981" t="str">
            <v>69.05</v>
          </cell>
          <cell r="B3981" t="str">
            <v>Estabilizacao de tensao</v>
          </cell>
        </row>
        <row r="3982">
          <cell r="A3982" t="str">
            <v>69.05.010</v>
          </cell>
          <cell r="B3982" t="str">
            <v>Estabilizador eletrônico de tensão, monofásico, com potência de 5 kVA</v>
          </cell>
          <cell r="C3982" t="str">
            <v>UN</v>
          </cell>
          <cell r="D3982">
            <v>8996.51</v>
          </cell>
          <cell r="E3982">
            <v>54.59</v>
          </cell>
          <cell r="F3982">
            <v>9051.1</v>
          </cell>
        </row>
        <row r="3983">
          <cell r="A3983" t="str">
            <v>69.05.040</v>
          </cell>
          <cell r="B3983" t="str">
            <v>Estabilizador eletrônico de tensão, monofásico, com potência de 10 kVA</v>
          </cell>
          <cell r="C3983" t="str">
            <v>UN</v>
          </cell>
          <cell r="D3983">
            <v>11963.44</v>
          </cell>
          <cell r="E3983">
            <v>54.59</v>
          </cell>
          <cell r="F3983">
            <v>12018.03</v>
          </cell>
        </row>
        <row r="3984">
          <cell r="A3984" t="str">
            <v>69.05.230</v>
          </cell>
          <cell r="B3984" t="str">
            <v>Estabilizador eletrônico de tensão, trifásico, com potência de 40 kVA</v>
          </cell>
          <cell r="C3984" t="str">
            <v>UN</v>
          </cell>
          <cell r="D3984">
            <v>33515.9</v>
          </cell>
          <cell r="E3984">
            <v>54.59</v>
          </cell>
          <cell r="F3984">
            <v>33570.49</v>
          </cell>
        </row>
        <row r="3985">
          <cell r="A3985" t="str">
            <v>69.06</v>
          </cell>
          <cell r="B3985" t="str">
            <v>Sistemas ininterruptos de energia</v>
          </cell>
        </row>
        <row r="3986">
          <cell r="A3986" t="str">
            <v>69.06.020</v>
          </cell>
          <cell r="B3986" t="str">
            <v>Sistema ininterrupto de energia, trifásico on line de 10 kVA (220 V/220 V), com autonomia de 15 minutos</v>
          </cell>
          <cell r="C3986" t="str">
            <v>UN</v>
          </cell>
          <cell r="D3986">
            <v>34491.25</v>
          </cell>
          <cell r="E3986">
            <v>101.82</v>
          </cell>
          <cell r="F3986">
            <v>34593.07</v>
          </cell>
        </row>
        <row r="3987">
          <cell r="A3987" t="str">
            <v>69.06.030</v>
          </cell>
          <cell r="B3987" t="str">
            <v>Sistema ininterrupto de energia, trifásico on line de 20 kVA (220 V/208 V-108 V), com autonomia 15 minutos</v>
          </cell>
          <cell r="C3987" t="str">
            <v>UN</v>
          </cell>
          <cell r="D3987">
            <v>46963.07</v>
          </cell>
          <cell r="E3987">
            <v>101.82</v>
          </cell>
          <cell r="F3987">
            <v>47064.89</v>
          </cell>
        </row>
        <row r="3988">
          <cell r="A3988" t="str">
            <v>69.06.040</v>
          </cell>
          <cell r="B3988" t="str">
            <v>Sistema ininterrupto de energia, trifásico on line senoidal de 15 kVA (208 V/110 V), com autonomia de 15 minutos</v>
          </cell>
          <cell r="C3988" t="str">
            <v>UN</v>
          </cell>
          <cell r="D3988">
            <v>49865.98</v>
          </cell>
          <cell r="E3988">
            <v>101.82</v>
          </cell>
          <cell r="F3988">
            <v>49967.8</v>
          </cell>
        </row>
        <row r="3989">
          <cell r="A3989" t="str">
            <v>69.06.050</v>
          </cell>
          <cell r="B3989" t="str">
            <v>Sistema ininterrupto de energia, monofásico, com potência de 2 kVA</v>
          </cell>
          <cell r="C3989" t="str">
            <v>UN</v>
          </cell>
          <cell r="D3989">
            <v>4920.5</v>
          </cell>
          <cell r="E3989">
            <v>72.78</v>
          </cell>
          <cell r="F3989">
            <v>4993.28</v>
          </cell>
        </row>
        <row r="3990">
          <cell r="A3990" t="str">
            <v>69.06.080</v>
          </cell>
          <cell r="B3990" t="str">
            <v>Sistema ininterrupto de energia, monofásico on line senoidal de 5 kVA (220 V/110 V), com autonomia de 15 minutos</v>
          </cell>
          <cell r="C3990" t="str">
            <v>UN</v>
          </cell>
          <cell r="D3990">
            <v>13295.07</v>
          </cell>
          <cell r="E3990">
            <v>101.82</v>
          </cell>
          <cell r="F3990">
            <v>13396.89</v>
          </cell>
        </row>
        <row r="3991">
          <cell r="A3991" t="str">
            <v>69.06.100</v>
          </cell>
          <cell r="B3991" t="str">
            <v>Sistema ininterrupto de energia, monofásico, com potência entre 5 a 7,5 kVA</v>
          </cell>
          <cell r="C3991" t="str">
            <v>UN</v>
          </cell>
          <cell r="D3991">
            <v>19789.689999999999</v>
          </cell>
          <cell r="E3991">
            <v>72.78</v>
          </cell>
          <cell r="F3991">
            <v>19862.47</v>
          </cell>
        </row>
        <row r="3992">
          <cell r="A3992" t="str">
            <v>69.06.110</v>
          </cell>
          <cell r="B3992" t="str">
            <v>Sistema ininterrupto de energia, monofásico de 600 VA (127 V/127 V), com autonomia de 10 a 15 minutos</v>
          </cell>
          <cell r="C3992" t="str">
            <v>UN</v>
          </cell>
          <cell r="D3992">
            <v>746.92</v>
          </cell>
          <cell r="E3992">
            <v>36.39</v>
          </cell>
          <cell r="F3992">
            <v>783.31</v>
          </cell>
        </row>
        <row r="3993">
          <cell r="A3993" t="str">
            <v>69.06.120</v>
          </cell>
          <cell r="B3993" t="str">
            <v>Sistema ininterrupto de energia, trifásico on line senoidal de 10 kVA (220 V/110 V), com autonomia de 2 horas</v>
          </cell>
          <cell r="C3993" t="str">
            <v>UN</v>
          </cell>
          <cell r="D3993">
            <v>41331.94</v>
          </cell>
          <cell r="E3993">
            <v>101.82</v>
          </cell>
          <cell r="F3993">
            <v>41433.760000000002</v>
          </cell>
        </row>
        <row r="3994">
          <cell r="A3994" t="str">
            <v>69.06.200</v>
          </cell>
          <cell r="B3994" t="str">
            <v>Sistema ininterrupto de energia, trifásico on line de 20 kVA (220/127 V), com autonomia de 15 minutos</v>
          </cell>
          <cell r="C3994" t="str">
            <v>UN</v>
          </cell>
          <cell r="D3994">
            <v>54837.24</v>
          </cell>
          <cell r="E3994">
            <v>101.82</v>
          </cell>
          <cell r="F3994">
            <v>54939.06</v>
          </cell>
        </row>
        <row r="3995">
          <cell r="A3995" t="str">
            <v>69.06.210</v>
          </cell>
          <cell r="B3995" t="str">
            <v>Sistema ininterrupto de energia, trifásico on line de 60 kVA (220/127 V), com autonomia de 15 minutos</v>
          </cell>
          <cell r="C3995" t="str">
            <v>UN</v>
          </cell>
          <cell r="D3995">
            <v>119605.93</v>
          </cell>
          <cell r="E3995">
            <v>101.82</v>
          </cell>
          <cell r="F3995">
            <v>119707.75</v>
          </cell>
        </row>
        <row r="3996">
          <cell r="A3996" t="str">
            <v>69.06.220</v>
          </cell>
          <cell r="B3996" t="str">
            <v>Sistema ininterrupto de energia, trifásico on line de 80 kVA (220/127 V), com autonomia de 15 minutos</v>
          </cell>
          <cell r="C3996" t="str">
            <v>UN</v>
          </cell>
          <cell r="D3996">
            <v>130437.23</v>
          </cell>
          <cell r="E3996">
            <v>101.82</v>
          </cell>
          <cell r="F3996">
            <v>130539.05</v>
          </cell>
        </row>
        <row r="3997">
          <cell r="A3997" t="str">
            <v>69.06.240</v>
          </cell>
          <cell r="B3997" t="str">
            <v>Sistema ininterrupto de energia, trifásico on line de 20 kVA (380/220 V), com autonomia de 15 minutos</v>
          </cell>
          <cell r="C3997" t="str">
            <v>UN</v>
          </cell>
          <cell r="D3997">
            <v>53739.89</v>
          </cell>
          <cell r="E3997">
            <v>101.82</v>
          </cell>
          <cell r="F3997">
            <v>53841.71</v>
          </cell>
        </row>
        <row r="3998">
          <cell r="A3998" t="str">
            <v>69.06.280</v>
          </cell>
          <cell r="B3998" t="str">
            <v>Sistema ininterrupto de energia, trifásico on line senoidal de 5 kVA (220/110 V), com autonomia de 15 minutos</v>
          </cell>
          <cell r="C3998" t="str">
            <v>UN</v>
          </cell>
          <cell r="D3998">
            <v>24209.599999999999</v>
          </cell>
          <cell r="E3998">
            <v>101.82</v>
          </cell>
          <cell r="F3998">
            <v>24311.42</v>
          </cell>
        </row>
        <row r="3999">
          <cell r="A3999" t="str">
            <v>69.06.290</v>
          </cell>
          <cell r="B3999" t="str">
            <v>Sistema ininterrupto de energia, trifásico on line senoidal de 10 kVA (220/110 V), com autonomia de 10 a 15 minutos</v>
          </cell>
          <cell r="C3999" t="str">
            <v>UN</v>
          </cell>
          <cell r="D3999">
            <v>34514.28</v>
          </cell>
          <cell r="E3999">
            <v>101.82</v>
          </cell>
          <cell r="F3999">
            <v>34616.1</v>
          </cell>
        </row>
        <row r="4000">
          <cell r="A4000" t="str">
            <v>69.06.300</v>
          </cell>
          <cell r="B4000" t="str">
            <v>Sistema ininterrupto de energia, trifásico on line senoidal de 50 kVA (220/110 V), com autonomia de 15 minutos</v>
          </cell>
          <cell r="C4000" t="str">
            <v>UN</v>
          </cell>
          <cell r="D4000">
            <v>80929.72</v>
          </cell>
          <cell r="E4000">
            <v>101.82</v>
          </cell>
          <cell r="F4000">
            <v>81031.539999999994</v>
          </cell>
        </row>
        <row r="4001">
          <cell r="A4001" t="str">
            <v>69.06.320</v>
          </cell>
          <cell r="B4001" t="str">
            <v>Sistema ininterrupto de energia, trifásico on line senoidal de 7,5 kVA (220/110 V), com autonomia de 15 minutos</v>
          </cell>
          <cell r="C4001" t="str">
            <v>UN</v>
          </cell>
          <cell r="D4001">
            <v>31216.21</v>
          </cell>
          <cell r="E4001">
            <v>101.82</v>
          </cell>
          <cell r="F4001">
            <v>31318.03</v>
          </cell>
        </row>
        <row r="4002">
          <cell r="A4002" t="str">
            <v>69.06.390</v>
          </cell>
          <cell r="B4002" t="str">
            <v>Sistema ininterrupto de energia, trifásico on line senoidal de 40 kVA (380/220 V), com autonomia de 15 minutos</v>
          </cell>
          <cell r="C4002" t="str">
            <v>UN</v>
          </cell>
          <cell r="D4002">
            <v>77408.2</v>
          </cell>
          <cell r="E4002">
            <v>101.82</v>
          </cell>
          <cell r="F4002">
            <v>77510.02</v>
          </cell>
        </row>
        <row r="4003">
          <cell r="A4003" t="str">
            <v>69.08</v>
          </cell>
          <cell r="B4003" t="str">
            <v>Equipamentos para informatica</v>
          </cell>
        </row>
        <row r="4004">
          <cell r="A4004" t="str">
            <v>69.08.010</v>
          </cell>
          <cell r="B4004" t="str">
            <v>Distribuidor interno óptico - 1 U para até 24 fibras</v>
          </cell>
          <cell r="C4004" t="str">
            <v>UN</v>
          </cell>
          <cell r="D4004">
            <v>688.98</v>
          </cell>
          <cell r="E4004">
            <v>41.79</v>
          </cell>
          <cell r="F4004">
            <v>730.77</v>
          </cell>
        </row>
        <row r="4005">
          <cell r="A4005" t="str">
            <v>69.09</v>
          </cell>
          <cell r="B4005" t="str">
            <v>Sistema de rede</v>
          </cell>
        </row>
        <row r="4006">
          <cell r="A4006" t="str">
            <v>69.09.250</v>
          </cell>
          <cell r="B4006" t="str">
            <v>Patch cords de 1,50 ou 3,00 m - RJ-45 / RJ-45 - categoria 6A</v>
          </cell>
          <cell r="C4006" t="str">
            <v>UN</v>
          </cell>
          <cell r="D4006">
            <v>50.04</v>
          </cell>
          <cell r="E4006">
            <v>7.27</v>
          </cell>
          <cell r="F4006">
            <v>57.31</v>
          </cell>
        </row>
        <row r="4007">
          <cell r="A4007" t="str">
            <v>69.09.260</v>
          </cell>
          <cell r="B4007" t="str">
            <v>Patch panel de 24 portas - categoria 6</v>
          </cell>
          <cell r="C4007" t="str">
            <v>UN</v>
          </cell>
          <cell r="D4007">
            <v>713.62</v>
          </cell>
          <cell r="E4007">
            <v>29.12</v>
          </cell>
          <cell r="F4007">
            <v>742.74</v>
          </cell>
        </row>
        <row r="4008">
          <cell r="A4008" t="str">
            <v>69.09.300</v>
          </cell>
          <cell r="B4008" t="str">
            <v>Voice panel de 50 portas - categoria 3</v>
          </cell>
          <cell r="C4008" t="str">
            <v>UN</v>
          </cell>
          <cell r="D4008">
            <v>633.75</v>
          </cell>
          <cell r="E4008">
            <v>29.12</v>
          </cell>
          <cell r="F4008">
            <v>662.87</v>
          </cell>
        </row>
        <row r="4009">
          <cell r="A4009" t="str">
            <v>69.09.360</v>
          </cell>
          <cell r="B4009" t="str">
            <v>Patch cords de 2,00 ou 3,00 m - RJ-45 / RJ-45 - categoria 6A</v>
          </cell>
          <cell r="C4009" t="str">
            <v>UN</v>
          </cell>
          <cell r="D4009">
            <v>154.38</v>
          </cell>
          <cell r="E4009">
            <v>7.27</v>
          </cell>
          <cell r="F4009">
            <v>161.65</v>
          </cell>
        </row>
        <row r="4010">
          <cell r="A4010" t="str">
            <v>69.09.370</v>
          </cell>
          <cell r="B4010" t="str">
            <v>Transceptor Gigabit SX - LC conectável de formato pequeno (SFP)</v>
          </cell>
          <cell r="C4010" t="str">
            <v>UN</v>
          </cell>
          <cell r="D4010">
            <v>1298.3900000000001</v>
          </cell>
          <cell r="E4010">
            <v>2.73</v>
          </cell>
          <cell r="F4010">
            <v>1301.1199999999999</v>
          </cell>
        </row>
        <row r="4011">
          <cell r="A4011" t="str">
            <v>69.10</v>
          </cell>
          <cell r="B4011" t="str">
            <v>Telecomunicacoes</v>
          </cell>
        </row>
        <row r="4012">
          <cell r="A4012" t="str">
            <v>69.10.130</v>
          </cell>
          <cell r="B4012" t="str">
            <v>Amplificador de potência para VHF e CATV-50 dB, frequência 40 a 550 MHz</v>
          </cell>
          <cell r="C4012" t="str">
            <v>UN</v>
          </cell>
          <cell r="D4012">
            <v>429.93</v>
          </cell>
          <cell r="E4012">
            <v>16.72</v>
          </cell>
          <cell r="F4012">
            <v>446.65</v>
          </cell>
        </row>
        <row r="4013">
          <cell r="A4013" t="str">
            <v>69.10.140</v>
          </cell>
          <cell r="B4013" t="str">
            <v>Antena parabólica com captador de sinais e modulador de áudio e vídeo</v>
          </cell>
          <cell r="C4013" t="str">
            <v>CJ</v>
          </cell>
          <cell r="D4013">
            <v>482.43</v>
          </cell>
          <cell r="E4013">
            <v>291.12</v>
          </cell>
          <cell r="F4013">
            <v>773.55</v>
          </cell>
        </row>
        <row r="4014">
          <cell r="A4014" t="str">
            <v>69.20</v>
          </cell>
          <cell r="B4014" t="str">
            <v>Reparos, conservacoes e complementos - GRUPO 69</v>
          </cell>
        </row>
        <row r="4015">
          <cell r="A4015" t="str">
            <v>69.20.010</v>
          </cell>
          <cell r="B4015" t="str">
            <v>Arame de espinar em aço inoxidável nu, para TV a cabo</v>
          </cell>
          <cell r="C4015" t="str">
            <v>M</v>
          </cell>
          <cell r="D4015">
            <v>0.45</v>
          </cell>
          <cell r="E4015">
            <v>3.64</v>
          </cell>
          <cell r="F4015">
            <v>4.09</v>
          </cell>
        </row>
        <row r="4016">
          <cell r="A4016" t="str">
            <v>69.20.040</v>
          </cell>
          <cell r="B4016" t="str">
            <v>Isolador roldana em porcelana de 72 x 72 mm</v>
          </cell>
          <cell r="C4016" t="str">
            <v>UN</v>
          </cell>
          <cell r="D4016">
            <v>6.88</v>
          </cell>
          <cell r="E4016">
            <v>7.27</v>
          </cell>
          <cell r="F4016">
            <v>14.15</v>
          </cell>
        </row>
        <row r="4017">
          <cell r="A4017" t="str">
            <v>69.20.050</v>
          </cell>
          <cell r="B4017" t="str">
            <v>Suporte para isolador roldana tipo DM, padrão TELEBRÁS</v>
          </cell>
          <cell r="C4017" t="str">
            <v>UN</v>
          </cell>
          <cell r="D4017">
            <v>2.42</v>
          </cell>
          <cell r="E4017">
            <v>7.27</v>
          </cell>
          <cell r="F4017">
            <v>9.69</v>
          </cell>
        </row>
        <row r="4018">
          <cell r="A4018" t="str">
            <v>69.20.070</v>
          </cell>
          <cell r="B4018" t="str">
            <v>Fita em aço inoxidável para poste de 0,50 m x 19 mm, com fecho em aço inoxidável</v>
          </cell>
          <cell r="C4018" t="str">
            <v>UN</v>
          </cell>
          <cell r="D4018">
            <v>3.02</v>
          </cell>
          <cell r="E4018">
            <v>7.27</v>
          </cell>
          <cell r="F4018">
            <v>10.29</v>
          </cell>
        </row>
        <row r="4019">
          <cell r="A4019" t="str">
            <v>69.20.100</v>
          </cell>
          <cell r="B4019" t="str">
            <v>Tampa para caixa R1, padrão TELEBRÁS</v>
          </cell>
          <cell r="C4019" t="str">
            <v>UN</v>
          </cell>
          <cell r="D4019">
            <v>276.99</v>
          </cell>
          <cell r="E4019">
            <v>8</v>
          </cell>
          <cell r="F4019">
            <v>284.99</v>
          </cell>
        </row>
        <row r="4020">
          <cell r="A4020" t="str">
            <v>69.20.110</v>
          </cell>
          <cell r="B4020" t="str">
            <v>Tampa para caixa R2, padrão TELEBRÁS</v>
          </cell>
          <cell r="C4020" t="str">
            <v>UN</v>
          </cell>
          <cell r="D4020">
            <v>620.66999999999996</v>
          </cell>
          <cell r="E4020">
            <v>8</v>
          </cell>
          <cell r="F4020">
            <v>628.66999999999996</v>
          </cell>
        </row>
        <row r="4021">
          <cell r="A4021" t="str">
            <v>69.20.130</v>
          </cell>
          <cell r="B4021" t="str">
            <v>Bloco de ligação interna para 10 pares, BLI-10</v>
          </cell>
          <cell r="C4021" t="str">
            <v>UN</v>
          </cell>
          <cell r="D4021">
            <v>4.53</v>
          </cell>
          <cell r="E4021">
            <v>12.73</v>
          </cell>
          <cell r="F4021">
            <v>17.260000000000002</v>
          </cell>
        </row>
        <row r="4022">
          <cell r="A4022" t="str">
            <v>69.20.140</v>
          </cell>
          <cell r="B4022" t="str">
            <v>Bloco de ligação com engate rápido para 10 pares, BER-10</v>
          </cell>
          <cell r="C4022" t="str">
            <v>UN</v>
          </cell>
          <cell r="D4022">
            <v>20.25</v>
          </cell>
          <cell r="E4022">
            <v>12.73</v>
          </cell>
          <cell r="F4022">
            <v>32.979999999999997</v>
          </cell>
        </row>
        <row r="4023">
          <cell r="A4023" t="str">
            <v>69.20.170</v>
          </cell>
          <cell r="B4023" t="str">
            <v>Calha de aço com 4 tomadas 2P+T - 250 V, com cabo</v>
          </cell>
          <cell r="C4023" t="str">
            <v>UN</v>
          </cell>
          <cell r="D4023">
            <v>71.55</v>
          </cell>
          <cell r="E4023">
            <v>1.45</v>
          </cell>
          <cell r="F4023">
            <v>73</v>
          </cell>
        </row>
        <row r="4024">
          <cell r="A4024" t="str">
            <v>69.20.180</v>
          </cell>
          <cell r="B4024" t="str">
            <v>Cordão óptico duplex, multimodo com conector LC/LC - 2,5 m</v>
          </cell>
          <cell r="C4024" t="str">
            <v>UN</v>
          </cell>
          <cell r="D4024">
            <v>212.06</v>
          </cell>
          <cell r="E4024">
            <v>8.35</v>
          </cell>
          <cell r="F4024">
            <v>220.41</v>
          </cell>
        </row>
        <row r="4025">
          <cell r="A4025" t="str">
            <v>69.20.200</v>
          </cell>
          <cell r="B4025" t="str">
            <v>Bandeja fixa para rack, 19" x 500 mm</v>
          </cell>
          <cell r="C4025" t="str">
            <v>UN</v>
          </cell>
          <cell r="D4025">
            <v>77.28</v>
          </cell>
          <cell r="E4025">
            <v>5.45</v>
          </cell>
          <cell r="F4025">
            <v>82.73</v>
          </cell>
        </row>
        <row r="4026">
          <cell r="A4026" t="str">
            <v>69.20.210</v>
          </cell>
          <cell r="B4026" t="str">
            <v>Bandeja fixa para rack, 19" x 800 mm</v>
          </cell>
          <cell r="C4026" t="str">
            <v>UN</v>
          </cell>
          <cell r="D4026">
            <v>100.94</v>
          </cell>
          <cell r="E4026">
            <v>5.45</v>
          </cell>
          <cell r="F4026">
            <v>106.39</v>
          </cell>
        </row>
        <row r="4027">
          <cell r="A4027" t="str">
            <v>69.20.220</v>
          </cell>
          <cell r="B4027" t="str">
            <v>Bandeja deslizante para rack, 19" x 800 mm</v>
          </cell>
          <cell r="C4027" t="str">
            <v>UN</v>
          </cell>
          <cell r="D4027">
            <v>159.66999999999999</v>
          </cell>
          <cell r="E4027">
            <v>5.45</v>
          </cell>
          <cell r="F4027">
            <v>165.12</v>
          </cell>
        </row>
        <row r="4028">
          <cell r="A4028" t="str">
            <v>69.20.230</v>
          </cell>
          <cell r="B4028" t="str">
            <v>Calha de aço com 8 tomadas 2P+T - 250 V, com cabo</v>
          </cell>
          <cell r="C4028" t="str">
            <v>UN</v>
          </cell>
          <cell r="D4028">
            <v>87.51</v>
          </cell>
          <cell r="E4028">
            <v>1.45</v>
          </cell>
          <cell r="F4028">
            <v>88.96</v>
          </cell>
        </row>
        <row r="4029">
          <cell r="A4029" t="str">
            <v>69.20.240</v>
          </cell>
          <cell r="B4029" t="str">
            <v>Calha de aço com 12 tomadas 2P+T - 250 V, com cabo</v>
          </cell>
          <cell r="C4029" t="str">
            <v>UN</v>
          </cell>
          <cell r="D4029">
            <v>95.16</v>
          </cell>
          <cell r="E4029">
            <v>1.45</v>
          </cell>
          <cell r="F4029">
            <v>96.61</v>
          </cell>
        </row>
        <row r="4030">
          <cell r="A4030" t="str">
            <v>69.20.248</v>
          </cell>
          <cell r="B4030" t="str">
            <v>Painel frontal cego - 19" x 1 U</v>
          </cell>
          <cell r="C4030" t="str">
            <v>UN</v>
          </cell>
          <cell r="D4030">
            <v>9.7899999999999991</v>
          </cell>
          <cell r="E4030">
            <v>2.9</v>
          </cell>
          <cell r="F4030">
            <v>12.69</v>
          </cell>
        </row>
        <row r="4031">
          <cell r="A4031" t="str">
            <v>69.20.250</v>
          </cell>
          <cell r="B4031" t="str">
            <v>Painel frontal cego - 19" x 2 U</v>
          </cell>
          <cell r="C4031" t="str">
            <v>UN</v>
          </cell>
          <cell r="D4031">
            <v>11.73</v>
          </cell>
          <cell r="E4031">
            <v>2.9</v>
          </cell>
          <cell r="F4031">
            <v>14.63</v>
          </cell>
        </row>
        <row r="4032">
          <cell r="A4032" t="str">
            <v>69.20.260</v>
          </cell>
          <cell r="B4032" t="str">
            <v>Protetor de surto híbrido para rede de telecomunicações</v>
          </cell>
          <cell r="C4032" t="str">
            <v>UN</v>
          </cell>
          <cell r="D4032">
            <v>20.92</v>
          </cell>
          <cell r="E4032">
            <v>13.79</v>
          </cell>
          <cell r="F4032">
            <v>34.71</v>
          </cell>
        </row>
        <row r="4033">
          <cell r="A4033" t="str">
            <v>69.20.270</v>
          </cell>
          <cell r="B4033" t="str">
            <v>Divisor interno com 1 entrada e 2 saídas - 75 Ohms</v>
          </cell>
          <cell r="C4033" t="str">
            <v>UN</v>
          </cell>
          <cell r="D4033">
            <v>8.26</v>
          </cell>
          <cell r="E4033">
            <v>8.35</v>
          </cell>
          <cell r="F4033">
            <v>16.61</v>
          </cell>
        </row>
        <row r="4034">
          <cell r="A4034" t="str">
            <v>69.20.280</v>
          </cell>
          <cell r="B4034" t="str">
            <v>Divisor interno com 1 entrada e 4 saídas - 75 Ohms</v>
          </cell>
          <cell r="C4034" t="str">
            <v>UN</v>
          </cell>
          <cell r="D4034">
            <v>13.62</v>
          </cell>
          <cell r="E4034">
            <v>8.35</v>
          </cell>
          <cell r="F4034">
            <v>21.97</v>
          </cell>
        </row>
        <row r="4035">
          <cell r="A4035" t="str">
            <v>69.20.290</v>
          </cell>
          <cell r="B4035" t="str">
            <v>Tomada blindada para VHF/UHF, CATV e FM, frequência 5 MHz a 1 GHz</v>
          </cell>
          <cell r="C4035" t="str">
            <v>UN</v>
          </cell>
          <cell r="D4035">
            <v>11.79</v>
          </cell>
          <cell r="E4035">
            <v>8.35</v>
          </cell>
          <cell r="F4035">
            <v>20.14</v>
          </cell>
        </row>
        <row r="4036">
          <cell r="A4036" t="str">
            <v>69.20.300</v>
          </cell>
          <cell r="B4036" t="str">
            <v>Bloco de distribuição com protetor de surtos, para 10 pares, BTDG-10</v>
          </cell>
          <cell r="C4036" t="str">
            <v>UN</v>
          </cell>
          <cell r="D4036">
            <v>31.57</v>
          </cell>
          <cell r="E4036">
            <v>14.08</v>
          </cell>
          <cell r="F4036">
            <v>45.65</v>
          </cell>
        </row>
        <row r="4037">
          <cell r="A4037" t="str">
            <v>69.20.340</v>
          </cell>
          <cell r="B4037" t="str">
            <v>Tomada para TV, tipo pino Jack, com placa</v>
          </cell>
          <cell r="C4037" t="str">
            <v>UN</v>
          </cell>
          <cell r="D4037">
            <v>10.97</v>
          </cell>
          <cell r="E4037">
            <v>7.27</v>
          </cell>
          <cell r="F4037">
            <v>18.239999999999998</v>
          </cell>
        </row>
        <row r="4038">
          <cell r="A4038" t="str">
            <v>69.20.350</v>
          </cell>
          <cell r="B4038" t="str">
            <v>Caixa de emenda ventilada, em polipropileno, para até 200 pares</v>
          </cell>
          <cell r="C4038" t="str">
            <v>UN</v>
          </cell>
          <cell r="D4038">
            <v>146.81</v>
          </cell>
          <cell r="E4038">
            <v>25.46</v>
          </cell>
          <cell r="F4038">
            <v>172.27</v>
          </cell>
        </row>
        <row r="4039">
          <cell r="A4039" t="str">
            <v>70</v>
          </cell>
          <cell r="B4039" t="str">
            <v>SINALIZACAO VIARIA</v>
          </cell>
        </row>
        <row r="4040">
          <cell r="A4040" t="str">
            <v>70.01</v>
          </cell>
          <cell r="B4040" t="str">
            <v>Dispositivo viario</v>
          </cell>
        </row>
        <row r="4041">
          <cell r="A4041" t="str">
            <v>70.01.001</v>
          </cell>
          <cell r="B4041" t="str">
            <v>Faixa elevada para travessia de pedestres</v>
          </cell>
          <cell r="C4041" t="str">
            <v>M2</v>
          </cell>
          <cell r="D4041">
            <v>148.09</v>
          </cell>
          <cell r="E4041">
            <v>16.2</v>
          </cell>
          <cell r="F4041">
            <v>164.29</v>
          </cell>
        </row>
        <row r="4042">
          <cell r="A4042" t="str">
            <v>70.01.010</v>
          </cell>
          <cell r="B4042" t="str">
            <v>Ondulação transversal - lombada tipo A</v>
          </cell>
          <cell r="C4042" t="str">
            <v>M2</v>
          </cell>
          <cell r="D4042">
            <v>213.08</v>
          </cell>
          <cell r="E4042">
            <v>25.76</v>
          </cell>
          <cell r="F4042">
            <v>238.84</v>
          </cell>
        </row>
        <row r="4043">
          <cell r="A4043" t="str">
            <v>70.01.011</v>
          </cell>
          <cell r="B4043" t="str">
            <v>Ondulação transversal - lombada tipo B</v>
          </cell>
          <cell r="C4043" t="str">
            <v>M2</v>
          </cell>
          <cell r="D4043">
            <v>389.3</v>
          </cell>
          <cell r="E4043">
            <v>62.42</v>
          </cell>
          <cell r="F4043">
            <v>451.72</v>
          </cell>
        </row>
        <row r="4044">
          <cell r="A4044" t="str">
            <v>70.01.050</v>
          </cell>
          <cell r="B4044" t="str">
            <v>Defensa semimaleavel simples</v>
          </cell>
          <cell r="C4044" t="str">
            <v>M</v>
          </cell>
          <cell r="D4044">
            <v>307.25</v>
          </cell>
          <cell r="E4044">
            <v>10.44</v>
          </cell>
          <cell r="F4044">
            <v>317.69</v>
          </cell>
        </row>
        <row r="4045">
          <cell r="A4045" t="str">
            <v>70.02</v>
          </cell>
          <cell r="B4045" t="str">
            <v>Sinalizacao horizontal</v>
          </cell>
        </row>
        <row r="4046">
          <cell r="A4046" t="str">
            <v>70.02.001</v>
          </cell>
          <cell r="B4046" t="str">
            <v>Limpeza, pré marcação e pré pintura de solo</v>
          </cell>
          <cell r="C4046" t="str">
            <v>M2</v>
          </cell>
          <cell r="D4046">
            <v>70.69</v>
          </cell>
          <cell r="F4046">
            <v>70.69</v>
          </cell>
        </row>
        <row r="4047">
          <cell r="A4047" t="str">
            <v>70.02.010</v>
          </cell>
          <cell r="B4047" t="str">
            <v>Sinalização horizontal com tinta vinílica ou acrílica</v>
          </cell>
          <cell r="C4047" t="str">
            <v>M2</v>
          </cell>
          <cell r="D4047">
            <v>33.85</v>
          </cell>
          <cell r="F4047">
            <v>33.85</v>
          </cell>
        </row>
        <row r="4048">
          <cell r="A4048" t="str">
            <v>70.02.012</v>
          </cell>
          <cell r="B4048" t="str">
            <v>Sinalização horizontal em laminado elastoplástico retrorefletivo e antiderrapante, para faixas</v>
          </cell>
          <cell r="C4048" t="str">
            <v>M2</v>
          </cell>
          <cell r="D4048">
            <v>169.07</v>
          </cell>
          <cell r="F4048">
            <v>169.07</v>
          </cell>
        </row>
        <row r="4049">
          <cell r="A4049" t="str">
            <v>70.02.013</v>
          </cell>
          <cell r="B4049" t="str">
            <v>Sinalização horizontal em laminado elastoplástico retrorefletivo e antiderrapante, para símbolos e letras</v>
          </cell>
          <cell r="C4049" t="str">
            <v>M2</v>
          </cell>
          <cell r="D4049">
            <v>211.34</v>
          </cell>
          <cell r="F4049">
            <v>211.34</v>
          </cell>
        </row>
        <row r="4050">
          <cell r="A4050" t="str">
            <v>70.02.014</v>
          </cell>
          <cell r="B4050" t="str">
            <v>Sinalização horizontal em massa termoplástica à quente por aspersão, espessura de 1,5 mm, para faixas</v>
          </cell>
          <cell r="C4050" t="str">
            <v>M2</v>
          </cell>
          <cell r="D4050">
            <v>70.75</v>
          </cell>
          <cell r="F4050">
            <v>70.75</v>
          </cell>
        </row>
        <row r="4051">
          <cell r="A4051" t="str">
            <v>70.02.016</v>
          </cell>
          <cell r="B4051" t="str">
            <v>Sinalização horizontal em massa termoplástica à quente por extrusão, espessura de 3,0 mm, para faixas</v>
          </cell>
          <cell r="C4051" t="str">
            <v>M2</v>
          </cell>
          <cell r="D4051">
            <v>103.56</v>
          </cell>
          <cell r="F4051">
            <v>103.56</v>
          </cell>
        </row>
        <row r="4052">
          <cell r="A4052" t="str">
            <v>70.02.017</v>
          </cell>
          <cell r="B4052" t="str">
            <v>Sinalização horizontal em massa termoplástica à quente por extrusão, espessura de 3,0 mm, para legendas</v>
          </cell>
          <cell r="C4052" t="str">
            <v>M2</v>
          </cell>
          <cell r="D4052">
            <v>119.76</v>
          </cell>
          <cell r="F4052">
            <v>119.76</v>
          </cell>
        </row>
        <row r="4053">
          <cell r="A4053" t="str">
            <v>70.02.020</v>
          </cell>
          <cell r="B4053" t="str">
            <v>Sinalização horizontal em plástico a frio manual, para faixas</v>
          </cell>
          <cell r="C4053" t="str">
            <v>M2</v>
          </cell>
          <cell r="D4053">
            <v>207.13</v>
          </cell>
          <cell r="F4053">
            <v>207.13</v>
          </cell>
        </row>
        <row r="4054">
          <cell r="A4054" t="str">
            <v>70.02.021</v>
          </cell>
          <cell r="B4054" t="str">
            <v>Sinalização horizontal em termoplástico de alto relevo</v>
          </cell>
          <cell r="C4054" t="str">
            <v>M2</v>
          </cell>
          <cell r="D4054">
            <v>209.25</v>
          </cell>
          <cell r="F4054">
            <v>209.25</v>
          </cell>
        </row>
        <row r="4055">
          <cell r="A4055" t="str">
            <v>70.02.022</v>
          </cell>
          <cell r="B4055" t="str">
            <v>Sinalização horizontal em tinta a base de resina acrílica emulsionada em água</v>
          </cell>
          <cell r="C4055" t="str">
            <v>M2</v>
          </cell>
          <cell r="D4055">
            <v>34.33</v>
          </cell>
          <cell r="F4055">
            <v>34.33</v>
          </cell>
        </row>
        <row r="4056">
          <cell r="A4056" t="str">
            <v>70.03</v>
          </cell>
          <cell r="B4056" t="str">
            <v>Sinalizacao vertical</v>
          </cell>
        </row>
        <row r="4057">
          <cell r="A4057" t="str">
            <v>70.03.001</v>
          </cell>
          <cell r="B4057" t="str">
            <v>Placa para sinalização viária em chapa de aço, totalmente refletiva com película IA/IA - área até 2,0 m²</v>
          </cell>
          <cell r="C4057" t="str">
            <v>M2</v>
          </cell>
          <cell r="D4057">
            <v>907.77</v>
          </cell>
          <cell r="E4057">
            <v>18.760000000000002</v>
          </cell>
          <cell r="F4057">
            <v>926.53</v>
          </cell>
        </row>
        <row r="4058">
          <cell r="A4058" t="str">
            <v>70.03.003</v>
          </cell>
          <cell r="B4058" t="str">
            <v>Placa para sinalização viária em chapa de aço, totalmente refletiva com película III/III - área até 2,0 m²</v>
          </cell>
          <cell r="C4058" t="str">
            <v>M2</v>
          </cell>
          <cell r="D4058">
            <v>957.35</v>
          </cell>
          <cell r="E4058">
            <v>18.760000000000002</v>
          </cell>
          <cell r="F4058">
            <v>976.11</v>
          </cell>
        </row>
        <row r="4059">
          <cell r="A4059" t="str">
            <v>70.03.006</v>
          </cell>
          <cell r="B4059" t="str">
            <v>Placa para sinalização viária em chapa de alumínio, totalmente refletiva com película IA/IA - área até 2,0 m²</v>
          </cell>
          <cell r="C4059" t="str">
            <v>M2</v>
          </cell>
          <cell r="D4059">
            <v>1110.1300000000001</v>
          </cell>
          <cell r="E4059">
            <v>18.760000000000002</v>
          </cell>
          <cell r="F4059">
            <v>1128.8900000000001</v>
          </cell>
        </row>
        <row r="4060">
          <cell r="A4060" t="str">
            <v>70.03.008</v>
          </cell>
          <cell r="B4060" t="str">
            <v>Placa para sinalização viária em chapa de alumínio, totalmente refletiva com película III/III - área até 2,0 m²</v>
          </cell>
          <cell r="C4060" t="str">
            <v>M2</v>
          </cell>
          <cell r="D4060">
            <v>1171.75</v>
          </cell>
          <cell r="E4060">
            <v>18.760000000000002</v>
          </cell>
          <cell r="F4060">
            <v>1190.51</v>
          </cell>
        </row>
        <row r="4061">
          <cell r="A4061" t="str">
            <v>70.03.009</v>
          </cell>
          <cell r="B4061" t="str">
            <v>Placa para sinalização viária em chapa de alumínio, totalmente refletiva com película III/III - área maior que 2,0 m²</v>
          </cell>
          <cell r="C4061" t="str">
            <v>M2</v>
          </cell>
          <cell r="D4061">
            <v>1403.88</v>
          </cell>
          <cell r="E4061">
            <v>18.760000000000002</v>
          </cell>
          <cell r="F4061">
            <v>1422.64</v>
          </cell>
        </row>
        <row r="4062">
          <cell r="A4062" t="str">
            <v>70.03.010</v>
          </cell>
          <cell r="B4062" t="str">
            <v>Placa para sinalização viária em alumínio composto, totalmente refletiva com película IA/IA - área até 2,0 m²</v>
          </cell>
          <cell r="C4062" t="str">
            <v>M2</v>
          </cell>
          <cell r="D4062">
            <v>890.65</v>
          </cell>
          <cell r="E4062">
            <v>28.14</v>
          </cell>
          <cell r="F4062">
            <v>918.79</v>
          </cell>
        </row>
        <row r="4063">
          <cell r="A4063" t="str">
            <v>70.03.012</v>
          </cell>
          <cell r="B4063" t="str">
            <v>Placa para sinalização viária em alumínio composto, totalmente refletiva com película III/III - área até 2,0 m²</v>
          </cell>
          <cell r="C4063" t="str">
            <v>M2</v>
          </cell>
          <cell r="D4063">
            <v>959.78</v>
          </cell>
          <cell r="E4063">
            <v>28.14</v>
          </cell>
          <cell r="F4063">
            <v>987.92</v>
          </cell>
        </row>
        <row r="4064">
          <cell r="A4064" t="str">
            <v>70.03.013</v>
          </cell>
          <cell r="B4064" t="str">
            <v>Placa para sinalização viária em alumínio composto, totalmente refletiva com película III/III - área maior que 2,0 m²</v>
          </cell>
          <cell r="C4064" t="str">
            <v>M2</v>
          </cell>
          <cell r="D4064">
            <v>1150.07</v>
          </cell>
          <cell r="E4064">
            <v>28.14</v>
          </cell>
          <cell r="F4064">
            <v>1178.21</v>
          </cell>
        </row>
        <row r="4065">
          <cell r="A4065" t="str">
            <v>70.04</v>
          </cell>
          <cell r="B4065" t="str">
            <v>Coluna cônica</v>
          </cell>
        </row>
        <row r="4066">
          <cell r="A4066" t="str">
            <v>70.04.001</v>
          </cell>
          <cell r="B4066" t="str">
            <v>Coluna simples (PP), diâmetro de 2 1/2" e comprimento de 3,6 m</v>
          </cell>
          <cell r="C4066" t="str">
            <v>UN</v>
          </cell>
          <cell r="D4066">
            <v>1148.22</v>
          </cell>
          <cell r="E4066">
            <v>80.959999999999994</v>
          </cell>
          <cell r="F4066">
            <v>1229.18</v>
          </cell>
        </row>
        <row r="4067">
          <cell r="A4067" t="str">
            <v>70.04.002</v>
          </cell>
          <cell r="B4067" t="str">
            <v>Coluna simples (P-51), para fixação de placa de orientação</v>
          </cell>
          <cell r="C4067" t="str">
            <v>UN</v>
          </cell>
          <cell r="D4067">
            <v>2722.98</v>
          </cell>
          <cell r="E4067">
            <v>80.959999999999994</v>
          </cell>
          <cell r="F4067">
            <v>2803.94</v>
          </cell>
        </row>
        <row r="4068">
          <cell r="A4068" t="str">
            <v>70.04.003</v>
          </cell>
          <cell r="B4068" t="str">
            <v>Coluna dupla (P-53) para fixação de placa de orientação</v>
          </cell>
          <cell r="C4068" t="str">
            <v>UN</v>
          </cell>
          <cell r="D4068">
            <v>4100.87</v>
          </cell>
          <cell r="E4068">
            <v>138.57</v>
          </cell>
          <cell r="F4068">
            <v>4239.4399999999996</v>
          </cell>
        </row>
        <row r="4069">
          <cell r="A4069" t="str">
            <v>70.04.004</v>
          </cell>
          <cell r="B4069" t="str">
            <v>Coluna (P-57) para fixação de placa de orientação, com braço projetado</v>
          </cell>
          <cell r="C4069" t="str">
            <v>UN</v>
          </cell>
          <cell r="D4069">
            <v>3412.33</v>
          </cell>
          <cell r="E4069">
            <v>80.959999999999994</v>
          </cell>
          <cell r="F4069">
            <v>3493.29</v>
          </cell>
        </row>
        <row r="4070">
          <cell r="A4070" t="str">
            <v>70.04.005</v>
          </cell>
          <cell r="B4070" t="str">
            <v>Braço (P-55) para fixação em poste de concreto</v>
          </cell>
          <cell r="C4070" t="str">
            <v>UN</v>
          </cell>
          <cell r="D4070">
            <v>2075.48</v>
          </cell>
          <cell r="E4070">
            <v>50.91</v>
          </cell>
          <cell r="F4070">
            <v>2126.39</v>
          </cell>
        </row>
        <row r="4071">
          <cell r="A4071" t="str">
            <v>70.04.006</v>
          </cell>
          <cell r="B4071" t="str">
            <v>Coluna dupla (PP), diâmetro de 2 x 2 1/2' e comprimento de 3,6 m</v>
          </cell>
          <cell r="C4071" t="str">
            <v>UN</v>
          </cell>
          <cell r="D4071">
            <v>1932.26</v>
          </cell>
          <cell r="E4071">
            <v>80.959999999999994</v>
          </cell>
          <cell r="F4071">
            <v>2013.22</v>
          </cell>
        </row>
        <row r="4072">
          <cell r="A4072" t="str">
            <v>70.04.007</v>
          </cell>
          <cell r="B4072" t="str">
            <v>Coluna semafórica simples 101 mm x 6 m</v>
          </cell>
          <cell r="C4072" t="str">
            <v>UN</v>
          </cell>
          <cell r="D4072">
            <v>2586.92</v>
          </cell>
          <cell r="E4072">
            <v>80.959999999999994</v>
          </cell>
          <cell r="F4072">
            <v>2667.88</v>
          </cell>
        </row>
        <row r="4073">
          <cell r="A4073" t="str">
            <v>70.05</v>
          </cell>
          <cell r="B4073" t="str">
            <v>Sinalizacao semaforica e complementar</v>
          </cell>
        </row>
        <row r="4074">
          <cell r="A4074" t="str">
            <v>70.05.001</v>
          </cell>
          <cell r="B4074" t="str">
            <v>Botoeira convencional para pedestre</v>
          </cell>
          <cell r="C4074" t="str">
            <v>UN</v>
          </cell>
          <cell r="D4074">
            <v>350.79</v>
          </cell>
          <cell r="E4074">
            <v>17.329999999999998</v>
          </cell>
          <cell r="F4074">
            <v>368.12</v>
          </cell>
        </row>
        <row r="4075">
          <cell r="A4075" t="str">
            <v>70.05.002</v>
          </cell>
          <cell r="B4075" t="str">
            <v>Botoeira sonora para deficientes visuais</v>
          </cell>
          <cell r="C4075" t="str">
            <v>UN</v>
          </cell>
          <cell r="D4075">
            <v>3627.97</v>
          </cell>
          <cell r="E4075">
            <v>38.51</v>
          </cell>
          <cell r="F4075">
            <v>3666.48</v>
          </cell>
        </row>
        <row r="4076">
          <cell r="A4076" t="str">
            <v>70.05.006</v>
          </cell>
          <cell r="B4076" t="str">
            <v>Luminária LED 20W com braço, para travessia de pedestre</v>
          </cell>
          <cell r="C4076" t="str">
            <v>UN</v>
          </cell>
          <cell r="D4076">
            <v>1363.84</v>
          </cell>
          <cell r="E4076">
            <v>25.46</v>
          </cell>
          <cell r="F4076">
            <v>1389.3</v>
          </cell>
        </row>
        <row r="4077">
          <cell r="A4077" t="str">
            <v>70.05.011</v>
          </cell>
          <cell r="B4077" t="str">
            <v>Grupo focal para pedestre com lâmpada LED e contador regressivo</v>
          </cell>
          <cell r="C4077" t="str">
            <v>UN</v>
          </cell>
          <cell r="D4077">
            <v>2005.53</v>
          </cell>
          <cell r="E4077">
            <v>436.5</v>
          </cell>
          <cell r="F4077">
            <v>2442.0300000000002</v>
          </cell>
        </row>
        <row r="4078">
          <cell r="A4078" t="str">
            <v>70.05.020</v>
          </cell>
          <cell r="B4078" t="str">
            <v>Grupo focal veicular com lâmpada LED, com anteparo e suportes de fixação</v>
          </cell>
          <cell r="C4078" t="str">
            <v>UN</v>
          </cell>
          <cell r="D4078">
            <v>6289.15</v>
          </cell>
          <cell r="E4078">
            <v>509.28</v>
          </cell>
          <cell r="F4078">
            <v>6798.43</v>
          </cell>
        </row>
        <row r="4079">
          <cell r="A4079" t="str">
            <v>70.06</v>
          </cell>
          <cell r="B4079" t="str">
            <v>Tachas e tachoes</v>
          </cell>
        </row>
        <row r="4080">
          <cell r="A4080" t="str">
            <v>70.06.001</v>
          </cell>
          <cell r="B4080" t="str">
            <v>Segregador (bate rodas) refletivo</v>
          </cell>
          <cell r="C4080" t="str">
            <v>UN</v>
          </cell>
          <cell r="D4080">
            <v>80</v>
          </cell>
          <cell r="E4080">
            <v>8.35</v>
          </cell>
          <cell r="F4080">
            <v>88.35</v>
          </cell>
        </row>
        <row r="4081">
          <cell r="A4081" t="str">
            <v>70.06.010</v>
          </cell>
          <cell r="B4081" t="str">
            <v>Tacha refletiva de vidro temperado</v>
          </cell>
          <cell r="C4081" t="str">
            <v>UN</v>
          </cell>
          <cell r="D4081">
            <v>22.93</v>
          </cell>
          <cell r="E4081">
            <v>6.26</v>
          </cell>
          <cell r="F4081">
            <v>29.19</v>
          </cell>
        </row>
        <row r="4082">
          <cell r="A4082" t="str">
            <v>70.06.011</v>
          </cell>
          <cell r="B4082" t="str">
            <v>Tacha tipo I bidirecional refletiva</v>
          </cell>
          <cell r="C4082" t="str">
            <v>UN</v>
          </cell>
          <cell r="D4082">
            <v>12.68</v>
          </cell>
          <cell r="E4082">
            <v>6.26</v>
          </cell>
          <cell r="F4082">
            <v>18.940000000000001</v>
          </cell>
        </row>
        <row r="4083">
          <cell r="A4083" t="str">
            <v>70.06.012</v>
          </cell>
          <cell r="B4083" t="str">
            <v>Tacha tipo I monodirecional refletiva</v>
          </cell>
          <cell r="C4083" t="str">
            <v>UN</v>
          </cell>
          <cell r="D4083">
            <v>11.03</v>
          </cell>
          <cell r="E4083">
            <v>6.26</v>
          </cell>
          <cell r="F4083">
            <v>17.29</v>
          </cell>
        </row>
        <row r="4084">
          <cell r="A4084" t="str">
            <v>70.06.013</v>
          </cell>
          <cell r="B4084" t="str">
            <v>Tacha tipo II bidirecional refletiva</v>
          </cell>
          <cell r="C4084" t="str">
            <v>UN</v>
          </cell>
          <cell r="D4084">
            <v>16.84</v>
          </cell>
          <cell r="E4084">
            <v>6.26</v>
          </cell>
          <cell r="F4084">
            <v>23.1</v>
          </cell>
        </row>
        <row r="4085">
          <cell r="A4085" t="str">
            <v>70.06.014</v>
          </cell>
          <cell r="B4085" t="str">
            <v>Tacha tipo II monodirecional refletiva</v>
          </cell>
          <cell r="C4085" t="str">
            <v>UN</v>
          </cell>
          <cell r="D4085">
            <v>13.2</v>
          </cell>
          <cell r="E4085">
            <v>6.26</v>
          </cell>
          <cell r="F4085">
            <v>19.46</v>
          </cell>
        </row>
        <row r="4086">
          <cell r="A4086" t="str">
            <v>70.06.020</v>
          </cell>
          <cell r="B4086" t="str">
            <v>Tachão tipo I bidirecional refletivo</v>
          </cell>
          <cell r="C4086" t="str">
            <v>UN</v>
          </cell>
          <cell r="D4086">
            <v>35.46</v>
          </cell>
          <cell r="E4086">
            <v>6.98</v>
          </cell>
          <cell r="F4086">
            <v>42.44</v>
          </cell>
        </row>
        <row r="4087">
          <cell r="A4087" t="str">
            <v>70.06.021</v>
          </cell>
          <cell r="B4087" t="str">
            <v>Tachão tipo I monodirecional refletivo</v>
          </cell>
          <cell r="C4087" t="str">
            <v>UN</v>
          </cell>
          <cell r="D4087">
            <v>31.71</v>
          </cell>
          <cell r="E4087">
            <v>6.98</v>
          </cell>
          <cell r="F4087">
            <v>38.69</v>
          </cell>
        </row>
        <row r="4088">
          <cell r="A4088" t="str">
            <v>97</v>
          </cell>
          <cell r="B4088" t="str">
            <v>SINALIZACAO E COMUNICACAO VISUAL</v>
          </cell>
        </row>
        <row r="4089">
          <cell r="A4089" t="str">
            <v>97.02</v>
          </cell>
          <cell r="B4089" t="str">
            <v>Placas, porticos e obeliscos arquitetônicos</v>
          </cell>
        </row>
        <row r="4090">
          <cell r="A4090" t="str">
            <v>97.02.030</v>
          </cell>
          <cell r="B4090" t="str">
            <v>Placa comemorativa em aço inoxidável escovado</v>
          </cell>
          <cell r="C4090" t="str">
            <v>M2</v>
          </cell>
          <cell r="D4090">
            <v>9548.85</v>
          </cell>
          <cell r="E4090">
            <v>64.319999999999993</v>
          </cell>
          <cell r="F4090">
            <v>9613.17</v>
          </cell>
        </row>
        <row r="4091">
          <cell r="A4091" t="str">
            <v>97.02.036</v>
          </cell>
          <cell r="B4091" t="str">
            <v>Placa de identificação em PVC com texto em vinil</v>
          </cell>
          <cell r="C4091" t="str">
            <v>M2</v>
          </cell>
          <cell r="D4091">
            <v>341.55</v>
          </cell>
          <cell r="E4091">
            <v>64.319999999999993</v>
          </cell>
          <cell r="F4091">
            <v>405.87</v>
          </cell>
        </row>
        <row r="4092">
          <cell r="A4092" t="str">
            <v>97.02.190</v>
          </cell>
          <cell r="B4092" t="str">
            <v>Placa de identificação em acrílico com texto em vinil</v>
          </cell>
          <cell r="C4092" t="str">
            <v>M2</v>
          </cell>
          <cell r="D4092">
            <v>2155.7399999999998</v>
          </cell>
          <cell r="E4092">
            <v>64.319999999999993</v>
          </cell>
          <cell r="F4092">
            <v>2220.06</v>
          </cell>
        </row>
        <row r="4093">
          <cell r="A4093" t="str">
            <v>97.02.193</v>
          </cell>
          <cell r="B4093" t="str">
            <v>Placa de sinalização em PVC fotoluminescente (200x200mm), com indicação de equipamentos de alarme, detecção e extinção de incêndio</v>
          </cell>
          <cell r="C4093" t="str">
            <v>UN</v>
          </cell>
          <cell r="D4093">
            <v>9.4700000000000006</v>
          </cell>
          <cell r="E4093">
            <v>4.66</v>
          </cell>
          <cell r="F4093">
            <v>14.13</v>
          </cell>
        </row>
        <row r="4094">
          <cell r="A4094" t="str">
            <v>97.02.194</v>
          </cell>
          <cell r="B4094" t="str">
            <v>Placa de sinalização em PVC fotoluminescente (150x150mm), com indicação de equipamentos de combate à incêndio e alarme</v>
          </cell>
          <cell r="C4094" t="str">
            <v>UN</v>
          </cell>
          <cell r="D4094">
            <v>6.11</v>
          </cell>
          <cell r="E4094">
            <v>4.66</v>
          </cell>
          <cell r="F4094">
            <v>10.77</v>
          </cell>
        </row>
        <row r="4095">
          <cell r="A4095" t="str">
            <v>97.02.195</v>
          </cell>
          <cell r="B4095" t="str">
            <v>Placa de sinalização em PVC fotoluminescente (240x120mm), com indicação de rota de evacuação e saída de emergência</v>
          </cell>
          <cell r="C4095" t="str">
            <v>UN</v>
          </cell>
          <cell r="D4095">
            <v>5.83</v>
          </cell>
          <cell r="E4095">
            <v>4.66</v>
          </cell>
          <cell r="F4095">
            <v>10.49</v>
          </cell>
        </row>
        <row r="4096">
          <cell r="A4096" t="str">
            <v>97.02.196</v>
          </cell>
          <cell r="B4096" t="str">
            <v>Placa de sinalização em PVC fotoluminescente, com identificação de pavimentos</v>
          </cell>
          <cell r="C4096" t="str">
            <v>UN</v>
          </cell>
          <cell r="D4096">
            <v>5.45</v>
          </cell>
          <cell r="E4096">
            <v>4.66</v>
          </cell>
          <cell r="F4096">
            <v>10.11</v>
          </cell>
        </row>
        <row r="4097">
          <cell r="A4097" t="str">
            <v>97.02.197</v>
          </cell>
          <cell r="B4097" t="str">
            <v>Placa de sinalização em PVC, com indicação de alerta</v>
          </cell>
          <cell r="C4097" t="str">
            <v>UN</v>
          </cell>
          <cell r="D4097">
            <v>10.81</v>
          </cell>
          <cell r="E4097">
            <v>4.66</v>
          </cell>
          <cell r="F4097">
            <v>15.47</v>
          </cell>
        </row>
        <row r="4098">
          <cell r="A4098" t="str">
            <v>97.02.198</v>
          </cell>
          <cell r="B4098" t="str">
            <v>Placa de sinalização em PVC, com indicação de proibição normativa</v>
          </cell>
          <cell r="C4098" t="str">
            <v>UN</v>
          </cell>
          <cell r="D4098">
            <v>5.39</v>
          </cell>
          <cell r="E4098">
            <v>4.66</v>
          </cell>
          <cell r="F4098">
            <v>10.050000000000001</v>
          </cell>
        </row>
        <row r="4099">
          <cell r="A4099" t="str">
            <v>97.02.210</v>
          </cell>
          <cell r="B4099" t="str">
            <v>Placa de sinalização em PVC para ambientes</v>
          </cell>
          <cell r="C4099" t="str">
            <v>UN</v>
          </cell>
          <cell r="D4099">
            <v>531.54</v>
          </cell>
          <cell r="E4099">
            <v>2.65</v>
          </cell>
          <cell r="F4099">
            <v>534.19000000000005</v>
          </cell>
        </row>
        <row r="4100">
          <cell r="A4100" t="str">
            <v>97.03</v>
          </cell>
          <cell r="B4100" t="str">
            <v>Pintura de letras e pictogramas</v>
          </cell>
        </row>
        <row r="4101">
          <cell r="A4101" t="str">
            <v>97.03.010</v>
          </cell>
          <cell r="B4101" t="str">
            <v>Sinalização com pictograma em tinta acrílica</v>
          </cell>
          <cell r="C4101" t="str">
            <v>UN</v>
          </cell>
          <cell r="D4101">
            <v>9.5299999999999994</v>
          </cell>
          <cell r="E4101">
            <v>40.67</v>
          </cell>
          <cell r="F4101">
            <v>50.2</v>
          </cell>
        </row>
        <row r="4102">
          <cell r="A4102" t="str">
            <v>97.05</v>
          </cell>
          <cell r="B4102" t="str">
            <v>Placas, porticos e sinalizacao viaria</v>
          </cell>
        </row>
        <row r="4103">
          <cell r="A4103" t="str">
            <v>97.05.070</v>
          </cell>
          <cell r="B4103" t="str">
            <v>Manta de borracha para sinalização em estacionamento e proteção de coluna e parede, de 1000 x 750 mm e espessura 10 mm</v>
          </cell>
          <cell r="C4103" t="str">
            <v>UN</v>
          </cell>
          <cell r="D4103">
            <v>99.67</v>
          </cell>
          <cell r="E4103">
            <v>5.47</v>
          </cell>
          <cell r="F4103">
            <v>105.14</v>
          </cell>
        </row>
        <row r="4104">
          <cell r="A4104" t="str">
            <v>97.05.080</v>
          </cell>
          <cell r="B4104" t="str">
            <v>Cantoneira de borracha para sinalização em estacionamento e proteção de coluna, de 750 x 100 x 100 mm e espessura 10 mm</v>
          </cell>
          <cell r="C4104" t="str">
            <v>UN</v>
          </cell>
          <cell r="D4104">
            <v>36.57</v>
          </cell>
          <cell r="E4104">
            <v>1.1299999999999999</v>
          </cell>
          <cell r="F4104">
            <v>37.700000000000003</v>
          </cell>
        </row>
        <row r="4105">
          <cell r="A4105" t="str">
            <v>97.05.130</v>
          </cell>
          <cell r="B4105" t="str">
            <v>Colocação de placa em suporte de madeira / metálico - solo</v>
          </cell>
          <cell r="C4105" t="str">
            <v>M2</v>
          </cell>
          <cell r="D4105">
            <v>60.41</v>
          </cell>
          <cell r="F4105">
            <v>60.41</v>
          </cell>
        </row>
        <row r="4106">
          <cell r="A4106" t="str">
            <v>97.05.140</v>
          </cell>
          <cell r="B4106" t="str">
            <v>Suporte de perfil metálico galvanizado</v>
          </cell>
          <cell r="C4106" t="str">
            <v>KG</v>
          </cell>
          <cell r="D4106">
            <v>26.79</v>
          </cell>
          <cell r="F4106">
            <v>26.79</v>
          </cell>
        </row>
        <row r="4107">
          <cell r="A4107" t="str">
            <v>98</v>
          </cell>
          <cell r="B4107" t="str">
            <v>ARQUITETURA DE INTERIORES</v>
          </cell>
        </row>
        <row r="4108">
          <cell r="A4108" t="str">
            <v>98.02</v>
          </cell>
          <cell r="B4108" t="str">
            <v>Mobiliario</v>
          </cell>
        </row>
        <row r="4109">
          <cell r="A4109" t="str">
            <v>98.02.210</v>
          </cell>
          <cell r="B4109" t="str">
            <v>Banco de madeira com encosto e pés em ferro fundido pintado</v>
          </cell>
          <cell r="C4109" t="str">
            <v>UN</v>
          </cell>
          <cell r="D4109">
            <v>651.75</v>
          </cell>
          <cell r="F4109">
            <v>651.75</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207"/>
  <sheetViews>
    <sheetView zoomScale="70" zoomScaleNormal="70" workbookViewId="0">
      <selection activeCell="B13" sqref="B13"/>
    </sheetView>
  </sheetViews>
  <sheetFormatPr defaultRowHeight="33.950000000000003" customHeight="1" x14ac:dyDescent="0.2"/>
  <cols>
    <col min="1" max="1" width="7.28515625" style="17" customWidth="1"/>
    <col min="2" max="2" width="110.5703125" style="18" customWidth="1"/>
    <col min="3" max="3" width="8.140625" style="19" customWidth="1"/>
    <col min="4" max="4" width="14.85546875" style="17" bestFit="1" customWidth="1"/>
    <col min="5" max="256" width="9.140625" style="17"/>
    <col min="257" max="257" width="7.28515625" style="17" customWidth="1"/>
    <col min="258" max="258" width="110.5703125" style="17" customWidth="1"/>
    <col min="259" max="259" width="8.140625" style="17" customWidth="1"/>
    <col min="260" max="260" width="14.85546875" style="17" bestFit="1" customWidth="1"/>
    <col min="261" max="512" width="9.140625" style="17"/>
    <col min="513" max="513" width="7.28515625" style="17" customWidth="1"/>
    <col min="514" max="514" width="110.5703125" style="17" customWidth="1"/>
    <col min="515" max="515" width="8.140625" style="17" customWidth="1"/>
    <col min="516" max="516" width="14.85546875" style="17" bestFit="1" customWidth="1"/>
    <col min="517" max="768" width="9.140625" style="17"/>
    <col min="769" max="769" width="7.28515625" style="17" customWidth="1"/>
    <col min="770" max="770" width="110.5703125" style="17" customWidth="1"/>
    <col min="771" max="771" width="8.140625" style="17" customWidth="1"/>
    <col min="772" max="772" width="14.85546875" style="17" bestFit="1" customWidth="1"/>
    <col min="773" max="1024" width="9.140625" style="17"/>
    <col min="1025" max="1025" width="7.28515625" style="17" customWidth="1"/>
    <col min="1026" max="1026" width="110.5703125" style="17" customWidth="1"/>
    <col min="1027" max="1027" width="8.140625" style="17" customWidth="1"/>
    <col min="1028" max="1028" width="14.85546875" style="17" bestFit="1" customWidth="1"/>
    <col min="1029" max="1280" width="9.140625" style="17"/>
    <col min="1281" max="1281" width="7.28515625" style="17" customWidth="1"/>
    <col min="1282" max="1282" width="110.5703125" style="17" customWidth="1"/>
    <col min="1283" max="1283" width="8.140625" style="17" customWidth="1"/>
    <col min="1284" max="1284" width="14.85546875" style="17" bestFit="1" customWidth="1"/>
    <col min="1285" max="1536" width="9.140625" style="17"/>
    <col min="1537" max="1537" width="7.28515625" style="17" customWidth="1"/>
    <col min="1538" max="1538" width="110.5703125" style="17" customWidth="1"/>
    <col min="1539" max="1539" width="8.140625" style="17" customWidth="1"/>
    <col min="1540" max="1540" width="14.85546875" style="17" bestFit="1" customWidth="1"/>
    <col min="1541" max="1792" width="9.140625" style="17"/>
    <col min="1793" max="1793" width="7.28515625" style="17" customWidth="1"/>
    <col min="1794" max="1794" width="110.5703125" style="17" customWidth="1"/>
    <col min="1795" max="1795" width="8.140625" style="17" customWidth="1"/>
    <col min="1796" max="1796" width="14.85546875" style="17" bestFit="1" customWidth="1"/>
    <col min="1797" max="2048" width="9.140625" style="17"/>
    <col min="2049" max="2049" width="7.28515625" style="17" customWidth="1"/>
    <col min="2050" max="2050" width="110.5703125" style="17" customWidth="1"/>
    <col min="2051" max="2051" width="8.140625" style="17" customWidth="1"/>
    <col min="2052" max="2052" width="14.85546875" style="17" bestFit="1" customWidth="1"/>
    <col min="2053" max="2304" width="9.140625" style="17"/>
    <col min="2305" max="2305" width="7.28515625" style="17" customWidth="1"/>
    <col min="2306" max="2306" width="110.5703125" style="17" customWidth="1"/>
    <col min="2307" max="2307" width="8.140625" style="17" customWidth="1"/>
    <col min="2308" max="2308" width="14.85546875" style="17" bestFit="1" customWidth="1"/>
    <col min="2309" max="2560" width="9.140625" style="17"/>
    <col min="2561" max="2561" width="7.28515625" style="17" customWidth="1"/>
    <col min="2562" max="2562" width="110.5703125" style="17" customWidth="1"/>
    <col min="2563" max="2563" width="8.140625" style="17" customWidth="1"/>
    <col min="2564" max="2564" width="14.85546875" style="17" bestFit="1" customWidth="1"/>
    <col min="2565" max="2816" width="9.140625" style="17"/>
    <col min="2817" max="2817" width="7.28515625" style="17" customWidth="1"/>
    <col min="2818" max="2818" width="110.5703125" style="17" customWidth="1"/>
    <col min="2819" max="2819" width="8.140625" style="17" customWidth="1"/>
    <col min="2820" max="2820" width="14.85546875" style="17" bestFit="1" customWidth="1"/>
    <col min="2821" max="3072" width="9.140625" style="17"/>
    <col min="3073" max="3073" width="7.28515625" style="17" customWidth="1"/>
    <col min="3074" max="3074" width="110.5703125" style="17" customWidth="1"/>
    <col min="3075" max="3075" width="8.140625" style="17" customWidth="1"/>
    <col min="3076" max="3076" width="14.85546875" style="17" bestFit="1" customWidth="1"/>
    <col min="3077" max="3328" width="9.140625" style="17"/>
    <col min="3329" max="3329" width="7.28515625" style="17" customWidth="1"/>
    <col min="3330" max="3330" width="110.5703125" style="17" customWidth="1"/>
    <col min="3331" max="3331" width="8.140625" style="17" customWidth="1"/>
    <col min="3332" max="3332" width="14.85546875" style="17" bestFit="1" customWidth="1"/>
    <col min="3333" max="3584" width="9.140625" style="17"/>
    <col min="3585" max="3585" width="7.28515625" style="17" customWidth="1"/>
    <col min="3586" max="3586" width="110.5703125" style="17" customWidth="1"/>
    <col min="3587" max="3587" width="8.140625" style="17" customWidth="1"/>
    <col min="3588" max="3588" width="14.85546875" style="17" bestFit="1" customWidth="1"/>
    <col min="3589" max="3840" width="9.140625" style="17"/>
    <col min="3841" max="3841" width="7.28515625" style="17" customWidth="1"/>
    <col min="3842" max="3842" width="110.5703125" style="17" customWidth="1"/>
    <col min="3843" max="3843" width="8.140625" style="17" customWidth="1"/>
    <col min="3844" max="3844" width="14.85546875" style="17" bestFit="1" customWidth="1"/>
    <col min="3845" max="4096" width="9.140625" style="17"/>
    <col min="4097" max="4097" width="7.28515625" style="17" customWidth="1"/>
    <col min="4098" max="4098" width="110.5703125" style="17" customWidth="1"/>
    <col min="4099" max="4099" width="8.140625" style="17" customWidth="1"/>
    <col min="4100" max="4100" width="14.85546875" style="17" bestFit="1" customWidth="1"/>
    <col min="4101" max="4352" width="9.140625" style="17"/>
    <col min="4353" max="4353" width="7.28515625" style="17" customWidth="1"/>
    <col min="4354" max="4354" width="110.5703125" style="17" customWidth="1"/>
    <col min="4355" max="4355" width="8.140625" style="17" customWidth="1"/>
    <col min="4356" max="4356" width="14.85546875" style="17" bestFit="1" customWidth="1"/>
    <col min="4357" max="4608" width="9.140625" style="17"/>
    <col min="4609" max="4609" width="7.28515625" style="17" customWidth="1"/>
    <col min="4610" max="4610" width="110.5703125" style="17" customWidth="1"/>
    <col min="4611" max="4611" width="8.140625" style="17" customWidth="1"/>
    <col min="4612" max="4612" width="14.85546875" style="17" bestFit="1" customWidth="1"/>
    <col min="4613" max="4864" width="9.140625" style="17"/>
    <col min="4865" max="4865" width="7.28515625" style="17" customWidth="1"/>
    <col min="4866" max="4866" width="110.5703125" style="17" customWidth="1"/>
    <col min="4867" max="4867" width="8.140625" style="17" customWidth="1"/>
    <col min="4868" max="4868" width="14.85546875" style="17" bestFit="1" customWidth="1"/>
    <col min="4869" max="5120" width="9.140625" style="17"/>
    <col min="5121" max="5121" width="7.28515625" style="17" customWidth="1"/>
    <col min="5122" max="5122" width="110.5703125" style="17" customWidth="1"/>
    <col min="5123" max="5123" width="8.140625" style="17" customWidth="1"/>
    <col min="5124" max="5124" width="14.85546875" style="17" bestFit="1" customWidth="1"/>
    <col min="5125" max="5376" width="9.140625" style="17"/>
    <col min="5377" max="5377" width="7.28515625" style="17" customWidth="1"/>
    <col min="5378" max="5378" width="110.5703125" style="17" customWidth="1"/>
    <col min="5379" max="5379" width="8.140625" style="17" customWidth="1"/>
    <col min="5380" max="5380" width="14.85546875" style="17" bestFit="1" customWidth="1"/>
    <col min="5381" max="5632" width="9.140625" style="17"/>
    <col min="5633" max="5633" width="7.28515625" style="17" customWidth="1"/>
    <col min="5634" max="5634" width="110.5703125" style="17" customWidth="1"/>
    <col min="5635" max="5635" width="8.140625" style="17" customWidth="1"/>
    <col min="5636" max="5636" width="14.85546875" style="17" bestFit="1" customWidth="1"/>
    <col min="5637" max="5888" width="9.140625" style="17"/>
    <col min="5889" max="5889" width="7.28515625" style="17" customWidth="1"/>
    <col min="5890" max="5890" width="110.5703125" style="17" customWidth="1"/>
    <col min="5891" max="5891" width="8.140625" style="17" customWidth="1"/>
    <col min="5892" max="5892" width="14.85546875" style="17" bestFit="1" customWidth="1"/>
    <col min="5893" max="6144" width="9.140625" style="17"/>
    <col min="6145" max="6145" width="7.28515625" style="17" customWidth="1"/>
    <col min="6146" max="6146" width="110.5703125" style="17" customWidth="1"/>
    <col min="6147" max="6147" width="8.140625" style="17" customWidth="1"/>
    <col min="6148" max="6148" width="14.85546875" style="17" bestFit="1" customWidth="1"/>
    <col min="6149" max="6400" width="9.140625" style="17"/>
    <col min="6401" max="6401" width="7.28515625" style="17" customWidth="1"/>
    <col min="6402" max="6402" width="110.5703125" style="17" customWidth="1"/>
    <col min="6403" max="6403" width="8.140625" style="17" customWidth="1"/>
    <col min="6404" max="6404" width="14.85546875" style="17" bestFit="1" customWidth="1"/>
    <col min="6405" max="6656" width="9.140625" style="17"/>
    <col min="6657" max="6657" width="7.28515625" style="17" customWidth="1"/>
    <col min="6658" max="6658" width="110.5703125" style="17" customWidth="1"/>
    <col min="6659" max="6659" width="8.140625" style="17" customWidth="1"/>
    <col min="6660" max="6660" width="14.85546875" style="17" bestFit="1" customWidth="1"/>
    <col min="6661" max="6912" width="9.140625" style="17"/>
    <col min="6913" max="6913" width="7.28515625" style="17" customWidth="1"/>
    <col min="6914" max="6914" width="110.5703125" style="17" customWidth="1"/>
    <col min="6915" max="6915" width="8.140625" style="17" customWidth="1"/>
    <col min="6916" max="6916" width="14.85546875" style="17" bestFit="1" customWidth="1"/>
    <col min="6917" max="7168" width="9.140625" style="17"/>
    <col min="7169" max="7169" width="7.28515625" style="17" customWidth="1"/>
    <col min="7170" max="7170" width="110.5703125" style="17" customWidth="1"/>
    <col min="7171" max="7171" width="8.140625" style="17" customWidth="1"/>
    <col min="7172" max="7172" width="14.85546875" style="17" bestFit="1" customWidth="1"/>
    <col min="7173" max="7424" width="9.140625" style="17"/>
    <col min="7425" max="7425" width="7.28515625" style="17" customWidth="1"/>
    <col min="7426" max="7426" width="110.5703125" style="17" customWidth="1"/>
    <col min="7427" max="7427" width="8.140625" style="17" customWidth="1"/>
    <col min="7428" max="7428" width="14.85546875" style="17" bestFit="1" customWidth="1"/>
    <col min="7429" max="7680" width="9.140625" style="17"/>
    <col min="7681" max="7681" width="7.28515625" style="17" customWidth="1"/>
    <col min="7682" max="7682" width="110.5703125" style="17" customWidth="1"/>
    <col min="7683" max="7683" width="8.140625" style="17" customWidth="1"/>
    <col min="7684" max="7684" width="14.85546875" style="17" bestFit="1" customWidth="1"/>
    <col min="7685" max="7936" width="9.140625" style="17"/>
    <col min="7937" max="7937" width="7.28515625" style="17" customWidth="1"/>
    <col min="7938" max="7938" width="110.5703125" style="17" customWidth="1"/>
    <col min="7939" max="7939" width="8.140625" style="17" customWidth="1"/>
    <col min="7940" max="7940" width="14.85546875" style="17" bestFit="1" customWidth="1"/>
    <col min="7941" max="8192" width="9.140625" style="17"/>
    <col min="8193" max="8193" width="7.28515625" style="17" customWidth="1"/>
    <col min="8194" max="8194" width="110.5703125" style="17" customWidth="1"/>
    <col min="8195" max="8195" width="8.140625" style="17" customWidth="1"/>
    <col min="8196" max="8196" width="14.85546875" style="17" bestFit="1" customWidth="1"/>
    <col min="8197" max="8448" width="9.140625" style="17"/>
    <col min="8449" max="8449" width="7.28515625" style="17" customWidth="1"/>
    <col min="8450" max="8450" width="110.5703125" style="17" customWidth="1"/>
    <col min="8451" max="8451" width="8.140625" style="17" customWidth="1"/>
    <col min="8452" max="8452" width="14.85546875" style="17" bestFit="1" customWidth="1"/>
    <col min="8453" max="8704" width="9.140625" style="17"/>
    <col min="8705" max="8705" width="7.28515625" style="17" customWidth="1"/>
    <col min="8706" max="8706" width="110.5703125" style="17" customWidth="1"/>
    <col min="8707" max="8707" width="8.140625" style="17" customWidth="1"/>
    <col min="8708" max="8708" width="14.85546875" style="17" bestFit="1" customWidth="1"/>
    <col min="8709" max="8960" width="9.140625" style="17"/>
    <col min="8961" max="8961" width="7.28515625" style="17" customWidth="1"/>
    <col min="8962" max="8962" width="110.5703125" style="17" customWidth="1"/>
    <col min="8963" max="8963" width="8.140625" style="17" customWidth="1"/>
    <col min="8964" max="8964" width="14.85546875" style="17" bestFit="1" customWidth="1"/>
    <col min="8965" max="9216" width="9.140625" style="17"/>
    <col min="9217" max="9217" width="7.28515625" style="17" customWidth="1"/>
    <col min="9218" max="9218" width="110.5703125" style="17" customWidth="1"/>
    <col min="9219" max="9219" width="8.140625" style="17" customWidth="1"/>
    <col min="9220" max="9220" width="14.85546875" style="17" bestFit="1" customWidth="1"/>
    <col min="9221" max="9472" width="9.140625" style="17"/>
    <col min="9473" max="9473" width="7.28515625" style="17" customWidth="1"/>
    <col min="9474" max="9474" width="110.5703125" style="17" customWidth="1"/>
    <col min="9475" max="9475" width="8.140625" style="17" customWidth="1"/>
    <col min="9476" max="9476" width="14.85546875" style="17" bestFit="1" customWidth="1"/>
    <col min="9477" max="9728" width="9.140625" style="17"/>
    <col min="9729" max="9729" width="7.28515625" style="17" customWidth="1"/>
    <col min="9730" max="9730" width="110.5703125" style="17" customWidth="1"/>
    <col min="9731" max="9731" width="8.140625" style="17" customWidth="1"/>
    <col min="9732" max="9732" width="14.85546875" style="17" bestFit="1" customWidth="1"/>
    <col min="9733" max="9984" width="9.140625" style="17"/>
    <col min="9985" max="9985" width="7.28515625" style="17" customWidth="1"/>
    <col min="9986" max="9986" width="110.5703125" style="17" customWidth="1"/>
    <col min="9987" max="9987" width="8.140625" style="17" customWidth="1"/>
    <col min="9988" max="9988" width="14.85546875" style="17" bestFit="1" customWidth="1"/>
    <col min="9989" max="10240" width="9.140625" style="17"/>
    <col min="10241" max="10241" width="7.28515625" style="17" customWidth="1"/>
    <col min="10242" max="10242" width="110.5703125" style="17" customWidth="1"/>
    <col min="10243" max="10243" width="8.140625" style="17" customWidth="1"/>
    <col min="10244" max="10244" width="14.85546875" style="17" bestFit="1" customWidth="1"/>
    <col min="10245" max="10496" width="9.140625" style="17"/>
    <col min="10497" max="10497" width="7.28515625" style="17" customWidth="1"/>
    <col min="10498" max="10498" width="110.5703125" style="17" customWidth="1"/>
    <col min="10499" max="10499" width="8.140625" style="17" customWidth="1"/>
    <col min="10500" max="10500" width="14.85546875" style="17" bestFit="1" customWidth="1"/>
    <col min="10501" max="10752" width="9.140625" style="17"/>
    <col min="10753" max="10753" width="7.28515625" style="17" customWidth="1"/>
    <col min="10754" max="10754" width="110.5703125" style="17" customWidth="1"/>
    <col min="10755" max="10755" width="8.140625" style="17" customWidth="1"/>
    <col min="10756" max="10756" width="14.85546875" style="17" bestFit="1" customWidth="1"/>
    <col min="10757" max="11008" width="9.140625" style="17"/>
    <col min="11009" max="11009" width="7.28515625" style="17" customWidth="1"/>
    <col min="11010" max="11010" width="110.5703125" style="17" customWidth="1"/>
    <col min="11011" max="11011" width="8.140625" style="17" customWidth="1"/>
    <col min="11012" max="11012" width="14.85546875" style="17" bestFit="1" customWidth="1"/>
    <col min="11013" max="11264" width="9.140625" style="17"/>
    <col min="11265" max="11265" width="7.28515625" style="17" customWidth="1"/>
    <col min="11266" max="11266" width="110.5703125" style="17" customWidth="1"/>
    <col min="11267" max="11267" width="8.140625" style="17" customWidth="1"/>
    <col min="11268" max="11268" width="14.85546875" style="17" bestFit="1" customWidth="1"/>
    <col min="11269" max="11520" width="9.140625" style="17"/>
    <col min="11521" max="11521" width="7.28515625" style="17" customWidth="1"/>
    <col min="11522" max="11522" width="110.5703125" style="17" customWidth="1"/>
    <col min="11523" max="11523" width="8.140625" style="17" customWidth="1"/>
    <col min="11524" max="11524" width="14.85546875" style="17" bestFit="1" customWidth="1"/>
    <col min="11525" max="11776" width="9.140625" style="17"/>
    <col min="11777" max="11777" width="7.28515625" style="17" customWidth="1"/>
    <col min="11778" max="11778" width="110.5703125" style="17" customWidth="1"/>
    <col min="11779" max="11779" width="8.140625" style="17" customWidth="1"/>
    <col min="11780" max="11780" width="14.85546875" style="17" bestFit="1" customWidth="1"/>
    <col min="11781" max="12032" width="9.140625" style="17"/>
    <col min="12033" max="12033" width="7.28515625" style="17" customWidth="1"/>
    <col min="12034" max="12034" width="110.5703125" style="17" customWidth="1"/>
    <col min="12035" max="12035" width="8.140625" style="17" customWidth="1"/>
    <col min="12036" max="12036" width="14.85546875" style="17" bestFit="1" customWidth="1"/>
    <col min="12037" max="12288" width="9.140625" style="17"/>
    <col min="12289" max="12289" width="7.28515625" style="17" customWidth="1"/>
    <col min="12290" max="12290" width="110.5703125" style="17" customWidth="1"/>
    <col min="12291" max="12291" width="8.140625" style="17" customWidth="1"/>
    <col min="12292" max="12292" width="14.85546875" style="17" bestFit="1" customWidth="1"/>
    <col min="12293" max="12544" width="9.140625" style="17"/>
    <col min="12545" max="12545" width="7.28515625" style="17" customWidth="1"/>
    <col min="12546" max="12546" width="110.5703125" style="17" customWidth="1"/>
    <col min="12547" max="12547" width="8.140625" style="17" customWidth="1"/>
    <col min="12548" max="12548" width="14.85546875" style="17" bestFit="1" customWidth="1"/>
    <col min="12549" max="12800" width="9.140625" style="17"/>
    <col min="12801" max="12801" width="7.28515625" style="17" customWidth="1"/>
    <col min="12802" max="12802" width="110.5703125" style="17" customWidth="1"/>
    <col min="12803" max="12803" width="8.140625" style="17" customWidth="1"/>
    <col min="12804" max="12804" width="14.85546875" style="17" bestFit="1" customWidth="1"/>
    <col min="12805" max="13056" width="9.140625" style="17"/>
    <col min="13057" max="13057" width="7.28515625" style="17" customWidth="1"/>
    <col min="13058" max="13058" width="110.5703125" style="17" customWidth="1"/>
    <col min="13059" max="13059" width="8.140625" style="17" customWidth="1"/>
    <col min="13060" max="13060" width="14.85546875" style="17" bestFit="1" customWidth="1"/>
    <col min="13061" max="13312" width="9.140625" style="17"/>
    <col min="13313" max="13313" width="7.28515625" style="17" customWidth="1"/>
    <col min="13314" max="13314" width="110.5703125" style="17" customWidth="1"/>
    <col min="13315" max="13315" width="8.140625" style="17" customWidth="1"/>
    <col min="13316" max="13316" width="14.85546875" style="17" bestFit="1" customWidth="1"/>
    <col min="13317" max="13568" width="9.140625" style="17"/>
    <col min="13569" max="13569" width="7.28515625" style="17" customWidth="1"/>
    <col min="13570" max="13570" width="110.5703125" style="17" customWidth="1"/>
    <col min="13571" max="13571" width="8.140625" style="17" customWidth="1"/>
    <col min="13572" max="13572" width="14.85546875" style="17" bestFit="1" customWidth="1"/>
    <col min="13573" max="13824" width="9.140625" style="17"/>
    <col min="13825" max="13825" width="7.28515625" style="17" customWidth="1"/>
    <col min="13826" max="13826" width="110.5703125" style="17" customWidth="1"/>
    <col min="13827" max="13827" width="8.140625" style="17" customWidth="1"/>
    <col min="13828" max="13828" width="14.85546875" style="17" bestFit="1" customWidth="1"/>
    <col min="13829" max="14080" width="9.140625" style="17"/>
    <col min="14081" max="14081" width="7.28515625" style="17" customWidth="1"/>
    <col min="14082" max="14082" width="110.5703125" style="17" customWidth="1"/>
    <col min="14083" max="14083" width="8.140625" style="17" customWidth="1"/>
    <col min="14084" max="14084" width="14.85546875" style="17" bestFit="1" customWidth="1"/>
    <col min="14085" max="14336" width="9.140625" style="17"/>
    <col min="14337" max="14337" width="7.28515625" style="17" customWidth="1"/>
    <col min="14338" max="14338" width="110.5703125" style="17" customWidth="1"/>
    <col min="14339" max="14339" width="8.140625" style="17" customWidth="1"/>
    <col min="14340" max="14340" width="14.85546875" style="17" bestFit="1" customWidth="1"/>
    <col min="14341" max="14592" width="9.140625" style="17"/>
    <col min="14593" max="14593" width="7.28515625" style="17" customWidth="1"/>
    <col min="14594" max="14594" width="110.5703125" style="17" customWidth="1"/>
    <col min="14595" max="14595" width="8.140625" style="17" customWidth="1"/>
    <col min="14596" max="14596" width="14.85546875" style="17" bestFit="1" customWidth="1"/>
    <col min="14597" max="14848" width="9.140625" style="17"/>
    <col min="14849" max="14849" width="7.28515625" style="17" customWidth="1"/>
    <col min="14850" max="14850" width="110.5703125" style="17" customWidth="1"/>
    <col min="14851" max="14851" width="8.140625" style="17" customWidth="1"/>
    <col min="14852" max="14852" width="14.85546875" style="17" bestFit="1" customWidth="1"/>
    <col min="14853" max="15104" width="9.140625" style="17"/>
    <col min="15105" max="15105" width="7.28515625" style="17" customWidth="1"/>
    <col min="15106" max="15106" width="110.5703125" style="17" customWidth="1"/>
    <col min="15107" max="15107" width="8.140625" style="17" customWidth="1"/>
    <col min="15108" max="15108" width="14.85546875" style="17" bestFit="1" customWidth="1"/>
    <col min="15109" max="15360" width="9.140625" style="17"/>
    <col min="15361" max="15361" width="7.28515625" style="17" customWidth="1"/>
    <col min="15362" max="15362" width="110.5703125" style="17" customWidth="1"/>
    <col min="15363" max="15363" width="8.140625" style="17" customWidth="1"/>
    <col min="15364" max="15364" width="14.85546875" style="17" bestFit="1" customWidth="1"/>
    <col min="15365" max="15616" width="9.140625" style="17"/>
    <col min="15617" max="15617" width="7.28515625" style="17" customWidth="1"/>
    <col min="15618" max="15618" width="110.5703125" style="17" customWidth="1"/>
    <col min="15619" max="15619" width="8.140625" style="17" customWidth="1"/>
    <col min="15620" max="15620" width="14.85546875" style="17" bestFit="1" customWidth="1"/>
    <col min="15621" max="15872" width="9.140625" style="17"/>
    <col min="15873" max="15873" width="7.28515625" style="17" customWidth="1"/>
    <col min="15874" max="15874" width="110.5703125" style="17" customWidth="1"/>
    <col min="15875" max="15875" width="8.140625" style="17" customWidth="1"/>
    <col min="15876" max="15876" width="14.85546875" style="17" bestFit="1" customWidth="1"/>
    <col min="15877" max="16128" width="9.140625" style="17"/>
    <col min="16129" max="16129" width="7.28515625" style="17" customWidth="1"/>
    <col min="16130" max="16130" width="110.5703125" style="17" customWidth="1"/>
    <col min="16131" max="16131" width="8.140625" style="17" customWidth="1"/>
    <col min="16132" max="16132" width="14.85546875" style="17" bestFit="1" customWidth="1"/>
    <col min="16133" max="16384" width="9.140625" style="17"/>
  </cols>
  <sheetData>
    <row r="1" spans="1:5" ht="33.950000000000003" customHeight="1" x14ac:dyDescent="0.2">
      <c r="A1" s="1671"/>
      <c r="B1" s="1671"/>
      <c r="C1" s="1671"/>
      <c r="D1" s="1671"/>
      <c r="E1" s="1671"/>
    </row>
    <row r="2" spans="1:5" ht="33.950000000000003" customHeight="1" x14ac:dyDescent="0.2">
      <c r="A2" s="1671"/>
      <c r="B2" s="1671"/>
      <c r="C2" s="1671"/>
      <c r="D2" s="1671"/>
      <c r="E2" s="1671"/>
    </row>
    <row r="3" spans="1:5" ht="33.950000000000003" customHeight="1" x14ac:dyDescent="0.2">
      <c r="A3" s="1671"/>
      <c r="B3" s="1671"/>
      <c r="C3" s="1671"/>
      <c r="D3" s="1671"/>
      <c r="E3" s="1671"/>
    </row>
    <row r="5" spans="1:5" ht="33.950000000000003" customHeight="1" x14ac:dyDescent="0.2">
      <c r="A5" s="20" t="s">
        <v>8134</v>
      </c>
      <c r="B5" s="21" t="s">
        <v>8135</v>
      </c>
      <c r="C5" s="22" t="s">
        <v>8136</v>
      </c>
      <c r="D5" s="20" t="s">
        <v>8137</v>
      </c>
    </row>
    <row r="7" spans="1:5" ht="33.950000000000003" customHeight="1" x14ac:dyDescent="0.2">
      <c r="A7" s="20" t="s">
        <v>8138</v>
      </c>
      <c r="B7" s="21" t="s">
        <v>8139</v>
      </c>
      <c r="C7" s="22" t="s">
        <v>205</v>
      </c>
      <c r="D7" s="23" t="s">
        <v>8140</v>
      </c>
    </row>
    <row r="8" spans="1:5" ht="33.950000000000003" customHeight="1" x14ac:dyDescent="0.2">
      <c r="A8" s="20" t="s">
        <v>8141</v>
      </c>
      <c r="B8" s="21" t="s">
        <v>8142</v>
      </c>
      <c r="C8" s="22" t="s">
        <v>205</v>
      </c>
      <c r="D8" s="23" t="s">
        <v>8143</v>
      </c>
    </row>
    <row r="9" spans="1:5" ht="33.950000000000003" customHeight="1" x14ac:dyDescent="0.2">
      <c r="A9" s="20" t="s">
        <v>8144</v>
      </c>
      <c r="B9" s="21" t="s">
        <v>8145</v>
      </c>
      <c r="C9" s="22" t="s">
        <v>205</v>
      </c>
      <c r="D9" s="23" t="s">
        <v>8146</v>
      </c>
    </row>
    <row r="10" spans="1:5" ht="33.950000000000003" customHeight="1" x14ac:dyDescent="0.2">
      <c r="A10" s="20" t="s">
        <v>8147</v>
      </c>
      <c r="B10" s="21" t="s">
        <v>8148</v>
      </c>
      <c r="C10" s="22" t="s">
        <v>205</v>
      </c>
      <c r="D10" s="23" t="s">
        <v>8149</v>
      </c>
    </row>
    <row r="11" spans="1:5" ht="33.950000000000003" customHeight="1" x14ac:dyDescent="0.2">
      <c r="A11" s="20" t="s">
        <v>8150</v>
      </c>
      <c r="B11" s="21" t="s">
        <v>8151</v>
      </c>
      <c r="C11" s="22" t="s">
        <v>205</v>
      </c>
      <c r="D11" s="23" t="s">
        <v>8152</v>
      </c>
    </row>
    <row r="12" spans="1:5" ht="33.950000000000003" customHeight="1" x14ac:dyDescent="0.2">
      <c r="A12" s="20" t="s">
        <v>8153</v>
      </c>
      <c r="B12" s="21" t="s">
        <v>8154</v>
      </c>
      <c r="C12" s="22" t="s">
        <v>205</v>
      </c>
      <c r="D12" s="23" t="s">
        <v>8155</v>
      </c>
    </row>
    <row r="13" spans="1:5" ht="33.950000000000003" customHeight="1" x14ac:dyDescent="0.2">
      <c r="A13" s="20" t="s">
        <v>8156</v>
      </c>
      <c r="B13" s="21" t="s">
        <v>8157</v>
      </c>
      <c r="C13" s="22" t="s">
        <v>205</v>
      </c>
      <c r="D13" s="23" t="s">
        <v>8158</v>
      </c>
    </row>
    <row r="14" spans="1:5" ht="33.950000000000003" customHeight="1" x14ac:dyDescent="0.2">
      <c r="A14" s="20" t="s">
        <v>8159</v>
      </c>
      <c r="B14" s="21" t="s">
        <v>8160</v>
      </c>
      <c r="C14" s="22" t="s">
        <v>205</v>
      </c>
      <c r="D14" s="23" t="s">
        <v>8161</v>
      </c>
    </row>
    <row r="15" spans="1:5" ht="33.950000000000003" customHeight="1" x14ac:dyDescent="0.2">
      <c r="A15" s="20" t="s">
        <v>8162</v>
      </c>
      <c r="B15" s="21" t="s">
        <v>8163</v>
      </c>
      <c r="C15" s="22" t="s">
        <v>205</v>
      </c>
      <c r="D15" s="23" t="s">
        <v>8164</v>
      </c>
    </row>
    <row r="16" spans="1:5" ht="33.950000000000003" customHeight="1" x14ac:dyDescent="0.2">
      <c r="A16" s="20" t="s">
        <v>8165</v>
      </c>
      <c r="B16" s="21" t="s">
        <v>8166</v>
      </c>
      <c r="C16" s="22" t="s">
        <v>205</v>
      </c>
      <c r="D16" s="23" t="s">
        <v>8167</v>
      </c>
    </row>
    <row r="17" spans="1:4" ht="33.950000000000003" customHeight="1" x14ac:dyDescent="0.2">
      <c r="A17" s="20" t="s">
        <v>8168</v>
      </c>
      <c r="B17" s="21" t="s">
        <v>8169</v>
      </c>
      <c r="C17" s="22" t="s">
        <v>205</v>
      </c>
      <c r="D17" s="23" t="s">
        <v>8170</v>
      </c>
    </row>
    <row r="18" spans="1:4" ht="33.950000000000003" customHeight="1" x14ac:dyDescent="0.2">
      <c r="A18" s="20" t="s">
        <v>8171</v>
      </c>
      <c r="B18" s="21" t="s">
        <v>8172</v>
      </c>
      <c r="C18" s="22" t="s">
        <v>205</v>
      </c>
      <c r="D18" s="23" t="s">
        <v>8173</v>
      </c>
    </row>
    <row r="19" spans="1:4" ht="33.950000000000003" customHeight="1" x14ac:dyDescent="0.2">
      <c r="A19" s="20" t="s">
        <v>8174</v>
      </c>
      <c r="B19" s="21" t="s">
        <v>8175</v>
      </c>
      <c r="C19" s="22" t="s">
        <v>205</v>
      </c>
      <c r="D19" s="23" t="s">
        <v>8176</v>
      </c>
    </row>
    <row r="20" spans="1:4" ht="33.950000000000003" customHeight="1" x14ac:dyDescent="0.2">
      <c r="A20" s="20" t="s">
        <v>8177</v>
      </c>
      <c r="B20" s="21" t="s">
        <v>8178</v>
      </c>
      <c r="C20" s="22" t="s">
        <v>205</v>
      </c>
      <c r="D20" s="23" t="s">
        <v>8179</v>
      </c>
    </row>
    <row r="21" spans="1:4" ht="33.950000000000003" customHeight="1" x14ac:dyDescent="0.2">
      <c r="A21" s="20" t="s">
        <v>8180</v>
      </c>
      <c r="B21" s="21" t="s">
        <v>8181</v>
      </c>
      <c r="C21" s="22" t="s">
        <v>205</v>
      </c>
      <c r="D21" s="23" t="s">
        <v>8182</v>
      </c>
    </row>
    <row r="22" spans="1:4" ht="33.950000000000003" customHeight="1" x14ac:dyDescent="0.2">
      <c r="A22" s="20" t="s">
        <v>8183</v>
      </c>
      <c r="B22" s="21" t="s">
        <v>8184</v>
      </c>
      <c r="C22" s="22" t="s">
        <v>205</v>
      </c>
      <c r="D22" s="23" t="s">
        <v>8185</v>
      </c>
    </row>
    <row r="23" spans="1:4" ht="33.950000000000003" customHeight="1" x14ac:dyDescent="0.2">
      <c r="A23" s="20" t="s">
        <v>8186</v>
      </c>
      <c r="B23" s="21" t="s">
        <v>8187</v>
      </c>
      <c r="C23" s="22" t="s">
        <v>205</v>
      </c>
      <c r="D23" s="23" t="s">
        <v>8188</v>
      </c>
    </row>
    <row r="24" spans="1:4" ht="33.950000000000003" customHeight="1" x14ac:dyDescent="0.2">
      <c r="A24" s="20" t="s">
        <v>8189</v>
      </c>
      <c r="B24" s="21" t="s">
        <v>8190</v>
      </c>
      <c r="C24" s="22" t="s">
        <v>205</v>
      </c>
      <c r="D24" s="23" t="s">
        <v>8191</v>
      </c>
    </row>
    <row r="25" spans="1:4" ht="33.950000000000003" customHeight="1" x14ac:dyDescent="0.2">
      <c r="A25" s="20" t="s">
        <v>8192</v>
      </c>
      <c r="B25" s="21" t="s">
        <v>8193</v>
      </c>
      <c r="C25" s="22" t="s">
        <v>205</v>
      </c>
      <c r="D25" s="23" t="s">
        <v>8194</v>
      </c>
    </row>
    <row r="26" spans="1:4" ht="33.950000000000003" customHeight="1" x14ac:dyDescent="0.2">
      <c r="A26" s="20" t="s">
        <v>8195</v>
      </c>
      <c r="B26" s="21" t="s">
        <v>8196</v>
      </c>
      <c r="C26" s="22" t="s">
        <v>205</v>
      </c>
      <c r="D26" s="23" t="s">
        <v>8197</v>
      </c>
    </row>
    <row r="27" spans="1:4" ht="33.950000000000003" customHeight="1" x14ac:dyDescent="0.2">
      <c r="A27" s="20" t="s">
        <v>8198</v>
      </c>
      <c r="B27" s="21" t="s">
        <v>8199</v>
      </c>
      <c r="C27" s="22" t="s">
        <v>205</v>
      </c>
      <c r="D27" s="23" t="s">
        <v>8200</v>
      </c>
    </row>
    <row r="28" spans="1:4" ht="33.950000000000003" customHeight="1" x14ac:dyDescent="0.2">
      <c r="A28" s="20" t="s">
        <v>8201</v>
      </c>
      <c r="B28" s="21" t="s">
        <v>8202</v>
      </c>
      <c r="C28" s="22" t="s">
        <v>205</v>
      </c>
      <c r="D28" s="23" t="s">
        <v>8203</v>
      </c>
    </row>
    <row r="29" spans="1:4" ht="33.950000000000003" customHeight="1" x14ac:dyDescent="0.2">
      <c r="A29" s="20" t="s">
        <v>8204</v>
      </c>
      <c r="B29" s="21" t="s">
        <v>8205</v>
      </c>
      <c r="C29" s="22" t="s">
        <v>205</v>
      </c>
      <c r="D29" s="23" t="s">
        <v>8206</v>
      </c>
    </row>
    <row r="30" spans="1:4" ht="33.950000000000003" customHeight="1" x14ac:dyDescent="0.2">
      <c r="A30" s="20" t="s">
        <v>8207</v>
      </c>
      <c r="B30" s="21" t="s">
        <v>8208</v>
      </c>
      <c r="C30" s="22" t="s">
        <v>205</v>
      </c>
      <c r="D30" s="23" t="s">
        <v>8209</v>
      </c>
    </row>
    <row r="31" spans="1:4" ht="33.950000000000003" customHeight="1" x14ac:dyDescent="0.2">
      <c r="A31" s="20" t="s">
        <v>8210</v>
      </c>
      <c r="B31" s="21" t="s">
        <v>8211</v>
      </c>
      <c r="C31" s="22" t="s">
        <v>205</v>
      </c>
      <c r="D31" s="23" t="s">
        <v>8212</v>
      </c>
    </row>
    <row r="32" spans="1:4" ht="33.950000000000003" customHeight="1" x14ac:dyDescent="0.2">
      <c r="A32" s="20" t="s">
        <v>8213</v>
      </c>
      <c r="B32" s="21" t="s">
        <v>8214</v>
      </c>
      <c r="C32" s="22" t="s">
        <v>205</v>
      </c>
      <c r="D32" s="23" t="s">
        <v>8215</v>
      </c>
    </row>
    <row r="33" spans="1:4" ht="33.950000000000003" customHeight="1" x14ac:dyDescent="0.2">
      <c r="A33" s="20" t="s">
        <v>8216</v>
      </c>
      <c r="B33" s="21" t="s">
        <v>8217</v>
      </c>
      <c r="C33" s="22" t="s">
        <v>205</v>
      </c>
      <c r="D33" s="23" t="s">
        <v>8218</v>
      </c>
    </row>
    <row r="34" spans="1:4" ht="33.950000000000003" customHeight="1" x14ac:dyDescent="0.2">
      <c r="A34" s="20" t="s">
        <v>8219</v>
      </c>
      <c r="B34" s="21" t="s">
        <v>8220</v>
      </c>
      <c r="C34" s="22" t="s">
        <v>205</v>
      </c>
      <c r="D34" s="23" t="s">
        <v>8221</v>
      </c>
    </row>
    <row r="35" spans="1:4" ht="33.950000000000003" customHeight="1" x14ac:dyDescent="0.2">
      <c r="A35" s="20" t="s">
        <v>8222</v>
      </c>
      <c r="B35" s="21" t="s">
        <v>8223</v>
      </c>
      <c r="C35" s="22" t="s">
        <v>205</v>
      </c>
      <c r="D35" s="23" t="s">
        <v>8224</v>
      </c>
    </row>
    <row r="36" spans="1:4" ht="33.950000000000003" customHeight="1" x14ac:dyDescent="0.2">
      <c r="A36" s="20" t="s">
        <v>8225</v>
      </c>
      <c r="B36" s="21" t="s">
        <v>8226</v>
      </c>
      <c r="C36" s="22" t="s">
        <v>205</v>
      </c>
      <c r="D36" s="23" t="s">
        <v>8227</v>
      </c>
    </row>
    <row r="37" spans="1:4" ht="33.950000000000003" customHeight="1" x14ac:dyDescent="0.2">
      <c r="A37" s="20" t="s">
        <v>8228</v>
      </c>
      <c r="B37" s="21" t="s">
        <v>8229</v>
      </c>
      <c r="C37" s="22" t="s">
        <v>205</v>
      </c>
      <c r="D37" s="23" t="s">
        <v>8230</v>
      </c>
    </row>
    <row r="38" spans="1:4" ht="33.950000000000003" customHeight="1" x14ac:dyDescent="0.2">
      <c r="A38" s="20" t="s">
        <v>8231</v>
      </c>
      <c r="B38" s="21" t="s">
        <v>8232</v>
      </c>
      <c r="C38" s="22" t="s">
        <v>205</v>
      </c>
      <c r="D38" s="23" t="s">
        <v>8233</v>
      </c>
    </row>
    <row r="39" spans="1:4" ht="33.950000000000003" customHeight="1" x14ac:dyDescent="0.2">
      <c r="A39" s="20" t="s">
        <v>8234</v>
      </c>
      <c r="B39" s="21" t="s">
        <v>8235</v>
      </c>
      <c r="C39" s="22" t="s">
        <v>205</v>
      </c>
      <c r="D39" s="23" t="s">
        <v>8236</v>
      </c>
    </row>
    <row r="40" spans="1:4" ht="33.950000000000003" customHeight="1" x14ac:dyDescent="0.2">
      <c r="A40" s="20" t="s">
        <v>8237</v>
      </c>
      <c r="B40" s="21" t="s">
        <v>8238</v>
      </c>
      <c r="C40" s="22" t="s">
        <v>205</v>
      </c>
      <c r="D40" s="23" t="s">
        <v>8239</v>
      </c>
    </row>
    <row r="41" spans="1:4" ht="33.950000000000003" customHeight="1" x14ac:dyDescent="0.2">
      <c r="A41" s="20" t="s">
        <v>8240</v>
      </c>
      <c r="B41" s="21" t="s">
        <v>8241</v>
      </c>
      <c r="C41" s="22" t="s">
        <v>205</v>
      </c>
      <c r="D41" s="23" t="s">
        <v>8242</v>
      </c>
    </row>
    <row r="42" spans="1:4" ht="33.950000000000003" customHeight="1" x14ac:dyDescent="0.2">
      <c r="A42" s="20" t="s">
        <v>8243</v>
      </c>
      <c r="B42" s="21" t="s">
        <v>8244</v>
      </c>
      <c r="C42" s="22" t="s">
        <v>205</v>
      </c>
      <c r="D42" s="23" t="s">
        <v>8245</v>
      </c>
    </row>
    <row r="43" spans="1:4" ht="33.950000000000003" customHeight="1" x14ac:dyDescent="0.2">
      <c r="A43" s="20" t="s">
        <v>8246</v>
      </c>
      <c r="B43" s="21" t="s">
        <v>8247</v>
      </c>
      <c r="C43" s="22" t="s">
        <v>205</v>
      </c>
      <c r="D43" s="23" t="s">
        <v>8248</v>
      </c>
    </row>
    <row r="44" spans="1:4" ht="33.950000000000003" customHeight="1" x14ac:dyDescent="0.2">
      <c r="A44" s="20" t="s">
        <v>8249</v>
      </c>
      <c r="B44" s="21" t="s">
        <v>8250</v>
      </c>
      <c r="C44" s="22" t="s">
        <v>205</v>
      </c>
      <c r="D44" s="23" t="s">
        <v>8251</v>
      </c>
    </row>
    <row r="45" spans="1:4" ht="33.950000000000003" customHeight="1" x14ac:dyDescent="0.2">
      <c r="A45" s="20" t="s">
        <v>8252</v>
      </c>
      <c r="B45" s="21" t="s">
        <v>8253</v>
      </c>
      <c r="C45" s="22" t="s">
        <v>205</v>
      </c>
      <c r="D45" s="23" t="s">
        <v>8254</v>
      </c>
    </row>
    <row r="46" spans="1:4" ht="33.950000000000003" customHeight="1" x14ac:dyDescent="0.2">
      <c r="A46" s="20" t="s">
        <v>8255</v>
      </c>
      <c r="B46" s="21" t="s">
        <v>8256</v>
      </c>
      <c r="C46" s="22" t="s">
        <v>205</v>
      </c>
      <c r="D46" s="23" t="s">
        <v>8257</v>
      </c>
    </row>
    <row r="47" spans="1:4" ht="33.950000000000003" customHeight="1" x14ac:dyDescent="0.2">
      <c r="A47" s="20" t="s">
        <v>8258</v>
      </c>
      <c r="B47" s="21" t="s">
        <v>8259</v>
      </c>
      <c r="C47" s="22" t="s">
        <v>205</v>
      </c>
      <c r="D47" s="23" t="s">
        <v>8260</v>
      </c>
    </row>
    <row r="48" spans="1:4" ht="33.950000000000003" customHeight="1" x14ac:dyDescent="0.2">
      <c r="A48" s="20" t="s">
        <v>8261</v>
      </c>
      <c r="B48" s="21" t="s">
        <v>8262</v>
      </c>
      <c r="C48" s="22" t="s">
        <v>205</v>
      </c>
      <c r="D48" s="23" t="s">
        <v>8263</v>
      </c>
    </row>
    <row r="49" spans="1:4" ht="33.950000000000003" customHeight="1" x14ac:dyDescent="0.2">
      <c r="A49" s="20" t="s">
        <v>8264</v>
      </c>
      <c r="B49" s="21" t="s">
        <v>8265</v>
      </c>
      <c r="C49" s="22" t="s">
        <v>205</v>
      </c>
      <c r="D49" s="23" t="s">
        <v>8266</v>
      </c>
    </row>
    <row r="50" spans="1:4" ht="33.950000000000003" customHeight="1" x14ac:dyDescent="0.2">
      <c r="A50" s="20" t="s">
        <v>8267</v>
      </c>
      <c r="B50" s="21" t="s">
        <v>8268</v>
      </c>
      <c r="C50" s="22" t="s">
        <v>205</v>
      </c>
      <c r="D50" s="23" t="s">
        <v>8269</v>
      </c>
    </row>
    <row r="51" spans="1:4" ht="33.950000000000003" customHeight="1" x14ac:dyDescent="0.2">
      <c r="A51" s="20" t="s">
        <v>8270</v>
      </c>
      <c r="B51" s="21" t="s">
        <v>8271</v>
      </c>
      <c r="C51" s="22" t="s">
        <v>205</v>
      </c>
      <c r="D51" s="23" t="s">
        <v>8272</v>
      </c>
    </row>
    <row r="52" spans="1:4" ht="33.950000000000003" customHeight="1" x14ac:dyDescent="0.2">
      <c r="A52" s="20" t="s">
        <v>8273</v>
      </c>
      <c r="B52" s="21" t="s">
        <v>8274</v>
      </c>
      <c r="C52" s="22" t="s">
        <v>205</v>
      </c>
      <c r="D52" s="23" t="s">
        <v>8275</v>
      </c>
    </row>
    <row r="53" spans="1:4" ht="33.950000000000003" customHeight="1" x14ac:dyDescent="0.2">
      <c r="A53" s="20" t="s">
        <v>8276</v>
      </c>
      <c r="B53" s="21" t="s">
        <v>8277</v>
      </c>
      <c r="C53" s="22" t="s">
        <v>205</v>
      </c>
      <c r="D53" s="23" t="s">
        <v>8278</v>
      </c>
    </row>
    <row r="54" spans="1:4" ht="33.950000000000003" customHeight="1" x14ac:dyDescent="0.2">
      <c r="A54" s="20" t="s">
        <v>8279</v>
      </c>
      <c r="B54" s="21" t="s">
        <v>8280</v>
      </c>
      <c r="C54" s="22" t="s">
        <v>205</v>
      </c>
      <c r="D54" s="23" t="s">
        <v>8281</v>
      </c>
    </row>
    <row r="55" spans="1:4" ht="33.950000000000003" customHeight="1" x14ac:dyDescent="0.2">
      <c r="A55" s="20" t="s">
        <v>8282</v>
      </c>
      <c r="B55" s="21" t="s">
        <v>8283</v>
      </c>
      <c r="C55" s="22" t="s">
        <v>205</v>
      </c>
      <c r="D55" s="23" t="s">
        <v>8284</v>
      </c>
    </row>
    <row r="56" spans="1:4" ht="33.950000000000003" customHeight="1" x14ac:dyDescent="0.2">
      <c r="A56" s="20" t="s">
        <v>8285</v>
      </c>
      <c r="B56" s="21" t="s">
        <v>8286</v>
      </c>
      <c r="C56" s="22" t="s">
        <v>205</v>
      </c>
      <c r="D56" s="23" t="s">
        <v>8287</v>
      </c>
    </row>
    <row r="57" spans="1:4" ht="33.950000000000003" customHeight="1" x14ac:dyDescent="0.2">
      <c r="A57" s="20" t="s">
        <v>8288</v>
      </c>
      <c r="B57" s="21" t="s">
        <v>8289</v>
      </c>
      <c r="C57" s="22" t="s">
        <v>205</v>
      </c>
      <c r="D57" s="23" t="s">
        <v>8290</v>
      </c>
    </row>
    <row r="58" spans="1:4" ht="33.950000000000003" customHeight="1" x14ac:dyDescent="0.2">
      <c r="A58" s="20" t="s">
        <v>8291</v>
      </c>
      <c r="B58" s="21" t="s">
        <v>8292</v>
      </c>
      <c r="C58" s="22" t="s">
        <v>205</v>
      </c>
      <c r="D58" s="23" t="s">
        <v>8293</v>
      </c>
    </row>
    <row r="59" spans="1:4" ht="33.950000000000003" customHeight="1" x14ac:dyDescent="0.2">
      <c r="A59" s="20" t="s">
        <v>8294</v>
      </c>
      <c r="B59" s="21" t="s">
        <v>8295</v>
      </c>
      <c r="C59" s="22" t="s">
        <v>205</v>
      </c>
      <c r="D59" s="23" t="s">
        <v>8296</v>
      </c>
    </row>
    <row r="60" spans="1:4" ht="33.950000000000003" customHeight="1" x14ac:dyDescent="0.2">
      <c r="A60" s="20" t="s">
        <v>8297</v>
      </c>
      <c r="B60" s="21" t="s">
        <v>8298</v>
      </c>
      <c r="C60" s="22" t="s">
        <v>205</v>
      </c>
      <c r="D60" s="23" t="s">
        <v>8299</v>
      </c>
    </row>
    <row r="61" spans="1:4" ht="33.950000000000003" customHeight="1" x14ac:dyDescent="0.2">
      <c r="A61" s="20" t="s">
        <v>8300</v>
      </c>
      <c r="B61" s="21" t="s">
        <v>8301</v>
      </c>
      <c r="C61" s="22" t="s">
        <v>205</v>
      </c>
      <c r="D61" s="23" t="s">
        <v>8302</v>
      </c>
    </row>
    <row r="62" spans="1:4" ht="33.950000000000003" customHeight="1" x14ac:dyDescent="0.2">
      <c r="A62" s="20" t="s">
        <v>8303</v>
      </c>
      <c r="B62" s="21" t="s">
        <v>8304</v>
      </c>
      <c r="C62" s="22" t="s">
        <v>205</v>
      </c>
      <c r="D62" s="23" t="s">
        <v>8305</v>
      </c>
    </row>
    <row r="63" spans="1:4" ht="33.950000000000003" customHeight="1" x14ac:dyDescent="0.2">
      <c r="A63" s="20" t="s">
        <v>8306</v>
      </c>
      <c r="B63" s="21" t="s">
        <v>8307</v>
      </c>
      <c r="C63" s="22" t="s">
        <v>205</v>
      </c>
      <c r="D63" s="23" t="s">
        <v>8308</v>
      </c>
    </row>
    <row r="64" spans="1:4" ht="33.950000000000003" customHeight="1" x14ac:dyDescent="0.2">
      <c r="A64" s="20" t="s">
        <v>8309</v>
      </c>
      <c r="B64" s="21" t="s">
        <v>8310</v>
      </c>
      <c r="C64" s="22" t="s">
        <v>205</v>
      </c>
      <c r="D64" s="23" t="s">
        <v>8311</v>
      </c>
    </row>
    <row r="65" spans="1:4" ht="33.950000000000003" customHeight="1" x14ac:dyDescent="0.2">
      <c r="A65" s="20" t="s">
        <v>8312</v>
      </c>
      <c r="B65" s="21" t="s">
        <v>8313</v>
      </c>
      <c r="C65" s="22" t="s">
        <v>205</v>
      </c>
      <c r="D65" s="23" t="s">
        <v>8314</v>
      </c>
    </row>
    <row r="66" spans="1:4" ht="33.950000000000003" customHeight="1" x14ac:dyDescent="0.2">
      <c r="A66" s="20" t="s">
        <v>8315</v>
      </c>
      <c r="B66" s="21" t="s">
        <v>8316</v>
      </c>
      <c r="C66" s="22" t="s">
        <v>205</v>
      </c>
      <c r="D66" s="23" t="s">
        <v>8317</v>
      </c>
    </row>
    <row r="67" spans="1:4" ht="33.950000000000003" customHeight="1" x14ac:dyDescent="0.2">
      <c r="A67" s="20" t="s">
        <v>8318</v>
      </c>
      <c r="B67" s="21" t="s">
        <v>8319</v>
      </c>
      <c r="C67" s="22" t="s">
        <v>205</v>
      </c>
      <c r="D67" s="23" t="s">
        <v>8320</v>
      </c>
    </row>
    <row r="68" spans="1:4" ht="33.950000000000003" customHeight="1" x14ac:dyDescent="0.2">
      <c r="A68" s="20" t="s">
        <v>8321</v>
      </c>
      <c r="B68" s="21" t="s">
        <v>8322</v>
      </c>
      <c r="C68" s="22" t="s">
        <v>205</v>
      </c>
      <c r="D68" s="23" t="s">
        <v>8323</v>
      </c>
    </row>
    <row r="69" spans="1:4" ht="33.950000000000003" customHeight="1" x14ac:dyDescent="0.2">
      <c r="A69" s="20" t="s">
        <v>8324</v>
      </c>
      <c r="B69" s="21" t="s">
        <v>8325</v>
      </c>
      <c r="C69" s="22" t="s">
        <v>205</v>
      </c>
      <c r="D69" s="23" t="s">
        <v>8326</v>
      </c>
    </row>
    <row r="70" spans="1:4" ht="33.950000000000003" customHeight="1" x14ac:dyDescent="0.2">
      <c r="A70" s="20" t="s">
        <v>8327</v>
      </c>
      <c r="B70" s="21" t="s">
        <v>8328</v>
      </c>
      <c r="C70" s="22" t="s">
        <v>205</v>
      </c>
      <c r="D70" s="23" t="s">
        <v>8329</v>
      </c>
    </row>
    <row r="71" spans="1:4" ht="33.950000000000003" customHeight="1" x14ac:dyDescent="0.2">
      <c r="A71" s="20" t="s">
        <v>8330</v>
      </c>
      <c r="B71" s="21" t="s">
        <v>8331</v>
      </c>
      <c r="C71" s="22" t="s">
        <v>205</v>
      </c>
      <c r="D71" s="23" t="s">
        <v>8332</v>
      </c>
    </row>
    <row r="72" spans="1:4" ht="33.950000000000003" customHeight="1" x14ac:dyDescent="0.2">
      <c r="A72" s="20" t="s">
        <v>8333</v>
      </c>
      <c r="B72" s="21" t="s">
        <v>8334</v>
      </c>
      <c r="C72" s="22" t="s">
        <v>205</v>
      </c>
      <c r="D72" s="23" t="s">
        <v>8335</v>
      </c>
    </row>
    <row r="73" spans="1:4" ht="33.950000000000003" customHeight="1" x14ac:dyDescent="0.2">
      <c r="A73" s="20" t="s">
        <v>8336</v>
      </c>
      <c r="B73" s="21" t="s">
        <v>8337</v>
      </c>
      <c r="C73" s="22" t="s">
        <v>97</v>
      </c>
      <c r="D73" s="23" t="s">
        <v>8338</v>
      </c>
    </row>
    <row r="74" spans="1:4" ht="33.950000000000003" customHeight="1" x14ac:dyDescent="0.2">
      <c r="A74" s="20" t="s">
        <v>8339</v>
      </c>
      <c r="B74" s="21" t="s">
        <v>8340</v>
      </c>
      <c r="C74" s="22" t="s">
        <v>97</v>
      </c>
      <c r="D74" s="23" t="s">
        <v>8341</v>
      </c>
    </row>
    <row r="75" spans="1:4" ht="33.950000000000003" customHeight="1" x14ac:dyDescent="0.2">
      <c r="A75" s="20" t="s">
        <v>8342</v>
      </c>
      <c r="B75" s="21" t="s">
        <v>8343</v>
      </c>
      <c r="C75" s="22" t="s">
        <v>97</v>
      </c>
      <c r="D75" s="23" t="s">
        <v>8344</v>
      </c>
    </row>
    <row r="76" spans="1:4" ht="33.950000000000003" customHeight="1" x14ac:dyDescent="0.2">
      <c r="A76" s="20" t="s">
        <v>8345</v>
      </c>
      <c r="B76" s="21" t="s">
        <v>8346</v>
      </c>
      <c r="C76" s="22" t="s">
        <v>97</v>
      </c>
      <c r="D76" s="23" t="s">
        <v>8347</v>
      </c>
    </row>
    <row r="77" spans="1:4" ht="33.950000000000003" customHeight="1" x14ac:dyDescent="0.2">
      <c r="A77" s="20" t="s">
        <v>8348</v>
      </c>
      <c r="B77" s="21" t="s">
        <v>8349</v>
      </c>
      <c r="C77" s="22" t="s">
        <v>97</v>
      </c>
      <c r="D77" s="23" t="s">
        <v>8350</v>
      </c>
    </row>
    <row r="78" spans="1:4" ht="33.950000000000003" customHeight="1" x14ac:dyDescent="0.2">
      <c r="A78" s="20" t="s">
        <v>8351</v>
      </c>
      <c r="B78" s="21" t="s">
        <v>8352</v>
      </c>
      <c r="C78" s="22" t="s">
        <v>97</v>
      </c>
      <c r="D78" s="23" t="s">
        <v>8353</v>
      </c>
    </row>
    <row r="79" spans="1:4" ht="33.950000000000003" customHeight="1" x14ac:dyDescent="0.2">
      <c r="A79" s="20" t="s">
        <v>8354</v>
      </c>
      <c r="B79" s="21" t="s">
        <v>8355</v>
      </c>
      <c r="C79" s="22" t="s">
        <v>97</v>
      </c>
      <c r="D79" s="23" t="s">
        <v>8356</v>
      </c>
    </row>
    <row r="80" spans="1:4" ht="33.950000000000003" customHeight="1" x14ac:dyDescent="0.2">
      <c r="A80" s="20" t="s">
        <v>8357</v>
      </c>
      <c r="B80" s="21" t="s">
        <v>8358</v>
      </c>
      <c r="C80" s="22" t="s">
        <v>97</v>
      </c>
      <c r="D80" s="23" t="s">
        <v>8359</v>
      </c>
    </row>
    <row r="81" spans="1:4" ht="33.950000000000003" customHeight="1" x14ac:dyDescent="0.2">
      <c r="A81" s="20" t="s">
        <v>8360</v>
      </c>
      <c r="B81" s="21" t="s">
        <v>8361</v>
      </c>
      <c r="C81" s="22" t="s">
        <v>97</v>
      </c>
      <c r="D81" s="23" t="s">
        <v>8362</v>
      </c>
    </row>
    <row r="82" spans="1:4" ht="33.950000000000003" customHeight="1" x14ac:dyDescent="0.2">
      <c r="A82" s="20" t="s">
        <v>8363</v>
      </c>
      <c r="B82" s="21" t="s">
        <v>8364</v>
      </c>
      <c r="C82" s="22" t="s">
        <v>205</v>
      </c>
      <c r="D82" s="23" t="s">
        <v>8365</v>
      </c>
    </row>
    <row r="83" spans="1:4" ht="33.950000000000003" customHeight="1" x14ac:dyDescent="0.2">
      <c r="A83" s="20" t="s">
        <v>8366</v>
      </c>
      <c r="B83" s="21" t="s">
        <v>8367</v>
      </c>
      <c r="C83" s="22" t="s">
        <v>205</v>
      </c>
      <c r="D83" s="23" t="s">
        <v>8368</v>
      </c>
    </row>
    <row r="84" spans="1:4" ht="33.950000000000003" customHeight="1" x14ac:dyDescent="0.2">
      <c r="A84" s="20" t="s">
        <v>8369</v>
      </c>
      <c r="B84" s="21" t="s">
        <v>8370</v>
      </c>
      <c r="C84" s="22" t="s">
        <v>205</v>
      </c>
      <c r="D84" s="23" t="s">
        <v>8371</v>
      </c>
    </row>
    <row r="85" spans="1:4" ht="33.950000000000003" customHeight="1" x14ac:dyDescent="0.2">
      <c r="A85" s="20" t="s">
        <v>8372</v>
      </c>
      <c r="B85" s="21" t="s">
        <v>8373</v>
      </c>
      <c r="C85" s="22" t="s">
        <v>205</v>
      </c>
      <c r="D85" s="23" t="s">
        <v>8374</v>
      </c>
    </row>
    <row r="86" spans="1:4" ht="33.950000000000003" customHeight="1" x14ac:dyDescent="0.2">
      <c r="A86" s="20" t="s">
        <v>8375</v>
      </c>
      <c r="B86" s="21" t="s">
        <v>8376</v>
      </c>
      <c r="C86" s="22" t="s">
        <v>205</v>
      </c>
      <c r="D86" s="23" t="s">
        <v>8377</v>
      </c>
    </row>
    <row r="87" spans="1:4" ht="33.950000000000003" customHeight="1" x14ac:dyDescent="0.2">
      <c r="A87" s="20" t="s">
        <v>8378</v>
      </c>
      <c r="B87" s="21" t="s">
        <v>8379</v>
      </c>
      <c r="C87" s="22" t="s">
        <v>205</v>
      </c>
      <c r="D87" s="23" t="s">
        <v>8380</v>
      </c>
    </row>
    <row r="88" spans="1:4" ht="33.950000000000003" customHeight="1" x14ac:dyDescent="0.2">
      <c r="A88" s="20" t="s">
        <v>8381</v>
      </c>
      <c r="B88" s="21" t="s">
        <v>8382</v>
      </c>
      <c r="C88" s="22" t="s">
        <v>205</v>
      </c>
      <c r="D88" s="23" t="s">
        <v>8383</v>
      </c>
    </row>
    <row r="89" spans="1:4" ht="33.950000000000003" customHeight="1" x14ac:dyDescent="0.2">
      <c r="A89" s="20" t="s">
        <v>8384</v>
      </c>
      <c r="B89" s="21" t="s">
        <v>8385</v>
      </c>
      <c r="C89" s="22" t="s">
        <v>205</v>
      </c>
      <c r="D89" s="23" t="s">
        <v>8386</v>
      </c>
    </row>
    <row r="90" spans="1:4" ht="33.950000000000003" customHeight="1" x14ac:dyDescent="0.2">
      <c r="A90" s="20" t="s">
        <v>8387</v>
      </c>
      <c r="B90" s="21" t="s">
        <v>8388</v>
      </c>
      <c r="C90" s="22" t="s">
        <v>205</v>
      </c>
      <c r="D90" s="23" t="s">
        <v>8389</v>
      </c>
    </row>
    <row r="91" spans="1:4" ht="33.950000000000003" customHeight="1" x14ac:dyDescent="0.2">
      <c r="A91" s="20" t="s">
        <v>8390</v>
      </c>
      <c r="B91" s="21" t="s">
        <v>8391</v>
      </c>
      <c r="C91" s="22" t="s">
        <v>205</v>
      </c>
      <c r="D91" s="23" t="s">
        <v>8392</v>
      </c>
    </row>
    <row r="92" spans="1:4" ht="33.950000000000003" customHeight="1" x14ac:dyDescent="0.2">
      <c r="A92" s="20" t="s">
        <v>8393</v>
      </c>
      <c r="B92" s="21" t="s">
        <v>8394</v>
      </c>
      <c r="C92" s="22" t="s">
        <v>205</v>
      </c>
      <c r="D92" s="23" t="s">
        <v>8395</v>
      </c>
    </row>
    <row r="93" spans="1:4" ht="33.950000000000003" customHeight="1" x14ac:dyDescent="0.2">
      <c r="A93" s="20" t="s">
        <v>8396</v>
      </c>
      <c r="B93" s="21" t="s">
        <v>8397</v>
      </c>
      <c r="C93" s="22" t="s">
        <v>205</v>
      </c>
      <c r="D93" s="23" t="s">
        <v>8398</v>
      </c>
    </row>
    <row r="94" spans="1:4" ht="33.950000000000003" customHeight="1" x14ac:dyDescent="0.2">
      <c r="A94" s="20" t="s">
        <v>8399</v>
      </c>
      <c r="B94" s="21" t="s">
        <v>8400</v>
      </c>
      <c r="C94" s="22" t="s">
        <v>205</v>
      </c>
      <c r="D94" s="23" t="s">
        <v>8401</v>
      </c>
    </row>
    <row r="95" spans="1:4" ht="33.950000000000003" customHeight="1" x14ac:dyDescent="0.2">
      <c r="A95" s="20" t="s">
        <v>8402</v>
      </c>
      <c r="B95" s="21" t="s">
        <v>8403</v>
      </c>
      <c r="C95" s="22" t="s">
        <v>205</v>
      </c>
      <c r="D95" s="23" t="s">
        <v>8404</v>
      </c>
    </row>
    <row r="96" spans="1:4" ht="33.950000000000003" customHeight="1" x14ac:dyDescent="0.2">
      <c r="A96" s="20" t="s">
        <v>8405</v>
      </c>
      <c r="B96" s="21" t="s">
        <v>8406</v>
      </c>
      <c r="C96" s="22" t="s">
        <v>205</v>
      </c>
      <c r="D96" s="23" t="s">
        <v>8407</v>
      </c>
    </row>
    <row r="97" spans="1:4" ht="33.950000000000003" customHeight="1" x14ac:dyDescent="0.2">
      <c r="A97" s="20" t="s">
        <v>8408</v>
      </c>
      <c r="B97" s="21" t="s">
        <v>8409</v>
      </c>
      <c r="C97" s="22" t="s">
        <v>205</v>
      </c>
      <c r="D97" s="23" t="s">
        <v>8410</v>
      </c>
    </row>
    <row r="98" spans="1:4" ht="33.950000000000003" customHeight="1" x14ac:dyDescent="0.2">
      <c r="A98" s="20" t="s">
        <v>8411</v>
      </c>
      <c r="B98" s="21" t="s">
        <v>8412</v>
      </c>
      <c r="C98" s="22" t="s">
        <v>205</v>
      </c>
      <c r="D98" s="23" t="s">
        <v>8413</v>
      </c>
    </row>
    <row r="99" spans="1:4" ht="33.950000000000003" customHeight="1" x14ac:dyDescent="0.2">
      <c r="A99" s="20" t="s">
        <v>8414</v>
      </c>
      <c r="B99" s="21" t="s">
        <v>8415</v>
      </c>
      <c r="C99" s="22" t="s">
        <v>205</v>
      </c>
      <c r="D99" s="23" t="s">
        <v>8416</v>
      </c>
    </row>
    <row r="100" spans="1:4" ht="33.950000000000003" customHeight="1" x14ac:dyDescent="0.2">
      <c r="A100" s="20" t="s">
        <v>8417</v>
      </c>
      <c r="B100" s="21" t="s">
        <v>8418</v>
      </c>
      <c r="C100" s="22" t="s">
        <v>205</v>
      </c>
      <c r="D100" s="23" t="s">
        <v>8419</v>
      </c>
    </row>
    <row r="101" spans="1:4" ht="33.950000000000003" customHeight="1" x14ac:dyDescent="0.2">
      <c r="A101" s="20" t="s">
        <v>8420</v>
      </c>
      <c r="B101" s="21" t="s">
        <v>8421</v>
      </c>
      <c r="C101" s="22" t="s">
        <v>205</v>
      </c>
      <c r="D101" s="23" t="s">
        <v>8422</v>
      </c>
    </row>
    <row r="102" spans="1:4" ht="33.950000000000003" customHeight="1" x14ac:dyDescent="0.2">
      <c r="A102" s="20" t="s">
        <v>8423</v>
      </c>
      <c r="B102" s="21" t="s">
        <v>8424</v>
      </c>
      <c r="C102" s="22" t="s">
        <v>205</v>
      </c>
      <c r="D102" s="23" t="s">
        <v>8425</v>
      </c>
    </row>
    <row r="103" spans="1:4" ht="33.950000000000003" customHeight="1" x14ac:dyDescent="0.2">
      <c r="A103" s="20" t="s">
        <v>8426</v>
      </c>
      <c r="B103" s="21" t="s">
        <v>8427</v>
      </c>
      <c r="C103" s="22" t="s">
        <v>205</v>
      </c>
      <c r="D103" s="23" t="s">
        <v>8428</v>
      </c>
    </row>
    <row r="104" spans="1:4" ht="33.950000000000003" customHeight="1" x14ac:dyDescent="0.2">
      <c r="A104" s="20" t="s">
        <v>8429</v>
      </c>
      <c r="B104" s="21" t="s">
        <v>8430</v>
      </c>
      <c r="C104" s="22" t="s">
        <v>205</v>
      </c>
      <c r="D104" s="23" t="s">
        <v>8431</v>
      </c>
    </row>
    <row r="105" spans="1:4" ht="33.950000000000003" customHeight="1" x14ac:dyDescent="0.2">
      <c r="A105" s="20" t="s">
        <v>8432</v>
      </c>
      <c r="B105" s="21" t="s">
        <v>8433</v>
      </c>
      <c r="C105" s="22" t="s">
        <v>205</v>
      </c>
      <c r="D105" s="23" t="s">
        <v>8434</v>
      </c>
    </row>
    <row r="106" spans="1:4" ht="33.950000000000003" customHeight="1" x14ac:dyDescent="0.2">
      <c r="A106" s="20" t="s">
        <v>8435</v>
      </c>
      <c r="B106" s="21" t="s">
        <v>8436</v>
      </c>
      <c r="C106" s="22" t="s">
        <v>205</v>
      </c>
      <c r="D106" s="23" t="s">
        <v>8437</v>
      </c>
    </row>
    <row r="107" spans="1:4" ht="33.950000000000003" customHeight="1" x14ac:dyDescent="0.2">
      <c r="A107" s="20" t="s">
        <v>8438</v>
      </c>
      <c r="B107" s="21" t="s">
        <v>8439</v>
      </c>
      <c r="C107" s="22" t="s">
        <v>205</v>
      </c>
      <c r="D107" s="23" t="s">
        <v>8440</v>
      </c>
    </row>
    <row r="108" spans="1:4" ht="33.950000000000003" customHeight="1" x14ac:dyDescent="0.2">
      <c r="A108" s="20" t="s">
        <v>8441</v>
      </c>
      <c r="B108" s="21" t="s">
        <v>8442</v>
      </c>
      <c r="C108" s="22" t="s">
        <v>205</v>
      </c>
      <c r="D108" s="23" t="s">
        <v>8443</v>
      </c>
    </row>
    <row r="109" spans="1:4" ht="33.950000000000003" customHeight="1" x14ac:dyDescent="0.2">
      <c r="A109" s="20" t="s">
        <v>8444</v>
      </c>
      <c r="B109" s="21" t="s">
        <v>8445</v>
      </c>
      <c r="C109" s="22" t="s">
        <v>205</v>
      </c>
      <c r="D109" s="23" t="s">
        <v>8446</v>
      </c>
    </row>
    <row r="110" spans="1:4" ht="33.950000000000003" customHeight="1" x14ac:dyDescent="0.2">
      <c r="A110" s="20" t="s">
        <v>8447</v>
      </c>
      <c r="B110" s="21" t="s">
        <v>8448</v>
      </c>
      <c r="C110" s="22" t="s">
        <v>205</v>
      </c>
      <c r="D110" s="23" t="s">
        <v>8449</v>
      </c>
    </row>
    <row r="111" spans="1:4" ht="33.950000000000003" customHeight="1" x14ac:dyDescent="0.2">
      <c r="A111" s="20" t="s">
        <v>8450</v>
      </c>
      <c r="B111" s="21" t="s">
        <v>8451</v>
      </c>
      <c r="C111" s="22" t="s">
        <v>205</v>
      </c>
      <c r="D111" s="23" t="s">
        <v>8452</v>
      </c>
    </row>
    <row r="112" spans="1:4" ht="33.950000000000003" customHeight="1" x14ac:dyDescent="0.2">
      <c r="A112" s="20" t="s">
        <v>8453</v>
      </c>
      <c r="B112" s="21" t="s">
        <v>8454</v>
      </c>
      <c r="C112" s="22" t="s">
        <v>205</v>
      </c>
      <c r="D112" s="23" t="s">
        <v>8455</v>
      </c>
    </row>
    <row r="113" spans="1:4" ht="33.950000000000003" customHeight="1" x14ac:dyDescent="0.2">
      <c r="A113" s="20" t="s">
        <v>8456</v>
      </c>
      <c r="B113" s="21" t="s">
        <v>8457</v>
      </c>
      <c r="C113" s="22" t="s">
        <v>205</v>
      </c>
      <c r="D113" s="23" t="s">
        <v>8458</v>
      </c>
    </row>
    <row r="114" spans="1:4" ht="33.950000000000003" customHeight="1" x14ac:dyDescent="0.2">
      <c r="A114" s="20" t="s">
        <v>8459</v>
      </c>
      <c r="B114" s="21" t="s">
        <v>8460</v>
      </c>
      <c r="C114" s="22" t="s">
        <v>205</v>
      </c>
      <c r="D114" s="23" t="s">
        <v>8461</v>
      </c>
    </row>
    <row r="115" spans="1:4" ht="33.950000000000003" customHeight="1" x14ac:dyDescent="0.2">
      <c r="A115" s="20" t="s">
        <v>8462</v>
      </c>
      <c r="B115" s="21" t="s">
        <v>8463</v>
      </c>
      <c r="C115" s="22" t="s">
        <v>205</v>
      </c>
      <c r="D115" s="23" t="s">
        <v>8464</v>
      </c>
    </row>
    <row r="116" spans="1:4" ht="33.950000000000003" customHeight="1" x14ac:dyDescent="0.2">
      <c r="A116" s="20" t="s">
        <v>8465</v>
      </c>
      <c r="B116" s="21" t="s">
        <v>8466</v>
      </c>
      <c r="C116" s="22" t="s">
        <v>97</v>
      </c>
      <c r="D116" s="23" t="s">
        <v>8467</v>
      </c>
    </row>
    <row r="117" spans="1:4" ht="33.950000000000003" customHeight="1" x14ac:dyDescent="0.2">
      <c r="A117" s="20" t="s">
        <v>8468</v>
      </c>
      <c r="B117" s="21" t="s">
        <v>8469</v>
      </c>
      <c r="C117" s="22" t="s">
        <v>97</v>
      </c>
      <c r="D117" s="23" t="s">
        <v>8470</v>
      </c>
    </row>
    <row r="118" spans="1:4" ht="33.950000000000003" customHeight="1" x14ac:dyDescent="0.2">
      <c r="A118" s="20" t="s">
        <v>8471</v>
      </c>
      <c r="B118" s="21" t="s">
        <v>8472</v>
      </c>
      <c r="C118" s="22" t="s">
        <v>97</v>
      </c>
      <c r="D118" s="23" t="s">
        <v>8473</v>
      </c>
    </row>
    <row r="119" spans="1:4" ht="33.950000000000003" customHeight="1" x14ac:dyDescent="0.2">
      <c r="A119" s="20" t="s">
        <v>8474</v>
      </c>
      <c r="B119" s="21" t="s">
        <v>8475</v>
      </c>
      <c r="C119" s="22" t="s">
        <v>97</v>
      </c>
      <c r="D119" s="23" t="s">
        <v>8476</v>
      </c>
    </row>
    <row r="120" spans="1:4" ht="33.950000000000003" customHeight="1" x14ac:dyDescent="0.2">
      <c r="A120" s="20" t="s">
        <v>8477</v>
      </c>
      <c r="B120" s="21" t="s">
        <v>8478</v>
      </c>
      <c r="C120" s="22" t="s">
        <v>97</v>
      </c>
      <c r="D120" s="23" t="s">
        <v>8479</v>
      </c>
    </row>
    <row r="121" spans="1:4" ht="33.950000000000003" customHeight="1" x14ac:dyDescent="0.2">
      <c r="A121" s="20" t="s">
        <v>8480</v>
      </c>
      <c r="B121" s="21" t="s">
        <v>8481</v>
      </c>
      <c r="C121" s="22" t="s">
        <v>205</v>
      </c>
      <c r="D121" s="23" t="s">
        <v>8482</v>
      </c>
    </row>
    <row r="122" spans="1:4" ht="33.950000000000003" customHeight="1" x14ac:dyDescent="0.2">
      <c r="A122" s="20" t="s">
        <v>8483</v>
      </c>
      <c r="B122" s="21" t="s">
        <v>8484</v>
      </c>
      <c r="C122" s="22" t="s">
        <v>205</v>
      </c>
      <c r="D122" s="23" t="s">
        <v>8485</v>
      </c>
    </row>
    <row r="123" spans="1:4" ht="33.950000000000003" customHeight="1" x14ac:dyDescent="0.2">
      <c r="A123" s="20" t="s">
        <v>8486</v>
      </c>
      <c r="B123" s="21" t="s">
        <v>8487</v>
      </c>
      <c r="C123" s="22" t="s">
        <v>205</v>
      </c>
      <c r="D123" s="23" t="s">
        <v>8488</v>
      </c>
    </row>
    <row r="124" spans="1:4" ht="33.950000000000003" customHeight="1" x14ac:dyDescent="0.2">
      <c r="A124" s="20" t="s">
        <v>8489</v>
      </c>
      <c r="B124" s="21" t="s">
        <v>8490</v>
      </c>
      <c r="C124" s="22" t="s">
        <v>205</v>
      </c>
      <c r="D124" s="23" t="s">
        <v>8491</v>
      </c>
    </row>
    <row r="125" spans="1:4" ht="33.950000000000003" customHeight="1" x14ac:dyDescent="0.2">
      <c r="A125" s="20" t="s">
        <v>8492</v>
      </c>
      <c r="B125" s="21" t="s">
        <v>8493</v>
      </c>
      <c r="C125" s="22" t="s">
        <v>205</v>
      </c>
      <c r="D125" s="23" t="s">
        <v>8494</v>
      </c>
    </row>
    <row r="126" spans="1:4" ht="33.950000000000003" customHeight="1" x14ac:dyDescent="0.2">
      <c r="A126" s="20" t="s">
        <v>8495</v>
      </c>
      <c r="B126" s="21" t="s">
        <v>8496</v>
      </c>
      <c r="C126" s="22" t="s">
        <v>205</v>
      </c>
      <c r="D126" s="23" t="s">
        <v>8497</v>
      </c>
    </row>
    <row r="127" spans="1:4" ht="33.950000000000003" customHeight="1" x14ac:dyDescent="0.2">
      <c r="A127" s="20" t="s">
        <v>8498</v>
      </c>
      <c r="B127" s="21" t="s">
        <v>8499</v>
      </c>
      <c r="C127" s="22" t="s">
        <v>205</v>
      </c>
      <c r="D127" s="23" t="s">
        <v>8500</v>
      </c>
    </row>
    <row r="128" spans="1:4" ht="33.950000000000003" customHeight="1" x14ac:dyDescent="0.2">
      <c r="A128" s="20" t="s">
        <v>8501</v>
      </c>
      <c r="B128" s="21" t="s">
        <v>8502</v>
      </c>
      <c r="C128" s="22" t="s">
        <v>205</v>
      </c>
      <c r="D128" s="23" t="s">
        <v>8503</v>
      </c>
    </row>
    <row r="129" spans="1:4" ht="33.950000000000003" customHeight="1" x14ac:dyDescent="0.2">
      <c r="A129" s="20" t="s">
        <v>8504</v>
      </c>
      <c r="B129" s="21" t="s">
        <v>8505</v>
      </c>
      <c r="C129" s="22" t="s">
        <v>205</v>
      </c>
      <c r="D129" s="23" t="s">
        <v>8506</v>
      </c>
    </row>
    <row r="130" spans="1:4" ht="33.950000000000003" customHeight="1" x14ac:dyDescent="0.2">
      <c r="A130" s="20" t="s">
        <v>8507</v>
      </c>
      <c r="B130" s="21" t="s">
        <v>8508</v>
      </c>
      <c r="C130" s="22" t="s">
        <v>205</v>
      </c>
      <c r="D130" s="23" t="s">
        <v>8509</v>
      </c>
    </row>
    <row r="131" spans="1:4" ht="33.950000000000003" customHeight="1" x14ac:dyDescent="0.2">
      <c r="A131" s="20" t="s">
        <v>8510</v>
      </c>
      <c r="B131" s="21" t="s">
        <v>8511</v>
      </c>
      <c r="C131" s="22" t="s">
        <v>205</v>
      </c>
      <c r="D131" s="23" t="s">
        <v>8512</v>
      </c>
    </row>
    <row r="132" spans="1:4" ht="33.950000000000003" customHeight="1" x14ac:dyDescent="0.2">
      <c r="A132" s="20" t="s">
        <v>8513</v>
      </c>
      <c r="B132" s="21" t="s">
        <v>8514</v>
      </c>
      <c r="C132" s="22" t="s">
        <v>205</v>
      </c>
      <c r="D132" s="23" t="s">
        <v>8515</v>
      </c>
    </row>
    <row r="133" spans="1:4" ht="33.950000000000003" customHeight="1" x14ac:dyDescent="0.2">
      <c r="A133" s="20" t="s">
        <v>8516</v>
      </c>
      <c r="B133" s="21" t="s">
        <v>8517</v>
      </c>
      <c r="C133" s="22" t="s">
        <v>205</v>
      </c>
      <c r="D133" s="23" t="s">
        <v>8518</v>
      </c>
    </row>
    <row r="134" spans="1:4" ht="33.950000000000003" customHeight="1" x14ac:dyDescent="0.2">
      <c r="A134" s="20" t="s">
        <v>8519</v>
      </c>
      <c r="B134" s="21" t="s">
        <v>8520</v>
      </c>
      <c r="C134" s="22" t="s">
        <v>205</v>
      </c>
      <c r="D134" s="23" t="s">
        <v>8521</v>
      </c>
    </row>
    <row r="135" spans="1:4" ht="33.950000000000003" customHeight="1" x14ac:dyDescent="0.2">
      <c r="A135" s="20" t="s">
        <v>8522</v>
      </c>
      <c r="B135" s="21" t="s">
        <v>8523</v>
      </c>
      <c r="C135" s="22" t="s">
        <v>205</v>
      </c>
      <c r="D135" s="23" t="s">
        <v>8524</v>
      </c>
    </row>
    <row r="136" spans="1:4" ht="33.950000000000003" customHeight="1" x14ac:dyDescent="0.2">
      <c r="A136" s="20" t="s">
        <v>8525</v>
      </c>
      <c r="B136" s="21" t="s">
        <v>8526</v>
      </c>
      <c r="C136" s="22" t="s">
        <v>205</v>
      </c>
      <c r="D136" s="23" t="s">
        <v>8527</v>
      </c>
    </row>
    <row r="137" spans="1:4" ht="33.950000000000003" customHeight="1" x14ac:dyDescent="0.2">
      <c r="A137" s="20" t="s">
        <v>8528</v>
      </c>
      <c r="B137" s="21" t="s">
        <v>8529</v>
      </c>
      <c r="C137" s="22" t="s">
        <v>205</v>
      </c>
      <c r="D137" s="23" t="s">
        <v>8530</v>
      </c>
    </row>
    <row r="138" spans="1:4" ht="33.950000000000003" customHeight="1" x14ac:dyDescent="0.2">
      <c r="A138" s="20" t="s">
        <v>8531</v>
      </c>
      <c r="B138" s="21" t="s">
        <v>8532</v>
      </c>
      <c r="C138" s="22" t="s">
        <v>205</v>
      </c>
      <c r="D138" s="23" t="s">
        <v>8533</v>
      </c>
    </row>
    <row r="139" spans="1:4" ht="33.950000000000003" customHeight="1" x14ac:dyDescent="0.2">
      <c r="A139" s="20" t="s">
        <v>8534</v>
      </c>
      <c r="B139" s="21" t="s">
        <v>8535</v>
      </c>
      <c r="C139" s="22" t="s">
        <v>205</v>
      </c>
      <c r="D139" s="23" t="s">
        <v>8536</v>
      </c>
    </row>
    <row r="140" spans="1:4" ht="33.950000000000003" customHeight="1" x14ac:dyDescent="0.2">
      <c r="A140" s="20" t="s">
        <v>8537</v>
      </c>
      <c r="B140" s="21" t="s">
        <v>8538</v>
      </c>
      <c r="C140" s="22" t="s">
        <v>205</v>
      </c>
      <c r="D140" s="23" t="s">
        <v>8539</v>
      </c>
    </row>
    <row r="141" spans="1:4" ht="33.950000000000003" customHeight="1" x14ac:dyDescent="0.2">
      <c r="A141" s="20" t="s">
        <v>8540</v>
      </c>
      <c r="B141" s="21" t="s">
        <v>8541</v>
      </c>
      <c r="C141" s="22" t="s">
        <v>205</v>
      </c>
      <c r="D141" s="23" t="s">
        <v>8542</v>
      </c>
    </row>
    <row r="142" spans="1:4" ht="33.950000000000003" customHeight="1" x14ac:dyDescent="0.2">
      <c r="A142" s="20" t="s">
        <v>8543</v>
      </c>
      <c r="B142" s="21" t="s">
        <v>8544</v>
      </c>
      <c r="C142" s="22" t="s">
        <v>205</v>
      </c>
      <c r="D142" s="23" t="s">
        <v>8545</v>
      </c>
    </row>
    <row r="143" spans="1:4" ht="33.950000000000003" customHeight="1" x14ac:dyDescent="0.2">
      <c r="A143" s="20" t="s">
        <v>8546</v>
      </c>
      <c r="B143" s="21" t="s">
        <v>8547</v>
      </c>
      <c r="C143" s="22" t="s">
        <v>205</v>
      </c>
      <c r="D143" s="23" t="s">
        <v>8548</v>
      </c>
    </row>
    <row r="144" spans="1:4" ht="33.950000000000003" customHeight="1" x14ac:dyDescent="0.2">
      <c r="A144" s="20" t="s">
        <v>8549</v>
      </c>
      <c r="B144" s="21" t="s">
        <v>8550</v>
      </c>
      <c r="C144" s="22" t="s">
        <v>205</v>
      </c>
      <c r="D144" s="23" t="s">
        <v>8551</v>
      </c>
    </row>
    <row r="145" spans="1:4" ht="33.950000000000003" customHeight="1" x14ac:dyDescent="0.2">
      <c r="A145" s="20" t="s">
        <v>8552</v>
      </c>
      <c r="B145" s="21" t="s">
        <v>8553</v>
      </c>
      <c r="C145" s="22" t="s">
        <v>205</v>
      </c>
      <c r="D145" s="23" t="s">
        <v>8554</v>
      </c>
    </row>
    <row r="146" spans="1:4" ht="33.950000000000003" customHeight="1" x14ac:dyDescent="0.2">
      <c r="A146" s="20" t="s">
        <v>8555</v>
      </c>
      <c r="B146" s="21" t="s">
        <v>8556</v>
      </c>
      <c r="C146" s="22" t="s">
        <v>205</v>
      </c>
      <c r="D146" s="23" t="s">
        <v>8557</v>
      </c>
    </row>
    <row r="147" spans="1:4" ht="33.950000000000003" customHeight="1" x14ac:dyDescent="0.2">
      <c r="A147" s="20" t="s">
        <v>8558</v>
      </c>
      <c r="B147" s="21" t="s">
        <v>8559</v>
      </c>
      <c r="C147" s="22" t="s">
        <v>205</v>
      </c>
      <c r="D147" s="23" t="s">
        <v>8560</v>
      </c>
    </row>
    <row r="148" spans="1:4" ht="33.950000000000003" customHeight="1" x14ac:dyDescent="0.2">
      <c r="A148" s="20" t="s">
        <v>8561</v>
      </c>
      <c r="B148" s="21" t="s">
        <v>8562</v>
      </c>
      <c r="C148" s="22" t="s">
        <v>205</v>
      </c>
      <c r="D148" s="23" t="s">
        <v>8563</v>
      </c>
    </row>
    <row r="149" spans="1:4" ht="33.950000000000003" customHeight="1" x14ac:dyDescent="0.2">
      <c r="A149" s="20" t="s">
        <v>8564</v>
      </c>
      <c r="B149" s="21" t="s">
        <v>8565</v>
      </c>
      <c r="C149" s="22" t="s">
        <v>205</v>
      </c>
      <c r="D149" s="23" t="s">
        <v>8566</v>
      </c>
    </row>
    <row r="150" spans="1:4" ht="33.950000000000003" customHeight="1" x14ac:dyDescent="0.2">
      <c r="A150" s="20" t="s">
        <v>8567</v>
      </c>
      <c r="B150" s="21" t="s">
        <v>8568</v>
      </c>
      <c r="C150" s="22" t="s">
        <v>205</v>
      </c>
      <c r="D150" s="23" t="s">
        <v>8569</v>
      </c>
    </row>
    <row r="151" spans="1:4" ht="33.950000000000003" customHeight="1" x14ac:dyDescent="0.2">
      <c r="A151" s="20" t="s">
        <v>8570</v>
      </c>
      <c r="B151" s="21" t="s">
        <v>8571</v>
      </c>
      <c r="C151" s="22" t="s">
        <v>205</v>
      </c>
      <c r="D151" s="23" t="s">
        <v>8572</v>
      </c>
    </row>
    <row r="152" spans="1:4" ht="33.950000000000003" customHeight="1" x14ac:dyDescent="0.2">
      <c r="A152" s="20" t="s">
        <v>8573</v>
      </c>
      <c r="B152" s="21" t="s">
        <v>8574</v>
      </c>
      <c r="C152" s="22" t="s">
        <v>205</v>
      </c>
      <c r="D152" s="23" t="s">
        <v>8575</v>
      </c>
    </row>
    <row r="153" spans="1:4" ht="33.950000000000003" customHeight="1" x14ac:dyDescent="0.2">
      <c r="A153" s="20" t="s">
        <v>8576</v>
      </c>
      <c r="B153" s="21" t="s">
        <v>8577</v>
      </c>
      <c r="C153" s="22" t="s">
        <v>205</v>
      </c>
      <c r="D153" s="23" t="s">
        <v>8578</v>
      </c>
    </row>
    <row r="154" spans="1:4" ht="33.950000000000003" customHeight="1" x14ac:dyDescent="0.2">
      <c r="A154" s="20" t="s">
        <v>8579</v>
      </c>
      <c r="B154" s="21" t="s">
        <v>8580</v>
      </c>
      <c r="C154" s="22" t="s">
        <v>205</v>
      </c>
      <c r="D154" s="23" t="s">
        <v>8581</v>
      </c>
    </row>
    <row r="155" spans="1:4" ht="33.950000000000003" customHeight="1" x14ac:dyDescent="0.2">
      <c r="A155" s="20" t="s">
        <v>8582</v>
      </c>
      <c r="B155" s="21" t="s">
        <v>8583</v>
      </c>
      <c r="C155" s="22" t="s">
        <v>205</v>
      </c>
      <c r="D155" s="23" t="s">
        <v>8584</v>
      </c>
    </row>
    <row r="156" spans="1:4" ht="33.950000000000003" customHeight="1" x14ac:dyDescent="0.2">
      <c r="A156" s="20" t="s">
        <v>8585</v>
      </c>
      <c r="B156" s="21" t="s">
        <v>8586</v>
      </c>
      <c r="C156" s="22" t="s">
        <v>205</v>
      </c>
      <c r="D156" s="23" t="s">
        <v>8587</v>
      </c>
    </row>
    <row r="157" spans="1:4" ht="33.950000000000003" customHeight="1" x14ac:dyDescent="0.2">
      <c r="A157" s="20" t="s">
        <v>8588</v>
      </c>
      <c r="B157" s="21" t="s">
        <v>8589</v>
      </c>
      <c r="C157" s="22" t="s">
        <v>205</v>
      </c>
      <c r="D157" s="23" t="s">
        <v>8590</v>
      </c>
    </row>
    <row r="158" spans="1:4" ht="33.950000000000003" customHeight="1" x14ac:dyDescent="0.2">
      <c r="A158" s="20" t="s">
        <v>8591</v>
      </c>
      <c r="B158" s="21" t="s">
        <v>8592</v>
      </c>
      <c r="C158" s="22" t="s">
        <v>205</v>
      </c>
      <c r="D158" s="23" t="s">
        <v>8593</v>
      </c>
    </row>
    <row r="159" spans="1:4" ht="33.950000000000003" customHeight="1" x14ac:dyDescent="0.2">
      <c r="A159" s="20" t="s">
        <v>8594</v>
      </c>
      <c r="B159" s="21" t="s">
        <v>8595</v>
      </c>
      <c r="C159" s="22" t="s">
        <v>205</v>
      </c>
      <c r="D159" s="23" t="s">
        <v>8596</v>
      </c>
    </row>
    <row r="160" spans="1:4" ht="33.950000000000003" customHeight="1" x14ac:dyDescent="0.2">
      <c r="A160" s="20" t="s">
        <v>8597</v>
      </c>
      <c r="B160" s="21" t="s">
        <v>8598</v>
      </c>
      <c r="C160" s="22" t="s">
        <v>205</v>
      </c>
      <c r="D160" s="23" t="s">
        <v>8599</v>
      </c>
    </row>
    <row r="161" spans="1:4" ht="33.950000000000003" customHeight="1" x14ac:dyDescent="0.2">
      <c r="A161" s="20" t="s">
        <v>8600</v>
      </c>
      <c r="B161" s="21" t="s">
        <v>8601</v>
      </c>
      <c r="C161" s="22" t="s">
        <v>205</v>
      </c>
      <c r="D161" s="23" t="s">
        <v>8602</v>
      </c>
    </row>
    <row r="162" spans="1:4" ht="33.950000000000003" customHeight="1" x14ac:dyDescent="0.2">
      <c r="A162" s="20" t="s">
        <v>8603</v>
      </c>
      <c r="B162" s="21" t="s">
        <v>8604</v>
      </c>
      <c r="C162" s="22" t="s">
        <v>205</v>
      </c>
      <c r="D162" s="23" t="s">
        <v>8605</v>
      </c>
    </row>
    <row r="163" spans="1:4" ht="33.950000000000003" customHeight="1" x14ac:dyDescent="0.2">
      <c r="A163" s="20" t="s">
        <v>8606</v>
      </c>
      <c r="B163" s="21" t="s">
        <v>8607</v>
      </c>
      <c r="C163" s="22" t="s">
        <v>205</v>
      </c>
      <c r="D163" s="23" t="s">
        <v>8608</v>
      </c>
    </row>
    <row r="164" spans="1:4" ht="33.950000000000003" customHeight="1" x14ac:dyDescent="0.2">
      <c r="A164" s="20" t="s">
        <v>8609</v>
      </c>
      <c r="B164" s="21" t="s">
        <v>8610</v>
      </c>
      <c r="C164" s="22" t="s">
        <v>205</v>
      </c>
      <c r="D164" s="23" t="s">
        <v>8611</v>
      </c>
    </row>
    <row r="165" spans="1:4" ht="33.950000000000003" customHeight="1" x14ac:dyDescent="0.2">
      <c r="A165" s="20" t="s">
        <v>8612</v>
      </c>
      <c r="B165" s="21" t="s">
        <v>8613</v>
      </c>
      <c r="C165" s="22" t="s">
        <v>205</v>
      </c>
      <c r="D165" s="23" t="s">
        <v>8614</v>
      </c>
    </row>
    <row r="166" spans="1:4" ht="33.950000000000003" customHeight="1" x14ac:dyDescent="0.2">
      <c r="A166" s="20" t="s">
        <v>8615</v>
      </c>
      <c r="B166" s="21" t="s">
        <v>8616</v>
      </c>
      <c r="C166" s="22" t="s">
        <v>205</v>
      </c>
      <c r="D166" s="23" t="s">
        <v>8617</v>
      </c>
    </row>
    <row r="167" spans="1:4" ht="33.950000000000003" customHeight="1" x14ac:dyDescent="0.2">
      <c r="A167" s="20" t="s">
        <v>8618</v>
      </c>
      <c r="B167" s="21" t="s">
        <v>8619</v>
      </c>
      <c r="C167" s="22" t="s">
        <v>205</v>
      </c>
      <c r="D167" s="23" t="s">
        <v>8620</v>
      </c>
    </row>
    <row r="168" spans="1:4" ht="33.950000000000003" customHeight="1" x14ac:dyDescent="0.2">
      <c r="A168" s="20" t="s">
        <v>8621</v>
      </c>
      <c r="B168" s="21" t="s">
        <v>8622</v>
      </c>
      <c r="C168" s="22" t="s">
        <v>205</v>
      </c>
      <c r="D168" s="23" t="s">
        <v>8623</v>
      </c>
    </row>
    <row r="169" spans="1:4" ht="33.950000000000003" customHeight="1" x14ac:dyDescent="0.2">
      <c r="A169" s="20" t="s">
        <v>8624</v>
      </c>
      <c r="B169" s="21" t="s">
        <v>8625</v>
      </c>
      <c r="C169" s="22" t="s">
        <v>205</v>
      </c>
      <c r="D169" s="23" t="s">
        <v>8626</v>
      </c>
    </row>
    <row r="170" spans="1:4" ht="33.950000000000003" customHeight="1" x14ac:dyDescent="0.2">
      <c r="A170" s="20" t="s">
        <v>8627</v>
      </c>
      <c r="B170" s="21" t="s">
        <v>8628</v>
      </c>
      <c r="C170" s="22" t="s">
        <v>205</v>
      </c>
      <c r="D170" s="23" t="s">
        <v>8629</v>
      </c>
    </row>
    <row r="171" spans="1:4" ht="33.950000000000003" customHeight="1" x14ac:dyDescent="0.2">
      <c r="A171" s="20" t="s">
        <v>8630</v>
      </c>
      <c r="B171" s="21" t="s">
        <v>8631</v>
      </c>
      <c r="C171" s="22" t="s">
        <v>205</v>
      </c>
      <c r="D171" s="23" t="s">
        <v>8632</v>
      </c>
    </row>
    <row r="172" spans="1:4" ht="33.950000000000003" customHeight="1" x14ac:dyDescent="0.2">
      <c r="A172" s="20" t="s">
        <v>8633</v>
      </c>
      <c r="B172" s="21" t="s">
        <v>8634</v>
      </c>
      <c r="C172" s="22" t="s">
        <v>205</v>
      </c>
      <c r="D172" s="23" t="s">
        <v>8635</v>
      </c>
    </row>
    <row r="173" spans="1:4" ht="33.950000000000003" customHeight="1" x14ac:dyDescent="0.2">
      <c r="A173" s="20" t="s">
        <v>8636</v>
      </c>
      <c r="B173" s="21" t="s">
        <v>8637</v>
      </c>
      <c r="C173" s="22" t="s">
        <v>205</v>
      </c>
      <c r="D173" s="23" t="s">
        <v>8638</v>
      </c>
    </row>
    <row r="174" spans="1:4" ht="33.950000000000003" customHeight="1" x14ac:dyDescent="0.2">
      <c r="A174" s="20" t="s">
        <v>8639</v>
      </c>
      <c r="B174" s="21" t="s">
        <v>8640</v>
      </c>
      <c r="C174" s="22" t="s">
        <v>205</v>
      </c>
      <c r="D174" s="23" t="s">
        <v>8641</v>
      </c>
    </row>
    <row r="175" spans="1:4" ht="33.950000000000003" customHeight="1" x14ac:dyDescent="0.2">
      <c r="A175" s="20" t="s">
        <v>8642</v>
      </c>
      <c r="B175" s="21" t="s">
        <v>8643</v>
      </c>
      <c r="C175" s="22" t="s">
        <v>205</v>
      </c>
      <c r="D175" s="23" t="s">
        <v>8644</v>
      </c>
    </row>
    <row r="176" spans="1:4" ht="33.950000000000003" customHeight="1" x14ac:dyDescent="0.2">
      <c r="A176" s="20" t="s">
        <v>8645</v>
      </c>
      <c r="B176" s="21" t="s">
        <v>8646</v>
      </c>
      <c r="C176" s="22" t="s">
        <v>205</v>
      </c>
      <c r="D176" s="23" t="s">
        <v>8647</v>
      </c>
    </row>
    <row r="177" spans="1:4" ht="33.950000000000003" customHeight="1" x14ac:dyDescent="0.2">
      <c r="A177" s="20" t="s">
        <v>8648</v>
      </c>
      <c r="B177" s="21" t="s">
        <v>8649</v>
      </c>
      <c r="C177" s="22" t="s">
        <v>205</v>
      </c>
      <c r="D177" s="23" t="s">
        <v>8650</v>
      </c>
    </row>
    <row r="178" spans="1:4" ht="33.950000000000003" customHeight="1" x14ac:dyDescent="0.2">
      <c r="A178" s="20" t="s">
        <v>8651</v>
      </c>
      <c r="B178" s="21" t="s">
        <v>8652</v>
      </c>
      <c r="C178" s="22" t="s">
        <v>205</v>
      </c>
      <c r="D178" s="23" t="s">
        <v>8653</v>
      </c>
    </row>
    <row r="179" spans="1:4" ht="33.950000000000003" customHeight="1" x14ac:dyDescent="0.2">
      <c r="A179" s="20" t="s">
        <v>8654</v>
      </c>
      <c r="B179" s="21" t="s">
        <v>8655</v>
      </c>
      <c r="C179" s="22" t="s">
        <v>205</v>
      </c>
      <c r="D179" s="23" t="s">
        <v>8656</v>
      </c>
    </row>
    <row r="180" spans="1:4" ht="33.950000000000003" customHeight="1" x14ac:dyDescent="0.2">
      <c r="A180" s="20" t="s">
        <v>8657</v>
      </c>
      <c r="B180" s="21" t="s">
        <v>8658</v>
      </c>
      <c r="C180" s="22" t="s">
        <v>205</v>
      </c>
      <c r="D180" s="23" t="s">
        <v>8659</v>
      </c>
    </row>
    <row r="181" spans="1:4" ht="33.950000000000003" customHeight="1" x14ac:dyDescent="0.2">
      <c r="A181" s="20" t="s">
        <v>8660</v>
      </c>
      <c r="B181" s="21" t="s">
        <v>8661</v>
      </c>
      <c r="C181" s="22" t="s">
        <v>205</v>
      </c>
      <c r="D181" s="23" t="s">
        <v>8662</v>
      </c>
    </row>
    <row r="182" spans="1:4" ht="33.950000000000003" customHeight="1" x14ac:dyDescent="0.2">
      <c r="A182" s="20" t="s">
        <v>8663</v>
      </c>
      <c r="B182" s="21" t="s">
        <v>8664</v>
      </c>
      <c r="C182" s="22" t="s">
        <v>205</v>
      </c>
      <c r="D182" s="23" t="s">
        <v>8665</v>
      </c>
    </row>
    <row r="183" spans="1:4" ht="33.950000000000003" customHeight="1" x14ac:dyDescent="0.2">
      <c r="A183" s="20" t="s">
        <v>8666</v>
      </c>
      <c r="B183" s="21" t="s">
        <v>8667</v>
      </c>
      <c r="C183" s="22" t="s">
        <v>205</v>
      </c>
      <c r="D183" s="23" t="s">
        <v>8668</v>
      </c>
    </row>
    <row r="184" spans="1:4" ht="33.950000000000003" customHeight="1" x14ac:dyDescent="0.2">
      <c r="A184" s="20" t="s">
        <v>8669</v>
      </c>
      <c r="B184" s="21" t="s">
        <v>8670</v>
      </c>
      <c r="C184" s="22" t="s">
        <v>205</v>
      </c>
      <c r="D184" s="23" t="s">
        <v>8671</v>
      </c>
    </row>
    <row r="185" spans="1:4" ht="33.950000000000003" customHeight="1" x14ac:dyDescent="0.2">
      <c r="A185" s="20" t="s">
        <v>8672</v>
      </c>
      <c r="B185" s="21" t="s">
        <v>8673</v>
      </c>
      <c r="C185" s="22" t="s">
        <v>205</v>
      </c>
      <c r="D185" s="23" t="s">
        <v>8674</v>
      </c>
    </row>
    <row r="186" spans="1:4" ht="33.950000000000003" customHeight="1" x14ac:dyDescent="0.2">
      <c r="A186" s="20" t="s">
        <v>8675</v>
      </c>
      <c r="B186" s="21" t="s">
        <v>8676</v>
      </c>
      <c r="C186" s="22" t="s">
        <v>205</v>
      </c>
      <c r="D186" s="23" t="s">
        <v>8677</v>
      </c>
    </row>
    <row r="187" spans="1:4" ht="33.950000000000003" customHeight="1" x14ac:dyDescent="0.2">
      <c r="A187" s="20" t="s">
        <v>8678</v>
      </c>
      <c r="B187" s="21" t="s">
        <v>8679</v>
      </c>
      <c r="C187" s="22" t="s">
        <v>205</v>
      </c>
      <c r="D187" s="23" t="s">
        <v>8680</v>
      </c>
    </row>
    <row r="188" spans="1:4" ht="33.950000000000003" customHeight="1" x14ac:dyDescent="0.2">
      <c r="A188" s="20" t="s">
        <v>8681</v>
      </c>
      <c r="B188" s="21" t="s">
        <v>8682</v>
      </c>
      <c r="C188" s="22" t="s">
        <v>205</v>
      </c>
      <c r="D188" s="23" t="s">
        <v>8683</v>
      </c>
    </row>
    <row r="189" spans="1:4" ht="33.950000000000003" customHeight="1" x14ac:dyDescent="0.2">
      <c r="A189" s="20" t="s">
        <v>8684</v>
      </c>
      <c r="B189" s="21" t="s">
        <v>8685</v>
      </c>
      <c r="C189" s="22" t="s">
        <v>205</v>
      </c>
      <c r="D189" s="23" t="s">
        <v>8686</v>
      </c>
    </row>
    <row r="190" spans="1:4" ht="33.950000000000003" customHeight="1" x14ac:dyDescent="0.2">
      <c r="A190" s="20" t="s">
        <v>8687</v>
      </c>
      <c r="B190" s="21" t="s">
        <v>8688</v>
      </c>
      <c r="C190" s="22" t="s">
        <v>205</v>
      </c>
      <c r="D190" s="23" t="s">
        <v>8689</v>
      </c>
    </row>
    <row r="191" spans="1:4" ht="33.950000000000003" customHeight="1" x14ac:dyDescent="0.2">
      <c r="A191" s="20" t="s">
        <v>8690</v>
      </c>
      <c r="B191" s="21" t="s">
        <v>8691</v>
      </c>
      <c r="C191" s="22" t="s">
        <v>205</v>
      </c>
      <c r="D191" s="23" t="s">
        <v>8692</v>
      </c>
    </row>
    <row r="192" spans="1:4" ht="33.950000000000003" customHeight="1" x14ac:dyDescent="0.2">
      <c r="A192" s="20" t="s">
        <v>8693</v>
      </c>
      <c r="B192" s="21" t="s">
        <v>8694</v>
      </c>
      <c r="C192" s="22" t="s">
        <v>205</v>
      </c>
      <c r="D192" s="23" t="s">
        <v>8695</v>
      </c>
    </row>
    <row r="193" spans="1:4" ht="33.950000000000003" customHeight="1" x14ac:dyDescent="0.2">
      <c r="A193" s="20" t="s">
        <v>8696</v>
      </c>
      <c r="B193" s="21" t="s">
        <v>8697</v>
      </c>
      <c r="C193" s="22" t="s">
        <v>205</v>
      </c>
      <c r="D193" s="23" t="s">
        <v>8698</v>
      </c>
    </row>
    <row r="194" spans="1:4" ht="33.950000000000003" customHeight="1" x14ac:dyDescent="0.2">
      <c r="A194" s="20" t="s">
        <v>8699</v>
      </c>
      <c r="B194" s="21" t="s">
        <v>8700</v>
      </c>
      <c r="C194" s="22" t="s">
        <v>205</v>
      </c>
      <c r="D194" s="23" t="s">
        <v>8701</v>
      </c>
    </row>
    <row r="195" spans="1:4" ht="33.950000000000003" customHeight="1" x14ac:dyDescent="0.2">
      <c r="A195" s="20" t="s">
        <v>8702</v>
      </c>
      <c r="B195" s="21" t="s">
        <v>8703</v>
      </c>
      <c r="C195" s="22" t="s">
        <v>205</v>
      </c>
      <c r="D195" s="23" t="s">
        <v>8704</v>
      </c>
    </row>
    <row r="196" spans="1:4" ht="33.950000000000003" customHeight="1" x14ac:dyDescent="0.2">
      <c r="A196" s="20" t="s">
        <v>8705</v>
      </c>
      <c r="B196" s="21" t="s">
        <v>8706</v>
      </c>
      <c r="C196" s="22" t="s">
        <v>205</v>
      </c>
      <c r="D196" s="23" t="s">
        <v>8707</v>
      </c>
    </row>
    <row r="197" spans="1:4" ht="33.950000000000003" customHeight="1" x14ac:dyDescent="0.2">
      <c r="A197" s="20" t="s">
        <v>8708</v>
      </c>
      <c r="B197" s="21" t="s">
        <v>8709</v>
      </c>
      <c r="C197" s="22" t="s">
        <v>205</v>
      </c>
      <c r="D197" s="23" t="s">
        <v>8710</v>
      </c>
    </row>
    <row r="198" spans="1:4" ht="33.950000000000003" customHeight="1" x14ac:dyDescent="0.2">
      <c r="A198" s="20" t="s">
        <v>8711</v>
      </c>
      <c r="B198" s="21" t="s">
        <v>8712</v>
      </c>
      <c r="C198" s="22" t="s">
        <v>205</v>
      </c>
      <c r="D198" s="23" t="s">
        <v>8713</v>
      </c>
    </row>
    <row r="199" spans="1:4" ht="33.950000000000003" customHeight="1" x14ac:dyDescent="0.2">
      <c r="A199" s="20" t="s">
        <v>8714</v>
      </c>
      <c r="B199" s="21" t="s">
        <v>8715</v>
      </c>
      <c r="C199" s="22" t="s">
        <v>205</v>
      </c>
      <c r="D199" s="23" t="s">
        <v>8716</v>
      </c>
    </row>
    <row r="200" spans="1:4" ht="33.950000000000003" customHeight="1" x14ac:dyDescent="0.2">
      <c r="A200" s="20" t="s">
        <v>8717</v>
      </c>
      <c r="B200" s="21" t="s">
        <v>8718</v>
      </c>
      <c r="C200" s="22" t="s">
        <v>205</v>
      </c>
      <c r="D200" s="23" t="s">
        <v>8719</v>
      </c>
    </row>
    <row r="201" spans="1:4" ht="33.950000000000003" customHeight="1" x14ac:dyDescent="0.2">
      <c r="A201" s="20" t="s">
        <v>8720</v>
      </c>
      <c r="B201" s="21" t="s">
        <v>8721</v>
      </c>
      <c r="C201" s="22" t="s">
        <v>205</v>
      </c>
      <c r="D201" s="23" t="s">
        <v>8722</v>
      </c>
    </row>
    <row r="202" spans="1:4" ht="33.950000000000003" customHeight="1" x14ac:dyDescent="0.2">
      <c r="A202" s="20" t="s">
        <v>8723</v>
      </c>
      <c r="B202" s="21" t="s">
        <v>8724</v>
      </c>
      <c r="C202" s="22" t="s">
        <v>205</v>
      </c>
      <c r="D202" s="23" t="s">
        <v>8725</v>
      </c>
    </row>
    <row r="203" spans="1:4" ht="33.950000000000003" customHeight="1" x14ac:dyDescent="0.2">
      <c r="A203" s="20" t="s">
        <v>8726</v>
      </c>
      <c r="B203" s="21" t="s">
        <v>8727</v>
      </c>
      <c r="C203" s="22" t="s">
        <v>205</v>
      </c>
      <c r="D203" s="23" t="s">
        <v>8728</v>
      </c>
    </row>
    <row r="204" spans="1:4" ht="33.950000000000003" customHeight="1" x14ac:dyDescent="0.2">
      <c r="A204" s="20" t="s">
        <v>8729</v>
      </c>
      <c r="B204" s="21" t="s">
        <v>8730</v>
      </c>
      <c r="C204" s="22" t="s">
        <v>205</v>
      </c>
      <c r="D204" s="23" t="s">
        <v>8731</v>
      </c>
    </row>
    <row r="205" spans="1:4" ht="33.950000000000003" customHeight="1" x14ac:dyDescent="0.2">
      <c r="A205" s="20" t="s">
        <v>8732</v>
      </c>
      <c r="B205" s="21" t="s">
        <v>8733</v>
      </c>
      <c r="C205" s="22" t="s">
        <v>205</v>
      </c>
      <c r="D205" s="23" t="s">
        <v>8734</v>
      </c>
    </row>
    <row r="206" spans="1:4" ht="33.950000000000003" customHeight="1" x14ac:dyDescent="0.2">
      <c r="A206" s="20" t="s">
        <v>8735</v>
      </c>
      <c r="B206" s="21" t="s">
        <v>8736</v>
      </c>
      <c r="C206" s="22" t="s">
        <v>205</v>
      </c>
      <c r="D206" s="23" t="s">
        <v>8737</v>
      </c>
    </row>
    <row r="207" spans="1:4" ht="33.950000000000003" customHeight="1" x14ac:dyDescent="0.2">
      <c r="A207" s="20" t="s">
        <v>8738</v>
      </c>
      <c r="B207" s="21" t="s">
        <v>8739</v>
      </c>
      <c r="C207" s="22" t="s">
        <v>205</v>
      </c>
      <c r="D207" s="23" t="s">
        <v>8740</v>
      </c>
    </row>
    <row r="208" spans="1:4" ht="33.950000000000003" customHeight="1" x14ac:dyDescent="0.2">
      <c r="A208" s="20" t="s">
        <v>8741</v>
      </c>
      <c r="B208" s="21" t="s">
        <v>8742</v>
      </c>
      <c r="C208" s="22" t="s">
        <v>205</v>
      </c>
      <c r="D208" s="23" t="s">
        <v>8743</v>
      </c>
    </row>
    <row r="209" spans="1:4" ht="33.950000000000003" customHeight="1" x14ac:dyDescent="0.2">
      <c r="A209" s="20" t="s">
        <v>8744</v>
      </c>
      <c r="B209" s="21" t="s">
        <v>8745</v>
      </c>
      <c r="C209" s="22" t="s">
        <v>205</v>
      </c>
      <c r="D209" s="23" t="s">
        <v>8746</v>
      </c>
    </row>
    <row r="210" spans="1:4" ht="33.950000000000003" customHeight="1" x14ac:dyDescent="0.2">
      <c r="A210" s="20" t="s">
        <v>8747</v>
      </c>
      <c r="B210" s="21" t="s">
        <v>8748</v>
      </c>
      <c r="C210" s="22" t="s">
        <v>205</v>
      </c>
      <c r="D210" s="23" t="s">
        <v>8749</v>
      </c>
    </row>
    <row r="211" spans="1:4" ht="33.950000000000003" customHeight="1" x14ac:dyDescent="0.2">
      <c r="A211" s="20" t="s">
        <v>8750</v>
      </c>
      <c r="B211" s="21" t="s">
        <v>8751</v>
      </c>
      <c r="C211" s="22" t="s">
        <v>205</v>
      </c>
      <c r="D211" s="23" t="s">
        <v>8752</v>
      </c>
    </row>
    <row r="212" spans="1:4" ht="33.950000000000003" customHeight="1" x14ac:dyDescent="0.2">
      <c r="A212" s="20" t="s">
        <v>8753</v>
      </c>
      <c r="B212" s="21" t="s">
        <v>8754</v>
      </c>
      <c r="C212" s="22" t="s">
        <v>205</v>
      </c>
      <c r="D212" s="23" t="s">
        <v>8755</v>
      </c>
    </row>
    <row r="213" spans="1:4" ht="33.950000000000003" customHeight="1" x14ac:dyDescent="0.2">
      <c r="A213" s="20" t="s">
        <v>8756</v>
      </c>
      <c r="B213" s="21" t="s">
        <v>8757</v>
      </c>
      <c r="C213" s="22" t="s">
        <v>205</v>
      </c>
      <c r="D213" s="23" t="s">
        <v>8758</v>
      </c>
    </row>
    <row r="214" spans="1:4" ht="33.950000000000003" customHeight="1" x14ac:dyDescent="0.2">
      <c r="A214" s="20" t="s">
        <v>8759</v>
      </c>
      <c r="B214" s="21" t="s">
        <v>8760</v>
      </c>
      <c r="C214" s="22" t="s">
        <v>205</v>
      </c>
      <c r="D214" s="23" t="s">
        <v>8761</v>
      </c>
    </row>
    <row r="215" spans="1:4" ht="33.950000000000003" customHeight="1" x14ac:dyDescent="0.2">
      <c r="A215" s="20" t="s">
        <v>8762</v>
      </c>
      <c r="B215" s="21" t="s">
        <v>8763</v>
      </c>
      <c r="C215" s="22" t="s">
        <v>205</v>
      </c>
      <c r="D215" s="23" t="s">
        <v>8764</v>
      </c>
    </row>
    <row r="216" spans="1:4" ht="33.950000000000003" customHeight="1" x14ac:dyDescent="0.2">
      <c r="A216" s="20" t="s">
        <v>8765</v>
      </c>
      <c r="B216" s="21" t="s">
        <v>8766</v>
      </c>
      <c r="C216" s="22" t="s">
        <v>205</v>
      </c>
      <c r="D216" s="23" t="s">
        <v>8767</v>
      </c>
    </row>
    <row r="217" spans="1:4" ht="33.950000000000003" customHeight="1" x14ac:dyDescent="0.2">
      <c r="A217" s="20" t="s">
        <v>8768</v>
      </c>
      <c r="B217" s="21" t="s">
        <v>8769</v>
      </c>
      <c r="C217" s="22" t="s">
        <v>205</v>
      </c>
      <c r="D217" s="23" t="s">
        <v>8770</v>
      </c>
    </row>
    <row r="218" spans="1:4" ht="33.950000000000003" customHeight="1" x14ac:dyDescent="0.2">
      <c r="A218" s="20" t="s">
        <v>8771</v>
      </c>
      <c r="B218" s="21" t="s">
        <v>8772</v>
      </c>
      <c r="C218" s="22" t="s">
        <v>205</v>
      </c>
      <c r="D218" s="23" t="s">
        <v>8773</v>
      </c>
    </row>
    <row r="219" spans="1:4" ht="33.950000000000003" customHeight="1" x14ac:dyDescent="0.2">
      <c r="A219" s="20" t="s">
        <v>8774</v>
      </c>
      <c r="B219" s="21" t="s">
        <v>8775</v>
      </c>
      <c r="C219" s="22" t="s">
        <v>205</v>
      </c>
      <c r="D219" s="23" t="s">
        <v>8776</v>
      </c>
    </row>
    <row r="220" spans="1:4" ht="33.950000000000003" customHeight="1" x14ac:dyDescent="0.2">
      <c r="A220" s="20" t="s">
        <v>8777</v>
      </c>
      <c r="B220" s="21" t="s">
        <v>8778</v>
      </c>
      <c r="C220" s="22" t="s">
        <v>205</v>
      </c>
      <c r="D220" s="23" t="s">
        <v>8779</v>
      </c>
    </row>
    <row r="221" spans="1:4" ht="33.950000000000003" customHeight="1" x14ac:dyDescent="0.2">
      <c r="A221" s="20" t="s">
        <v>8780</v>
      </c>
      <c r="B221" s="21" t="s">
        <v>8781</v>
      </c>
      <c r="C221" s="22" t="s">
        <v>205</v>
      </c>
      <c r="D221" s="23" t="s">
        <v>8782</v>
      </c>
    </row>
    <row r="222" spans="1:4" ht="33.950000000000003" customHeight="1" x14ac:dyDescent="0.2">
      <c r="A222" s="20" t="s">
        <v>8783</v>
      </c>
      <c r="B222" s="21" t="s">
        <v>8784</v>
      </c>
      <c r="C222" s="22" t="s">
        <v>205</v>
      </c>
      <c r="D222" s="23" t="s">
        <v>8785</v>
      </c>
    </row>
    <row r="223" spans="1:4" ht="33.950000000000003" customHeight="1" x14ac:dyDescent="0.2">
      <c r="A223" s="20" t="s">
        <v>8786</v>
      </c>
      <c r="B223" s="21" t="s">
        <v>8787</v>
      </c>
      <c r="C223" s="22" t="s">
        <v>205</v>
      </c>
      <c r="D223" s="23" t="s">
        <v>8788</v>
      </c>
    </row>
    <row r="224" spans="1:4" ht="33.950000000000003" customHeight="1" x14ac:dyDescent="0.2">
      <c r="A224" s="20" t="s">
        <v>8789</v>
      </c>
      <c r="B224" s="21" t="s">
        <v>8790</v>
      </c>
      <c r="C224" s="22" t="s">
        <v>205</v>
      </c>
      <c r="D224" s="23" t="s">
        <v>8791</v>
      </c>
    </row>
    <row r="225" spans="1:4" ht="33.950000000000003" customHeight="1" x14ac:dyDescent="0.2">
      <c r="A225" s="20" t="s">
        <v>8792</v>
      </c>
      <c r="B225" s="21" t="s">
        <v>8793</v>
      </c>
      <c r="C225" s="22" t="s">
        <v>205</v>
      </c>
      <c r="D225" s="23" t="s">
        <v>8794</v>
      </c>
    </row>
    <row r="226" spans="1:4" ht="33.950000000000003" customHeight="1" x14ac:dyDescent="0.2">
      <c r="A226" s="20" t="s">
        <v>8795</v>
      </c>
      <c r="B226" s="21" t="s">
        <v>8796</v>
      </c>
      <c r="C226" s="22" t="s">
        <v>205</v>
      </c>
      <c r="D226" s="23" t="s">
        <v>8797</v>
      </c>
    </row>
    <row r="227" spans="1:4" ht="33.950000000000003" customHeight="1" x14ac:dyDescent="0.2">
      <c r="A227" s="20" t="s">
        <v>8798</v>
      </c>
      <c r="B227" s="21" t="s">
        <v>8799</v>
      </c>
      <c r="C227" s="22" t="s">
        <v>205</v>
      </c>
      <c r="D227" s="23" t="s">
        <v>8800</v>
      </c>
    </row>
    <row r="228" spans="1:4" ht="33.950000000000003" customHeight="1" x14ac:dyDescent="0.2">
      <c r="A228" s="20" t="s">
        <v>8801</v>
      </c>
      <c r="B228" s="21" t="s">
        <v>8802</v>
      </c>
      <c r="C228" s="22" t="s">
        <v>205</v>
      </c>
      <c r="D228" s="23" t="s">
        <v>8803</v>
      </c>
    </row>
    <row r="229" spans="1:4" ht="33.950000000000003" customHeight="1" x14ac:dyDescent="0.2">
      <c r="A229" s="20" t="s">
        <v>8804</v>
      </c>
      <c r="B229" s="21" t="s">
        <v>8805</v>
      </c>
      <c r="C229" s="22" t="s">
        <v>97</v>
      </c>
      <c r="D229" s="23" t="s">
        <v>8806</v>
      </c>
    </row>
    <row r="230" spans="1:4" ht="33.950000000000003" customHeight="1" x14ac:dyDescent="0.2">
      <c r="A230" s="20" t="s">
        <v>8807</v>
      </c>
      <c r="B230" s="21" t="s">
        <v>8808</v>
      </c>
      <c r="C230" s="22" t="s">
        <v>97</v>
      </c>
      <c r="D230" s="23" t="s">
        <v>8809</v>
      </c>
    </row>
    <row r="231" spans="1:4" ht="33.950000000000003" customHeight="1" x14ac:dyDescent="0.2">
      <c r="A231" s="20" t="s">
        <v>8810</v>
      </c>
      <c r="B231" s="21" t="s">
        <v>8811</v>
      </c>
      <c r="C231" s="22" t="s">
        <v>97</v>
      </c>
      <c r="D231" s="23" t="s">
        <v>8812</v>
      </c>
    </row>
    <row r="232" spans="1:4" ht="33.950000000000003" customHeight="1" x14ac:dyDescent="0.2">
      <c r="A232" s="20" t="s">
        <v>8813</v>
      </c>
      <c r="B232" s="21" t="s">
        <v>8814</v>
      </c>
      <c r="C232" s="22" t="s">
        <v>97</v>
      </c>
      <c r="D232" s="23" t="s">
        <v>8815</v>
      </c>
    </row>
    <row r="233" spans="1:4" ht="33.950000000000003" customHeight="1" x14ac:dyDescent="0.2">
      <c r="A233" s="20" t="s">
        <v>8816</v>
      </c>
      <c r="B233" s="21" t="s">
        <v>8817</v>
      </c>
      <c r="C233" s="22" t="s">
        <v>97</v>
      </c>
      <c r="D233" s="23" t="s">
        <v>8818</v>
      </c>
    </row>
    <row r="234" spans="1:4" ht="33.950000000000003" customHeight="1" x14ac:dyDescent="0.2">
      <c r="A234" s="20" t="s">
        <v>8819</v>
      </c>
      <c r="B234" s="21" t="s">
        <v>8820</v>
      </c>
      <c r="C234" s="22" t="s">
        <v>97</v>
      </c>
      <c r="D234" s="23" t="s">
        <v>8821</v>
      </c>
    </row>
    <row r="235" spans="1:4" ht="33.950000000000003" customHeight="1" x14ac:dyDescent="0.2">
      <c r="A235" s="20" t="s">
        <v>8822</v>
      </c>
      <c r="B235" s="21" t="s">
        <v>8823</v>
      </c>
      <c r="C235" s="22" t="s">
        <v>97</v>
      </c>
      <c r="D235" s="23" t="s">
        <v>8824</v>
      </c>
    </row>
    <row r="236" spans="1:4" ht="33.950000000000003" customHeight="1" x14ac:dyDescent="0.2">
      <c r="A236" s="20" t="s">
        <v>8825</v>
      </c>
      <c r="B236" s="21" t="s">
        <v>8826</v>
      </c>
      <c r="C236" s="22" t="s">
        <v>97</v>
      </c>
      <c r="D236" s="23" t="s">
        <v>8827</v>
      </c>
    </row>
    <row r="237" spans="1:4" ht="33.950000000000003" customHeight="1" x14ac:dyDescent="0.2">
      <c r="A237" s="20" t="s">
        <v>8828</v>
      </c>
      <c r="B237" s="21" t="s">
        <v>8829</v>
      </c>
      <c r="C237" s="22" t="s">
        <v>97</v>
      </c>
      <c r="D237" s="23" t="s">
        <v>8830</v>
      </c>
    </row>
    <row r="238" spans="1:4" ht="33.950000000000003" customHeight="1" x14ac:dyDescent="0.2">
      <c r="A238" s="20" t="s">
        <v>8831</v>
      </c>
      <c r="B238" s="21" t="s">
        <v>8832</v>
      </c>
      <c r="C238" s="22" t="s">
        <v>97</v>
      </c>
      <c r="D238" s="23" t="s">
        <v>8833</v>
      </c>
    </row>
    <row r="239" spans="1:4" ht="33.950000000000003" customHeight="1" x14ac:dyDescent="0.2">
      <c r="A239" s="20" t="s">
        <v>8834</v>
      </c>
      <c r="B239" s="21" t="s">
        <v>8835</v>
      </c>
      <c r="C239" s="22" t="s">
        <v>97</v>
      </c>
      <c r="D239" s="23" t="s">
        <v>8836</v>
      </c>
    </row>
    <row r="240" spans="1:4" ht="33.950000000000003" customHeight="1" x14ac:dyDescent="0.2">
      <c r="A240" s="20" t="s">
        <v>8837</v>
      </c>
      <c r="B240" s="21" t="s">
        <v>8838</v>
      </c>
      <c r="C240" s="22" t="s">
        <v>97</v>
      </c>
      <c r="D240" s="23" t="s">
        <v>8839</v>
      </c>
    </row>
    <row r="241" spans="1:4" ht="33.950000000000003" customHeight="1" x14ac:dyDescent="0.2">
      <c r="A241" s="20" t="s">
        <v>8840</v>
      </c>
      <c r="B241" s="21" t="s">
        <v>8841</v>
      </c>
      <c r="C241" s="22" t="s">
        <v>97</v>
      </c>
      <c r="D241" s="23" t="s">
        <v>8842</v>
      </c>
    </row>
    <row r="242" spans="1:4" ht="33.950000000000003" customHeight="1" x14ac:dyDescent="0.2">
      <c r="A242" s="20" t="s">
        <v>8843</v>
      </c>
      <c r="B242" s="21" t="s">
        <v>8844</v>
      </c>
      <c r="C242" s="22" t="s">
        <v>97</v>
      </c>
      <c r="D242" s="23" t="s">
        <v>8845</v>
      </c>
    </row>
    <row r="243" spans="1:4" ht="33.950000000000003" customHeight="1" x14ac:dyDescent="0.2">
      <c r="A243" s="20" t="s">
        <v>8846</v>
      </c>
      <c r="B243" s="21" t="s">
        <v>8847</v>
      </c>
      <c r="C243" s="22" t="s">
        <v>97</v>
      </c>
      <c r="D243" s="23" t="s">
        <v>8848</v>
      </c>
    </row>
    <row r="244" spans="1:4" ht="33.950000000000003" customHeight="1" x14ac:dyDescent="0.2">
      <c r="A244" s="20" t="s">
        <v>8849</v>
      </c>
      <c r="B244" s="21" t="s">
        <v>8850</v>
      </c>
      <c r="C244" s="22" t="s">
        <v>97</v>
      </c>
      <c r="D244" s="23" t="s">
        <v>8851</v>
      </c>
    </row>
    <row r="245" spans="1:4" ht="33.950000000000003" customHeight="1" x14ac:dyDescent="0.2">
      <c r="A245" s="20" t="s">
        <v>8852</v>
      </c>
      <c r="B245" s="21" t="s">
        <v>8853</v>
      </c>
      <c r="C245" s="22" t="s">
        <v>97</v>
      </c>
      <c r="D245" s="23" t="s">
        <v>8854</v>
      </c>
    </row>
    <row r="246" spans="1:4" ht="33.950000000000003" customHeight="1" x14ac:dyDescent="0.2">
      <c r="A246" s="20" t="s">
        <v>8855</v>
      </c>
      <c r="B246" s="21" t="s">
        <v>8856</v>
      </c>
      <c r="C246" s="22" t="s">
        <v>97</v>
      </c>
      <c r="D246" s="23" t="s">
        <v>8857</v>
      </c>
    </row>
    <row r="247" spans="1:4" ht="33.950000000000003" customHeight="1" x14ac:dyDescent="0.2">
      <c r="A247" s="20" t="s">
        <v>8858</v>
      </c>
      <c r="B247" s="21" t="s">
        <v>8859</v>
      </c>
      <c r="C247" s="22" t="s">
        <v>97</v>
      </c>
      <c r="D247" s="23" t="s">
        <v>8860</v>
      </c>
    </row>
    <row r="248" spans="1:4" ht="33.950000000000003" customHeight="1" x14ac:dyDescent="0.2">
      <c r="A248" s="20" t="s">
        <v>8861</v>
      </c>
      <c r="B248" s="21" t="s">
        <v>8862</v>
      </c>
      <c r="C248" s="22" t="s">
        <v>97</v>
      </c>
      <c r="D248" s="23" t="s">
        <v>8863</v>
      </c>
    </row>
    <row r="249" spans="1:4" ht="33.950000000000003" customHeight="1" x14ac:dyDescent="0.2">
      <c r="A249" s="20" t="s">
        <v>8864</v>
      </c>
      <c r="B249" s="21" t="s">
        <v>8865</v>
      </c>
      <c r="C249" s="22" t="s">
        <v>97</v>
      </c>
      <c r="D249" s="23" t="s">
        <v>8866</v>
      </c>
    </row>
    <row r="250" spans="1:4" ht="33.950000000000003" customHeight="1" x14ac:dyDescent="0.2">
      <c r="A250" s="20" t="s">
        <v>8867</v>
      </c>
      <c r="B250" s="21" t="s">
        <v>8868</v>
      </c>
      <c r="C250" s="22" t="s">
        <v>97</v>
      </c>
      <c r="D250" s="23" t="s">
        <v>8869</v>
      </c>
    </row>
    <row r="251" spans="1:4" ht="33.950000000000003" customHeight="1" x14ac:dyDescent="0.2">
      <c r="A251" s="20" t="s">
        <v>8870</v>
      </c>
      <c r="B251" s="21" t="s">
        <v>8871</v>
      </c>
      <c r="C251" s="22" t="s">
        <v>97</v>
      </c>
      <c r="D251" s="23" t="s">
        <v>8872</v>
      </c>
    </row>
    <row r="252" spans="1:4" ht="33.950000000000003" customHeight="1" x14ac:dyDescent="0.2">
      <c r="A252" s="20" t="s">
        <v>8873</v>
      </c>
      <c r="B252" s="21" t="s">
        <v>8874</v>
      </c>
      <c r="C252" s="22" t="s">
        <v>97</v>
      </c>
      <c r="D252" s="23" t="s">
        <v>8875</v>
      </c>
    </row>
    <row r="253" spans="1:4" ht="33.950000000000003" customHeight="1" x14ac:dyDescent="0.2">
      <c r="A253" s="20" t="s">
        <v>8876</v>
      </c>
      <c r="B253" s="21" t="s">
        <v>8877</v>
      </c>
      <c r="C253" s="22" t="s">
        <v>97</v>
      </c>
      <c r="D253" s="23" t="s">
        <v>8878</v>
      </c>
    </row>
    <row r="254" spans="1:4" ht="33.950000000000003" customHeight="1" x14ac:dyDescent="0.2">
      <c r="A254" s="20" t="s">
        <v>8879</v>
      </c>
      <c r="B254" s="21" t="s">
        <v>8880</v>
      </c>
      <c r="C254" s="22" t="s">
        <v>97</v>
      </c>
      <c r="D254" s="23" t="s">
        <v>8881</v>
      </c>
    </row>
    <row r="255" spans="1:4" ht="33.950000000000003" customHeight="1" x14ac:dyDescent="0.2">
      <c r="A255" s="20" t="s">
        <v>8882</v>
      </c>
      <c r="B255" s="21" t="s">
        <v>8883</v>
      </c>
      <c r="C255" s="22" t="s">
        <v>97</v>
      </c>
      <c r="D255" s="23" t="s">
        <v>8884</v>
      </c>
    </row>
    <row r="256" spans="1:4" ht="33.950000000000003" customHeight="1" x14ac:dyDescent="0.2">
      <c r="A256" s="20" t="s">
        <v>8885</v>
      </c>
      <c r="B256" s="21" t="s">
        <v>8886</v>
      </c>
      <c r="C256" s="22" t="s">
        <v>97</v>
      </c>
      <c r="D256" s="23" t="s">
        <v>8887</v>
      </c>
    </row>
    <row r="257" spans="1:4" ht="33.950000000000003" customHeight="1" x14ac:dyDescent="0.2">
      <c r="A257" s="20" t="s">
        <v>8888</v>
      </c>
      <c r="B257" s="21" t="s">
        <v>8889</v>
      </c>
      <c r="C257" s="22" t="s">
        <v>97</v>
      </c>
      <c r="D257" s="23" t="s">
        <v>8890</v>
      </c>
    </row>
    <row r="258" spans="1:4" ht="33.950000000000003" customHeight="1" x14ac:dyDescent="0.2">
      <c r="A258" s="20" t="s">
        <v>8891</v>
      </c>
      <c r="B258" s="21" t="s">
        <v>8892</v>
      </c>
      <c r="C258" s="22" t="s">
        <v>97</v>
      </c>
      <c r="D258" s="23" t="s">
        <v>8893</v>
      </c>
    </row>
    <row r="259" spans="1:4" ht="33.950000000000003" customHeight="1" x14ac:dyDescent="0.2">
      <c r="A259" s="20" t="s">
        <v>8894</v>
      </c>
      <c r="B259" s="21" t="s">
        <v>8895</v>
      </c>
      <c r="C259" s="22" t="s">
        <v>97</v>
      </c>
      <c r="D259" s="23" t="s">
        <v>8896</v>
      </c>
    </row>
    <row r="260" spans="1:4" ht="33.950000000000003" customHeight="1" x14ac:dyDescent="0.2">
      <c r="A260" s="20" t="s">
        <v>8897</v>
      </c>
      <c r="B260" s="21" t="s">
        <v>8898</v>
      </c>
      <c r="C260" s="22" t="s">
        <v>97</v>
      </c>
      <c r="D260" s="23" t="s">
        <v>8899</v>
      </c>
    </row>
    <row r="261" spans="1:4" ht="33.950000000000003" customHeight="1" x14ac:dyDescent="0.2">
      <c r="A261" s="20" t="s">
        <v>8900</v>
      </c>
      <c r="B261" s="21" t="s">
        <v>8901</v>
      </c>
      <c r="C261" s="22" t="s">
        <v>97</v>
      </c>
      <c r="D261" s="23" t="s">
        <v>8902</v>
      </c>
    </row>
    <row r="262" spans="1:4" ht="33.950000000000003" customHeight="1" x14ac:dyDescent="0.2">
      <c r="A262" s="20" t="s">
        <v>8903</v>
      </c>
      <c r="B262" s="21" t="s">
        <v>8904</v>
      </c>
      <c r="C262" s="22" t="s">
        <v>97</v>
      </c>
      <c r="D262" s="23" t="s">
        <v>8905</v>
      </c>
    </row>
    <row r="263" spans="1:4" ht="33.950000000000003" customHeight="1" x14ac:dyDescent="0.2">
      <c r="A263" s="20" t="s">
        <v>8906</v>
      </c>
      <c r="B263" s="21" t="s">
        <v>8907</v>
      </c>
      <c r="C263" s="22" t="s">
        <v>97</v>
      </c>
      <c r="D263" s="23" t="s">
        <v>8908</v>
      </c>
    </row>
    <row r="264" spans="1:4" ht="33.950000000000003" customHeight="1" x14ac:dyDescent="0.2">
      <c r="A264" s="20" t="s">
        <v>8909</v>
      </c>
      <c r="B264" s="21" t="s">
        <v>8910</v>
      </c>
      <c r="C264" s="22" t="s">
        <v>97</v>
      </c>
      <c r="D264" s="23" t="s">
        <v>8623</v>
      </c>
    </row>
    <row r="265" spans="1:4" ht="33.950000000000003" customHeight="1" x14ac:dyDescent="0.2">
      <c r="A265" s="20" t="s">
        <v>8911</v>
      </c>
      <c r="B265" s="21" t="s">
        <v>8912</v>
      </c>
      <c r="C265" s="22" t="s">
        <v>97</v>
      </c>
      <c r="D265" s="23" t="s">
        <v>8913</v>
      </c>
    </row>
    <row r="266" spans="1:4" ht="33.950000000000003" customHeight="1" x14ac:dyDescent="0.2">
      <c r="A266" s="20" t="s">
        <v>8914</v>
      </c>
      <c r="B266" s="21" t="s">
        <v>8915</v>
      </c>
      <c r="C266" s="22" t="s">
        <v>97</v>
      </c>
      <c r="D266" s="23" t="s">
        <v>8916</v>
      </c>
    </row>
    <row r="267" spans="1:4" ht="33.950000000000003" customHeight="1" x14ac:dyDescent="0.2">
      <c r="A267" s="20" t="s">
        <v>8917</v>
      </c>
      <c r="B267" s="21" t="s">
        <v>8918</v>
      </c>
      <c r="C267" s="22" t="s">
        <v>97</v>
      </c>
      <c r="D267" s="23" t="s">
        <v>8919</v>
      </c>
    </row>
    <row r="268" spans="1:4" ht="33.950000000000003" customHeight="1" x14ac:dyDescent="0.2">
      <c r="A268" s="20" t="s">
        <v>8920</v>
      </c>
      <c r="B268" s="21" t="s">
        <v>8921</v>
      </c>
      <c r="C268" s="22" t="s">
        <v>97</v>
      </c>
      <c r="D268" s="23" t="s">
        <v>8922</v>
      </c>
    </row>
    <row r="269" spans="1:4" ht="33.950000000000003" customHeight="1" x14ac:dyDescent="0.2">
      <c r="A269" s="20" t="s">
        <v>8923</v>
      </c>
      <c r="B269" s="21" t="s">
        <v>8924</v>
      </c>
      <c r="C269" s="22" t="s">
        <v>97</v>
      </c>
      <c r="D269" s="23" t="s">
        <v>8925</v>
      </c>
    </row>
    <row r="270" spans="1:4" ht="33.950000000000003" customHeight="1" x14ac:dyDescent="0.2">
      <c r="A270" s="20" t="s">
        <v>8926</v>
      </c>
      <c r="B270" s="21" t="s">
        <v>8927</v>
      </c>
      <c r="C270" s="22" t="s">
        <v>97</v>
      </c>
      <c r="D270" s="23" t="s">
        <v>8928</v>
      </c>
    </row>
    <row r="271" spans="1:4" ht="33.950000000000003" customHeight="1" x14ac:dyDescent="0.2">
      <c r="A271" s="20" t="s">
        <v>8929</v>
      </c>
      <c r="B271" s="21" t="s">
        <v>8930</v>
      </c>
      <c r="C271" s="22" t="s">
        <v>97</v>
      </c>
      <c r="D271" s="23" t="s">
        <v>8931</v>
      </c>
    </row>
    <row r="272" spans="1:4" ht="33.950000000000003" customHeight="1" x14ac:dyDescent="0.2">
      <c r="A272" s="20" t="s">
        <v>8932</v>
      </c>
      <c r="B272" s="21" t="s">
        <v>8933</v>
      </c>
      <c r="C272" s="22" t="s">
        <v>97</v>
      </c>
      <c r="D272" s="23" t="s">
        <v>8934</v>
      </c>
    </row>
    <row r="273" spans="1:4" ht="33.950000000000003" customHeight="1" x14ac:dyDescent="0.2">
      <c r="A273" s="20" t="s">
        <v>8935</v>
      </c>
      <c r="B273" s="21" t="s">
        <v>8936</v>
      </c>
      <c r="C273" s="22" t="s">
        <v>97</v>
      </c>
      <c r="D273" s="23" t="s">
        <v>8937</v>
      </c>
    </row>
    <row r="274" spans="1:4" ht="33.950000000000003" customHeight="1" x14ac:dyDescent="0.2">
      <c r="A274" s="20" t="s">
        <v>8938</v>
      </c>
      <c r="B274" s="21" t="s">
        <v>8939</v>
      </c>
      <c r="C274" s="22" t="s">
        <v>97</v>
      </c>
      <c r="D274" s="23" t="s">
        <v>8940</v>
      </c>
    </row>
    <row r="275" spans="1:4" ht="33.950000000000003" customHeight="1" x14ac:dyDescent="0.2">
      <c r="A275" s="20" t="s">
        <v>8941</v>
      </c>
      <c r="B275" s="21" t="s">
        <v>8942</v>
      </c>
      <c r="C275" s="22" t="s">
        <v>97</v>
      </c>
      <c r="D275" s="23" t="s">
        <v>8943</v>
      </c>
    </row>
    <row r="276" spans="1:4" ht="33.950000000000003" customHeight="1" x14ac:dyDescent="0.2">
      <c r="A276" s="20" t="s">
        <v>8944</v>
      </c>
      <c r="B276" s="21" t="s">
        <v>8945</v>
      </c>
      <c r="C276" s="22" t="s">
        <v>97</v>
      </c>
      <c r="D276" s="23" t="s">
        <v>8946</v>
      </c>
    </row>
    <row r="277" spans="1:4" ht="33.950000000000003" customHeight="1" x14ac:dyDescent="0.2">
      <c r="A277" s="20" t="s">
        <v>8947</v>
      </c>
      <c r="B277" s="21" t="s">
        <v>8948</v>
      </c>
      <c r="C277" s="22" t="s">
        <v>205</v>
      </c>
      <c r="D277" s="23" t="s">
        <v>8949</v>
      </c>
    </row>
    <row r="278" spans="1:4" ht="33.950000000000003" customHeight="1" x14ac:dyDescent="0.2">
      <c r="A278" s="20" t="s">
        <v>8950</v>
      </c>
      <c r="B278" s="21" t="s">
        <v>8951</v>
      </c>
      <c r="C278" s="22" t="s">
        <v>205</v>
      </c>
      <c r="D278" s="23" t="s">
        <v>8952</v>
      </c>
    </row>
    <row r="279" spans="1:4" ht="33.950000000000003" customHeight="1" x14ac:dyDescent="0.2">
      <c r="A279" s="20" t="s">
        <v>8953</v>
      </c>
      <c r="B279" s="21" t="s">
        <v>8954</v>
      </c>
      <c r="C279" s="22" t="s">
        <v>205</v>
      </c>
      <c r="D279" s="23" t="s">
        <v>8955</v>
      </c>
    </row>
    <row r="280" spans="1:4" ht="33.950000000000003" customHeight="1" x14ac:dyDescent="0.2">
      <c r="A280" s="20" t="s">
        <v>8956</v>
      </c>
      <c r="B280" s="21" t="s">
        <v>8957</v>
      </c>
      <c r="C280" s="22" t="s">
        <v>205</v>
      </c>
      <c r="D280" s="23" t="s">
        <v>8958</v>
      </c>
    </row>
    <row r="281" spans="1:4" ht="33.950000000000003" customHeight="1" x14ac:dyDescent="0.2">
      <c r="A281" s="20" t="s">
        <v>8959</v>
      </c>
      <c r="B281" s="21" t="s">
        <v>8960</v>
      </c>
      <c r="C281" s="22" t="s">
        <v>205</v>
      </c>
      <c r="D281" s="23" t="s">
        <v>8961</v>
      </c>
    </row>
    <row r="282" spans="1:4" ht="33.950000000000003" customHeight="1" x14ac:dyDescent="0.2">
      <c r="A282" s="20" t="s">
        <v>8962</v>
      </c>
      <c r="B282" s="21" t="s">
        <v>8963</v>
      </c>
      <c r="C282" s="22" t="s">
        <v>205</v>
      </c>
      <c r="D282" s="23" t="s">
        <v>8964</v>
      </c>
    </row>
    <row r="283" spans="1:4" ht="33.950000000000003" customHeight="1" x14ac:dyDescent="0.2">
      <c r="A283" s="20" t="s">
        <v>8965</v>
      </c>
      <c r="B283" s="21" t="s">
        <v>8966</v>
      </c>
      <c r="C283" s="22" t="s">
        <v>205</v>
      </c>
      <c r="D283" s="23" t="s">
        <v>8967</v>
      </c>
    </row>
    <row r="284" spans="1:4" ht="33.950000000000003" customHeight="1" x14ac:dyDescent="0.2">
      <c r="A284" s="20" t="s">
        <v>8968</v>
      </c>
      <c r="B284" s="21" t="s">
        <v>8969</v>
      </c>
      <c r="C284" s="22" t="s">
        <v>205</v>
      </c>
      <c r="D284" s="23" t="s">
        <v>8970</v>
      </c>
    </row>
    <row r="285" spans="1:4" ht="33.950000000000003" customHeight="1" x14ac:dyDescent="0.2">
      <c r="A285" s="20" t="s">
        <v>8971</v>
      </c>
      <c r="B285" s="21" t="s">
        <v>8972</v>
      </c>
      <c r="C285" s="22" t="s">
        <v>205</v>
      </c>
      <c r="D285" s="23" t="s">
        <v>8973</v>
      </c>
    </row>
    <row r="286" spans="1:4" ht="33.950000000000003" customHeight="1" x14ac:dyDescent="0.2">
      <c r="A286" s="20" t="s">
        <v>8974</v>
      </c>
      <c r="B286" s="21" t="s">
        <v>8975</v>
      </c>
      <c r="C286" s="22" t="s">
        <v>205</v>
      </c>
      <c r="D286" s="23" t="s">
        <v>8976</v>
      </c>
    </row>
    <row r="287" spans="1:4" ht="33.950000000000003" customHeight="1" x14ac:dyDescent="0.2">
      <c r="A287" s="20" t="s">
        <v>8977</v>
      </c>
      <c r="B287" s="21" t="s">
        <v>8978</v>
      </c>
      <c r="C287" s="22" t="s">
        <v>205</v>
      </c>
      <c r="D287" s="23" t="s">
        <v>8979</v>
      </c>
    </row>
    <row r="288" spans="1:4" ht="33.950000000000003" customHeight="1" x14ac:dyDescent="0.2">
      <c r="A288" s="20" t="s">
        <v>8980</v>
      </c>
      <c r="B288" s="21" t="s">
        <v>8981</v>
      </c>
      <c r="C288" s="22" t="s">
        <v>205</v>
      </c>
      <c r="D288" s="23" t="s">
        <v>8982</v>
      </c>
    </row>
    <row r="289" spans="1:4" ht="33.950000000000003" customHeight="1" x14ac:dyDescent="0.2">
      <c r="A289" s="20" t="s">
        <v>8983</v>
      </c>
      <c r="B289" s="21" t="s">
        <v>8984</v>
      </c>
      <c r="C289" s="22" t="s">
        <v>205</v>
      </c>
      <c r="D289" s="23" t="s">
        <v>8985</v>
      </c>
    </row>
    <row r="290" spans="1:4" ht="33.950000000000003" customHeight="1" x14ac:dyDescent="0.2">
      <c r="A290" s="20" t="s">
        <v>8986</v>
      </c>
      <c r="B290" s="21" t="s">
        <v>8987</v>
      </c>
      <c r="C290" s="22" t="s">
        <v>205</v>
      </c>
      <c r="D290" s="23" t="s">
        <v>8988</v>
      </c>
    </row>
    <row r="291" spans="1:4" ht="33.950000000000003" customHeight="1" x14ac:dyDescent="0.2">
      <c r="A291" s="20" t="s">
        <v>8989</v>
      </c>
      <c r="B291" s="21" t="s">
        <v>8990</v>
      </c>
      <c r="C291" s="22" t="s">
        <v>205</v>
      </c>
      <c r="D291" s="23" t="s">
        <v>8991</v>
      </c>
    </row>
    <row r="292" spans="1:4" ht="33.950000000000003" customHeight="1" x14ac:dyDescent="0.2">
      <c r="A292" s="20" t="s">
        <v>8992</v>
      </c>
      <c r="B292" s="21" t="s">
        <v>8993</v>
      </c>
      <c r="C292" s="22" t="s">
        <v>97</v>
      </c>
      <c r="D292" s="23" t="s">
        <v>8994</v>
      </c>
    </row>
    <row r="293" spans="1:4" ht="33.950000000000003" customHeight="1" x14ac:dyDescent="0.2">
      <c r="A293" s="20" t="s">
        <v>8995</v>
      </c>
      <c r="B293" s="21" t="s">
        <v>8996</v>
      </c>
      <c r="C293" s="22" t="s">
        <v>97</v>
      </c>
      <c r="D293" s="23" t="s">
        <v>8997</v>
      </c>
    </row>
    <row r="294" spans="1:4" ht="33.950000000000003" customHeight="1" x14ac:dyDescent="0.2">
      <c r="A294" s="20" t="s">
        <v>8998</v>
      </c>
      <c r="B294" s="21" t="s">
        <v>8999</v>
      </c>
      <c r="C294" s="22" t="s">
        <v>97</v>
      </c>
      <c r="D294" s="23" t="s">
        <v>9000</v>
      </c>
    </row>
    <row r="295" spans="1:4" ht="33.950000000000003" customHeight="1" x14ac:dyDescent="0.2">
      <c r="A295" s="20" t="s">
        <v>9001</v>
      </c>
      <c r="B295" s="21" t="s">
        <v>9002</v>
      </c>
      <c r="C295" s="22" t="s">
        <v>97</v>
      </c>
      <c r="D295" s="23" t="s">
        <v>9003</v>
      </c>
    </row>
    <row r="296" spans="1:4" ht="33.950000000000003" customHeight="1" x14ac:dyDescent="0.2">
      <c r="A296" s="20" t="s">
        <v>9004</v>
      </c>
      <c r="B296" s="21" t="s">
        <v>9005</v>
      </c>
      <c r="C296" s="22" t="s">
        <v>97</v>
      </c>
      <c r="D296" s="23" t="s">
        <v>9006</v>
      </c>
    </row>
    <row r="297" spans="1:4" ht="33.950000000000003" customHeight="1" x14ac:dyDescent="0.2">
      <c r="A297" s="20" t="s">
        <v>9007</v>
      </c>
      <c r="B297" s="21" t="s">
        <v>9008</v>
      </c>
      <c r="C297" s="22" t="s">
        <v>97</v>
      </c>
      <c r="D297" s="23" t="s">
        <v>9009</v>
      </c>
    </row>
    <row r="298" spans="1:4" ht="33.950000000000003" customHeight="1" x14ac:dyDescent="0.2">
      <c r="A298" s="20" t="s">
        <v>9010</v>
      </c>
      <c r="B298" s="21" t="s">
        <v>9011</v>
      </c>
      <c r="C298" s="22" t="s">
        <v>97</v>
      </c>
      <c r="D298" s="23" t="s">
        <v>9012</v>
      </c>
    </row>
    <row r="299" spans="1:4" ht="33.950000000000003" customHeight="1" x14ac:dyDescent="0.2">
      <c r="A299" s="20" t="s">
        <v>9013</v>
      </c>
      <c r="B299" s="21" t="s">
        <v>9014</v>
      </c>
      <c r="C299" s="22" t="s">
        <v>97</v>
      </c>
      <c r="D299" s="23" t="s">
        <v>9015</v>
      </c>
    </row>
    <row r="300" spans="1:4" ht="33.950000000000003" customHeight="1" x14ac:dyDescent="0.2">
      <c r="A300" s="20" t="s">
        <v>9016</v>
      </c>
      <c r="B300" s="21" t="s">
        <v>9017</v>
      </c>
      <c r="C300" s="22" t="s">
        <v>97</v>
      </c>
      <c r="D300" s="23" t="s">
        <v>9018</v>
      </c>
    </row>
    <row r="301" spans="1:4" ht="33.950000000000003" customHeight="1" x14ac:dyDescent="0.2">
      <c r="A301" s="20" t="s">
        <v>9019</v>
      </c>
      <c r="B301" s="21" t="s">
        <v>9020</v>
      </c>
      <c r="C301" s="22" t="s">
        <v>97</v>
      </c>
      <c r="D301" s="23" t="s">
        <v>9021</v>
      </c>
    </row>
    <row r="302" spans="1:4" ht="33.950000000000003" customHeight="1" x14ac:dyDescent="0.2">
      <c r="A302" s="20" t="s">
        <v>9022</v>
      </c>
      <c r="B302" s="21" t="s">
        <v>9023</v>
      </c>
      <c r="C302" s="22" t="s">
        <v>97</v>
      </c>
      <c r="D302" s="23" t="s">
        <v>9024</v>
      </c>
    </row>
    <row r="303" spans="1:4" ht="33.950000000000003" customHeight="1" x14ac:dyDescent="0.2">
      <c r="A303" s="20" t="s">
        <v>9025</v>
      </c>
      <c r="B303" s="21" t="s">
        <v>9026</v>
      </c>
      <c r="C303" s="22" t="s">
        <v>97</v>
      </c>
      <c r="D303" s="23" t="s">
        <v>9027</v>
      </c>
    </row>
    <row r="304" spans="1:4" ht="33.950000000000003" customHeight="1" x14ac:dyDescent="0.2">
      <c r="A304" s="20" t="s">
        <v>9028</v>
      </c>
      <c r="B304" s="21" t="s">
        <v>9029</v>
      </c>
      <c r="C304" s="22" t="s">
        <v>97</v>
      </c>
      <c r="D304" s="23" t="s">
        <v>9030</v>
      </c>
    </row>
    <row r="305" spans="1:4" ht="33.950000000000003" customHeight="1" x14ac:dyDescent="0.2">
      <c r="A305" s="20" t="s">
        <v>9031</v>
      </c>
      <c r="B305" s="21" t="s">
        <v>9032</v>
      </c>
      <c r="C305" s="22" t="s">
        <v>97</v>
      </c>
      <c r="D305" s="23" t="s">
        <v>9033</v>
      </c>
    </row>
    <row r="306" spans="1:4" ht="33.950000000000003" customHeight="1" x14ac:dyDescent="0.2">
      <c r="A306" s="20" t="s">
        <v>9034</v>
      </c>
      <c r="B306" s="21" t="s">
        <v>9035</v>
      </c>
      <c r="C306" s="22" t="s">
        <v>97</v>
      </c>
      <c r="D306" s="23" t="s">
        <v>9036</v>
      </c>
    </row>
    <row r="307" spans="1:4" ht="33.950000000000003" customHeight="1" x14ac:dyDescent="0.2">
      <c r="A307" s="20" t="s">
        <v>9037</v>
      </c>
      <c r="B307" s="21" t="s">
        <v>9038</v>
      </c>
      <c r="C307" s="22" t="s">
        <v>97</v>
      </c>
      <c r="D307" s="23" t="s">
        <v>9039</v>
      </c>
    </row>
    <row r="308" spans="1:4" ht="33.950000000000003" customHeight="1" x14ac:dyDescent="0.2">
      <c r="A308" s="20" t="s">
        <v>9040</v>
      </c>
      <c r="B308" s="21" t="s">
        <v>9041</v>
      </c>
      <c r="C308" s="22" t="s">
        <v>97</v>
      </c>
      <c r="D308" s="23" t="s">
        <v>9042</v>
      </c>
    </row>
    <row r="309" spans="1:4" ht="33.950000000000003" customHeight="1" x14ac:dyDescent="0.2">
      <c r="A309" s="20" t="s">
        <v>9043</v>
      </c>
      <c r="B309" s="21" t="s">
        <v>9044</v>
      </c>
      <c r="C309" s="22" t="s">
        <v>97</v>
      </c>
      <c r="D309" s="23" t="s">
        <v>9012</v>
      </c>
    </row>
    <row r="310" spans="1:4" ht="33.950000000000003" customHeight="1" x14ac:dyDescent="0.2">
      <c r="A310" s="20" t="s">
        <v>9045</v>
      </c>
      <c r="B310" s="21" t="s">
        <v>9046</v>
      </c>
      <c r="C310" s="22" t="s">
        <v>97</v>
      </c>
      <c r="D310" s="23" t="s">
        <v>9047</v>
      </c>
    </row>
    <row r="311" spans="1:4" ht="33.950000000000003" customHeight="1" x14ac:dyDescent="0.2">
      <c r="A311" s="20" t="s">
        <v>9048</v>
      </c>
      <c r="B311" s="21" t="s">
        <v>9049</v>
      </c>
      <c r="C311" s="22" t="s">
        <v>97</v>
      </c>
      <c r="D311" s="23" t="s">
        <v>9050</v>
      </c>
    </row>
    <row r="312" spans="1:4" ht="33.950000000000003" customHeight="1" x14ac:dyDescent="0.2">
      <c r="A312" s="20" t="s">
        <v>9051</v>
      </c>
      <c r="B312" s="21" t="s">
        <v>9052</v>
      </c>
      <c r="C312" s="22" t="s">
        <v>97</v>
      </c>
      <c r="D312" s="23" t="s">
        <v>9053</v>
      </c>
    </row>
    <row r="313" spans="1:4" ht="33.950000000000003" customHeight="1" x14ac:dyDescent="0.2">
      <c r="A313" s="20" t="s">
        <v>9054</v>
      </c>
      <c r="B313" s="21" t="s">
        <v>9055</v>
      </c>
      <c r="C313" s="22" t="s">
        <v>97</v>
      </c>
      <c r="D313" s="23" t="s">
        <v>9033</v>
      </c>
    </row>
    <row r="314" spans="1:4" ht="33.950000000000003" customHeight="1" x14ac:dyDescent="0.2">
      <c r="A314" s="20" t="s">
        <v>9056</v>
      </c>
      <c r="B314" s="21" t="s">
        <v>9057</v>
      </c>
      <c r="C314" s="22" t="s">
        <v>97</v>
      </c>
      <c r="D314" s="23" t="s">
        <v>9058</v>
      </c>
    </row>
    <row r="315" spans="1:4" ht="33.950000000000003" customHeight="1" x14ac:dyDescent="0.2">
      <c r="A315" s="20" t="s">
        <v>9059</v>
      </c>
      <c r="B315" s="21" t="s">
        <v>9060</v>
      </c>
      <c r="C315" s="22" t="s">
        <v>97</v>
      </c>
      <c r="D315" s="23" t="s">
        <v>9061</v>
      </c>
    </row>
    <row r="316" spans="1:4" ht="33.950000000000003" customHeight="1" x14ac:dyDescent="0.2">
      <c r="A316" s="20" t="s">
        <v>9062</v>
      </c>
      <c r="B316" s="21" t="s">
        <v>9063</v>
      </c>
      <c r="C316" s="22" t="s">
        <v>97</v>
      </c>
      <c r="D316" s="23" t="s">
        <v>9064</v>
      </c>
    </row>
    <row r="317" spans="1:4" ht="33.950000000000003" customHeight="1" x14ac:dyDescent="0.2">
      <c r="A317" s="20" t="s">
        <v>9065</v>
      </c>
      <c r="B317" s="21" t="s">
        <v>9066</v>
      </c>
      <c r="C317" s="22" t="s">
        <v>97</v>
      </c>
      <c r="D317" s="23" t="s">
        <v>9067</v>
      </c>
    </row>
    <row r="318" spans="1:4" ht="33.950000000000003" customHeight="1" x14ac:dyDescent="0.2">
      <c r="A318" s="20" t="s">
        <v>9068</v>
      </c>
      <c r="B318" s="21" t="s">
        <v>9069</v>
      </c>
      <c r="C318" s="22" t="s">
        <v>97</v>
      </c>
      <c r="D318" s="23" t="s">
        <v>9070</v>
      </c>
    </row>
    <row r="319" spans="1:4" ht="33.950000000000003" customHeight="1" x14ac:dyDescent="0.2">
      <c r="A319" s="20" t="s">
        <v>9071</v>
      </c>
      <c r="B319" s="21" t="s">
        <v>9072</v>
      </c>
      <c r="C319" s="22" t="s">
        <v>97</v>
      </c>
      <c r="D319" s="23" t="s">
        <v>9073</v>
      </c>
    </row>
    <row r="320" spans="1:4" ht="33.950000000000003" customHeight="1" x14ac:dyDescent="0.2">
      <c r="A320" s="20" t="s">
        <v>9074</v>
      </c>
      <c r="B320" s="21" t="s">
        <v>9075</v>
      </c>
      <c r="C320" s="22" t="s">
        <v>97</v>
      </c>
      <c r="D320" s="23" t="s">
        <v>9076</v>
      </c>
    </row>
    <row r="321" spans="1:4" ht="33.950000000000003" customHeight="1" x14ac:dyDescent="0.2">
      <c r="A321" s="20" t="s">
        <v>9077</v>
      </c>
      <c r="B321" s="21" t="s">
        <v>9078</v>
      </c>
      <c r="C321" s="22" t="s">
        <v>97</v>
      </c>
      <c r="D321" s="23" t="s">
        <v>9079</v>
      </c>
    </row>
    <row r="322" spans="1:4" ht="33.950000000000003" customHeight="1" x14ac:dyDescent="0.2">
      <c r="A322" s="20" t="s">
        <v>9080</v>
      </c>
      <c r="B322" s="21" t="s">
        <v>9081</v>
      </c>
      <c r="C322" s="22" t="s">
        <v>97</v>
      </c>
      <c r="D322" s="23" t="s">
        <v>9082</v>
      </c>
    </row>
    <row r="323" spans="1:4" ht="33.950000000000003" customHeight="1" x14ac:dyDescent="0.2">
      <c r="A323" s="20" t="s">
        <v>9083</v>
      </c>
      <c r="B323" s="21" t="s">
        <v>9084</v>
      </c>
      <c r="C323" s="22" t="s">
        <v>97</v>
      </c>
      <c r="D323" s="23" t="s">
        <v>9085</v>
      </c>
    </row>
    <row r="324" spans="1:4" ht="33.950000000000003" customHeight="1" x14ac:dyDescent="0.2">
      <c r="A324" s="20" t="s">
        <v>9086</v>
      </c>
      <c r="B324" s="21" t="s">
        <v>9087</v>
      </c>
      <c r="C324" s="22" t="s">
        <v>97</v>
      </c>
      <c r="D324" s="23" t="s">
        <v>9088</v>
      </c>
    </row>
    <row r="325" spans="1:4" ht="33.950000000000003" customHeight="1" x14ac:dyDescent="0.2">
      <c r="A325" s="20" t="s">
        <v>9089</v>
      </c>
      <c r="B325" s="21" t="s">
        <v>9090</v>
      </c>
      <c r="C325" s="22" t="s">
        <v>97</v>
      </c>
      <c r="D325" s="23" t="s">
        <v>9091</v>
      </c>
    </row>
    <row r="326" spans="1:4" ht="33.950000000000003" customHeight="1" x14ac:dyDescent="0.2">
      <c r="A326" s="20" t="s">
        <v>9092</v>
      </c>
      <c r="B326" s="21" t="s">
        <v>9093</v>
      </c>
      <c r="C326" s="22" t="s">
        <v>97</v>
      </c>
      <c r="D326" s="23" t="s">
        <v>9094</v>
      </c>
    </row>
    <row r="327" spans="1:4" ht="33.950000000000003" customHeight="1" x14ac:dyDescent="0.2">
      <c r="A327" s="20" t="s">
        <v>9095</v>
      </c>
      <c r="B327" s="21" t="s">
        <v>9096</v>
      </c>
      <c r="C327" s="22" t="s">
        <v>97</v>
      </c>
      <c r="D327" s="23" t="s">
        <v>9097</v>
      </c>
    </row>
    <row r="328" spans="1:4" ht="33.950000000000003" customHeight="1" x14ac:dyDescent="0.2">
      <c r="A328" s="20" t="s">
        <v>9098</v>
      </c>
      <c r="B328" s="21" t="s">
        <v>9099</v>
      </c>
      <c r="C328" s="22" t="s">
        <v>97</v>
      </c>
      <c r="D328" s="23" t="s">
        <v>9100</v>
      </c>
    </row>
    <row r="329" spans="1:4" ht="33.950000000000003" customHeight="1" x14ac:dyDescent="0.2">
      <c r="A329" s="20" t="s">
        <v>9101</v>
      </c>
      <c r="B329" s="21" t="s">
        <v>9102</v>
      </c>
      <c r="C329" s="22" t="s">
        <v>97</v>
      </c>
      <c r="D329" s="23" t="s">
        <v>9103</v>
      </c>
    </row>
    <row r="330" spans="1:4" ht="33.950000000000003" customHeight="1" x14ac:dyDescent="0.2">
      <c r="A330" s="20" t="s">
        <v>9104</v>
      </c>
      <c r="B330" s="21" t="s">
        <v>9105</v>
      </c>
      <c r="C330" s="22" t="s">
        <v>97</v>
      </c>
      <c r="D330" s="23" t="s">
        <v>9106</v>
      </c>
    </row>
    <row r="331" spans="1:4" ht="33.950000000000003" customHeight="1" x14ac:dyDescent="0.2">
      <c r="A331" s="20" t="s">
        <v>9107</v>
      </c>
      <c r="B331" s="21" t="s">
        <v>9108</v>
      </c>
      <c r="C331" s="22" t="s">
        <v>97</v>
      </c>
      <c r="D331" s="23" t="s">
        <v>9109</v>
      </c>
    </row>
    <row r="332" spans="1:4" ht="33.950000000000003" customHeight="1" x14ac:dyDescent="0.2">
      <c r="A332" s="20" t="s">
        <v>9110</v>
      </c>
      <c r="B332" s="21" t="s">
        <v>9111</v>
      </c>
      <c r="C332" s="22" t="s">
        <v>97</v>
      </c>
      <c r="D332" s="23" t="s">
        <v>9112</v>
      </c>
    </row>
    <row r="333" spans="1:4" ht="33.950000000000003" customHeight="1" x14ac:dyDescent="0.2">
      <c r="A333" s="20" t="s">
        <v>9113</v>
      </c>
      <c r="B333" s="21" t="s">
        <v>9114</v>
      </c>
      <c r="C333" s="22" t="s">
        <v>97</v>
      </c>
      <c r="D333" s="23" t="s">
        <v>9112</v>
      </c>
    </row>
    <row r="334" spans="1:4" ht="33.950000000000003" customHeight="1" x14ac:dyDescent="0.2">
      <c r="A334" s="20" t="s">
        <v>9115</v>
      </c>
      <c r="B334" s="21" t="s">
        <v>9116</v>
      </c>
      <c r="C334" s="22" t="s">
        <v>97</v>
      </c>
      <c r="D334" s="23" t="s">
        <v>9117</v>
      </c>
    </row>
    <row r="335" spans="1:4" ht="33.950000000000003" customHeight="1" x14ac:dyDescent="0.2">
      <c r="A335" s="20" t="s">
        <v>9118</v>
      </c>
      <c r="B335" s="21" t="s">
        <v>9119</v>
      </c>
      <c r="C335" s="22" t="s">
        <v>97</v>
      </c>
      <c r="D335" s="23" t="s">
        <v>9120</v>
      </c>
    </row>
    <row r="336" spans="1:4" ht="33.950000000000003" customHeight="1" x14ac:dyDescent="0.2">
      <c r="A336" s="20" t="s">
        <v>9121</v>
      </c>
      <c r="B336" s="21" t="s">
        <v>9122</v>
      </c>
      <c r="C336" s="22" t="s">
        <v>97</v>
      </c>
      <c r="D336" s="23" t="s">
        <v>9123</v>
      </c>
    </row>
    <row r="337" spans="1:4" ht="33.950000000000003" customHeight="1" x14ac:dyDescent="0.2">
      <c r="A337" s="20" t="s">
        <v>9124</v>
      </c>
      <c r="B337" s="21" t="s">
        <v>9125</v>
      </c>
      <c r="C337" s="22" t="s">
        <v>97</v>
      </c>
      <c r="D337" s="23" t="s">
        <v>9126</v>
      </c>
    </row>
    <row r="338" spans="1:4" ht="33.950000000000003" customHeight="1" x14ac:dyDescent="0.2">
      <c r="A338" s="20" t="s">
        <v>9127</v>
      </c>
      <c r="B338" s="21" t="s">
        <v>9128</v>
      </c>
      <c r="C338" s="22" t="s">
        <v>149</v>
      </c>
      <c r="D338" s="23" t="s">
        <v>9129</v>
      </c>
    </row>
    <row r="339" spans="1:4" ht="33.950000000000003" customHeight="1" x14ac:dyDescent="0.2">
      <c r="A339" s="20" t="s">
        <v>9130</v>
      </c>
      <c r="B339" s="21" t="s">
        <v>9131</v>
      </c>
      <c r="C339" s="22" t="s">
        <v>149</v>
      </c>
      <c r="D339" s="23" t="s">
        <v>9132</v>
      </c>
    </row>
    <row r="340" spans="1:4" ht="33.950000000000003" customHeight="1" x14ac:dyDescent="0.2">
      <c r="A340" s="20" t="s">
        <v>9133</v>
      </c>
      <c r="B340" s="21" t="s">
        <v>9134</v>
      </c>
      <c r="C340" s="22" t="s">
        <v>149</v>
      </c>
      <c r="D340" s="23" t="s">
        <v>9135</v>
      </c>
    </row>
    <row r="341" spans="1:4" ht="33.950000000000003" customHeight="1" x14ac:dyDescent="0.2">
      <c r="A341" s="20" t="s">
        <v>9136</v>
      </c>
      <c r="B341" s="21" t="s">
        <v>9137</v>
      </c>
      <c r="C341" s="22" t="s">
        <v>149</v>
      </c>
      <c r="D341" s="23" t="s">
        <v>9138</v>
      </c>
    </row>
    <row r="342" spans="1:4" ht="33.950000000000003" customHeight="1" x14ac:dyDescent="0.2">
      <c r="A342" s="20" t="s">
        <v>9139</v>
      </c>
      <c r="B342" s="21" t="s">
        <v>9140</v>
      </c>
      <c r="C342" s="22" t="s">
        <v>149</v>
      </c>
      <c r="D342" s="23" t="s">
        <v>9141</v>
      </c>
    </row>
    <row r="343" spans="1:4" ht="33.950000000000003" customHeight="1" x14ac:dyDescent="0.2">
      <c r="A343" s="20" t="s">
        <v>9142</v>
      </c>
      <c r="B343" s="21" t="s">
        <v>9143</v>
      </c>
      <c r="C343" s="22" t="s">
        <v>149</v>
      </c>
      <c r="D343" s="23" t="s">
        <v>9144</v>
      </c>
    </row>
    <row r="344" spans="1:4" ht="33.950000000000003" customHeight="1" x14ac:dyDescent="0.2">
      <c r="A344" s="20" t="s">
        <v>9145</v>
      </c>
      <c r="B344" s="21" t="s">
        <v>9146</v>
      </c>
      <c r="C344" s="22" t="s">
        <v>149</v>
      </c>
      <c r="D344" s="23" t="s">
        <v>9147</v>
      </c>
    </row>
    <row r="345" spans="1:4" ht="33.950000000000003" customHeight="1" x14ac:dyDescent="0.2">
      <c r="A345" s="20" t="s">
        <v>9148</v>
      </c>
      <c r="B345" s="21" t="s">
        <v>9149</v>
      </c>
      <c r="C345" s="22" t="s">
        <v>149</v>
      </c>
      <c r="D345" s="23" t="s">
        <v>9150</v>
      </c>
    </row>
    <row r="346" spans="1:4" ht="33.950000000000003" customHeight="1" x14ac:dyDescent="0.2">
      <c r="A346" s="20" t="s">
        <v>9151</v>
      </c>
      <c r="B346" s="21" t="s">
        <v>9152</v>
      </c>
      <c r="C346" s="22" t="s">
        <v>97</v>
      </c>
      <c r="D346" s="23" t="s">
        <v>9153</v>
      </c>
    </row>
    <row r="347" spans="1:4" ht="33.950000000000003" customHeight="1" x14ac:dyDescent="0.2">
      <c r="A347" s="20" t="s">
        <v>9154</v>
      </c>
      <c r="B347" s="21" t="s">
        <v>9155</v>
      </c>
      <c r="C347" s="22" t="s">
        <v>97</v>
      </c>
      <c r="D347" s="23" t="s">
        <v>9156</v>
      </c>
    </row>
    <row r="348" spans="1:4" ht="33.950000000000003" customHeight="1" x14ac:dyDescent="0.2">
      <c r="A348" s="20" t="s">
        <v>9157</v>
      </c>
      <c r="B348" s="21" t="s">
        <v>9158</v>
      </c>
      <c r="C348" s="22" t="s">
        <v>149</v>
      </c>
      <c r="D348" s="23" t="s">
        <v>9159</v>
      </c>
    </row>
    <row r="349" spans="1:4" ht="33.950000000000003" customHeight="1" x14ac:dyDescent="0.2">
      <c r="A349" s="20" t="s">
        <v>9160</v>
      </c>
      <c r="B349" s="21" t="s">
        <v>9161</v>
      </c>
      <c r="C349" s="22" t="s">
        <v>149</v>
      </c>
      <c r="D349" s="23" t="s">
        <v>9162</v>
      </c>
    </row>
    <row r="350" spans="1:4" ht="33.950000000000003" customHeight="1" x14ac:dyDescent="0.2">
      <c r="A350" s="20" t="s">
        <v>9163</v>
      </c>
      <c r="B350" s="21" t="s">
        <v>9164</v>
      </c>
      <c r="C350" s="22" t="s">
        <v>149</v>
      </c>
      <c r="D350" s="23" t="s">
        <v>9165</v>
      </c>
    </row>
    <row r="351" spans="1:4" ht="33.950000000000003" customHeight="1" x14ac:dyDescent="0.2">
      <c r="A351" s="20" t="s">
        <v>9166</v>
      </c>
      <c r="B351" s="21" t="s">
        <v>9167</v>
      </c>
      <c r="C351" s="22" t="s">
        <v>149</v>
      </c>
      <c r="D351" s="23" t="s">
        <v>9168</v>
      </c>
    </row>
    <row r="352" spans="1:4" ht="33.950000000000003" customHeight="1" x14ac:dyDescent="0.2">
      <c r="A352" s="20" t="s">
        <v>9169</v>
      </c>
      <c r="B352" s="21" t="s">
        <v>9170</v>
      </c>
      <c r="C352" s="22" t="s">
        <v>149</v>
      </c>
      <c r="D352" s="23" t="s">
        <v>9171</v>
      </c>
    </row>
    <row r="353" spans="1:4" ht="33.950000000000003" customHeight="1" x14ac:dyDescent="0.2">
      <c r="A353" s="20" t="s">
        <v>9172</v>
      </c>
      <c r="B353" s="21" t="s">
        <v>9173</v>
      </c>
      <c r="C353" s="22" t="s">
        <v>149</v>
      </c>
      <c r="D353" s="23" t="s">
        <v>9174</v>
      </c>
    </row>
    <row r="354" spans="1:4" ht="33.950000000000003" customHeight="1" x14ac:dyDescent="0.2">
      <c r="A354" s="20" t="s">
        <v>9175</v>
      </c>
      <c r="B354" s="21" t="s">
        <v>9176</v>
      </c>
      <c r="C354" s="22" t="s">
        <v>149</v>
      </c>
      <c r="D354" s="23" t="s">
        <v>9177</v>
      </c>
    </row>
    <row r="355" spans="1:4" ht="33.950000000000003" customHeight="1" x14ac:dyDescent="0.2">
      <c r="A355" s="20" t="s">
        <v>9178</v>
      </c>
      <c r="B355" s="21" t="s">
        <v>9179</v>
      </c>
      <c r="C355" s="22" t="s">
        <v>149</v>
      </c>
      <c r="D355" s="23" t="s">
        <v>9180</v>
      </c>
    </row>
    <row r="356" spans="1:4" ht="33.950000000000003" customHeight="1" x14ac:dyDescent="0.2">
      <c r="A356" s="20" t="s">
        <v>9181</v>
      </c>
      <c r="B356" s="21" t="s">
        <v>9182</v>
      </c>
      <c r="C356" s="22" t="s">
        <v>149</v>
      </c>
      <c r="D356" s="23" t="s">
        <v>9183</v>
      </c>
    </row>
    <row r="357" spans="1:4" ht="33.950000000000003" customHeight="1" x14ac:dyDescent="0.2">
      <c r="A357" s="20" t="s">
        <v>9184</v>
      </c>
      <c r="B357" s="21" t="s">
        <v>9185</v>
      </c>
      <c r="C357" s="22" t="s">
        <v>149</v>
      </c>
      <c r="D357" s="23" t="s">
        <v>9186</v>
      </c>
    </row>
    <row r="358" spans="1:4" ht="33.950000000000003" customHeight="1" x14ac:dyDescent="0.2">
      <c r="A358" s="20" t="s">
        <v>9187</v>
      </c>
      <c r="B358" s="21" t="s">
        <v>9188</v>
      </c>
      <c r="C358" s="22" t="s">
        <v>149</v>
      </c>
      <c r="D358" s="23" t="s">
        <v>9189</v>
      </c>
    </row>
    <row r="359" spans="1:4" ht="33.950000000000003" customHeight="1" x14ac:dyDescent="0.2">
      <c r="A359" s="20" t="s">
        <v>9190</v>
      </c>
      <c r="B359" s="21" t="s">
        <v>9191</v>
      </c>
      <c r="C359" s="22" t="s">
        <v>149</v>
      </c>
      <c r="D359" s="23" t="s">
        <v>9192</v>
      </c>
    </row>
    <row r="360" spans="1:4" ht="33.950000000000003" customHeight="1" x14ac:dyDescent="0.2">
      <c r="A360" s="20" t="s">
        <v>9193</v>
      </c>
      <c r="B360" s="21" t="s">
        <v>9194</v>
      </c>
      <c r="C360" s="22" t="s">
        <v>149</v>
      </c>
      <c r="D360" s="23" t="s">
        <v>9195</v>
      </c>
    </row>
    <row r="361" spans="1:4" ht="33.950000000000003" customHeight="1" x14ac:dyDescent="0.2">
      <c r="A361" s="20" t="s">
        <v>9196</v>
      </c>
      <c r="B361" s="21" t="s">
        <v>9197</v>
      </c>
      <c r="C361" s="22" t="s">
        <v>149</v>
      </c>
      <c r="D361" s="23" t="s">
        <v>9198</v>
      </c>
    </row>
    <row r="362" spans="1:4" ht="33.950000000000003" customHeight="1" x14ac:dyDescent="0.2">
      <c r="A362" s="20" t="s">
        <v>9199</v>
      </c>
      <c r="B362" s="21" t="s">
        <v>9200</v>
      </c>
      <c r="C362" s="22" t="s">
        <v>149</v>
      </c>
      <c r="D362" s="23" t="s">
        <v>9201</v>
      </c>
    </row>
    <row r="363" spans="1:4" ht="33.950000000000003" customHeight="1" x14ac:dyDescent="0.2">
      <c r="A363" s="20" t="s">
        <v>9202</v>
      </c>
      <c r="B363" s="21" t="s">
        <v>9203</v>
      </c>
      <c r="C363" s="22" t="s">
        <v>149</v>
      </c>
      <c r="D363" s="23" t="s">
        <v>9204</v>
      </c>
    </row>
    <row r="364" spans="1:4" ht="33.950000000000003" customHeight="1" x14ac:dyDescent="0.2">
      <c r="A364" s="20" t="s">
        <v>9205</v>
      </c>
      <c r="B364" s="21" t="s">
        <v>9206</v>
      </c>
      <c r="C364" s="22" t="s">
        <v>149</v>
      </c>
      <c r="D364" s="23" t="s">
        <v>9207</v>
      </c>
    </row>
    <row r="365" spans="1:4" ht="33.950000000000003" customHeight="1" x14ac:dyDescent="0.2">
      <c r="A365" s="20" t="s">
        <v>9208</v>
      </c>
      <c r="B365" s="21" t="s">
        <v>9209</v>
      </c>
      <c r="C365" s="22" t="s">
        <v>149</v>
      </c>
      <c r="D365" s="23" t="s">
        <v>9210</v>
      </c>
    </row>
    <row r="366" spans="1:4" ht="33.950000000000003" customHeight="1" x14ac:dyDescent="0.2">
      <c r="A366" s="20" t="s">
        <v>9211</v>
      </c>
      <c r="B366" s="21" t="s">
        <v>9212</v>
      </c>
      <c r="C366" s="22" t="s">
        <v>149</v>
      </c>
      <c r="D366" s="23" t="s">
        <v>9213</v>
      </c>
    </row>
    <row r="367" spans="1:4" ht="33.950000000000003" customHeight="1" x14ac:dyDescent="0.2">
      <c r="A367" s="20" t="s">
        <v>9214</v>
      </c>
      <c r="B367" s="21" t="s">
        <v>9215</v>
      </c>
      <c r="C367" s="22" t="s">
        <v>149</v>
      </c>
      <c r="D367" s="23" t="s">
        <v>9216</v>
      </c>
    </row>
    <row r="368" spans="1:4" ht="33.950000000000003" customHeight="1" x14ac:dyDescent="0.2">
      <c r="A368" s="20" t="s">
        <v>9217</v>
      </c>
      <c r="B368" s="21" t="s">
        <v>9218</v>
      </c>
      <c r="C368" s="22" t="s">
        <v>149</v>
      </c>
      <c r="D368" s="23" t="s">
        <v>9219</v>
      </c>
    </row>
    <row r="369" spans="1:4" ht="33.950000000000003" customHeight="1" x14ac:dyDescent="0.2">
      <c r="A369" s="20" t="s">
        <v>9220</v>
      </c>
      <c r="B369" s="21" t="s">
        <v>9221</v>
      </c>
      <c r="C369" s="22" t="s">
        <v>149</v>
      </c>
      <c r="D369" s="23" t="s">
        <v>9222</v>
      </c>
    </row>
    <row r="370" spans="1:4" ht="33.950000000000003" customHeight="1" x14ac:dyDescent="0.2">
      <c r="A370" s="20" t="s">
        <v>9223</v>
      </c>
      <c r="B370" s="21" t="s">
        <v>9224</v>
      </c>
      <c r="C370" s="22" t="s">
        <v>149</v>
      </c>
      <c r="D370" s="23" t="s">
        <v>9225</v>
      </c>
    </row>
    <row r="371" spans="1:4" ht="33.950000000000003" customHeight="1" x14ac:dyDescent="0.2">
      <c r="A371" s="20" t="s">
        <v>9226</v>
      </c>
      <c r="B371" s="21" t="s">
        <v>9227</v>
      </c>
      <c r="C371" s="22" t="s">
        <v>97</v>
      </c>
      <c r="D371" s="23" t="s">
        <v>9228</v>
      </c>
    </row>
    <row r="372" spans="1:4" ht="33.950000000000003" customHeight="1" x14ac:dyDescent="0.2">
      <c r="A372" s="20" t="s">
        <v>9229</v>
      </c>
      <c r="B372" s="21" t="s">
        <v>9230</v>
      </c>
      <c r="C372" s="22" t="s">
        <v>97</v>
      </c>
      <c r="D372" s="23" t="s">
        <v>9231</v>
      </c>
    </row>
    <row r="373" spans="1:4" ht="33.950000000000003" customHeight="1" x14ac:dyDescent="0.2">
      <c r="A373" s="20" t="s">
        <v>9232</v>
      </c>
      <c r="B373" s="21" t="s">
        <v>9233</v>
      </c>
      <c r="C373" s="22" t="s">
        <v>9234</v>
      </c>
      <c r="D373" s="23" t="s">
        <v>9235</v>
      </c>
    </row>
    <row r="374" spans="1:4" ht="33.950000000000003" customHeight="1" x14ac:dyDescent="0.2">
      <c r="A374" s="20" t="s">
        <v>9236</v>
      </c>
      <c r="B374" s="21" t="s">
        <v>9237</v>
      </c>
      <c r="C374" s="22" t="s">
        <v>9234</v>
      </c>
      <c r="D374" s="23" t="s">
        <v>9238</v>
      </c>
    </row>
    <row r="375" spans="1:4" ht="33.950000000000003" customHeight="1" x14ac:dyDescent="0.2">
      <c r="A375" s="20" t="s">
        <v>9239</v>
      </c>
      <c r="B375" s="21" t="s">
        <v>9240</v>
      </c>
      <c r="C375" s="22" t="s">
        <v>9234</v>
      </c>
      <c r="D375" s="23" t="s">
        <v>9241</v>
      </c>
    </row>
    <row r="376" spans="1:4" ht="33.950000000000003" customHeight="1" x14ac:dyDescent="0.2">
      <c r="A376" s="20" t="s">
        <v>9242</v>
      </c>
      <c r="B376" s="21" t="s">
        <v>9243</v>
      </c>
      <c r="C376" s="22" t="s">
        <v>9234</v>
      </c>
      <c r="D376" s="23" t="s">
        <v>9244</v>
      </c>
    </row>
    <row r="377" spans="1:4" ht="33.950000000000003" customHeight="1" x14ac:dyDescent="0.2">
      <c r="A377" s="20" t="s">
        <v>9245</v>
      </c>
      <c r="B377" s="21" t="s">
        <v>9246</v>
      </c>
      <c r="C377" s="22" t="s">
        <v>9234</v>
      </c>
      <c r="D377" s="23" t="s">
        <v>9247</v>
      </c>
    </row>
    <row r="378" spans="1:4" ht="33.950000000000003" customHeight="1" x14ac:dyDescent="0.2">
      <c r="A378" s="20" t="s">
        <v>9248</v>
      </c>
      <c r="B378" s="21" t="s">
        <v>9249</v>
      </c>
      <c r="C378" s="22" t="s">
        <v>9234</v>
      </c>
      <c r="D378" s="23" t="s">
        <v>9250</v>
      </c>
    </row>
    <row r="379" spans="1:4" ht="33.950000000000003" customHeight="1" x14ac:dyDescent="0.2">
      <c r="A379" s="20" t="s">
        <v>9251</v>
      </c>
      <c r="B379" s="21" t="s">
        <v>9252</v>
      </c>
      <c r="C379" s="22" t="s">
        <v>9234</v>
      </c>
      <c r="D379" s="23" t="s">
        <v>9253</v>
      </c>
    </row>
    <row r="380" spans="1:4" ht="33.950000000000003" customHeight="1" x14ac:dyDescent="0.2">
      <c r="A380" s="20" t="s">
        <v>9254</v>
      </c>
      <c r="B380" s="21" t="s">
        <v>9255</v>
      </c>
      <c r="C380" s="22" t="s">
        <v>9234</v>
      </c>
      <c r="D380" s="23" t="s">
        <v>9256</v>
      </c>
    </row>
    <row r="381" spans="1:4" ht="33.950000000000003" customHeight="1" x14ac:dyDescent="0.2">
      <c r="A381" s="20" t="s">
        <v>9257</v>
      </c>
      <c r="B381" s="21" t="s">
        <v>9258</v>
      </c>
      <c r="C381" s="22" t="s">
        <v>9234</v>
      </c>
      <c r="D381" s="23" t="s">
        <v>9259</v>
      </c>
    </row>
    <row r="382" spans="1:4" ht="33.950000000000003" customHeight="1" x14ac:dyDescent="0.2">
      <c r="A382" s="20" t="s">
        <v>9260</v>
      </c>
      <c r="B382" s="21" t="s">
        <v>9261</v>
      </c>
      <c r="C382" s="22" t="s">
        <v>9234</v>
      </c>
      <c r="D382" s="23" t="s">
        <v>9262</v>
      </c>
    </row>
    <row r="383" spans="1:4" ht="33.950000000000003" customHeight="1" x14ac:dyDescent="0.2">
      <c r="A383" s="20" t="s">
        <v>9263</v>
      </c>
      <c r="B383" s="21" t="s">
        <v>9264</v>
      </c>
      <c r="C383" s="22" t="s">
        <v>9234</v>
      </c>
      <c r="D383" s="23" t="s">
        <v>9265</v>
      </c>
    </row>
    <row r="384" spans="1:4" ht="33.950000000000003" customHeight="1" x14ac:dyDescent="0.2">
      <c r="A384" s="20" t="s">
        <v>9266</v>
      </c>
      <c r="B384" s="21" t="s">
        <v>9267</v>
      </c>
      <c r="C384" s="22" t="s">
        <v>9234</v>
      </c>
      <c r="D384" s="23" t="s">
        <v>9268</v>
      </c>
    </row>
    <row r="385" spans="1:4" ht="33.950000000000003" customHeight="1" x14ac:dyDescent="0.2">
      <c r="A385" s="20" t="s">
        <v>9269</v>
      </c>
      <c r="B385" s="21" t="s">
        <v>9270</v>
      </c>
      <c r="C385" s="22" t="s">
        <v>9234</v>
      </c>
      <c r="D385" s="23" t="s">
        <v>9271</v>
      </c>
    </row>
    <row r="386" spans="1:4" ht="33.950000000000003" customHeight="1" x14ac:dyDescent="0.2">
      <c r="A386" s="20" t="s">
        <v>9272</v>
      </c>
      <c r="B386" s="21" t="s">
        <v>9273</v>
      </c>
      <c r="C386" s="22" t="s">
        <v>9234</v>
      </c>
      <c r="D386" s="23" t="s">
        <v>9274</v>
      </c>
    </row>
    <row r="387" spans="1:4" ht="33.950000000000003" customHeight="1" x14ac:dyDescent="0.2">
      <c r="A387" s="20" t="s">
        <v>9275</v>
      </c>
      <c r="B387" s="21" t="s">
        <v>9276</v>
      </c>
      <c r="C387" s="22" t="s">
        <v>9234</v>
      </c>
      <c r="D387" s="23" t="s">
        <v>9277</v>
      </c>
    </row>
    <row r="388" spans="1:4" ht="33.950000000000003" customHeight="1" x14ac:dyDescent="0.2">
      <c r="A388" s="20" t="s">
        <v>9278</v>
      </c>
      <c r="B388" s="21" t="s">
        <v>9279</v>
      </c>
      <c r="C388" s="22" t="s">
        <v>9234</v>
      </c>
      <c r="D388" s="23" t="s">
        <v>9280</v>
      </c>
    </row>
    <row r="389" spans="1:4" ht="33.950000000000003" customHeight="1" x14ac:dyDescent="0.2">
      <c r="A389" s="20" t="s">
        <v>9281</v>
      </c>
      <c r="B389" s="21" t="s">
        <v>9282</v>
      </c>
      <c r="C389" s="22" t="s">
        <v>9234</v>
      </c>
      <c r="D389" s="23" t="s">
        <v>9283</v>
      </c>
    </row>
    <row r="390" spans="1:4" ht="33.950000000000003" customHeight="1" x14ac:dyDescent="0.2">
      <c r="A390" s="20" t="s">
        <v>9284</v>
      </c>
      <c r="B390" s="21" t="s">
        <v>9285</v>
      </c>
      <c r="C390" s="22" t="s">
        <v>9234</v>
      </c>
      <c r="D390" s="23" t="s">
        <v>9286</v>
      </c>
    </row>
    <row r="391" spans="1:4" ht="33.950000000000003" customHeight="1" x14ac:dyDescent="0.2">
      <c r="A391" s="20" t="s">
        <v>9287</v>
      </c>
      <c r="B391" s="21" t="s">
        <v>9288</v>
      </c>
      <c r="C391" s="22" t="s">
        <v>9234</v>
      </c>
      <c r="D391" s="23" t="s">
        <v>9289</v>
      </c>
    </row>
    <row r="392" spans="1:4" ht="33.950000000000003" customHeight="1" x14ac:dyDescent="0.2">
      <c r="A392" s="20" t="s">
        <v>9290</v>
      </c>
      <c r="B392" s="21" t="s">
        <v>9291</v>
      </c>
      <c r="C392" s="22" t="s">
        <v>9234</v>
      </c>
      <c r="D392" s="23" t="s">
        <v>9292</v>
      </c>
    </row>
    <row r="393" spans="1:4" ht="33.950000000000003" customHeight="1" x14ac:dyDescent="0.2">
      <c r="A393" s="20" t="s">
        <v>9293</v>
      </c>
      <c r="B393" s="21" t="s">
        <v>9294</v>
      </c>
      <c r="C393" s="22" t="s">
        <v>9234</v>
      </c>
      <c r="D393" s="23" t="s">
        <v>9295</v>
      </c>
    </row>
    <row r="394" spans="1:4" ht="33.950000000000003" customHeight="1" x14ac:dyDescent="0.2">
      <c r="A394" s="20" t="s">
        <v>9296</v>
      </c>
      <c r="B394" s="21" t="s">
        <v>9297</v>
      </c>
      <c r="C394" s="22" t="s">
        <v>9234</v>
      </c>
      <c r="D394" s="23" t="s">
        <v>9298</v>
      </c>
    </row>
    <row r="395" spans="1:4" ht="33.950000000000003" customHeight="1" x14ac:dyDescent="0.2">
      <c r="A395" s="20" t="s">
        <v>9299</v>
      </c>
      <c r="B395" s="21" t="s">
        <v>9300</v>
      </c>
      <c r="C395" s="22" t="s">
        <v>9234</v>
      </c>
      <c r="D395" s="23" t="s">
        <v>9301</v>
      </c>
    </row>
    <row r="396" spans="1:4" ht="33.950000000000003" customHeight="1" x14ac:dyDescent="0.2">
      <c r="A396" s="20" t="s">
        <v>9302</v>
      </c>
      <c r="B396" s="21" t="s">
        <v>9303</v>
      </c>
      <c r="C396" s="22" t="s">
        <v>9234</v>
      </c>
      <c r="D396" s="23" t="s">
        <v>9304</v>
      </c>
    </row>
    <row r="397" spans="1:4" ht="33.950000000000003" customHeight="1" x14ac:dyDescent="0.2">
      <c r="A397" s="20" t="s">
        <v>9305</v>
      </c>
      <c r="B397" s="21" t="s">
        <v>9306</v>
      </c>
      <c r="C397" s="22" t="s">
        <v>9234</v>
      </c>
      <c r="D397" s="23" t="s">
        <v>9307</v>
      </c>
    </row>
    <row r="398" spans="1:4" ht="33.950000000000003" customHeight="1" x14ac:dyDescent="0.2">
      <c r="A398" s="20" t="s">
        <v>9308</v>
      </c>
      <c r="B398" s="21" t="s">
        <v>9309</v>
      </c>
      <c r="C398" s="22" t="s">
        <v>9234</v>
      </c>
      <c r="D398" s="23" t="s">
        <v>9310</v>
      </c>
    </row>
    <row r="399" spans="1:4" ht="33.950000000000003" customHeight="1" x14ac:dyDescent="0.2">
      <c r="A399" s="20" t="s">
        <v>9311</v>
      </c>
      <c r="B399" s="21" t="s">
        <v>9312</v>
      </c>
      <c r="C399" s="22" t="s">
        <v>9234</v>
      </c>
      <c r="D399" s="23" t="s">
        <v>9313</v>
      </c>
    </row>
    <row r="400" spans="1:4" ht="33.950000000000003" customHeight="1" x14ac:dyDescent="0.2">
      <c r="A400" s="20" t="s">
        <v>9314</v>
      </c>
      <c r="B400" s="21" t="s">
        <v>9315</v>
      </c>
      <c r="C400" s="22" t="s">
        <v>9234</v>
      </c>
      <c r="D400" s="23" t="s">
        <v>9316</v>
      </c>
    </row>
    <row r="401" spans="1:4" ht="33.950000000000003" customHeight="1" x14ac:dyDescent="0.2">
      <c r="A401" s="20" t="s">
        <v>9317</v>
      </c>
      <c r="B401" s="21" t="s">
        <v>9318</v>
      </c>
      <c r="C401" s="22" t="s">
        <v>9234</v>
      </c>
      <c r="D401" s="23" t="s">
        <v>9319</v>
      </c>
    </row>
    <row r="402" spans="1:4" ht="33.950000000000003" customHeight="1" x14ac:dyDescent="0.2">
      <c r="A402" s="20" t="s">
        <v>9320</v>
      </c>
      <c r="B402" s="21" t="s">
        <v>9321</v>
      </c>
      <c r="C402" s="22" t="s">
        <v>9234</v>
      </c>
      <c r="D402" s="23" t="s">
        <v>9322</v>
      </c>
    </row>
    <row r="403" spans="1:4" ht="33.950000000000003" customHeight="1" x14ac:dyDescent="0.2">
      <c r="A403" s="20" t="s">
        <v>9323</v>
      </c>
      <c r="B403" s="21" t="s">
        <v>9324</v>
      </c>
      <c r="C403" s="22" t="s">
        <v>9234</v>
      </c>
      <c r="D403" s="23" t="s">
        <v>9325</v>
      </c>
    </row>
    <row r="404" spans="1:4" ht="33.950000000000003" customHeight="1" x14ac:dyDescent="0.2">
      <c r="A404" s="20" t="s">
        <v>9326</v>
      </c>
      <c r="B404" s="21" t="s">
        <v>9327</v>
      </c>
      <c r="C404" s="22" t="s">
        <v>9234</v>
      </c>
      <c r="D404" s="23" t="s">
        <v>9328</v>
      </c>
    </row>
    <row r="405" spans="1:4" ht="33.950000000000003" customHeight="1" x14ac:dyDescent="0.2">
      <c r="A405" s="20" t="s">
        <v>9329</v>
      </c>
      <c r="B405" s="21" t="s">
        <v>9330</v>
      </c>
      <c r="C405" s="22" t="s">
        <v>9234</v>
      </c>
      <c r="D405" s="23" t="s">
        <v>9331</v>
      </c>
    </row>
    <row r="406" spans="1:4" ht="33.950000000000003" customHeight="1" x14ac:dyDescent="0.2">
      <c r="A406" s="20" t="s">
        <v>9332</v>
      </c>
      <c r="B406" s="21" t="s">
        <v>9333</v>
      </c>
      <c r="C406" s="22" t="s">
        <v>9234</v>
      </c>
      <c r="D406" s="23" t="s">
        <v>9334</v>
      </c>
    </row>
    <row r="407" spans="1:4" ht="33.950000000000003" customHeight="1" x14ac:dyDescent="0.2">
      <c r="A407" s="20" t="s">
        <v>9335</v>
      </c>
      <c r="B407" s="21" t="s">
        <v>9336</v>
      </c>
      <c r="C407" s="22" t="s">
        <v>9234</v>
      </c>
      <c r="D407" s="23" t="s">
        <v>9337</v>
      </c>
    </row>
    <row r="408" spans="1:4" ht="33.950000000000003" customHeight="1" x14ac:dyDescent="0.2">
      <c r="A408" s="20" t="s">
        <v>9338</v>
      </c>
      <c r="B408" s="21" t="s">
        <v>9339</v>
      </c>
      <c r="C408" s="22" t="s">
        <v>9234</v>
      </c>
      <c r="D408" s="23" t="s">
        <v>9340</v>
      </c>
    </row>
    <row r="409" spans="1:4" ht="33.950000000000003" customHeight="1" x14ac:dyDescent="0.2">
      <c r="A409" s="20" t="s">
        <v>9341</v>
      </c>
      <c r="B409" s="21" t="s">
        <v>9342</v>
      </c>
      <c r="C409" s="22" t="s">
        <v>9234</v>
      </c>
      <c r="D409" s="23" t="s">
        <v>9343</v>
      </c>
    </row>
    <row r="410" spans="1:4" ht="33.950000000000003" customHeight="1" x14ac:dyDescent="0.2">
      <c r="A410" s="20" t="s">
        <v>9344</v>
      </c>
      <c r="B410" s="21" t="s">
        <v>9345</v>
      </c>
      <c r="C410" s="22" t="s">
        <v>9234</v>
      </c>
      <c r="D410" s="23" t="s">
        <v>9346</v>
      </c>
    </row>
    <row r="411" spans="1:4" ht="33.950000000000003" customHeight="1" x14ac:dyDescent="0.2">
      <c r="A411" s="20" t="s">
        <v>9347</v>
      </c>
      <c r="B411" s="21" t="s">
        <v>9348</v>
      </c>
      <c r="C411" s="22" t="s">
        <v>9234</v>
      </c>
      <c r="D411" s="23" t="s">
        <v>9349</v>
      </c>
    </row>
    <row r="412" spans="1:4" ht="33.950000000000003" customHeight="1" x14ac:dyDescent="0.2">
      <c r="A412" s="20" t="s">
        <v>9350</v>
      </c>
      <c r="B412" s="21" t="s">
        <v>9351</v>
      </c>
      <c r="C412" s="22" t="s">
        <v>9234</v>
      </c>
      <c r="D412" s="23" t="s">
        <v>9352</v>
      </c>
    </row>
    <row r="413" spans="1:4" ht="33.950000000000003" customHeight="1" x14ac:dyDescent="0.2">
      <c r="A413" s="20" t="s">
        <v>9353</v>
      </c>
      <c r="B413" s="21" t="s">
        <v>9354</v>
      </c>
      <c r="C413" s="22" t="s">
        <v>9234</v>
      </c>
      <c r="D413" s="23" t="s">
        <v>9355</v>
      </c>
    </row>
    <row r="414" spans="1:4" ht="33.950000000000003" customHeight="1" x14ac:dyDescent="0.2">
      <c r="A414" s="20" t="s">
        <v>9356</v>
      </c>
      <c r="B414" s="21" t="s">
        <v>9357</v>
      </c>
      <c r="C414" s="22" t="s">
        <v>9234</v>
      </c>
      <c r="D414" s="23" t="s">
        <v>9358</v>
      </c>
    </row>
    <row r="415" spans="1:4" ht="33.950000000000003" customHeight="1" x14ac:dyDescent="0.2">
      <c r="A415" s="20" t="s">
        <v>9359</v>
      </c>
      <c r="B415" s="21" t="s">
        <v>9360</v>
      </c>
      <c r="C415" s="22" t="s">
        <v>9234</v>
      </c>
      <c r="D415" s="23" t="s">
        <v>9361</v>
      </c>
    </row>
    <row r="416" spans="1:4" ht="33.950000000000003" customHeight="1" x14ac:dyDescent="0.2">
      <c r="A416" s="20" t="s">
        <v>9362</v>
      </c>
      <c r="B416" s="21" t="s">
        <v>9363</v>
      </c>
      <c r="C416" s="22" t="s">
        <v>9234</v>
      </c>
      <c r="D416" s="23" t="s">
        <v>9364</v>
      </c>
    </row>
    <row r="417" spans="1:4" ht="33.950000000000003" customHeight="1" x14ac:dyDescent="0.2">
      <c r="A417" s="20" t="s">
        <v>9365</v>
      </c>
      <c r="B417" s="21" t="s">
        <v>9366</v>
      </c>
      <c r="C417" s="22" t="s">
        <v>9234</v>
      </c>
      <c r="D417" s="23" t="s">
        <v>9367</v>
      </c>
    </row>
    <row r="418" spans="1:4" ht="33.950000000000003" customHeight="1" x14ac:dyDescent="0.2">
      <c r="A418" s="20" t="s">
        <v>9368</v>
      </c>
      <c r="B418" s="21" t="s">
        <v>9369</v>
      </c>
      <c r="C418" s="22" t="s">
        <v>9234</v>
      </c>
      <c r="D418" s="23" t="s">
        <v>9370</v>
      </c>
    </row>
    <row r="419" spans="1:4" ht="33.950000000000003" customHeight="1" x14ac:dyDescent="0.2">
      <c r="A419" s="20" t="s">
        <v>9371</v>
      </c>
      <c r="B419" s="21" t="s">
        <v>9372</v>
      </c>
      <c r="C419" s="22" t="s">
        <v>9234</v>
      </c>
      <c r="D419" s="23" t="s">
        <v>9373</v>
      </c>
    </row>
    <row r="420" spans="1:4" ht="33.950000000000003" customHeight="1" x14ac:dyDescent="0.2">
      <c r="A420" s="20" t="s">
        <v>9374</v>
      </c>
      <c r="B420" s="21" t="s">
        <v>9375</v>
      </c>
      <c r="C420" s="22" t="s">
        <v>9234</v>
      </c>
      <c r="D420" s="23" t="s">
        <v>9376</v>
      </c>
    </row>
    <row r="421" spans="1:4" ht="33.950000000000003" customHeight="1" x14ac:dyDescent="0.2">
      <c r="A421" s="20" t="s">
        <v>9377</v>
      </c>
      <c r="B421" s="21" t="s">
        <v>9378</v>
      </c>
      <c r="C421" s="22" t="s">
        <v>9234</v>
      </c>
      <c r="D421" s="23" t="s">
        <v>9379</v>
      </c>
    </row>
    <row r="422" spans="1:4" ht="33.950000000000003" customHeight="1" x14ac:dyDescent="0.2">
      <c r="A422" s="20" t="s">
        <v>9380</v>
      </c>
      <c r="B422" s="21" t="s">
        <v>9381</v>
      </c>
      <c r="C422" s="22" t="s">
        <v>9234</v>
      </c>
      <c r="D422" s="23" t="s">
        <v>9382</v>
      </c>
    </row>
    <row r="423" spans="1:4" ht="33.950000000000003" customHeight="1" x14ac:dyDescent="0.2">
      <c r="A423" s="20" t="s">
        <v>9383</v>
      </c>
      <c r="B423" s="21" t="s">
        <v>9384</v>
      </c>
      <c r="C423" s="22" t="s">
        <v>9234</v>
      </c>
      <c r="D423" s="23" t="s">
        <v>9385</v>
      </c>
    </row>
    <row r="424" spans="1:4" ht="33.950000000000003" customHeight="1" x14ac:dyDescent="0.2">
      <c r="A424" s="20" t="s">
        <v>9386</v>
      </c>
      <c r="B424" s="21" t="s">
        <v>9387</v>
      </c>
      <c r="C424" s="22" t="s">
        <v>9234</v>
      </c>
      <c r="D424" s="23" t="s">
        <v>9388</v>
      </c>
    </row>
    <row r="425" spans="1:4" ht="33.950000000000003" customHeight="1" x14ac:dyDescent="0.2">
      <c r="A425" s="20" t="s">
        <v>9389</v>
      </c>
      <c r="B425" s="21" t="s">
        <v>9390</v>
      </c>
      <c r="C425" s="22" t="s">
        <v>9234</v>
      </c>
      <c r="D425" s="23" t="s">
        <v>9391</v>
      </c>
    </row>
    <row r="426" spans="1:4" ht="33.950000000000003" customHeight="1" x14ac:dyDescent="0.2">
      <c r="A426" s="20" t="s">
        <v>9392</v>
      </c>
      <c r="B426" s="21" t="s">
        <v>9393</v>
      </c>
      <c r="C426" s="22" t="s">
        <v>9234</v>
      </c>
      <c r="D426" s="23" t="s">
        <v>9394</v>
      </c>
    </row>
    <row r="427" spans="1:4" ht="33.950000000000003" customHeight="1" x14ac:dyDescent="0.2">
      <c r="A427" s="20" t="s">
        <v>9395</v>
      </c>
      <c r="B427" s="21" t="s">
        <v>9396</v>
      </c>
      <c r="C427" s="22" t="s">
        <v>9234</v>
      </c>
      <c r="D427" s="23" t="s">
        <v>9397</v>
      </c>
    </row>
    <row r="428" spans="1:4" ht="33.950000000000003" customHeight="1" x14ac:dyDescent="0.2">
      <c r="A428" s="20" t="s">
        <v>9398</v>
      </c>
      <c r="B428" s="21" t="s">
        <v>9399</v>
      </c>
      <c r="C428" s="22" t="s">
        <v>9234</v>
      </c>
      <c r="D428" s="23" t="s">
        <v>9400</v>
      </c>
    </row>
    <row r="429" spans="1:4" ht="33.950000000000003" customHeight="1" x14ac:dyDescent="0.2">
      <c r="A429" s="20" t="s">
        <v>9401</v>
      </c>
      <c r="B429" s="21" t="s">
        <v>9402</v>
      </c>
      <c r="C429" s="22" t="s">
        <v>9234</v>
      </c>
      <c r="D429" s="23" t="s">
        <v>9403</v>
      </c>
    </row>
    <row r="430" spans="1:4" ht="33.950000000000003" customHeight="1" x14ac:dyDescent="0.2">
      <c r="A430" s="20" t="s">
        <v>9404</v>
      </c>
      <c r="B430" s="21" t="s">
        <v>9405</v>
      </c>
      <c r="C430" s="22" t="s">
        <v>9234</v>
      </c>
      <c r="D430" s="23" t="s">
        <v>9406</v>
      </c>
    </row>
    <row r="431" spans="1:4" ht="33.950000000000003" customHeight="1" x14ac:dyDescent="0.2">
      <c r="A431" s="20" t="s">
        <v>9407</v>
      </c>
      <c r="B431" s="21" t="s">
        <v>9408</v>
      </c>
      <c r="C431" s="22" t="s">
        <v>9234</v>
      </c>
      <c r="D431" s="23" t="s">
        <v>9409</v>
      </c>
    </row>
    <row r="432" spans="1:4" ht="33.950000000000003" customHeight="1" x14ac:dyDescent="0.2">
      <c r="A432" s="20" t="s">
        <v>9410</v>
      </c>
      <c r="B432" s="21" t="s">
        <v>9411</v>
      </c>
      <c r="C432" s="22" t="s">
        <v>9234</v>
      </c>
      <c r="D432" s="23" t="s">
        <v>9412</v>
      </c>
    </row>
    <row r="433" spans="1:4" ht="33.950000000000003" customHeight="1" x14ac:dyDescent="0.2">
      <c r="A433" s="20" t="s">
        <v>9413</v>
      </c>
      <c r="B433" s="21" t="s">
        <v>9414</v>
      </c>
      <c r="C433" s="22" t="s">
        <v>9234</v>
      </c>
      <c r="D433" s="23" t="s">
        <v>9415</v>
      </c>
    </row>
    <row r="434" spans="1:4" ht="33.950000000000003" customHeight="1" x14ac:dyDescent="0.2">
      <c r="A434" s="20" t="s">
        <v>9416</v>
      </c>
      <c r="B434" s="21" t="s">
        <v>9417</v>
      </c>
      <c r="C434" s="22" t="s">
        <v>9234</v>
      </c>
      <c r="D434" s="23" t="s">
        <v>8491</v>
      </c>
    </row>
    <row r="435" spans="1:4" ht="33.950000000000003" customHeight="1" x14ac:dyDescent="0.2">
      <c r="A435" s="20" t="s">
        <v>9418</v>
      </c>
      <c r="B435" s="21" t="s">
        <v>9419</v>
      </c>
      <c r="C435" s="22" t="s">
        <v>9234</v>
      </c>
      <c r="D435" s="23" t="s">
        <v>9420</v>
      </c>
    </row>
    <row r="436" spans="1:4" ht="33.950000000000003" customHeight="1" x14ac:dyDescent="0.2">
      <c r="A436" s="20" t="s">
        <v>9421</v>
      </c>
      <c r="B436" s="21" t="s">
        <v>9422</v>
      </c>
      <c r="C436" s="22" t="s">
        <v>9234</v>
      </c>
      <c r="D436" s="23" t="s">
        <v>9423</v>
      </c>
    </row>
    <row r="437" spans="1:4" ht="33.950000000000003" customHeight="1" x14ac:dyDescent="0.2">
      <c r="A437" s="20" t="s">
        <v>9424</v>
      </c>
      <c r="B437" s="21" t="s">
        <v>9425</v>
      </c>
      <c r="C437" s="22" t="s">
        <v>9234</v>
      </c>
      <c r="D437" s="23" t="s">
        <v>9426</v>
      </c>
    </row>
    <row r="438" spans="1:4" ht="33.950000000000003" customHeight="1" x14ac:dyDescent="0.2">
      <c r="A438" s="20" t="s">
        <v>9427</v>
      </c>
      <c r="B438" s="21" t="s">
        <v>9428</v>
      </c>
      <c r="C438" s="22" t="s">
        <v>9234</v>
      </c>
      <c r="D438" s="23" t="s">
        <v>9429</v>
      </c>
    </row>
    <row r="439" spans="1:4" ht="33.950000000000003" customHeight="1" x14ac:dyDescent="0.2">
      <c r="A439" s="20" t="s">
        <v>9430</v>
      </c>
      <c r="B439" s="21" t="s">
        <v>9431</v>
      </c>
      <c r="C439" s="22" t="s">
        <v>9234</v>
      </c>
      <c r="D439" s="23" t="s">
        <v>9432</v>
      </c>
    </row>
    <row r="440" spans="1:4" ht="33.950000000000003" customHeight="1" x14ac:dyDescent="0.2">
      <c r="A440" s="20" t="s">
        <v>9433</v>
      </c>
      <c r="B440" s="21" t="s">
        <v>9434</v>
      </c>
      <c r="C440" s="22" t="s">
        <v>9234</v>
      </c>
      <c r="D440" s="23" t="s">
        <v>9435</v>
      </c>
    </row>
    <row r="441" spans="1:4" ht="33.950000000000003" customHeight="1" x14ac:dyDescent="0.2">
      <c r="A441" s="20" t="s">
        <v>9436</v>
      </c>
      <c r="B441" s="21" t="s">
        <v>9437</v>
      </c>
      <c r="C441" s="22" t="s">
        <v>9234</v>
      </c>
      <c r="D441" s="23" t="s">
        <v>9438</v>
      </c>
    </row>
    <row r="442" spans="1:4" ht="33.950000000000003" customHeight="1" x14ac:dyDescent="0.2">
      <c r="A442" s="20" t="s">
        <v>9439</v>
      </c>
      <c r="B442" s="21" t="s">
        <v>9440</v>
      </c>
      <c r="C442" s="22" t="s">
        <v>9234</v>
      </c>
      <c r="D442" s="23" t="s">
        <v>9441</v>
      </c>
    </row>
    <row r="443" spans="1:4" ht="33.950000000000003" customHeight="1" x14ac:dyDescent="0.2">
      <c r="A443" s="20" t="s">
        <v>9442</v>
      </c>
      <c r="B443" s="21" t="s">
        <v>9443</v>
      </c>
      <c r="C443" s="22" t="s">
        <v>9234</v>
      </c>
      <c r="D443" s="23" t="s">
        <v>9444</v>
      </c>
    </row>
    <row r="444" spans="1:4" ht="33.950000000000003" customHeight="1" x14ac:dyDescent="0.2">
      <c r="A444" s="20" t="s">
        <v>9445</v>
      </c>
      <c r="B444" s="21" t="s">
        <v>9446</v>
      </c>
      <c r="C444" s="22" t="s">
        <v>9234</v>
      </c>
      <c r="D444" s="23" t="s">
        <v>9447</v>
      </c>
    </row>
    <row r="445" spans="1:4" ht="33.950000000000003" customHeight="1" x14ac:dyDescent="0.2">
      <c r="A445" s="20" t="s">
        <v>9448</v>
      </c>
      <c r="B445" s="21" t="s">
        <v>9449</v>
      </c>
      <c r="C445" s="22" t="s">
        <v>9234</v>
      </c>
      <c r="D445" s="23" t="s">
        <v>9450</v>
      </c>
    </row>
    <row r="446" spans="1:4" ht="33.950000000000003" customHeight="1" x14ac:dyDescent="0.2">
      <c r="A446" s="20" t="s">
        <v>9451</v>
      </c>
      <c r="B446" s="21" t="s">
        <v>9452</v>
      </c>
      <c r="C446" s="22" t="s">
        <v>9234</v>
      </c>
      <c r="D446" s="23" t="s">
        <v>9453</v>
      </c>
    </row>
    <row r="447" spans="1:4" ht="33.950000000000003" customHeight="1" x14ac:dyDescent="0.2">
      <c r="A447" s="20" t="s">
        <v>9454</v>
      </c>
      <c r="B447" s="21" t="s">
        <v>9455</v>
      </c>
      <c r="C447" s="22" t="s">
        <v>9234</v>
      </c>
      <c r="D447" s="23" t="s">
        <v>9456</v>
      </c>
    </row>
    <row r="448" spans="1:4" ht="33.950000000000003" customHeight="1" x14ac:dyDescent="0.2">
      <c r="A448" s="20" t="s">
        <v>9457</v>
      </c>
      <c r="B448" s="21" t="s">
        <v>9458</v>
      </c>
      <c r="C448" s="22" t="s">
        <v>9234</v>
      </c>
      <c r="D448" s="23" t="s">
        <v>9459</v>
      </c>
    </row>
    <row r="449" spans="1:4" ht="33.950000000000003" customHeight="1" x14ac:dyDescent="0.2">
      <c r="A449" s="20" t="s">
        <v>9460</v>
      </c>
      <c r="B449" s="21" t="s">
        <v>9461</v>
      </c>
      <c r="C449" s="22" t="s">
        <v>9234</v>
      </c>
      <c r="D449" s="23" t="s">
        <v>9462</v>
      </c>
    </row>
    <row r="450" spans="1:4" ht="33.950000000000003" customHeight="1" x14ac:dyDescent="0.2">
      <c r="A450" s="20" t="s">
        <v>9463</v>
      </c>
      <c r="B450" s="21" t="s">
        <v>9464</v>
      </c>
      <c r="C450" s="22" t="s">
        <v>9234</v>
      </c>
      <c r="D450" s="23" t="s">
        <v>9465</v>
      </c>
    </row>
    <row r="451" spans="1:4" ht="33.950000000000003" customHeight="1" x14ac:dyDescent="0.2">
      <c r="A451" s="20" t="s">
        <v>9466</v>
      </c>
      <c r="B451" s="21" t="s">
        <v>9467</v>
      </c>
      <c r="C451" s="22" t="s">
        <v>9234</v>
      </c>
      <c r="D451" s="23" t="s">
        <v>9468</v>
      </c>
    </row>
    <row r="452" spans="1:4" ht="33.950000000000003" customHeight="1" x14ac:dyDescent="0.2">
      <c r="A452" s="20" t="s">
        <v>9469</v>
      </c>
      <c r="B452" s="21" t="s">
        <v>9470</v>
      </c>
      <c r="C452" s="22" t="s">
        <v>9234</v>
      </c>
      <c r="D452" s="23" t="s">
        <v>9471</v>
      </c>
    </row>
    <row r="453" spans="1:4" ht="33.950000000000003" customHeight="1" x14ac:dyDescent="0.2">
      <c r="A453" s="20" t="s">
        <v>9472</v>
      </c>
      <c r="B453" s="21" t="s">
        <v>9473</v>
      </c>
      <c r="C453" s="22" t="s">
        <v>9234</v>
      </c>
      <c r="D453" s="23" t="s">
        <v>9474</v>
      </c>
    </row>
    <row r="454" spans="1:4" ht="33.950000000000003" customHeight="1" x14ac:dyDescent="0.2">
      <c r="A454" s="20" t="s">
        <v>9475</v>
      </c>
      <c r="B454" s="21" t="s">
        <v>9476</v>
      </c>
      <c r="C454" s="22" t="s">
        <v>9234</v>
      </c>
      <c r="D454" s="23" t="s">
        <v>9477</v>
      </c>
    </row>
    <row r="455" spans="1:4" ht="33.950000000000003" customHeight="1" x14ac:dyDescent="0.2">
      <c r="A455" s="20" t="s">
        <v>9478</v>
      </c>
      <c r="B455" s="21" t="s">
        <v>9479</v>
      </c>
      <c r="C455" s="22" t="s">
        <v>9234</v>
      </c>
      <c r="D455" s="23" t="s">
        <v>9480</v>
      </c>
    </row>
    <row r="456" spans="1:4" ht="33.950000000000003" customHeight="1" x14ac:dyDescent="0.2">
      <c r="A456" s="20" t="s">
        <v>9481</v>
      </c>
      <c r="B456" s="21" t="s">
        <v>9482</v>
      </c>
      <c r="C456" s="22" t="s">
        <v>9234</v>
      </c>
      <c r="D456" s="23" t="s">
        <v>9483</v>
      </c>
    </row>
    <row r="457" spans="1:4" ht="33.950000000000003" customHeight="1" x14ac:dyDescent="0.2">
      <c r="A457" s="20" t="s">
        <v>9484</v>
      </c>
      <c r="B457" s="21" t="s">
        <v>9485</v>
      </c>
      <c r="C457" s="22" t="s">
        <v>9234</v>
      </c>
      <c r="D457" s="23" t="s">
        <v>9486</v>
      </c>
    </row>
    <row r="458" spans="1:4" ht="33.950000000000003" customHeight="1" x14ac:dyDescent="0.2">
      <c r="A458" s="20" t="s">
        <v>9487</v>
      </c>
      <c r="B458" s="21" t="s">
        <v>9488</v>
      </c>
      <c r="C458" s="22" t="s">
        <v>9234</v>
      </c>
      <c r="D458" s="23" t="s">
        <v>9489</v>
      </c>
    </row>
    <row r="459" spans="1:4" ht="33.950000000000003" customHeight="1" x14ac:dyDescent="0.2">
      <c r="A459" s="20" t="s">
        <v>9490</v>
      </c>
      <c r="B459" s="21" t="s">
        <v>9491</v>
      </c>
      <c r="C459" s="22" t="s">
        <v>9234</v>
      </c>
      <c r="D459" s="23" t="s">
        <v>9492</v>
      </c>
    </row>
    <row r="460" spans="1:4" ht="33.950000000000003" customHeight="1" x14ac:dyDescent="0.2">
      <c r="A460" s="20" t="s">
        <v>9493</v>
      </c>
      <c r="B460" s="21" t="s">
        <v>9494</v>
      </c>
      <c r="C460" s="22" t="s">
        <v>9234</v>
      </c>
      <c r="D460" s="23" t="s">
        <v>9495</v>
      </c>
    </row>
    <row r="461" spans="1:4" ht="33.950000000000003" customHeight="1" x14ac:dyDescent="0.2">
      <c r="A461" s="20" t="s">
        <v>9496</v>
      </c>
      <c r="B461" s="21" t="s">
        <v>9497</v>
      </c>
      <c r="C461" s="22" t="s">
        <v>9234</v>
      </c>
      <c r="D461" s="23" t="s">
        <v>9498</v>
      </c>
    </row>
    <row r="462" spans="1:4" ht="33.950000000000003" customHeight="1" x14ac:dyDescent="0.2">
      <c r="A462" s="20" t="s">
        <v>9499</v>
      </c>
      <c r="B462" s="21" t="s">
        <v>9500</v>
      </c>
      <c r="C462" s="22" t="s">
        <v>9234</v>
      </c>
      <c r="D462" s="23" t="s">
        <v>9501</v>
      </c>
    </row>
    <row r="463" spans="1:4" ht="33.950000000000003" customHeight="1" x14ac:dyDescent="0.2">
      <c r="A463" s="20" t="s">
        <v>9502</v>
      </c>
      <c r="B463" s="21" t="s">
        <v>9503</v>
      </c>
      <c r="C463" s="22" t="s">
        <v>9234</v>
      </c>
      <c r="D463" s="23" t="s">
        <v>9504</v>
      </c>
    </row>
    <row r="464" spans="1:4" ht="33.950000000000003" customHeight="1" x14ac:dyDescent="0.2">
      <c r="A464" s="20" t="s">
        <v>9505</v>
      </c>
      <c r="B464" s="21" t="s">
        <v>9506</v>
      </c>
      <c r="C464" s="22" t="s">
        <v>9234</v>
      </c>
      <c r="D464" s="23" t="s">
        <v>9507</v>
      </c>
    </row>
    <row r="465" spans="1:4" ht="33.950000000000003" customHeight="1" x14ac:dyDescent="0.2">
      <c r="A465" s="20" t="s">
        <v>9508</v>
      </c>
      <c r="B465" s="21" t="s">
        <v>9509</v>
      </c>
      <c r="C465" s="22" t="s">
        <v>9234</v>
      </c>
      <c r="D465" s="23" t="s">
        <v>9510</v>
      </c>
    </row>
    <row r="466" spans="1:4" ht="33.950000000000003" customHeight="1" x14ac:dyDescent="0.2">
      <c r="A466" s="20" t="s">
        <v>9511</v>
      </c>
      <c r="B466" s="21" t="s">
        <v>9512</v>
      </c>
      <c r="C466" s="22" t="s">
        <v>9234</v>
      </c>
      <c r="D466" s="23" t="s">
        <v>9513</v>
      </c>
    </row>
    <row r="467" spans="1:4" ht="33.950000000000003" customHeight="1" x14ac:dyDescent="0.2">
      <c r="A467" s="20" t="s">
        <v>9514</v>
      </c>
      <c r="B467" s="21" t="s">
        <v>9515</v>
      </c>
      <c r="C467" s="22" t="s">
        <v>9234</v>
      </c>
      <c r="D467" s="23" t="s">
        <v>9516</v>
      </c>
    </row>
    <row r="468" spans="1:4" ht="33.950000000000003" customHeight="1" x14ac:dyDescent="0.2">
      <c r="A468" s="20" t="s">
        <v>9517</v>
      </c>
      <c r="B468" s="21" t="s">
        <v>9518</v>
      </c>
      <c r="C468" s="22" t="s">
        <v>9234</v>
      </c>
      <c r="D468" s="23" t="s">
        <v>9519</v>
      </c>
    </row>
    <row r="469" spans="1:4" ht="33.950000000000003" customHeight="1" x14ac:dyDescent="0.2">
      <c r="A469" s="20" t="s">
        <v>9520</v>
      </c>
      <c r="B469" s="21" t="s">
        <v>9521</v>
      </c>
      <c r="C469" s="22" t="s">
        <v>9234</v>
      </c>
      <c r="D469" s="23" t="s">
        <v>9522</v>
      </c>
    </row>
    <row r="470" spans="1:4" ht="33.950000000000003" customHeight="1" x14ac:dyDescent="0.2">
      <c r="A470" s="20" t="s">
        <v>9523</v>
      </c>
      <c r="B470" s="21" t="s">
        <v>9524</v>
      </c>
      <c r="C470" s="22" t="s">
        <v>9234</v>
      </c>
      <c r="D470" s="23" t="s">
        <v>9525</v>
      </c>
    </row>
    <row r="471" spans="1:4" ht="33.950000000000003" customHeight="1" x14ac:dyDescent="0.2">
      <c r="A471" s="20" t="s">
        <v>9526</v>
      </c>
      <c r="B471" s="21" t="s">
        <v>9527</v>
      </c>
      <c r="C471" s="22" t="s">
        <v>9234</v>
      </c>
      <c r="D471" s="23" t="s">
        <v>9528</v>
      </c>
    </row>
    <row r="472" spans="1:4" ht="33.950000000000003" customHeight="1" x14ac:dyDescent="0.2">
      <c r="A472" s="20" t="s">
        <v>9529</v>
      </c>
      <c r="B472" s="21" t="s">
        <v>9530</v>
      </c>
      <c r="C472" s="22" t="s">
        <v>9234</v>
      </c>
      <c r="D472" s="23" t="s">
        <v>9531</v>
      </c>
    </row>
    <row r="473" spans="1:4" ht="33.950000000000003" customHeight="1" x14ac:dyDescent="0.2">
      <c r="A473" s="20" t="s">
        <v>9532</v>
      </c>
      <c r="B473" s="21" t="s">
        <v>9533</v>
      </c>
      <c r="C473" s="22" t="s">
        <v>9234</v>
      </c>
      <c r="D473" s="23" t="s">
        <v>9534</v>
      </c>
    </row>
    <row r="474" spans="1:4" ht="33.950000000000003" customHeight="1" x14ac:dyDescent="0.2">
      <c r="A474" s="20" t="s">
        <v>9535</v>
      </c>
      <c r="B474" s="21" t="s">
        <v>9536</v>
      </c>
      <c r="C474" s="22" t="s">
        <v>9234</v>
      </c>
      <c r="D474" s="23" t="s">
        <v>9537</v>
      </c>
    </row>
    <row r="475" spans="1:4" ht="33.950000000000003" customHeight="1" x14ac:dyDescent="0.2">
      <c r="A475" s="20" t="s">
        <v>9538</v>
      </c>
      <c r="B475" s="21" t="s">
        <v>9539</v>
      </c>
      <c r="C475" s="22" t="s">
        <v>9234</v>
      </c>
      <c r="D475" s="23" t="s">
        <v>9540</v>
      </c>
    </row>
    <row r="476" spans="1:4" ht="33.950000000000003" customHeight="1" x14ac:dyDescent="0.2">
      <c r="A476" s="20" t="s">
        <v>9541</v>
      </c>
      <c r="B476" s="21" t="s">
        <v>9542</v>
      </c>
      <c r="C476" s="22" t="s">
        <v>9234</v>
      </c>
      <c r="D476" s="23" t="s">
        <v>9543</v>
      </c>
    </row>
    <row r="477" spans="1:4" ht="33.950000000000003" customHeight="1" x14ac:dyDescent="0.2">
      <c r="A477" s="20" t="s">
        <v>9544</v>
      </c>
      <c r="B477" s="21" t="s">
        <v>9545</v>
      </c>
      <c r="C477" s="22" t="s">
        <v>9234</v>
      </c>
      <c r="D477" s="23" t="s">
        <v>9546</v>
      </c>
    </row>
    <row r="478" spans="1:4" ht="33.950000000000003" customHeight="1" x14ac:dyDescent="0.2">
      <c r="A478" s="20" t="s">
        <v>9547</v>
      </c>
      <c r="B478" s="21" t="s">
        <v>9548</v>
      </c>
      <c r="C478" s="22" t="s">
        <v>9234</v>
      </c>
      <c r="D478" s="23" t="s">
        <v>9549</v>
      </c>
    </row>
    <row r="479" spans="1:4" ht="33.950000000000003" customHeight="1" x14ac:dyDescent="0.2">
      <c r="A479" s="20" t="s">
        <v>9550</v>
      </c>
      <c r="B479" s="21" t="s">
        <v>9551</v>
      </c>
      <c r="C479" s="22" t="s">
        <v>9234</v>
      </c>
      <c r="D479" s="23" t="s">
        <v>9552</v>
      </c>
    </row>
    <row r="480" spans="1:4" ht="33.950000000000003" customHeight="1" x14ac:dyDescent="0.2">
      <c r="A480" s="20" t="s">
        <v>9553</v>
      </c>
      <c r="B480" s="21" t="s">
        <v>9554</v>
      </c>
      <c r="C480" s="22" t="s">
        <v>9234</v>
      </c>
      <c r="D480" s="23" t="s">
        <v>9555</v>
      </c>
    </row>
    <row r="481" spans="1:4" ht="33.950000000000003" customHeight="1" x14ac:dyDescent="0.2">
      <c r="A481" s="20" t="s">
        <v>9556</v>
      </c>
      <c r="B481" s="21" t="s">
        <v>9557</v>
      </c>
      <c r="C481" s="22" t="s">
        <v>9234</v>
      </c>
      <c r="D481" s="23" t="s">
        <v>9558</v>
      </c>
    </row>
    <row r="482" spans="1:4" ht="33.950000000000003" customHeight="1" x14ac:dyDescent="0.2">
      <c r="A482" s="20" t="s">
        <v>9559</v>
      </c>
      <c r="B482" s="21" t="s">
        <v>9560</v>
      </c>
      <c r="C482" s="22" t="s">
        <v>9234</v>
      </c>
      <c r="D482" s="23" t="s">
        <v>9561</v>
      </c>
    </row>
    <row r="483" spans="1:4" ht="33.950000000000003" customHeight="1" x14ac:dyDescent="0.2">
      <c r="A483" s="20" t="s">
        <v>9562</v>
      </c>
      <c r="B483" s="21" t="s">
        <v>9563</v>
      </c>
      <c r="C483" s="22" t="s">
        <v>9234</v>
      </c>
      <c r="D483" s="23" t="s">
        <v>9564</v>
      </c>
    </row>
    <row r="484" spans="1:4" ht="33.950000000000003" customHeight="1" x14ac:dyDescent="0.2">
      <c r="A484" s="20" t="s">
        <v>9565</v>
      </c>
      <c r="B484" s="21" t="s">
        <v>9566</v>
      </c>
      <c r="C484" s="22" t="s">
        <v>9234</v>
      </c>
      <c r="D484" s="23" t="s">
        <v>9567</v>
      </c>
    </row>
    <row r="485" spans="1:4" ht="33.950000000000003" customHeight="1" x14ac:dyDescent="0.2">
      <c r="A485" s="20" t="s">
        <v>9568</v>
      </c>
      <c r="B485" s="21" t="s">
        <v>9569</v>
      </c>
      <c r="C485" s="22" t="s">
        <v>9234</v>
      </c>
      <c r="D485" s="23" t="s">
        <v>9570</v>
      </c>
    </row>
    <row r="486" spans="1:4" ht="33.950000000000003" customHeight="1" x14ac:dyDescent="0.2">
      <c r="A486" s="20" t="s">
        <v>9571</v>
      </c>
      <c r="B486" s="21" t="s">
        <v>9572</v>
      </c>
      <c r="C486" s="22" t="s">
        <v>9234</v>
      </c>
      <c r="D486" s="23" t="s">
        <v>9573</v>
      </c>
    </row>
    <row r="487" spans="1:4" ht="33.950000000000003" customHeight="1" x14ac:dyDescent="0.2">
      <c r="A487" s="20" t="s">
        <v>9574</v>
      </c>
      <c r="B487" s="21" t="s">
        <v>9575</v>
      </c>
      <c r="C487" s="22" t="s">
        <v>9234</v>
      </c>
      <c r="D487" s="23" t="s">
        <v>9576</v>
      </c>
    </row>
    <row r="488" spans="1:4" ht="33.950000000000003" customHeight="1" x14ac:dyDescent="0.2">
      <c r="A488" s="20" t="s">
        <v>9577</v>
      </c>
      <c r="B488" s="21" t="s">
        <v>9578</v>
      </c>
      <c r="C488" s="22" t="s">
        <v>9234</v>
      </c>
      <c r="D488" s="23" t="s">
        <v>9579</v>
      </c>
    </row>
    <row r="489" spans="1:4" ht="33.950000000000003" customHeight="1" x14ac:dyDescent="0.2">
      <c r="A489" s="20" t="s">
        <v>9580</v>
      </c>
      <c r="B489" s="21" t="s">
        <v>9581</v>
      </c>
      <c r="C489" s="22" t="s">
        <v>9234</v>
      </c>
      <c r="D489" s="23" t="s">
        <v>9582</v>
      </c>
    </row>
    <row r="490" spans="1:4" ht="33.950000000000003" customHeight="1" x14ac:dyDescent="0.2">
      <c r="A490" s="20" t="s">
        <v>9583</v>
      </c>
      <c r="B490" s="21" t="s">
        <v>9584</v>
      </c>
      <c r="C490" s="22" t="s">
        <v>9234</v>
      </c>
      <c r="D490" s="23" t="s">
        <v>9585</v>
      </c>
    </row>
    <row r="491" spans="1:4" ht="33.950000000000003" customHeight="1" x14ac:dyDescent="0.2">
      <c r="A491" s="20" t="s">
        <v>9586</v>
      </c>
      <c r="B491" s="21" t="s">
        <v>9587</v>
      </c>
      <c r="C491" s="22" t="s">
        <v>9234</v>
      </c>
      <c r="D491" s="23" t="s">
        <v>9588</v>
      </c>
    </row>
    <row r="492" spans="1:4" ht="33.950000000000003" customHeight="1" x14ac:dyDescent="0.2">
      <c r="A492" s="20" t="s">
        <v>9589</v>
      </c>
      <c r="B492" s="21" t="s">
        <v>9590</v>
      </c>
      <c r="C492" s="22" t="s">
        <v>9234</v>
      </c>
      <c r="D492" s="23" t="s">
        <v>9591</v>
      </c>
    </row>
    <row r="493" spans="1:4" ht="33.950000000000003" customHeight="1" x14ac:dyDescent="0.2">
      <c r="A493" s="20" t="s">
        <v>9592</v>
      </c>
      <c r="B493" s="21" t="s">
        <v>9593</v>
      </c>
      <c r="C493" s="22" t="s">
        <v>9234</v>
      </c>
      <c r="D493" s="23" t="s">
        <v>9594</v>
      </c>
    </row>
    <row r="494" spans="1:4" ht="33.950000000000003" customHeight="1" x14ac:dyDescent="0.2">
      <c r="A494" s="20" t="s">
        <v>9595</v>
      </c>
      <c r="B494" s="21" t="s">
        <v>9596</v>
      </c>
      <c r="C494" s="22" t="s">
        <v>9234</v>
      </c>
      <c r="D494" s="23" t="s">
        <v>9597</v>
      </c>
    </row>
    <row r="495" spans="1:4" ht="33.950000000000003" customHeight="1" x14ac:dyDescent="0.2">
      <c r="A495" s="20" t="s">
        <v>9598</v>
      </c>
      <c r="B495" s="21" t="s">
        <v>9599</v>
      </c>
      <c r="C495" s="22" t="s">
        <v>9234</v>
      </c>
      <c r="D495" s="23" t="s">
        <v>9600</v>
      </c>
    </row>
    <row r="496" spans="1:4" ht="33.950000000000003" customHeight="1" x14ac:dyDescent="0.2">
      <c r="A496" s="20" t="s">
        <v>9601</v>
      </c>
      <c r="B496" s="21" t="s">
        <v>9602</v>
      </c>
      <c r="C496" s="22" t="s">
        <v>9234</v>
      </c>
      <c r="D496" s="23" t="s">
        <v>9603</v>
      </c>
    </row>
    <row r="497" spans="1:4" ht="33.950000000000003" customHeight="1" x14ac:dyDescent="0.2">
      <c r="A497" s="20" t="s">
        <v>9604</v>
      </c>
      <c r="B497" s="21" t="s">
        <v>9605</v>
      </c>
      <c r="C497" s="22" t="s">
        <v>9234</v>
      </c>
      <c r="D497" s="23" t="s">
        <v>9606</v>
      </c>
    </row>
    <row r="498" spans="1:4" ht="33.950000000000003" customHeight="1" x14ac:dyDescent="0.2">
      <c r="A498" s="20" t="s">
        <v>9607</v>
      </c>
      <c r="B498" s="21" t="s">
        <v>9608</v>
      </c>
      <c r="C498" s="22" t="s">
        <v>9234</v>
      </c>
      <c r="D498" s="23" t="s">
        <v>9609</v>
      </c>
    </row>
    <row r="499" spans="1:4" ht="33.950000000000003" customHeight="1" x14ac:dyDescent="0.2">
      <c r="A499" s="20" t="s">
        <v>9610</v>
      </c>
      <c r="B499" s="21" t="s">
        <v>9611</v>
      </c>
      <c r="C499" s="22" t="s">
        <v>9234</v>
      </c>
      <c r="D499" s="23" t="s">
        <v>9612</v>
      </c>
    </row>
    <row r="500" spans="1:4" ht="33.950000000000003" customHeight="1" x14ac:dyDescent="0.2">
      <c r="A500" s="20" t="s">
        <v>9613</v>
      </c>
      <c r="B500" s="21" t="s">
        <v>9614</v>
      </c>
      <c r="C500" s="22" t="s">
        <v>9234</v>
      </c>
      <c r="D500" s="23" t="s">
        <v>9615</v>
      </c>
    </row>
    <row r="501" spans="1:4" ht="33.950000000000003" customHeight="1" x14ac:dyDescent="0.2">
      <c r="A501" s="20" t="s">
        <v>9616</v>
      </c>
      <c r="B501" s="21" t="s">
        <v>9617</v>
      </c>
      <c r="C501" s="22" t="s">
        <v>9234</v>
      </c>
      <c r="D501" s="23" t="s">
        <v>9618</v>
      </c>
    </row>
    <row r="502" spans="1:4" ht="33.950000000000003" customHeight="1" x14ac:dyDescent="0.2">
      <c r="A502" s="20" t="s">
        <v>9619</v>
      </c>
      <c r="B502" s="21" t="s">
        <v>9620</v>
      </c>
      <c r="C502" s="22" t="s">
        <v>9234</v>
      </c>
      <c r="D502" s="23" t="s">
        <v>9621</v>
      </c>
    </row>
    <row r="503" spans="1:4" ht="33.950000000000003" customHeight="1" x14ac:dyDescent="0.2">
      <c r="A503" s="20" t="s">
        <v>9622</v>
      </c>
      <c r="B503" s="21" t="s">
        <v>9623</v>
      </c>
      <c r="C503" s="22" t="s">
        <v>9234</v>
      </c>
      <c r="D503" s="23" t="s">
        <v>9624</v>
      </c>
    </row>
    <row r="504" spans="1:4" ht="33.950000000000003" customHeight="1" x14ac:dyDescent="0.2">
      <c r="A504" s="20" t="s">
        <v>9625</v>
      </c>
      <c r="B504" s="21" t="s">
        <v>9626</v>
      </c>
      <c r="C504" s="22" t="s">
        <v>9234</v>
      </c>
      <c r="D504" s="23" t="s">
        <v>9627</v>
      </c>
    </row>
    <row r="505" spans="1:4" ht="33.950000000000003" customHeight="1" x14ac:dyDescent="0.2">
      <c r="A505" s="20" t="s">
        <v>9628</v>
      </c>
      <c r="B505" s="21" t="s">
        <v>9629</v>
      </c>
      <c r="C505" s="22" t="s">
        <v>9234</v>
      </c>
      <c r="D505" s="23" t="s">
        <v>9630</v>
      </c>
    </row>
    <row r="506" spans="1:4" ht="33.950000000000003" customHeight="1" x14ac:dyDescent="0.2">
      <c r="A506" s="20" t="s">
        <v>9631</v>
      </c>
      <c r="B506" s="21" t="s">
        <v>9632</v>
      </c>
      <c r="C506" s="22" t="s">
        <v>9234</v>
      </c>
      <c r="D506" s="23" t="s">
        <v>9633</v>
      </c>
    </row>
    <row r="507" spans="1:4" ht="33.950000000000003" customHeight="1" x14ac:dyDescent="0.2">
      <c r="A507" s="20" t="s">
        <v>9634</v>
      </c>
      <c r="B507" s="21" t="s">
        <v>9635</v>
      </c>
      <c r="C507" s="22" t="s">
        <v>9234</v>
      </c>
      <c r="D507" s="23" t="s">
        <v>9636</v>
      </c>
    </row>
    <row r="508" spans="1:4" ht="33.950000000000003" customHeight="1" x14ac:dyDescent="0.2">
      <c r="A508" s="20" t="s">
        <v>9637</v>
      </c>
      <c r="B508" s="21" t="s">
        <v>9638</v>
      </c>
      <c r="C508" s="22" t="s">
        <v>9234</v>
      </c>
      <c r="D508" s="23" t="s">
        <v>9639</v>
      </c>
    </row>
    <row r="509" spans="1:4" ht="33.950000000000003" customHeight="1" x14ac:dyDescent="0.2">
      <c r="A509" s="20" t="s">
        <v>9640</v>
      </c>
      <c r="B509" s="21" t="s">
        <v>9641</v>
      </c>
      <c r="C509" s="22" t="s">
        <v>9234</v>
      </c>
      <c r="D509" s="23" t="s">
        <v>9642</v>
      </c>
    </row>
    <row r="510" spans="1:4" ht="33.950000000000003" customHeight="1" x14ac:dyDescent="0.2">
      <c r="A510" s="20" t="s">
        <v>9643</v>
      </c>
      <c r="B510" s="21" t="s">
        <v>9644</v>
      </c>
      <c r="C510" s="22" t="s">
        <v>9234</v>
      </c>
      <c r="D510" s="23" t="s">
        <v>9645</v>
      </c>
    </row>
    <row r="511" spans="1:4" ht="33.950000000000003" customHeight="1" x14ac:dyDescent="0.2">
      <c r="A511" s="20" t="s">
        <v>9646</v>
      </c>
      <c r="B511" s="21" t="s">
        <v>9647</v>
      </c>
      <c r="C511" s="22" t="s">
        <v>9234</v>
      </c>
      <c r="D511" s="23" t="s">
        <v>9648</v>
      </c>
    </row>
    <row r="512" spans="1:4" ht="33.950000000000003" customHeight="1" x14ac:dyDescent="0.2">
      <c r="A512" s="20" t="s">
        <v>9649</v>
      </c>
      <c r="B512" s="21" t="s">
        <v>9650</v>
      </c>
      <c r="C512" s="22" t="s">
        <v>9234</v>
      </c>
      <c r="D512" s="23" t="s">
        <v>9651</v>
      </c>
    </row>
    <row r="513" spans="1:4" ht="33.950000000000003" customHeight="1" x14ac:dyDescent="0.2">
      <c r="A513" s="20" t="s">
        <v>9652</v>
      </c>
      <c r="B513" s="21" t="s">
        <v>9653</v>
      </c>
      <c r="C513" s="22" t="s">
        <v>9234</v>
      </c>
      <c r="D513" s="23" t="s">
        <v>9654</v>
      </c>
    </row>
    <row r="514" spans="1:4" ht="33.950000000000003" customHeight="1" x14ac:dyDescent="0.2">
      <c r="A514" s="20" t="s">
        <v>9655</v>
      </c>
      <c r="B514" s="21" t="s">
        <v>9656</v>
      </c>
      <c r="C514" s="22" t="s">
        <v>9234</v>
      </c>
      <c r="D514" s="23" t="s">
        <v>9657</v>
      </c>
    </row>
    <row r="515" spans="1:4" ht="33.950000000000003" customHeight="1" x14ac:dyDescent="0.2">
      <c r="A515" s="20" t="s">
        <v>9658</v>
      </c>
      <c r="B515" s="21" t="s">
        <v>9659</v>
      </c>
      <c r="C515" s="22" t="s">
        <v>9234</v>
      </c>
      <c r="D515" s="23" t="s">
        <v>9660</v>
      </c>
    </row>
    <row r="516" spans="1:4" ht="33.950000000000003" customHeight="1" x14ac:dyDescent="0.2">
      <c r="A516" s="20" t="s">
        <v>9661</v>
      </c>
      <c r="B516" s="21" t="s">
        <v>9662</v>
      </c>
      <c r="C516" s="22" t="s">
        <v>9663</v>
      </c>
      <c r="D516" s="23" t="s">
        <v>9664</v>
      </c>
    </row>
    <row r="517" spans="1:4" ht="33.950000000000003" customHeight="1" x14ac:dyDescent="0.2">
      <c r="A517" s="20" t="s">
        <v>9665</v>
      </c>
      <c r="B517" s="21" t="s">
        <v>9666</v>
      </c>
      <c r="C517" s="22" t="s">
        <v>9663</v>
      </c>
      <c r="D517" s="23" t="s">
        <v>9667</v>
      </c>
    </row>
    <row r="518" spans="1:4" ht="33.950000000000003" customHeight="1" x14ac:dyDescent="0.2">
      <c r="A518" s="20" t="s">
        <v>9668</v>
      </c>
      <c r="B518" s="21" t="s">
        <v>9669</v>
      </c>
      <c r="C518" s="22" t="s">
        <v>9663</v>
      </c>
      <c r="D518" s="23" t="s">
        <v>9670</v>
      </c>
    </row>
    <row r="519" spans="1:4" ht="33.950000000000003" customHeight="1" x14ac:dyDescent="0.2">
      <c r="A519" s="20" t="s">
        <v>9671</v>
      </c>
      <c r="B519" s="21" t="s">
        <v>9672</v>
      </c>
      <c r="C519" s="22" t="s">
        <v>9663</v>
      </c>
      <c r="D519" s="23" t="s">
        <v>9673</v>
      </c>
    </row>
    <row r="520" spans="1:4" ht="33.950000000000003" customHeight="1" x14ac:dyDescent="0.2">
      <c r="A520" s="20" t="s">
        <v>9674</v>
      </c>
      <c r="B520" s="21" t="s">
        <v>9675</v>
      </c>
      <c r="C520" s="22" t="s">
        <v>9663</v>
      </c>
      <c r="D520" s="23" t="s">
        <v>9676</v>
      </c>
    </row>
    <row r="521" spans="1:4" ht="33.950000000000003" customHeight="1" x14ac:dyDescent="0.2">
      <c r="A521" s="20" t="s">
        <v>9677</v>
      </c>
      <c r="B521" s="21" t="s">
        <v>9678</v>
      </c>
      <c r="C521" s="22" t="s">
        <v>9663</v>
      </c>
      <c r="D521" s="23" t="s">
        <v>9679</v>
      </c>
    </row>
    <row r="522" spans="1:4" ht="33.950000000000003" customHeight="1" x14ac:dyDescent="0.2">
      <c r="A522" s="20" t="s">
        <v>9680</v>
      </c>
      <c r="B522" s="21" t="s">
        <v>9681</v>
      </c>
      <c r="C522" s="22" t="s">
        <v>9663</v>
      </c>
      <c r="D522" s="23" t="s">
        <v>9682</v>
      </c>
    </row>
    <row r="523" spans="1:4" ht="33.950000000000003" customHeight="1" x14ac:dyDescent="0.2">
      <c r="A523" s="20" t="s">
        <v>9683</v>
      </c>
      <c r="B523" s="21" t="s">
        <v>9684</v>
      </c>
      <c r="C523" s="22" t="s">
        <v>9663</v>
      </c>
      <c r="D523" s="23" t="s">
        <v>9685</v>
      </c>
    </row>
    <row r="524" spans="1:4" ht="33.950000000000003" customHeight="1" x14ac:dyDescent="0.2">
      <c r="A524" s="20" t="s">
        <v>9686</v>
      </c>
      <c r="B524" s="21" t="s">
        <v>9687</v>
      </c>
      <c r="C524" s="22" t="s">
        <v>9663</v>
      </c>
      <c r="D524" s="23" t="s">
        <v>9688</v>
      </c>
    </row>
    <row r="525" spans="1:4" ht="33.950000000000003" customHeight="1" x14ac:dyDescent="0.2">
      <c r="A525" s="20" t="s">
        <v>9689</v>
      </c>
      <c r="B525" s="21" t="s">
        <v>9690</v>
      </c>
      <c r="C525" s="22" t="s">
        <v>9663</v>
      </c>
      <c r="D525" s="23" t="s">
        <v>9691</v>
      </c>
    </row>
    <row r="526" spans="1:4" ht="33.950000000000003" customHeight="1" x14ac:dyDescent="0.2">
      <c r="A526" s="20" t="s">
        <v>9692</v>
      </c>
      <c r="B526" s="21" t="s">
        <v>9693</v>
      </c>
      <c r="C526" s="22" t="s">
        <v>9663</v>
      </c>
      <c r="D526" s="23" t="s">
        <v>9694</v>
      </c>
    </row>
    <row r="527" spans="1:4" ht="33.950000000000003" customHeight="1" x14ac:dyDescent="0.2">
      <c r="A527" s="20" t="s">
        <v>9695</v>
      </c>
      <c r="B527" s="21" t="s">
        <v>9696</v>
      </c>
      <c r="C527" s="22" t="s">
        <v>9663</v>
      </c>
      <c r="D527" s="23" t="s">
        <v>9697</v>
      </c>
    </row>
    <row r="528" spans="1:4" ht="33.950000000000003" customHeight="1" x14ac:dyDescent="0.2">
      <c r="A528" s="20" t="s">
        <v>9698</v>
      </c>
      <c r="B528" s="21" t="s">
        <v>9699</v>
      </c>
      <c r="C528" s="22" t="s">
        <v>9663</v>
      </c>
      <c r="D528" s="23" t="s">
        <v>9700</v>
      </c>
    </row>
    <row r="529" spans="1:4" ht="33.950000000000003" customHeight="1" x14ac:dyDescent="0.2">
      <c r="A529" s="20" t="s">
        <v>9701</v>
      </c>
      <c r="B529" s="21" t="s">
        <v>9702</v>
      </c>
      <c r="C529" s="22" t="s">
        <v>9663</v>
      </c>
      <c r="D529" s="23" t="s">
        <v>8928</v>
      </c>
    </row>
    <row r="530" spans="1:4" ht="33.950000000000003" customHeight="1" x14ac:dyDescent="0.2">
      <c r="A530" s="20" t="s">
        <v>9703</v>
      </c>
      <c r="B530" s="21" t="s">
        <v>9704</v>
      </c>
      <c r="C530" s="22" t="s">
        <v>9663</v>
      </c>
      <c r="D530" s="23" t="s">
        <v>9705</v>
      </c>
    </row>
    <row r="531" spans="1:4" ht="33.950000000000003" customHeight="1" x14ac:dyDescent="0.2">
      <c r="A531" s="20" t="s">
        <v>9706</v>
      </c>
      <c r="B531" s="21" t="s">
        <v>9707</v>
      </c>
      <c r="C531" s="22" t="s">
        <v>9663</v>
      </c>
      <c r="D531" s="23" t="s">
        <v>9708</v>
      </c>
    </row>
    <row r="532" spans="1:4" ht="33.950000000000003" customHeight="1" x14ac:dyDescent="0.2">
      <c r="A532" s="20" t="s">
        <v>9709</v>
      </c>
      <c r="B532" s="21" t="s">
        <v>9710</v>
      </c>
      <c r="C532" s="22" t="s">
        <v>9663</v>
      </c>
      <c r="D532" s="23" t="s">
        <v>9711</v>
      </c>
    </row>
    <row r="533" spans="1:4" ht="33.950000000000003" customHeight="1" x14ac:dyDescent="0.2">
      <c r="A533" s="20" t="s">
        <v>9712</v>
      </c>
      <c r="B533" s="21" t="s">
        <v>9713</v>
      </c>
      <c r="C533" s="22" t="s">
        <v>9663</v>
      </c>
      <c r="D533" s="23" t="s">
        <v>9714</v>
      </c>
    </row>
    <row r="534" spans="1:4" ht="33.950000000000003" customHeight="1" x14ac:dyDescent="0.2">
      <c r="A534" s="20" t="s">
        <v>9715</v>
      </c>
      <c r="B534" s="21" t="s">
        <v>9716</v>
      </c>
      <c r="C534" s="22" t="s">
        <v>9663</v>
      </c>
      <c r="D534" s="23" t="s">
        <v>9717</v>
      </c>
    </row>
    <row r="535" spans="1:4" ht="33.950000000000003" customHeight="1" x14ac:dyDescent="0.2">
      <c r="A535" s="20" t="s">
        <v>9718</v>
      </c>
      <c r="B535" s="21" t="s">
        <v>9719</v>
      </c>
      <c r="C535" s="22" t="s">
        <v>9663</v>
      </c>
      <c r="D535" s="23" t="s">
        <v>9720</v>
      </c>
    </row>
    <row r="536" spans="1:4" ht="33.950000000000003" customHeight="1" x14ac:dyDescent="0.2">
      <c r="A536" s="20" t="s">
        <v>9721</v>
      </c>
      <c r="B536" s="21" t="s">
        <v>9722</v>
      </c>
      <c r="C536" s="22" t="s">
        <v>9663</v>
      </c>
      <c r="D536" s="23" t="s">
        <v>9723</v>
      </c>
    </row>
    <row r="537" spans="1:4" ht="33.950000000000003" customHeight="1" x14ac:dyDescent="0.2">
      <c r="A537" s="20" t="s">
        <v>9724</v>
      </c>
      <c r="B537" s="21" t="s">
        <v>9725</v>
      </c>
      <c r="C537" s="22" t="s">
        <v>9663</v>
      </c>
      <c r="D537" s="23" t="s">
        <v>9726</v>
      </c>
    </row>
    <row r="538" spans="1:4" ht="33.950000000000003" customHeight="1" x14ac:dyDescent="0.2">
      <c r="A538" s="20" t="s">
        <v>9727</v>
      </c>
      <c r="B538" s="21" t="s">
        <v>9728</v>
      </c>
      <c r="C538" s="22" t="s">
        <v>9663</v>
      </c>
      <c r="D538" s="23" t="s">
        <v>9729</v>
      </c>
    </row>
    <row r="539" spans="1:4" ht="33.950000000000003" customHeight="1" x14ac:dyDescent="0.2">
      <c r="A539" s="20" t="s">
        <v>9730</v>
      </c>
      <c r="B539" s="21" t="s">
        <v>9731</v>
      </c>
      <c r="C539" s="22" t="s">
        <v>9663</v>
      </c>
      <c r="D539" s="23" t="s">
        <v>9732</v>
      </c>
    </row>
    <row r="540" spans="1:4" ht="33.950000000000003" customHeight="1" x14ac:dyDescent="0.2">
      <c r="A540" s="20" t="s">
        <v>9733</v>
      </c>
      <c r="B540" s="21" t="s">
        <v>9734</v>
      </c>
      <c r="C540" s="22" t="s">
        <v>9663</v>
      </c>
      <c r="D540" s="23" t="s">
        <v>9735</v>
      </c>
    </row>
    <row r="541" spans="1:4" ht="33.950000000000003" customHeight="1" x14ac:dyDescent="0.2">
      <c r="A541" s="20" t="s">
        <v>9736</v>
      </c>
      <c r="B541" s="21" t="s">
        <v>9737</v>
      </c>
      <c r="C541" s="22" t="s">
        <v>9663</v>
      </c>
      <c r="D541" s="23" t="s">
        <v>9738</v>
      </c>
    </row>
    <row r="542" spans="1:4" ht="33.950000000000003" customHeight="1" x14ac:dyDescent="0.2">
      <c r="A542" s="20" t="s">
        <v>9739</v>
      </c>
      <c r="B542" s="21" t="s">
        <v>9740</v>
      </c>
      <c r="C542" s="22" t="s">
        <v>9663</v>
      </c>
      <c r="D542" s="23" t="s">
        <v>9741</v>
      </c>
    </row>
    <row r="543" spans="1:4" ht="33.950000000000003" customHeight="1" x14ac:dyDescent="0.2">
      <c r="A543" s="20" t="s">
        <v>9742</v>
      </c>
      <c r="B543" s="21" t="s">
        <v>9743</v>
      </c>
      <c r="C543" s="22" t="s">
        <v>9663</v>
      </c>
      <c r="D543" s="23" t="s">
        <v>9744</v>
      </c>
    </row>
    <row r="544" spans="1:4" ht="33.950000000000003" customHeight="1" x14ac:dyDescent="0.2">
      <c r="A544" s="20" t="s">
        <v>9745</v>
      </c>
      <c r="B544" s="21" t="s">
        <v>9746</v>
      </c>
      <c r="C544" s="22" t="s">
        <v>9663</v>
      </c>
      <c r="D544" s="23" t="s">
        <v>9747</v>
      </c>
    </row>
    <row r="545" spans="1:4" ht="33.950000000000003" customHeight="1" x14ac:dyDescent="0.2">
      <c r="A545" s="20" t="s">
        <v>9748</v>
      </c>
      <c r="B545" s="21" t="s">
        <v>9749</v>
      </c>
      <c r="C545" s="22" t="s">
        <v>9663</v>
      </c>
      <c r="D545" s="23" t="s">
        <v>9750</v>
      </c>
    </row>
    <row r="546" spans="1:4" ht="33.950000000000003" customHeight="1" x14ac:dyDescent="0.2">
      <c r="A546" s="20" t="s">
        <v>9751</v>
      </c>
      <c r="B546" s="21" t="s">
        <v>9752</v>
      </c>
      <c r="C546" s="22" t="s">
        <v>9663</v>
      </c>
      <c r="D546" s="23" t="s">
        <v>9753</v>
      </c>
    </row>
    <row r="547" spans="1:4" ht="33.950000000000003" customHeight="1" x14ac:dyDescent="0.2">
      <c r="A547" s="20" t="s">
        <v>9754</v>
      </c>
      <c r="B547" s="21" t="s">
        <v>9755</v>
      </c>
      <c r="C547" s="22" t="s">
        <v>9663</v>
      </c>
      <c r="D547" s="23" t="s">
        <v>9756</v>
      </c>
    </row>
    <row r="548" spans="1:4" ht="33.950000000000003" customHeight="1" x14ac:dyDescent="0.2">
      <c r="A548" s="20" t="s">
        <v>9757</v>
      </c>
      <c r="B548" s="21" t="s">
        <v>9758</v>
      </c>
      <c r="C548" s="22" t="s">
        <v>9663</v>
      </c>
      <c r="D548" s="23" t="s">
        <v>9759</v>
      </c>
    </row>
    <row r="549" spans="1:4" ht="33.950000000000003" customHeight="1" x14ac:dyDescent="0.2">
      <c r="A549" s="20" t="s">
        <v>9760</v>
      </c>
      <c r="B549" s="21" t="s">
        <v>9761</v>
      </c>
      <c r="C549" s="22" t="s">
        <v>9663</v>
      </c>
      <c r="D549" s="23" t="s">
        <v>9762</v>
      </c>
    </row>
    <row r="550" spans="1:4" ht="33.950000000000003" customHeight="1" x14ac:dyDescent="0.2">
      <c r="A550" s="20" t="s">
        <v>9763</v>
      </c>
      <c r="B550" s="21" t="s">
        <v>9764</v>
      </c>
      <c r="C550" s="22" t="s">
        <v>9663</v>
      </c>
      <c r="D550" s="23" t="s">
        <v>9765</v>
      </c>
    </row>
    <row r="551" spans="1:4" ht="33.950000000000003" customHeight="1" x14ac:dyDescent="0.2">
      <c r="A551" s="20" t="s">
        <v>9766</v>
      </c>
      <c r="B551" s="21" t="s">
        <v>9767</v>
      </c>
      <c r="C551" s="22" t="s">
        <v>9663</v>
      </c>
      <c r="D551" s="23" t="s">
        <v>9768</v>
      </c>
    </row>
    <row r="552" spans="1:4" ht="33.950000000000003" customHeight="1" x14ac:dyDescent="0.2">
      <c r="A552" s="20" t="s">
        <v>9769</v>
      </c>
      <c r="B552" s="21" t="s">
        <v>9770</v>
      </c>
      <c r="C552" s="22" t="s">
        <v>9663</v>
      </c>
      <c r="D552" s="23" t="s">
        <v>9771</v>
      </c>
    </row>
    <row r="553" spans="1:4" ht="33.950000000000003" customHeight="1" x14ac:dyDescent="0.2">
      <c r="A553" s="20" t="s">
        <v>9772</v>
      </c>
      <c r="B553" s="21" t="s">
        <v>9773</v>
      </c>
      <c r="C553" s="22" t="s">
        <v>9663</v>
      </c>
      <c r="D553" s="23" t="s">
        <v>9774</v>
      </c>
    </row>
    <row r="554" spans="1:4" ht="33.950000000000003" customHeight="1" x14ac:dyDescent="0.2">
      <c r="A554" s="20" t="s">
        <v>9775</v>
      </c>
      <c r="B554" s="21" t="s">
        <v>9776</v>
      </c>
      <c r="C554" s="22" t="s">
        <v>9663</v>
      </c>
      <c r="D554" s="23" t="s">
        <v>9777</v>
      </c>
    </row>
    <row r="555" spans="1:4" ht="33.950000000000003" customHeight="1" x14ac:dyDescent="0.2">
      <c r="A555" s="20" t="s">
        <v>9778</v>
      </c>
      <c r="B555" s="21" t="s">
        <v>9779</v>
      </c>
      <c r="C555" s="22" t="s">
        <v>9663</v>
      </c>
      <c r="D555" s="23" t="s">
        <v>9780</v>
      </c>
    </row>
    <row r="556" spans="1:4" ht="33.950000000000003" customHeight="1" x14ac:dyDescent="0.2">
      <c r="A556" s="20" t="s">
        <v>9781</v>
      </c>
      <c r="B556" s="21" t="s">
        <v>9782</v>
      </c>
      <c r="C556" s="22" t="s">
        <v>9663</v>
      </c>
      <c r="D556" s="23" t="s">
        <v>9783</v>
      </c>
    </row>
    <row r="557" spans="1:4" ht="33.950000000000003" customHeight="1" x14ac:dyDescent="0.2">
      <c r="A557" s="20" t="s">
        <v>9784</v>
      </c>
      <c r="B557" s="21" t="s">
        <v>9785</v>
      </c>
      <c r="C557" s="22" t="s">
        <v>9663</v>
      </c>
      <c r="D557" s="23" t="s">
        <v>9786</v>
      </c>
    </row>
    <row r="558" spans="1:4" ht="33.950000000000003" customHeight="1" x14ac:dyDescent="0.2">
      <c r="A558" s="20" t="s">
        <v>9787</v>
      </c>
      <c r="B558" s="21" t="s">
        <v>9788</v>
      </c>
      <c r="C558" s="22" t="s">
        <v>9663</v>
      </c>
      <c r="D558" s="23" t="s">
        <v>9789</v>
      </c>
    </row>
    <row r="559" spans="1:4" ht="33.950000000000003" customHeight="1" x14ac:dyDescent="0.2">
      <c r="A559" s="20" t="s">
        <v>9790</v>
      </c>
      <c r="B559" s="21" t="s">
        <v>9791</v>
      </c>
      <c r="C559" s="22" t="s">
        <v>9663</v>
      </c>
      <c r="D559" s="23" t="s">
        <v>9792</v>
      </c>
    </row>
    <row r="560" spans="1:4" ht="33.950000000000003" customHeight="1" x14ac:dyDescent="0.2">
      <c r="A560" s="20" t="s">
        <v>9793</v>
      </c>
      <c r="B560" s="21" t="s">
        <v>9794</v>
      </c>
      <c r="C560" s="22" t="s">
        <v>9663</v>
      </c>
      <c r="D560" s="23" t="s">
        <v>9795</v>
      </c>
    </row>
    <row r="561" spans="1:4" ht="33.950000000000003" customHeight="1" x14ac:dyDescent="0.2">
      <c r="A561" s="20" t="s">
        <v>9796</v>
      </c>
      <c r="B561" s="21" t="s">
        <v>9797</v>
      </c>
      <c r="C561" s="22" t="s">
        <v>9663</v>
      </c>
      <c r="D561" s="23" t="s">
        <v>9798</v>
      </c>
    </row>
    <row r="562" spans="1:4" ht="33.950000000000003" customHeight="1" x14ac:dyDescent="0.2">
      <c r="A562" s="20" t="s">
        <v>9799</v>
      </c>
      <c r="B562" s="21" t="s">
        <v>9800</v>
      </c>
      <c r="C562" s="22" t="s">
        <v>9663</v>
      </c>
      <c r="D562" s="23" t="s">
        <v>9765</v>
      </c>
    </row>
    <row r="563" spans="1:4" ht="33.950000000000003" customHeight="1" x14ac:dyDescent="0.2">
      <c r="A563" s="20" t="s">
        <v>9801</v>
      </c>
      <c r="B563" s="21" t="s">
        <v>9802</v>
      </c>
      <c r="C563" s="22" t="s">
        <v>9663</v>
      </c>
      <c r="D563" s="23" t="s">
        <v>9803</v>
      </c>
    </row>
    <row r="564" spans="1:4" ht="33.950000000000003" customHeight="1" x14ac:dyDescent="0.2">
      <c r="A564" s="20" t="s">
        <v>9804</v>
      </c>
      <c r="B564" s="21" t="s">
        <v>9805</v>
      </c>
      <c r="C564" s="22" t="s">
        <v>9663</v>
      </c>
      <c r="D564" s="23" t="s">
        <v>9806</v>
      </c>
    </row>
    <row r="565" spans="1:4" ht="33.950000000000003" customHeight="1" x14ac:dyDescent="0.2">
      <c r="A565" s="20" t="s">
        <v>9807</v>
      </c>
      <c r="B565" s="21" t="s">
        <v>9808</v>
      </c>
      <c r="C565" s="22" t="s">
        <v>9663</v>
      </c>
      <c r="D565" s="23" t="s">
        <v>9809</v>
      </c>
    </row>
    <row r="566" spans="1:4" ht="33.950000000000003" customHeight="1" x14ac:dyDescent="0.2">
      <c r="A566" s="20" t="s">
        <v>9810</v>
      </c>
      <c r="B566" s="21" t="s">
        <v>9811</v>
      </c>
      <c r="C566" s="22" t="s">
        <v>9663</v>
      </c>
      <c r="D566" s="23" t="s">
        <v>9812</v>
      </c>
    </row>
    <row r="567" spans="1:4" ht="33.950000000000003" customHeight="1" x14ac:dyDescent="0.2">
      <c r="A567" s="20" t="s">
        <v>9813</v>
      </c>
      <c r="B567" s="21" t="s">
        <v>9814</v>
      </c>
      <c r="C567" s="22" t="s">
        <v>9663</v>
      </c>
      <c r="D567" s="23" t="s">
        <v>9815</v>
      </c>
    </row>
    <row r="568" spans="1:4" ht="33.950000000000003" customHeight="1" x14ac:dyDescent="0.2">
      <c r="A568" s="20" t="s">
        <v>9816</v>
      </c>
      <c r="B568" s="21" t="s">
        <v>9817</v>
      </c>
      <c r="C568" s="22" t="s">
        <v>9663</v>
      </c>
      <c r="D568" s="23" t="s">
        <v>9818</v>
      </c>
    </row>
    <row r="569" spans="1:4" ht="33.950000000000003" customHeight="1" x14ac:dyDescent="0.2">
      <c r="A569" s="20" t="s">
        <v>9819</v>
      </c>
      <c r="B569" s="21" t="s">
        <v>9820</v>
      </c>
      <c r="C569" s="22" t="s">
        <v>9663</v>
      </c>
      <c r="D569" s="23" t="s">
        <v>9821</v>
      </c>
    </row>
    <row r="570" spans="1:4" ht="33.950000000000003" customHeight="1" x14ac:dyDescent="0.2">
      <c r="A570" s="20" t="s">
        <v>9822</v>
      </c>
      <c r="B570" s="21" t="s">
        <v>9823</v>
      </c>
      <c r="C570" s="22" t="s">
        <v>9663</v>
      </c>
      <c r="D570" s="23" t="s">
        <v>9824</v>
      </c>
    </row>
    <row r="571" spans="1:4" ht="33.950000000000003" customHeight="1" x14ac:dyDescent="0.2">
      <c r="A571" s="20" t="s">
        <v>9825</v>
      </c>
      <c r="B571" s="21" t="s">
        <v>9826</v>
      </c>
      <c r="C571" s="22" t="s">
        <v>9663</v>
      </c>
      <c r="D571" s="23" t="s">
        <v>9827</v>
      </c>
    </row>
    <row r="572" spans="1:4" ht="33.950000000000003" customHeight="1" x14ac:dyDescent="0.2">
      <c r="A572" s="20" t="s">
        <v>9828</v>
      </c>
      <c r="B572" s="21" t="s">
        <v>9829</v>
      </c>
      <c r="C572" s="22" t="s">
        <v>9663</v>
      </c>
      <c r="D572" s="23" t="s">
        <v>9830</v>
      </c>
    </row>
    <row r="573" spans="1:4" ht="33.950000000000003" customHeight="1" x14ac:dyDescent="0.2">
      <c r="A573" s="20" t="s">
        <v>9831</v>
      </c>
      <c r="B573" s="21" t="s">
        <v>9832</v>
      </c>
      <c r="C573" s="22" t="s">
        <v>9663</v>
      </c>
      <c r="D573" s="23" t="s">
        <v>9833</v>
      </c>
    </row>
    <row r="574" spans="1:4" ht="33.950000000000003" customHeight="1" x14ac:dyDescent="0.2">
      <c r="A574" s="20" t="s">
        <v>9834</v>
      </c>
      <c r="B574" s="21" t="s">
        <v>9835</v>
      </c>
      <c r="C574" s="22" t="s">
        <v>9663</v>
      </c>
      <c r="D574" s="23" t="s">
        <v>9836</v>
      </c>
    </row>
    <row r="575" spans="1:4" ht="33.950000000000003" customHeight="1" x14ac:dyDescent="0.2">
      <c r="A575" s="20" t="s">
        <v>9837</v>
      </c>
      <c r="B575" s="21" t="s">
        <v>9838</v>
      </c>
      <c r="C575" s="22" t="s">
        <v>9663</v>
      </c>
      <c r="D575" s="23" t="s">
        <v>9839</v>
      </c>
    </row>
    <row r="576" spans="1:4" ht="33.950000000000003" customHeight="1" x14ac:dyDescent="0.2">
      <c r="A576" s="20" t="s">
        <v>9840</v>
      </c>
      <c r="B576" s="21" t="s">
        <v>9841</v>
      </c>
      <c r="C576" s="22" t="s">
        <v>9663</v>
      </c>
      <c r="D576" s="23" t="s">
        <v>9842</v>
      </c>
    </row>
    <row r="577" spans="1:4" ht="33.950000000000003" customHeight="1" x14ac:dyDescent="0.2">
      <c r="A577" s="20" t="s">
        <v>9843</v>
      </c>
      <c r="B577" s="21" t="s">
        <v>9844</v>
      </c>
      <c r="C577" s="22" t="s">
        <v>9663</v>
      </c>
      <c r="D577" s="23" t="s">
        <v>9845</v>
      </c>
    </row>
    <row r="578" spans="1:4" ht="33.950000000000003" customHeight="1" x14ac:dyDescent="0.2">
      <c r="A578" s="20" t="s">
        <v>9846</v>
      </c>
      <c r="B578" s="21" t="s">
        <v>9847</v>
      </c>
      <c r="C578" s="22" t="s">
        <v>9663</v>
      </c>
      <c r="D578" s="23" t="s">
        <v>9848</v>
      </c>
    </row>
    <row r="579" spans="1:4" ht="33.950000000000003" customHeight="1" x14ac:dyDescent="0.2">
      <c r="A579" s="20" t="s">
        <v>9849</v>
      </c>
      <c r="B579" s="21" t="s">
        <v>9850</v>
      </c>
      <c r="C579" s="22" t="s">
        <v>9663</v>
      </c>
      <c r="D579" s="23" t="s">
        <v>9851</v>
      </c>
    </row>
    <row r="580" spans="1:4" ht="33.950000000000003" customHeight="1" x14ac:dyDescent="0.2">
      <c r="A580" s="20" t="s">
        <v>9852</v>
      </c>
      <c r="B580" s="21" t="s">
        <v>9853</v>
      </c>
      <c r="C580" s="22" t="s">
        <v>9663</v>
      </c>
      <c r="D580" s="23" t="s">
        <v>9854</v>
      </c>
    </row>
    <row r="581" spans="1:4" ht="33.950000000000003" customHeight="1" x14ac:dyDescent="0.2">
      <c r="A581" s="20" t="s">
        <v>9855</v>
      </c>
      <c r="B581" s="21" t="s">
        <v>9856</v>
      </c>
      <c r="C581" s="22" t="s">
        <v>9663</v>
      </c>
      <c r="D581" s="23" t="s">
        <v>9857</v>
      </c>
    </row>
    <row r="582" spans="1:4" ht="33.950000000000003" customHeight="1" x14ac:dyDescent="0.2">
      <c r="A582" s="20" t="s">
        <v>9858</v>
      </c>
      <c r="B582" s="21" t="s">
        <v>9859</v>
      </c>
      <c r="C582" s="22" t="s">
        <v>9663</v>
      </c>
      <c r="D582" s="23" t="s">
        <v>9860</v>
      </c>
    </row>
    <row r="583" spans="1:4" ht="33.950000000000003" customHeight="1" x14ac:dyDescent="0.2">
      <c r="A583" s="20" t="s">
        <v>9861</v>
      </c>
      <c r="B583" s="21" t="s">
        <v>9862</v>
      </c>
      <c r="C583" s="22" t="s">
        <v>9663</v>
      </c>
      <c r="D583" s="23" t="s">
        <v>9863</v>
      </c>
    </row>
    <row r="584" spans="1:4" ht="33.950000000000003" customHeight="1" x14ac:dyDescent="0.2">
      <c r="A584" s="20" t="s">
        <v>9864</v>
      </c>
      <c r="B584" s="21" t="s">
        <v>9865</v>
      </c>
      <c r="C584" s="22" t="s">
        <v>9663</v>
      </c>
      <c r="D584" s="23" t="s">
        <v>9866</v>
      </c>
    </row>
    <row r="585" spans="1:4" ht="33.950000000000003" customHeight="1" x14ac:dyDescent="0.2">
      <c r="A585" s="20" t="s">
        <v>9867</v>
      </c>
      <c r="B585" s="21" t="s">
        <v>9868</v>
      </c>
      <c r="C585" s="22" t="s">
        <v>9663</v>
      </c>
      <c r="D585" s="23" t="s">
        <v>9869</v>
      </c>
    </row>
    <row r="586" spans="1:4" ht="33.950000000000003" customHeight="1" x14ac:dyDescent="0.2">
      <c r="A586" s="20" t="s">
        <v>9870</v>
      </c>
      <c r="B586" s="21" t="s">
        <v>9871</v>
      </c>
      <c r="C586" s="22" t="s">
        <v>9663</v>
      </c>
      <c r="D586" s="23" t="s">
        <v>9872</v>
      </c>
    </row>
    <row r="587" spans="1:4" ht="33.950000000000003" customHeight="1" x14ac:dyDescent="0.2">
      <c r="A587" s="20" t="s">
        <v>9873</v>
      </c>
      <c r="B587" s="21" t="s">
        <v>9874</v>
      </c>
      <c r="C587" s="22" t="s">
        <v>9663</v>
      </c>
      <c r="D587" s="23" t="s">
        <v>9875</v>
      </c>
    </row>
    <row r="588" spans="1:4" ht="33.950000000000003" customHeight="1" x14ac:dyDescent="0.2">
      <c r="A588" s="20" t="s">
        <v>9876</v>
      </c>
      <c r="B588" s="21" t="s">
        <v>9877</v>
      </c>
      <c r="C588" s="22" t="s">
        <v>9663</v>
      </c>
      <c r="D588" s="23" t="s">
        <v>9878</v>
      </c>
    </row>
    <row r="589" spans="1:4" ht="33.950000000000003" customHeight="1" x14ac:dyDescent="0.2">
      <c r="A589" s="20" t="s">
        <v>9879</v>
      </c>
      <c r="B589" s="21" t="s">
        <v>9880</v>
      </c>
      <c r="C589" s="22" t="s">
        <v>9663</v>
      </c>
      <c r="D589" s="23" t="s">
        <v>9881</v>
      </c>
    </row>
    <row r="590" spans="1:4" ht="33.950000000000003" customHeight="1" x14ac:dyDescent="0.2">
      <c r="A590" s="20" t="s">
        <v>9882</v>
      </c>
      <c r="B590" s="21" t="s">
        <v>9883</v>
      </c>
      <c r="C590" s="22" t="s">
        <v>9663</v>
      </c>
      <c r="D590" s="23" t="s">
        <v>9884</v>
      </c>
    </row>
    <row r="591" spans="1:4" ht="33.950000000000003" customHeight="1" x14ac:dyDescent="0.2">
      <c r="A591" s="20" t="s">
        <v>9885</v>
      </c>
      <c r="B591" s="21" t="s">
        <v>9886</v>
      </c>
      <c r="C591" s="22" t="s">
        <v>9663</v>
      </c>
      <c r="D591" s="23" t="s">
        <v>9887</v>
      </c>
    </row>
    <row r="592" spans="1:4" ht="33.950000000000003" customHeight="1" x14ac:dyDescent="0.2">
      <c r="A592" s="20" t="s">
        <v>9888</v>
      </c>
      <c r="B592" s="21" t="s">
        <v>9889</v>
      </c>
      <c r="C592" s="22" t="s">
        <v>9663</v>
      </c>
      <c r="D592" s="23" t="s">
        <v>9890</v>
      </c>
    </row>
    <row r="593" spans="1:4" ht="33.950000000000003" customHeight="1" x14ac:dyDescent="0.2">
      <c r="A593" s="20" t="s">
        <v>9891</v>
      </c>
      <c r="B593" s="21" t="s">
        <v>9892</v>
      </c>
      <c r="C593" s="22" t="s">
        <v>9663</v>
      </c>
      <c r="D593" s="23" t="s">
        <v>9893</v>
      </c>
    </row>
    <row r="594" spans="1:4" ht="33.950000000000003" customHeight="1" x14ac:dyDescent="0.2">
      <c r="A594" s="20" t="s">
        <v>9894</v>
      </c>
      <c r="B594" s="21" t="s">
        <v>9895</v>
      </c>
      <c r="C594" s="22" t="s">
        <v>9663</v>
      </c>
      <c r="D594" s="23" t="s">
        <v>9896</v>
      </c>
    </row>
    <row r="595" spans="1:4" ht="33.950000000000003" customHeight="1" x14ac:dyDescent="0.2">
      <c r="A595" s="20" t="s">
        <v>9897</v>
      </c>
      <c r="B595" s="21" t="s">
        <v>9898</v>
      </c>
      <c r="C595" s="22" t="s">
        <v>9663</v>
      </c>
      <c r="D595" s="23" t="s">
        <v>9899</v>
      </c>
    </row>
    <row r="596" spans="1:4" ht="33.950000000000003" customHeight="1" x14ac:dyDescent="0.2">
      <c r="A596" s="20" t="s">
        <v>9900</v>
      </c>
      <c r="B596" s="21" t="s">
        <v>9901</v>
      </c>
      <c r="C596" s="22" t="s">
        <v>9663</v>
      </c>
      <c r="D596" s="23" t="s">
        <v>9902</v>
      </c>
    </row>
    <row r="597" spans="1:4" ht="33.950000000000003" customHeight="1" x14ac:dyDescent="0.2">
      <c r="A597" s="20" t="s">
        <v>9903</v>
      </c>
      <c r="B597" s="21" t="s">
        <v>9904</v>
      </c>
      <c r="C597" s="22" t="s">
        <v>9663</v>
      </c>
      <c r="D597" s="23" t="s">
        <v>9905</v>
      </c>
    </row>
    <row r="598" spans="1:4" ht="33.950000000000003" customHeight="1" x14ac:dyDescent="0.2">
      <c r="A598" s="20" t="s">
        <v>9906</v>
      </c>
      <c r="B598" s="21" t="s">
        <v>9907</v>
      </c>
      <c r="C598" s="22" t="s">
        <v>9663</v>
      </c>
      <c r="D598" s="23" t="s">
        <v>9792</v>
      </c>
    </row>
    <row r="599" spans="1:4" ht="33.950000000000003" customHeight="1" x14ac:dyDescent="0.2">
      <c r="A599" s="20" t="s">
        <v>9908</v>
      </c>
      <c r="B599" s="21" t="s">
        <v>9909</v>
      </c>
      <c r="C599" s="22" t="s">
        <v>9663</v>
      </c>
      <c r="D599" s="23" t="s">
        <v>9910</v>
      </c>
    </row>
    <row r="600" spans="1:4" ht="33.950000000000003" customHeight="1" x14ac:dyDescent="0.2">
      <c r="A600" s="20" t="s">
        <v>9911</v>
      </c>
      <c r="B600" s="21" t="s">
        <v>9912</v>
      </c>
      <c r="C600" s="22" t="s">
        <v>9663</v>
      </c>
      <c r="D600" s="23" t="s">
        <v>9913</v>
      </c>
    </row>
    <row r="601" spans="1:4" ht="33.950000000000003" customHeight="1" x14ac:dyDescent="0.2">
      <c r="A601" s="20" t="s">
        <v>9914</v>
      </c>
      <c r="B601" s="21" t="s">
        <v>9915</v>
      </c>
      <c r="C601" s="22" t="s">
        <v>9663</v>
      </c>
      <c r="D601" s="23" t="s">
        <v>9916</v>
      </c>
    </row>
    <row r="602" spans="1:4" ht="33.950000000000003" customHeight="1" x14ac:dyDescent="0.2">
      <c r="A602" s="20" t="s">
        <v>9917</v>
      </c>
      <c r="B602" s="21" t="s">
        <v>9918</v>
      </c>
      <c r="C602" s="22" t="s">
        <v>9663</v>
      </c>
      <c r="D602" s="23" t="s">
        <v>9919</v>
      </c>
    </row>
    <row r="603" spans="1:4" ht="33.950000000000003" customHeight="1" x14ac:dyDescent="0.2">
      <c r="A603" s="20" t="s">
        <v>9920</v>
      </c>
      <c r="B603" s="21" t="s">
        <v>9921</v>
      </c>
      <c r="C603" s="22" t="s">
        <v>9663</v>
      </c>
      <c r="D603" s="23" t="s">
        <v>9922</v>
      </c>
    </row>
    <row r="604" spans="1:4" ht="33.950000000000003" customHeight="1" x14ac:dyDescent="0.2">
      <c r="A604" s="20" t="s">
        <v>9923</v>
      </c>
      <c r="B604" s="21" t="s">
        <v>9924</v>
      </c>
      <c r="C604" s="22" t="s">
        <v>9663</v>
      </c>
      <c r="D604" s="23" t="s">
        <v>9925</v>
      </c>
    </row>
    <row r="605" spans="1:4" ht="33.950000000000003" customHeight="1" x14ac:dyDescent="0.2">
      <c r="A605" s="20" t="s">
        <v>9926</v>
      </c>
      <c r="B605" s="21" t="s">
        <v>9927</v>
      </c>
      <c r="C605" s="22" t="s">
        <v>9663</v>
      </c>
      <c r="D605" s="23" t="s">
        <v>9928</v>
      </c>
    </row>
    <row r="606" spans="1:4" ht="33.950000000000003" customHeight="1" x14ac:dyDescent="0.2">
      <c r="A606" s="20" t="s">
        <v>9929</v>
      </c>
      <c r="B606" s="21" t="s">
        <v>9930</v>
      </c>
      <c r="C606" s="22" t="s">
        <v>9663</v>
      </c>
      <c r="D606" s="23" t="s">
        <v>9931</v>
      </c>
    </row>
    <row r="607" spans="1:4" ht="33.950000000000003" customHeight="1" x14ac:dyDescent="0.2">
      <c r="A607" s="20" t="s">
        <v>9932</v>
      </c>
      <c r="B607" s="21" t="s">
        <v>9933</v>
      </c>
      <c r="C607" s="22" t="s">
        <v>9663</v>
      </c>
      <c r="D607" s="23" t="s">
        <v>9934</v>
      </c>
    </row>
    <row r="608" spans="1:4" ht="33.950000000000003" customHeight="1" x14ac:dyDescent="0.2">
      <c r="A608" s="20" t="s">
        <v>9935</v>
      </c>
      <c r="B608" s="21" t="s">
        <v>9936</v>
      </c>
      <c r="C608" s="22" t="s">
        <v>9663</v>
      </c>
      <c r="D608" s="23" t="s">
        <v>9937</v>
      </c>
    </row>
    <row r="609" spans="1:4" ht="33.950000000000003" customHeight="1" x14ac:dyDescent="0.2">
      <c r="A609" s="20" t="s">
        <v>9938</v>
      </c>
      <c r="B609" s="21" t="s">
        <v>9939</v>
      </c>
      <c r="C609" s="22" t="s">
        <v>9663</v>
      </c>
      <c r="D609" s="23" t="s">
        <v>9940</v>
      </c>
    </row>
    <row r="610" spans="1:4" ht="33.950000000000003" customHeight="1" x14ac:dyDescent="0.2">
      <c r="A610" s="20" t="s">
        <v>9941</v>
      </c>
      <c r="B610" s="21" t="s">
        <v>9942</v>
      </c>
      <c r="C610" s="22" t="s">
        <v>9663</v>
      </c>
      <c r="D610" s="23" t="s">
        <v>9943</v>
      </c>
    </row>
    <row r="611" spans="1:4" ht="33.950000000000003" customHeight="1" x14ac:dyDescent="0.2">
      <c r="A611" s="20" t="s">
        <v>9944</v>
      </c>
      <c r="B611" s="21" t="s">
        <v>9945</v>
      </c>
      <c r="C611" s="22" t="s">
        <v>9663</v>
      </c>
      <c r="D611" s="23" t="s">
        <v>9946</v>
      </c>
    </row>
    <row r="612" spans="1:4" ht="33.950000000000003" customHeight="1" x14ac:dyDescent="0.2">
      <c r="A612" s="20" t="s">
        <v>9947</v>
      </c>
      <c r="B612" s="21" t="s">
        <v>9948</v>
      </c>
      <c r="C612" s="22" t="s">
        <v>9663</v>
      </c>
      <c r="D612" s="23" t="s">
        <v>9949</v>
      </c>
    </row>
    <row r="613" spans="1:4" ht="33.950000000000003" customHeight="1" x14ac:dyDescent="0.2">
      <c r="A613" s="20" t="s">
        <v>9950</v>
      </c>
      <c r="B613" s="21" t="s">
        <v>9951</v>
      </c>
      <c r="C613" s="22" t="s">
        <v>9663</v>
      </c>
      <c r="D613" s="23" t="s">
        <v>9952</v>
      </c>
    </row>
    <row r="614" spans="1:4" ht="33.950000000000003" customHeight="1" x14ac:dyDescent="0.2">
      <c r="A614" s="20" t="s">
        <v>9953</v>
      </c>
      <c r="B614" s="21" t="s">
        <v>9954</v>
      </c>
      <c r="C614" s="22" t="s">
        <v>9663</v>
      </c>
      <c r="D614" s="23" t="s">
        <v>9955</v>
      </c>
    </row>
    <row r="615" spans="1:4" ht="33.950000000000003" customHeight="1" x14ac:dyDescent="0.2">
      <c r="A615" s="20" t="s">
        <v>9956</v>
      </c>
      <c r="B615" s="21" t="s">
        <v>9957</v>
      </c>
      <c r="C615" s="22" t="s">
        <v>9663</v>
      </c>
      <c r="D615" s="23" t="s">
        <v>9958</v>
      </c>
    </row>
    <row r="616" spans="1:4" ht="33.950000000000003" customHeight="1" x14ac:dyDescent="0.2">
      <c r="A616" s="20" t="s">
        <v>9959</v>
      </c>
      <c r="B616" s="21" t="s">
        <v>9960</v>
      </c>
      <c r="C616" s="22" t="s">
        <v>9663</v>
      </c>
      <c r="D616" s="23" t="s">
        <v>9961</v>
      </c>
    </row>
    <row r="617" spans="1:4" ht="33.950000000000003" customHeight="1" x14ac:dyDescent="0.2">
      <c r="A617" s="20" t="s">
        <v>9962</v>
      </c>
      <c r="B617" s="21" t="s">
        <v>9963</v>
      </c>
      <c r="C617" s="22" t="s">
        <v>9663</v>
      </c>
      <c r="D617" s="23" t="s">
        <v>9964</v>
      </c>
    </row>
    <row r="618" spans="1:4" ht="33.950000000000003" customHeight="1" x14ac:dyDescent="0.2">
      <c r="A618" s="20" t="s">
        <v>9965</v>
      </c>
      <c r="B618" s="21" t="s">
        <v>9966</v>
      </c>
      <c r="C618" s="22" t="s">
        <v>9663</v>
      </c>
      <c r="D618" s="23" t="s">
        <v>9967</v>
      </c>
    </row>
    <row r="619" spans="1:4" ht="33.950000000000003" customHeight="1" x14ac:dyDescent="0.2">
      <c r="A619" s="20" t="s">
        <v>9968</v>
      </c>
      <c r="B619" s="21" t="s">
        <v>9969</v>
      </c>
      <c r="C619" s="22" t="s">
        <v>9663</v>
      </c>
      <c r="D619" s="23" t="s">
        <v>9970</v>
      </c>
    </row>
    <row r="620" spans="1:4" ht="33.950000000000003" customHeight="1" x14ac:dyDescent="0.2">
      <c r="A620" s="20" t="s">
        <v>9971</v>
      </c>
      <c r="B620" s="21" t="s">
        <v>9972</v>
      </c>
      <c r="C620" s="22" t="s">
        <v>9663</v>
      </c>
      <c r="D620" s="23" t="s">
        <v>9973</v>
      </c>
    </row>
    <row r="621" spans="1:4" ht="33.950000000000003" customHeight="1" x14ac:dyDescent="0.2">
      <c r="A621" s="20" t="s">
        <v>9974</v>
      </c>
      <c r="B621" s="21" t="s">
        <v>9975</v>
      </c>
      <c r="C621" s="22" t="s">
        <v>9663</v>
      </c>
      <c r="D621" s="23" t="s">
        <v>9976</v>
      </c>
    </row>
    <row r="622" spans="1:4" ht="33.950000000000003" customHeight="1" x14ac:dyDescent="0.2">
      <c r="A622" s="20" t="s">
        <v>9977</v>
      </c>
      <c r="B622" s="21" t="s">
        <v>9978</v>
      </c>
      <c r="C622" s="22" t="s">
        <v>9663</v>
      </c>
      <c r="D622" s="23" t="s">
        <v>9922</v>
      </c>
    </row>
    <row r="623" spans="1:4" ht="33.950000000000003" customHeight="1" x14ac:dyDescent="0.2">
      <c r="A623" s="20" t="s">
        <v>9979</v>
      </c>
      <c r="B623" s="21" t="s">
        <v>9980</v>
      </c>
      <c r="C623" s="22" t="s">
        <v>9663</v>
      </c>
      <c r="D623" s="23" t="s">
        <v>9981</v>
      </c>
    </row>
    <row r="624" spans="1:4" ht="33.950000000000003" customHeight="1" x14ac:dyDescent="0.2">
      <c r="A624" s="20" t="s">
        <v>9982</v>
      </c>
      <c r="B624" s="21" t="s">
        <v>9983</v>
      </c>
      <c r="C624" s="22" t="s">
        <v>9663</v>
      </c>
      <c r="D624" s="23" t="s">
        <v>9984</v>
      </c>
    </row>
    <row r="625" spans="1:4" ht="33.950000000000003" customHeight="1" x14ac:dyDescent="0.2">
      <c r="A625" s="20" t="s">
        <v>9985</v>
      </c>
      <c r="B625" s="21" t="s">
        <v>9986</v>
      </c>
      <c r="C625" s="22" t="s">
        <v>9663</v>
      </c>
      <c r="D625" s="23" t="s">
        <v>9987</v>
      </c>
    </row>
    <row r="626" spans="1:4" ht="33.950000000000003" customHeight="1" x14ac:dyDescent="0.2">
      <c r="A626" s="20" t="s">
        <v>9988</v>
      </c>
      <c r="B626" s="21" t="s">
        <v>9989</v>
      </c>
      <c r="C626" s="22" t="s">
        <v>9663</v>
      </c>
      <c r="D626" s="23" t="s">
        <v>9990</v>
      </c>
    </row>
    <row r="627" spans="1:4" ht="33.950000000000003" customHeight="1" x14ac:dyDescent="0.2">
      <c r="A627" s="20" t="s">
        <v>9991</v>
      </c>
      <c r="B627" s="21" t="s">
        <v>9992</v>
      </c>
      <c r="C627" s="22" t="s">
        <v>9663</v>
      </c>
      <c r="D627" s="23" t="s">
        <v>9993</v>
      </c>
    </row>
    <row r="628" spans="1:4" ht="33.950000000000003" customHeight="1" x14ac:dyDescent="0.2">
      <c r="A628" s="20" t="s">
        <v>9994</v>
      </c>
      <c r="B628" s="21" t="s">
        <v>9995</v>
      </c>
      <c r="C628" s="22" t="s">
        <v>9663</v>
      </c>
      <c r="D628" s="23" t="s">
        <v>9996</v>
      </c>
    </row>
    <row r="629" spans="1:4" ht="33.950000000000003" customHeight="1" x14ac:dyDescent="0.2">
      <c r="A629" s="20" t="s">
        <v>9997</v>
      </c>
      <c r="B629" s="21" t="s">
        <v>9998</v>
      </c>
      <c r="C629" s="22" t="s">
        <v>9663</v>
      </c>
      <c r="D629" s="23" t="s">
        <v>9999</v>
      </c>
    </row>
    <row r="630" spans="1:4" ht="33.950000000000003" customHeight="1" x14ac:dyDescent="0.2">
      <c r="A630" s="20" t="s">
        <v>10000</v>
      </c>
      <c r="B630" s="21" t="s">
        <v>10001</v>
      </c>
      <c r="C630" s="22" t="s">
        <v>9663</v>
      </c>
      <c r="D630" s="23" t="s">
        <v>10002</v>
      </c>
    </row>
    <row r="631" spans="1:4" ht="33.950000000000003" customHeight="1" x14ac:dyDescent="0.2">
      <c r="A631" s="20" t="s">
        <v>10003</v>
      </c>
      <c r="B631" s="21" t="s">
        <v>10004</v>
      </c>
      <c r="C631" s="22" t="s">
        <v>9663</v>
      </c>
      <c r="D631" s="23" t="s">
        <v>10005</v>
      </c>
    </row>
    <row r="632" spans="1:4" ht="33.950000000000003" customHeight="1" x14ac:dyDescent="0.2">
      <c r="A632" s="20" t="s">
        <v>10006</v>
      </c>
      <c r="B632" s="21" t="s">
        <v>10007</v>
      </c>
      <c r="C632" s="22" t="s">
        <v>9663</v>
      </c>
      <c r="D632" s="23" t="s">
        <v>10008</v>
      </c>
    </row>
    <row r="633" spans="1:4" ht="33.950000000000003" customHeight="1" x14ac:dyDescent="0.2">
      <c r="A633" s="20" t="s">
        <v>10009</v>
      </c>
      <c r="B633" s="21" t="s">
        <v>10010</v>
      </c>
      <c r="C633" s="22" t="s">
        <v>9663</v>
      </c>
      <c r="D633" s="23" t="s">
        <v>10011</v>
      </c>
    </row>
    <row r="634" spans="1:4" ht="33.950000000000003" customHeight="1" x14ac:dyDescent="0.2">
      <c r="A634" s="20" t="s">
        <v>10012</v>
      </c>
      <c r="B634" s="21" t="s">
        <v>10013</v>
      </c>
      <c r="C634" s="22" t="s">
        <v>9663</v>
      </c>
      <c r="D634" s="23" t="s">
        <v>10014</v>
      </c>
    </row>
    <row r="635" spans="1:4" ht="33.950000000000003" customHeight="1" x14ac:dyDescent="0.2">
      <c r="A635" s="20" t="s">
        <v>10015</v>
      </c>
      <c r="B635" s="21" t="s">
        <v>10016</v>
      </c>
      <c r="C635" s="22" t="s">
        <v>9663</v>
      </c>
      <c r="D635" s="23" t="s">
        <v>10017</v>
      </c>
    </row>
    <row r="636" spans="1:4" ht="33.950000000000003" customHeight="1" x14ac:dyDescent="0.2">
      <c r="A636" s="20" t="s">
        <v>10018</v>
      </c>
      <c r="B636" s="21" t="s">
        <v>10019</v>
      </c>
      <c r="C636" s="22" t="s">
        <v>9663</v>
      </c>
      <c r="D636" s="23" t="s">
        <v>10017</v>
      </c>
    </row>
    <row r="637" spans="1:4" ht="33.950000000000003" customHeight="1" x14ac:dyDescent="0.2">
      <c r="A637" s="20" t="s">
        <v>10020</v>
      </c>
      <c r="B637" s="21" t="s">
        <v>10021</v>
      </c>
      <c r="C637" s="22" t="s">
        <v>9663</v>
      </c>
      <c r="D637" s="23" t="s">
        <v>10022</v>
      </c>
    </row>
    <row r="638" spans="1:4" ht="33.950000000000003" customHeight="1" x14ac:dyDescent="0.2">
      <c r="A638" s="20" t="s">
        <v>10023</v>
      </c>
      <c r="B638" s="21" t="s">
        <v>10024</v>
      </c>
      <c r="C638" s="22" t="s">
        <v>9663</v>
      </c>
      <c r="D638" s="23" t="s">
        <v>10025</v>
      </c>
    </row>
    <row r="639" spans="1:4" ht="33.950000000000003" customHeight="1" x14ac:dyDescent="0.2">
      <c r="A639" s="20" t="s">
        <v>10026</v>
      </c>
      <c r="B639" s="21" t="s">
        <v>10027</v>
      </c>
      <c r="C639" s="22" t="s">
        <v>9663</v>
      </c>
      <c r="D639" s="23" t="s">
        <v>10028</v>
      </c>
    </row>
    <row r="640" spans="1:4" ht="33.950000000000003" customHeight="1" x14ac:dyDescent="0.2">
      <c r="A640" s="20" t="s">
        <v>10029</v>
      </c>
      <c r="B640" s="21" t="s">
        <v>10030</v>
      </c>
      <c r="C640" s="22" t="s">
        <v>9663</v>
      </c>
      <c r="D640" s="23" t="s">
        <v>10031</v>
      </c>
    </row>
    <row r="641" spans="1:4" ht="33.950000000000003" customHeight="1" x14ac:dyDescent="0.2">
      <c r="A641" s="20" t="s">
        <v>10032</v>
      </c>
      <c r="B641" s="21" t="s">
        <v>10033</v>
      </c>
      <c r="C641" s="22" t="s">
        <v>9663</v>
      </c>
      <c r="D641" s="23" t="s">
        <v>10034</v>
      </c>
    </row>
    <row r="642" spans="1:4" ht="33.950000000000003" customHeight="1" x14ac:dyDescent="0.2">
      <c r="A642" s="20" t="s">
        <v>10035</v>
      </c>
      <c r="B642" s="21" t="s">
        <v>10036</v>
      </c>
      <c r="C642" s="22" t="s">
        <v>9663</v>
      </c>
      <c r="D642" s="23" t="s">
        <v>10037</v>
      </c>
    </row>
    <row r="643" spans="1:4" ht="33.950000000000003" customHeight="1" x14ac:dyDescent="0.2">
      <c r="A643" s="20" t="s">
        <v>10038</v>
      </c>
      <c r="B643" s="21" t="s">
        <v>10039</v>
      </c>
      <c r="C643" s="22" t="s">
        <v>9663</v>
      </c>
      <c r="D643" s="23" t="s">
        <v>10040</v>
      </c>
    </row>
    <row r="644" spans="1:4" ht="33.950000000000003" customHeight="1" x14ac:dyDescent="0.2">
      <c r="A644" s="20" t="s">
        <v>10041</v>
      </c>
      <c r="B644" s="21" t="s">
        <v>10042</v>
      </c>
      <c r="C644" s="22" t="s">
        <v>9663</v>
      </c>
      <c r="D644" s="23" t="s">
        <v>10043</v>
      </c>
    </row>
    <row r="645" spans="1:4" ht="33.950000000000003" customHeight="1" x14ac:dyDescent="0.2">
      <c r="A645" s="20" t="s">
        <v>10044</v>
      </c>
      <c r="B645" s="21" t="s">
        <v>10045</v>
      </c>
      <c r="C645" s="22" t="s">
        <v>9663</v>
      </c>
      <c r="D645" s="23" t="s">
        <v>10046</v>
      </c>
    </row>
    <row r="646" spans="1:4" ht="33.950000000000003" customHeight="1" x14ac:dyDescent="0.2">
      <c r="A646" s="20" t="s">
        <v>10047</v>
      </c>
      <c r="B646" s="21" t="s">
        <v>10048</v>
      </c>
      <c r="C646" s="22" t="s">
        <v>9663</v>
      </c>
      <c r="D646" s="23" t="s">
        <v>10049</v>
      </c>
    </row>
    <row r="647" spans="1:4" ht="33.950000000000003" customHeight="1" x14ac:dyDescent="0.2">
      <c r="A647" s="20" t="s">
        <v>10050</v>
      </c>
      <c r="B647" s="21" t="s">
        <v>10051</v>
      </c>
      <c r="C647" s="22" t="s">
        <v>9663</v>
      </c>
      <c r="D647" s="23" t="s">
        <v>10052</v>
      </c>
    </row>
    <row r="648" spans="1:4" ht="33.950000000000003" customHeight="1" x14ac:dyDescent="0.2">
      <c r="A648" s="20" t="s">
        <v>10053</v>
      </c>
      <c r="B648" s="21" t="s">
        <v>10054</v>
      </c>
      <c r="C648" s="22" t="s">
        <v>9663</v>
      </c>
      <c r="D648" s="23" t="s">
        <v>10055</v>
      </c>
    </row>
    <row r="649" spans="1:4" ht="33.950000000000003" customHeight="1" x14ac:dyDescent="0.2">
      <c r="A649" s="20" t="s">
        <v>10056</v>
      </c>
      <c r="B649" s="21" t="s">
        <v>10057</v>
      </c>
      <c r="C649" s="22" t="s">
        <v>9663</v>
      </c>
      <c r="D649" s="23" t="s">
        <v>10058</v>
      </c>
    </row>
    <row r="650" spans="1:4" ht="33.950000000000003" customHeight="1" x14ac:dyDescent="0.2">
      <c r="A650" s="20" t="s">
        <v>10059</v>
      </c>
      <c r="B650" s="21" t="s">
        <v>10060</v>
      </c>
      <c r="C650" s="22" t="s">
        <v>9663</v>
      </c>
      <c r="D650" s="23" t="s">
        <v>10061</v>
      </c>
    </row>
    <row r="651" spans="1:4" ht="33.950000000000003" customHeight="1" x14ac:dyDescent="0.2">
      <c r="A651" s="20" t="s">
        <v>10062</v>
      </c>
      <c r="B651" s="21" t="s">
        <v>10063</v>
      </c>
      <c r="C651" s="22" t="s">
        <v>9663</v>
      </c>
      <c r="D651" s="23" t="s">
        <v>10064</v>
      </c>
    </row>
    <row r="652" spans="1:4" ht="33.950000000000003" customHeight="1" x14ac:dyDescent="0.2">
      <c r="A652" s="20" t="s">
        <v>10065</v>
      </c>
      <c r="B652" s="21" t="s">
        <v>10066</v>
      </c>
      <c r="C652" s="22" t="s">
        <v>9663</v>
      </c>
      <c r="D652" s="23" t="s">
        <v>10067</v>
      </c>
    </row>
    <row r="653" spans="1:4" ht="33.950000000000003" customHeight="1" x14ac:dyDescent="0.2">
      <c r="A653" s="20" t="s">
        <v>10068</v>
      </c>
      <c r="B653" s="21" t="s">
        <v>10069</v>
      </c>
      <c r="C653" s="22" t="s">
        <v>9663</v>
      </c>
      <c r="D653" s="23" t="s">
        <v>10070</v>
      </c>
    </row>
    <row r="654" spans="1:4" ht="33.950000000000003" customHeight="1" x14ac:dyDescent="0.2">
      <c r="A654" s="20" t="s">
        <v>10071</v>
      </c>
      <c r="B654" s="21" t="s">
        <v>10072</v>
      </c>
      <c r="C654" s="22" t="s">
        <v>9663</v>
      </c>
      <c r="D654" s="23" t="s">
        <v>10073</v>
      </c>
    </row>
    <row r="655" spans="1:4" ht="33.950000000000003" customHeight="1" x14ac:dyDescent="0.2">
      <c r="A655" s="20" t="s">
        <v>10074</v>
      </c>
      <c r="B655" s="21" t="s">
        <v>10075</v>
      </c>
      <c r="C655" s="22" t="s">
        <v>9663</v>
      </c>
      <c r="D655" s="23" t="s">
        <v>10076</v>
      </c>
    </row>
    <row r="656" spans="1:4" ht="33.950000000000003" customHeight="1" x14ac:dyDescent="0.2">
      <c r="A656" s="20" t="s">
        <v>10077</v>
      </c>
      <c r="B656" s="21" t="s">
        <v>10078</v>
      </c>
      <c r="C656" s="22" t="s">
        <v>9663</v>
      </c>
      <c r="D656" s="23" t="s">
        <v>10079</v>
      </c>
    </row>
    <row r="657" spans="1:4" ht="33.950000000000003" customHeight="1" x14ac:dyDescent="0.2">
      <c r="A657" s="20" t="s">
        <v>10080</v>
      </c>
      <c r="B657" s="21" t="s">
        <v>10081</v>
      </c>
      <c r="C657" s="22" t="s">
        <v>9663</v>
      </c>
      <c r="D657" s="23" t="s">
        <v>10082</v>
      </c>
    </row>
    <row r="658" spans="1:4" ht="33.950000000000003" customHeight="1" x14ac:dyDescent="0.2">
      <c r="A658" s="20" t="s">
        <v>10083</v>
      </c>
      <c r="B658" s="21" t="s">
        <v>10084</v>
      </c>
      <c r="C658" s="22" t="s">
        <v>9663</v>
      </c>
      <c r="D658" s="23" t="s">
        <v>10085</v>
      </c>
    </row>
    <row r="659" spans="1:4" ht="33.950000000000003" customHeight="1" x14ac:dyDescent="0.2">
      <c r="A659" s="20" t="s">
        <v>10086</v>
      </c>
      <c r="B659" s="21" t="s">
        <v>10087</v>
      </c>
      <c r="C659" s="22" t="s">
        <v>382</v>
      </c>
      <c r="D659" s="23" t="s">
        <v>10088</v>
      </c>
    </row>
    <row r="660" spans="1:4" ht="33.950000000000003" customHeight="1" x14ac:dyDescent="0.2">
      <c r="A660" s="20" t="s">
        <v>10089</v>
      </c>
      <c r="B660" s="21" t="s">
        <v>10090</v>
      </c>
      <c r="C660" s="22" t="s">
        <v>382</v>
      </c>
      <c r="D660" s="23" t="s">
        <v>10091</v>
      </c>
    </row>
    <row r="661" spans="1:4" ht="33.950000000000003" customHeight="1" x14ac:dyDescent="0.2">
      <c r="A661" s="20" t="s">
        <v>10092</v>
      </c>
      <c r="B661" s="21" t="s">
        <v>10093</v>
      </c>
      <c r="C661" s="22" t="s">
        <v>382</v>
      </c>
      <c r="D661" s="23" t="s">
        <v>10094</v>
      </c>
    </row>
    <row r="662" spans="1:4" ht="33.950000000000003" customHeight="1" x14ac:dyDescent="0.2">
      <c r="A662" s="20" t="s">
        <v>10095</v>
      </c>
      <c r="B662" s="21" t="s">
        <v>10096</v>
      </c>
      <c r="C662" s="22" t="s">
        <v>382</v>
      </c>
      <c r="D662" s="23" t="s">
        <v>10097</v>
      </c>
    </row>
    <row r="663" spans="1:4" ht="33.950000000000003" customHeight="1" x14ac:dyDescent="0.2">
      <c r="A663" s="20" t="s">
        <v>10098</v>
      </c>
      <c r="B663" s="21" t="s">
        <v>10099</v>
      </c>
      <c r="C663" s="22" t="s">
        <v>382</v>
      </c>
      <c r="D663" s="23" t="s">
        <v>10100</v>
      </c>
    </row>
    <row r="664" spans="1:4" ht="33.950000000000003" customHeight="1" x14ac:dyDescent="0.2">
      <c r="A664" s="20" t="s">
        <v>10101</v>
      </c>
      <c r="B664" s="21" t="s">
        <v>10102</v>
      </c>
      <c r="C664" s="22" t="s">
        <v>382</v>
      </c>
      <c r="D664" s="23" t="s">
        <v>10103</v>
      </c>
    </row>
    <row r="665" spans="1:4" ht="33.950000000000003" customHeight="1" x14ac:dyDescent="0.2">
      <c r="A665" s="20" t="s">
        <v>10104</v>
      </c>
      <c r="B665" s="21" t="s">
        <v>10105</v>
      </c>
      <c r="C665" s="22" t="s">
        <v>382</v>
      </c>
      <c r="D665" s="23" t="s">
        <v>10106</v>
      </c>
    </row>
    <row r="666" spans="1:4" ht="33.950000000000003" customHeight="1" x14ac:dyDescent="0.2">
      <c r="A666" s="20" t="s">
        <v>10107</v>
      </c>
      <c r="B666" s="21" t="s">
        <v>10108</v>
      </c>
      <c r="C666" s="22" t="s">
        <v>382</v>
      </c>
      <c r="D666" s="23" t="s">
        <v>10109</v>
      </c>
    </row>
    <row r="667" spans="1:4" ht="33.950000000000003" customHeight="1" x14ac:dyDescent="0.2">
      <c r="A667" s="20" t="s">
        <v>10110</v>
      </c>
      <c r="B667" s="21" t="s">
        <v>10111</v>
      </c>
      <c r="C667" s="22" t="s">
        <v>382</v>
      </c>
      <c r="D667" s="23" t="s">
        <v>10112</v>
      </c>
    </row>
    <row r="668" spans="1:4" ht="33.950000000000003" customHeight="1" x14ac:dyDescent="0.2">
      <c r="A668" s="20" t="s">
        <v>10113</v>
      </c>
      <c r="B668" s="21" t="s">
        <v>10114</v>
      </c>
      <c r="C668" s="22" t="s">
        <v>382</v>
      </c>
      <c r="D668" s="23" t="s">
        <v>10115</v>
      </c>
    </row>
    <row r="669" spans="1:4" ht="33.950000000000003" customHeight="1" x14ac:dyDescent="0.2">
      <c r="A669" s="20" t="s">
        <v>10116</v>
      </c>
      <c r="B669" s="21" t="s">
        <v>10117</v>
      </c>
      <c r="C669" s="22" t="s">
        <v>382</v>
      </c>
      <c r="D669" s="23" t="s">
        <v>9679</v>
      </c>
    </row>
    <row r="670" spans="1:4" ht="33.950000000000003" customHeight="1" x14ac:dyDescent="0.2">
      <c r="A670" s="20" t="s">
        <v>10118</v>
      </c>
      <c r="B670" s="21" t="s">
        <v>10119</v>
      </c>
      <c r="C670" s="22" t="s">
        <v>382</v>
      </c>
      <c r="D670" s="23" t="s">
        <v>10120</v>
      </c>
    </row>
    <row r="671" spans="1:4" ht="33.950000000000003" customHeight="1" x14ac:dyDescent="0.2">
      <c r="A671" s="20" t="s">
        <v>10121</v>
      </c>
      <c r="B671" s="21" t="s">
        <v>10122</v>
      </c>
      <c r="C671" s="22" t="s">
        <v>382</v>
      </c>
      <c r="D671" s="23" t="s">
        <v>10123</v>
      </c>
    </row>
    <row r="672" spans="1:4" ht="33.950000000000003" customHeight="1" x14ac:dyDescent="0.2">
      <c r="A672" s="20" t="s">
        <v>10124</v>
      </c>
      <c r="B672" s="21" t="s">
        <v>10125</v>
      </c>
      <c r="C672" s="22" t="s">
        <v>382</v>
      </c>
      <c r="D672" s="23" t="s">
        <v>10126</v>
      </c>
    </row>
    <row r="673" spans="1:4" ht="33.950000000000003" customHeight="1" x14ac:dyDescent="0.2">
      <c r="A673" s="20" t="s">
        <v>10127</v>
      </c>
      <c r="B673" s="21" t="s">
        <v>10128</v>
      </c>
      <c r="C673" s="22" t="s">
        <v>382</v>
      </c>
      <c r="D673" s="23" t="s">
        <v>10129</v>
      </c>
    </row>
    <row r="674" spans="1:4" ht="33.950000000000003" customHeight="1" x14ac:dyDescent="0.2">
      <c r="A674" s="20" t="s">
        <v>10130</v>
      </c>
      <c r="B674" s="21" t="s">
        <v>10131</v>
      </c>
      <c r="C674" s="22" t="s">
        <v>382</v>
      </c>
      <c r="D674" s="23" t="s">
        <v>10132</v>
      </c>
    </row>
    <row r="675" spans="1:4" ht="33.950000000000003" customHeight="1" x14ac:dyDescent="0.2">
      <c r="A675" s="20" t="s">
        <v>10133</v>
      </c>
      <c r="B675" s="21" t="s">
        <v>10134</v>
      </c>
      <c r="C675" s="22" t="s">
        <v>382</v>
      </c>
      <c r="D675" s="23" t="s">
        <v>10135</v>
      </c>
    </row>
    <row r="676" spans="1:4" ht="33.950000000000003" customHeight="1" x14ac:dyDescent="0.2">
      <c r="A676" s="20" t="s">
        <v>10136</v>
      </c>
      <c r="B676" s="21" t="s">
        <v>10137</v>
      </c>
      <c r="C676" s="22" t="s">
        <v>382</v>
      </c>
      <c r="D676" s="23" t="s">
        <v>10138</v>
      </c>
    </row>
    <row r="677" spans="1:4" ht="33.950000000000003" customHeight="1" x14ac:dyDescent="0.2">
      <c r="A677" s="20" t="s">
        <v>10139</v>
      </c>
      <c r="B677" s="21" t="s">
        <v>10140</v>
      </c>
      <c r="C677" s="22" t="s">
        <v>382</v>
      </c>
      <c r="D677" s="23" t="s">
        <v>10141</v>
      </c>
    </row>
    <row r="678" spans="1:4" ht="33.950000000000003" customHeight="1" x14ac:dyDescent="0.2">
      <c r="A678" s="20" t="s">
        <v>10142</v>
      </c>
      <c r="B678" s="21" t="s">
        <v>10143</v>
      </c>
      <c r="C678" s="22" t="s">
        <v>382</v>
      </c>
      <c r="D678" s="23" t="s">
        <v>10144</v>
      </c>
    </row>
    <row r="679" spans="1:4" ht="33.950000000000003" customHeight="1" x14ac:dyDescent="0.2">
      <c r="A679" s="20" t="s">
        <v>10145</v>
      </c>
      <c r="B679" s="21" t="s">
        <v>10146</v>
      </c>
      <c r="C679" s="22" t="s">
        <v>382</v>
      </c>
      <c r="D679" s="23" t="s">
        <v>10147</v>
      </c>
    </row>
    <row r="680" spans="1:4" ht="33.950000000000003" customHeight="1" x14ac:dyDescent="0.2">
      <c r="A680" s="20" t="s">
        <v>10148</v>
      </c>
      <c r="B680" s="21" t="s">
        <v>10149</v>
      </c>
      <c r="C680" s="22" t="s">
        <v>382</v>
      </c>
      <c r="D680" s="23" t="s">
        <v>10150</v>
      </c>
    </row>
    <row r="681" spans="1:4" ht="33.950000000000003" customHeight="1" x14ac:dyDescent="0.2">
      <c r="A681" s="20" t="s">
        <v>10151</v>
      </c>
      <c r="B681" s="21" t="s">
        <v>10152</v>
      </c>
      <c r="C681" s="22" t="s">
        <v>382</v>
      </c>
      <c r="D681" s="23" t="s">
        <v>10153</v>
      </c>
    </row>
    <row r="682" spans="1:4" ht="33.950000000000003" customHeight="1" x14ac:dyDescent="0.2">
      <c r="A682" s="20" t="s">
        <v>10154</v>
      </c>
      <c r="B682" s="21" t="s">
        <v>10155</v>
      </c>
      <c r="C682" s="22" t="s">
        <v>382</v>
      </c>
      <c r="D682" s="23" t="s">
        <v>10156</v>
      </c>
    </row>
    <row r="683" spans="1:4" ht="33.950000000000003" customHeight="1" x14ac:dyDescent="0.2">
      <c r="A683" s="20" t="s">
        <v>10157</v>
      </c>
      <c r="B683" s="21" t="s">
        <v>10158</v>
      </c>
      <c r="C683" s="22" t="s">
        <v>382</v>
      </c>
      <c r="D683" s="23" t="s">
        <v>10159</v>
      </c>
    </row>
    <row r="684" spans="1:4" ht="33.950000000000003" customHeight="1" x14ac:dyDescent="0.2">
      <c r="A684" s="20" t="s">
        <v>10160</v>
      </c>
      <c r="B684" s="21" t="s">
        <v>10161</v>
      </c>
      <c r="C684" s="22" t="s">
        <v>382</v>
      </c>
      <c r="D684" s="23" t="s">
        <v>10162</v>
      </c>
    </row>
    <row r="685" spans="1:4" ht="33.950000000000003" customHeight="1" x14ac:dyDescent="0.2">
      <c r="A685" s="20" t="s">
        <v>10163</v>
      </c>
      <c r="B685" s="21" t="s">
        <v>10164</v>
      </c>
      <c r="C685" s="22" t="s">
        <v>382</v>
      </c>
      <c r="D685" s="23" t="s">
        <v>10165</v>
      </c>
    </row>
    <row r="686" spans="1:4" ht="33.950000000000003" customHeight="1" x14ac:dyDescent="0.2">
      <c r="A686" s="20" t="s">
        <v>10166</v>
      </c>
      <c r="B686" s="21" t="s">
        <v>10167</v>
      </c>
      <c r="C686" s="22" t="s">
        <v>382</v>
      </c>
      <c r="D686" s="23" t="s">
        <v>10168</v>
      </c>
    </row>
    <row r="687" spans="1:4" ht="33.950000000000003" customHeight="1" x14ac:dyDescent="0.2">
      <c r="A687" s="20" t="s">
        <v>10169</v>
      </c>
      <c r="B687" s="21" t="s">
        <v>10170</v>
      </c>
      <c r="C687" s="22" t="s">
        <v>382</v>
      </c>
      <c r="D687" s="23" t="s">
        <v>10171</v>
      </c>
    </row>
    <row r="688" spans="1:4" ht="33.950000000000003" customHeight="1" x14ac:dyDescent="0.2">
      <c r="A688" s="20" t="s">
        <v>10172</v>
      </c>
      <c r="B688" s="21" t="s">
        <v>10173</v>
      </c>
      <c r="C688" s="22" t="s">
        <v>382</v>
      </c>
      <c r="D688" s="23" t="s">
        <v>10174</v>
      </c>
    </row>
    <row r="689" spans="1:4" ht="33.950000000000003" customHeight="1" x14ac:dyDescent="0.2">
      <c r="A689" s="20" t="s">
        <v>10175</v>
      </c>
      <c r="B689" s="21" t="s">
        <v>10176</v>
      </c>
      <c r="C689" s="22" t="s">
        <v>382</v>
      </c>
      <c r="D689" s="23" t="s">
        <v>10177</v>
      </c>
    </row>
    <row r="690" spans="1:4" ht="33.950000000000003" customHeight="1" x14ac:dyDescent="0.2">
      <c r="A690" s="20" t="s">
        <v>10178</v>
      </c>
      <c r="B690" s="21" t="s">
        <v>10179</v>
      </c>
      <c r="C690" s="22" t="s">
        <v>382</v>
      </c>
      <c r="D690" s="23" t="s">
        <v>10180</v>
      </c>
    </row>
    <row r="691" spans="1:4" ht="33.950000000000003" customHeight="1" x14ac:dyDescent="0.2">
      <c r="A691" s="20" t="s">
        <v>10181</v>
      </c>
      <c r="B691" s="21" t="s">
        <v>10182</v>
      </c>
      <c r="C691" s="22" t="s">
        <v>382</v>
      </c>
      <c r="D691" s="23" t="s">
        <v>10183</v>
      </c>
    </row>
    <row r="692" spans="1:4" ht="33.950000000000003" customHeight="1" x14ac:dyDescent="0.2">
      <c r="A692" s="20" t="s">
        <v>10184</v>
      </c>
      <c r="B692" s="21" t="s">
        <v>10185</v>
      </c>
      <c r="C692" s="22" t="s">
        <v>382</v>
      </c>
      <c r="D692" s="23" t="s">
        <v>10186</v>
      </c>
    </row>
    <row r="693" spans="1:4" ht="33.950000000000003" customHeight="1" x14ac:dyDescent="0.2">
      <c r="A693" s="20" t="s">
        <v>10187</v>
      </c>
      <c r="B693" s="21" t="s">
        <v>10188</v>
      </c>
      <c r="C693" s="22" t="s">
        <v>382</v>
      </c>
      <c r="D693" s="23" t="s">
        <v>10189</v>
      </c>
    </row>
    <row r="694" spans="1:4" ht="33.950000000000003" customHeight="1" x14ac:dyDescent="0.2">
      <c r="A694" s="20" t="s">
        <v>10190</v>
      </c>
      <c r="B694" s="21" t="s">
        <v>10191</v>
      </c>
      <c r="C694" s="22" t="s">
        <v>382</v>
      </c>
      <c r="D694" s="23" t="s">
        <v>10192</v>
      </c>
    </row>
    <row r="695" spans="1:4" ht="33.950000000000003" customHeight="1" x14ac:dyDescent="0.2">
      <c r="A695" s="20" t="s">
        <v>10193</v>
      </c>
      <c r="B695" s="21" t="s">
        <v>10194</v>
      </c>
      <c r="C695" s="22" t="s">
        <v>382</v>
      </c>
      <c r="D695" s="23" t="s">
        <v>10195</v>
      </c>
    </row>
    <row r="696" spans="1:4" ht="33.950000000000003" customHeight="1" x14ac:dyDescent="0.2">
      <c r="A696" s="20" t="s">
        <v>10196</v>
      </c>
      <c r="B696" s="21" t="s">
        <v>10197</v>
      </c>
      <c r="C696" s="22" t="s">
        <v>382</v>
      </c>
      <c r="D696" s="23" t="s">
        <v>10198</v>
      </c>
    </row>
    <row r="697" spans="1:4" ht="33.950000000000003" customHeight="1" x14ac:dyDescent="0.2">
      <c r="A697" s="20" t="s">
        <v>10199</v>
      </c>
      <c r="B697" s="21" t="s">
        <v>10200</v>
      </c>
      <c r="C697" s="22" t="s">
        <v>382</v>
      </c>
      <c r="D697" s="23" t="s">
        <v>10201</v>
      </c>
    </row>
    <row r="698" spans="1:4" ht="33.950000000000003" customHeight="1" x14ac:dyDescent="0.2">
      <c r="A698" s="20" t="s">
        <v>10202</v>
      </c>
      <c r="B698" s="21" t="s">
        <v>10203</v>
      </c>
      <c r="C698" s="22" t="s">
        <v>382</v>
      </c>
      <c r="D698" s="23" t="s">
        <v>10204</v>
      </c>
    </row>
    <row r="699" spans="1:4" ht="33.950000000000003" customHeight="1" x14ac:dyDescent="0.2">
      <c r="A699" s="20" t="s">
        <v>10205</v>
      </c>
      <c r="B699" s="21" t="s">
        <v>10206</v>
      </c>
      <c r="C699" s="22" t="s">
        <v>382</v>
      </c>
      <c r="D699" s="23" t="s">
        <v>10207</v>
      </c>
    </row>
    <row r="700" spans="1:4" ht="33.950000000000003" customHeight="1" x14ac:dyDescent="0.2">
      <c r="A700" s="20" t="s">
        <v>10208</v>
      </c>
      <c r="B700" s="21" t="s">
        <v>10209</v>
      </c>
      <c r="C700" s="22" t="s">
        <v>382</v>
      </c>
      <c r="D700" s="23" t="s">
        <v>9367</v>
      </c>
    </row>
    <row r="701" spans="1:4" ht="33.950000000000003" customHeight="1" x14ac:dyDescent="0.2">
      <c r="A701" s="20" t="s">
        <v>10210</v>
      </c>
      <c r="B701" s="21" t="s">
        <v>10211</v>
      </c>
      <c r="C701" s="22" t="s">
        <v>382</v>
      </c>
      <c r="D701" s="23" t="s">
        <v>9809</v>
      </c>
    </row>
    <row r="702" spans="1:4" ht="33.950000000000003" customHeight="1" x14ac:dyDescent="0.2">
      <c r="A702" s="20" t="s">
        <v>10212</v>
      </c>
      <c r="B702" s="21" t="s">
        <v>10213</v>
      </c>
      <c r="C702" s="22" t="s">
        <v>382</v>
      </c>
      <c r="D702" s="23" t="s">
        <v>9367</v>
      </c>
    </row>
    <row r="703" spans="1:4" ht="33.950000000000003" customHeight="1" x14ac:dyDescent="0.2">
      <c r="A703" s="20" t="s">
        <v>10214</v>
      </c>
      <c r="B703" s="21" t="s">
        <v>10215</v>
      </c>
      <c r="C703" s="22" t="s">
        <v>382</v>
      </c>
      <c r="D703" s="23" t="s">
        <v>10216</v>
      </c>
    </row>
    <row r="704" spans="1:4" ht="33.950000000000003" customHeight="1" x14ac:dyDescent="0.2">
      <c r="A704" s="20" t="s">
        <v>10217</v>
      </c>
      <c r="B704" s="21" t="s">
        <v>10218</v>
      </c>
      <c r="C704" s="22" t="s">
        <v>382</v>
      </c>
      <c r="D704" s="23" t="s">
        <v>10219</v>
      </c>
    </row>
    <row r="705" spans="1:4" ht="33.950000000000003" customHeight="1" x14ac:dyDescent="0.2">
      <c r="A705" s="20" t="s">
        <v>10220</v>
      </c>
      <c r="B705" s="21" t="s">
        <v>10221</v>
      </c>
      <c r="C705" s="22" t="s">
        <v>382</v>
      </c>
      <c r="D705" s="23" t="s">
        <v>10222</v>
      </c>
    </row>
    <row r="706" spans="1:4" ht="33.950000000000003" customHeight="1" x14ac:dyDescent="0.2">
      <c r="A706" s="20" t="s">
        <v>10223</v>
      </c>
      <c r="B706" s="21" t="s">
        <v>10224</v>
      </c>
      <c r="C706" s="22" t="s">
        <v>382</v>
      </c>
      <c r="D706" s="23" t="s">
        <v>10225</v>
      </c>
    </row>
    <row r="707" spans="1:4" ht="33.950000000000003" customHeight="1" x14ac:dyDescent="0.2">
      <c r="A707" s="20" t="s">
        <v>10226</v>
      </c>
      <c r="B707" s="21" t="s">
        <v>10227</v>
      </c>
      <c r="C707" s="22" t="s">
        <v>382</v>
      </c>
      <c r="D707" s="23" t="s">
        <v>10228</v>
      </c>
    </row>
    <row r="708" spans="1:4" ht="33.950000000000003" customHeight="1" x14ac:dyDescent="0.2">
      <c r="A708" s="20" t="s">
        <v>10229</v>
      </c>
      <c r="B708" s="21" t="s">
        <v>10230</v>
      </c>
      <c r="C708" s="22" t="s">
        <v>382</v>
      </c>
      <c r="D708" s="23" t="s">
        <v>10231</v>
      </c>
    </row>
    <row r="709" spans="1:4" ht="33.950000000000003" customHeight="1" x14ac:dyDescent="0.2">
      <c r="A709" s="20" t="s">
        <v>10232</v>
      </c>
      <c r="B709" s="21" t="s">
        <v>10233</v>
      </c>
      <c r="C709" s="22" t="s">
        <v>382</v>
      </c>
      <c r="D709" s="23" t="s">
        <v>10234</v>
      </c>
    </row>
    <row r="710" spans="1:4" ht="33.950000000000003" customHeight="1" x14ac:dyDescent="0.2">
      <c r="A710" s="20" t="s">
        <v>10235</v>
      </c>
      <c r="B710" s="21" t="s">
        <v>10236</v>
      </c>
      <c r="C710" s="22" t="s">
        <v>382</v>
      </c>
      <c r="D710" s="23" t="s">
        <v>10005</v>
      </c>
    </row>
    <row r="711" spans="1:4" ht="33.950000000000003" customHeight="1" x14ac:dyDescent="0.2">
      <c r="A711" s="20" t="s">
        <v>10237</v>
      </c>
      <c r="B711" s="21" t="s">
        <v>10238</v>
      </c>
      <c r="C711" s="22" t="s">
        <v>382</v>
      </c>
      <c r="D711" s="23" t="s">
        <v>9765</v>
      </c>
    </row>
    <row r="712" spans="1:4" ht="33.950000000000003" customHeight="1" x14ac:dyDescent="0.2">
      <c r="A712" s="20" t="s">
        <v>10239</v>
      </c>
      <c r="B712" s="21" t="s">
        <v>10240</v>
      </c>
      <c r="C712" s="22" t="s">
        <v>382</v>
      </c>
      <c r="D712" s="23" t="s">
        <v>10241</v>
      </c>
    </row>
    <row r="713" spans="1:4" ht="33.950000000000003" customHeight="1" x14ac:dyDescent="0.2">
      <c r="A713" s="20" t="s">
        <v>10242</v>
      </c>
      <c r="B713" s="21" t="s">
        <v>10243</v>
      </c>
      <c r="C713" s="22" t="s">
        <v>382</v>
      </c>
      <c r="D713" s="23" t="s">
        <v>10244</v>
      </c>
    </row>
    <row r="714" spans="1:4" ht="33.950000000000003" customHeight="1" x14ac:dyDescent="0.2">
      <c r="A714" s="20" t="s">
        <v>10245</v>
      </c>
      <c r="B714" s="21" t="s">
        <v>10246</v>
      </c>
      <c r="C714" s="22" t="s">
        <v>382</v>
      </c>
      <c r="D714" s="23" t="s">
        <v>10247</v>
      </c>
    </row>
    <row r="715" spans="1:4" ht="33.950000000000003" customHeight="1" x14ac:dyDescent="0.2">
      <c r="A715" s="20" t="s">
        <v>10248</v>
      </c>
      <c r="B715" s="21" t="s">
        <v>10249</v>
      </c>
      <c r="C715" s="22" t="s">
        <v>382</v>
      </c>
      <c r="D715" s="23" t="s">
        <v>10250</v>
      </c>
    </row>
    <row r="716" spans="1:4" ht="33.950000000000003" customHeight="1" x14ac:dyDescent="0.2">
      <c r="A716" s="20" t="s">
        <v>10251</v>
      </c>
      <c r="B716" s="21" t="s">
        <v>10252</v>
      </c>
      <c r="C716" s="22" t="s">
        <v>382</v>
      </c>
      <c r="D716" s="23" t="s">
        <v>9839</v>
      </c>
    </row>
    <row r="717" spans="1:4" ht="33.950000000000003" customHeight="1" x14ac:dyDescent="0.2">
      <c r="A717" s="20" t="s">
        <v>10253</v>
      </c>
      <c r="B717" s="21" t="s">
        <v>10254</v>
      </c>
      <c r="C717" s="22" t="s">
        <v>382</v>
      </c>
      <c r="D717" s="23" t="s">
        <v>10255</v>
      </c>
    </row>
    <row r="718" spans="1:4" ht="33.950000000000003" customHeight="1" x14ac:dyDescent="0.2">
      <c r="A718" s="20" t="s">
        <v>10256</v>
      </c>
      <c r="B718" s="21" t="s">
        <v>10257</v>
      </c>
      <c r="C718" s="22" t="s">
        <v>382</v>
      </c>
      <c r="D718" s="23" t="s">
        <v>9732</v>
      </c>
    </row>
    <row r="719" spans="1:4" ht="33.950000000000003" customHeight="1" x14ac:dyDescent="0.2">
      <c r="A719" s="20" t="s">
        <v>10258</v>
      </c>
      <c r="B719" s="21" t="s">
        <v>10259</v>
      </c>
      <c r="C719" s="22" t="s">
        <v>382</v>
      </c>
      <c r="D719" s="23" t="s">
        <v>10260</v>
      </c>
    </row>
    <row r="720" spans="1:4" ht="33.950000000000003" customHeight="1" x14ac:dyDescent="0.2">
      <c r="A720" s="20" t="s">
        <v>10261</v>
      </c>
      <c r="B720" s="21" t="s">
        <v>10262</v>
      </c>
      <c r="C720" s="22" t="s">
        <v>382</v>
      </c>
      <c r="D720" s="23" t="s">
        <v>10263</v>
      </c>
    </row>
    <row r="721" spans="1:4" ht="33.950000000000003" customHeight="1" x14ac:dyDescent="0.2">
      <c r="A721" s="20" t="s">
        <v>10264</v>
      </c>
      <c r="B721" s="21" t="s">
        <v>10265</v>
      </c>
      <c r="C721" s="22" t="s">
        <v>382</v>
      </c>
      <c r="D721" s="23" t="s">
        <v>10266</v>
      </c>
    </row>
    <row r="722" spans="1:4" ht="33.950000000000003" customHeight="1" x14ac:dyDescent="0.2">
      <c r="A722" s="20" t="s">
        <v>10267</v>
      </c>
      <c r="B722" s="21" t="s">
        <v>10268</v>
      </c>
      <c r="C722" s="22" t="s">
        <v>382</v>
      </c>
      <c r="D722" s="23" t="s">
        <v>10269</v>
      </c>
    </row>
    <row r="723" spans="1:4" ht="33.950000000000003" customHeight="1" x14ac:dyDescent="0.2">
      <c r="A723" s="20" t="s">
        <v>10270</v>
      </c>
      <c r="B723" s="21" t="s">
        <v>10271</v>
      </c>
      <c r="C723" s="22" t="s">
        <v>382</v>
      </c>
      <c r="D723" s="23" t="s">
        <v>10272</v>
      </c>
    </row>
    <row r="724" spans="1:4" ht="33.950000000000003" customHeight="1" x14ac:dyDescent="0.2">
      <c r="A724" s="20" t="s">
        <v>10273</v>
      </c>
      <c r="B724" s="21" t="s">
        <v>10274</v>
      </c>
      <c r="C724" s="22" t="s">
        <v>382</v>
      </c>
      <c r="D724" s="23" t="s">
        <v>10275</v>
      </c>
    </row>
    <row r="725" spans="1:4" ht="33.950000000000003" customHeight="1" x14ac:dyDescent="0.2">
      <c r="A725" s="20" t="s">
        <v>10276</v>
      </c>
      <c r="B725" s="21" t="s">
        <v>10277</v>
      </c>
      <c r="C725" s="22" t="s">
        <v>382</v>
      </c>
      <c r="D725" s="23" t="s">
        <v>10278</v>
      </c>
    </row>
    <row r="726" spans="1:4" ht="33.950000000000003" customHeight="1" x14ac:dyDescent="0.2">
      <c r="A726" s="20" t="s">
        <v>10279</v>
      </c>
      <c r="B726" s="21" t="s">
        <v>10280</v>
      </c>
      <c r="C726" s="22" t="s">
        <v>382</v>
      </c>
      <c r="D726" s="23" t="s">
        <v>10281</v>
      </c>
    </row>
    <row r="727" spans="1:4" ht="33.950000000000003" customHeight="1" x14ac:dyDescent="0.2">
      <c r="A727" s="20" t="s">
        <v>10282</v>
      </c>
      <c r="B727" s="21" t="s">
        <v>10283</v>
      </c>
      <c r="C727" s="22" t="s">
        <v>382</v>
      </c>
      <c r="D727" s="23" t="s">
        <v>10284</v>
      </c>
    </row>
    <row r="728" spans="1:4" ht="33.950000000000003" customHeight="1" x14ac:dyDescent="0.2">
      <c r="A728" s="20" t="s">
        <v>10285</v>
      </c>
      <c r="B728" s="21" t="s">
        <v>10286</v>
      </c>
      <c r="C728" s="22" t="s">
        <v>382</v>
      </c>
      <c r="D728" s="23" t="s">
        <v>10287</v>
      </c>
    </row>
    <row r="729" spans="1:4" ht="33.950000000000003" customHeight="1" x14ac:dyDescent="0.2">
      <c r="A729" s="20" t="s">
        <v>10288</v>
      </c>
      <c r="B729" s="21" t="s">
        <v>10289</v>
      </c>
      <c r="C729" s="22" t="s">
        <v>382</v>
      </c>
      <c r="D729" s="23" t="s">
        <v>10290</v>
      </c>
    </row>
    <row r="730" spans="1:4" ht="33.950000000000003" customHeight="1" x14ac:dyDescent="0.2">
      <c r="A730" s="20" t="s">
        <v>10291</v>
      </c>
      <c r="B730" s="21" t="s">
        <v>10292</v>
      </c>
      <c r="C730" s="22" t="s">
        <v>382</v>
      </c>
      <c r="D730" s="23" t="s">
        <v>9990</v>
      </c>
    </row>
    <row r="731" spans="1:4" ht="33.950000000000003" customHeight="1" x14ac:dyDescent="0.2">
      <c r="A731" s="20" t="s">
        <v>10293</v>
      </c>
      <c r="B731" s="21" t="s">
        <v>10294</v>
      </c>
      <c r="C731" s="22" t="s">
        <v>382</v>
      </c>
      <c r="D731" s="23" t="s">
        <v>10295</v>
      </c>
    </row>
    <row r="732" spans="1:4" ht="33.950000000000003" customHeight="1" x14ac:dyDescent="0.2">
      <c r="A732" s="20" t="s">
        <v>10296</v>
      </c>
      <c r="B732" s="21" t="s">
        <v>10297</v>
      </c>
      <c r="C732" s="22" t="s">
        <v>382</v>
      </c>
      <c r="D732" s="23" t="s">
        <v>9741</v>
      </c>
    </row>
    <row r="733" spans="1:4" ht="33.950000000000003" customHeight="1" x14ac:dyDescent="0.2">
      <c r="A733" s="20" t="s">
        <v>10298</v>
      </c>
      <c r="B733" s="21" t="s">
        <v>10299</v>
      </c>
      <c r="C733" s="22" t="s">
        <v>382</v>
      </c>
      <c r="D733" s="23" t="s">
        <v>10300</v>
      </c>
    </row>
    <row r="734" spans="1:4" ht="33.950000000000003" customHeight="1" x14ac:dyDescent="0.2">
      <c r="A734" s="20" t="s">
        <v>10301</v>
      </c>
      <c r="B734" s="21" t="s">
        <v>10302</v>
      </c>
      <c r="C734" s="22" t="s">
        <v>382</v>
      </c>
      <c r="D734" s="23" t="s">
        <v>10303</v>
      </c>
    </row>
    <row r="735" spans="1:4" ht="33.950000000000003" customHeight="1" x14ac:dyDescent="0.2">
      <c r="A735" s="20" t="s">
        <v>10304</v>
      </c>
      <c r="B735" s="21" t="s">
        <v>10305</v>
      </c>
      <c r="C735" s="22" t="s">
        <v>382</v>
      </c>
      <c r="D735" s="23" t="s">
        <v>10306</v>
      </c>
    </row>
    <row r="736" spans="1:4" ht="33.950000000000003" customHeight="1" x14ac:dyDescent="0.2">
      <c r="A736" s="20" t="s">
        <v>10307</v>
      </c>
      <c r="B736" s="21" t="s">
        <v>10308</v>
      </c>
      <c r="C736" s="22" t="s">
        <v>382</v>
      </c>
      <c r="D736" s="23" t="s">
        <v>10309</v>
      </c>
    </row>
    <row r="737" spans="1:4" ht="33.950000000000003" customHeight="1" x14ac:dyDescent="0.2">
      <c r="A737" s="20" t="s">
        <v>10310</v>
      </c>
      <c r="B737" s="21" t="s">
        <v>10311</v>
      </c>
      <c r="C737" s="22" t="s">
        <v>382</v>
      </c>
      <c r="D737" s="23" t="s">
        <v>10290</v>
      </c>
    </row>
    <row r="738" spans="1:4" ht="33.950000000000003" customHeight="1" x14ac:dyDescent="0.2">
      <c r="A738" s="20" t="s">
        <v>10312</v>
      </c>
      <c r="B738" s="21" t="s">
        <v>10313</v>
      </c>
      <c r="C738" s="22" t="s">
        <v>382</v>
      </c>
      <c r="D738" s="23" t="s">
        <v>10314</v>
      </c>
    </row>
    <row r="739" spans="1:4" ht="33.950000000000003" customHeight="1" x14ac:dyDescent="0.2">
      <c r="A739" s="20" t="s">
        <v>10315</v>
      </c>
      <c r="B739" s="21" t="s">
        <v>10316</v>
      </c>
      <c r="C739" s="22" t="s">
        <v>382</v>
      </c>
      <c r="D739" s="23" t="s">
        <v>10317</v>
      </c>
    </row>
    <row r="740" spans="1:4" ht="33.950000000000003" customHeight="1" x14ac:dyDescent="0.2">
      <c r="A740" s="20" t="s">
        <v>10318</v>
      </c>
      <c r="B740" s="21" t="s">
        <v>10319</v>
      </c>
      <c r="C740" s="22" t="s">
        <v>382</v>
      </c>
      <c r="D740" s="23" t="s">
        <v>10320</v>
      </c>
    </row>
    <row r="741" spans="1:4" ht="33.950000000000003" customHeight="1" x14ac:dyDescent="0.2">
      <c r="A741" s="20" t="s">
        <v>10321</v>
      </c>
      <c r="B741" s="21" t="s">
        <v>10322</v>
      </c>
      <c r="C741" s="22" t="s">
        <v>382</v>
      </c>
      <c r="D741" s="23" t="s">
        <v>10323</v>
      </c>
    </row>
    <row r="742" spans="1:4" ht="33.950000000000003" customHeight="1" x14ac:dyDescent="0.2">
      <c r="A742" s="20" t="s">
        <v>10324</v>
      </c>
      <c r="B742" s="21" t="s">
        <v>10325</v>
      </c>
      <c r="C742" s="22" t="s">
        <v>382</v>
      </c>
      <c r="D742" s="23" t="s">
        <v>10326</v>
      </c>
    </row>
    <row r="743" spans="1:4" ht="33.950000000000003" customHeight="1" x14ac:dyDescent="0.2">
      <c r="A743" s="20" t="s">
        <v>10327</v>
      </c>
      <c r="B743" s="21" t="s">
        <v>10328</v>
      </c>
      <c r="C743" s="22" t="s">
        <v>382</v>
      </c>
      <c r="D743" s="23" t="s">
        <v>10329</v>
      </c>
    </row>
    <row r="744" spans="1:4" ht="33.950000000000003" customHeight="1" x14ac:dyDescent="0.2">
      <c r="A744" s="20" t="s">
        <v>10330</v>
      </c>
      <c r="B744" s="21" t="s">
        <v>10331</v>
      </c>
      <c r="C744" s="22" t="s">
        <v>382</v>
      </c>
      <c r="D744" s="23" t="s">
        <v>10332</v>
      </c>
    </row>
    <row r="745" spans="1:4" ht="33.950000000000003" customHeight="1" x14ac:dyDescent="0.2">
      <c r="A745" s="20" t="s">
        <v>10333</v>
      </c>
      <c r="B745" s="21" t="s">
        <v>10334</v>
      </c>
      <c r="C745" s="22" t="s">
        <v>382</v>
      </c>
      <c r="D745" s="23" t="s">
        <v>10335</v>
      </c>
    </row>
    <row r="746" spans="1:4" ht="33.950000000000003" customHeight="1" x14ac:dyDescent="0.2">
      <c r="A746" s="20" t="s">
        <v>10336</v>
      </c>
      <c r="B746" s="21" t="s">
        <v>10337</v>
      </c>
      <c r="C746" s="22" t="s">
        <v>382</v>
      </c>
      <c r="D746" s="23" t="s">
        <v>10338</v>
      </c>
    </row>
    <row r="747" spans="1:4" ht="33.950000000000003" customHeight="1" x14ac:dyDescent="0.2">
      <c r="A747" s="20" t="s">
        <v>10339</v>
      </c>
      <c r="B747" s="21" t="s">
        <v>10340</v>
      </c>
      <c r="C747" s="22" t="s">
        <v>382</v>
      </c>
      <c r="D747" s="23" t="s">
        <v>10341</v>
      </c>
    </row>
    <row r="748" spans="1:4" ht="33.950000000000003" customHeight="1" x14ac:dyDescent="0.2">
      <c r="A748" s="20" t="s">
        <v>10342</v>
      </c>
      <c r="B748" s="21" t="s">
        <v>10343</v>
      </c>
      <c r="C748" s="22" t="s">
        <v>382</v>
      </c>
      <c r="D748" s="23" t="s">
        <v>10344</v>
      </c>
    </row>
    <row r="749" spans="1:4" ht="33.950000000000003" customHeight="1" x14ac:dyDescent="0.2">
      <c r="A749" s="20" t="s">
        <v>10345</v>
      </c>
      <c r="B749" s="21" t="s">
        <v>10346</v>
      </c>
      <c r="C749" s="22" t="s">
        <v>382</v>
      </c>
      <c r="D749" s="23" t="s">
        <v>10100</v>
      </c>
    </row>
    <row r="750" spans="1:4" ht="33.950000000000003" customHeight="1" x14ac:dyDescent="0.2">
      <c r="A750" s="20" t="s">
        <v>10347</v>
      </c>
      <c r="B750" s="21" t="s">
        <v>10348</v>
      </c>
      <c r="C750" s="22" t="s">
        <v>382</v>
      </c>
      <c r="D750" s="23" t="s">
        <v>8392</v>
      </c>
    </row>
    <row r="751" spans="1:4" ht="33.950000000000003" customHeight="1" x14ac:dyDescent="0.2">
      <c r="A751" s="20" t="s">
        <v>10349</v>
      </c>
      <c r="B751" s="21" t="s">
        <v>10350</v>
      </c>
      <c r="C751" s="22" t="s">
        <v>382</v>
      </c>
      <c r="D751" s="23" t="s">
        <v>8389</v>
      </c>
    </row>
    <row r="752" spans="1:4" ht="33.950000000000003" customHeight="1" x14ac:dyDescent="0.2">
      <c r="A752" s="20" t="s">
        <v>10351</v>
      </c>
      <c r="B752" s="21" t="s">
        <v>10352</v>
      </c>
      <c r="C752" s="22" t="s">
        <v>382</v>
      </c>
      <c r="D752" s="23" t="s">
        <v>10353</v>
      </c>
    </row>
    <row r="753" spans="1:4" ht="33.950000000000003" customHeight="1" x14ac:dyDescent="0.2">
      <c r="A753" s="20" t="s">
        <v>10354</v>
      </c>
      <c r="B753" s="21" t="s">
        <v>10355</v>
      </c>
      <c r="C753" s="22" t="s">
        <v>382</v>
      </c>
      <c r="D753" s="23" t="s">
        <v>10356</v>
      </c>
    </row>
    <row r="754" spans="1:4" ht="33.950000000000003" customHeight="1" x14ac:dyDescent="0.2">
      <c r="A754" s="20" t="s">
        <v>10357</v>
      </c>
      <c r="B754" s="21" t="s">
        <v>10358</v>
      </c>
      <c r="C754" s="22" t="s">
        <v>382</v>
      </c>
      <c r="D754" s="23" t="s">
        <v>10359</v>
      </c>
    </row>
    <row r="755" spans="1:4" ht="33.950000000000003" customHeight="1" x14ac:dyDescent="0.2">
      <c r="A755" s="20" t="s">
        <v>10360</v>
      </c>
      <c r="B755" s="21" t="s">
        <v>10361</v>
      </c>
      <c r="C755" s="22" t="s">
        <v>382</v>
      </c>
      <c r="D755" s="23" t="s">
        <v>10281</v>
      </c>
    </row>
    <row r="756" spans="1:4" ht="33.950000000000003" customHeight="1" x14ac:dyDescent="0.2">
      <c r="A756" s="20" t="s">
        <v>10362</v>
      </c>
      <c r="B756" s="21" t="s">
        <v>10363</v>
      </c>
      <c r="C756" s="22" t="s">
        <v>382</v>
      </c>
      <c r="D756" s="23" t="s">
        <v>10364</v>
      </c>
    </row>
    <row r="757" spans="1:4" ht="33.950000000000003" customHeight="1" x14ac:dyDescent="0.2">
      <c r="A757" s="20" t="s">
        <v>10365</v>
      </c>
      <c r="B757" s="21" t="s">
        <v>10366</v>
      </c>
      <c r="C757" s="22" t="s">
        <v>382</v>
      </c>
      <c r="D757" s="23" t="s">
        <v>10263</v>
      </c>
    </row>
    <row r="758" spans="1:4" ht="33.950000000000003" customHeight="1" x14ac:dyDescent="0.2">
      <c r="A758" s="20" t="s">
        <v>10367</v>
      </c>
      <c r="B758" s="21" t="s">
        <v>10368</v>
      </c>
      <c r="C758" s="22" t="s">
        <v>382</v>
      </c>
      <c r="D758" s="23" t="s">
        <v>9100</v>
      </c>
    </row>
    <row r="759" spans="1:4" ht="33.950000000000003" customHeight="1" x14ac:dyDescent="0.2">
      <c r="A759" s="20" t="s">
        <v>10369</v>
      </c>
      <c r="B759" s="21" t="s">
        <v>10370</v>
      </c>
      <c r="C759" s="22" t="s">
        <v>382</v>
      </c>
      <c r="D759" s="23" t="s">
        <v>9247</v>
      </c>
    </row>
    <row r="760" spans="1:4" ht="33.950000000000003" customHeight="1" x14ac:dyDescent="0.2">
      <c r="A760" s="20" t="s">
        <v>10371</v>
      </c>
      <c r="B760" s="21" t="s">
        <v>10372</v>
      </c>
      <c r="C760" s="22" t="s">
        <v>382</v>
      </c>
      <c r="D760" s="23" t="s">
        <v>10373</v>
      </c>
    </row>
    <row r="761" spans="1:4" ht="33.950000000000003" customHeight="1" x14ac:dyDescent="0.2">
      <c r="A761" s="20" t="s">
        <v>10374</v>
      </c>
      <c r="B761" s="21" t="s">
        <v>10375</v>
      </c>
      <c r="C761" s="22" t="s">
        <v>382</v>
      </c>
      <c r="D761" s="23" t="s">
        <v>10376</v>
      </c>
    </row>
    <row r="762" spans="1:4" ht="33.950000000000003" customHeight="1" x14ac:dyDescent="0.2">
      <c r="A762" s="20" t="s">
        <v>10377</v>
      </c>
      <c r="B762" s="21" t="s">
        <v>10378</v>
      </c>
      <c r="C762" s="22" t="s">
        <v>382</v>
      </c>
      <c r="D762" s="23" t="s">
        <v>10379</v>
      </c>
    </row>
    <row r="763" spans="1:4" ht="33.950000000000003" customHeight="1" x14ac:dyDescent="0.2">
      <c r="A763" s="20" t="s">
        <v>10380</v>
      </c>
      <c r="B763" s="21" t="s">
        <v>10381</v>
      </c>
      <c r="C763" s="22" t="s">
        <v>382</v>
      </c>
      <c r="D763" s="23" t="s">
        <v>9851</v>
      </c>
    </row>
    <row r="764" spans="1:4" ht="33.950000000000003" customHeight="1" x14ac:dyDescent="0.2">
      <c r="A764" s="20" t="s">
        <v>10382</v>
      </c>
      <c r="B764" s="21" t="s">
        <v>10383</v>
      </c>
      <c r="C764" s="22" t="s">
        <v>382</v>
      </c>
      <c r="D764" s="23" t="s">
        <v>10384</v>
      </c>
    </row>
    <row r="765" spans="1:4" ht="33.950000000000003" customHeight="1" x14ac:dyDescent="0.2">
      <c r="A765" s="20" t="s">
        <v>10385</v>
      </c>
      <c r="B765" s="21" t="s">
        <v>10386</v>
      </c>
      <c r="C765" s="22" t="s">
        <v>382</v>
      </c>
      <c r="D765" s="23" t="s">
        <v>10387</v>
      </c>
    </row>
    <row r="766" spans="1:4" ht="33.950000000000003" customHeight="1" x14ac:dyDescent="0.2">
      <c r="A766" s="20" t="s">
        <v>10388</v>
      </c>
      <c r="B766" s="21" t="s">
        <v>10389</v>
      </c>
      <c r="C766" s="22" t="s">
        <v>382</v>
      </c>
      <c r="D766" s="23" t="s">
        <v>10390</v>
      </c>
    </row>
    <row r="767" spans="1:4" ht="33.950000000000003" customHeight="1" x14ac:dyDescent="0.2">
      <c r="A767" s="20" t="s">
        <v>10391</v>
      </c>
      <c r="B767" s="21" t="s">
        <v>10392</v>
      </c>
      <c r="C767" s="22" t="s">
        <v>382</v>
      </c>
      <c r="D767" s="23" t="s">
        <v>10393</v>
      </c>
    </row>
    <row r="768" spans="1:4" ht="33.950000000000003" customHeight="1" x14ac:dyDescent="0.2">
      <c r="A768" s="20" t="s">
        <v>10394</v>
      </c>
      <c r="B768" s="21" t="s">
        <v>10395</v>
      </c>
      <c r="C768" s="22" t="s">
        <v>382</v>
      </c>
      <c r="D768" s="23" t="s">
        <v>10396</v>
      </c>
    </row>
    <row r="769" spans="1:4" ht="33.950000000000003" customHeight="1" x14ac:dyDescent="0.2">
      <c r="A769" s="20" t="s">
        <v>10397</v>
      </c>
      <c r="B769" s="21" t="s">
        <v>10398</v>
      </c>
      <c r="C769" s="22" t="s">
        <v>382</v>
      </c>
      <c r="D769" s="23" t="s">
        <v>10399</v>
      </c>
    </row>
    <row r="770" spans="1:4" ht="33.950000000000003" customHeight="1" x14ac:dyDescent="0.2">
      <c r="A770" s="20" t="s">
        <v>10400</v>
      </c>
      <c r="B770" s="21" t="s">
        <v>10401</v>
      </c>
      <c r="C770" s="22" t="s">
        <v>382</v>
      </c>
      <c r="D770" s="23" t="s">
        <v>10402</v>
      </c>
    </row>
    <row r="771" spans="1:4" ht="33.950000000000003" customHeight="1" x14ac:dyDescent="0.2">
      <c r="A771" s="20" t="s">
        <v>10403</v>
      </c>
      <c r="B771" s="21" t="s">
        <v>10404</v>
      </c>
      <c r="C771" s="22" t="s">
        <v>382</v>
      </c>
      <c r="D771" s="23" t="s">
        <v>10405</v>
      </c>
    </row>
    <row r="772" spans="1:4" ht="33.950000000000003" customHeight="1" x14ac:dyDescent="0.2">
      <c r="A772" s="20" t="s">
        <v>10406</v>
      </c>
      <c r="B772" s="21" t="s">
        <v>10407</v>
      </c>
      <c r="C772" s="22" t="s">
        <v>382</v>
      </c>
      <c r="D772" s="23" t="s">
        <v>10408</v>
      </c>
    </row>
    <row r="773" spans="1:4" ht="33.950000000000003" customHeight="1" x14ac:dyDescent="0.2">
      <c r="A773" s="20" t="s">
        <v>10409</v>
      </c>
      <c r="B773" s="21" t="s">
        <v>10410</v>
      </c>
      <c r="C773" s="22" t="s">
        <v>382</v>
      </c>
      <c r="D773" s="23" t="s">
        <v>9940</v>
      </c>
    </row>
    <row r="774" spans="1:4" ht="33.950000000000003" customHeight="1" x14ac:dyDescent="0.2">
      <c r="A774" s="20" t="s">
        <v>10411</v>
      </c>
      <c r="B774" s="21" t="s">
        <v>10412</v>
      </c>
      <c r="C774" s="22" t="s">
        <v>382</v>
      </c>
      <c r="D774" s="23" t="s">
        <v>10413</v>
      </c>
    </row>
    <row r="775" spans="1:4" ht="33.950000000000003" customHeight="1" x14ac:dyDescent="0.2">
      <c r="A775" s="20" t="s">
        <v>10414</v>
      </c>
      <c r="B775" s="21" t="s">
        <v>10415</v>
      </c>
      <c r="C775" s="22" t="s">
        <v>382</v>
      </c>
      <c r="D775" s="23" t="s">
        <v>10416</v>
      </c>
    </row>
    <row r="776" spans="1:4" ht="33.950000000000003" customHeight="1" x14ac:dyDescent="0.2">
      <c r="A776" s="20" t="s">
        <v>10417</v>
      </c>
      <c r="B776" s="21" t="s">
        <v>10418</v>
      </c>
      <c r="C776" s="22" t="s">
        <v>382</v>
      </c>
      <c r="D776" s="23" t="s">
        <v>10419</v>
      </c>
    </row>
    <row r="777" spans="1:4" ht="33.950000000000003" customHeight="1" x14ac:dyDescent="0.2">
      <c r="A777" s="20" t="s">
        <v>10420</v>
      </c>
      <c r="B777" s="21" t="s">
        <v>10421</v>
      </c>
      <c r="C777" s="22" t="s">
        <v>382</v>
      </c>
      <c r="D777" s="23" t="s">
        <v>10422</v>
      </c>
    </row>
    <row r="778" spans="1:4" ht="33.950000000000003" customHeight="1" x14ac:dyDescent="0.2">
      <c r="A778" s="20" t="s">
        <v>10423</v>
      </c>
      <c r="B778" s="21" t="s">
        <v>10424</v>
      </c>
      <c r="C778" s="22" t="s">
        <v>382</v>
      </c>
      <c r="D778" s="23" t="s">
        <v>10425</v>
      </c>
    </row>
    <row r="779" spans="1:4" ht="33.950000000000003" customHeight="1" x14ac:dyDescent="0.2">
      <c r="A779" s="20" t="s">
        <v>10426</v>
      </c>
      <c r="B779" s="21" t="s">
        <v>10427</v>
      </c>
      <c r="C779" s="22" t="s">
        <v>382</v>
      </c>
      <c r="D779" s="23" t="s">
        <v>10428</v>
      </c>
    </row>
    <row r="780" spans="1:4" ht="33.950000000000003" customHeight="1" x14ac:dyDescent="0.2">
      <c r="A780" s="20" t="s">
        <v>10429</v>
      </c>
      <c r="B780" s="21" t="s">
        <v>10430</v>
      </c>
      <c r="C780" s="22" t="s">
        <v>382</v>
      </c>
      <c r="D780" s="23" t="s">
        <v>10431</v>
      </c>
    </row>
    <row r="781" spans="1:4" ht="33.950000000000003" customHeight="1" x14ac:dyDescent="0.2">
      <c r="A781" s="20" t="s">
        <v>10432</v>
      </c>
      <c r="B781" s="21" t="s">
        <v>10433</v>
      </c>
      <c r="C781" s="22" t="s">
        <v>382</v>
      </c>
      <c r="D781" s="23" t="s">
        <v>9905</v>
      </c>
    </row>
    <row r="782" spans="1:4" ht="33.950000000000003" customHeight="1" x14ac:dyDescent="0.2">
      <c r="A782" s="20" t="s">
        <v>10434</v>
      </c>
      <c r="B782" s="21" t="s">
        <v>10435</v>
      </c>
      <c r="C782" s="22" t="s">
        <v>382</v>
      </c>
      <c r="D782" s="23" t="s">
        <v>10436</v>
      </c>
    </row>
    <row r="783" spans="1:4" ht="33.950000000000003" customHeight="1" x14ac:dyDescent="0.2">
      <c r="A783" s="20" t="s">
        <v>10437</v>
      </c>
      <c r="B783" s="21" t="s">
        <v>10438</v>
      </c>
      <c r="C783" s="22" t="s">
        <v>382</v>
      </c>
      <c r="D783" s="23" t="s">
        <v>10419</v>
      </c>
    </row>
    <row r="784" spans="1:4" ht="33.950000000000003" customHeight="1" x14ac:dyDescent="0.2">
      <c r="A784" s="20" t="s">
        <v>10439</v>
      </c>
      <c r="B784" s="21" t="s">
        <v>10440</v>
      </c>
      <c r="C784" s="22" t="s">
        <v>382</v>
      </c>
      <c r="D784" s="23" t="s">
        <v>10441</v>
      </c>
    </row>
    <row r="785" spans="1:4" ht="33.950000000000003" customHeight="1" x14ac:dyDescent="0.2">
      <c r="A785" s="20" t="s">
        <v>10442</v>
      </c>
      <c r="B785" s="21" t="s">
        <v>10443</v>
      </c>
      <c r="C785" s="22" t="s">
        <v>382</v>
      </c>
      <c r="D785" s="23" t="s">
        <v>10444</v>
      </c>
    </row>
    <row r="786" spans="1:4" ht="33.950000000000003" customHeight="1" x14ac:dyDescent="0.2">
      <c r="A786" s="20" t="s">
        <v>10445</v>
      </c>
      <c r="B786" s="21" t="s">
        <v>10446</v>
      </c>
      <c r="C786" s="22" t="s">
        <v>382</v>
      </c>
      <c r="D786" s="23" t="s">
        <v>10447</v>
      </c>
    </row>
    <row r="787" spans="1:4" ht="33.950000000000003" customHeight="1" x14ac:dyDescent="0.2">
      <c r="A787" s="20" t="s">
        <v>10448</v>
      </c>
      <c r="B787" s="21" t="s">
        <v>10449</v>
      </c>
      <c r="C787" s="22" t="s">
        <v>382</v>
      </c>
      <c r="D787" s="23" t="s">
        <v>10419</v>
      </c>
    </row>
    <row r="788" spans="1:4" ht="33.950000000000003" customHeight="1" x14ac:dyDescent="0.2">
      <c r="A788" s="20" t="s">
        <v>10450</v>
      </c>
      <c r="B788" s="21" t="s">
        <v>10451</v>
      </c>
      <c r="C788" s="22" t="s">
        <v>382</v>
      </c>
      <c r="D788" s="23" t="s">
        <v>10452</v>
      </c>
    </row>
    <row r="789" spans="1:4" ht="33.950000000000003" customHeight="1" x14ac:dyDescent="0.2">
      <c r="A789" s="20" t="s">
        <v>10453</v>
      </c>
      <c r="B789" s="21" t="s">
        <v>10454</v>
      </c>
      <c r="C789" s="22" t="s">
        <v>382</v>
      </c>
      <c r="D789" s="23" t="s">
        <v>10455</v>
      </c>
    </row>
    <row r="790" spans="1:4" ht="33.950000000000003" customHeight="1" x14ac:dyDescent="0.2">
      <c r="A790" s="20" t="s">
        <v>10456</v>
      </c>
      <c r="B790" s="21" t="s">
        <v>10457</v>
      </c>
      <c r="C790" s="22" t="s">
        <v>382</v>
      </c>
      <c r="D790" s="23" t="s">
        <v>10234</v>
      </c>
    </row>
    <row r="791" spans="1:4" ht="33.950000000000003" customHeight="1" x14ac:dyDescent="0.2">
      <c r="A791" s="20" t="s">
        <v>10458</v>
      </c>
      <c r="B791" s="21" t="s">
        <v>10459</v>
      </c>
      <c r="C791" s="22" t="s">
        <v>382</v>
      </c>
      <c r="D791" s="23" t="s">
        <v>10005</v>
      </c>
    </row>
    <row r="792" spans="1:4" ht="33.950000000000003" customHeight="1" x14ac:dyDescent="0.2">
      <c r="A792" s="20" t="s">
        <v>10460</v>
      </c>
      <c r="B792" s="21" t="s">
        <v>10461</v>
      </c>
      <c r="C792" s="22" t="s">
        <v>382</v>
      </c>
      <c r="D792" s="23" t="s">
        <v>9809</v>
      </c>
    </row>
    <row r="793" spans="1:4" ht="33.950000000000003" customHeight="1" x14ac:dyDescent="0.2">
      <c r="A793" s="20" t="s">
        <v>10462</v>
      </c>
      <c r="B793" s="21" t="s">
        <v>10463</v>
      </c>
      <c r="C793" s="22" t="s">
        <v>382</v>
      </c>
      <c r="D793" s="23" t="s">
        <v>10464</v>
      </c>
    </row>
    <row r="794" spans="1:4" ht="33.950000000000003" customHeight="1" x14ac:dyDescent="0.2">
      <c r="A794" s="20" t="s">
        <v>10465</v>
      </c>
      <c r="B794" s="21" t="s">
        <v>10466</v>
      </c>
      <c r="C794" s="22" t="s">
        <v>382</v>
      </c>
      <c r="D794" s="23" t="s">
        <v>10467</v>
      </c>
    </row>
    <row r="795" spans="1:4" ht="33.950000000000003" customHeight="1" x14ac:dyDescent="0.2">
      <c r="A795" s="20" t="s">
        <v>10468</v>
      </c>
      <c r="B795" s="21" t="s">
        <v>10469</v>
      </c>
      <c r="C795" s="22" t="s">
        <v>382</v>
      </c>
      <c r="D795" s="23" t="s">
        <v>10470</v>
      </c>
    </row>
    <row r="796" spans="1:4" ht="33.950000000000003" customHeight="1" x14ac:dyDescent="0.2">
      <c r="A796" s="20" t="s">
        <v>10471</v>
      </c>
      <c r="B796" s="21" t="s">
        <v>10472</v>
      </c>
      <c r="C796" s="22" t="s">
        <v>382</v>
      </c>
      <c r="D796" s="23" t="s">
        <v>10473</v>
      </c>
    </row>
    <row r="797" spans="1:4" ht="33.950000000000003" customHeight="1" x14ac:dyDescent="0.2">
      <c r="A797" s="20" t="s">
        <v>10474</v>
      </c>
      <c r="B797" s="21" t="s">
        <v>10475</v>
      </c>
      <c r="C797" s="22" t="s">
        <v>382</v>
      </c>
      <c r="D797" s="23" t="s">
        <v>10476</v>
      </c>
    </row>
    <row r="798" spans="1:4" ht="33.950000000000003" customHeight="1" x14ac:dyDescent="0.2">
      <c r="A798" s="20" t="s">
        <v>10477</v>
      </c>
      <c r="B798" s="21" t="s">
        <v>10478</v>
      </c>
      <c r="C798" s="22" t="s">
        <v>382</v>
      </c>
      <c r="D798" s="23" t="s">
        <v>10479</v>
      </c>
    </row>
    <row r="799" spans="1:4" ht="33.950000000000003" customHeight="1" x14ac:dyDescent="0.2">
      <c r="A799" s="20" t="s">
        <v>10480</v>
      </c>
      <c r="B799" s="21" t="s">
        <v>10481</v>
      </c>
      <c r="C799" s="22" t="s">
        <v>382</v>
      </c>
      <c r="D799" s="23" t="s">
        <v>10482</v>
      </c>
    </row>
    <row r="800" spans="1:4" ht="33.950000000000003" customHeight="1" x14ac:dyDescent="0.2">
      <c r="A800" s="20" t="s">
        <v>10483</v>
      </c>
      <c r="B800" s="21" t="s">
        <v>10484</v>
      </c>
      <c r="C800" s="22" t="s">
        <v>382</v>
      </c>
      <c r="D800" s="23" t="s">
        <v>10485</v>
      </c>
    </row>
    <row r="801" spans="1:4" ht="33.950000000000003" customHeight="1" x14ac:dyDescent="0.2">
      <c r="A801" s="20" t="s">
        <v>10486</v>
      </c>
      <c r="B801" s="21" t="s">
        <v>10487</v>
      </c>
      <c r="C801" s="22" t="s">
        <v>382</v>
      </c>
      <c r="D801" s="23" t="s">
        <v>10488</v>
      </c>
    </row>
    <row r="802" spans="1:4" ht="33.950000000000003" customHeight="1" x14ac:dyDescent="0.2">
      <c r="A802" s="20" t="s">
        <v>10489</v>
      </c>
      <c r="B802" s="21" t="s">
        <v>10490</v>
      </c>
      <c r="C802" s="22" t="s">
        <v>382</v>
      </c>
      <c r="D802" s="23" t="s">
        <v>10491</v>
      </c>
    </row>
    <row r="803" spans="1:4" ht="33.950000000000003" customHeight="1" x14ac:dyDescent="0.2">
      <c r="A803" s="20" t="s">
        <v>10492</v>
      </c>
      <c r="B803" s="21" t="s">
        <v>10493</v>
      </c>
      <c r="C803" s="22" t="s">
        <v>382</v>
      </c>
      <c r="D803" s="23" t="s">
        <v>10494</v>
      </c>
    </row>
    <row r="804" spans="1:4" ht="33.950000000000003" customHeight="1" x14ac:dyDescent="0.2">
      <c r="A804" s="20" t="s">
        <v>10495</v>
      </c>
      <c r="B804" s="21" t="s">
        <v>10496</v>
      </c>
      <c r="C804" s="22" t="s">
        <v>382</v>
      </c>
      <c r="D804" s="23" t="s">
        <v>10497</v>
      </c>
    </row>
    <row r="805" spans="1:4" ht="33.950000000000003" customHeight="1" x14ac:dyDescent="0.2">
      <c r="A805" s="20" t="s">
        <v>10498</v>
      </c>
      <c r="B805" s="21" t="s">
        <v>10499</v>
      </c>
      <c r="C805" s="22" t="s">
        <v>382</v>
      </c>
      <c r="D805" s="23" t="s">
        <v>10500</v>
      </c>
    </row>
    <row r="806" spans="1:4" ht="33.950000000000003" customHeight="1" x14ac:dyDescent="0.2">
      <c r="A806" s="20" t="s">
        <v>10501</v>
      </c>
      <c r="B806" s="21" t="s">
        <v>10502</v>
      </c>
      <c r="C806" s="22" t="s">
        <v>382</v>
      </c>
      <c r="D806" s="23" t="s">
        <v>10503</v>
      </c>
    </row>
    <row r="807" spans="1:4" ht="33.950000000000003" customHeight="1" x14ac:dyDescent="0.2">
      <c r="A807" s="20" t="s">
        <v>10504</v>
      </c>
      <c r="B807" s="21" t="s">
        <v>10505</v>
      </c>
      <c r="C807" s="22" t="s">
        <v>382</v>
      </c>
      <c r="D807" s="23" t="s">
        <v>9905</v>
      </c>
    </row>
    <row r="808" spans="1:4" ht="33.950000000000003" customHeight="1" x14ac:dyDescent="0.2">
      <c r="A808" s="20" t="s">
        <v>10506</v>
      </c>
      <c r="B808" s="21" t="s">
        <v>10507</v>
      </c>
      <c r="C808" s="22" t="s">
        <v>382</v>
      </c>
      <c r="D808" s="23" t="s">
        <v>10508</v>
      </c>
    </row>
    <row r="809" spans="1:4" ht="33.950000000000003" customHeight="1" x14ac:dyDescent="0.2">
      <c r="A809" s="20" t="s">
        <v>10509</v>
      </c>
      <c r="B809" s="21" t="s">
        <v>10510</v>
      </c>
      <c r="C809" s="22" t="s">
        <v>382</v>
      </c>
      <c r="D809" s="23" t="s">
        <v>10511</v>
      </c>
    </row>
    <row r="810" spans="1:4" ht="33.950000000000003" customHeight="1" x14ac:dyDescent="0.2">
      <c r="A810" s="20" t="s">
        <v>10512</v>
      </c>
      <c r="B810" s="21" t="s">
        <v>10513</v>
      </c>
      <c r="C810" s="22" t="s">
        <v>382</v>
      </c>
      <c r="D810" s="23" t="s">
        <v>10514</v>
      </c>
    </row>
    <row r="811" spans="1:4" ht="33.950000000000003" customHeight="1" x14ac:dyDescent="0.2">
      <c r="A811" s="20" t="s">
        <v>10515</v>
      </c>
      <c r="B811" s="21" t="s">
        <v>10516</v>
      </c>
      <c r="C811" s="22" t="s">
        <v>382</v>
      </c>
      <c r="D811" s="23" t="s">
        <v>10517</v>
      </c>
    </row>
    <row r="812" spans="1:4" ht="33.950000000000003" customHeight="1" x14ac:dyDescent="0.2">
      <c r="A812" s="20" t="s">
        <v>10518</v>
      </c>
      <c r="B812" s="21" t="s">
        <v>10519</v>
      </c>
      <c r="C812" s="22" t="s">
        <v>382</v>
      </c>
      <c r="D812" s="23" t="s">
        <v>10520</v>
      </c>
    </row>
    <row r="813" spans="1:4" ht="33.950000000000003" customHeight="1" x14ac:dyDescent="0.2">
      <c r="A813" s="20" t="s">
        <v>10521</v>
      </c>
      <c r="B813" s="21" t="s">
        <v>10522</v>
      </c>
      <c r="C813" s="22" t="s">
        <v>382</v>
      </c>
      <c r="D813" s="23" t="s">
        <v>10523</v>
      </c>
    </row>
    <row r="814" spans="1:4" ht="33.950000000000003" customHeight="1" x14ac:dyDescent="0.2">
      <c r="A814" s="20" t="s">
        <v>10524</v>
      </c>
      <c r="B814" s="21" t="s">
        <v>10525</v>
      </c>
      <c r="C814" s="22" t="s">
        <v>382</v>
      </c>
      <c r="D814" s="23" t="s">
        <v>10526</v>
      </c>
    </row>
    <row r="815" spans="1:4" ht="33.950000000000003" customHeight="1" x14ac:dyDescent="0.2">
      <c r="A815" s="20" t="s">
        <v>10527</v>
      </c>
      <c r="B815" s="21" t="s">
        <v>10528</v>
      </c>
      <c r="C815" s="22" t="s">
        <v>382</v>
      </c>
      <c r="D815" s="23" t="s">
        <v>10529</v>
      </c>
    </row>
    <row r="816" spans="1:4" ht="33.950000000000003" customHeight="1" x14ac:dyDescent="0.2">
      <c r="A816" s="20" t="s">
        <v>10530</v>
      </c>
      <c r="B816" s="21" t="s">
        <v>10531</v>
      </c>
      <c r="C816" s="22" t="s">
        <v>382</v>
      </c>
      <c r="D816" s="23" t="s">
        <v>10532</v>
      </c>
    </row>
    <row r="817" spans="1:4" ht="33.950000000000003" customHeight="1" x14ac:dyDescent="0.2">
      <c r="A817" s="20" t="s">
        <v>10533</v>
      </c>
      <c r="B817" s="21" t="s">
        <v>10534</v>
      </c>
      <c r="C817" s="22" t="s">
        <v>382</v>
      </c>
      <c r="D817" s="23" t="s">
        <v>10535</v>
      </c>
    </row>
    <row r="818" spans="1:4" ht="33.950000000000003" customHeight="1" x14ac:dyDescent="0.2">
      <c r="A818" s="20" t="s">
        <v>10536</v>
      </c>
      <c r="B818" s="21" t="s">
        <v>10537</v>
      </c>
      <c r="C818" s="22" t="s">
        <v>382</v>
      </c>
      <c r="D818" s="23" t="s">
        <v>10538</v>
      </c>
    </row>
    <row r="819" spans="1:4" ht="33.950000000000003" customHeight="1" x14ac:dyDescent="0.2">
      <c r="A819" s="20" t="s">
        <v>10539</v>
      </c>
      <c r="B819" s="21" t="s">
        <v>10540</v>
      </c>
      <c r="C819" s="22" t="s">
        <v>382</v>
      </c>
      <c r="D819" s="23" t="s">
        <v>10541</v>
      </c>
    </row>
    <row r="820" spans="1:4" ht="33.950000000000003" customHeight="1" x14ac:dyDescent="0.2">
      <c r="A820" s="20" t="s">
        <v>10542</v>
      </c>
      <c r="B820" s="21" t="s">
        <v>10543</v>
      </c>
      <c r="C820" s="22" t="s">
        <v>382</v>
      </c>
      <c r="D820" s="23" t="s">
        <v>10544</v>
      </c>
    </row>
    <row r="821" spans="1:4" ht="33.950000000000003" customHeight="1" x14ac:dyDescent="0.2">
      <c r="A821" s="20" t="s">
        <v>10545</v>
      </c>
      <c r="B821" s="21" t="s">
        <v>10546</v>
      </c>
      <c r="C821" s="22" t="s">
        <v>382</v>
      </c>
      <c r="D821" s="23" t="s">
        <v>10547</v>
      </c>
    </row>
    <row r="822" spans="1:4" ht="33.950000000000003" customHeight="1" x14ac:dyDescent="0.2">
      <c r="A822" s="20" t="s">
        <v>10548</v>
      </c>
      <c r="B822" s="21" t="s">
        <v>10549</v>
      </c>
      <c r="C822" s="22" t="s">
        <v>382</v>
      </c>
      <c r="D822" s="23" t="s">
        <v>10550</v>
      </c>
    </row>
    <row r="823" spans="1:4" ht="33.950000000000003" customHeight="1" x14ac:dyDescent="0.2">
      <c r="A823" s="20" t="s">
        <v>10551</v>
      </c>
      <c r="B823" s="21" t="s">
        <v>10552</v>
      </c>
      <c r="C823" s="22" t="s">
        <v>382</v>
      </c>
      <c r="D823" s="23" t="s">
        <v>10553</v>
      </c>
    </row>
    <row r="824" spans="1:4" ht="33.950000000000003" customHeight="1" x14ac:dyDescent="0.2">
      <c r="A824" s="20" t="s">
        <v>10554</v>
      </c>
      <c r="B824" s="21" t="s">
        <v>10555</v>
      </c>
      <c r="C824" s="22" t="s">
        <v>382</v>
      </c>
      <c r="D824" s="23" t="s">
        <v>10556</v>
      </c>
    </row>
    <row r="825" spans="1:4" ht="33.950000000000003" customHeight="1" x14ac:dyDescent="0.2">
      <c r="A825" s="20" t="s">
        <v>10557</v>
      </c>
      <c r="B825" s="21" t="s">
        <v>10558</v>
      </c>
      <c r="C825" s="22" t="s">
        <v>382</v>
      </c>
      <c r="D825" s="23" t="s">
        <v>10559</v>
      </c>
    </row>
    <row r="826" spans="1:4" ht="33.950000000000003" customHeight="1" x14ac:dyDescent="0.2">
      <c r="A826" s="20" t="s">
        <v>10560</v>
      </c>
      <c r="B826" s="21" t="s">
        <v>10561</v>
      </c>
      <c r="C826" s="22" t="s">
        <v>382</v>
      </c>
      <c r="D826" s="23" t="s">
        <v>10562</v>
      </c>
    </row>
    <row r="827" spans="1:4" ht="33.950000000000003" customHeight="1" x14ac:dyDescent="0.2">
      <c r="A827" s="20" t="s">
        <v>10563</v>
      </c>
      <c r="B827" s="21" t="s">
        <v>10564</v>
      </c>
      <c r="C827" s="22" t="s">
        <v>382</v>
      </c>
      <c r="D827" s="23" t="s">
        <v>10005</v>
      </c>
    </row>
    <row r="828" spans="1:4" ht="33.950000000000003" customHeight="1" x14ac:dyDescent="0.2">
      <c r="A828" s="20" t="s">
        <v>10565</v>
      </c>
      <c r="B828" s="21" t="s">
        <v>10566</v>
      </c>
      <c r="C828" s="22" t="s">
        <v>382</v>
      </c>
      <c r="D828" s="23" t="s">
        <v>10567</v>
      </c>
    </row>
    <row r="829" spans="1:4" ht="33.950000000000003" customHeight="1" x14ac:dyDescent="0.2">
      <c r="A829" s="20" t="s">
        <v>10568</v>
      </c>
      <c r="B829" s="21" t="s">
        <v>10569</v>
      </c>
      <c r="C829" s="22" t="s">
        <v>382</v>
      </c>
      <c r="D829" s="23" t="s">
        <v>10570</v>
      </c>
    </row>
    <row r="830" spans="1:4" ht="33.950000000000003" customHeight="1" x14ac:dyDescent="0.2">
      <c r="A830" s="20" t="s">
        <v>10571</v>
      </c>
      <c r="B830" s="21" t="s">
        <v>10572</v>
      </c>
      <c r="C830" s="22" t="s">
        <v>382</v>
      </c>
      <c r="D830" s="23" t="s">
        <v>10573</v>
      </c>
    </row>
    <row r="831" spans="1:4" ht="33.950000000000003" customHeight="1" x14ac:dyDescent="0.2">
      <c r="A831" s="20" t="s">
        <v>10574</v>
      </c>
      <c r="B831" s="21" t="s">
        <v>10575</v>
      </c>
      <c r="C831" s="22" t="s">
        <v>382</v>
      </c>
      <c r="D831" s="23" t="s">
        <v>10576</v>
      </c>
    </row>
    <row r="832" spans="1:4" ht="33.950000000000003" customHeight="1" x14ac:dyDescent="0.2">
      <c r="A832" s="20" t="s">
        <v>10577</v>
      </c>
      <c r="B832" s="21" t="s">
        <v>10578</v>
      </c>
      <c r="C832" s="22" t="s">
        <v>382</v>
      </c>
      <c r="D832" s="23" t="s">
        <v>10579</v>
      </c>
    </row>
    <row r="833" spans="1:4" ht="33.950000000000003" customHeight="1" x14ac:dyDescent="0.2">
      <c r="A833" s="20" t="s">
        <v>10580</v>
      </c>
      <c r="B833" s="21" t="s">
        <v>10581</v>
      </c>
      <c r="C833" s="22" t="s">
        <v>382</v>
      </c>
      <c r="D833" s="23" t="s">
        <v>10582</v>
      </c>
    </row>
    <row r="834" spans="1:4" ht="33.950000000000003" customHeight="1" x14ac:dyDescent="0.2">
      <c r="A834" s="20" t="s">
        <v>10583</v>
      </c>
      <c r="B834" s="21" t="s">
        <v>10584</v>
      </c>
      <c r="C834" s="22" t="s">
        <v>382</v>
      </c>
      <c r="D834" s="23" t="s">
        <v>10585</v>
      </c>
    </row>
    <row r="835" spans="1:4" ht="33.950000000000003" customHeight="1" x14ac:dyDescent="0.2">
      <c r="A835" s="20" t="s">
        <v>10586</v>
      </c>
      <c r="B835" s="21" t="s">
        <v>10587</v>
      </c>
      <c r="C835" s="22" t="s">
        <v>382</v>
      </c>
      <c r="D835" s="23" t="s">
        <v>10588</v>
      </c>
    </row>
    <row r="836" spans="1:4" ht="33.950000000000003" customHeight="1" x14ac:dyDescent="0.2">
      <c r="A836" s="20" t="s">
        <v>10589</v>
      </c>
      <c r="B836" s="21" t="s">
        <v>10590</v>
      </c>
      <c r="C836" s="22" t="s">
        <v>382</v>
      </c>
      <c r="D836" s="23" t="s">
        <v>10591</v>
      </c>
    </row>
    <row r="837" spans="1:4" ht="33.950000000000003" customHeight="1" x14ac:dyDescent="0.2">
      <c r="A837" s="20" t="s">
        <v>10592</v>
      </c>
      <c r="B837" s="21" t="s">
        <v>10593</v>
      </c>
      <c r="C837" s="22" t="s">
        <v>382</v>
      </c>
      <c r="D837" s="23" t="s">
        <v>10594</v>
      </c>
    </row>
    <row r="838" spans="1:4" ht="33.950000000000003" customHeight="1" x14ac:dyDescent="0.2">
      <c r="A838" s="20" t="s">
        <v>10595</v>
      </c>
      <c r="B838" s="21" t="s">
        <v>10596</v>
      </c>
      <c r="C838" s="22" t="s">
        <v>382</v>
      </c>
      <c r="D838" s="23" t="s">
        <v>10597</v>
      </c>
    </row>
    <row r="839" spans="1:4" ht="33.950000000000003" customHeight="1" x14ac:dyDescent="0.2">
      <c r="A839" s="20" t="s">
        <v>10598</v>
      </c>
      <c r="B839" s="21" t="s">
        <v>10599</v>
      </c>
      <c r="C839" s="22" t="s">
        <v>382</v>
      </c>
      <c r="D839" s="23" t="s">
        <v>10600</v>
      </c>
    </row>
    <row r="840" spans="1:4" ht="33.950000000000003" customHeight="1" x14ac:dyDescent="0.2">
      <c r="A840" s="20" t="s">
        <v>10601</v>
      </c>
      <c r="B840" s="21" t="s">
        <v>10602</v>
      </c>
      <c r="C840" s="22" t="s">
        <v>382</v>
      </c>
      <c r="D840" s="23" t="s">
        <v>10603</v>
      </c>
    </row>
    <row r="841" spans="1:4" ht="33.950000000000003" customHeight="1" x14ac:dyDescent="0.2">
      <c r="A841" s="20" t="s">
        <v>10604</v>
      </c>
      <c r="B841" s="21" t="s">
        <v>10605</v>
      </c>
      <c r="C841" s="22" t="s">
        <v>382</v>
      </c>
      <c r="D841" s="23" t="s">
        <v>10606</v>
      </c>
    </row>
    <row r="842" spans="1:4" ht="33.950000000000003" customHeight="1" x14ac:dyDescent="0.2">
      <c r="A842" s="20" t="s">
        <v>10607</v>
      </c>
      <c r="B842" s="21" t="s">
        <v>10608</v>
      </c>
      <c r="C842" s="22" t="s">
        <v>382</v>
      </c>
      <c r="D842" s="23" t="s">
        <v>10609</v>
      </c>
    </row>
    <row r="843" spans="1:4" ht="33.950000000000003" customHeight="1" x14ac:dyDescent="0.2">
      <c r="A843" s="20" t="s">
        <v>10610</v>
      </c>
      <c r="B843" s="21" t="s">
        <v>10611</v>
      </c>
      <c r="C843" s="22" t="s">
        <v>382</v>
      </c>
      <c r="D843" s="23" t="s">
        <v>10612</v>
      </c>
    </row>
    <row r="844" spans="1:4" ht="33.950000000000003" customHeight="1" x14ac:dyDescent="0.2">
      <c r="A844" s="20" t="s">
        <v>10613</v>
      </c>
      <c r="B844" s="21" t="s">
        <v>10614</v>
      </c>
      <c r="C844" s="22" t="s">
        <v>382</v>
      </c>
      <c r="D844" s="23" t="s">
        <v>10615</v>
      </c>
    </row>
    <row r="845" spans="1:4" ht="33.950000000000003" customHeight="1" x14ac:dyDescent="0.2">
      <c r="A845" s="20" t="s">
        <v>10616</v>
      </c>
      <c r="B845" s="21" t="s">
        <v>10617</v>
      </c>
      <c r="C845" s="22" t="s">
        <v>382</v>
      </c>
      <c r="D845" s="23" t="s">
        <v>10618</v>
      </c>
    </row>
    <row r="846" spans="1:4" ht="33.950000000000003" customHeight="1" x14ac:dyDescent="0.2">
      <c r="A846" s="20" t="s">
        <v>10619</v>
      </c>
      <c r="B846" s="21" t="s">
        <v>10620</v>
      </c>
      <c r="C846" s="22" t="s">
        <v>382</v>
      </c>
      <c r="D846" s="23" t="s">
        <v>10621</v>
      </c>
    </row>
    <row r="847" spans="1:4" ht="33.950000000000003" customHeight="1" x14ac:dyDescent="0.2">
      <c r="A847" s="20" t="s">
        <v>10622</v>
      </c>
      <c r="B847" s="21" t="s">
        <v>10623</v>
      </c>
      <c r="C847" s="22" t="s">
        <v>382</v>
      </c>
      <c r="D847" s="23" t="s">
        <v>10624</v>
      </c>
    </row>
    <row r="848" spans="1:4" ht="33.950000000000003" customHeight="1" x14ac:dyDescent="0.2">
      <c r="A848" s="20" t="s">
        <v>10625</v>
      </c>
      <c r="B848" s="21" t="s">
        <v>10626</v>
      </c>
      <c r="C848" s="22" t="s">
        <v>382</v>
      </c>
      <c r="D848" s="23" t="s">
        <v>10627</v>
      </c>
    </row>
    <row r="849" spans="1:4" ht="33.950000000000003" customHeight="1" x14ac:dyDescent="0.2">
      <c r="A849" s="20" t="s">
        <v>10628</v>
      </c>
      <c r="B849" s="21" t="s">
        <v>10629</v>
      </c>
      <c r="C849" s="22" t="s">
        <v>382</v>
      </c>
      <c r="D849" s="23" t="s">
        <v>10630</v>
      </c>
    </row>
    <row r="850" spans="1:4" ht="33.950000000000003" customHeight="1" x14ac:dyDescent="0.2">
      <c r="A850" s="20" t="s">
        <v>10631</v>
      </c>
      <c r="B850" s="21" t="s">
        <v>10632</v>
      </c>
      <c r="C850" s="22" t="s">
        <v>382</v>
      </c>
      <c r="D850" s="23" t="s">
        <v>10633</v>
      </c>
    </row>
    <row r="851" spans="1:4" ht="33.950000000000003" customHeight="1" x14ac:dyDescent="0.2">
      <c r="A851" s="20" t="s">
        <v>10634</v>
      </c>
      <c r="B851" s="21" t="s">
        <v>10635</v>
      </c>
      <c r="C851" s="22" t="s">
        <v>382</v>
      </c>
      <c r="D851" s="23" t="s">
        <v>10636</v>
      </c>
    </row>
    <row r="852" spans="1:4" ht="33.950000000000003" customHeight="1" x14ac:dyDescent="0.2">
      <c r="A852" s="20" t="s">
        <v>10637</v>
      </c>
      <c r="B852" s="21" t="s">
        <v>10638</v>
      </c>
      <c r="C852" s="22" t="s">
        <v>382</v>
      </c>
      <c r="D852" s="23" t="s">
        <v>10639</v>
      </c>
    </row>
    <row r="853" spans="1:4" ht="33.950000000000003" customHeight="1" x14ac:dyDescent="0.2">
      <c r="A853" s="20" t="s">
        <v>10640</v>
      </c>
      <c r="B853" s="21" t="s">
        <v>10641</v>
      </c>
      <c r="C853" s="22" t="s">
        <v>382</v>
      </c>
      <c r="D853" s="23" t="s">
        <v>10642</v>
      </c>
    </row>
    <row r="854" spans="1:4" ht="33.950000000000003" customHeight="1" x14ac:dyDescent="0.2">
      <c r="A854" s="20" t="s">
        <v>10643</v>
      </c>
      <c r="B854" s="21" t="s">
        <v>10644</v>
      </c>
      <c r="C854" s="22" t="s">
        <v>382</v>
      </c>
      <c r="D854" s="23" t="s">
        <v>10645</v>
      </c>
    </row>
    <row r="855" spans="1:4" ht="33.950000000000003" customHeight="1" x14ac:dyDescent="0.2">
      <c r="A855" s="20" t="s">
        <v>10646</v>
      </c>
      <c r="B855" s="21" t="s">
        <v>10647</v>
      </c>
      <c r="C855" s="22" t="s">
        <v>382</v>
      </c>
      <c r="D855" s="23" t="s">
        <v>10648</v>
      </c>
    </row>
    <row r="856" spans="1:4" ht="33.950000000000003" customHeight="1" x14ac:dyDescent="0.2">
      <c r="A856" s="20" t="s">
        <v>10649</v>
      </c>
      <c r="B856" s="21" t="s">
        <v>10650</v>
      </c>
      <c r="C856" s="22" t="s">
        <v>382</v>
      </c>
      <c r="D856" s="23" t="s">
        <v>10651</v>
      </c>
    </row>
    <row r="857" spans="1:4" ht="33.950000000000003" customHeight="1" x14ac:dyDescent="0.2">
      <c r="A857" s="20" t="s">
        <v>10652</v>
      </c>
      <c r="B857" s="21" t="s">
        <v>10653</v>
      </c>
      <c r="C857" s="22" t="s">
        <v>382</v>
      </c>
      <c r="D857" s="23" t="s">
        <v>10654</v>
      </c>
    </row>
    <row r="858" spans="1:4" ht="33.950000000000003" customHeight="1" x14ac:dyDescent="0.2">
      <c r="A858" s="20" t="s">
        <v>10655</v>
      </c>
      <c r="B858" s="21" t="s">
        <v>10656</v>
      </c>
      <c r="C858" s="22" t="s">
        <v>382</v>
      </c>
      <c r="D858" s="23" t="s">
        <v>10657</v>
      </c>
    </row>
    <row r="859" spans="1:4" ht="33.950000000000003" customHeight="1" x14ac:dyDescent="0.2">
      <c r="A859" s="20" t="s">
        <v>10658</v>
      </c>
      <c r="B859" s="21" t="s">
        <v>10659</v>
      </c>
      <c r="C859" s="22" t="s">
        <v>382</v>
      </c>
      <c r="D859" s="23" t="s">
        <v>10660</v>
      </c>
    </row>
    <row r="860" spans="1:4" ht="33.950000000000003" customHeight="1" x14ac:dyDescent="0.2">
      <c r="A860" s="20" t="s">
        <v>10661</v>
      </c>
      <c r="B860" s="21" t="s">
        <v>10662</v>
      </c>
      <c r="C860" s="22" t="s">
        <v>382</v>
      </c>
      <c r="D860" s="23" t="s">
        <v>10663</v>
      </c>
    </row>
    <row r="861" spans="1:4" ht="33.950000000000003" customHeight="1" x14ac:dyDescent="0.2">
      <c r="A861" s="20" t="s">
        <v>10664</v>
      </c>
      <c r="B861" s="21" t="s">
        <v>10665</v>
      </c>
      <c r="C861" s="22" t="s">
        <v>382</v>
      </c>
      <c r="D861" s="23" t="s">
        <v>10666</v>
      </c>
    </row>
    <row r="862" spans="1:4" ht="33.950000000000003" customHeight="1" x14ac:dyDescent="0.2">
      <c r="A862" s="20" t="s">
        <v>10667</v>
      </c>
      <c r="B862" s="21" t="s">
        <v>10668</v>
      </c>
      <c r="C862" s="22" t="s">
        <v>382</v>
      </c>
      <c r="D862" s="23" t="s">
        <v>10669</v>
      </c>
    </row>
    <row r="863" spans="1:4" ht="33.950000000000003" customHeight="1" x14ac:dyDescent="0.2">
      <c r="A863" s="20" t="s">
        <v>10670</v>
      </c>
      <c r="B863" s="21" t="s">
        <v>10671</v>
      </c>
      <c r="C863" s="22" t="s">
        <v>382</v>
      </c>
      <c r="D863" s="23" t="s">
        <v>10672</v>
      </c>
    </row>
    <row r="864" spans="1:4" ht="33.950000000000003" customHeight="1" x14ac:dyDescent="0.2">
      <c r="A864" s="20" t="s">
        <v>10673</v>
      </c>
      <c r="B864" s="21" t="s">
        <v>10674</v>
      </c>
      <c r="C864" s="22" t="s">
        <v>382</v>
      </c>
      <c r="D864" s="23" t="s">
        <v>10675</v>
      </c>
    </row>
    <row r="865" spans="1:4" ht="33.950000000000003" customHeight="1" x14ac:dyDescent="0.2">
      <c r="A865" s="20" t="s">
        <v>10676</v>
      </c>
      <c r="B865" s="21" t="s">
        <v>10677</v>
      </c>
      <c r="C865" s="22" t="s">
        <v>382</v>
      </c>
      <c r="D865" s="23" t="s">
        <v>10678</v>
      </c>
    </row>
    <row r="866" spans="1:4" ht="33.950000000000003" customHeight="1" x14ac:dyDescent="0.2">
      <c r="A866" s="20" t="s">
        <v>10679</v>
      </c>
      <c r="B866" s="21" t="s">
        <v>10680</v>
      </c>
      <c r="C866" s="22" t="s">
        <v>382</v>
      </c>
      <c r="D866" s="23" t="s">
        <v>10681</v>
      </c>
    </row>
    <row r="867" spans="1:4" ht="33.950000000000003" customHeight="1" x14ac:dyDescent="0.2">
      <c r="A867" s="20" t="s">
        <v>10682</v>
      </c>
      <c r="B867" s="21" t="s">
        <v>10683</v>
      </c>
      <c r="C867" s="22" t="s">
        <v>382</v>
      </c>
      <c r="D867" s="23" t="s">
        <v>10684</v>
      </c>
    </row>
    <row r="868" spans="1:4" ht="33.950000000000003" customHeight="1" x14ac:dyDescent="0.2">
      <c r="A868" s="20" t="s">
        <v>10685</v>
      </c>
      <c r="B868" s="21" t="s">
        <v>10686</v>
      </c>
      <c r="C868" s="22" t="s">
        <v>382</v>
      </c>
      <c r="D868" s="23" t="s">
        <v>10687</v>
      </c>
    </row>
    <row r="869" spans="1:4" ht="33.950000000000003" customHeight="1" x14ac:dyDescent="0.2">
      <c r="A869" s="20" t="s">
        <v>10688</v>
      </c>
      <c r="B869" s="21" t="s">
        <v>10689</v>
      </c>
      <c r="C869" s="22" t="s">
        <v>382</v>
      </c>
      <c r="D869" s="23" t="s">
        <v>10690</v>
      </c>
    </row>
    <row r="870" spans="1:4" ht="33.950000000000003" customHeight="1" x14ac:dyDescent="0.2">
      <c r="A870" s="20" t="s">
        <v>10691</v>
      </c>
      <c r="B870" s="21" t="s">
        <v>10692</v>
      </c>
      <c r="C870" s="22" t="s">
        <v>382</v>
      </c>
      <c r="D870" s="23" t="s">
        <v>10693</v>
      </c>
    </row>
    <row r="871" spans="1:4" ht="33.950000000000003" customHeight="1" x14ac:dyDescent="0.2">
      <c r="A871" s="20" t="s">
        <v>10694</v>
      </c>
      <c r="B871" s="21" t="s">
        <v>10695</v>
      </c>
      <c r="C871" s="22" t="s">
        <v>382</v>
      </c>
      <c r="D871" s="23" t="s">
        <v>10696</v>
      </c>
    </row>
    <row r="872" spans="1:4" ht="33.950000000000003" customHeight="1" x14ac:dyDescent="0.2">
      <c r="A872" s="20" t="s">
        <v>10697</v>
      </c>
      <c r="B872" s="21" t="s">
        <v>10698</v>
      </c>
      <c r="C872" s="22" t="s">
        <v>382</v>
      </c>
      <c r="D872" s="23" t="s">
        <v>10699</v>
      </c>
    </row>
    <row r="873" spans="1:4" ht="33.950000000000003" customHeight="1" x14ac:dyDescent="0.2">
      <c r="A873" s="20" t="s">
        <v>10700</v>
      </c>
      <c r="B873" s="21" t="s">
        <v>10701</v>
      </c>
      <c r="C873" s="22" t="s">
        <v>382</v>
      </c>
      <c r="D873" s="23" t="s">
        <v>10702</v>
      </c>
    </row>
    <row r="874" spans="1:4" ht="33.950000000000003" customHeight="1" x14ac:dyDescent="0.2">
      <c r="A874" s="20" t="s">
        <v>10703</v>
      </c>
      <c r="B874" s="21" t="s">
        <v>10704</v>
      </c>
      <c r="C874" s="22" t="s">
        <v>382</v>
      </c>
      <c r="D874" s="23" t="s">
        <v>8449</v>
      </c>
    </row>
    <row r="875" spans="1:4" ht="33.950000000000003" customHeight="1" x14ac:dyDescent="0.2">
      <c r="A875" s="20" t="s">
        <v>10705</v>
      </c>
      <c r="B875" s="21" t="s">
        <v>10706</v>
      </c>
      <c r="C875" s="22" t="s">
        <v>382</v>
      </c>
      <c r="D875" s="23" t="s">
        <v>10707</v>
      </c>
    </row>
    <row r="876" spans="1:4" ht="33.950000000000003" customHeight="1" x14ac:dyDescent="0.2">
      <c r="A876" s="20" t="s">
        <v>10708</v>
      </c>
      <c r="B876" s="21" t="s">
        <v>10709</v>
      </c>
      <c r="C876" s="22" t="s">
        <v>382</v>
      </c>
      <c r="D876" s="23" t="s">
        <v>10710</v>
      </c>
    </row>
    <row r="877" spans="1:4" ht="33.950000000000003" customHeight="1" x14ac:dyDescent="0.2">
      <c r="A877" s="20" t="s">
        <v>10711</v>
      </c>
      <c r="B877" s="21" t="s">
        <v>10712</v>
      </c>
      <c r="C877" s="22" t="s">
        <v>382</v>
      </c>
      <c r="D877" s="23" t="s">
        <v>10713</v>
      </c>
    </row>
    <row r="878" spans="1:4" ht="33.950000000000003" customHeight="1" x14ac:dyDescent="0.2">
      <c r="A878" s="20" t="s">
        <v>10714</v>
      </c>
      <c r="B878" s="21" t="s">
        <v>10715</v>
      </c>
      <c r="C878" s="22" t="s">
        <v>382</v>
      </c>
      <c r="D878" s="23" t="s">
        <v>10716</v>
      </c>
    </row>
    <row r="879" spans="1:4" ht="33.950000000000003" customHeight="1" x14ac:dyDescent="0.2">
      <c r="A879" s="20" t="s">
        <v>10717</v>
      </c>
      <c r="B879" s="21" t="s">
        <v>10718</v>
      </c>
      <c r="C879" s="22" t="s">
        <v>382</v>
      </c>
      <c r="D879" s="23" t="s">
        <v>10719</v>
      </c>
    </row>
    <row r="880" spans="1:4" ht="33.950000000000003" customHeight="1" x14ac:dyDescent="0.2">
      <c r="A880" s="20" t="s">
        <v>10720</v>
      </c>
      <c r="B880" s="21" t="s">
        <v>10721</v>
      </c>
      <c r="C880" s="22" t="s">
        <v>382</v>
      </c>
      <c r="D880" s="23" t="s">
        <v>10722</v>
      </c>
    </row>
    <row r="881" spans="1:4" ht="33.950000000000003" customHeight="1" x14ac:dyDescent="0.2">
      <c r="A881" s="20" t="s">
        <v>10723</v>
      </c>
      <c r="B881" s="21" t="s">
        <v>10724</v>
      </c>
      <c r="C881" s="22" t="s">
        <v>382</v>
      </c>
      <c r="D881" s="23" t="s">
        <v>10725</v>
      </c>
    </row>
    <row r="882" spans="1:4" ht="33.950000000000003" customHeight="1" x14ac:dyDescent="0.2">
      <c r="A882" s="20" t="s">
        <v>10726</v>
      </c>
      <c r="B882" s="21" t="s">
        <v>10727</v>
      </c>
      <c r="C882" s="22" t="s">
        <v>382</v>
      </c>
      <c r="D882" s="23" t="s">
        <v>10076</v>
      </c>
    </row>
    <row r="883" spans="1:4" ht="33.950000000000003" customHeight="1" x14ac:dyDescent="0.2">
      <c r="A883" s="20" t="s">
        <v>10728</v>
      </c>
      <c r="B883" s="21" t="s">
        <v>10729</v>
      </c>
      <c r="C883" s="22" t="s">
        <v>382</v>
      </c>
      <c r="D883" s="23" t="s">
        <v>10730</v>
      </c>
    </row>
    <row r="884" spans="1:4" ht="33.950000000000003" customHeight="1" x14ac:dyDescent="0.2">
      <c r="A884" s="20" t="s">
        <v>10731</v>
      </c>
      <c r="B884" s="21" t="s">
        <v>10732</v>
      </c>
      <c r="C884" s="22" t="s">
        <v>382</v>
      </c>
      <c r="D884" s="23" t="s">
        <v>10733</v>
      </c>
    </row>
    <row r="885" spans="1:4" ht="33.950000000000003" customHeight="1" x14ac:dyDescent="0.2">
      <c r="A885" s="20" t="s">
        <v>10734</v>
      </c>
      <c r="B885" s="21" t="s">
        <v>10735</v>
      </c>
      <c r="C885" s="22" t="s">
        <v>382</v>
      </c>
      <c r="D885" s="23" t="s">
        <v>10736</v>
      </c>
    </row>
    <row r="886" spans="1:4" ht="33.950000000000003" customHeight="1" x14ac:dyDescent="0.2">
      <c r="A886" s="20" t="s">
        <v>10737</v>
      </c>
      <c r="B886" s="21" t="s">
        <v>10738</v>
      </c>
      <c r="C886" s="22" t="s">
        <v>382</v>
      </c>
      <c r="D886" s="23" t="s">
        <v>10739</v>
      </c>
    </row>
    <row r="887" spans="1:4" ht="33.950000000000003" customHeight="1" x14ac:dyDescent="0.2">
      <c r="A887" s="20" t="s">
        <v>10740</v>
      </c>
      <c r="B887" s="21" t="s">
        <v>10741</v>
      </c>
      <c r="C887" s="22" t="s">
        <v>382</v>
      </c>
      <c r="D887" s="23" t="s">
        <v>10742</v>
      </c>
    </row>
    <row r="888" spans="1:4" ht="33.950000000000003" customHeight="1" x14ac:dyDescent="0.2">
      <c r="A888" s="20" t="s">
        <v>10743</v>
      </c>
      <c r="B888" s="21" t="s">
        <v>10744</v>
      </c>
      <c r="C888" s="22" t="s">
        <v>382</v>
      </c>
      <c r="D888" s="23" t="s">
        <v>8377</v>
      </c>
    </row>
    <row r="889" spans="1:4" ht="33.950000000000003" customHeight="1" x14ac:dyDescent="0.2">
      <c r="A889" s="20" t="s">
        <v>10745</v>
      </c>
      <c r="B889" s="21" t="s">
        <v>10746</v>
      </c>
      <c r="C889" s="22" t="s">
        <v>382</v>
      </c>
      <c r="D889" s="23" t="s">
        <v>10747</v>
      </c>
    </row>
    <row r="890" spans="1:4" ht="33.950000000000003" customHeight="1" x14ac:dyDescent="0.2">
      <c r="A890" s="20" t="s">
        <v>10748</v>
      </c>
      <c r="B890" s="21" t="s">
        <v>10749</v>
      </c>
      <c r="C890" s="22" t="s">
        <v>382</v>
      </c>
      <c r="D890" s="23" t="s">
        <v>10750</v>
      </c>
    </row>
    <row r="891" spans="1:4" ht="33.950000000000003" customHeight="1" x14ac:dyDescent="0.2">
      <c r="A891" s="20" t="s">
        <v>10751</v>
      </c>
      <c r="B891" s="21" t="s">
        <v>10752</v>
      </c>
      <c r="C891" s="22" t="s">
        <v>382</v>
      </c>
      <c r="D891" s="23" t="s">
        <v>10753</v>
      </c>
    </row>
    <row r="892" spans="1:4" ht="33.950000000000003" customHeight="1" x14ac:dyDescent="0.2">
      <c r="A892" s="20" t="s">
        <v>10754</v>
      </c>
      <c r="B892" s="21" t="s">
        <v>10755</v>
      </c>
      <c r="C892" s="22" t="s">
        <v>382</v>
      </c>
      <c r="D892" s="23" t="s">
        <v>10756</v>
      </c>
    </row>
    <row r="893" spans="1:4" ht="33.950000000000003" customHeight="1" x14ac:dyDescent="0.2">
      <c r="A893" s="20" t="s">
        <v>10757</v>
      </c>
      <c r="B893" s="21" t="s">
        <v>10758</v>
      </c>
      <c r="C893" s="22" t="s">
        <v>382</v>
      </c>
      <c r="D893" s="23" t="s">
        <v>10759</v>
      </c>
    </row>
    <row r="894" spans="1:4" ht="33.950000000000003" customHeight="1" x14ac:dyDescent="0.2">
      <c r="A894" s="20" t="s">
        <v>10760</v>
      </c>
      <c r="B894" s="21" t="s">
        <v>10761</v>
      </c>
      <c r="C894" s="22" t="s">
        <v>382</v>
      </c>
      <c r="D894" s="23" t="s">
        <v>9361</v>
      </c>
    </row>
    <row r="895" spans="1:4" ht="33.950000000000003" customHeight="1" x14ac:dyDescent="0.2">
      <c r="A895" s="20" t="s">
        <v>10762</v>
      </c>
      <c r="B895" s="21" t="s">
        <v>10763</v>
      </c>
      <c r="C895" s="22" t="s">
        <v>382</v>
      </c>
      <c r="D895" s="23" t="s">
        <v>10764</v>
      </c>
    </row>
    <row r="896" spans="1:4" ht="33.950000000000003" customHeight="1" x14ac:dyDescent="0.2">
      <c r="A896" s="20" t="s">
        <v>10765</v>
      </c>
      <c r="B896" s="21" t="s">
        <v>10766</v>
      </c>
      <c r="C896" s="22" t="s">
        <v>382</v>
      </c>
      <c r="D896" s="23" t="s">
        <v>10767</v>
      </c>
    </row>
    <row r="897" spans="1:4" ht="33.950000000000003" customHeight="1" x14ac:dyDescent="0.2">
      <c r="A897" s="20" t="s">
        <v>10768</v>
      </c>
      <c r="B897" s="21" t="s">
        <v>10769</v>
      </c>
      <c r="C897" s="22" t="s">
        <v>382</v>
      </c>
      <c r="D897" s="23" t="s">
        <v>9964</v>
      </c>
    </row>
    <row r="898" spans="1:4" ht="33.950000000000003" customHeight="1" x14ac:dyDescent="0.2">
      <c r="A898" s="20" t="s">
        <v>10770</v>
      </c>
      <c r="B898" s="21" t="s">
        <v>10771</v>
      </c>
      <c r="C898" s="22" t="s">
        <v>382</v>
      </c>
      <c r="D898" s="23" t="s">
        <v>10387</v>
      </c>
    </row>
    <row r="899" spans="1:4" ht="33.950000000000003" customHeight="1" x14ac:dyDescent="0.2">
      <c r="A899" s="20" t="s">
        <v>10772</v>
      </c>
      <c r="B899" s="21" t="s">
        <v>10773</v>
      </c>
      <c r="C899" s="22" t="s">
        <v>382</v>
      </c>
      <c r="D899" s="23" t="s">
        <v>9809</v>
      </c>
    </row>
    <row r="900" spans="1:4" ht="33.950000000000003" customHeight="1" x14ac:dyDescent="0.2">
      <c r="A900" s="20" t="s">
        <v>10774</v>
      </c>
      <c r="B900" s="21" t="s">
        <v>10775</v>
      </c>
      <c r="C900" s="22" t="s">
        <v>382</v>
      </c>
      <c r="D900" s="23" t="s">
        <v>10776</v>
      </c>
    </row>
    <row r="901" spans="1:4" ht="33.950000000000003" customHeight="1" x14ac:dyDescent="0.2">
      <c r="A901" s="20" t="s">
        <v>10777</v>
      </c>
      <c r="B901" s="21" t="s">
        <v>10778</v>
      </c>
      <c r="C901" s="22" t="s">
        <v>382</v>
      </c>
      <c r="D901" s="23" t="s">
        <v>10779</v>
      </c>
    </row>
    <row r="902" spans="1:4" ht="33.950000000000003" customHeight="1" x14ac:dyDescent="0.2">
      <c r="A902" s="20" t="s">
        <v>10780</v>
      </c>
      <c r="B902" s="21" t="s">
        <v>10781</v>
      </c>
      <c r="C902" s="22" t="s">
        <v>382</v>
      </c>
      <c r="D902" s="23" t="s">
        <v>10076</v>
      </c>
    </row>
    <row r="903" spans="1:4" ht="33.950000000000003" customHeight="1" x14ac:dyDescent="0.2">
      <c r="A903" s="20" t="s">
        <v>10782</v>
      </c>
      <c r="B903" s="21" t="s">
        <v>10783</v>
      </c>
      <c r="C903" s="22" t="s">
        <v>382</v>
      </c>
      <c r="D903" s="23" t="s">
        <v>10784</v>
      </c>
    </row>
    <row r="904" spans="1:4" ht="33.950000000000003" customHeight="1" x14ac:dyDescent="0.2">
      <c r="A904" s="20" t="s">
        <v>10785</v>
      </c>
      <c r="B904" s="21" t="s">
        <v>10786</v>
      </c>
      <c r="C904" s="22" t="s">
        <v>382</v>
      </c>
      <c r="D904" s="23" t="s">
        <v>10405</v>
      </c>
    </row>
    <row r="905" spans="1:4" ht="33.950000000000003" customHeight="1" x14ac:dyDescent="0.2">
      <c r="A905" s="20" t="s">
        <v>10787</v>
      </c>
      <c r="B905" s="21" t="s">
        <v>10788</v>
      </c>
      <c r="C905" s="22" t="s">
        <v>382</v>
      </c>
      <c r="D905" s="23" t="s">
        <v>10789</v>
      </c>
    </row>
    <row r="906" spans="1:4" ht="33.950000000000003" customHeight="1" x14ac:dyDescent="0.2">
      <c r="A906" s="20" t="s">
        <v>10790</v>
      </c>
      <c r="B906" s="21" t="s">
        <v>10791</v>
      </c>
      <c r="C906" s="22" t="s">
        <v>382</v>
      </c>
      <c r="D906" s="23" t="s">
        <v>10792</v>
      </c>
    </row>
    <row r="907" spans="1:4" ht="33.950000000000003" customHeight="1" x14ac:dyDescent="0.2">
      <c r="A907" s="20" t="s">
        <v>10793</v>
      </c>
      <c r="B907" s="21" t="s">
        <v>10794</v>
      </c>
      <c r="C907" s="22" t="s">
        <v>382</v>
      </c>
      <c r="D907" s="23" t="s">
        <v>10795</v>
      </c>
    </row>
    <row r="908" spans="1:4" ht="33.950000000000003" customHeight="1" x14ac:dyDescent="0.2">
      <c r="A908" s="20" t="s">
        <v>10796</v>
      </c>
      <c r="B908" s="21" t="s">
        <v>10797</v>
      </c>
      <c r="C908" s="22" t="s">
        <v>382</v>
      </c>
      <c r="D908" s="23" t="s">
        <v>9789</v>
      </c>
    </row>
    <row r="909" spans="1:4" ht="33.950000000000003" customHeight="1" x14ac:dyDescent="0.2">
      <c r="A909" s="20" t="s">
        <v>10798</v>
      </c>
      <c r="B909" s="21" t="s">
        <v>10799</v>
      </c>
      <c r="C909" s="22" t="s">
        <v>382</v>
      </c>
      <c r="D909" s="23" t="s">
        <v>10800</v>
      </c>
    </row>
    <row r="910" spans="1:4" ht="33.950000000000003" customHeight="1" x14ac:dyDescent="0.2">
      <c r="A910" s="20" t="s">
        <v>10801</v>
      </c>
      <c r="B910" s="21" t="s">
        <v>10802</v>
      </c>
      <c r="C910" s="22" t="s">
        <v>382</v>
      </c>
      <c r="D910" s="23" t="s">
        <v>9783</v>
      </c>
    </row>
    <row r="911" spans="1:4" ht="33.950000000000003" customHeight="1" x14ac:dyDescent="0.2">
      <c r="A911" s="20" t="s">
        <v>10803</v>
      </c>
      <c r="B911" s="21" t="s">
        <v>10804</v>
      </c>
      <c r="C911" s="22" t="s">
        <v>382</v>
      </c>
      <c r="D911" s="23" t="s">
        <v>10805</v>
      </c>
    </row>
    <row r="912" spans="1:4" ht="33.950000000000003" customHeight="1" x14ac:dyDescent="0.2">
      <c r="A912" s="20" t="s">
        <v>10806</v>
      </c>
      <c r="B912" s="21" t="s">
        <v>10807</v>
      </c>
      <c r="C912" s="22" t="s">
        <v>382</v>
      </c>
      <c r="D912" s="23" t="s">
        <v>9872</v>
      </c>
    </row>
    <row r="913" spans="1:4" ht="33.950000000000003" customHeight="1" x14ac:dyDescent="0.2">
      <c r="A913" s="20" t="s">
        <v>10808</v>
      </c>
      <c r="B913" s="21" t="s">
        <v>10809</v>
      </c>
      <c r="C913" s="22" t="s">
        <v>382</v>
      </c>
      <c r="D913" s="23" t="s">
        <v>10810</v>
      </c>
    </row>
    <row r="914" spans="1:4" ht="33.950000000000003" customHeight="1" x14ac:dyDescent="0.2">
      <c r="A914" s="20" t="s">
        <v>10811</v>
      </c>
      <c r="B914" s="21" t="s">
        <v>10812</v>
      </c>
      <c r="C914" s="22" t="s">
        <v>382</v>
      </c>
      <c r="D914" s="23" t="s">
        <v>10813</v>
      </c>
    </row>
    <row r="915" spans="1:4" ht="33.950000000000003" customHeight="1" x14ac:dyDescent="0.2">
      <c r="A915" s="20" t="s">
        <v>10814</v>
      </c>
      <c r="B915" s="21" t="s">
        <v>10815</v>
      </c>
      <c r="C915" s="22" t="s">
        <v>382</v>
      </c>
      <c r="D915" s="23" t="s">
        <v>10816</v>
      </c>
    </row>
    <row r="916" spans="1:4" ht="33.950000000000003" customHeight="1" x14ac:dyDescent="0.2">
      <c r="A916" s="20" t="s">
        <v>10817</v>
      </c>
      <c r="B916" s="21" t="s">
        <v>10818</v>
      </c>
      <c r="C916" s="22" t="s">
        <v>382</v>
      </c>
      <c r="D916" s="23" t="s">
        <v>10819</v>
      </c>
    </row>
    <row r="917" spans="1:4" ht="33.950000000000003" customHeight="1" x14ac:dyDescent="0.2">
      <c r="A917" s="20" t="s">
        <v>10820</v>
      </c>
      <c r="B917" s="21" t="s">
        <v>10821</v>
      </c>
      <c r="C917" s="22" t="s">
        <v>382</v>
      </c>
      <c r="D917" s="23" t="s">
        <v>10402</v>
      </c>
    </row>
    <row r="918" spans="1:4" ht="33.950000000000003" customHeight="1" x14ac:dyDescent="0.2">
      <c r="A918" s="20" t="s">
        <v>10822</v>
      </c>
      <c r="B918" s="21" t="s">
        <v>10823</v>
      </c>
      <c r="C918" s="22" t="s">
        <v>382</v>
      </c>
      <c r="D918" s="23" t="s">
        <v>9940</v>
      </c>
    </row>
    <row r="919" spans="1:4" ht="33.950000000000003" customHeight="1" x14ac:dyDescent="0.2">
      <c r="A919" s="20" t="s">
        <v>10824</v>
      </c>
      <c r="B919" s="21" t="s">
        <v>10825</v>
      </c>
      <c r="C919" s="22" t="s">
        <v>382</v>
      </c>
      <c r="D919" s="23" t="s">
        <v>10826</v>
      </c>
    </row>
    <row r="920" spans="1:4" ht="33.950000000000003" customHeight="1" x14ac:dyDescent="0.2">
      <c r="A920" s="20" t="s">
        <v>10827</v>
      </c>
      <c r="B920" s="21" t="s">
        <v>10828</v>
      </c>
      <c r="C920" s="22" t="s">
        <v>382</v>
      </c>
      <c r="D920" s="23" t="s">
        <v>10829</v>
      </c>
    </row>
    <row r="921" spans="1:4" ht="33.950000000000003" customHeight="1" x14ac:dyDescent="0.2">
      <c r="A921" s="20" t="s">
        <v>10830</v>
      </c>
      <c r="B921" s="21" t="s">
        <v>10831</v>
      </c>
      <c r="C921" s="22" t="s">
        <v>382</v>
      </c>
      <c r="D921" s="23" t="s">
        <v>10832</v>
      </c>
    </row>
    <row r="922" spans="1:4" ht="33.950000000000003" customHeight="1" x14ac:dyDescent="0.2">
      <c r="A922" s="20" t="s">
        <v>10833</v>
      </c>
      <c r="B922" s="21" t="s">
        <v>10834</v>
      </c>
      <c r="C922" s="22" t="s">
        <v>382</v>
      </c>
      <c r="D922" s="23" t="s">
        <v>10835</v>
      </c>
    </row>
    <row r="923" spans="1:4" ht="33.950000000000003" customHeight="1" x14ac:dyDescent="0.2">
      <c r="A923" s="20" t="s">
        <v>10836</v>
      </c>
      <c r="B923" s="21" t="s">
        <v>10837</v>
      </c>
      <c r="C923" s="22" t="s">
        <v>382</v>
      </c>
      <c r="D923" s="23" t="s">
        <v>10838</v>
      </c>
    </row>
    <row r="924" spans="1:4" ht="33.950000000000003" customHeight="1" x14ac:dyDescent="0.2">
      <c r="A924" s="20" t="s">
        <v>10839</v>
      </c>
      <c r="B924" s="21" t="s">
        <v>10840</v>
      </c>
      <c r="C924" s="22" t="s">
        <v>382</v>
      </c>
      <c r="D924" s="23" t="s">
        <v>10841</v>
      </c>
    </row>
    <row r="925" spans="1:4" ht="33.950000000000003" customHeight="1" x14ac:dyDescent="0.2">
      <c r="A925" s="20" t="s">
        <v>10842</v>
      </c>
      <c r="B925" s="21" t="s">
        <v>10843</v>
      </c>
      <c r="C925" s="22" t="s">
        <v>382</v>
      </c>
      <c r="D925" s="23" t="s">
        <v>10844</v>
      </c>
    </row>
    <row r="926" spans="1:4" ht="33.950000000000003" customHeight="1" x14ac:dyDescent="0.2">
      <c r="A926" s="20" t="s">
        <v>10845</v>
      </c>
      <c r="B926" s="21" t="s">
        <v>10846</v>
      </c>
      <c r="C926" s="22" t="s">
        <v>382</v>
      </c>
      <c r="D926" s="23" t="s">
        <v>10847</v>
      </c>
    </row>
    <row r="927" spans="1:4" ht="33.950000000000003" customHeight="1" x14ac:dyDescent="0.2">
      <c r="A927" s="20" t="s">
        <v>10848</v>
      </c>
      <c r="B927" s="21" t="s">
        <v>10849</v>
      </c>
      <c r="C927" s="22" t="s">
        <v>382</v>
      </c>
      <c r="D927" s="23" t="s">
        <v>10850</v>
      </c>
    </row>
    <row r="928" spans="1:4" ht="33.950000000000003" customHeight="1" x14ac:dyDescent="0.2">
      <c r="A928" s="20" t="s">
        <v>10851</v>
      </c>
      <c r="B928" s="21" t="s">
        <v>10852</v>
      </c>
      <c r="C928" s="22" t="s">
        <v>382</v>
      </c>
      <c r="D928" s="23" t="s">
        <v>10841</v>
      </c>
    </row>
    <row r="929" spans="1:4" ht="33.950000000000003" customHeight="1" x14ac:dyDescent="0.2">
      <c r="A929" s="20" t="s">
        <v>10853</v>
      </c>
      <c r="B929" s="21" t="s">
        <v>10854</v>
      </c>
      <c r="C929" s="22" t="s">
        <v>382</v>
      </c>
      <c r="D929" s="23" t="s">
        <v>10855</v>
      </c>
    </row>
    <row r="930" spans="1:4" ht="33.950000000000003" customHeight="1" x14ac:dyDescent="0.2">
      <c r="A930" s="20" t="s">
        <v>10856</v>
      </c>
      <c r="B930" s="21" t="s">
        <v>10857</v>
      </c>
      <c r="C930" s="22" t="s">
        <v>382</v>
      </c>
      <c r="D930" s="23" t="s">
        <v>10396</v>
      </c>
    </row>
    <row r="931" spans="1:4" ht="33.950000000000003" customHeight="1" x14ac:dyDescent="0.2">
      <c r="A931" s="20" t="s">
        <v>10858</v>
      </c>
      <c r="B931" s="21" t="s">
        <v>10859</v>
      </c>
      <c r="C931" s="22" t="s">
        <v>382</v>
      </c>
      <c r="D931" s="23" t="s">
        <v>10860</v>
      </c>
    </row>
    <row r="932" spans="1:4" ht="33.950000000000003" customHeight="1" x14ac:dyDescent="0.2">
      <c r="A932" s="20" t="s">
        <v>10861</v>
      </c>
      <c r="B932" s="21" t="s">
        <v>10862</v>
      </c>
      <c r="C932" s="22" t="s">
        <v>382</v>
      </c>
      <c r="D932" s="23" t="s">
        <v>10863</v>
      </c>
    </row>
    <row r="933" spans="1:4" ht="33.950000000000003" customHeight="1" x14ac:dyDescent="0.2">
      <c r="A933" s="20" t="s">
        <v>10864</v>
      </c>
      <c r="B933" s="21" t="s">
        <v>10865</v>
      </c>
      <c r="C933" s="22" t="s">
        <v>382</v>
      </c>
      <c r="D933" s="23" t="s">
        <v>10866</v>
      </c>
    </row>
    <row r="934" spans="1:4" ht="33.950000000000003" customHeight="1" x14ac:dyDescent="0.2">
      <c r="A934" s="20" t="s">
        <v>10867</v>
      </c>
      <c r="B934" s="21" t="s">
        <v>10868</v>
      </c>
      <c r="C934" s="22" t="s">
        <v>382</v>
      </c>
      <c r="D934" s="23" t="s">
        <v>10869</v>
      </c>
    </row>
    <row r="935" spans="1:4" ht="33.950000000000003" customHeight="1" x14ac:dyDescent="0.2">
      <c r="A935" s="20" t="s">
        <v>10870</v>
      </c>
      <c r="B935" s="21" t="s">
        <v>10871</v>
      </c>
      <c r="C935" s="22" t="s">
        <v>382</v>
      </c>
      <c r="D935" s="23" t="s">
        <v>10872</v>
      </c>
    </row>
    <row r="936" spans="1:4" ht="33.950000000000003" customHeight="1" x14ac:dyDescent="0.2">
      <c r="A936" s="20" t="s">
        <v>10873</v>
      </c>
      <c r="B936" s="21" t="s">
        <v>10874</v>
      </c>
      <c r="C936" s="22" t="s">
        <v>382</v>
      </c>
      <c r="D936" s="23" t="s">
        <v>10875</v>
      </c>
    </row>
    <row r="937" spans="1:4" ht="33.950000000000003" customHeight="1" x14ac:dyDescent="0.2">
      <c r="A937" s="20" t="s">
        <v>10876</v>
      </c>
      <c r="B937" s="21" t="s">
        <v>10877</v>
      </c>
      <c r="C937" s="22" t="s">
        <v>382</v>
      </c>
      <c r="D937" s="23" t="s">
        <v>10878</v>
      </c>
    </row>
    <row r="938" spans="1:4" ht="33.950000000000003" customHeight="1" x14ac:dyDescent="0.2">
      <c r="A938" s="20" t="s">
        <v>10879</v>
      </c>
      <c r="B938" s="21" t="s">
        <v>10880</v>
      </c>
      <c r="C938" s="22" t="s">
        <v>382</v>
      </c>
      <c r="D938" s="23" t="s">
        <v>10881</v>
      </c>
    </row>
    <row r="939" spans="1:4" ht="33.950000000000003" customHeight="1" x14ac:dyDescent="0.2">
      <c r="A939" s="20" t="s">
        <v>10882</v>
      </c>
      <c r="B939" s="21" t="s">
        <v>10883</v>
      </c>
      <c r="C939" s="22" t="s">
        <v>382</v>
      </c>
      <c r="D939" s="23" t="s">
        <v>10884</v>
      </c>
    </row>
    <row r="940" spans="1:4" ht="33.950000000000003" customHeight="1" x14ac:dyDescent="0.2">
      <c r="A940" s="20" t="s">
        <v>10885</v>
      </c>
      <c r="B940" s="21" t="s">
        <v>10886</v>
      </c>
      <c r="C940" s="22" t="s">
        <v>382</v>
      </c>
      <c r="D940" s="23" t="s">
        <v>10887</v>
      </c>
    </row>
    <row r="941" spans="1:4" ht="33.950000000000003" customHeight="1" x14ac:dyDescent="0.2">
      <c r="A941" s="20" t="s">
        <v>10888</v>
      </c>
      <c r="B941" s="21" t="s">
        <v>10889</v>
      </c>
      <c r="C941" s="22" t="s">
        <v>382</v>
      </c>
      <c r="D941" s="23" t="s">
        <v>10890</v>
      </c>
    </row>
    <row r="942" spans="1:4" ht="33.950000000000003" customHeight="1" x14ac:dyDescent="0.2">
      <c r="A942" s="20" t="s">
        <v>10891</v>
      </c>
      <c r="B942" s="21" t="s">
        <v>10892</v>
      </c>
      <c r="C942" s="22" t="s">
        <v>382</v>
      </c>
      <c r="D942" s="23" t="s">
        <v>10893</v>
      </c>
    </row>
    <row r="943" spans="1:4" ht="33.950000000000003" customHeight="1" x14ac:dyDescent="0.2">
      <c r="A943" s="20" t="s">
        <v>10894</v>
      </c>
      <c r="B943" s="21" t="s">
        <v>10895</v>
      </c>
      <c r="C943" s="22" t="s">
        <v>382</v>
      </c>
      <c r="D943" s="23" t="s">
        <v>10896</v>
      </c>
    </row>
    <row r="944" spans="1:4" ht="33.950000000000003" customHeight="1" x14ac:dyDescent="0.2">
      <c r="A944" s="20" t="s">
        <v>10897</v>
      </c>
      <c r="B944" s="21" t="s">
        <v>10898</v>
      </c>
      <c r="C944" s="22" t="s">
        <v>382</v>
      </c>
      <c r="D944" s="23" t="s">
        <v>10899</v>
      </c>
    </row>
    <row r="945" spans="1:4" ht="33.950000000000003" customHeight="1" x14ac:dyDescent="0.2">
      <c r="A945" s="20" t="s">
        <v>10900</v>
      </c>
      <c r="B945" s="21" t="s">
        <v>10901</v>
      </c>
      <c r="C945" s="22" t="s">
        <v>382</v>
      </c>
      <c r="D945" s="23" t="s">
        <v>10902</v>
      </c>
    </row>
    <row r="946" spans="1:4" ht="33.950000000000003" customHeight="1" x14ac:dyDescent="0.2">
      <c r="A946" s="20" t="s">
        <v>10903</v>
      </c>
      <c r="B946" s="21" t="s">
        <v>10904</v>
      </c>
      <c r="C946" s="22" t="s">
        <v>382</v>
      </c>
      <c r="D946" s="23" t="s">
        <v>10905</v>
      </c>
    </row>
    <row r="947" spans="1:4" ht="33.950000000000003" customHeight="1" x14ac:dyDescent="0.2">
      <c r="A947" s="20" t="s">
        <v>10906</v>
      </c>
      <c r="B947" s="21" t="s">
        <v>10907</v>
      </c>
      <c r="C947" s="22" t="s">
        <v>382</v>
      </c>
      <c r="D947" s="23" t="s">
        <v>10908</v>
      </c>
    </row>
    <row r="948" spans="1:4" ht="33.950000000000003" customHeight="1" x14ac:dyDescent="0.2">
      <c r="A948" s="20" t="s">
        <v>10909</v>
      </c>
      <c r="B948" s="21" t="s">
        <v>10910</v>
      </c>
      <c r="C948" s="22" t="s">
        <v>382</v>
      </c>
      <c r="D948" s="23" t="s">
        <v>10911</v>
      </c>
    </row>
    <row r="949" spans="1:4" ht="33.950000000000003" customHeight="1" x14ac:dyDescent="0.2">
      <c r="A949" s="20" t="s">
        <v>10912</v>
      </c>
      <c r="B949" s="21" t="s">
        <v>10913</v>
      </c>
      <c r="C949" s="22" t="s">
        <v>382</v>
      </c>
      <c r="D949" s="23" t="s">
        <v>10850</v>
      </c>
    </row>
    <row r="950" spans="1:4" ht="33.950000000000003" customHeight="1" x14ac:dyDescent="0.2">
      <c r="A950" s="20" t="s">
        <v>10914</v>
      </c>
      <c r="B950" s="21" t="s">
        <v>10915</v>
      </c>
      <c r="C950" s="22" t="s">
        <v>382</v>
      </c>
      <c r="D950" s="23" t="s">
        <v>10022</v>
      </c>
    </row>
    <row r="951" spans="1:4" ht="33.950000000000003" customHeight="1" x14ac:dyDescent="0.2">
      <c r="A951" s="20" t="s">
        <v>10916</v>
      </c>
      <c r="B951" s="21" t="s">
        <v>10917</v>
      </c>
      <c r="C951" s="22" t="s">
        <v>382</v>
      </c>
      <c r="D951" s="23" t="s">
        <v>10918</v>
      </c>
    </row>
    <row r="952" spans="1:4" ht="33.950000000000003" customHeight="1" x14ac:dyDescent="0.2">
      <c r="A952" s="20" t="s">
        <v>10919</v>
      </c>
      <c r="B952" s="21" t="s">
        <v>10920</v>
      </c>
      <c r="C952" s="22" t="s">
        <v>382</v>
      </c>
      <c r="D952" s="23" t="s">
        <v>10396</v>
      </c>
    </row>
    <row r="953" spans="1:4" ht="33.950000000000003" customHeight="1" x14ac:dyDescent="0.2">
      <c r="A953" s="20" t="s">
        <v>10921</v>
      </c>
      <c r="B953" s="21" t="s">
        <v>10922</v>
      </c>
      <c r="C953" s="22" t="s">
        <v>382</v>
      </c>
      <c r="D953" s="23" t="s">
        <v>10923</v>
      </c>
    </row>
    <row r="954" spans="1:4" ht="33.950000000000003" customHeight="1" x14ac:dyDescent="0.2">
      <c r="A954" s="20" t="s">
        <v>10924</v>
      </c>
      <c r="B954" s="21" t="s">
        <v>10925</v>
      </c>
      <c r="C954" s="22" t="s">
        <v>382</v>
      </c>
      <c r="D954" s="23" t="s">
        <v>10863</v>
      </c>
    </row>
    <row r="955" spans="1:4" ht="33.950000000000003" customHeight="1" x14ac:dyDescent="0.2">
      <c r="A955" s="20" t="s">
        <v>10926</v>
      </c>
      <c r="B955" s="21" t="s">
        <v>10927</v>
      </c>
      <c r="C955" s="22" t="s">
        <v>382</v>
      </c>
      <c r="D955" s="23" t="s">
        <v>10928</v>
      </c>
    </row>
    <row r="956" spans="1:4" ht="33.950000000000003" customHeight="1" x14ac:dyDescent="0.2">
      <c r="A956" s="20" t="s">
        <v>10929</v>
      </c>
      <c r="B956" s="21" t="s">
        <v>10930</v>
      </c>
      <c r="C956" s="22" t="s">
        <v>382</v>
      </c>
      <c r="D956" s="23" t="s">
        <v>10396</v>
      </c>
    </row>
    <row r="957" spans="1:4" ht="33.950000000000003" customHeight="1" x14ac:dyDescent="0.2">
      <c r="A957" s="20" t="s">
        <v>10931</v>
      </c>
      <c r="B957" s="21" t="s">
        <v>10932</v>
      </c>
      <c r="C957" s="22" t="s">
        <v>382</v>
      </c>
      <c r="D957" s="23" t="s">
        <v>10860</v>
      </c>
    </row>
    <row r="958" spans="1:4" ht="33.950000000000003" customHeight="1" x14ac:dyDescent="0.2">
      <c r="A958" s="20" t="s">
        <v>10933</v>
      </c>
      <c r="B958" s="21" t="s">
        <v>10934</v>
      </c>
      <c r="C958" s="22" t="s">
        <v>382</v>
      </c>
      <c r="D958" s="23" t="s">
        <v>10935</v>
      </c>
    </row>
    <row r="959" spans="1:4" ht="33.950000000000003" customHeight="1" x14ac:dyDescent="0.2">
      <c r="A959" s="20" t="s">
        <v>10936</v>
      </c>
      <c r="B959" s="21" t="s">
        <v>10937</v>
      </c>
      <c r="C959" s="22" t="s">
        <v>382</v>
      </c>
      <c r="D959" s="23" t="s">
        <v>10938</v>
      </c>
    </row>
    <row r="960" spans="1:4" ht="33.950000000000003" customHeight="1" x14ac:dyDescent="0.2">
      <c r="A960" s="20" t="s">
        <v>10939</v>
      </c>
      <c r="B960" s="21" t="s">
        <v>10940</v>
      </c>
      <c r="C960" s="22" t="s">
        <v>382</v>
      </c>
      <c r="D960" s="23" t="s">
        <v>8446</v>
      </c>
    </row>
    <row r="961" spans="1:4" ht="33.950000000000003" customHeight="1" x14ac:dyDescent="0.2">
      <c r="A961" s="20" t="s">
        <v>10941</v>
      </c>
      <c r="B961" s="21" t="s">
        <v>10942</v>
      </c>
      <c r="C961" s="22" t="s">
        <v>382</v>
      </c>
      <c r="D961" s="23" t="s">
        <v>10943</v>
      </c>
    </row>
    <row r="962" spans="1:4" ht="33.950000000000003" customHeight="1" x14ac:dyDescent="0.2">
      <c r="A962" s="20" t="s">
        <v>10944</v>
      </c>
      <c r="B962" s="21" t="s">
        <v>10945</v>
      </c>
      <c r="C962" s="22" t="s">
        <v>382</v>
      </c>
      <c r="D962" s="23" t="s">
        <v>10946</v>
      </c>
    </row>
    <row r="963" spans="1:4" ht="33.950000000000003" customHeight="1" x14ac:dyDescent="0.2">
      <c r="A963" s="20" t="s">
        <v>10947</v>
      </c>
      <c r="B963" s="21" t="s">
        <v>10948</v>
      </c>
      <c r="C963" s="22" t="s">
        <v>382</v>
      </c>
      <c r="D963" s="23" t="s">
        <v>10949</v>
      </c>
    </row>
    <row r="964" spans="1:4" ht="33.950000000000003" customHeight="1" x14ac:dyDescent="0.2">
      <c r="A964" s="20" t="s">
        <v>10950</v>
      </c>
      <c r="B964" s="21" t="s">
        <v>10951</v>
      </c>
      <c r="C964" s="22" t="s">
        <v>382</v>
      </c>
      <c r="D964" s="23" t="s">
        <v>10408</v>
      </c>
    </row>
    <row r="965" spans="1:4" ht="33.950000000000003" customHeight="1" x14ac:dyDescent="0.2">
      <c r="A965" s="20" t="s">
        <v>10952</v>
      </c>
      <c r="B965" s="21" t="s">
        <v>10953</v>
      </c>
      <c r="C965" s="22" t="s">
        <v>382</v>
      </c>
      <c r="D965" s="23" t="s">
        <v>10954</v>
      </c>
    </row>
    <row r="966" spans="1:4" ht="33.950000000000003" customHeight="1" x14ac:dyDescent="0.2">
      <c r="A966" s="20" t="s">
        <v>10955</v>
      </c>
      <c r="B966" s="21" t="s">
        <v>10956</v>
      </c>
      <c r="C966" s="22" t="s">
        <v>382</v>
      </c>
      <c r="D966" s="23" t="s">
        <v>10957</v>
      </c>
    </row>
    <row r="967" spans="1:4" ht="33.950000000000003" customHeight="1" x14ac:dyDescent="0.2">
      <c r="A967" s="20" t="s">
        <v>10958</v>
      </c>
      <c r="B967" s="21" t="s">
        <v>10959</v>
      </c>
      <c r="C967" s="22" t="s">
        <v>382</v>
      </c>
      <c r="D967" s="23" t="s">
        <v>10960</v>
      </c>
    </row>
    <row r="968" spans="1:4" ht="33.950000000000003" customHeight="1" x14ac:dyDescent="0.2">
      <c r="A968" s="20" t="s">
        <v>10961</v>
      </c>
      <c r="B968" s="21" t="s">
        <v>10962</v>
      </c>
      <c r="C968" s="22" t="s">
        <v>382</v>
      </c>
      <c r="D968" s="23" t="s">
        <v>10963</v>
      </c>
    </row>
    <row r="969" spans="1:4" ht="33.950000000000003" customHeight="1" x14ac:dyDescent="0.2">
      <c r="A969" s="20" t="s">
        <v>10964</v>
      </c>
      <c r="B969" s="21" t="s">
        <v>10965</v>
      </c>
      <c r="C969" s="22" t="s">
        <v>382</v>
      </c>
      <c r="D969" s="23" t="s">
        <v>10966</v>
      </c>
    </row>
    <row r="970" spans="1:4" ht="33.950000000000003" customHeight="1" x14ac:dyDescent="0.2">
      <c r="A970" s="20" t="s">
        <v>10967</v>
      </c>
      <c r="B970" s="21" t="s">
        <v>10968</v>
      </c>
      <c r="C970" s="22" t="s">
        <v>382</v>
      </c>
      <c r="D970" s="23" t="s">
        <v>10969</v>
      </c>
    </row>
    <row r="971" spans="1:4" ht="33.950000000000003" customHeight="1" x14ac:dyDescent="0.2">
      <c r="A971" s="20" t="s">
        <v>10970</v>
      </c>
      <c r="B971" s="21" t="s">
        <v>10971</v>
      </c>
      <c r="C971" s="22" t="s">
        <v>382</v>
      </c>
      <c r="D971" s="23" t="s">
        <v>10972</v>
      </c>
    </row>
    <row r="972" spans="1:4" ht="33.950000000000003" customHeight="1" x14ac:dyDescent="0.2">
      <c r="A972" s="20" t="s">
        <v>10973</v>
      </c>
      <c r="B972" s="21" t="s">
        <v>10974</v>
      </c>
      <c r="C972" s="22" t="s">
        <v>382</v>
      </c>
      <c r="D972" s="23" t="s">
        <v>10975</v>
      </c>
    </row>
    <row r="973" spans="1:4" ht="33.950000000000003" customHeight="1" x14ac:dyDescent="0.2">
      <c r="A973" s="20" t="s">
        <v>10976</v>
      </c>
      <c r="B973" s="21" t="s">
        <v>10977</v>
      </c>
      <c r="C973" s="22" t="s">
        <v>382</v>
      </c>
      <c r="D973" s="23" t="s">
        <v>10978</v>
      </c>
    </row>
    <row r="974" spans="1:4" ht="33.950000000000003" customHeight="1" x14ac:dyDescent="0.2">
      <c r="A974" s="20" t="s">
        <v>10979</v>
      </c>
      <c r="B974" s="21" t="s">
        <v>10980</v>
      </c>
      <c r="C974" s="22" t="s">
        <v>382</v>
      </c>
      <c r="D974" s="23" t="s">
        <v>10073</v>
      </c>
    </row>
    <row r="975" spans="1:4" ht="33.950000000000003" customHeight="1" x14ac:dyDescent="0.2">
      <c r="A975" s="20" t="s">
        <v>10981</v>
      </c>
      <c r="B975" s="21" t="s">
        <v>10982</v>
      </c>
      <c r="C975" s="22" t="s">
        <v>382</v>
      </c>
      <c r="D975" s="23" t="s">
        <v>10983</v>
      </c>
    </row>
    <row r="976" spans="1:4" ht="33.950000000000003" customHeight="1" x14ac:dyDescent="0.2">
      <c r="A976" s="20" t="s">
        <v>10984</v>
      </c>
      <c r="B976" s="21" t="s">
        <v>10985</v>
      </c>
      <c r="C976" s="22" t="s">
        <v>382</v>
      </c>
      <c r="D976" s="23" t="s">
        <v>10986</v>
      </c>
    </row>
    <row r="977" spans="1:4" ht="33.950000000000003" customHeight="1" x14ac:dyDescent="0.2">
      <c r="A977" s="20" t="s">
        <v>10987</v>
      </c>
      <c r="B977" s="21" t="s">
        <v>10988</v>
      </c>
      <c r="C977" s="22" t="s">
        <v>382</v>
      </c>
      <c r="D977" s="23" t="s">
        <v>10419</v>
      </c>
    </row>
    <row r="978" spans="1:4" ht="33.950000000000003" customHeight="1" x14ac:dyDescent="0.2">
      <c r="A978" s="20" t="s">
        <v>10989</v>
      </c>
      <c r="B978" s="21" t="s">
        <v>10990</v>
      </c>
      <c r="C978" s="22" t="s">
        <v>382</v>
      </c>
      <c r="D978" s="23" t="s">
        <v>10422</v>
      </c>
    </row>
    <row r="979" spans="1:4" ht="33.950000000000003" customHeight="1" x14ac:dyDescent="0.2">
      <c r="A979" s="20" t="s">
        <v>10991</v>
      </c>
      <c r="B979" s="21" t="s">
        <v>10992</v>
      </c>
      <c r="C979" s="22" t="s">
        <v>382</v>
      </c>
      <c r="D979" s="23" t="s">
        <v>10993</v>
      </c>
    </row>
    <row r="980" spans="1:4" ht="33.950000000000003" customHeight="1" x14ac:dyDescent="0.2">
      <c r="A980" s="20" t="s">
        <v>10994</v>
      </c>
      <c r="B980" s="21" t="s">
        <v>10995</v>
      </c>
      <c r="C980" s="22" t="s">
        <v>382</v>
      </c>
      <c r="D980" s="23" t="s">
        <v>10996</v>
      </c>
    </row>
    <row r="981" spans="1:4" ht="33.950000000000003" customHeight="1" x14ac:dyDescent="0.2">
      <c r="A981" s="20" t="s">
        <v>10997</v>
      </c>
      <c r="B981" s="21" t="s">
        <v>10998</v>
      </c>
      <c r="C981" s="22" t="s">
        <v>382</v>
      </c>
      <c r="D981" s="23" t="s">
        <v>10999</v>
      </c>
    </row>
    <row r="982" spans="1:4" ht="33.950000000000003" customHeight="1" x14ac:dyDescent="0.2">
      <c r="A982" s="20" t="s">
        <v>11000</v>
      </c>
      <c r="B982" s="21" t="s">
        <v>11001</v>
      </c>
      <c r="C982" s="22" t="s">
        <v>382</v>
      </c>
      <c r="D982" s="23" t="s">
        <v>11002</v>
      </c>
    </row>
    <row r="983" spans="1:4" ht="33.950000000000003" customHeight="1" x14ac:dyDescent="0.2">
      <c r="A983" s="20" t="s">
        <v>11003</v>
      </c>
      <c r="B983" s="21" t="s">
        <v>11004</v>
      </c>
      <c r="C983" s="22" t="s">
        <v>382</v>
      </c>
      <c r="D983" s="23" t="s">
        <v>11005</v>
      </c>
    </row>
    <row r="984" spans="1:4" ht="33.950000000000003" customHeight="1" x14ac:dyDescent="0.2">
      <c r="A984" s="20" t="s">
        <v>11006</v>
      </c>
      <c r="B984" s="21" t="s">
        <v>11007</v>
      </c>
      <c r="C984" s="22" t="s">
        <v>382</v>
      </c>
      <c r="D984" s="23" t="s">
        <v>11008</v>
      </c>
    </row>
    <row r="985" spans="1:4" ht="33.950000000000003" customHeight="1" x14ac:dyDescent="0.2">
      <c r="A985" s="20" t="s">
        <v>11009</v>
      </c>
      <c r="B985" s="21" t="s">
        <v>11010</v>
      </c>
      <c r="C985" s="22" t="s">
        <v>382</v>
      </c>
      <c r="D985" s="23" t="s">
        <v>9651</v>
      </c>
    </row>
    <row r="986" spans="1:4" ht="33.950000000000003" customHeight="1" x14ac:dyDescent="0.2">
      <c r="A986" s="20" t="s">
        <v>11011</v>
      </c>
      <c r="B986" s="21" t="s">
        <v>11012</v>
      </c>
      <c r="C986" s="22" t="s">
        <v>382</v>
      </c>
      <c r="D986" s="23" t="s">
        <v>11013</v>
      </c>
    </row>
    <row r="987" spans="1:4" ht="33.950000000000003" customHeight="1" x14ac:dyDescent="0.2">
      <c r="A987" s="20" t="s">
        <v>11014</v>
      </c>
      <c r="B987" s="21" t="s">
        <v>11015</v>
      </c>
      <c r="C987" s="22" t="s">
        <v>382</v>
      </c>
      <c r="D987" s="23" t="s">
        <v>11016</v>
      </c>
    </row>
    <row r="988" spans="1:4" ht="33.950000000000003" customHeight="1" x14ac:dyDescent="0.2">
      <c r="A988" s="20" t="s">
        <v>11017</v>
      </c>
      <c r="B988" s="21" t="s">
        <v>11018</v>
      </c>
      <c r="C988" s="22" t="s">
        <v>382</v>
      </c>
      <c r="D988" s="23" t="s">
        <v>11019</v>
      </c>
    </row>
    <row r="989" spans="1:4" ht="33.950000000000003" customHeight="1" x14ac:dyDescent="0.2">
      <c r="A989" s="20" t="s">
        <v>11020</v>
      </c>
      <c r="B989" s="21" t="s">
        <v>11021</v>
      </c>
      <c r="C989" s="22" t="s">
        <v>382</v>
      </c>
      <c r="D989" s="23" t="s">
        <v>11022</v>
      </c>
    </row>
    <row r="990" spans="1:4" ht="33.950000000000003" customHeight="1" x14ac:dyDescent="0.2">
      <c r="A990" s="20" t="s">
        <v>11023</v>
      </c>
      <c r="B990" s="21" t="s">
        <v>11024</v>
      </c>
      <c r="C990" s="22" t="s">
        <v>382</v>
      </c>
      <c r="D990" s="23" t="s">
        <v>11025</v>
      </c>
    </row>
    <row r="991" spans="1:4" ht="33.950000000000003" customHeight="1" x14ac:dyDescent="0.2">
      <c r="A991" s="20" t="s">
        <v>11026</v>
      </c>
      <c r="B991" s="21" t="s">
        <v>11027</v>
      </c>
      <c r="C991" s="22" t="s">
        <v>382</v>
      </c>
      <c r="D991" s="23" t="s">
        <v>10269</v>
      </c>
    </row>
    <row r="992" spans="1:4" ht="33.950000000000003" customHeight="1" x14ac:dyDescent="0.2">
      <c r="A992" s="20" t="s">
        <v>11028</v>
      </c>
      <c r="B992" s="21" t="s">
        <v>11029</v>
      </c>
      <c r="C992" s="22" t="s">
        <v>382</v>
      </c>
      <c r="D992" s="23" t="s">
        <v>11030</v>
      </c>
    </row>
    <row r="993" spans="1:4" ht="33.950000000000003" customHeight="1" x14ac:dyDescent="0.2">
      <c r="A993" s="20" t="s">
        <v>11031</v>
      </c>
      <c r="B993" s="21" t="s">
        <v>11032</v>
      </c>
      <c r="C993" s="22" t="s">
        <v>382</v>
      </c>
      <c r="D993" s="23" t="s">
        <v>11033</v>
      </c>
    </row>
    <row r="994" spans="1:4" ht="33.950000000000003" customHeight="1" x14ac:dyDescent="0.2">
      <c r="A994" s="20" t="s">
        <v>11034</v>
      </c>
      <c r="B994" s="21" t="s">
        <v>11035</v>
      </c>
      <c r="C994" s="22" t="s">
        <v>382</v>
      </c>
      <c r="D994" s="23" t="s">
        <v>11036</v>
      </c>
    </row>
    <row r="995" spans="1:4" ht="33.950000000000003" customHeight="1" x14ac:dyDescent="0.2">
      <c r="A995" s="20" t="s">
        <v>11037</v>
      </c>
      <c r="B995" s="21" t="s">
        <v>11038</v>
      </c>
      <c r="C995" s="22" t="s">
        <v>382</v>
      </c>
      <c r="D995" s="23" t="s">
        <v>11039</v>
      </c>
    </row>
    <row r="996" spans="1:4" ht="33.950000000000003" customHeight="1" x14ac:dyDescent="0.2">
      <c r="A996" s="20" t="s">
        <v>11040</v>
      </c>
      <c r="B996" s="21" t="s">
        <v>11041</v>
      </c>
      <c r="C996" s="22" t="s">
        <v>382</v>
      </c>
      <c r="D996" s="23" t="s">
        <v>11042</v>
      </c>
    </row>
    <row r="997" spans="1:4" ht="33.950000000000003" customHeight="1" x14ac:dyDescent="0.2">
      <c r="A997" s="20" t="s">
        <v>11043</v>
      </c>
      <c r="B997" s="21" t="s">
        <v>11044</v>
      </c>
      <c r="C997" s="22" t="s">
        <v>382</v>
      </c>
      <c r="D997" s="23" t="s">
        <v>10284</v>
      </c>
    </row>
    <row r="998" spans="1:4" ht="33.950000000000003" customHeight="1" x14ac:dyDescent="0.2">
      <c r="A998" s="20" t="s">
        <v>11045</v>
      </c>
      <c r="B998" s="21" t="s">
        <v>11046</v>
      </c>
      <c r="C998" s="22" t="s">
        <v>382</v>
      </c>
      <c r="D998" s="23" t="s">
        <v>11047</v>
      </c>
    </row>
    <row r="999" spans="1:4" ht="33.950000000000003" customHeight="1" x14ac:dyDescent="0.2">
      <c r="A999" s="20" t="s">
        <v>11048</v>
      </c>
      <c r="B999" s="21" t="s">
        <v>11049</v>
      </c>
      <c r="C999" s="22" t="s">
        <v>382</v>
      </c>
      <c r="D999" s="23" t="s">
        <v>11050</v>
      </c>
    </row>
    <row r="1000" spans="1:4" ht="33.950000000000003" customHeight="1" x14ac:dyDescent="0.2">
      <c r="A1000" s="20" t="s">
        <v>11051</v>
      </c>
      <c r="B1000" s="21" t="s">
        <v>11052</v>
      </c>
      <c r="C1000" s="22" t="s">
        <v>382</v>
      </c>
      <c r="D1000" s="23" t="s">
        <v>10269</v>
      </c>
    </row>
    <row r="1001" spans="1:4" ht="33.950000000000003" customHeight="1" x14ac:dyDescent="0.2">
      <c r="A1001" s="20" t="s">
        <v>11053</v>
      </c>
      <c r="B1001" s="21" t="s">
        <v>11054</v>
      </c>
      <c r="C1001" s="22" t="s">
        <v>382</v>
      </c>
      <c r="D1001" s="23" t="s">
        <v>11055</v>
      </c>
    </row>
    <row r="1002" spans="1:4" ht="33.950000000000003" customHeight="1" x14ac:dyDescent="0.2">
      <c r="A1002" s="20" t="s">
        <v>11056</v>
      </c>
      <c r="B1002" s="21" t="s">
        <v>11057</v>
      </c>
      <c r="C1002" s="22" t="s">
        <v>382</v>
      </c>
      <c r="D1002" s="23" t="s">
        <v>8386</v>
      </c>
    </row>
    <row r="1003" spans="1:4" ht="33.950000000000003" customHeight="1" x14ac:dyDescent="0.2">
      <c r="A1003" s="20" t="s">
        <v>11058</v>
      </c>
      <c r="B1003" s="21" t="s">
        <v>11059</v>
      </c>
      <c r="C1003" s="22" t="s">
        <v>382</v>
      </c>
      <c r="D1003" s="23" t="s">
        <v>11060</v>
      </c>
    </row>
    <row r="1004" spans="1:4" ht="33.950000000000003" customHeight="1" x14ac:dyDescent="0.2">
      <c r="A1004" s="20" t="s">
        <v>11061</v>
      </c>
      <c r="B1004" s="21" t="s">
        <v>11062</v>
      </c>
      <c r="C1004" s="22" t="s">
        <v>382</v>
      </c>
      <c r="D1004" s="23" t="s">
        <v>11063</v>
      </c>
    </row>
    <row r="1005" spans="1:4" ht="33.950000000000003" customHeight="1" x14ac:dyDescent="0.2">
      <c r="A1005" s="20" t="s">
        <v>11064</v>
      </c>
      <c r="B1005" s="21" t="s">
        <v>11065</v>
      </c>
      <c r="C1005" s="22" t="s">
        <v>382</v>
      </c>
      <c r="D1005" s="23" t="s">
        <v>11066</v>
      </c>
    </row>
    <row r="1006" spans="1:4" ht="33.950000000000003" customHeight="1" x14ac:dyDescent="0.2">
      <c r="A1006" s="20" t="s">
        <v>11067</v>
      </c>
      <c r="B1006" s="21" t="s">
        <v>11068</v>
      </c>
      <c r="C1006" s="22" t="s">
        <v>382</v>
      </c>
      <c r="D1006" s="23" t="s">
        <v>10186</v>
      </c>
    </row>
    <row r="1007" spans="1:4" ht="33.950000000000003" customHeight="1" x14ac:dyDescent="0.2">
      <c r="A1007" s="20" t="s">
        <v>11069</v>
      </c>
      <c r="B1007" s="21" t="s">
        <v>11070</v>
      </c>
      <c r="C1007" s="22" t="s">
        <v>382</v>
      </c>
      <c r="D1007" s="23" t="s">
        <v>9973</v>
      </c>
    </row>
    <row r="1008" spans="1:4" ht="33.950000000000003" customHeight="1" x14ac:dyDescent="0.2">
      <c r="A1008" s="20" t="s">
        <v>11071</v>
      </c>
      <c r="B1008" s="21" t="s">
        <v>11072</v>
      </c>
      <c r="C1008" s="22" t="s">
        <v>382</v>
      </c>
      <c r="D1008" s="23" t="s">
        <v>11073</v>
      </c>
    </row>
    <row r="1009" spans="1:4" ht="33.950000000000003" customHeight="1" x14ac:dyDescent="0.2">
      <c r="A1009" s="20" t="s">
        <v>11074</v>
      </c>
      <c r="B1009" s="21" t="s">
        <v>11075</v>
      </c>
      <c r="C1009" s="22" t="s">
        <v>382</v>
      </c>
      <c r="D1009" s="23" t="s">
        <v>11039</v>
      </c>
    </row>
    <row r="1010" spans="1:4" ht="33.950000000000003" customHeight="1" x14ac:dyDescent="0.2">
      <c r="A1010" s="20" t="s">
        <v>11076</v>
      </c>
      <c r="B1010" s="21" t="s">
        <v>11077</v>
      </c>
      <c r="C1010" s="22" t="s">
        <v>382</v>
      </c>
      <c r="D1010" s="23" t="s">
        <v>11078</v>
      </c>
    </row>
    <row r="1011" spans="1:4" ht="33.950000000000003" customHeight="1" x14ac:dyDescent="0.2">
      <c r="A1011" s="20" t="s">
        <v>11079</v>
      </c>
      <c r="B1011" s="21" t="s">
        <v>11080</v>
      </c>
      <c r="C1011" s="22" t="s">
        <v>382</v>
      </c>
      <c r="D1011" s="23" t="s">
        <v>10444</v>
      </c>
    </row>
    <row r="1012" spans="1:4" ht="33.950000000000003" customHeight="1" x14ac:dyDescent="0.2">
      <c r="A1012" s="20" t="s">
        <v>11081</v>
      </c>
      <c r="B1012" s="21" t="s">
        <v>11082</v>
      </c>
      <c r="C1012" s="22" t="s">
        <v>382</v>
      </c>
      <c r="D1012" s="23" t="s">
        <v>9940</v>
      </c>
    </row>
    <row r="1013" spans="1:4" ht="33.950000000000003" customHeight="1" x14ac:dyDescent="0.2">
      <c r="A1013" s="20" t="s">
        <v>11083</v>
      </c>
      <c r="B1013" s="21" t="s">
        <v>11084</v>
      </c>
      <c r="C1013" s="22" t="s">
        <v>382</v>
      </c>
      <c r="D1013" s="23" t="s">
        <v>10826</v>
      </c>
    </row>
    <row r="1014" spans="1:4" ht="33.950000000000003" customHeight="1" x14ac:dyDescent="0.2">
      <c r="A1014" s="20" t="s">
        <v>11085</v>
      </c>
      <c r="B1014" s="21" t="s">
        <v>11086</v>
      </c>
      <c r="C1014" s="22" t="s">
        <v>382</v>
      </c>
      <c r="D1014" s="23" t="s">
        <v>11087</v>
      </c>
    </row>
    <row r="1015" spans="1:4" ht="33.950000000000003" customHeight="1" x14ac:dyDescent="0.2">
      <c r="A1015" s="20" t="s">
        <v>11088</v>
      </c>
      <c r="B1015" s="21" t="s">
        <v>11089</v>
      </c>
      <c r="C1015" s="22" t="s">
        <v>382</v>
      </c>
      <c r="D1015" s="23" t="s">
        <v>11090</v>
      </c>
    </row>
    <row r="1016" spans="1:4" ht="33.950000000000003" customHeight="1" x14ac:dyDescent="0.2">
      <c r="A1016" s="20" t="s">
        <v>11091</v>
      </c>
      <c r="B1016" s="21" t="s">
        <v>11092</v>
      </c>
      <c r="C1016" s="22" t="s">
        <v>382</v>
      </c>
      <c r="D1016" s="23" t="s">
        <v>11093</v>
      </c>
    </row>
    <row r="1017" spans="1:4" ht="33.950000000000003" customHeight="1" x14ac:dyDescent="0.2">
      <c r="A1017" s="20" t="s">
        <v>11094</v>
      </c>
      <c r="B1017" s="21" t="s">
        <v>11095</v>
      </c>
      <c r="C1017" s="22" t="s">
        <v>382</v>
      </c>
      <c r="D1017" s="23" t="s">
        <v>11096</v>
      </c>
    </row>
    <row r="1018" spans="1:4" ht="33.950000000000003" customHeight="1" x14ac:dyDescent="0.2">
      <c r="A1018" s="20" t="s">
        <v>11097</v>
      </c>
      <c r="B1018" s="21" t="s">
        <v>11098</v>
      </c>
      <c r="C1018" s="22" t="s">
        <v>382</v>
      </c>
      <c r="D1018" s="23" t="s">
        <v>11099</v>
      </c>
    </row>
    <row r="1019" spans="1:4" ht="33.950000000000003" customHeight="1" x14ac:dyDescent="0.2">
      <c r="A1019" s="20" t="s">
        <v>11100</v>
      </c>
      <c r="B1019" s="21" t="s">
        <v>11101</v>
      </c>
      <c r="C1019" s="22" t="s">
        <v>382</v>
      </c>
      <c r="D1019" s="23" t="s">
        <v>11102</v>
      </c>
    </row>
    <row r="1020" spans="1:4" ht="33.950000000000003" customHeight="1" x14ac:dyDescent="0.2">
      <c r="A1020" s="20" t="s">
        <v>11103</v>
      </c>
      <c r="B1020" s="21" t="s">
        <v>11104</v>
      </c>
      <c r="C1020" s="22" t="s">
        <v>382</v>
      </c>
      <c r="D1020" s="23" t="s">
        <v>11105</v>
      </c>
    </row>
    <row r="1021" spans="1:4" ht="33.950000000000003" customHeight="1" x14ac:dyDescent="0.2">
      <c r="A1021" s="20" t="s">
        <v>11106</v>
      </c>
      <c r="B1021" s="21" t="s">
        <v>11107</v>
      </c>
      <c r="C1021" s="22" t="s">
        <v>382</v>
      </c>
      <c r="D1021" s="23" t="s">
        <v>10949</v>
      </c>
    </row>
    <row r="1022" spans="1:4" ht="33.950000000000003" customHeight="1" x14ac:dyDescent="0.2">
      <c r="A1022" s="20" t="s">
        <v>11108</v>
      </c>
      <c r="B1022" s="21" t="s">
        <v>11109</v>
      </c>
      <c r="C1022" s="22" t="s">
        <v>382</v>
      </c>
      <c r="D1022" s="23" t="s">
        <v>11110</v>
      </c>
    </row>
    <row r="1023" spans="1:4" ht="33.950000000000003" customHeight="1" x14ac:dyDescent="0.2">
      <c r="A1023" s="20" t="s">
        <v>11111</v>
      </c>
      <c r="B1023" s="21" t="s">
        <v>11112</v>
      </c>
      <c r="C1023" s="22" t="s">
        <v>382</v>
      </c>
      <c r="D1023" s="23" t="s">
        <v>11113</v>
      </c>
    </row>
    <row r="1024" spans="1:4" ht="33.950000000000003" customHeight="1" x14ac:dyDescent="0.2">
      <c r="A1024" s="20" t="s">
        <v>11114</v>
      </c>
      <c r="B1024" s="21" t="s">
        <v>11115</v>
      </c>
      <c r="C1024" s="22" t="s">
        <v>382</v>
      </c>
      <c r="D1024" s="23" t="s">
        <v>11116</v>
      </c>
    </row>
    <row r="1025" spans="1:4" ht="33.950000000000003" customHeight="1" x14ac:dyDescent="0.2">
      <c r="A1025" s="20" t="s">
        <v>11117</v>
      </c>
      <c r="B1025" s="21" t="s">
        <v>11118</v>
      </c>
      <c r="C1025" s="22" t="s">
        <v>382</v>
      </c>
      <c r="D1025" s="23" t="s">
        <v>10422</v>
      </c>
    </row>
    <row r="1026" spans="1:4" ht="33.950000000000003" customHeight="1" x14ac:dyDescent="0.2">
      <c r="A1026" s="20" t="s">
        <v>11119</v>
      </c>
      <c r="B1026" s="21" t="s">
        <v>11120</v>
      </c>
      <c r="C1026" s="22" t="s">
        <v>382</v>
      </c>
      <c r="D1026" s="23" t="s">
        <v>11121</v>
      </c>
    </row>
    <row r="1027" spans="1:4" ht="33.950000000000003" customHeight="1" x14ac:dyDescent="0.2">
      <c r="A1027" s="20" t="s">
        <v>11122</v>
      </c>
      <c r="B1027" s="21" t="s">
        <v>11123</v>
      </c>
      <c r="C1027" s="22" t="s">
        <v>382</v>
      </c>
      <c r="D1027" s="23" t="s">
        <v>9582</v>
      </c>
    </row>
    <row r="1028" spans="1:4" ht="33.950000000000003" customHeight="1" x14ac:dyDescent="0.2">
      <c r="A1028" s="20" t="s">
        <v>11124</v>
      </c>
      <c r="B1028" s="21" t="s">
        <v>11125</v>
      </c>
      <c r="C1028" s="22" t="s">
        <v>382</v>
      </c>
      <c r="D1028" s="23" t="s">
        <v>10826</v>
      </c>
    </row>
    <row r="1029" spans="1:4" ht="33.950000000000003" customHeight="1" x14ac:dyDescent="0.2">
      <c r="A1029" s="20" t="s">
        <v>11126</v>
      </c>
      <c r="B1029" s="21" t="s">
        <v>11127</v>
      </c>
      <c r="C1029" s="22" t="s">
        <v>382</v>
      </c>
      <c r="D1029" s="23" t="s">
        <v>11128</v>
      </c>
    </row>
    <row r="1030" spans="1:4" ht="33.950000000000003" customHeight="1" x14ac:dyDescent="0.2">
      <c r="A1030" s="20" t="s">
        <v>11129</v>
      </c>
      <c r="B1030" s="21" t="s">
        <v>11130</v>
      </c>
      <c r="C1030" s="22" t="s">
        <v>382</v>
      </c>
      <c r="D1030" s="23" t="s">
        <v>10983</v>
      </c>
    </row>
    <row r="1031" spans="1:4" ht="33.950000000000003" customHeight="1" x14ac:dyDescent="0.2">
      <c r="A1031" s="20" t="s">
        <v>11131</v>
      </c>
      <c r="B1031" s="21" t="s">
        <v>11132</v>
      </c>
      <c r="C1031" s="22" t="s">
        <v>382</v>
      </c>
      <c r="D1031" s="23" t="s">
        <v>11133</v>
      </c>
    </row>
    <row r="1032" spans="1:4" ht="33.950000000000003" customHeight="1" x14ac:dyDescent="0.2">
      <c r="A1032" s="20" t="s">
        <v>11134</v>
      </c>
      <c r="B1032" s="21" t="s">
        <v>11135</v>
      </c>
      <c r="C1032" s="22" t="s">
        <v>382</v>
      </c>
      <c r="D1032" s="23" t="s">
        <v>11136</v>
      </c>
    </row>
    <row r="1033" spans="1:4" ht="33.950000000000003" customHeight="1" x14ac:dyDescent="0.2">
      <c r="A1033" s="20" t="s">
        <v>11137</v>
      </c>
      <c r="B1033" s="21" t="s">
        <v>11138</v>
      </c>
      <c r="C1033" s="22" t="s">
        <v>382</v>
      </c>
      <c r="D1033" s="23" t="s">
        <v>11139</v>
      </c>
    </row>
    <row r="1034" spans="1:4" ht="33.950000000000003" customHeight="1" x14ac:dyDescent="0.2">
      <c r="A1034" s="20" t="s">
        <v>11140</v>
      </c>
      <c r="B1034" s="21" t="s">
        <v>11141</v>
      </c>
      <c r="C1034" s="22" t="s">
        <v>382</v>
      </c>
      <c r="D1034" s="23" t="s">
        <v>11142</v>
      </c>
    </row>
    <row r="1035" spans="1:4" ht="33.950000000000003" customHeight="1" x14ac:dyDescent="0.2">
      <c r="A1035" s="20" t="s">
        <v>11143</v>
      </c>
      <c r="B1035" s="21" t="s">
        <v>11144</v>
      </c>
      <c r="C1035" s="22" t="s">
        <v>382</v>
      </c>
      <c r="D1035" s="23" t="s">
        <v>11145</v>
      </c>
    </row>
    <row r="1036" spans="1:4" ht="33.950000000000003" customHeight="1" x14ac:dyDescent="0.2">
      <c r="A1036" s="20" t="s">
        <v>11146</v>
      </c>
      <c r="B1036" s="21" t="s">
        <v>11147</v>
      </c>
      <c r="C1036" s="22" t="s">
        <v>382</v>
      </c>
      <c r="D1036" s="23" t="s">
        <v>10314</v>
      </c>
    </row>
    <row r="1037" spans="1:4" ht="33.950000000000003" customHeight="1" x14ac:dyDescent="0.2">
      <c r="A1037" s="20" t="s">
        <v>11148</v>
      </c>
      <c r="B1037" s="21" t="s">
        <v>11149</v>
      </c>
      <c r="C1037" s="22" t="s">
        <v>382</v>
      </c>
      <c r="D1037" s="23" t="s">
        <v>10464</v>
      </c>
    </row>
    <row r="1038" spans="1:4" ht="33.950000000000003" customHeight="1" x14ac:dyDescent="0.2">
      <c r="A1038" s="20" t="s">
        <v>11150</v>
      </c>
      <c r="B1038" s="21" t="s">
        <v>11151</v>
      </c>
      <c r="C1038" s="22" t="s">
        <v>382</v>
      </c>
      <c r="D1038" s="23" t="s">
        <v>9940</v>
      </c>
    </row>
    <row r="1039" spans="1:4" ht="33.950000000000003" customHeight="1" x14ac:dyDescent="0.2">
      <c r="A1039" s="20" t="s">
        <v>11152</v>
      </c>
      <c r="B1039" s="21" t="s">
        <v>11153</v>
      </c>
      <c r="C1039" s="22" t="s">
        <v>382</v>
      </c>
      <c r="D1039" s="23" t="s">
        <v>10570</v>
      </c>
    </row>
    <row r="1040" spans="1:4" ht="33.950000000000003" customHeight="1" x14ac:dyDescent="0.2">
      <c r="A1040" s="20" t="s">
        <v>11154</v>
      </c>
      <c r="B1040" s="21" t="s">
        <v>11155</v>
      </c>
      <c r="C1040" s="22" t="s">
        <v>382</v>
      </c>
      <c r="D1040" s="23" t="s">
        <v>10464</v>
      </c>
    </row>
    <row r="1041" spans="1:4" ht="33.950000000000003" customHeight="1" x14ac:dyDescent="0.2">
      <c r="A1041" s="20" t="s">
        <v>11156</v>
      </c>
      <c r="B1041" s="21" t="s">
        <v>11157</v>
      </c>
      <c r="C1041" s="22" t="s">
        <v>382</v>
      </c>
      <c r="D1041" s="23" t="s">
        <v>10399</v>
      </c>
    </row>
    <row r="1042" spans="1:4" ht="33.950000000000003" customHeight="1" x14ac:dyDescent="0.2">
      <c r="A1042" s="20" t="s">
        <v>11158</v>
      </c>
      <c r="B1042" s="21" t="s">
        <v>11159</v>
      </c>
      <c r="C1042" s="22" t="s">
        <v>382</v>
      </c>
      <c r="D1042" s="23" t="s">
        <v>11160</v>
      </c>
    </row>
    <row r="1043" spans="1:4" ht="33.950000000000003" customHeight="1" x14ac:dyDescent="0.2">
      <c r="A1043" s="20" t="s">
        <v>11161</v>
      </c>
      <c r="B1043" s="21" t="s">
        <v>11162</v>
      </c>
      <c r="C1043" s="22" t="s">
        <v>382</v>
      </c>
      <c r="D1043" s="23" t="s">
        <v>11163</v>
      </c>
    </row>
    <row r="1044" spans="1:4" ht="33.950000000000003" customHeight="1" x14ac:dyDescent="0.2">
      <c r="A1044" s="20" t="s">
        <v>11164</v>
      </c>
      <c r="B1044" s="21" t="s">
        <v>11165</v>
      </c>
      <c r="C1044" s="22" t="s">
        <v>382</v>
      </c>
      <c r="D1044" s="23" t="s">
        <v>11166</v>
      </c>
    </row>
    <row r="1045" spans="1:4" ht="33.950000000000003" customHeight="1" x14ac:dyDescent="0.2">
      <c r="A1045" s="20" t="s">
        <v>11167</v>
      </c>
      <c r="B1045" s="21" t="s">
        <v>11168</v>
      </c>
      <c r="C1045" s="22" t="s">
        <v>382</v>
      </c>
      <c r="D1045" s="23" t="s">
        <v>11169</v>
      </c>
    </row>
    <row r="1046" spans="1:4" ht="33.950000000000003" customHeight="1" x14ac:dyDescent="0.2">
      <c r="A1046" s="20" t="s">
        <v>11170</v>
      </c>
      <c r="B1046" s="21" t="s">
        <v>11171</v>
      </c>
      <c r="C1046" s="22" t="s">
        <v>382</v>
      </c>
      <c r="D1046" s="23" t="s">
        <v>10725</v>
      </c>
    </row>
    <row r="1047" spans="1:4" ht="33.950000000000003" customHeight="1" x14ac:dyDescent="0.2">
      <c r="A1047" s="20" t="s">
        <v>11172</v>
      </c>
      <c r="B1047" s="21" t="s">
        <v>11173</v>
      </c>
      <c r="C1047" s="22" t="s">
        <v>382</v>
      </c>
      <c r="D1047" s="23" t="s">
        <v>11174</v>
      </c>
    </row>
    <row r="1048" spans="1:4" ht="33.950000000000003" customHeight="1" x14ac:dyDescent="0.2">
      <c r="A1048" s="20" t="s">
        <v>11175</v>
      </c>
      <c r="B1048" s="21" t="s">
        <v>11176</v>
      </c>
      <c r="C1048" s="22" t="s">
        <v>382</v>
      </c>
      <c r="D1048" s="23" t="s">
        <v>11177</v>
      </c>
    </row>
    <row r="1049" spans="1:4" ht="33.950000000000003" customHeight="1" x14ac:dyDescent="0.2">
      <c r="A1049" s="20" t="s">
        <v>11178</v>
      </c>
      <c r="B1049" s="21" t="s">
        <v>11179</v>
      </c>
      <c r="C1049" s="22" t="s">
        <v>382</v>
      </c>
      <c r="D1049" s="23" t="s">
        <v>11180</v>
      </c>
    </row>
    <row r="1050" spans="1:4" ht="33.950000000000003" customHeight="1" x14ac:dyDescent="0.2">
      <c r="A1050" s="20" t="s">
        <v>11181</v>
      </c>
      <c r="B1050" s="21" t="s">
        <v>11182</v>
      </c>
      <c r="C1050" s="22" t="s">
        <v>382</v>
      </c>
      <c r="D1050" s="23" t="s">
        <v>10570</v>
      </c>
    </row>
    <row r="1051" spans="1:4" ht="33.950000000000003" customHeight="1" x14ac:dyDescent="0.2">
      <c r="A1051" s="20" t="s">
        <v>11183</v>
      </c>
      <c r="B1051" s="21" t="s">
        <v>11184</v>
      </c>
      <c r="C1051" s="22" t="s">
        <v>382</v>
      </c>
      <c r="D1051" s="23" t="s">
        <v>11185</v>
      </c>
    </row>
    <row r="1052" spans="1:4" ht="33.950000000000003" customHeight="1" x14ac:dyDescent="0.2">
      <c r="A1052" s="20" t="s">
        <v>11186</v>
      </c>
      <c r="B1052" s="21" t="s">
        <v>11187</v>
      </c>
      <c r="C1052" s="22" t="s">
        <v>382</v>
      </c>
      <c r="D1052" s="23" t="s">
        <v>11188</v>
      </c>
    </row>
    <row r="1053" spans="1:4" ht="33.950000000000003" customHeight="1" x14ac:dyDescent="0.2">
      <c r="A1053" s="20" t="s">
        <v>11189</v>
      </c>
      <c r="B1053" s="21" t="s">
        <v>11190</v>
      </c>
      <c r="C1053" s="22" t="s">
        <v>382</v>
      </c>
      <c r="D1053" s="23" t="s">
        <v>11191</v>
      </c>
    </row>
    <row r="1054" spans="1:4" ht="33.950000000000003" customHeight="1" x14ac:dyDescent="0.2">
      <c r="A1054" s="20" t="s">
        <v>11192</v>
      </c>
      <c r="B1054" s="21" t="s">
        <v>11193</v>
      </c>
      <c r="C1054" s="22" t="s">
        <v>382</v>
      </c>
      <c r="D1054" s="23" t="s">
        <v>11194</v>
      </c>
    </row>
    <row r="1055" spans="1:4" ht="33.950000000000003" customHeight="1" x14ac:dyDescent="0.2">
      <c r="A1055" s="20" t="s">
        <v>11195</v>
      </c>
      <c r="B1055" s="21" t="s">
        <v>11196</v>
      </c>
      <c r="C1055" s="22" t="s">
        <v>382</v>
      </c>
      <c r="D1055" s="23" t="s">
        <v>11197</v>
      </c>
    </row>
    <row r="1056" spans="1:4" ht="33.950000000000003" customHeight="1" x14ac:dyDescent="0.2">
      <c r="A1056" s="20" t="s">
        <v>11198</v>
      </c>
      <c r="B1056" s="21" t="s">
        <v>11199</v>
      </c>
      <c r="C1056" s="22" t="s">
        <v>382</v>
      </c>
      <c r="D1056" s="23" t="s">
        <v>11200</v>
      </c>
    </row>
    <row r="1057" spans="1:4" ht="33.950000000000003" customHeight="1" x14ac:dyDescent="0.2">
      <c r="A1057" s="20" t="s">
        <v>11201</v>
      </c>
      <c r="B1057" s="21" t="s">
        <v>11202</v>
      </c>
      <c r="C1057" s="22" t="s">
        <v>382</v>
      </c>
      <c r="D1057" s="23" t="s">
        <v>11203</v>
      </c>
    </row>
    <row r="1058" spans="1:4" ht="33.950000000000003" customHeight="1" x14ac:dyDescent="0.2">
      <c r="A1058" s="20" t="s">
        <v>11204</v>
      </c>
      <c r="B1058" s="21" t="s">
        <v>11205</v>
      </c>
      <c r="C1058" s="22" t="s">
        <v>382</v>
      </c>
      <c r="D1058" s="23" t="s">
        <v>11206</v>
      </c>
    </row>
    <row r="1059" spans="1:4" ht="33.950000000000003" customHeight="1" x14ac:dyDescent="0.2">
      <c r="A1059" s="20" t="s">
        <v>11207</v>
      </c>
      <c r="B1059" s="21" t="s">
        <v>11208</v>
      </c>
      <c r="C1059" s="22" t="s">
        <v>382</v>
      </c>
      <c r="D1059" s="23" t="s">
        <v>11209</v>
      </c>
    </row>
    <row r="1060" spans="1:4" ht="33.950000000000003" customHeight="1" x14ac:dyDescent="0.2">
      <c r="A1060" s="20" t="s">
        <v>11210</v>
      </c>
      <c r="B1060" s="21" t="s">
        <v>11211</v>
      </c>
      <c r="C1060" s="22" t="s">
        <v>382</v>
      </c>
      <c r="D1060" s="23" t="s">
        <v>11160</v>
      </c>
    </row>
    <row r="1061" spans="1:4" ht="33.950000000000003" customHeight="1" x14ac:dyDescent="0.2">
      <c r="A1061" s="20" t="s">
        <v>11212</v>
      </c>
      <c r="B1061" s="21" t="s">
        <v>11213</v>
      </c>
      <c r="C1061" s="22" t="s">
        <v>382</v>
      </c>
      <c r="D1061" s="23" t="s">
        <v>11214</v>
      </c>
    </row>
    <row r="1062" spans="1:4" ht="33.950000000000003" customHeight="1" x14ac:dyDescent="0.2">
      <c r="A1062" s="20" t="s">
        <v>11215</v>
      </c>
      <c r="B1062" s="21" t="s">
        <v>11216</v>
      </c>
      <c r="C1062" s="22" t="s">
        <v>382</v>
      </c>
      <c r="D1062" s="23" t="s">
        <v>11217</v>
      </c>
    </row>
    <row r="1063" spans="1:4" ht="33.950000000000003" customHeight="1" x14ac:dyDescent="0.2">
      <c r="A1063" s="20" t="s">
        <v>11218</v>
      </c>
      <c r="B1063" s="21" t="s">
        <v>11219</v>
      </c>
      <c r="C1063" s="22" t="s">
        <v>382</v>
      </c>
      <c r="D1063" s="23" t="s">
        <v>11220</v>
      </c>
    </row>
    <row r="1064" spans="1:4" ht="33.950000000000003" customHeight="1" x14ac:dyDescent="0.2">
      <c r="A1064" s="20" t="s">
        <v>11221</v>
      </c>
      <c r="B1064" s="21" t="s">
        <v>11222</v>
      </c>
      <c r="C1064" s="22" t="s">
        <v>382</v>
      </c>
      <c r="D1064" s="23" t="s">
        <v>11223</v>
      </c>
    </row>
    <row r="1065" spans="1:4" ht="33.950000000000003" customHeight="1" x14ac:dyDescent="0.2">
      <c r="A1065" s="20" t="s">
        <v>11224</v>
      </c>
      <c r="B1065" s="21" t="s">
        <v>11225</v>
      </c>
      <c r="C1065" s="22" t="s">
        <v>382</v>
      </c>
      <c r="D1065" s="23" t="s">
        <v>11226</v>
      </c>
    </row>
    <row r="1066" spans="1:4" ht="33.950000000000003" customHeight="1" x14ac:dyDescent="0.2">
      <c r="A1066" s="20" t="s">
        <v>11227</v>
      </c>
      <c r="B1066" s="21" t="s">
        <v>11228</v>
      </c>
      <c r="C1066" s="22" t="s">
        <v>382</v>
      </c>
      <c r="D1066" s="23" t="s">
        <v>11229</v>
      </c>
    </row>
    <row r="1067" spans="1:4" ht="33.950000000000003" customHeight="1" x14ac:dyDescent="0.2">
      <c r="A1067" s="20" t="s">
        <v>11230</v>
      </c>
      <c r="B1067" s="21" t="s">
        <v>11231</v>
      </c>
      <c r="C1067" s="22" t="s">
        <v>382</v>
      </c>
      <c r="D1067" s="23" t="s">
        <v>11232</v>
      </c>
    </row>
    <row r="1068" spans="1:4" ht="33.950000000000003" customHeight="1" x14ac:dyDescent="0.2">
      <c r="A1068" s="20" t="s">
        <v>11233</v>
      </c>
      <c r="B1068" s="21" t="s">
        <v>11234</v>
      </c>
      <c r="C1068" s="22" t="s">
        <v>382</v>
      </c>
      <c r="D1068" s="23" t="s">
        <v>11235</v>
      </c>
    </row>
    <row r="1069" spans="1:4" ht="33.950000000000003" customHeight="1" x14ac:dyDescent="0.2">
      <c r="A1069" s="20" t="s">
        <v>11236</v>
      </c>
      <c r="B1069" s="21" t="s">
        <v>11237</v>
      </c>
      <c r="C1069" s="22" t="s">
        <v>382</v>
      </c>
      <c r="D1069" s="23" t="s">
        <v>11238</v>
      </c>
    </row>
    <row r="1070" spans="1:4" ht="33.950000000000003" customHeight="1" x14ac:dyDescent="0.2">
      <c r="A1070" s="20" t="s">
        <v>11239</v>
      </c>
      <c r="B1070" s="21" t="s">
        <v>11240</v>
      </c>
      <c r="C1070" s="22" t="s">
        <v>382</v>
      </c>
      <c r="D1070" s="23" t="s">
        <v>11241</v>
      </c>
    </row>
    <row r="1071" spans="1:4" ht="33.950000000000003" customHeight="1" x14ac:dyDescent="0.2">
      <c r="A1071" s="20" t="s">
        <v>11242</v>
      </c>
      <c r="B1071" s="21" t="s">
        <v>11243</v>
      </c>
      <c r="C1071" s="22" t="s">
        <v>382</v>
      </c>
      <c r="D1071" s="23" t="s">
        <v>11244</v>
      </c>
    </row>
    <row r="1072" spans="1:4" ht="33.950000000000003" customHeight="1" x14ac:dyDescent="0.2">
      <c r="A1072" s="20" t="s">
        <v>11245</v>
      </c>
      <c r="B1072" s="21" t="s">
        <v>11246</v>
      </c>
      <c r="C1072" s="22" t="s">
        <v>382</v>
      </c>
      <c r="D1072" s="23" t="s">
        <v>11247</v>
      </c>
    </row>
    <row r="1073" spans="1:4" ht="33.950000000000003" customHeight="1" x14ac:dyDescent="0.2">
      <c r="A1073" s="20" t="s">
        <v>11248</v>
      </c>
      <c r="B1073" s="21" t="s">
        <v>11249</v>
      </c>
      <c r="C1073" s="22" t="s">
        <v>382</v>
      </c>
      <c r="D1073" s="23" t="s">
        <v>11250</v>
      </c>
    </row>
    <row r="1074" spans="1:4" ht="33.950000000000003" customHeight="1" x14ac:dyDescent="0.2">
      <c r="A1074" s="20" t="s">
        <v>11251</v>
      </c>
      <c r="B1074" s="21" t="s">
        <v>11252</v>
      </c>
      <c r="C1074" s="22" t="s">
        <v>382</v>
      </c>
      <c r="D1074" s="23" t="s">
        <v>11253</v>
      </c>
    </row>
    <row r="1075" spans="1:4" ht="33.950000000000003" customHeight="1" x14ac:dyDescent="0.2">
      <c r="A1075" s="20" t="s">
        <v>11254</v>
      </c>
      <c r="B1075" s="21" t="s">
        <v>11255</v>
      </c>
      <c r="C1075" s="22" t="s">
        <v>382</v>
      </c>
      <c r="D1075" s="23" t="s">
        <v>10387</v>
      </c>
    </row>
    <row r="1076" spans="1:4" ht="33.950000000000003" customHeight="1" x14ac:dyDescent="0.2">
      <c r="A1076" s="20" t="s">
        <v>11256</v>
      </c>
      <c r="B1076" s="21" t="s">
        <v>11257</v>
      </c>
      <c r="C1076" s="22" t="s">
        <v>382</v>
      </c>
      <c r="D1076" s="23" t="s">
        <v>11258</v>
      </c>
    </row>
    <row r="1077" spans="1:4" ht="33.950000000000003" customHeight="1" x14ac:dyDescent="0.2">
      <c r="A1077" s="20" t="s">
        <v>11259</v>
      </c>
      <c r="B1077" s="21" t="s">
        <v>11260</v>
      </c>
      <c r="C1077" s="22" t="s">
        <v>382</v>
      </c>
      <c r="D1077" s="23" t="s">
        <v>10986</v>
      </c>
    </row>
    <row r="1078" spans="1:4" ht="33.950000000000003" customHeight="1" x14ac:dyDescent="0.2">
      <c r="A1078" s="20" t="s">
        <v>11261</v>
      </c>
      <c r="B1078" s="21" t="s">
        <v>11262</v>
      </c>
      <c r="C1078" s="22" t="s">
        <v>382</v>
      </c>
      <c r="D1078" s="23" t="s">
        <v>11263</v>
      </c>
    </row>
    <row r="1079" spans="1:4" ht="33.950000000000003" customHeight="1" x14ac:dyDescent="0.2">
      <c r="A1079" s="20" t="s">
        <v>11264</v>
      </c>
      <c r="B1079" s="21" t="s">
        <v>11265</v>
      </c>
      <c r="C1079" s="22" t="s">
        <v>382</v>
      </c>
      <c r="D1079" s="23" t="s">
        <v>10379</v>
      </c>
    </row>
    <row r="1080" spans="1:4" ht="33.950000000000003" customHeight="1" x14ac:dyDescent="0.2">
      <c r="A1080" s="20" t="s">
        <v>11266</v>
      </c>
      <c r="B1080" s="21" t="s">
        <v>11267</v>
      </c>
      <c r="C1080" s="22" t="s">
        <v>382</v>
      </c>
      <c r="D1080" s="23" t="s">
        <v>11268</v>
      </c>
    </row>
    <row r="1081" spans="1:4" ht="33.950000000000003" customHeight="1" x14ac:dyDescent="0.2">
      <c r="A1081" s="20" t="s">
        <v>11269</v>
      </c>
      <c r="B1081" s="21" t="s">
        <v>11270</v>
      </c>
      <c r="C1081" s="22" t="s">
        <v>382</v>
      </c>
      <c r="D1081" s="23" t="s">
        <v>11271</v>
      </c>
    </row>
    <row r="1082" spans="1:4" ht="33.950000000000003" customHeight="1" x14ac:dyDescent="0.2">
      <c r="A1082" s="20" t="s">
        <v>11272</v>
      </c>
      <c r="B1082" s="21" t="s">
        <v>11273</v>
      </c>
      <c r="C1082" s="22" t="s">
        <v>382</v>
      </c>
      <c r="D1082" s="23" t="s">
        <v>11274</v>
      </c>
    </row>
    <row r="1083" spans="1:4" ht="33.950000000000003" customHeight="1" x14ac:dyDescent="0.2">
      <c r="A1083" s="20" t="s">
        <v>11275</v>
      </c>
      <c r="B1083" s="21" t="s">
        <v>11276</v>
      </c>
      <c r="C1083" s="22" t="s">
        <v>382</v>
      </c>
      <c r="D1083" s="23" t="s">
        <v>8389</v>
      </c>
    </row>
    <row r="1084" spans="1:4" ht="33.950000000000003" customHeight="1" x14ac:dyDescent="0.2">
      <c r="A1084" s="20" t="s">
        <v>11277</v>
      </c>
      <c r="B1084" s="21" t="s">
        <v>11278</v>
      </c>
      <c r="C1084" s="22" t="s">
        <v>382</v>
      </c>
      <c r="D1084" s="23" t="s">
        <v>11279</v>
      </c>
    </row>
    <row r="1085" spans="1:4" ht="33.950000000000003" customHeight="1" x14ac:dyDescent="0.2">
      <c r="A1085" s="20" t="s">
        <v>11280</v>
      </c>
      <c r="B1085" s="21" t="s">
        <v>11281</v>
      </c>
      <c r="C1085" s="22" t="s">
        <v>382</v>
      </c>
      <c r="D1085" s="23" t="s">
        <v>11282</v>
      </c>
    </row>
    <row r="1086" spans="1:4" ht="33.950000000000003" customHeight="1" x14ac:dyDescent="0.2">
      <c r="A1086" s="20" t="s">
        <v>11283</v>
      </c>
      <c r="B1086" s="21" t="s">
        <v>11284</v>
      </c>
      <c r="C1086" s="22" t="s">
        <v>382</v>
      </c>
      <c r="D1086" s="23" t="s">
        <v>9984</v>
      </c>
    </row>
    <row r="1087" spans="1:4" ht="33.950000000000003" customHeight="1" x14ac:dyDescent="0.2">
      <c r="A1087" s="20" t="s">
        <v>11285</v>
      </c>
      <c r="B1087" s="21" t="s">
        <v>11286</v>
      </c>
      <c r="C1087" s="22" t="s">
        <v>382</v>
      </c>
      <c r="D1087" s="23" t="s">
        <v>10005</v>
      </c>
    </row>
    <row r="1088" spans="1:4" ht="33.950000000000003" customHeight="1" x14ac:dyDescent="0.2">
      <c r="A1088" s="20" t="s">
        <v>11287</v>
      </c>
      <c r="B1088" s="21" t="s">
        <v>11288</v>
      </c>
      <c r="C1088" s="22" t="s">
        <v>382</v>
      </c>
      <c r="D1088" s="23" t="s">
        <v>10562</v>
      </c>
    </row>
    <row r="1089" spans="1:4" ht="33.950000000000003" customHeight="1" x14ac:dyDescent="0.2">
      <c r="A1089" s="20" t="s">
        <v>11289</v>
      </c>
      <c r="B1089" s="21" t="s">
        <v>11290</v>
      </c>
      <c r="C1089" s="22" t="s">
        <v>382</v>
      </c>
      <c r="D1089" s="23" t="s">
        <v>11223</v>
      </c>
    </row>
    <row r="1090" spans="1:4" ht="33.950000000000003" customHeight="1" x14ac:dyDescent="0.2">
      <c r="A1090" s="20" t="s">
        <v>11291</v>
      </c>
      <c r="B1090" s="21" t="s">
        <v>11292</v>
      </c>
      <c r="C1090" s="22" t="s">
        <v>382</v>
      </c>
      <c r="D1090" s="23" t="s">
        <v>11293</v>
      </c>
    </row>
    <row r="1091" spans="1:4" ht="33.950000000000003" customHeight="1" x14ac:dyDescent="0.2">
      <c r="A1091" s="20" t="s">
        <v>11294</v>
      </c>
      <c r="B1091" s="21" t="s">
        <v>11295</v>
      </c>
      <c r="C1091" s="22" t="s">
        <v>382</v>
      </c>
      <c r="D1091" s="23" t="s">
        <v>11047</v>
      </c>
    </row>
    <row r="1092" spans="1:4" ht="33.950000000000003" customHeight="1" x14ac:dyDescent="0.2">
      <c r="A1092" s="20" t="s">
        <v>11296</v>
      </c>
      <c r="B1092" s="21" t="s">
        <v>11297</v>
      </c>
      <c r="C1092" s="22" t="s">
        <v>382</v>
      </c>
      <c r="D1092" s="23" t="s">
        <v>11298</v>
      </c>
    </row>
    <row r="1093" spans="1:4" ht="33.950000000000003" customHeight="1" x14ac:dyDescent="0.2">
      <c r="A1093" s="20" t="s">
        <v>11299</v>
      </c>
      <c r="B1093" s="21" t="s">
        <v>11300</v>
      </c>
      <c r="C1093" s="22" t="s">
        <v>382</v>
      </c>
      <c r="D1093" s="23" t="s">
        <v>11301</v>
      </c>
    </row>
    <row r="1094" spans="1:4" ht="33.950000000000003" customHeight="1" x14ac:dyDescent="0.2">
      <c r="A1094" s="20" t="s">
        <v>11302</v>
      </c>
      <c r="B1094" s="21" t="s">
        <v>11303</v>
      </c>
      <c r="C1094" s="22" t="s">
        <v>382</v>
      </c>
      <c r="D1094" s="23" t="s">
        <v>11304</v>
      </c>
    </row>
    <row r="1095" spans="1:4" ht="33.950000000000003" customHeight="1" x14ac:dyDescent="0.2">
      <c r="A1095" s="20" t="s">
        <v>11305</v>
      </c>
      <c r="B1095" s="21" t="s">
        <v>11306</v>
      </c>
      <c r="C1095" s="22" t="s">
        <v>382</v>
      </c>
      <c r="D1095" s="23" t="s">
        <v>11090</v>
      </c>
    </row>
    <row r="1096" spans="1:4" ht="33.950000000000003" customHeight="1" x14ac:dyDescent="0.2">
      <c r="A1096" s="20" t="s">
        <v>11307</v>
      </c>
      <c r="B1096" s="21" t="s">
        <v>11308</v>
      </c>
      <c r="C1096" s="22" t="s">
        <v>382</v>
      </c>
      <c r="D1096" s="23" t="s">
        <v>11093</v>
      </c>
    </row>
    <row r="1097" spans="1:4" ht="33.950000000000003" customHeight="1" x14ac:dyDescent="0.2">
      <c r="A1097" s="20" t="s">
        <v>11309</v>
      </c>
      <c r="B1097" s="21" t="s">
        <v>11310</v>
      </c>
      <c r="C1097" s="22" t="s">
        <v>382</v>
      </c>
      <c r="D1097" s="23" t="s">
        <v>11096</v>
      </c>
    </row>
    <row r="1098" spans="1:4" ht="33.950000000000003" customHeight="1" x14ac:dyDescent="0.2">
      <c r="A1098" s="20" t="s">
        <v>11311</v>
      </c>
      <c r="B1098" s="21" t="s">
        <v>11312</v>
      </c>
      <c r="C1098" s="22" t="s">
        <v>382</v>
      </c>
      <c r="D1098" s="23" t="s">
        <v>11099</v>
      </c>
    </row>
    <row r="1099" spans="1:4" ht="33.950000000000003" customHeight="1" x14ac:dyDescent="0.2">
      <c r="A1099" s="20" t="s">
        <v>11313</v>
      </c>
      <c r="B1099" s="21" t="s">
        <v>11314</v>
      </c>
      <c r="C1099" s="22" t="s">
        <v>382</v>
      </c>
      <c r="D1099" s="23" t="s">
        <v>10186</v>
      </c>
    </row>
    <row r="1100" spans="1:4" ht="33.950000000000003" customHeight="1" x14ac:dyDescent="0.2">
      <c r="A1100" s="20" t="s">
        <v>11315</v>
      </c>
      <c r="B1100" s="21" t="s">
        <v>11316</v>
      </c>
      <c r="C1100" s="22" t="s">
        <v>382</v>
      </c>
      <c r="D1100" s="23" t="s">
        <v>9307</v>
      </c>
    </row>
    <row r="1101" spans="1:4" ht="33.950000000000003" customHeight="1" x14ac:dyDescent="0.2">
      <c r="A1101" s="20" t="s">
        <v>11317</v>
      </c>
      <c r="B1101" s="21" t="s">
        <v>11318</v>
      </c>
      <c r="C1101" s="22" t="s">
        <v>382</v>
      </c>
      <c r="D1101" s="23" t="s">
        <v>10425</v>
      </c>
    </row>
    <row r="1102" spans="1:4" ht="33.950000000000003" customHeight="1" x14ac:dyDescent="0.2">
      <c r="A1102" s="20" t="s">
        <v>11319</v>
      </c>
      <c r="B1102" s="21" t="s">
        <v>11320</v>
      </c>
      <c r="C1102" s="22" t="s">
        <v>382</v>
      </c>
      <c r="D1102" s="23" t="s">
        <v>11321</v>
      </c>
    </row>
    <row r="1103" spans="1:4" ht="33.950000000000003" customHeight="1" x14ac:dyDescent="0.2">
      <c r="A1103" s="20" t="s">
        <v>11322</v>
      </c>
      <c r="B1103" s="21" t="s">
        <v>11323</v>
      </c>
      <c r="C1103" s="22" t="s">
        <v>382</v>
      </c>
      <c r="D1103" s="23" t="s">
        <v>10338</v>
      </c>
    </row>
    <row r="1104" spans="1:4" ht="33.950000000000003" customHeight="1" x14ac:dyDescent="0.2">
      <c r="A1104" s="20" t="s">
        <v>11324</v>
      </c>
      <c r="B1104" s="21" t="s">
        <v>11325</v>
      </c>
      <c r="C1104" s="22" t="s">
        <v>382</v>
      </c>
      <c r="D1104" s="23" t="s">
        <v>9679</v>
      </c>
    </row>
    <row r="1105" spans="1:4" ht="33.950000000000003" customHeight="1" x14ac:dyDescent="0.2">
      <c r="A1105" s="20" t="s">
        <v>11326</v>
      </c>
      <c r="B1105" s="21" t="s">
        <v>11327</v>
      </c>
      <c r="C1105" s="22" t="s">
        <v>382</v>
      </c>
      <c r="D1105" s="23" t="s">
        <v>10387</v>
      </c>
    </row>
    <row r="1106" spans="1:4" ht="33.950000000000003" customHeight="1" x14ac:dyDescent="0.2">
      <c r="A1106" s="20" t="s">
        <v>11328</v>
      </c>
      <c r="B1106" s="21" t="s">
        <v>11329</v>
      </c>
      <c r="C1106" s="22" t="s">
        <v>382</v>
      </c>
      <c r="D1106" s="23" t="s">
        <v>11330</v>
      </c>
    </row>
    <row r="1107" spans="1:4" ht="33.950000000000003" customHeight="1" x14ac:dyDescent="0.2">
      <c r="A1107" s="20" t="s">
        <v>11331</v>
      </c>
      <c r="B1107" s="21" t="s">
        <v>11332</v>
      </c>
      <c r="C1107" s="22" t="s">
        <v>382</v>
      </c>
      <c r="D1107" s="23" t="s">
        <v>11333</v>
      </c>
    </row>
    <row r="1108" spans="1:4" ht="33.950000000000003" customHeight="1" x14ac:dyDescent="0.2">
      <c r="A1108" s="20" t="s">
        <v>11334</v>
      </c>
      <c r="B1108" s="21" t="s">
        <v>11335</v>
      </c>
      <c r="C1108" s="22" t="s">
        <v>382</v>
      </c>
      <c r="D1108" s="23" t="s">
        <v>11336</v>
      </c>
    </row>
    <row r="1109" spans="1:4" ht="33.950000000000003" customHeight="1" x14ac:dyDescent="0.2">
      <c r="A1109" s="20" t="s">
        <v>11337</v>
      </c>
      <c r="B1109" s="21" t="s">
        <v>11338</v>
      </c>
      <c r="C1109" s="22" t="s">
        <v>382</v>
      </c>
      <c r="D1109" s="23" t="s">
        <v>10983</v>
      </c>
    </row>
    <row r="1110" spans="1:4" ht="33.950000000000003" customHeight="1" x14ac:dyDescent="0.2">
      <c r="A1110" s="20" t="s">
        <v>11339</v>
      </c>
      <c r="B1110" s="21" t="s">
        <v>11340</v>
      </c>
      <c r="C1110" s="22" t="s">
        <v>382</v>
      </c>
      <c r="D1110" s="23" t="s">
        <v>11341</v>
      </c>
    </row>
    <row r="1111" spans="1:4" ht="33.950000000000003" customHeight="1" x14ac:dyDescent="0.2">
      <c r="A1111" s="20" t="s">
        <v>11342</v>
      </c>
      <c r="B1111" s="21" t="s">
        <v>11343</v>
      </c>
      <c r="C1111" s="22" t="s">
        <v>382</v>
      </c>
      <c r="D1111" s="23" t="s">
        <v>11344</v>
      </c>
    </row>
    <row r="1112" spans="1:4" ht="33.950000000000003" customHeight="1" x14ac:dyDescent="0.2">
      <c r="A1112" s="20" t="s">
        <v>11345</v>
      </c>
      <c r="B1112" s="21" t="s">
        <v>11346</v>
      </c>
      <c r="C1112" s="22" t="s">
        <v>382</v>
      </c>
      <c r="D1112" s="23" t="s">
        <v>11347</v>
      </c>
    </row>
    <row r="1113" spans="1:4" ht="33.950000000000003" customHeight="1" x14ac:dyDescent="0.2">
      <c r="A1113" s="20" t="s">
        <v>11348</v>
      </c>
      <c r="B1113" s="21" t="s">
        <v>11349</v>
      </c>
      <c r="C1113" s="22" t="s">
        <v>382</v>
      </c>
      <c r="D1113" s="23" t="s">
        <v>11350</v>
      </c>
    </row>
    <row r="1114" spans="1:4" ht="33.950000000000003" customHeight="1" x14ac:dyDescent="0.2">
      <c r="A1114" s="20" t="s">
        <v>11351</v>
      </c>
      <c r="B1114" s="21" t="s">
        <v>11352</v>
      </c>
      <c r="C1114" s="22" t="s">
        <v>382</v>
      </c>
      <c r="D1114" s="23" t="s">
        <v>11353</v>
      </c>
    </row>
    <row r="1115" spans="1:4" ht="33.950000000000003" customHeight="1" x14ac:dyDescent="0.2">
      <c r="A1115" s="20" t="s">
        <v>11354</v>
      </c>
      <c r="B1115" s="21" t="s">
        <v>11355</v>
      </c>
      <c r="C1115" s="22" t="s">
        <v>382</v>
      </c>
      <c r="D1115" s="23" t="s">
        <v>11356</v>
      </c>
    </row>
    <row r="1116" spans="1:4" ht="33.950000000000003" customHeight="1" x14ac:dyDescent="0.2">
      <c r="A1116" s="20" t="s">
        <v>11357</v>
      </c>
      <c r="B1116" s="21" t="s">
        <v>11358</v>
      </c>
      <c r="C1116" s="22" t="s">
        <v>382</v>
      </c>
      <c r="D1116" s="23" t="s">
        <v>11359</v>
      </c>
    </row>
    <row r="1117" spans="1:4" ht="33.950000000000003" customHeight="1" x14ac:dyDescent="0.2">
      <c r="A1117" s="20" t="s">
        <v>11360</v>
      </c>
      <c r="B1117" s="21" t="s">
        <v>11361</v>
      </c>
      <c r="C1117" s="22" t="s">
        <v>382</v>
      </c>
      <c r="D1117" s="23" t="s">
        <v>11362</v>
      </c>
    </row>
    <row r="1118" spans="1:4" ht="33.950000000000003" customHeight="1" x14ac:dyDescent="0.2">
      <c r="A1118" s="20" t="s">
        <v>11363</v>
      </c>
      <c r="B1118" s="21" t="s">
        <v>11364</v>
      </c>
      <c r="C1118" s="22" t="s">
        <v>382</v>
      </c>
      <c r="D1118" s="23" t="s">
        <v>9827</v>
      </c>
    </row>
    <row r="1119" spans="1:4" ht="33.950000000000003" customHeight="1" x14ac:dyDescent="0.2">
      <c r="A1119" s="20" t="s">
        <v>11365</v>
      </c>
      <c r="B1119" s="21" t="s">
        <v>11366</v>
      </c>
      <c r="C1119" s="22" t="s">
        <v>382</v>
      </c>
      <c r="D1119" s="23" t="s">
        <v>11367</v>
      </c>
    </row>
    <row r="1120" spans="1:4" ht="33.950000000000003" customHeight="1" x14ac:dyDescent="0.2">
      <c r="A1120" s="20" t="s">
        <v>11368</v>
      </c>
      <c r="B1120" s="21" t="s">
        <v>11369</v>
      </c>
      <c r="C1120" s="22" t="s">
        <v>382</v>
      </c>
      <c r="D1120" s="23" t="s">
        <v>11370</v>
      </c>
    </row>
    <row r="1121" spans="1:4" ht="33.950000000000003" customHeight="1" x14ac:dyDescent="0.2">
      <c r="A1121" s="20" t="s">
        <v>11371</v>
      </c>
      <c r="B1121" s="21" t="s">
        <v>11372</v>
      </c>
      <c r="C1121" s="22" t="s">
        <v>382</v>
      </c>
      <c r="D1121" s="23" t="s">
        <v>11373</v>
      </c>
    </row>
    <row r="1122" spans="1:4" ht="33.950000000000003" customHeight="1" x14ac:dyDescent="0.2">
      <c r="A1122" s="20" t="s">
        <v>11374</v>
      </c>
      <c r="B1122" s="21" t="s">
        <v>11375</v>
      </c>
      <c r="C1122" s="22" t="s">
        <v>382</v>
      </c>
      <c r="D1122" s="23" t="s">
        <v>8203</v>
      </c>
    </row>
    <row r="1123" spans="1:4" ht="33.950000000000003" customHeight="1" x14ac:dyDescent="0.2">
      <c r="A1123" s="20" t="s">
        <v>11376</v>
      </c>
      <c r="B1123" s="21" t="s">
        <v>11377</v>
      </c>
      <c r="C1123" s="22" t="s">
        <v>382</v>
      </c>
      <c r="D1123" s="23" t="s">
        <v>11378</v>
      </c>
    </row>
    <row r="1124" spans="1:4" ht="33.950000000000003" customHeight="1" x14ac:dyDescent="0.2">
      <c r="A1124" s="20" t="s">
        <v>11379</v>
      </c>
      <c r="B1124" s="21" t="s">
        <v>11380</v>
      </c>
      <c r="C1124" s="22" t="s">
        <v>382</v>
      </c>
      <c r="D1124" s="23" t="s">
        <v>11381</v>
      </c>
    </row>
    <row r="1125" spans="1:4" ht="33.950000000000003" customHeight="1" x14ac:dyDescent="0.2">
      <c r="A1125" s="20" t="s">
        <v>11382</v>
      </c>
      <c r="B1125" s="21" t="s">
        <v>11383</v>
      </c>
      <c r="C1125" s="22" t="s">
        <v>382</v>
      </c>
      <c r="D1125" s="23" t="s">
        <v>11235</v>
      </c>
    </row>
    <row r="1126" spans="1:4" ht="33.950000000000003" customHeight="1" x14ac:dyDescent="0.2">
      <c r="A1126" s="20" t="s">
        <v>11384</v>
      </c>
      <c r="B1126" s="21" t="s">
        <v>11385</v>
      </c>
      <c r="C1126" s="22" t="s">
        <v>382</v>
      </c>
      <c r="D1126" s="23" t="s">
        <v>11386</v>
      </c>
    </row>
    <row r="1127" spans="1:4" ht="33.950000000000003" customHeight="1" x14ac:dyDescent="0.2">
      <c r="A1127" s="20" t="s">
        <v>11387</v>
      </c>
      <c r="B1127" s="21" t="s">
        <v>11388</v>
      </c>
      <c r="C1127" s="22" t="s">
        <v>382</v>
      </c>
      <c r="D1127" s="23" t="s">
        <v>9955</v>
      </c>
    </row>
    <row r="1128" spans="1:4" ht="33.950000000000003" customHeight="1" x14ac:dyDescent="0.2">
      <c r="A1128" s="20" t="s">
        <v>11389</v>
      </c>
      <c r="B1128" s="21" t="s">
        <v>11390</v>
      </c>
      <c r="C1128" s="22" t="s">
        <v>382</v>
      </c>
      <c r="D1128" s="23" t="s">
        <v>11391</v>
      </c>
    </row>
    <row r="1129" spans="1:4" ht="33.950000000000003" customHeight="1" x14ac:dyDescent="0.2">
      <c r="A1129" s="20" t="s">
        <v>11392</v>
      </c>
      <c r="B1129" s="21" t="s">
        <v>11393</v>
      </c>
      <c r="C1129" s="22" t="s">
        <v>382</v>
      </c>
      <c r="D1129" s="23" t="s">
        <v>11394</v>
      </c>
    </row>
    <row r="1130" spans="1:4" ht="33.950000000000003" customHeight="1" x14ac:dyDescent="0.2">
      <c r="A1130" s="20" t="s">
        <v>11395</v>
      </c>
      <c r="B1130" s="21" t="s">
        <v>11396</v>
      </c>
      <c r="C1130" s="22" t="s">
        <v>382</v>
      </c>
      <c r="D1130" s="23" t="s">
        <v>11397</v>
      </c>
    </row>
    <row r="1131" spans="1:4" ht="33.950000000000003" customHeight="1" x14ac:dyDescent="0.2">
      <c r="A1131" s="20" t="s">
        <v>11398</v>
      </c>
      <c r="B1131" s="21" t="s">
        <v>11399</v>
      </c>
      <c r="C1131" s="22" t="s">
        <v>382</v>
      </c>
      <c r="D1131" s="23" t="s">
        <v>11400</v>
      </c>
    </row>
    <row r="1132" spans="1:4" ht="33.950000000000003" customHeight="1" x14ac:dyDescent="0.2">
      <c r="A1132" s="20" t="s">
        <v>11401</v>
      </c>
      <c r="B1132" s="21" t="s">
        <v>11402</v>
      </c>
      <c r="C1132" s="22" t="s">
        <v>382</v>
      </c>
      <c r="D1132" s="23" t="s">
        <v>11403</v>
      </c>
    </row>
    <row r="1133" spans="1:4" ht="33.950000000000003" customHeight="1" x14ac:dyDescent="0.2">
      <c r="A1133" s="20" t="s">
        <v>11404</v>
      </c>
      <c r="B1133" s="21" t="s">
        <v>11405</v>
      </c>
      <c r="C1133" s="22" t="s">
        <v>382</v>
      </c>
      <c r="D1133" s="23" t="s">
        <v>11406</v>
      </c>
    </row>
    <row r="1134" spans="1:4" ht="33.950000000000003" customHeight="1" x14ac:dyDescent="0.2">
      <c r="A1134" s="20" t="s">
        <v>11407</v>
      </c>
      <c r="B1134" s="21" t="s">
        <v>11408</v>
      </c>
      <c r="C1134" s="22" t="s">
        <v>382</v>
      </c>
      <c r="D1134" s="23" t="s">
        <v>11409</v>
      </c>
    </row>
    <row r="1135" spans="1:4" ht="33.950000000000003" customHeight="1" x14ac:dyDescent="0.2">
      <c r="A1135" s="20" t="s">
        <v>11410</v>
      </c>
      <c r="B1135" s="21" t="s">
        <v>11411</v>
      </c>
      <c r="C1135" s="22" t="s">
        <v>382</v>
      </c>
      <c r="D1135" s="23" t="s">
        <v>10106</v>
      </c>
    </row>
    <row r="1136" spans="1:4" ht="33.950000000000003" customHeight="1" x14ac:dyDescent="0.2">
      <c r="A1136" s="20" t="s">
        <v>11412</v>
      </c>
      <c r="B1136" s="21" t="s">
        <v>11413</v>
      </c>
      <c r="C1136" s="22" t="s">
        <v>382</v>
      </c>
      <c r="D1136" s="23" t="s">
        <v>11414</v>
      </c>
    </row>
    <row r="1137" spans="1:4" ht="33.950000000000003" customHeight="1" x14ac:dyDescent="0.2">
      <c r="A1137" s="20" t="s">
        <v>11415</v>
      </c>
      <c r="B1137" s="21" t="s">
        <v>11416</v>
      </c>
      <c r="C1137" s="22" t="s">
        <v>382</v>
      </c>
      <c r="D1137" s="23" t="s">
        <v>11417</v>
      </c>
    </row>
    <row r="1138" spans="1:4" ht="33.950000000000003" customHeight="1" x14ac:dyDescent="0.2">
      <c r="A1138" s="20" t="s">
        <v>11418</v>
      </c>
      <c r="B1138" s="21" t="s">
        <v>11419</v>
      </c>
      <c r="C1138" s="22" t="s">
        <v>382</v>
      </c>
      <c r="D1138" s="23" t="s">
        <v>11420</v>
      </c>
    </row>
    <row r="1139" spans="1:4" ht="33.950000000000003" customHeight="1" x14ac:dyDescent="0.2">
      <c r="A1139" s="20" t="s">
        <v>11421</v>
      </c>
      <c r="B1139" s="21" t="s">
        <v>11422</v>
      </c>
      <c r="C1139" s="22" t="s">
        <v>382</v>
      </c>
      <c r="D1139" s="23" t="s">
        <v>10005</v>
      </c>
    </row>
    <row r="1140" spans="1:4" ht="33.950000000000003" customHeight="1" x14ac:dyDescent="0.2">
      <c r="A1140" s="20" t="s">
        <v>11423</v>
      </c>
      <c r="B1140" s="21" t="s">
        <v>11424</v>
      </c>
      <c r="C1140" s="22" t="s">
        <v>382</v>
      </c>
      <c r="D1140" s="23" t="s">
        <v>11121</v>
      </c>
    </row>
    <row r="1141" spans="1:4" ht="33.950000000000003" customHeight="1" x14ac:dyDescent="0.2">
      <c r="A1141" s="20" t="s">
        <v>11425</v>
      </c>
      <c r="B1141" s="21" t="s">
        <v>11426</v>
      </c>
      <c r="C1141" s="22" t="s">
        <v>382</v>
      </c>
      <c r="D1141" s="23" t="s">
        <v>10500</v>
      </c>
    </row>
    <row r="1142" spans="1:4" ht="33.950000000000003" customHeight="1" x14ac:dyDescent="0.2">
      <c r="A1142" s="20" t="s">
        <v>11427</v>
      </c>
      <c r="B1142" s="21" t="s">
        <v>11428</v>
      </c>
      <c r="C1142" s="22" t="s">
        <v>382</v>
      </c>
      <c r="D1142" s="23" t="s">
        <v>11429</v>
      </c>
    </row>
    <row r="1143" spans="1:4" ht="33.950000000000003" customHeight="1" x14ac:dyDescent="0.2">
      <c r="A1143" s="20" t="s">
        <v>11430</v>
      </c>
      <c r="B1143" s="21" t="s">
        <v>11431</v>
      </c>
      <c r="C1143" s="22" t="s">
        <v>382</v>
      </c>
      <c r="D1143" s="23" t="s">
        <v>11432</v>
      </c>
    </row>
    <row r="1144" spans="1:4" ht="33.950000000000003" customHeight="1" x14ac:dyDescent="0.2">
      <c r="A1144" s="20" t="s">
        <v>11433</v>
      </c>
      <c r="B1144" s="21" t="s">
        <v>11434</v>
      </c>
      <c r="C1144" s="22" t="s">
        <v>382</v>
      </c>
      <c r="D1144" s="23" t="s">
        <v>11435</v>
      </c>
    </row>
    <row r="1145" spans="1:4" ht="33.950000000000003" customHeight="1" x14ac:dyDescent="0.2">
      <c r="A1145" s="20" t="s">
        <v>11436</v>
      </c>
      <c r="B1145" s="21" t="s">
        <v>11437</v>
      </c>
      <c r="C1145" s="22" t="s">
        <v>382</v>
      </c>
      <c r="D1145" s="23" t="s">
        <v>11282</v>
      </c>
    </row>
    <row r="1146" spans="1:4" ht="33.950000000000003" customHeight="1" x14ac:dyDescent="0.2">
      <c r="A1146" s="20" t="s">
        <v>11438</v>
      </c>
      <c r="B1146" s="21" t="s">
        <v>11439</v>
      </c>
      <c r="C1146" s="22" t="s">
        <v>382</v>
      </c>
      <c r="D1146" s="23" t="s">
        <v>10835</v>
      </c>
    </row>
    <row r="1147" spans="1:4" ht="33.950000000000003" customHeight="1" x14ac:dyDescent="0.2">
      <c r="A1147" s="20" t="s">
        <v>11440</v>
      </c>
      <c r="B1147" s="21" t="s">
        <v>11441</v>
      </c>
      <c r="C1147" s="22" t="s">
        <v>382</v>
      </c>
      <c r="D1147" s="23" t="s">
        <v>10413</v>
      </c>
    </row>
    <row r="1148" spans="1:4" ht="33.950000000000003" customHeight="1" x14ac:dyDescent="0.2">
      <c r="A1148" s="20" t="s">
        <v>11442</v>
      </c>
      <c r="B1148" s="21" t="s">
        <v>11443</v>
      </c>
      <c r="C1148" s="22" t="s">
        <v>382</v>
      </c>
      <c r="D1148" s="23" t="s">
        <v>11444</v>
      </c>
    </row>
    <row r="1149" spans="1:4" ht="33.950000000000003" customHeight="1" x14ac:dyDescent="0.2">
      <c r="A1149" s="20" t="s">
        <v>11445</v>
      </c>
      <c r="B1149" s="21" t="s">
        <v>11446</v>
      </c>
      <c r="C1149" s="22" t="s">
        <v>382</v>
      </c>
      <c r="D1149" s="23" t="s">
        <v>11447</v>
      </c>
    </row>
    <row r="1150" spans="1:4" ht="33.950000000000003" customHeight="1" x14ac:dyDescent="0.2">
      <c r="A1150" s="20" t="s">
        <v>11448</v>
      </c>
      <c r="B1150" s="21" t="s">
        <v>11449</v>
      </c>
      <c r="C1150" s="22" t="s">
        <v>382</v>
      </c>
      <c r="D1150" s="23" t="s">
        <v>11450</v>
      </c>
    </row>
    <row r="1151" spans="1:4" ht="33.950000000000003" customHeight="1" x14ac:dyDescent="0.2">
      <c r="A1151" s="20" t="s">
        <v>11451</v>
      </c>
      <c r="B1151" s="21" t="s">
        <v>11452</v>
      </c>
      <c r="C1151" s="22" t="s">
        <v>382</v>
      </c>
      <c r="D1151" s="23" t="s">
        <v>11444</v>
      </c>
    </row>
    <row r="1152" spans="1:4" ht="33.950000000000003" customHeight="1" x14ac:dyDescent="0.2">
      <c r="A1152" s="20" t="s">
        <v>11453</v>
      </c>
      <c r="B1152" s="21" t="s">
        <v>11454</v>
      </c>
      <c r="C1152" s="22" t="s">
        <v>382</v>
      </c>
      <c r="D1152" s="23" t="s">
        <v>11455</v>
      </c>
    </row>
    <row r="1153" spans="1:4" ht="33.950000000000003" customHeight="1" x14ac:dyDescent="0.2">
      <c r="A1153" s="20" t="s">
        <v>11456</v>
      </c>
      <c r="B1153" s="21" t="s">
        <v>11457</v>
      </c>
      <c r="C1153" s="22" t="s">
        <v>382</v>
      </c>
      <c r="D1153" s="23" t="s">
        <v>11226</v>
      </c>
    </row>
    <row r="1154" spans="1:4" ht="33.950000000000003" customHeight="1" x14ac:dyDescent="0.2">
      <c r="A1154" s="20" t="s">
        <v>11458</v>
      </c>
      <c r="B1154" s="21" t="s">
        <v>11459</v>
      </c>
      <c r="C1154" s="22" t="s">
        <v>382</v>
      </c>
      <c r="D1154" s="23" t="s">
        <v>9851</v>
      </c>
    </row>
    <row r="1155" spans="1:4" ht="33.950000000000003" customHeight="1" x14ac:dyDescent="0.2">
      <c r="A1155" s="20" t="s">
        <v>11460</v>
      </c>
      <c r="B1155" s="21" t="s">
        <v>11461</v>
      </c>
      <c r="C1155" s="22" t="s">
        <v>382</v>
      </c>
      <c r="D1155" s="23" t="s">
        <v>10387</v>
      </c>
    </row>
    <row r="1156" spans="1:4" ht="33.950000000000003" customHeight="1" x14ac:dyDescent="0.2">
      <c r="A1156" s="20" t="s">
        <v>11462</v>
      </c>
      <c r="B1156" s="21" t="s">
        <v>11463</v>
      </c>
      <c r="C1156" s="22" t="s">
        <v>382</v>
      </c>
      <c r="D1156" s="23" t="s">
        <v>10835</v>
      </c>
    </row>
    <row r="1157" spans="1:4" ht="33.950000000000003" customHeight="1" x14ac:dyDescent="0.2">
      <c r="A1157" s="20" t="s">
        <v>11464</v>
      </c>
      <c r="B1157" s="21" t="s">
        <v>11465</v>
      </c>
      <c r="C1157" s="22" t="s">
        <v>382</v>
      </c>
      <c r="D1157" s="23" t="s">
        <v>10986</v>
      </c>
    </row>
    <row r="1158" spans="1:4" ht="33.950000000000003" customHeight="1" x14ac:dyDescent="0.2">
      <c r="A1158" s="20" t="s">
        <v>11466</v>
      </c>
      <c r="B1158" s="21" t="s">
        <v>11467</v>
      </c>
      <c r="C1158" s="22" t="s">
        <v>382</v>
      </c>
      <c r="D1158" s="23" t="s">
        <v>9783</v>
      </c>
    </row>
    <row r="1159" spans="1:4" ht="33.950000000000003" customHeight="1" x14ac:dyDescent="0.2">
      <c r="A1159" s="20" t="s">
        <v>11468</v>
      </c>
      <c r="B1159" s="21" t="s">
        <v>11469</v>
      </c>
      <c r="C1159" s="22" t="s">
        <v>382</v>
      </c>
      <c r="D1159" s="23" t="s">
        <v>9582</v>
      </c>
    </row>
    <row r="1160" spans="1:4" ht="33.950000000000003" customHeight="1" x14ac:dyDescent="0.2">
      <c r="A1160" s="20" t="s">
        <v>11470</v>
      </c>
      <c r="B1160" s="21" t="s">
        <v>11471</v>
      </c>
      <c r="C1160" s="22" t="s">
        <v>382</v>
      </c>
      <c r="D1160" s="23" t="s">
        <v>11472</v>
      </c>
    </row>
    <row r="1161" spans="1:4" ht="33.950000000000003" customHeight="1" x14ac:dyDescent="0.2">
      <c r="A1161" s="20" t="s">
        <v>11473</v>
      </c>
      <c r="B1161" s="21" t="s">
        <v>11474</v>
      </c>
      <c r="C1161" s="22" t="s">
        <v>382</v>
      </c>
      <c r="D1161" s="23" t="s">
        <v>11475</v>
      </c>
    </row>
    <row r="1162" spans="1:4" ht="33.950000000000003" customHeight="1" x14ac:dyDescent="0.2">
      <c r="A1162" s="20" t="s">
        <v>11476</v>
      </c>
      <c r="B1162" s="21" t="s">
        <v>11477</v>
      </c>
      <c r="C1162" s="22" t="s">
        <v>382</v>
      </c>
      <c r="D1162" s="23" t="s">
        <v>11185</v>
      </c>
    </row>
    <row r="1163" spans="1:4" ht="33.950000000000003" customHeight="1" x14ac:dyDescent="0.2">
      <c r="A1163" s="20" t="s">
        <v>11478</v>
      </c>
      <c r="B1163" s="21" t="s">
        <v>11479</v>
      </c>
      <c r="C1163" s="22" t="s">
        <v>382</v>
      </c>
      <c r="D1163" s="23" t="s">
        <v>9582</v>
      </c>
    </row>
    <row r="1164" spans="1:4" ht="33.950000000000003" customHeight="1" x14ac:dyDescent="0.2">
      <c r="A1164" s="20" t="s">
        <v>11480</v>
      </c>
      <c r="B1164" s="21" t="s">
        <v>11481</v>
      </c>
      <c r="C1164" s="22" t="s">
        <v>382</v>
      </c>
      <c r="D1164" s="23" t="s">
        <v>11482</v>
      </c>
    </row>
    <row r="1165" spans="1:4" ht="33.950000000000003" customHeight="1" x14ac:dyDescent="0.2">
      <c r="A1165" s="20" t="s">
        <v>11483</v>
      </c>
      <c r="B1165" s="21" t="s">
        <v>11484</v>
      </c>
      <c r="C1165" s="22" t="s">
        <v>382</v>
      </c>
      <c r="D1165" s="23" t="s">
        <v>10986</v>
      </c>
    </row>
    <row r="1166" spans="1:4" ht="33.950000000000003" customHeight="1" x14ac:dyDescent="0.2">
      <c r="A1166" s="20" t="s">
        <v>11485</v>
      </c>
      <c r="B1166" s="21" t="s">
        <v>11486</v>
      </c>
      <c r="C1166" s="22" t="s">
        <v>382</v>
      </c>
      <c r="D1166" s="23" t="s">
        <v>10216</v>
      </c>
    </row>
    <row r="1167" spans="1:4" ht="33.950000000000003" customHeight="1" x14ac:dyDescent="0.2">
      <c r="A1167" s="20" t="s">
        <v>11487</v>
      </c>
      <c r="B1167" s="21" t="s">
        <v>11488</v>
      </c>
      <c r="C1167" s="22" t="s">
        <v>382</v>
      </c>
      <c r="D1167" s="23" t="s">
        <v>10399</v>
      </c>
    </row>
    <row r="1168" spans="1:4" ht="33.950000000000003" customHeight="1" x14ac:dyDescent="0.2">
      <c r="A1168" s="20" t="s">
        <v>11489</v>
      </c>
      <c r="B1168" s="21" t="s">
        <v>11490</v>
      </c>
      <c r="C1168" s="22" t="s">
        <v>382</v>
      </c>
      <c r="D1168" s="23" t="s">
        <v>11491</v>
      </c>
    </row>
    <row r="1169" spans="1:4" ht="33.950000000000003" customHeight="1" x14ac:dyDescent="0.2">
      <c r="A1169" s="20" t="s">
        <v>11492</v>
      </c>
      <c r="B1169" s="21" t="s">
        <v>11493</v>
      </c>
      <c r="C1169" s="22" t="s">
        <v>382</v>
      </c>
      <c r="D1169" s="23" t="s">
        <v>11494</v>
      </c>
    </row>
    <row r="1170" spans="1:4" ht="33.950000000000003" customHeight="1" x14ac:dyDescent="0.2">
      <c r="A1170" s="20" t="s">
        <v>11495</v>
      </c>
      <c r="B1170" s="21" t="s">
        <v>11496</v>
      </c>
      <c r="C1170" s="22" t="s">
        <v>382</v>
      </c>
      <c r="D1170" s="23" t="s">
        <v>11497</v>
      </c>
    </row>
    <row r="1171" spans="1:4" ht="33.950000000000003" customHeight="1" x14ac:dyDescent="0.2">
      <c r="A1171" s="20" t="s">
        <v>11498</v>
      </c>
      <c r="B1171" s="21" t="s">
        <v>11499</v>
      </c>
      <c r="C1171" s="22" t="s">
        <v>382</v>
      </c>
      <c r="D1171" s="23" t="s">
        <v>11500</v>
      </c>
    </row>
    <row r="1172" spans="1:4" ht="33.950000000000003" customHeight="1" x14ac:dyDescent="0.2">
      <c r="A1172" s="20" t="s">
        <v>11501</v>
      </c>
      <c r="B1172" s="21" t="s">
        <v>11502</v>
      </c>
      <c r="C1172" s="22" t="s">
        <v>382</v>
      </c>
      <c r="D1172" s="23" t="s">
        <v>9839</v>
      </c>
    </row>
    <row r="1173" spans="1:4" ht="33.950000000000003" customHeight="1" x14ac:dyDescent="0.2">
      <c r="A1173" s="20" t="s">
        <v>11503</v>
      </c>
      <c r="B1173" s="21" t="s">
        <v>11504</v>
      </c>
      <c r="C1173" s="22" t="s">
        <v>382</v>
      </c>
      <c r="D1173" s="23" t="s">
        <v>11505</v>
      </c>
    </row>
    <row r="1174" spans="1:4" ht="33.950000000000003" customHeight="1" x14ac:dyDescent="0.2">
      <c r="A1174" s="20" t="s">
        <v>11506</v>
      </c>
      <c r="B1174" s="21" t="s">
        <v>11507</v>
      </c>
      <c r="C1174" s="22" t="s">
        <v>382</v>
      </c>
      <c r="D1174" s="23" t="s">
        <v>10384</v>
      </c>
    </row>
    <row r="1175" spans="1:4" ht="33.950000000000003" customHeight="1" x14ac:dyDescent="0.2">
      <c r="A1175" s="20" t="s">
        <v>11508</v>
      </c>
      <c r="B1175" s="21" t="s">
        <v>11509</v>
      </c>
      <c r="C1175" s="22" t="s">
        <v>382</v>
      </c>
      <c r="D1175" s="23" t="s">
        <v>11510</v>
      </c>
    </row>
    <row r="1176" spans="1:4" ht="33.950000000000003" customHeight="1" x14ac:dyDescent="0.2">
      <c r="A1176" s="20" t="s">
        <v>11511</v>
      </c>
      <c r="B1176" s="21" t="s">
        <v>11512</v>
      </c>
      <c r="C1176" s="22" t="s">
        <v>382</v>
      </c>
      <c r="D1176" s="23" t="s">
        <v>10405</v>
      </c>
    </row>
    <row r="1177" spans="1:4" ht="33.950000000000003" customHeight="1" x14ac:dyDescent="0.2">
      <c r="A1177" s="20" t="s">
        <v>11513</v>
      </c>
      <c r="B1177" s="21" t="s">
        <v>11514</v>
      </c>
      <c r="C1177" s="22" t="s">
        <v>382</v>
      </c>
      <c r="D1177" s="23" t="s">
        <v>11515</v>
      </c>
    </row>
    <row r="1178" spans="1:4" ht="33.950000000000003" customHeight="1" x14ac:dyDescent="0.2">
      <c r="A1178" s="20" t="s">
        <v>11516</v>
      </c>
      <c r="B1178" s="21" t="s">
        <v>11517</v>
      </c>
      <c r="C1178" s="22" t="s">
        <v>382</v>
      </c>
      <c r="D1178" s="23" t="s">
        <v>8743</v>
      </c>
    </row>
    <row r="1179" spans="1:4" ht="33.950000000000003" customHeight="1" x14ac:dyDescent="0.2">
      <c r="A1179" s="20" t="s">
        <v>11518</v>
      </c>
      <c r="B1179" s="21" t="s">
        <v>11519</v>
      </c>
      <c r="C1179" s="22" t="s">
        <v>382</v>
      </c>
      <c r="D1179" s="23" t="s">
        <v>11520</v>
      </c>
    </row>
    <row r="1180" spans="1:4" ht="33.950000000000003" customHeight="1" x14ac:dyDescent="0.2">
      <c r="A1180" s="20" t="s">
        <v>11521</v>
      </c>
      <c r="B1180" s="21" t="s">
        <v>11522</v>
      </c>
      <c r="C1180" s="22" t="s">
        <v>382</v>
      </c>
      <c r="D1180" s="23" t="s">
        <v>11523</v>
      </c>
    </row>
    <row r="1181" spans="1:4" ht="33.950000000000003" customHeight="1" x14ac:dyDescent="0.2">
      <c r="A1181" s="20" t="s">
        <v>11524</v>
      </c>
      <c r="B1181" s="21" t="s">
        <v>11525</v>
      </c>
      <c r="C1181" s="22" t="s">
        <v>382</v>
      </c>
      <c r="D1181" s="23" t="s">
        <v>11526</v>
      </c>
    </row>
    <row r="1182" spans="1:4" ht="33.950000000000003" customHeight="1" x14ac:dyDescent="0.2">
      <c r="A1182" s="20" t="s">
        <v>11527</v>
      </c>
      <c r="B1182" s="21" t="s">
        <v>11528</v>
      </c>
      <c r="C1182" s="22" t="s">
        <v>382</v>
      </c>
      <c r="D1182" s="23" t="s">
        <v>11529</v>
      </c>
    </row>
    <row r="1183" spans="1:4" ht="33.950000000000003" customHeight="1" x14ac:dyDescent="0.2">
      <c r="A1183" s="20" t="s">
        <v>11530</v>
      </c>
      <c r="B1183" s="21" t="s">
        <v>11531</v>
      </c>
      <c r="C1183" s="22" t="s">
        <v>382</v>
      </c>
      <c r="D1183" s="23" t="s">
        <v>11532</v>
      </c>
    </row>
    <row r="1184" spans="1:4" ht="33.950000000000003" customHeight="1" x14ac:dyDescent="0.2">
      <c r="A1184" s="20" t="s">
        <v>11533</v>
      </c>
      <c r="B1184" s="21" t="s">
        <v>11534</v>
      </c>
      <c r="C1184" s="22" t="s">
        <v>382</v>
      </c>
      <c r="D1184" s="23" t="s">
        <v>10529</v>
      </c>
    </row>
    <row r="1185" spans="1:4" ht="33.950000000000003" customHeight="1" x14ac:dyDescent="0.2">
      <c r="A1185" s="20" t="s">
        <v>11535</v>
      </c>
      <c r="B1185" s="21" t="s">
        <v>11536</v>
      </c>
      <c r="C1185" s="22" t="s">
        <v>382</v>
      </c>
      <c r="D1185" s="23" t="s">
        <v>11537</v>
      </c>
    </row>
    <row r="1186" spans="1:4" ht="33.950000000000003" customHeight="1" x14ac:dyDescent="0.2">
      <c r="A1186" s="20" t="s">
        <v>11538</v>
      </c>
      <c r="B1186" s="21" t="s">
        <v>11539</v>
      </c>
      <c r="C1186" s="22" t="s">
        <v>382</v>
      </c>
      <c r="D1186" s="23" t="s">
        <v>11540</v>
      </c>
    </row>
    <row r="1187" spans="1:4" ht="33.950000000000003" customHeight="1" x14ac:dyDescent="0.2">
      <c r="A1187" s="20" t="s">
        <v>11541</v>
      </c>
      <c r="B1187" s="21" t="s">
        <v>11542</v>
      </c>
      <c r="C1187" s="22" t="s">
        <v>382</v>
      </c>
      <c r="D1187" s="23" t="s">
        <v>11543</v>
      </c>
    </row>
    <row r="1188" spans="1:4" ht="33.950000000000003" customHeight="1" x14ac:dyDescent="0.2">
      <c r="A1188" s="20" t="s">
        <v>11544</v>
      </c>
      <c r="B1188" s="21" t="s">
        <v>11545</v>
      </c>
      <c r="C1188" s="22" t="s">
        <v>382</v>
      </c>
      <c r="D1188" s="23" t="s">
        <v>10529</v>
      </c>
    </row>
    <row r="1189" spans="1:4" ht="33.950000000000003" customHeight="1" x14ac:dyDescent="0.2">
      <c r="A1189" s="20" t="s">
        <v>11546</v>
      </c>
      <c r="B1189" s="21" t="s">
        <v>11547</v>
      </c>
      <c r="C1189" s="22" t="s">
        <v>382</v>
      </c>
      <c r="D1189" s="23" t="s">
        <v>11548</v>
      </c>
    </row>
    <row r="1190" spans="1:4" ht="33.950000000000003" customHeight="1" x14ac:dyDescent="0.2">
      <c r="A1190" s="20" t="s">
        <v>11549</v>
      </c>
      <c r="B1190" s="21" t="s">
        <v>11550</v>
      </c>
      <c r="C1190" s="22" t="s">
        <v>382</v>
      </c>
      <c r="D1190" s="23" t="s">
        <v>11551</v>
      </c>
    </row>
    <row r="1191" spans="1:4" ht="33.950000000000003" customHeight="1" x14ac:dyDescent="0.2">
      <c r="A1191" s="20" t="s">
        <v>11552</v>
      </c>
      <c r="B1191" s="21" t="s">
        <v>11553</v>
      </c>
      <c r="C1191" s="22" t="s">
        <v>382</v>
      </c>
      <c r="D1191" s="23" t="s">
        <v>11554</v>
      </c>
    </row>
    <row r="1192" spans="1:4" ht="33.950000000000003" customHeight="1" x14ac:dyDescent="0.2">
      <c r="A1192" s="20" t="s">
        <v>11555</v>
      </c>
      <c r="B1192" s="21" t="s">
        <v>11556</v>
      </c>
      <c r="C1192" s="22" t="s">
        <v>382</v>
      </c>
      <c r="D1192" s="23" t="s">
        <v>11557</v>
      </c>
    </row>
    <row r="1193" spans="1:4" ht="33.950000000000003" customHeight="1" x14ac:dyDescent="0.2">
      <c r="A1193" s="20" t="s">
        <v>11558</v>
      </c>
      <c r="B1193" s="21" t="s">
        <v>11559</v>
      </c>
      <c r="C1193" s="22" t="s">
        <v>382</v>
      </c>
      <c r="D1193" s="23" t="s">
        <v>11560</v>
      </c>
    </row>
    <row r="1194" spans="1:4" ht="33.950000000000003" customHeight="1" x14ac:dyDescent="0.2">
      <c r="A1194" s="20" t="s">
        <v>11561</v>
      </c>
      <c r="B1194" s="21" t="s">
        <v>11562</v>
      </c>
      <c r="C1194" s="22" t="s">
        <v>382</v>
      </c>
      <c r="D1194" s="23" t="s">
        <v>11563</v>
      </c>
    </row>
    <row r="1195" spans="1:4" ht="33.950000000000003" customHeight="1" x14ac:dyDescent="0.2">
      <c r="A1195" s="20" t="s">
        <v>11564</v>
      </c>
      <c r="B1195" s="21" t="s">
        <v>11565</v>
      </c>
      <c r="C1195" s="22" t="s">
        <v>382</v>
      </c>
      <c r="D1195" s="23" t="s">
        <v>11566</v>
      </c>
    </row>
    <row r="1196" spans="1:4" ht="33.950000000000003" customHeight="1" x14ac:dyDescent="0.2">
      <c r="A1196" s="20" t="s">
        <v>11567</v>
      </c>
      <c r="B1196" s="21" t="s">
        <v>11568</v>
      </c>
      <c r="C1196" s="22" t="s">
        <v>382</v>
      </c>
      <c r="D1196" s="23" t="s">
        <v>10275</v>
      </c>
    </row>
    <row r="1197" spans="1:4" ht="33.950000000000003" customHeight="1" x14ac:dyDescent="0.2">
      <c r="A1197" s="20" t="s">
        <v>11569</v>
      </c>
      <c r="B1197" s="21" t="s">
        <v>11570</v>
      </c>
      <c r="C1197" s="22" t="s">
        <v>382</v>
      </c>
      <c r="D1197" s="23" t="s">
        <v>11571</v>
      </c>
    </row>
    <row r="1198" spans="1:4" ht="33.950000000000003" customHeight="1" x14ac:dyDescent="0.2">
      <c r="A1198" s="20" t="s">
        <v>11572</v>
      </c>
      <c r="B1198" s="21" t="s">
        <v>11573</v>
      </c>
      <c r="C1198" s="22" t="s">
        <v>382</v>
      </c>
      <c r="D1198" s="23" t="s">
        <v>11574</v>
      </c>
    </row>
    <row r="1199" spans="1:4" ht="33.950000000000003" customHeight="1" x14ac:dyDescent="0.2">
      <c r="A1199" s="20" t="s">
        <v>11575</v>
      </c>
      <c r="B1199" s="21" t="s">
        <v>11576</v>
      </c>
      <c r="C1199" s="22" t="s">
        <v>382</v>
      </c>
      <c r="D1199" s="23" t="s">
        <v>11577</v>
      </c>
    </row>
    <row r="1200" spans="1:4" ht="33.950000000000003" customHeight="1" x14ac:dyDescent="0.2">
      <c r="A1200" s="20" t="s">
        <v>11578</v>
      </c>
      <c r="B1200" s="21" t="s">
        <v>11579</v>
      </c>
      <c r="C1200" s="22" t="s">
        <v>382</v>
      </c>
      <c r="D1200" s="23" t="s">
        <v>11580</v>
      </c>
    </row>
    <row r="1201" spans="1:4" ht="33.950000000000003" customHeight="1" x14ac:dyDescent="0.2">
      <c r="A1201" s="20" t="s">
        <v>11581</v>
      </c>
      <c r="B1201" s="21" t="s">
        <v>11582</v>
      </c>
      <c r="C1201" s="22" t="s">
        <v>382</v>
      </c>
      <c r="D1201" s="23" t="s">
        <v>11583</v>
      </c>
    </row>
    <row r="1202" spans="1:4" ht="33.950000000000003" customHeight="1" x14ac:dyDescent="0.2">
      <c r="A1202" s="20" t="s">
        <v>11584</v>
      </c>
      <c r="B1202" s="21" t="s">
        <v>11585</v>
      </c>
      <c r="C1202" s="22" t="s">
        <v>382</v>
      </c>
      <c r="D1202" s="23" t="s">
        <v>11586</v>
      </c>
    </row>
    <row r="1203" spans="1:4" ht="33.950000000000003" customHeight="1" x14ac:dyDescent="0.2">
      <c r="A1203" s="20" t="s">
        <v>11587</v>
      </c>
      <c r="B1203" s="21" t="s">
        <v>11588</v>
      </c>
      <c r="C1203" s="22" t="s">
        <v>382</v>
      </c>
      <c r="D1203" s="23" t="s">
        <v>11589</v>
      </c>
    </row>
    <row r="1204" spans="1:4" ht="33.950000000000003" customHeight="1" x14ac:dyDescent="0.2">
      <c r="A1204" s="20" t="s">
        <v>11590</v>
      </c>
      <c r="B1204" s="21" t="s">
        <v>11591</v>
      </c>
      <c r="C1204" s="22" t="s">
        <v>382</v>
      </c>
      <c r="D1204" s="23" t="s">
        <v>11592</v>
      </c>
    </row>
    <row r="1205" spans="1:4" ht="33.950000000000003" customHeight="1" x14ac:dyDescent="0.2">
      <c r="A1205" s="20" t="s">
        <v>11593</v>
      </c>
      <c r="B1205" s="21" t="s">
        <v>11594</v>
      </c>
      <c r="C1205" s="22" t="s">
        <v>382</v>
      </c>
      <c r="D1205" s="23" t="s">
        <v>11595</v>
      </c>
    </row>
    <row r="1206" spans="1:4" ht="33.950000000000003" customHeight="1" x14ac:dyDescent="0.2">
      <c r="A1206" s="20" t="s">
        <v>11596</v>
      </c>
      <c r="B1206" s="21" t="s">
        <v>11597</v>
      </c>
      <c r="C1206" s="22" t="s">
        <v>382</v>
      </c>
      <c r="D1206" s="23" t="s">
        <v>8740</v>
      </c>
    </row>
    <row r="1207" spans="1:4" ht="33.950000000000003" customHeight="1" x14ac:dyDescent="0.2">
      <c r="A1207" s="20" t="s">
        <v>11598</v>
      </c>
      <c r="B1207" s="21" t="s">
        <v>11599</v>
      </c>
      <c r="C1207" s="22" t="s">
        <v>382</v>
      </c>
      <c r="D1207" s="23" t="s">
        <v>11600</v>
      </c>
    </row>
    <row r="1208" spans="1:4" ht="33.950000000000003" customHeight="1" x14ac:dyDescent="0.2">
      <c r="A1208" s="20" t="s">
        <v>11601</v>
      </c>
      <c r="B1208" s="21" t="s">
        <v>11602</v>
      </c>
      <c r="C1208" s="22" t="s">
        <v>382</v>
      </c>
      <c r="D1208" s="23" t="s">
        <v>11603</v>
      </c>
    </row>
    <row r="1209" spans="1:4" ht="33.950000000000003" customHeight="1" x14ac:dyDescent="0.2">
      <c r="A1209" s="20" t="s">
        <v>11604</v>
      </c>
      <c r="B1209" s="21" t="s">
        <v>11605</v>
      </c>
      <c r="C1209" s="22" t="s">
        <v>382</v>
      </c>
      <c r="D1209" s="23" t="s">
        <v>11606</v>
      </c>
    </row>
    <row r="1210" spans="1:4" ht="33.950000000000003" customHeight="1" x14ac:dyDescent="0.2">
      <c r="A1210" s="20" t="s">
        <v>11607</v>
      </c>
      <c r="B1210" s="21" t="s">
        <v>11608</v>
      </c>
      <c r="C1210" s="22" t="s">
        <v>382</v>
      </c>
      <c r="D1210" s="23" t="s">
        <v>11609</v>
      </c>
    </row>
    <row r="1211" spans="1:4" ht="33.950000000000003" customHeight="1" x14ac:dyDescent="0.2">
      <c r="A1211" s="20" t="s">
        <v>11610</v>
      </c>
      <c r="B1211" s="21" t="s">
        <v>11611</v>
      </c>
      <c r="C1211" s="22" t="s">
        <v>382</v>
      </c>
      <c r="D1211" s="23" t="s">
        <v>11612</v>
      </c>
    </row>
    <row r="1212" spans="1:4" ht="33.950000000000003" customHeight="1" x14ac:dyDescent="0.2">
      <c r="A1212" s="20" t="s">
        <v>11613</v>
      </c>
      <c r="B1212" s="21" t="s">
        <v>11614</v>
      </c>
      <c r="C1212" s="22" t="s">
        <v>382</v>
      </c>
      <c r="D1212" s="23" t="s">
        <v>9513</v>
      </c>
    </row>
    <row r="1213" spans="1:4" ht="33.950000000000003" customHeight="1" x14ac:dyDescent="0.2">
      <c r="A1213" s="20" t="s">
        <v>11615</v>
      </c>
      <c r="B1213" s="21" t="s">
        <v>11616</v>
      </c>
      <c r="C1213" s="22" t="s">
        <v>382</v>
      </c>
      <c r="D1213" s="23" t="s">
        <v>11617</v>
      </c>
    </row>
    <row r="1214" spans="1:4" ht="33.950000000000003" customHeight="1" x14ac:dyDescent="0.2">
      <c r="A1214" s="20" t="s">
        <v>11618</v>
      </c>
      <c r="B1214" s="21" t="s">
        <v>11619</v>
      </c>
      <c r="C1214" s="22" t="s">
        <v>382</v>
      </c>
      <c r="D1214" s="23" t="s">
        <v>10144</v>
      </c>
    </row>
    <row r="1215" spans="1:4" ht="33.950000000000003" customHeight="1" x14ac:dyDescent="0.2">
      <c r="A1215" s="20" t="s">
        <v>11620</v>
      </c>
      <c r="B1215" s="21" t="s">
        <v>11621</v>
      </c>
      <c r="C1215" s="22" t="s">
        <v>382</v>
      </c>
      <c r="D1215" s="23" t="s">
        <v>11622</v>
      </c>
    </row>
    <row r="1216" spans="1:4" ht="33.950000000000003" customHeight="1" x14ac:dyDescent="0.2">
      <c r="A1216" s="20" t="s">
        <v>11623</v>
      </c>
      <c r="B1216" s="21" t="s">
        <v>11624</v>
      </c>
      <c r="C1216" s="22" t="s">
        <v>382</v>
      </c>
      <c r="D1216" s="23" t="s">
        <v>11625</v>
      </c>
    </row>
    <row r="1217" spans="1:4" ht="33.950000000000003" customHeight="1" x14ac:dyDescent="0.2">
      <c r="A1217" s="20" t="s">
        <v>11626</v>
      </c>
      <c r="B1217" s="21" t="s">
        <v>11627</v>
      </c>
      <c r="C1217" s="22" t="s">
        <v>382</v>
      </c>
      <c r="D1217" s="23" t="s">
        <v>10911</v>
      </c>
    </row>
    <row r="1218" spans="1:4" ht="33.950000000000003" customHeight="1" x14ac:dyDescent="0.2">
      <c r="A1218" s="20" t="s">
        <v>11628</v>
      </c>
      <c r="B1218" s="21" t="s">
        <v>11629</v>
      </c>
      <c r="C1218" s="22" t="s">
        <v>382</v>
      </c>
      <c r="D1218" s="23" t="s">
        <v>11630</v>
      </c>
    </row>
    <row r="1219" spans="1:4" ht="33.950000000000003" customHeight="1" x14ac:dyDescent="0.2">
      <c r="A1219" s="20" t="s">
        <v>11631</v>
      </c>
      <c r="B1219" s="21" t="s">
        <v>11632</v>
      </c>
      <c r="C1219" s="22" t="s">
        <v>382</v>
      </c>
      <c r="D1219" s="23" t="s">
        <v>11633</v>
      </c>
    </row>
    <row r="1220" spans="1:4" ht="33.950000000000003" customHeight="1" x14ac:dyDescent="0.2">
      <c r="A1220" s="20" t="s">
        <v>11634</v>
      </c>
      <c r="B1220" s="21" t="s">
        <v>11635</v>
      </c>
      <c r="C1220" s="22" t="s">
        <v>382</v>
      </c>
      <c r="D1220" s="23" t="s">
        <v>11636</v>
      </c>
    </row>
    <row r="1221" spans="1:4" ht="33.950000000000003" customHeight="1" x14ac:dyDescent="0.2">
      <c r="A1221" s="20" t="s">
        <v>11637</v>
      </c>
      <c r="B1221" s="21" t="s">
        <v>11638</v>
      </c>
      <c r="C1221" s="22" t="s">
        <v>382</v>
      </c>
      <c r="D1221" s="23" t="s">
        <v>11639</v>
      </c>
    </row>
    <row r="1222" spans="1:4" ht="33.950000000000003" customHeight="1" x14ac:dyDescent="0.2">
      <c r="A1222" s="20" t="s">
        <v>11640</v>
      </c>
      <c r="B1222" s="21" t="s">
        <v>11641</v>
      </c>
      <c r="C1222" s="22" t="s">
        <v>382</v>
      </c>
      <c r="D1222" s="23" t="s">
        <v>11642</v>
      </c>
    </row>
    <row r="1223" spans="1:4" ht="33.950000000000003" customHeight="1" x14ac:dyDescent="0.2">
      <c r="A1223" s="20" t="s">
        <v>11643</v>
      </c>
      <c r="B1223" s="21" t="s">
        <v>11644</v>
      </c>
      <c r="C1223" s="22" t="s">
        <v>382</v>
      </c>
      <c r="D1223" s="23" t="s">
        <v>10476</v>
      </c>
    </row>
    <row r="1224" spans="1:4" ht="33.950000000000003" customHeight="1" x14ac:dyDescent="0.2">
      <c r="A1224" s="20" t="s">
        <v>11645</v>
      </c>
      <c r="B1224" s="21" t="s">
        <v>11646</v>
      </c>
      <c r="C1224" s="22" t="s">
        <v>382</v>
      </c>
      <c r="D1224" s="23" t="s">
        <v>11647</v>
      </c>
    </row>
    <row r="1225" spans="1:4" ht="33.950000000000003" customHeight="1" x14ac:dyDescent="0.2">
      <c r="A1225" s="20" t="s">
        <v>11648</v>
      </c>
      <c r="B1225" s="21" t="s">
        <v>11649</v>
      </c>
      <c r="C1225" s="22" t="s">
        <v>382</v>
      </c>
      <c r="D1225" s="23" t="s">
        <v>11650</v>
      </c>
    </row>
    <row r="1226" spans="1:4" ht="33.950000000000003" customHeight="1" x14ac:dyDescent="0.2">
      <c r="A1226" s="20" t="s">
        <v>11651</v>
      </c>
      <c r="B1226" s="21" t="s">
        <v>11652</v>
      </c>
      <c r="C1226" s="22" t="s">
        <v>382</v>
      </c>
      <c r="D1226" s="23" t="s">
        <v>11653</v>
      </c>
    </row>
    <row r="1227" spans="1:4" ht="33.950000000000003" customHeight="1" x14ac:dyDescent="0.2">
      <c r="A1227" s="20" t="s">
        <v>11654</v>
      </c>
      <c r="B1227" s="21" t="s">
        <v>11655</v>
      </c>
      <c r="C1227" s="22" t="s">
        <v>382</v>
      </c>
      <c r="D1227" s="23" t="s">
        <v>10073</v>
      </c>
    </row>
    <row r="1228" spans="1:4" ht="33.950000000000003" customHeight="1" x14ac:dyDescent="0.2">
      <c r="A1228" s="20" t="s">
        <v>11656</v>
      </c>
      <c r="B1228" s="21" t="s">
        <v>11657</v>
      </c>
      <c r="C1228" s="22" t="s">
        <v>382</v>
      </c>
      <c r="D1228" s="23" t="s">
        <v>11121</v>
      </c>
    </row>
    <row r="1229" spans="1:4" ht="33.950000000000003" customHeight="1" x14ac:dyDescent="0.2">
      <c r="A1229" s="20" t="s">
        <v>11658</v>
      </c>
      <c r="B1229" s="21" t="s">
        <v>11659</v>
      </c>
      <c r="C1229" s="22" t="s">
        <v>382</v>
      </c>
      <c r="D1229" s="23" t="s">
        <v>11660</v>
      </c>
    </row>
    <row r="1230" spans="1:4" ht="33.950000000000003" customHeight="1" x14ac:dyDescent="0.2">
      <c r="A1230" s="20" t="s">
        <v>11661</v>
      </c>
      <c r="B1230" s="21" t="s">
        <v>11662</v>
      </c>
      <c r="C1230" s="22" t="s">
        <v>382</v>
      </c>
      <c r="D1230" s="23" t="s">
        <v>11663</v>
      </c>
    </row>
    <row r="1231" spans="1:4" ht="33.950000000000003" customHeight="1" x14ac:dyDescent="0.2">
      <c r="A1231" s="20" t="s">
        <v>11664</v>
      </c>
      <c r="B1231" s="21" t="s">
        <v>11665</v>
      </c>
      <c r="C1231" s="22" t="s">
        <v>382</v>
      </c>
      <c r="D1231" s="23" t="s">
        <v>9952</v>
      </c>
    </row>
    <row r="1232" spans="1:4" ht="33.950000000000003" customHeight="1" x14ac:dyDescent="0.2">
      <c r="A1232" s="20" t="s">
        <v>11666</v>
      </c>
      <c r="B1232" s="21" t="s">
        <v>11667</v>
      </c>
      <c r="C1232" s="22" t="s">
        <v>382</v>
      </c>
      <c r="D1232" s="23" t="s">
        <v>11160</v>
      </c>
    </row>
    <row r="1233" spans="1:4" ht="33.950000000000003" customHeight="1" x14ac:dyDescent="0.2">
      <c r="A1233" s="20" t="s">
        <v>11668</v>
      </c>
      <c r="B1233" s="21" t="s">
        <v>11669</v>
      </c>
      <c r="C1233" s="22" t="s">
        <v>382</v>
      </c>
      <c r="D1233" s="23" t="s">
        <v>11670</v>
      </c>
    </row>
    <row r="1234" spans="1:4" ht="33.950000000000003" customHeight="1" x14ac:dyDescent="0.2">
      <c r="A1234" s="20" t="s">
        <v>11671</v>
      </c>
      <c r="B1234" s="21" t="s">
        <v>11672</v>
      </c>
      <c r="C1234" s="22" t="s">
        <v>382</v>
      </c>
      <c r="D1234" s="23" t="s">
        <v>11673</v>
      </c>
    </row>
    <row r="1235" spans="1:4" ht="33.950000000000003" customHeight="1" x14ac:dyDescent="0.2">
      <c r="A1235" s="20" t="s">
        <v>11674</v>
      </c>
      <c r="B1235" s="21" t="s">
        <v>11675</v>
      </c>
      <c r="C1235" s="22" t="s">
        <v>382</v>
      </c>
      <c r="D1235" s="23" t="s">
        <v>11676</v>
      </c>
    </row>
    <row r="1236" spans="1:4" ht="33.950000000000003" customHeight="1" x14ac:dyDescent="0.2">
      <c r="A1236" s="20" t="s">
        <v>11677</v>
      </c>
      <c r="B1236" s="21" t="s">
        <v>11678</v>
      </c>
      <c r="C1236" s="22" t="s">
        <v>382</v>
      </c>
      <c r="D1236" s="23" t="s">
        <v>11679</v>
      </c>
    </row>
    <row r="1237" spans="1:4" ht="33.950000000000003" customHeight="1" x14ac:dyDescent="0.2">
      <c r="A1237" s="20" t="s">
        <v>11680</v>
      </c>
      <c r="B1237" s="21" t="s">
        <v>11681</v>
      </c>
      <c r="C1237" s="22" t="s">
        <v>382</v>
      </c>
      <c r="D1237" s="23" t="s">
        <v>11682</v>
      </c>
    </row>
    <row r="1238" spans="1:4" ht="33.950000000000003" customHeight="1" x14ac:dyDescent="0.2">
      <c r="A1238" s="20" t="s">
        <v>11683</v>
      </c>
      <c r="B1238" s="21" t="s">
        <v>11684</v>
      </c>
      <c r="C1238" s="22" t="s">
        <v>382</v>
      </c>
      <c r="D1238" s="23" t="s">
        <v>11685</v>
      </c>
    </row>
    <row r="1239" spans="1:4" ht="33.950000000000003" customHeight="1" x14ac:dyDescent="0.2">
      <c r="A1239" s="20" t="s">
        <v>11686</v>
      </c>
      <c r="B1239" s="21" t="s">
        <v>11687</v>
      </c>
      <c r="C1239" s="22" t="s">
        <v>382</v>
      </c>
      <c r="D1239" s="23" t="s">
        <v>11688</v>
      </c>
    </row>
    <row r="1240" spans="1:4" ht="33.950000000000003" customHeight="1" x14ac:dyDescent="0.2">
      <c r="A1240" s="20" t="s">
        <v>11689</v>
      </c>
      <c r="B1240" s="21" t="s">
        <v>11690</v>
      </c>
      <c r="C1240" s="22" t="s">
        <v>382</v>
      </c>
      <c r="D1240" s="23" t="s">
        <v>11691</v>
      </c>
    </row>
    <row r="1241" spans="1:4" ht="33.950000000000003" customHeight="1" x14ac:dyDescent="0.2">
      <c r="A1241" s="20" t="s">
        <v>11692</v>
      </c>
      <c r="B1241" s="21" t="s">
        <v>11693</v>
      </c>
      <c r="C1241" s="22" t="s">
        <v>382</v>
      </c>
      <c r="D1241" s="23" t="s">
        <v>11694</v>
      </c>
    </row>
    <row r="1242" spans="1:4" ht="33.950000000000003" customHeight="1" x14ac:dyDescent="0.2">
      <c r="A1242" s="20" t="s">
        <v>11695</v>
      </c>
      <c r="B1242" s="21" t="s">
        <v>11696</v>
      </c>
      <c r="C1242" s="22" t="s">
        <v>382</v>
      </c>
      <c r="D1242" s="23" t="s">
        <v>11697</v>
      </c>
    </row>
    <row r="1243" spans="1:4" ht="33.950000000000003" customHeight="1" x14ac:dyDescent="0.2">
      <c r="A1243" s="20" t="s">
        <v>11698</v>
      </c>
      <c r="B1243" s="21" t="s">
        <v>11699</v>
      </c>
      <c r="C1243" s="22" t="s">
        <v>382</v>
      </c>
      <c r="D1243" s="23" t="s">
        <v>10390</v>
      </c>
    </row>
    <row r="1244" spans="1:4" ht="33.950000000000003" customHeight="1" x14ac:dyDescent="0.2">
      <c r="A1244" s="20" t="s">
        <v>11700</v>
      </c>
      <c r="B1244" s="21" t="s">
        <v>11701</v>
      </c>
      <c r="C1244" s="22" t="s">
        <v>382</v>
      </c>
      <c r="D1244" s="23" t="s">
        <v>9582</v>
      </c>
    </row>
    <row r="1245" spans="1:4" ht="33.950000000000003" customHeight="1" x14ac:dyDescent="0.2">
      <c r="A1245" s="20" t="s">
        <v>11702</v>
      </c>
      <c r="B1245" s="21" t="s">
        <v>11703</v>
      </c>
      <c r="C1245" s="22" t="s">
        <v>382</v>
      </c>
      <c r="D1245" s="23" t="s">
        <v>10983</v>
      </c>
    </row>
    <row r="1246" spans="1:4" ht="33.950000000000003" customHeight="1" x14ac:dyDescent="0.2">
      <c r="A1246" s="20" t="s">
        <v>11704</v>
      </c>
      <c r="B1246" s="21" t="s">
        <v>11705</v>
      </c>
      <c r="C1246" s="22" t="s">
        <v>382</v>
      </c>
      <c r="D1246" s="23" t="s">
        <v>11706</v>
      </c>
    </row>
    <row r="1247" spans="1:4" ht="33.950000000000003" customHeight="1" x14ac:dyDescent="0.2">
      <c r="A1247" s="20" t="s">
        <v>11707</v>
      </c>
      <c r="B1247" s="21" t="s">
        <v>11708</v>
      </c>
      <c r="C1247" s="22" t="s">
        <v>382</v>
      </c>
      <c r="D1247" s="23" t="s">
        <v>11709</v>
      </c>
    </row>
    <row r="1248" spans="1:4" ht="33.950000000000003" customHeight="1" x14ac:dyDescent="0.2">
      <c r="A1248" s="20" t="s">
        <v>11710</v>
      </c>
      <c r="B1248" s="21" t="s">
        <v>11711</v>
      </c>
      <c r="C1248" s="22" t="s">
        <v>382</v>
      </c>
      <c r="D1248" s="23" t="s">
        <v>11712</v>
      </c>
    </row>
    <row r="1249" spans="1:4" ht="33.950000000000003" customHeight="1" x14ac:dyDescent="0.2">
      <c r="A1249" s="20" t="s">
        <v>11713</v>
      </c>
      <c r="B1249" s="21" t="s">
        <v>11714</v>
      </c>
      <c r="C1249" s="22" t="s">
        <v>382</v>
      </c>
      <c r="D1249" s="23" t="s">
        <v>8386</v>
      </c>
    </row>
    <row r="1250" spans="1:4" ht="33.950000000000003" customHeight="1" x14ac:dyDescent="0.2">
      <c r="A1250" s="20" t="s">
        <v>11715</v>
      </c>
      <c r="B1250" s="21" t="s">
        <v>11716</v>
      </c>
      <c r="C1250" s="22" t="s">
        <v>382</v>
      </c>
      <c r="D1250" s="23" t="s">
        <v>11717</v>
      </c>
    </row>
    <row r="1251" spans="1:4" ht="33.950000000000003" customHeight="1" x14ac:dyDescent="0.2">
      <c r="A1251" s="20" t="s">
        <v>11718</v>
      </c>
      <c r="B1251" s="21" t="s">
        <v>11719</v>
      </c>
      <c r="C1251" s="22" t="s">
        <v>382</v>
      </c>
      <c r="D1251" s="23" t="s">
        <v>11720</v>
      </c>
    </row>
    <row r="1252" spans="1:4" ht="33.950000000000003" customHeight="1" x14ac:dyDescent="0.2">
      <c r="A1252" s="20" t="s">
        <v>11721</v>
      </c>
      <c r="B1252" s="21" t="s">
        <v>11722</v>
      </c>
      <c r="C1252" s="22" t="s">
        <v>382</v>
      </c>
      <c r="D1252" s="23" t="s">
        <v>11723</v>
      </c>
    </row>
    <row r="1253" spans="1:4" ht="33.950000000000003" customHeight="1" x14ac:dyDescent="0.2">
      <c r="A1253" s="20" t="s">
        <v>11724</v>
      </c>
      <c r="B1253" s="21" t="s">
        <v>11725</v>
      </c>
      <c r="C1253" s="22" t="s">
        <v>382</v>
      </c>
      <c r="D1253" s="23" t="s">
        <v>11723</v>
      </c>
    </row>
    <row r="1254" spans="1:4" ht="33.950000000000003" customHeight="1" x14ac:dyDescent="0.2">
      <c r="A1254" s="20" t="s">
        <v>11726</v>
      </c>
      <c r="B1254" s="21" t="s">
        <v>11727</v>
      </c>
      <c r="C1254" s="22" t="s">
        <v>382</v>
      </c>
      <c r="D1254" s="23" t="s">
        <v>10464</v>
      </c>
    </row>
    <row r="1255" spans="1:4" ht="33.950000000000003" customHeight="1" x14ac:dyDescent="0.2">
      <c r="A1255" s="20" t="s">
        <v>11728</v>
      </c>
      <c r="B1255" s="21" t="s">
        <v>11729</v>
      </c>
      <c r="C1255" s="22" t="s">
        <v>382</v>
      </c>
      <c r="D1255" s="23" t="s">
        <v>11730</v>
      </c>
    </row>
    <row r="1256" spans="1:4" ht="33.950000000000003" customHeight="1" x14ac:dyDescent="0.2">
      <c r="A1256" s="20" t="s">
        <v>11731</v>
      </c>
      <c r="B1256" s="21" t="s">
        <v>11732</v>
      </c>
      <c r="C1256" s="22" t="s">
        <v>382</v>
      </c>
      <c r="D1256" s="23" t="s">
        <v>10875</v>
      </c>
    </row>
    <row r="1257" spans="1:4" ht="33.950000000000003" customHeight="1" x14ac:dyDescent="0.2">
      <c r="A1257" s="20" t="s">
        <v>11733</v>
      </c>
      <c r="B1257" s="21" t="s">
        <v>11734</v>
      </c>
      <c r="C1257" s="22" t="s">
        <v>382</v>
      </c>
      <c r="D1257" s="23" t="s">
        <v>11735</v>
      </c>
    </row>
    <row r="1258" spans="1:4" ht="33.950000000000003" customHeight="1" x14ac:dyDescent="0.2">
      <c r="A1258" s="20" t="s">
        <v>11736</v>
      </c>
      <c r="B1258" s="21" t="s">
        <v>11737</v>
      </c>
      <c r="C1258" s="22" t="s">
        <v>382</v>
      </c>
      <c r="D1258" s="23" t="s">
        <v>8455</v>
      </c>
    </row>
    <row r="1259" spans="1:4" ht="33.950000000000003" customHeight="1" x14ac:dyDescent="0.2">
      <c r="A1259" s="20" t="s">
        <v>11738</v>
      </c>
      <c r="B1259" s="21" t="s">
        <v>11739</v>
      </c>
      <c r="C1259" s="22" t="s">
        <v>382</v>
      </c>
      <c r="D1259" s="23" t="s">
        <v>8455</v>
      </c>
    </row>
    <row r="1260" spans="1:4" ht="33.950000000000003" customHeight="1" x14ac:dyDescent="0.2">
      <c r="A1260" s="20" t="s">
        <v>11740</v>
      </c>
      <c r="B1260" s="21" t="s">
        <v>11741</v>
      </c>
      <c r="C1260" s="22" t="s">
        <v>382</v>
      </c>
      <c r="D1260" s="23" t="s">
        <v>10529</v>
      </c>
    </row>
    <row r="1261" spans="1:4" ht="33.950000000000003" customHeight="1" x14ac:dyDescent="0.2">
      <c r="A1261" s="20" t="s">
        <v>11742</v>
      </c>
      <c r="B1261" s="21" t="s">
        <v>11743</v>
      </c>
      <c r="C1261" s="22" t="s">
        <v>382</v>
      </c>
      <c r="D1261" s="23" t="s">
        <v>11744</v>
      </c>
    </row>
    <row r="1262" spans="1:4" ht="33.950000000000003" customHeight="1" x14ac:dyDescent="0.2">
      <c r="A1262" s="20" t="s">
        <v>11745</v>
      </c>
      <c r="B1262" s="21" t="s">
        <v>11746</v>
      </c>
      <c r="C1262" s="22" t="s">
        <v>382</v>
      </c>
      <c r="D1262" s="23" t="s">
        <v>11747</v>
      </c>
    </row>
    <row r="1263" spans="1:4" ht="33.950000000000003" customHeight="1" x14ac:dyDescent="0.2">
      <c r="A1263" s="20" t="s">
        <v>11748</v>
      </c>
      <c r="B1263" s="21" t="s">
        <v>11749</v>
      </c>
      <c r="C1263" s="22" t="s">
        <v>382</v>
      </c>
      <c r="D1263" s="23" t="s">
        <v>10835</v>
      </c>
    </row>
    <row r="1264" spans="1:4" ht="33.950000000000003" customHeight="1" x14ac:dyDescent="0.2">
      <c r="A1264" s="20" t="s">
        <v>11750</v>
      </c>
      <c r="B1264" s="21" t="s">
        <v>11751</v>
      </c>
      <c r="C1264" s="22" t="s">
        <v>382</v>
      </c>
      <c r="D1264" s="23" t="s">
        <v>10553</v>
      </c>
    </row>
    <row r="1265" spans="1:4" ht="33.950000000000003" customHeight="1" x14ac:dyDescent="0.2">
      <c r="A1265" s="20" t="s">
        <v>11752</v>
      </c>
      <c r="B1265" s="21" t="s">
        <v>11753</v>
      </c>
      <c r="C1265" s="22" t="s">
        <v>382</v>
      </c>
      <c r="D1265" s="23" t="s">
        <v>10553</v>
      </c>
    </row>
    <row r="1266" spans="1:4" ht="33.950000000000003" customHeight="1" x14ac:dyDescent="0.2">
      <c r="A1266" s="20" t="s">
        <v>11754</v>
      </c>
      <c r="B1266" s="21" t="s">
        <v>11755</v>
      </c>
      <c r="C1266" s="22" t="s">
        <v>382</v>
      </c>
      <c r="D1266" s="23" t="s">
        <v>11282</v>
      </c>
    </row>
    <row r="1267" spans="1:4" ht="33.950000000000003" customHeight="1" x14ac:dyDescent="0.2">
      <c r="A1267" s="20" t="s">
        <v>11756</v>
      </c>
      <c r="B1267" s="21" t="s">
        <v>11757</v>
      </c>
      <c r="C1267" s="22" t="s">
        <v>382</v>
      </c>
      <c r="D1267" s="23" t="s">
        <v>11160</v>
      </c>
    </row>
    <row r="1268" spans="1:4" ht="33.950000000000003" customHeight="1" x14ac:dyDescent="0.2">
      <c r="A1268" s="20" t="s">
        <v>11758</v>
      </c>
      <c r="B1268" s="21" t="s">
        <v>11759</v>
      </c>
      <c r="C1268" s="22" t="s">
        <v>382</v>
      </c>
      <c r="D1268" s="23" t="s">
        <v>10835</v>
      </c>
    </row>
    <row r="1269" spans="1:4" ht="33.950000000000003" customHeight="1" x14ac:dyDescent="0.2">
      <c r="A1269" s="20" t="s">
        <v>11760</v>
      </c>
      <c r="B1269" s="21" t="s">
        <v>11761</v>
      </c>
      <c r="C1269" s="22" t="s">
        <v>382</v>
      </c>
      <c r="D1269" s="23" t="s">
        <v>10278</v>
      </c>
    </row>
    <row r="1270" spans="1:4" ht="33.950000000000003" customHeight="1" x14ac:dyDescent="0.2">
      <c r="A1270" s="20" t="s">
        <v>11762</v>
      </c>
      <c r="B1270" s="21" t="s">
        <v>11763</v>
      </c>
      <c r="C1270" s="22" t="s">
        <v>382</v>
      </c>
      <c r="D1270" s="23" t="s">
        <v>10690</v>
      </c>
    </row>
    <row r="1271" spans="1:4" ht="33.950000000000003" customHeight="1" x14ac:dyDescent="0.2">
      <c r="A1271" s="20" t="s">
        <v>11764</v>
      </c>
      <c r="B1271" s="21" t="s">
        <v>11765</v>
      </c>
      <c r="C1271" s="22" t="s">
        <v>382</v>
      </c>
      <c r="D1271" s="23" t="s">
        <v>9786</v>
      </c>
    </row>
    <row r="1272" spans="1:4" ht="33.950000000000003" customHeight="1" x14ac:dyDescent="0.2">
      <c r="A1272" s="20" t="s">
        <v>11766</v>
      </c>
      <c r="B1272" s="21" t="s">
        <v>11767</v>
      </c>
      <c r="C1272" s="22" t="s">
        <v>382</v>
      </c>
      <c r="D1272" s="23" t="s">
        <v>11574</v>
      </c>
    </row>
    <row r="1273" spans="1:4" ht="33.950000000000003" customHeight="1" x14ac:dyDescent="0.2">
      <c r="A1273" s="20" t="s">
        <v>11768</v>
      </c>
      <c r="B1273" s="21" t="s">
        <v>11769</v>
      </c>
      <c r="C1273" s="22" t="s">
        <v>382</v>
      </c>
      <c r="D1273" s="23" t="s">
        <v>11770</v>
      </c>
    </row>
    <row r="1274" spans="1:4" ht="33.950000000000003" customHeight="1" x14ac:dyDescent="0.2">
      <c r="A1274" s="20" t="s">
        <v>11771</v>
      </c>
      <c r="B1274" s="21" t="s">
        <v>11772</v>
      </c>
      <c r="C1274" s="22" t="s">
        <v>382</v>
      </c>
      <c r="D1274" s="23" t="s">
        <v>11773</v>
      </c>
    </row>
    <row r="1275" spans="1:4" ht="33.950000000000003" customHeight="1" x14ac:dyDescent="0.2">
      <c r="A1275" s="20" t="s">
        <v>11774</v>
      </c>
      <c r="B1275" s="21" t="s">
        <v>11775</v>
      </c>
      <c r="C1275" s="22" t="s">
        <v>382</v>
      </c>
      <c r="D1275" s="23" t="s">
        <v>11712</v>
      </c>
    </row>
    <row r="1276" spans="1:4" ht="33.950000000000003" customHeight="1" x14ac:dyDescent="0.2">
      <c r="A1276" s="20" t="s">
        <v>11776</v>
      </c>
      <c r="B1276" s="21" t="s">
        <v>11777</v>
      </c>
      <c r="C1276" s="22" t="s">
        <v>382</v>
      </c>
      <c r="D1276" s="23" t="s">
        <v>11717</v>
      </c>
    </row>
    <row r="1277" spans="1:4" ht="33.950000000000003" customHeight="1" x14ac:dyDescent="0.2">
      <c r="A1277" s="20" t="s">
        <v>11778</v>
      </c>
      <c r="B1277" s="21" t="s">
        <v>11779</v>
      </c>
      <c r="C1277" s="22" t="s">
        <v>382</v>
      </c>
      <c r="D1277" s="23" t="s">
        <v>11780</v>
      </c>
    </row>
    <row r="1278" spans="1:4" ht="33.950000000000003" customHeight="1" x14ac:dyDescent="0.2">
      <c r="A1278" s="20" t="s">
        <v>11781</v>
      </c>
      <c r="B1278" s="21" t="s">
        <v>11782</v>
      </c>
      <c r="C1278" s="22" t="s">
        <v>382</v>
      </c>
      <c r="D1278" s="23" t="s">
        <v>11783</v>
      </c>
    </row>
    <row r="1279" spans="1:4" ht="33.950000000000003" customHeight="1" x14ac:dyDescent="0.2">
      <c r="A1279" s="20" t="s">
        <v>11784</v>
      </c>
      <c r="B1279" s="21" t="s">
        <v>11785</v>
      </c>
      <c r="C1279" s="22" t="s">
        <v>382</v>
      </c>
      <c r="D1279" s="23" t="s">
        <v>11786</v>
      </c>
    </row>
    <row r="1280" spans="1:4" ht="33.950000000000003" customHeight="1" x14ac:dyDescent="0.2">
      <c r="A1280" s="20" t="s">
        <v>11787</v>
      </c>
      <c r="B1280" s="21" t="s">
        <v>11788</v>
      </c>
      <c r="C1280" s="22" t="s">
        <v>382</v>
      </c>
      <c r="D1280" s="23" t="s">
        <v>11789</v>
      </c>
    </row>
    <row r="1281" spans="1:4" ht="33.950000000000003" customHeight="1" x14ac:dyDescent="0.2">
      <c r="A1281" s="20" t="s">
        <v>11790</v>
      </c>
      <c r="B1281" s="21" t="s">
        <v>11791</v>
      </c>
      <c r="C1281" s="22" t="s">
        <v>382</v>
      </c>
      <c r="D1281" s="23" t="s">
        <v>11792</v>
      </c>
    </row>
    <row r="1282" spans="1:4" ht="33.950000000000003" customHeight="1" x14ac:dyDescent="0.2">
      <c r="A1282" s="20" t="s">
        <v>11793</v>
      </c>
      <c r="B1282" s="21" t="s">
        <v>11794</v>
      </c>
      <c r="C1282" s="22" t="s">
        <v>382</v>
      </c>
      <c r="D1282" s="23" t="s">
        <v>11795</v>
      </c>
    </row>
    <row r="1283" spans="1:4" ht="33.950000000000003" customHeight="1" x14ac:dyDescent="0.2">
      <c r="A1283" s="20" t="s">
        <v>11796</v>
      </c>
      <c r="B1283" s="21" t="s">
        <v>11797</v>
      </c>
      <c r="C1283" s="22" t="s">
        <v>382</v>
      </c>
      <c r="D1283" s="23" t="s">
        <v>10618</v>
      </c>
    </row>
    <row r="1284" spans="1:4" ht="33.950000000000003" customHeight="1" x14ac:dyDescent="0.2">
      <c r="A1284" s="20" t="s">
        <v>11798</v>
      </c>
      <c r="B1284" s="21" t="s">
        <v>11799</v>
      </c>
      <c r="C1284" s="22" t="s">
        <v>97</v>
      </c>
      <c r="D1284" s="23" t="s">
        <v>11800</v>
      </c>
    </row>
    <row r="1285" spans="1:4" ht="33.950000000000003" customHeight="1" x14ac:dyDescent="0.2">
      <c r="A1285" s="20" t="s">
        <v>11801</v>
      </c>
      <c r="B1285" s="21" t="s">
        <v>11802</v>
      </c>
      <c r="C1285" s="22" t="s">
        <v>97</v>
      </c>
      <c r="D1285" s="23" t="s">
        <v>11803</v>
      </c>
    </row>
    <row r="1286" spans="1:4" ht="33.950000000000003" customHeight="1" x14ac:dyDescent="0.2">
      <c r="A1286" s="20" t="s">
        <v>11804</v>
      </c>
      <c r="B1286" s="21" t="s">
        <v>11805</v>
      </c>
      <c r="C1286" s="22" t="s">
        <v>97</v>
      </c>
      <c r="D1286" s="23" t="s">
        <v>11806</v>
      </c>
    </row>
    <row r="1287" spans="1:4" ht="33.950000000000003" customHeight="1" x14ac:dyDescent="0.2">
      <c r="A1287" s="20" t="s">
        <v>11807</v>
      </c>
      <c r="B1287" s="21" t="s">
        <v>11808</v>
      </c>
      <c r="C1287" s="22" t="s">
        <v>97</v>
      </c>
      <c r="D1287" s="23" t="s">
        <v>11809</v>
      </c>
    </row>
    <row r="1288" spans="1:4" ht="33.950000000000003" customHeight="1" x14ac:dyDescent="0.2">
      <c r="A1288" s="20" t="s">
        <v>11810</v>
      </c>
      <c r="B1288" s="21" t="s">
        <v>11811</v>
      </c>
      <c r="C1288" s="22" t="s">
        <v>149</v>
      </c>
      <c r="D1288" s="23" t="s">
        <v>11812</v>
      </c>
    </row>
    <row r="1289" spans="1:4" ht="33.950000000000003" customHeight="1" x14ac:dyDescent="0.2">
      <c r="A1289" s="20" t="s">
        <v>11813</v>
      </c>
      <c r="B1289" s="21" t="s">
        <v>11814</v>
      </c>
      <c r="C1289" s="22" t="s">
        <v>149</v>
      </c>
      <c r="D1289" s="23" t="s">
        <v>11815</v>
      </c>
    </row>
    <row r="1290" spans="1:4" ht="33.950000000000003" customHeight="1" x14ac:dyDescent="0.2">
      <c r="A1290" s="20" t="s">
        <v>11816</v>
      </c>
      <c r="B1290" s="21" t="s">
        <v>11817</v>
      </c>
      <c r="C1290" s="22" t="s">
        <v>149</v>
      </c>
      <c r="D1290" s="23" t="s">
        <v>11818</v>
      </c>
    </row>
    <row r="1291" spans="1:4" ht="33.950000000000003" customHeight="1" x14ac:dyDescent="0.2">
      <c r="A1291" s="20" t="s">
        <v>11819</v>
      </c>
      <c r="B1291" s="21" t="s">
        <v>11820</v>
      </c>
      <c r="C1291" s="22" t="s">
        <v>149</v>
      </c>
      <c r="D1291" s="23" t="s">
        <v>11821</v>
      </c>
    </row>
    <row r="1292" spans="1:4" ht="33.950000000000003" customHeight="1" x14ac:dyDescent="0.2">
      <c r="A1292" s="20" t="s">
        <v>11822</v>
      </c>
      <c r="B1292" s="21" t="s">
        <v>11823</v>
      </c>
      <c r="C1292" s="22" t="s">
        <v>149</v>
      </c>
      <c r="D1292" s="23" t="s">
        <v>11824</v>
      </c>
    </row>
    <row r="1293" spans="1:4" ht="33.950000000000003" customHeight="1" x14ac:dyDescent="0.2">
      <c r="A1293" s="20" t="s">
        <v>11825</v>
      </c>
      <c r="B1293" s="21" t="s">
        <v>11826</v>
      </c>
      <c r="C1293" s="22" t="s">
        <v>149</v>
      </c>
      <c r="D1293" s="23" t="s">
        <v>11827</v>
      </c>
    </row>
    <row r="1294" spans="1:4" ht="33.950000000000003" customHeight="1" x14ac:dyDescent="0.2">
      <c r="A1294" s="20" t="s">
        <v>11828</v>
      </c>
      <c r="B1294" s="21" t="s">
        <v>11829</v>
      </c>
      <c r="C1294" s="22" t="s">
        <v>97</v>
      </c>
      <c r="D1294" s="23" t="s">
        <v>11830</v>
      </c>
    </row>
    <row r="1295" spans="1:4" ht="33.950000000000003" customHeight="1" x14ac:dyDescent="0.2">
      <c r="A1295" s="20" t="s">
        <v>11831</v>
      </c>
      <c r="B1295" s="21" t="s">
        <v>11832</v>
      </c>
      <c r="C1295" s="22" t="s">
        <v>97</v>
      </c>
      <c r="D1295" s="23" t="s">
        <v>11833</v>
      </c>
    </row>
    <row r="1296" spans="1:4" ht="33.950000000000003" customHeight="1" x14ac:dyDescent="0.2">
      <c r="A1296" s="20" t="s">
        <v>11834</v>
      </c>
      <c r="B1296" s="21" t="s">
        <v>11835</v>
      </c>
      <c r="C1296" s="22" t="s">
        <v>97</v>
      </c>
      <c r="D1296" s="23" t="s">
        <v>11836</v>
      </c>
    </row>
    <row r="1297" spans="1:4" ht="33.950000000000003" customHeight="1" x14ac:dyDescent="0.2">
      <c r="A1297" s="20" t="s">
        <v>11837</v>
      </c>
      <c r="B1297" s="21" t="s">
        <v>11838</v>
      </c>
      <c r="C1297" s="22" t="s">
        <v>97</v>
      </c>
      <c r="D1297" s="23" t="s">
        <v>11839</v>
      </c>
    </row>
    <row r="1298" spans="1:4" ht="33.950000000000003" customHeight="1" x14ac:dyDescent="0.2">
      <c r="A1298" s="20" t="s">
        <v>11840</v>
      </c>
      <c r="B1298" s="21" t="s">
        <v>11841</v>
      </c>
      <c r="C1298" s="22" t="s">
        <v>97</v>
      </c>
      <c r="D1298" s="23" t="s">
        <v>11842</v>
      </c>
    </row>
    <row r="1299" spans="1:4" ht="33.950000000000003" customHeight="1" x14ac:dyDescent="0.2">
      <c r="A1299" s="20" t="s">
        <v>11843</v>
      </c>
      <c r="B1299" s="21" t="s">
        <v>11844</v>
      </c>
      <c r="C1299" s="22" t="s">
        <v>97</v>
      </c>
      <c r="D1299" s="23" t="s">
        <v>11845</v>
      </c>
    </row>
    <row r="1300" spans="1:4" ht="33.950000000000003" customHeight="1" x14ac:dyDescent="0.2">
      <c r="A1300" s="20" t="s">
        <v>11846</v>
      </c>
      <c r="B1300" s="21" t="s">
        <v>11847</v>
      </c>
      <c r="C1300" s="22" t="s">
        <v>97</v>
      </c>
      <c r="D1300" s="23" t="s">
        <v>11848</v>
      </c>
    </row>
    <row r="1301" spans="1:4" ht="33.950000000000003" customHeight="1" x14ac:dyDescent="0.2">
      <c r="A1301" s="20" t="s">
        <v>11849</v>
      </c>
      <c r="B1301" s="21" t="s">
        <v>11850</v>
      </c>
      <c r="C1301" s="22" t="s">
        <v>97</v>
      </c>
      <c r="D1301" s="23" t="s">
        <v>11851</v>
      </c>
    </row>
    <row r="1302" spans="1:4" ht="33.950000000000003" customHeight="1" x14ac:dyDescent="0.2">
      <c r="A1302" s="20" t="s">
        <v>11852</v>
      </c>
      <c r="B1302" s="21" t="s">
        <v>11853</v>
      </c>
      <c r="C1302" s="22" t="s">
        <v>97</v>
      </c>
      <c r="D1302" s="23" t="s">
        <v>11854</v>
      </c>
    </row>
    <row r="1303" spans="1:4" ht="33.950000000000003" customHeight="1" x14ac:dyDescent="0.2">
      <c r="A1303" s="20" t="s">
        <v>11855</v>
      </c>
      <c r="B1303" s="21" t="s">
        <v>11856</v>
      </c>
      <c r="C1303" s="22" t="s">
        <v>97</v>
      </c>
      <c r="D1303" s="23" t="s">
        <v>11857</v>
      </c>
    </row>
    <row r="1304" spans="1:4" ht="33.950000000000003" customHeight="1" x14ac:dyDescent="0.2">
      <c r="A1304" s="20" t="s">
        <v>11858</v>
      </c>
      <c r="B1304" s="21" t="s">
        <v>11859</v>
      </c>
      <c r="C1304" s="22" t="s">
        <v>97</v>
      </c>
      <c r="D1304" s="23" t="s">
        <v>11860</v>
      </c>
    </row>
    <row r="1305" spans="1:4" ht="33.950000000000003" customHeight="1" x14ac:dyDescent="0.2">
      <c r="A1305" s="20" t="s">
        <v>11861</v>
      </c>
      <c r="B1305" s="21" t="s">
        <v>11862</v>
      </c>
      <c r="C1305" s="22" t="s">
        <v>97</v>
      </c>
      <c r="D1305" s="23" t="s">
        <v>11863</v>
      </c>
    </row>
    <row r="1306" spans="1:4" ht="33.950000000000003" customHeight="1" x14ac:dyDescent="0.2">
      <c r="A1306" s="20" t="s">
        <v>11864</v>
      </c>
      <c r="B1306" s="21" t="s">
        <v>11865</v>
      </c>
      <c r="C1306" s="22" t="s">
        <v>97</v>
      </c>
      <c r="D1306" s="23" t="s">
        <v>11866</v>
      </c>
    </row>
    <row r="1307" spans="1:4" ht="33.950000000000003" customHeight="1" x14ac:dyDescent="0.2">
      <c r="A1307" s="20" t="s">
        <v>11867</v>
      </c>
      <c r="B1307" s="21" t="s">
        <v>11868</v>
      </c>
      <c r="C1307" s="22" t="s">
        <v>97</v>
      </c>
      <c r="D1307" s="23" t="s">
        <v>11869</v>
      </c>
    </row>
    <row r="1308" spans="1:4" ht="33.950000000000003" customHeight="1" x14ac:dyDescent="0.2">
      <c r="A1308" s="20" t="s">
        <v>11870</v>
      </c>
      <c r="B1308" s="21" t="s">
        <v>11871</v>
      </c>
      <c r="C1308" s="22" t="s">
        <v>97</v>
      </c>
      <c r="D1308" s="23" t="s">
        <v>11872</v>
      </c>
    </row>
    <row r="1309" spans="1:4" ht="33.950000000000003" customHeight="1" x14ac:dyDescent="0.2">
      <c r="A1309" s="20" t="s">
        <v>11873</v>
      </c>
      <c r="B1309" s="21" t="s">
        <v>11874</v>
      </c>
      <c r="C1309" s="22" t="s">
        <v>97</v>
      </c>
      <c r="D1309" s="23" t="s">
        <v>11875</v>
      </c>
    </row>
    <row r="1310" spans="1:4" ht="33.950000000000003" customHeight="1" x14ac:dyDescent="0.2">
      <c r="A1310" s="20" t="s">
        <v>11876</v>
      </c>
      <c r="B1310" s="21" t="s">
        <v>11877</v>
      </c>
      <c r="C1310" s="22" t="s">
        <v>97</v>
      </c>
      <c r="D1310" s="23" t="s">
        <v>11878</v>
      </c>
    </row>
    <row r="1311" spans="1:4" ht="33.950000000000003" customHeight="1" x14ac:dyDescent="0.2">
      <c r="A1311" s="20" t="s">
        <v>11879</v>
      </c>
      <c r="B1311" s="21" t="s">
        <v>11880</v>
      </c>
      <c r="C1311" s="22" t="s">
        <v>97</v>
      </c>
      <c r="D1311" s="23" t="s">
        <v>11881</v>
      </c>
    </row>
    <row r="1312" spans="1:4" ht="33.950000000000003" customHeight="1" x14ac:dyDescent="0.2">
      <c r="A1312" s="20" t="s">
        <v>11882</v>
      </c>
      <c r="B1312" s="21" t="s">
        <v>11883</v>
      </c>
      <c r="C1312" s="22" t="s">
        <v>97</v>
      </c>
      <c r="D1312" s="23" t="s">
        <v>11884</v>
      </c>
    </row>
    <row r="1313" spans="1:4" ht="33.950000000000003" customHeight="1" x14ac:dyDescent="0.2">
      <c r="A1313" s="20" t="s">
        <v>11885</v>
      </c>
      <c r="B1313" s="21" t="s">
        <v>11886</v>
      </c>
      <c r="C1313" s="22" t="s">
        <v>97</v>
      </c>
      <c r="D1313" s="23" t="s">
        <v>11887</v>
      </c>
    </row>
    <row r="1314" spans="1:4" ht="33.950000000000003" customHeight="1" x14ac:dyDescent="0.2">
      <c r="A1314" s="20" t="s">
        <v>11888</v>
      </c>
      <c r="B1314" s="21" t="s">
        <v>11889</v>
      </c>
      <c r="C1314" s="22" t="s">
        <v>149</v>
      </c>
      <c r="D1314" s="23" t="s">
        <v>11890</v>
      </c>
    </row>
    <row r="1315" spans="1:4" ht="33.950000000000003" customHeight="1" x14ac:dyDescent="0.2">
      <c r="A1315" s="20" t="s">
        <v>11891</v>
      </c>
      <c r="B1315" s="21" t="s">
        <v>11892</v>
      </c>
      <c r="C1315" s="22" t="s">
        <v>149</v>
      </c>
      <c r="D1315" s="23" t="s">
        <v>11893</v>
      </c>
    </row>
    <row r="1316" spans="1:4" ht="33.950000000000003" customHeight="1" x14ac:dyDescent="0.2">
      <c r="A1316" s="20" t="s">
        <v>11894</v>
      </c>
      <c r="B1316" s="21" t="s">
        <v>11895</v>
      </c>
      <c r="C1316" s="22" t="s">
        <v>149</v>
      </c>
      <c r="D1316" s="23" t="s">
        <v>11896</v>
      </c>
    </row>
    <row r="1317" spans="1:4" ht="33.950000000000003" customHeight="1" x14ac:dyDescent="0.2">
      <c r="A1317" s="20" t="s">
        <v>11897</v>
      </c>
      <c r="B1317" s="21" t="s">
        <v>11898</v>
      </c>
      <c r="C1317" s="22" t="s">
        <v>149</v>
      </c>
      <c r="D1317" s="23" t="s">
        <v>11890</v>
      </c>
    </row>
    <row r="1318" spans="1:4" ht="33.950000000000003" customHeight="1" x14ac:dyDescent="0.2">
      <c r="A1318" s="20" t="s">
        <v>11899</v>
      </c>
      <c r="B1318" s="21" t="s">
        <v>11900</v>
      </c>
      <c r="C1318" s="22" t="s">
        <v>149</v>
      </c>
      <c r="D1318" s="23" t="s">
        <v>11901</v>
      </c>
    </row>
    <row r="1319" spans="1:4" ht="33.950000000000003" customHeight="1" x14ac:dyDescent="0.2">
      <c r="A1319" s="20" t="s">
        <v>11902</v>
      </c>
      <c r="B1319" s="21" t="s">
        <v>11903</v>
      </c>
      <c r="C1319" s="22" t="s">
        <v>149</v>
      </c>
      <c r="D1319" s="23" t="s">
        <v>11904</v>
      </c>
    </row>
    <row r="1320" spans="1:4" ht="33.950000000000003" customHeight="1" x14ac:dyDescent="0.2">
      <c r="A1320" s="20" t="s">
        <v>11905</v>
      </c>
      <c r="B1320" s="21" t="s">
        <v>11906</v>
      </c>
      <c r="C1320" s="22" t="s">
        <v>149</v>
      </c>
      <c r="D1320" s="23" t="s">
        <v>11907</v>
      </c>
    </row>
    <row r="1321" spans="1:4" ht="33.950000000000003" customHeight="1" x14ac:dyDescent="0.2">
      <c r="A1321" s="20" t="s">
        <v>11908</v>
      </c>
      <c r="B1321" s="21" t="s">
        <v>11909</v>
      </c>
      <c r="C1321" s="22" t="s">
        <v>149</v>
      </c>
      <c r="D1321" s="23" t="s">
        <v>11910</v>
      </c>
    </row>
    <row r="1322" spans="1:4" ht="33.950000000000003" customHeight="1" x14ac:dyDescent="0.2">
      <c r="A1322" s="20" t="s">
        <v>11911</v>
      </c>
      <c r="B1322" s="21" t="s">
        <v>11912</v>
      </c>
      <c r="C1322" s="22" t="s">
        <v>149</v>
      </c>
      <c r="D1322" s="23" t="s">
        <v>11896</v>
      </c>
    </row>
    <row r="1323" spans="1:4" ht="33.950000000000003" customHeight="1" x14ac:dyDescent="0.2">
      <c r="A1323" s="20" t="s">
        <v>11913</v>
      </c>
      <c r="B1323" s="21" t="s">
        <v>11914</v>
      </c>
      <c r="C1323" s="22" t="s">
        <v>149</v>
      </c>
      <c r="D1323" s="23" t="s">
        <v>11915</v>
      </c>
    </row>
    <row r="1324" spans="1:4" ht="33.950000000000003" customHeight="1" x14ac:dyDescent="0.2">
      <c r="A1324" s="20" t="s">
        <v>11916</v>
      </c>
      <c r="B1324" s="21" t="s">
        <v>11917</v>
      </c>
      <c r="C1324" s="22" t="s">
        <v>149</v>
      </c>
      <c r="D1324" s="23" t="s">
        <v>11918</v>
      </c>
    </row>
    <row r="1325" spans="1:4" ht="33.950000000000003" customHeight="1" x14ac:dyDescent="0.2">
      <c r="A1325" s="20" t="s">
        <v>11919</v>
      </c>
      <c r="B1325" s="21" t="s">
        <v>11920</v>
      </c>
      <c r="C1325" s="22" t="s">
        <v>149</v>
      </c>
      <c r="D1325" s="23" t="s">
        <v>11921</v>
      </c>
    </row>
    <row r="1326" spans="1:4" ht="33.950000000000003" customHeight="1" x14ac:dyDescent="0.2">
      <c r="A1326" s="20" t="s">
        <v>11922</v>
      </c>
      <c r="B1326" s="21" t="s">
        <v>11923</v>
      </c>
      <c r="C1326" s="22" t="s">
        <v>149</v>
      </c>
      <c r="D1326" s="23" t="s">
        <v>11924</v>
      </c>
    </row>
    <row r="1327" spans="1:4" ht="33.950000000000003" customHeight="1" x14ac:dyDescent="0.2">
      <c r="A1327" s="20" t="s">
        <v>11925</v>
      </c>
      <c r="B1327" s="21" t="s">
        <v>11926</v>
      </c>
      <c r="C1327" s="22" t="s">
        <v>149</v>
      </c>
      <c r="D1327" s="23" t="s">
        <v>11927</v>
      </c>
    </row>
    <row r="1328" spans="1:4" ht="33.950000000000003" customHeight="1" x14ac:dyDescent="0.2">
      <c r="A1328" s="20" t="s">
        <v>11928</v>
      </c>
      <c r="B1328" s="21" t="s">
        <v>11929</v>
      </c>
      <c r="C1328" s="22" t="s">
        <v>149</v>
      </c>
      <c r="D1328" s="23" t="s">
        <v>11930</v>
      </c>
    </row>
    <row r="1329" spans="1:4" ht="33.950000000000003" customHeight="1" x14ac:dyDescent="0.2">
      <c r="A1329" s="20" t="s">
        <v>11931</v>
      </c>
      <c r="B1329" s="21" t="s">
        <v>11932</v>
      </c>
      <c r="C1329" s="22" t="s">
        <v>149</v>
      </c>
      <c r="D1329" s="23" t="s">
        <v>11933</v>
      </c>
    </row>
    <row r="1330" spans="1:4" ht="33.950000000000003" customHeight="1" x14ac:dyDescent="0.2">
      <c r="A1330" s="20" t="s">
        <v>11934</v>
      </c>
      <c r="B1330" s="21" t="s">
        <v>11935</v>
      </c>
      <c r="C1330" s="22" t="s">
        <v>149</v>
      </c>
      <c r="D1330" s="23" t="s">
        <v>10693</v>
      </c>
    </row>
    <row r="1331" spans="1:4" ht="33.950000000000003" customHeight="1" x14ac:dyDescent="0.2">
      <c r="A1331" s="20" t="s">
        <v>11936</v>
      </c>
      <c r="B1331" s="21" t="s">
        <v>11937</v>
      </c>
      <c r="C1331" s="22" t="s">
        <v>149</v>
      </c>
      <c r="D1331" s="23" t="s">
        <v>8155</v>
      </c>
    </row>
    <row r="1332" spans="1:4" ht="33.950000000000003" customHeight="1" x14ac:dyDescent="0.2">
      <c r="A1332" s="20" t="s">
        <v>11938</v>
      </c>
      <c r="B1332" s="21" t="s">
        <v>11939</v>
      </c>
      <c r="C1332" s="22" t="s">
        <v>149</v>
      </c>
      <c r="D1332" s="23" t="s">
        <v>11940</v>
      </c>
    </row>
    <row r="1333" spans="1:4" ht="33.950000000000003" customHeight="1" x14ac:dyDescent="0.2">
      <c r="A1333" s="20" t="s">
        <v>11941</v>
      </c>
      <c r="B1333" s="21" t="s">
        <v>11942</v>
      </c>
      <c r="C1333" s="22" t="s">
        <v>149</v>
      </c>
      <c r="D1333" s="23" t="s">
        <v>11943</v>
      </c>
    </row>
    <row r="1334" spans="1:4" ht="33.950000000000003" customHeight="1" x14ac:dyDescent="0.2">
      <c r="A1334" s="20" t="s">
        <v>11944</v>
      </c>
      <c r="B1334" s="21" t="s">
        <v>11945</v>
      </c>
      <c r="C1334" s="22" t="s">
        <v>149</v>
      </c>
      <c r="D1334" s="23" t="s">
        <v>11946</v>
      </c>
    </row>
    <row r="1335" spans="1:4" ht="33.950000000000003" customHeight="1" x14ac:dyDescent="0.2">
      <c r="A1335" s="20" t="s">
        <v>11947</v>
      </c>
      <c r="B1335" s="21" t="s">
        <v>11948</v>
      </c>
      <c r="C1335" s="22" t="s">
        <v>149</v>
      </c>
      <c r="D1335" s="23" t="s">
        <v>11949</v>
      </c>
    </row>
    <row r="1336" spans="1:4" ht="33.950000000000003" customHeight="1" x14ac:dyDescent="0.2">
      <c r="A1336" s="20" t="s">
        <v>11950</v>
      </c>
      <c r="B1336" s="21" t="s">
        <v>11951</v>
      </c>
      <c r="C1336" s="22" t="s">
        <v>149</v>
      </c>
      <c r="D1336" s="23" t="s">
        <v>11952</v>
      </c>
    </row>
    <row r="1337" spans="1:4" ht="33.950000000000003" customHeight="1" x14ac:dyDescent="0.2">
      <c r="A1337" s="20" t="s">
        <v>11953</v>
      </c>
      <c r="B1337" s="21" t="s">
        <v>11954</v>
      </c>
      <c r="C1337" s="22" t="s">
        <v>149</v>
      </c>
      <c r="D1337" s="23" t="s">
        <v>11955</v>
      </c>
    </row>
    <row r="1338" spans="1:4" ht="33.950000000000003" customHeight="1" x14ac:dyDescent="0.2">
      <c r="A1338" s="20" t="s">
        <v>11956</v>
      </c>
      <c r="B1338" s="21" t="s">
        <v>11957</v>
      </c>
      <c r="C1338" s="22" t="s">
        <v>149</v>
      </c>
      <c r="D1338" s="23" t="s">
        <v>11958</v>
      </c>
    </row>
    <row r="1339" spans="1:4" ht="33.950000000000003" customHeight="1" x14ac:dyDescent="0.2">
      <c r="A1339" s="20" t="s">
        <v>11959</v>
      </c>
      <c r="B1339" s="21" t="s">
        <v>11960</v>
      </c>
      <c r="C1339" s="22" t="s">
        <v>205</v>
      </c>
      <c r="D1339" s="23" t="s">
        <v>11961</v>
      </c>
    </row>
    <row r="1340" spans="1:4" ht="33.950000000000003" customHeight="1" x14ac:dyDescent="0.2">
      <c r="A1340" s="20" t="s">
        <v>11962</v>
      </c>
      <c r="B1340" s="21" t="s">
        <v>11963</v>
      </c>
      <c r="C1340" s="22" t="s">
        <v>149</v>
      </c>
      <c r="D1340" s="23" t="s">
        <v>11964</v>
      </c>
    </row>
    <row r="1341" spans="1:4" ht="33.950000000000003" customHeight="1" x14ac:dyDescent="0.2">
      <c r="A1341" s="20" t="s">
        <v>11965</v>
      </c>
      <c r="B1341" s="21" t="s">
        <v>11966</v>
      </c>
      <c r="C1341" s="22" t="s">
        <v>97</v>
      </c>
      <c r="D1341" s="23" t="s">
        <v>11967</v>
      </c>
    </row>
    <row r="1342" spans="1:4" ht="33.950000000000003" customHeight="1" x14ac:dyDescent="0.2">
      <c r="A1342" s="20" t="s">
        <v>11968</v>
      </c>
      <c r="B1342" s="21" t="s">
        <v>11969</v>
      </c>
      <c r="C1342" s="22" t="s">
        <v>149</v>
      </c>
      <c r="D1342" s="23" t="s">
        <v>11949</v>
      </c>
    </row>
    <row r="1343" spans="1:4" ht="33.950000000000003" customHeight="1" x14ac:dyDescent="0.2">
      <c r="A1343" s="20" t="s">
        <v>11970</v>
      </c>
      <c r="B1343" s="21" t="s">
        <v>11971</v>
      </c>
      <c r="C1343" s="22" t="s">
        <v>149</v>
      </c>
      <c r="D1343" s="23" t="s">
        <v>11952</v>
      </c>
    </row>
    <row r="1344" spans="1:4" ht="33.950000000000003" customHeight="1" x14ac:dyDescent="0.2">
      <c r="A1344" s="20" t="s">
        <v>11972</v>
      </c>
      <c r="B1344" s="21" t="s">
        <v>11973</v>
      </c>
      <c r="C1344" s="22" t="s">
        <v>149</v>
      </c>
      <c r="D1344" s="23" t="s">
        <v>11949</v>
      </c>
    </row>
    <row r="1345" spans="1:4" ht="33.950000000000003" customHeight="1" x14ac:dyDescent="0.2">
      <c r="A1345" s="20" t="s">
        <v>11974</v>
      </c>
      <c r="B1345" s="21" t="s">
        <v>11975</v>
      </c>
      <c r="C1345" s="22" t="s">
        <v>149</v>
      </c>
      <c r="D1345" s="23" t="s">
        <v>11952</v>
      </c>
    </row>
    <row r="1346" spans="1:4" ht="33.950000000000003" customHeight="1" x14ac:dyDescent="0.2">
      <c r="A1346" s="20" t="s">
        <v>11976</v>
      </c>
      <c r="B1346" s="21" t="s">
        <v>11977</v>
      </c>
      <c r="C1346" s="22" t="s">
        <v>149</v>
      </c>
      <c r="D1346" s="23" t="s">
        <v>11955</v>
      </c>
    </row>
    <row r="1347" spans="1:4" ht="33.950000000000003" customHeight="1" x14ac:dyDescent="0.2">
      <c r="A1347" s="20" t="s">
        <v>11978</v>
      </c>
      <c r="B1347" s="21" t="s">
        <v>11979</v>
      </c>
      <c r="C1347" s="22" t="s">
        <v>149</v>
      </c>
      <c r="D1347" s="23" t="s">
        <v>11958</v>
      </c>
    </row>
    <row r="1348" spans="1:4" ht="33.950000000000003" customHeight="1" x14ac:dyDescent="0.2">
      <c r="A1348" s="20" t="s">
        <v>11980</v>
      </c>
      <c r="B1348" s="21" t="s">
        <v>11981</v>
      </c>
      <c r="C1348" s="22" t="s">
        <v>149</v>
      </c>
      <c r="D1348" s="23" t="s">
        <v>11955</v>
      </c>
    </row>
    <row r="1349" spans="1:4" ht="33.950000000000003" customHeight="1" x14ac:dyDescent="0.2">
      <c r="A1349" s="20" t="s">
        <v>11982</v>
      </c>
      <c r="B1349" s="21" t="s">
        <v>11983</v>
      </c>
      <c r="C1349" s="22" t="s">
        <v>149</v>
      </c>
      <c r="D1349" s="23" t="s">
        <v>11958</v>
      </c>
    </row>
    <row r="1350" spans="1:4" ht="33.950000000000003" customHeight="1" x14ac:dyDescent="0.2">
      <c r="A1350" s="20" t="s">
        <v>11984</v>
      </c>
      <c r="B1350" s="21" t="s">
        <v>11985</v>
      </c>
      <c r="C1350" s="22" t="s">
        <v>149</v>
      </c>
      <c r="D1350" s="23" t="s">
        <v>11986</v>
      </c>
    </row>
    <row r="1351" spans="1:4" ht="33.950000000000003" customHeight="1" x14ac:dyDescent="0.2">
      <c r="A1351" s="20" t="s">
        <v>11987</v>
      </c>
      <c r="B1351" s="21" t="s">
        <v>11988</v>
      </c>
      <c r="C1351" s="22" t="s">
        <v>149</v>
      </c>
      <c r="D1351" s="23" t="s">
        <v>11989</v>
      </c>
    </row>
    <row r="1352" spans="1:4" ht="33.950000000000003" customHeight="1" x14ac:dyDescent="0.2">
      <c r="A1352" s="20" t="s">
        <v>11990</v>
      </c>
      <c r="B1352" s="21" t="s">
        <v>11991</v>
      </c>
      <c r="C1352" s="22" t="s">
        <v>149</v>
      </c>
      <c r="D1352" s="23" t="s">
        <v>11992</v>
      </c>
    </row>
    <row r="1353" spans="1:4" ht="33.950000000000003" customHeight="1" x14ac:dyDescent="0.2">
      <c r="A1353" s="20" t="s">
        <v>11993</v>
      </c>
      <c r="B1353" s="21" t="s">
        <v>11994</v>
      </c>
      <c r="C1353" s="22" t="s">
        <v>149</v>
      </c>
      <c r="D1353" s="23" t="s">
        <v>11995</v>
      </c>
    </row>
    <row r="1354" spans="1:4" ht="33.950000000000003" customHeight="1" x14ac:dyDescent="0.2">
      <c r="A1354" s="20" t="s">
        <v>11996</v>
      </c>
      <c r="B1354" s="21" t="s">
        <v>11997</v>
      </c>
      <c r="C1354" s="22" t="s">
        <v>149</v>
      </c>
      <c r="D1354" s="23" t="s">
        <v>11998</v>
      </c>
    </row>
    <row r="1355" spans="1:4" ht="33.950000000000003" customHeight="1" x14ac:dyDescent="0.2">
      <c r="A1355" s="20" t="s">
        <v>11999</v>
      </c>
      <c r="B1355" s="21" t="s">
        <v>12000</v>
      </c>
      <c r="C1355" s="22" t="s">
        <v>205</v>
      </c>
      <c r="D1355" s="23" t="s">
        <v>10896</v>
      </c>
    </row>
    <row r="1356" spans="1:4" ht="33.950000000000003" customHeight="1" x14ac:dyDescent="0.2">
      <c r="A1356" s="20" t="s">
        <v>12001</v>
      </c>
      <c r="B1356" s="21" t="s">
        <v>12002</v>
      </c>
      <c r="C1356" s="22" t="s">
        <v>205</v>
      </c>
      <c r="D1356" s="23" t="s">
        <v>12003</v>
      </c>
    </row>
    <row r="1357" spans="1:4" ht="33.950000000000003" customHeight="1" x14ac:dyDescent="0.2">
      <c r="A1357" s="20" t="s">
        <v>12004</v>
      </c>
      <c r="B1357" s="21" t="s">
        <v>12005</v>
      </c>
      <c r="C1357" s="22" t="s">
        <v>205</v>
      </c>
      <c r="D1357" s="23" t="s">
        <v>9504</v>
      </c>
    </row>
    <row r="1358" spans="1:4" ht="33.950000000000003" customHeight="1" x14ac:dyDescent="0.2">
      <c r="A1358" s="20" t="s">
        <v>12006</v>
      </c>
      <c r="B1358" s="21" t="s">
        <v>12007</v>
      </c>
      <c r="C1358" s="22" t="s">
        <v>205</v>
      </c>
      <c r="D1358" s="23" t="s">
        <v>12008</v>
      </c>
    </row>
    <row r="1359" spans="1:4" ht="33.950000000000003" customHeight="1" x14ac:dyDescent="0.2">
      <c r="A1359" s="20" t="s">
        <v>12009</v>
      </c>
      <c r="B1359" s="21" t="s">
        <v>12010</v>
      </c>
      <c r="C1359" s="22" t="s">
        <v>205</v>
      </c>
      <c r="D1359" s="23" t="s">
        <v>12011</v>
      </c>
    </row>
    <row r="1360" spans="1:4" ht="33.950000000000003" customHeight="1" x14ac:dyDescent="0.2">
      <c r="A1360" s="20" t="s">
        <v>12012</v>
      </c>
      <c r="B1360" s="21" t="s">
        <v>12013</v>
      </c>
      <c r="C1360" s="22" t="s">
        <v>205</v>
      </c>
      <c r="D1360" s="23" t="s">
        <v>12014</v>
      </c>
    </row>
    <row r="1361" spans="1:4" ht="33.950000000000003" customHeight="1" x14ac:dyDescent="0.2">
      <c r="A1361" s="20" t="s">
        <v>12015</v>
      </c>
      <c r="B1361" s="21" t="s">
        <v>12016</v>
      </c>
      <c r="C1361" s="22" t="s">
        <v>205</v>
      </c>
      <c r="D1361" s="23" t="s">
        <v>12017</v>
      </c>
    </row>
    <row r="1362" spans="1:4" ht="33.950000000000003" customHeight="1" x14ac:dyDescent="0.2">
      <c r="A1362" s="20" t="s">
        <v>12018</v>
      </c>
      <c r="B1362" s="21" t="s">
        <v>12019</v>
      </c>
      <c r="C1362" s="22" t="s">
        <v>205</v>
      </c>
      <c r="D1362" s="23" t="s">
        <v>12020</v>
      </c>
    </row>
    <row r="1363" spans="1:4" ht="33.950000000000003" customHeight="1" x14ac:dyDescent="0.2">
      <c r="A1363" s="20" t="s">
        <v>12021</v>
      </c>
      <c r="B1363" s="21" t="s">
        <v>12022</v>
      </c>
      <c r="C1363" s="22" t="s">
        <v>149</v>
      </c>
      <c r="D1363" s="23" t="s">
        <v>12023</v>
      </c>
    </row>
    <row r="1364" spans="1:4" ht="33.950000000000003" customHeight="1" x14ac:dyDescent="0.2">
      <c r="A1364" s="20" t="s">
        <v>12024</v>
      </c>
      <c r="B1364" s="21" t="s">
        <v>12025</v>
      </c>
      <c r="C1364" s="22" t="s">
        <v>149</v>
      </c>
      <c r="D1364" s="23" t="s">
        <v>12026</v>
      </c>
    </row>
    <row r="1365" spans="1:4" ht="33.950000000000003" customHeight="1" x14ac:dyDescent="0.2">
      <c r="A1365" s="20" t="s">
        <v>12027</v>
      </c>
      <c r="B1365" s="21" t="s">
        <v>12028</v>
      </c>
      <c r="C1365" s="22" t="s">
        <v>149</v>
      </c>
      <c r="D1365" s="23" t="s">
        <v>9079</v>
      </c>
    </row>
    <row r="1366" spans="1:4" ht="33.950000000000003" customHeight="1" x14ac:dyDescent="0.2">
      <c r="A1366" s="20" t="s">
        <v>12029</v>
      </c>
      <c r="B1366" s="21" t="s">
        <v>12030</v>
      </c>
      <c r="C1366" s="22" t="s">
        <v>149</v>
      </c>
      <c r="D1366" s="23" t="s">
        <v>12031</v>
      </c>
    </row>
    <row r="1367" spans="1:4" ht="33.950000000000003" customHeight="1" x14ac:dyDescent="0.2">
      <c r="A1367" s="20" t="s">
        <v>12032</v>
      </c>
      <c r="B1367" s="21" t="s">
        <v>12033</v>
      </c>
      <c r="C1367" s="22" t="s">
        <v>205</v>
      </c>
      <c r="D1367" s="23" t="s">
        <v>12034</v>
      </c>
    </row>
    <row r="1368" spans="1:4" ht="33.950000000000003" customHeight="1" x14ac:dyDescent="0.2">
      <c r="A1368" s="20" t="s">
        <v>12035</v>
      </c>
      <c r="B1368" s="21" t="s">
        <v>12036</v>
      </c>
      <c r="C1368" s="22" t="s">
        <v>205</v>
      </c>
      <c r="D1368" s="23" t="s">
        <v>12037</v>
      </c>
    </row>
    <row r="1369" spans="1:4" ht="33.950000000000003" customHeight="1" x14ac:dyDescent="0.2">
      <c r="A1369" s="20" t="s">
        <v>12038</v>
      </c>
      <c r="B1369" s="21" t="s">
        <v>12039</v>
      </c>
      <c r="C1369" s="22" t="s">
        <v>205</v>
      </c>
      <c r="D1369" s="23" t="s">
        <v>12040</v>
      </c>
    </row>
    <row r="1370" spans="1:4" ht="33.950000000000003" customHeight="1" x14ac:dyDescent="0.2">
      <c r="A1370" s="20" t="s">
        <v>12041</v>
      </c>
      <c r="B1370" s="21" t="s">
        <v>12042</v>
      </c>
      <c r="C1370" s="22" t="s">
        <v>205</v>
      </c>
      <c r="D1370" s="23" t="s">
        <v>12043</v>
      </c>
    </row>
    <row r="1371" spans="1:4" ht="33.950000000000003" customHeight="1" x14ac:dyDescent="0.2">
      <c r="A1371" s="20" t="s">
        <v>12044</v>
      </c>
      <c r="B1371" s="21" t="s">
        <v>12045</v>
      </c>
      <c r="C1371" s="22" t="s">
        <v>205</v>
      </c>
      <c r="D1371" s="23" t="s">
        <v>12046</v>
      </c>
    </row>
    <row r="1372" spans="1:4" ht="33.950000000000003" customHeight="1" x14ac:dyDescent="0.2">
      <c r="A1372" s="20" t="s">
        <v>12047</v>
      </c>
      <c r="B1372" s="21" t="s">
        <v>12048</v>
      </c>
      <c r="C1372" s="22" t="s">
        <v>205</v>
      </c>
      <c r="D1372" s="23" t="s">
        <v>11723</v>
      </c>
    </row>
    <row r="1373" spans="1:4" ht="33.950000000000003" customHeight="1" x14ac:dyDescent="0.2">
      <c r="A1373" s="20" t="s">
        <v>12049</v>
      </c>
      <c r="B1373" s="21" t="s">
        <v>12050</v>
      </c>
      <c r="C1373" s="22" t="s">
        <v>149</v>
      </c>
      <c r="D1373" s="23" t="s">
        <v>12051</v>
      </c>
    </row>
    <row r="1374" spans="1:4" ht="33.950000000000003" customHeight="1" x14ac:dyDescent="0.2">
      <c r="A1374" s="20" t="s">
        <v>12052</v>
      </c>
      <c r="B1374" s="21" t="s">
        <v>12053</v>
      </c>
      <c r="C1374" s="22" t="s">
        <v>97</v>
      </c>
      <c r="D1374" s="23" t="s">
        <v>12054</v>
      </c>
    </row>
    <row r="1375" spans="1:4" ht="33.950000000000003" customHeight="1" x14ac:dyDescent="0.2">
      <c r="A1375" s="20" t="s">
        <v>12055</v>
      </c>
      <c r="B1375" s="21" t="s">
        <v>12056</v>
      </c>
      <c r="C1375" s="22" t="s">
        <v>97</v>
      </c>
      <c r="D1375" s="23" t="s">
        <v>12057</v>
      </c>
    </row>
    <row r="1376" spans="1:4" ht="33.950000000000003" customHeight="1" x14ac:dyDescent="0.2">
      <c r="A1376" s="20" t="s">
        <v>12058</v>
      </c>
      <c r="B1376" s="21" t="s">
        <v>12059</v>
      </c>
      <c r="C1376" s="22" t="s">
        <v>97</v>
      </c>
      <c r="D1376" s="23" t="s">
        <v>12060</v>
      </c>
    </row>
    <row r="1377" spans="1:4" ht="33.950000000000003" customHeight="1" x14ac:dyDescent="0.2">
      <c r="A1377" s="20" t="s">
        <v>12061</v>
      </c>
      <c r="B1377" s="21" t="s">
        <v>12062</v>
      </c>
      <c r="C1377" s="22" t="s">
        <v>97</v>
      </c>
      <c r="D1377" s="23" t="s">
        <v>12063</v>
      </c>
    </row>
    <row r="1378" spans="1:4" ht="33.950000000000003" customHeight="1" x14ac:dyDescent="0.2">
      <c r="A1378" s="20" t="s">
        <v>12064</v>
      </c>
      <c r="B1378" s="21" t="s">
        <v>12065</v>
      </c>
      <c r="C1378" s="22" t="s">
        <v>149</v>
      </c>
      <c r="D1378" s="23" t="s">
        <v>12066</v>
      </c>
    </row>
    <row r="1379" spans="1:4" ht="33.950000000000003" customHeight="1" x14ac:dyDescent="0.2">
      <c r="A1379" s="20" t="s">
        <v>12067</v>
      </c>
      <c r="B1379" s="21" t="s">
        <v>12068</v>
      </c>
      <c r="C1379" s="22" t="s">
        <v>149</v>
      </c>
      <c r="D1379" s="23" t="s">
        <v>12069</v>
      </c>
    </row>
    <row r="1380" spans="1:4" ht="33.950000000000003" customHeight="1" x14ac:dyDescent="0.2">
      <c r="A1380" s="20" t="s">
        <v>12070</v>
      </c>
      <c r="B1380" s="21" t="s">
        <v>12071</v>
      </c>
      <c r="C1380" s="22" t="s">
        <v>149</v>
      </c>
      <c r="D1380" s="23" t="s">
        <v>12072</v>
      </c>
    </row>
    <row r="1381" spans="1:4" ht="33.950000000000003" customHeight="1" x14ac:dyDescent="0.2">
      <c r="A1381" s="20" t="s">
        <v>12073</v>
      </c>
      <c r="B1381" s="21" t="s">
        <v>12074</v>
      </c>
      <c r="C1381" s="22" t="s">
        <v>149</v>
      </c>
      <c r="D1381" s="23" t="s">
        <v>12075</v>
      </c>
    </row>
    <row r="1382" spans="1:4" ht="33.950000000000003" customHeight="1" x14ac:dyDescent="0.2">
      <c r="A1382" s="20" t="s">
        <v>12076</v>
      </c>
      <c r="B1382" s="21" t="s">
        <v>12077</v>
      </c>
      <c r="C1382" s="22" t="s">
        <v>149</v>
      </c>
      <c r="D1382" s="23" t="s">
        <v>12078</v>
      </c>
    </row>
    <row r="1383" spans="1:4" ht="33.950000000000003" customHeight="1" x14ac:dyDescent="0.2">
      <c r="A1383" s="20" t="s">
        <v>12079</v>
      </c>
      <c r="B1383" s="21" t="s">
        <v>12080</v>
      </c>
      <c r="C1383" s="22" t="s">
        <v>149</v>
      </c>
      <c r="D1383" s="23" t="s">
        <v>12081</v>
      </c>
    </row>
    <row r="1384" spans="1:4" ht="33.950000000000003" customHeight="1" x14ac:dyDescent="0.2">
      <c r="A1384" s="20" t="s">
        <v>12082</v>
      </c>
      <c r="B1384" s="21" t="s">
        <v>12083</v>
      </c>
      <c r="C1384" s="22" t="s">
        <v>149</v>
      </c>
      <c r="D1384" s="23" t="s">
        <v>12084</v>
      </c>
    </row>
    <row r="1385" spans="1:4" ht="33.950000000000003" customHeight="1" x14ac:dyDescent="0.2">
      <c r="A1385" s="20" t="s">
        <v>12085</v>
      </c>
      <c r="B1385" s="21" t="s">
        <v>12086</v>
      </c>
      <c r="C1385" s="22" t="s">
        <v>149</v>
      </c>
      <c r="D1385" s="23" t="s">
        <v>12087</v>
      </c>
    </row>
    <row r="1386" spans="1:4" ht="33.950000000000003" customHeight="1" x14ac:dyDescent="0.2">
      <c r="A1386" s="20" t="s">
        <v>12088</v>
      </c>
      <c r="B1386" s="21" t="s">
        <v>12089</v>
      </c>
      <c r="C1386" s="22" t="s">
        <v>149</v>
      </c>
      <c r="D1386" s="23" t="s">
        <v>12090</v>
      </c>
    </row>
    <row r="1387" spans="1:4" ht="33.950000000000003" customHeight="1" x14ac:dyDescent="0.2">
      <c r="A1387" s="20" t="s">
        <v>12091</v>
      </c>
      <c r="B1387" s="21" t="s">
        <v>12092</v>
      </c>
      <c r="C1387" s="22" t="s">
        <v>149</v>
      </c>
      <c r="D1387" s="23" t="s">
        <v>12093</v>
      </c>
    </row>
    <row r="1388" spans="1:4" ht="33.950000000000003" customHeight="1" x14ac:dyDescent="0.2">
      <c r="A1388" s="20" t="s">
        <v>12094</v>
      </c>
      <c r="B1388" s="21" t="s">
        <v>12095</v>
      </c>
      <c r="C1388" s="22" t="s">
        <v>149</v>
      </c>
      <c r="D1388" s="23" t="s">
        <v>12096</v>
      </c>
    </row>
    <row r="1389" spans="1:4" ht="33.950000000000003" customHeight="1" x14ac:dyDescent="0.2">
      <c r="A1389" s="20" t="s">
        <v>12097</v>
      </c>
      <c r="B1389" s="21" t="s">
        <v>12098</v>
      </c>
      <c r="C1389" s="22" t="s">
        <v>149</v>
      </c>
      <c r="D1389" s="23" t="s">
        <v>10710</v>
      </c>
    </row>
    <row r="1390" spans="1:4" ht="33.950000000000003" customHeight="1" x14ac:dyDescent="0.2">
      <c r="A1390" s="20" t="s">
        <v>12099</v>
      </c>
      <c r="B1390" s="21" t="s">
        <v>12100</v>
      </c>
      <c r="C1390" s="22" t="s">
        <v>149</v>
      </c>
      <c r="D1390" s="23" t="s">
        <v>10064</v>
      </c>
    </row>
    <row r="1391" spans="1:4" ht="33.950000000000003" customHeight="1" x14ac:dyDescent="0.2">
      <c r="A1391" s="20" t="s">
        <v>12101</v>
      </c>
      <c r="B1391" s="21" t="s">
        <v>12102</v>
      </c>
      <c r="C1391" s="22" t="s">
        <v>149</v>
      </c>
      <c r="D1391" s="23" t="s">
        <v>12103</v>
      </c>
    </row>
    <row r="1392" spans="1:4" ht="33.950000000000003" customHeight="1" x14ac:dyDescent="0.2">
      <c r="A1392" s="20" t="s">
        <v>12104</v>
      </c>
      <c r="B1392" s="21" t="s">
        <v>12105</v>
      </c>
      <c r="C1392" s="22" t="s">
        <v>97</v>
      </c>
      <c r="D1392" s="23" t="s">
        <v>12106</v>
      </c>
    </row>
    <row r="1393" spans="1:4" ht="33.950000000000003" customHeight="1" x14ac:dyDescent="0.2">
      <c r="A1393" s="20" t="s">
        <v>12107</v>
      </c>
      <c r="B1393" s="21" t="s">
        <v>12108</v>
      </c>
      <c r="C1393" s="22" t="s">
        <v>97</v>
      </c>
      <c r="D1393" s="23" t="s">
        <v>12109</v>
      </c>
    </row>
    <row r="1394" spans="1:4" ht="33.950000000000003" customHeight="1" x14ac:dyDescent="0.2">
      <c r="A1394" s="20" t="s">
        <v>12110</v>
      </c>
      <c r="B1394" s="21" t="s">
        <v>12111</v>
      </c>
      <c r="C1394" s="22" t="s">
        <v>97</v>
      </c>
      <c r="D1394" s="23" t="s">
        <v>12112</v>
      </c>
    </row>
    <row r="1395" spans="1:4" ht="33.950000000000003" customHeight="1" x14ac:dyDescent="0.2">
      <c r="A1395" s="20" t="s">
        <v>12113</v>
      </c>
      <c r="B1395" s="21" t="s">
        <v>12114</v>
      </c>
      <c r="C1395" s="22" t="s">
        <v>97</v>
      </c>
      <c r="D1395" s="23" t="s">
        <v>12115</v>
      </c>
    </row>
    <row r="1396" spans="1:4" ht="33.950000000000003" customHeight="1" x14ac:dyDescent="0.2">
      <c r="A1396" s="20" t="s">
        <v>12116</v>
      </c>
      <c r="B1396" s="21" t="s">
        <v>12117</v>
      </c>
      <c r="C1396" s="22" t="s">
        <v>97</v>
      </c>
      <c r="D1396" s="23" t="s">
        <v>12118</v>
      </c>
    </row>
    <row r="1397" spans="1:4" ht="33.950000000000003" customHeight="1" x14ac:dyDescent="0.2">
      <c r="A1397" s="20" t="s">
        <v>12119</v>
      </c>
      <c r="B1397" s="21" t="s">
        <v>12120</v>
      </c>
      <c r="C1397" s="22" t="s">
        <v>97</v>
      </c>
      <c r="D1397" s="23" t="s">
        <v>12121</v>
      </c>
    </row>
    <row r="1398" spans="1:4" ht="33.950000000000003" customHeight="1" x14ac:dyDescent="0.2">
      <c r="A1398" s="20" t="s">
        <v>12122</v>
      </c>
      <c r="B1398" s="21" t="s">
        <v>12123</v>
      </c>
      <c r="C1398" s="22" t="s">
        <v>643</v>
      </c>
      <c r="D1398" s="23" t="s">
        <v>12124</v>
      </c>
    </row>
    <row r="1399" spans="1:4" ht="33.950000000000003" customHeight="1" x14ac:dyDescent="0.2">
      <c r="A1399" s="20" t="s">
        <v>12125</v>
      </c>
      <c r="B1399" s="21" t="s">
        <v>12126</v>
      </c>
      <c r="C1399" s="22" t="s">
        <v>97</v>
      </c>
      <c r="D1399" s="23" t="s">
        <v>12127</v>
      </c>
    </row>
    <row r="1400" spans="1:4" ht="33.950000000000003" customHeight="1" x14ac:dyDescent="0.2">
      <c r="A1400" s="20" t="s">
        <v>12128</v>
      </c>
      <c r="B1400" s="21" t="s">
        <v>12129</v>
      </c>
      <c r="C1400" s="22" t="s">
        <v>97</v>
      </c>
      <c r="D1400" s="23" t="s">
        <v>12130</v>
      </c>
    </row>
    <row r="1401" spans="1:4" ht="33.950000000000003" customHeight="1" x14ac:dyDescent="0.2">
      <c r="A1401" s="20" t="s">
        <v>12131</v>
      </c>
      <c r="B1401" s="21" t="s">
        <v>12132</v>
      </c>
      <c r="C1401" s="22" t="s">
        <v>97</v>
      </c>
      <c r="D1401" s="23" t="s">
        <v>12133</v>
      </c>
    </row>
    <row r="1402" spans="1:4" ht="33.950000000000003" customHeight="1" x14ac:dyDescent="0.2">
      <c r="A1402" s="20" t="s">
        <v>12134</v>
      </c>
      <c r="B1402" s="21" t="s">
        <v>12135</v>
      </c>
      <c r="C1402" s="22" t="s">
        <v>97</v>
      </c>
      <c r="D1402" s="23" t="s">
        <v>12136</v>
      </c>
    </row>
    <row r="1403" spans="1:4" ht="33.950000000000003" customHeight="1" x14ac:dyDescent="0.2">
      <c r="A1403" s="20" t="s">
        <v>12137</v>
      </c>
      <c r="B1403" s="21" t="s">
        <v>12138</v>
      </c>
      <c r="C1403" s="22" t="s">
        <v>97</v>
      </c>
      <c r="D1403" s="23" t="s">
        <v>12106</v>
      </c>
    </row>
    <row r="1404" spans="1:4" ht="33.950000000000003" customHeight="1" x14ac:dyDescent="0.2">
      <c r="A1404" s="20" t="s">
        <v>12139</v>
      </c>
      <c r="B1404" s="21" t="s">
        <v>12140</v>
      </c>
      <c r="C1404" s="22" t="s">
        <v>97</v>
      </c>
      <c r="D1404" s="23" t="s">
        <v>12141</v>
      </c>
    </row>
    <row r="1405" spans="1:4" ht="33.950000000000003" customHeight="1" x14ac:dyDescent="0.2">
      <c r="A1405" s="20" t="s">
        <v>12142</v>
      </c>
      <c r="B1405" s="21" t="s">
        <v>12143</v>
      </c>
      <c r="C1405" s="22" t="s">
        <v>97</v>
      </c>
      <c r="D1405" s="23" t="s">
        <v>12144</v>
      </c>
    </row>
    <row r="1406" spans="1:4" ht="33.950000000000003" customHeight="1" x14ac:dyDescent="0.2">
      <c r="A1406" s="20" t="s">
        <v>12145</v>
      </c>
      <c r="B1406" s="21" t="s">
        <v>12146</v>
      </c>
      <c r="C1406" s="22" t="s">
        <v>97</v>
      </c>
      <c r="D1406" s="23" t="s">
        <v>12147</v>
      </c>
    </row>
    <row r="1407" spans="1:4" ht="33.950000000000003" customHeight="1" x14ac:dyDescent="0.2">
      <c r="A1407" s="20" t="s">
        <v>12148</v>
      </c>
      <c r="B1407" s="21" t="s">
        <v>12149</v>
      </c>
      <c r="C1407" s="22" t="s">
        <v>97</v>
      </c>
      <c r="D1407" s="23" t="s">
        <v>12150</v>
      </c>
    </row>
    <row r="1408" spans="1:4" ht="33.950000000000003" customHeight="1" x14ac:dyDescent="0.2">
      <c r="A1408" s="20" t="s">
        <v>12151</v>
      </c>
      <c r="B1408" s="21" t="s">
        <v>12152</v>
      </c>
      <c r="C1408" s="22" t="s">
        <v>97</v>
      </c>
      <c r="D1408" s="23" t="s">
        <v>12153</v>
      </c>
    </row>
    <row r="1409" spans="1:4" ht="33.950000000000003" customHeight="1" x14ac:dyDescent="0.2">
      <c r="A1409" s="20" t="s">
        <v>12154</v>
      </c>
      <c r="B1409" s="21" t="s">
        <v>12155</v>
      </c>
      <c r="C1409" s="22" t="s">
        <v>97</v>
      </c>
      <c r="D1409" s="23" t="s">
        <v>12156</v>
      </c>
    </row>
    <row r="1410" spans="1:4" ht="33.950000000000003" customHeight="1" x14ac:dyDescent="0.2">
      <c r="A1410" s="20" t="s">
        <v>12157</v>
      </c>
      <c r="B1410" s="21" t="s">
        <v>12158</v>
      </c>
      <c r="C1410" s="22" t="s">
        <v>97</v>
      </c>
      <c r="D1410" s="23" t="s">
        <v>12159</v>
      </c>
    </row>
    <row r="1411" spans="1:4" ht="33.950000000000003" customHeight="1" x14ac:dyDescent="0.2">
      <c r="A1411" s="20" t="s">
        <v>12160</v>
      </c>
      <c r="B1411" s="21" t="s">
        <v>12161</v>
      </c>
      <c r="C1411" s="22" t="s">
        <v>97</v>
      </c>
      <c r="D1411" s="23" t="s">
        <v>12162</v>
      </c>
    </row>
    <row r="1412" spans="1:4" ht="33.950000000000003" customHeight="1" x14ac:dyDescent="0.2">
      <c r="A1412" s="20" t="s">
        <v>12163</v>
      </c>
      <c r="B1412" s="21" t="s">
        <v>12164</v>
      </c>
      <c r="C1412" s="22" t="s">
        <v>97</v>
      </c>
      <c r="D1412" s="23" t="s">
        <v>12165</v>
      </c>
    </row>
    <row r="1413" spans="1:4" ht="33.950000000000003" customHeight="1" x14ac:dyDescent="0.2">
      <c r="A1413" s="20" t="s">
        <v>12166</v>
      </c>
      <c r="B1413" s="21" t="s">
        <v>12167</v>
      </c>
      <c r="C1413" s="22" t="s">
        <v>97</v>
      </c>
      <c r="D1413" s="23" t="s">
        <v>12168</v>
      </c>
    </row>
    <row r="1414" spans="1:4" ht="33.950000000000003" customHeight="1" x14ac:dyDescent="0.2">
      <c r="A1414" s="20" t="s">
        <v>12169</v>
      </c>
      <c r="B1414" s="21" t="s">
        <v>12170</v>
      </c>
      <c r="C1414" s="22" t="s">
        <v>97</v>
      </c>
      <c r="D1414" s="23" t="s">
        <v>12171</v>
      </c>
    </row>
    <row r="1415" spans="1:4" ht="33.950000000000003" customHeight="1" x14ac:dyDescent="0.2">
      <c r="A1415" s="20" t="s">
        <v>12172</v>
      </c>
      <c r="B1415" s="21" t="s">
        <v>12173</v>
      </c>
      <c r="C1415" s="22" t="s">
        <v>97</v>
      </c>
      <c r="D1415" s="23" t="s">
        <v>12174</v>
      </c>
    </row>
    <row r="1416" spans="1:4" ht="33.950000000000003" customHeight="1" x14ac:dyDescent="0.2">
      <c r="A1416" s="20" t="s">
        <v>12175</v>
      </c>
      <c r="B1416" s="21" t="s">
        <v>12176</v>
      </c>
      <c r="C1416" s="22" t="s">
        <v>97</v>
      </c>
      <c r="D1416" s="23" t="s">
        <v>12177</v>
      </c>
    </row>
    <row r="1417" spans="1:4" ht="33.950000000000003" customHeight="1" x14ac:dyDescent="0.2">
      <c r="A1417" s="20" t="s">
        <v>12178</v>
      </c>
      <c r="B1417" s="21" t="s">
        <v>12179</v>
      </c>
      <c r="C1417" s="22" t="s">
        <v>97</v>
      </c>
      <c r="D1417" s="23" t="s">
        <v>12180</v>
      </c>
    </row>
    <row r="1418" spans="1:4" ht="33.950000000000003" customHeight="1" x14ac:dyDescent="0.2">
      <c r="A1418" s="20" t="s">
        <v>12181</v>
      </c>
      <c r="B1418" s="21" t="s">
        <v>12182</v>
      </c>
      <c r="C1418" s="22" t="s">
        <v>97</v>
      </c>
      <c r="D1418" s="23" t="s">
        <v>12183</v>
      </c>
    </row>
    <row r="1419" spans="1:4" ht="33.950000000000003" customHeight="1" x14ac:dyDescent="0.2">
      <c r="A1419" s="20" t="s">
        <v>12184</v>
      </c>
      <c r="B1419" s="21" t="s">
        <v>12185</v>
      </c>
      <c r="C1419" s="22" t="s">
        <v>97</v>
      </c>
      <c r="D1419" s="23" t="s">
        <v>12186</v>
      </c>
    </row>
    <row r="1420" spans="1:4" ht="33.950000000000003" customHeight="1" x14ac:dyDescent="0.2">
      <c r="A1420" s="20" t="s">
        <v>12187</v>
      </c>
      <c r="B1420" s="21" t="s">
        <v>12188</v>
      </c>
      <c r="C1420" s="22" t="s">
        <v>97</v>
      </c>
      <c r="D1420" s="23" t="s">
        <v>12189</v>
      </c>
    </row>
    <row r="1421" spans="1:4" ht="33.950000000000003" customHeight="1" x14ac:dyDescent="0.2">
      <c r="A1421" s="20" t="s">
        <v>12190</v>
      </c>
      <c r="B1421" s="21" t="s">
        <v>12191</v>
      </c>
      <c r="C1421" s="22" t="s">
        <v>97</v>
      </c>
      <c r="D1421" s="23" t="s">
        <v>12192</v>
      </c>
    </row>
    <row r="1422" spans="1:4" ht="33.950000000000003" customHeight="1" x14ac:dyDescent="0.2">
      <c r="A1422" s="20" t="s">
        <v>12193</v>
      </c>
      <c r="B1422" s="21" t="s">
        <v>12194</v>
      </c>
      <c r="C1422" s="22" t="s">
        <v>97</v>
      </c>
      <c r="D1422" s="23" t="s">
        <v>12195</v>
      </c>
    </row>
    <row r="1423" spans="1:4" ht="33.950000000000003" customHeight="1" x14ac:dyDescent="0.2">
      <c r="A1423" s="20" t="s">
        <v>12196</v>
      </c>
      <c r="B1423" s="21" t="s">
        <v>12197</v>
      </c>
      <c r="C1423" s="22" t="s">
        <v>97</v>
      </c>
      <c r="D1423" s="23" t="s">
        <v>12198</v>
      </c>
    </row>
    <row r="1424" spans="1:4" ht="33.950000000000003" customHeight="1" x14ac:dyDescent="0.2">
      <c r="A1424" s="20" t="s">
        <v>12199</v>
      </c>
      <c r="B1424" s="21" t="s">
        <v>12200</v>
      </c>
      <c r="C1424" s="22" t="s">
        <v>97</v>
      </c>
      <c r="D1424" s="23" t="s">
        <v>12201</v>
      </c>
    </row>
    <row r="1425" spans="1:4" ht="33.950000000000003" customHeight="1" x14ac:dyDescent="0.2">
      <c r="A1425" s="20" t="s">
        <v>12202</v>
      </c>
      <c r="B1425" s="21" t="s">
        <v>12203</v>
      </c>
      <c r="C1425" s="22" t="s">
        <v>97</v>
      </c>
      <c r="D1425" s="23" t="s">
        <v>12204</v>
      </c>
    </row>
    <row r="1426" spans="1:4" ht="33.950000000000003" customHeight="1" x14ac:dyDescent="0.2">
      <c r="A1426" s="20" t="s">
        <v>12205</v>
      </c>
      <c r="B1426" s="21" t="s">
        <v>12206</v>
      </c>
      <c r="C1426" s="22" t="s">
        <v>97</v>
      </c>
      <c r="D1426" s="23" t="s">
        <v>12207</v>
      </c>
    </row>
    <row r="1427" spans="1:4" ht="33.950000000000003" customHeight="1" x14ac:dyDescent="0.2">
      <c r="A1427" s="20" t="s">
        <v>12208</v>
      </c>
      <c r="B1427" s="21" t="s">
        <v>12209</v>
      </c>
      <c r="C1427" s="22" t="s">
        <v>97</v>
      </c>
      <c r="D1427" s="23" t="s">
        <v>12210</v>
      </c>
    </row>
    <row r="1428" spans="1:4" ht="33.950000000000003" customHeight="1" x14ac:dyDescent="0.2">
      <c r="A1428" s="20" t="s">
        <v>12211</v>
      </c>
      <c r="B1428" s="21" t="s">
        <v>12212</v>
      </c>
      <c r="C1428" s="22" t="s">
        <v>97</v>
      </c>
      <c r="D1428" s="23" t="s">
        <v>12213</v>
      </c>
    </row>
    <row r="1429" spans="1:4" ht="33.950000000000003" customHeight="1" x14ac:dyDescent="0.2">
      <c r="A1429" s="20" t="s">
        <v>12214</v>
      </c>
      <c r="B1429" s="21" t="s">
        <v>12215</v>
      </c>
      <c r="C1429" s="22" t="s">
        <v>97</v>
      </c>
      <c r="D1429" s="23" t="s">
        <v>12216</v>
      </c>
    </row>
    <row r="1430" spans="1:4" ht="33.950000000000003" customHeight="1" x14ac:dyDescent="0.2">
      <c r="A1430" s="20" t="s">
        <v>12217</v>
      </c>
      <c r="B1430" s="21" t="s">
        <v>12218</v>
      </c>
      <c r="C1430" s="22" t="s">
        <v>97</v>
      </c>
      <c r="D1430" s="23" t="s">
        <v>12219</v>
      </c>
    </row>
    <row r="1431" spans="1:4" ht="33.950000000000003" customHeight="1" x14ac:dyDescent="0.2">
      <c r="A1431" s="20" t="s">
        <v>12220</v>
      </c>
      <c r="B1431" s="21" t="s">
        <v>12221</v>
      </c>
      <c r="C1431" s="22" t="s">
        <v>97</v>
      </c>
      <c r="D1431" s="23" t="s">
        <v>12222</v>
      </c>
    </row>
    <row r="1432" spans="1:4" ht="33.950000000000003" customHeight="1" x14ac:dyDescent="0.2">
      <c r="A1432" s="20" t="s">
        <v>12223</v>
      </c>
      <c r="B1432" s="21" t="s">
        <v>12224</v>
      </c>
      <c r="C1432" s="22" t="s">
        <v>97</v>
      </c>
      <c r="D1432" s="23" t="s">
        <v>12225</v>
      </c>
    </row>
    <row r="1433" spans="1:4" ht="33.950000000000003" customHeight="1" x14ac:dyDescent="0.2">
      <c r="A1433" s="20" t="s">
        <v>12226</v>
      </c>
      <c r="B1433" s="21" t="s">
        <v>12227</v>
      </c>
      <c r="C1433" s="22" t="s">
        <v>643</v>
      </c>
      <c r="D1433" s="23" t="s">
        <v>8209</v>
      </c>
    </row>
    <row r="1434" spans="1:4" ht="33.950000000000003" customHeight="1" x14ac:dyDescent="0.2">
      <c r="A1434" s="20" t="s">
        <v>12228</v>
      </c>
      <c r="B1434" s="21" t="s">
        <v>12229</v>
      </c>
      <c r="C1434" s="22" t="s">
        <v>643</v>
      </c>
      <c r="D1434" s="23" t="s">
        <v>12230</v>
      </c>
    </row>
    <row r="1435" spans="1:4" ht="33.950000000000003" customHeight="1" x14ac:dyDescent="0.2">
      <c r="A1435" s="20" t="s">
        <v>12231</v>
      </c>
      <c r="B1435" s="21" t="s">
        <v>12232</v>
      </c>
      <c r="C1435" s="22" t="s">
        <v>149</v>
      </c>
      <c r="D1435" s="23" t="s">
        <v>11893</v>
      </c>
    </row>
    <row r="1436" spans="1:4" ht="33.950000000000003" customHeight="1" x14ac:dyDescent="0.2">
      <c r="A1436" s="20" t="s">
        <v>12233</v>
      </c>
      <c r="B1436" s="21" t="s">
        <v>12234</v>
      </c>
      <c r="C1436" s="22" t="s">
        <v>149</v>
      </c>
      <c r="D1436" s="23" t="s">
        <v>12235</v>
      </c>
    </row>
    <row r="1437" spans="1:4" ht="33.950000000000003" customHeight="1" x14ac:dyDescent="0.2">
      <c r="A1437" s="20" t="s">
        <v>12236</v>
      </c>
      <c r="B1437" s="21" t="s">
        <v>12237</v>
      </c>
      <c r="C1437" s="22" t="s">
        <v>205</v>
      </c>
      <c r="D1437" s="23" t="s">
        <v>12238</v>
      </c>
    </row>
    <row r="1438" spans="1:4" ht="33.950000000000003" customHeight="1" x14ac:dyDescent="0.2">
      <c r="A1438" s="20" t="s">
        <v>12239</v>
      </c>
      <c r="B1438" s="21" t="s">
        <v>12240</v>
      </c>
      <c r="C1438" s="22" t="s">
        <v>205</v>
      </c>
      <c r="D1438" s="23" t="s">
        <v>12241</v>
      </c>
    </row>
    <row r="1439" spans="1:4" ht="33.950000000000003" customHeight="1" x14ac:dyDescent="0.2">
      <c r="A1439" s="20" t="s">
        <v>12242</v>
      </c>
      <c r="B1439" s="21" t="s">
        <v>12243</v>
      </c>
      <c r="C1439" s="22" t="s">
        <v>205</v>
      </c>
      <c r="D1439" s="23" t="s">
        <v>12244</v>
      </c>
    </row>
    <row r="1440" spans="1:4" ht="33.950000000000003" customHeight="1" x14ac:dyDescent="0.2">
      <c r="A1440" s="20" t="s">
        <v>12245</v>
      </c>
      <c r="B1440" s="21" t="s">
        <v>12246</v>
      </c>
      <c r="C1440" s="22" t="s">
        <v>205</v>
      </c>
      <c r="D1440" s="23" t="s">
        <v>12247</v>
      </c>
    </row>
    <row r="1441" spans="1:4" ht="33.950000000000003" customHeight="1" x14ac:dyDescent="0.2">
      <c r="A1441" s="20" t="s">
        <v>12248</v>
      </c>
      <c r="B1441" s="21" t="s">
        <v>12249</v>
      </c>
      <c r="C1441" s="22" t="s">
        <v>205</v>
      </c>
      <c r="D1441" s="23" t="s">
        <v>12250</v>
      </c>
    </row>
    <row r="1442" spans="1:4" ht="33.950000000000003" customHeight="1" x14ac:dyDescent="0.2">
      <c r="A1442" s="20" t="s">
        <v>12251</v>
      </c>
      <c r="B1442" s="21" t="s">
        <v>12252</v>
      </c>
      <c r="C1442" s="22" t="s">
        <v>205</v>
      </c>
      <c r="D1442" s="23" t="s">
        <v>12253</v>
      </c>
    </row>
    <row r="1443" spans="1:4" ht="33.950000000000003" customHeight="1" x14ac:dyDescent="0.2">
      <c r="A1443" s="20" t="s">
        <v>12254</v>
      </c>
      <c r="B1443" s="21" t="s">
        <v>12255</v>
      </c>
      <c r="C1443" s="22" t="s">
        <v>205</v>
      </c>
      <c r="D1443" s="23" t="s">
        <v>12256</v>
      </c>
    </row>
    <row r="1444" spans="1:4" ht="33.950000000000003" customHeight="1" x14ac:dyDescent="0.2">
      <c r="A1444" s="20" t="s">
        <v>12257</v>
      </c>
      <c r="B1444" s="21" t="s">
        <v>12258</v>
      </c>
      <c r="C1444" s="22" t="s">
        <v>205</v>
      </c>
      <c r="D1444" s="23" t="s">
        <v>12259</v>
      </c>
    </row>
    <row r="1445" spans="1:4" ht="33.950000000000003" customHeight="1" x14ac:dyDescent="0.2">
      <c r="A1445" s="20" t="s">
        <v>12260</v>
      </c>
      <c r="B1445" s="21" t="s">
        <v>12261</v>
      </c>
      <c r="C1445" s="22" t="s">
        <v>205</v>
      </c>
      <c r="D1445" s="23" t="s">
        <v>12262</v>
      </c>
    </row>
    <row r="1446" spans="1:4" ht="33.950000000000003" customHeight="1" x14ac:dyDescent="0.2">
      <c r="A1446" s="20" t="s">
        <v>12263</v>
      </c>
      <c r="B1446" s="21" t="s">
        <v>12264</v>
      </c>
      <c r="C1446" s="22" t="s">
        <v>205</v>
      </c>
      <c r="D1446" s="23" t="s">
        <v>12265</v>
      </c>
    </row>
    <row r="1447" spans="1:4" ht="33.950000000000003" customHeight="1" x14ac:dyDescent="0.2">
      <c r="A1447" s="20" t="s">
        <v>12266</v>
      </c>
      <c r="B1447" s="21" t="s">
        <v>12267</v>
      </c>
      <c r="C1447" s="22" t="s">
        <v>205</v>
      </c>
      <c r="D1447" s="23" t="s">
        <v>12268</v>
      </c>
    </row>
    <row r="1448" spans="1:4" ht="33.950000000000003" customHeight="1" x14ac:dyDescent="0.2">
      <c r="A1448" s="20" t="s">
        <v>12269</v>
      </c>
      <c r="B1448" s="21" t="s">
        <v>12270</v>
      </c>
      <c r="C1448" s="22" t="s">
        <v>205</v>
      </c>
      <c r="D1448" s="23" t="s">
        <v>12271</v>
      </c>
    </row>
    <row r="1449" spans="1:4" ht="33.950000000000003" customHeight="1" x14ac:dyDescent="0.2">
      <c r="A1449" s="20" t="s">
        <v>12272</v>
      </c>
      <c r="B1449" s="21" t="s">
        <v>12273</v>
      </c>
      <c r="C1449" s="22" t="s">
        <v>205</v>
      </c>
      <c r="D1449" s="23" t="s">
        <v>12274</v>
      </c>
    </row>
    <row r="1450" spans="1:4" ht="33.950000000000003" customHeight="1" x14ac:dyDescent="0.2">
      <c r="A1450" s="20" t="s">
        <v>12275</v>
      </c>
      <c r="B1450" s="21" t="s">
        <v>12276</v>
      </c>
      <c r="C1450" s="22" t="s">
        <v>205</v>
      </c>
      <c r="D1450" s="23" t="s">
        <v>12277</v>
      </c>
    </row>
    <row r="1451" spans="1:4" ht="33.950000000000003" customHeight="1" x14ac:dyDescent="0.2">
      <c r="A1451" s="20" t="s">
        <v>12278</v>
      </c>
      <c r="B1451" s="21" t="s">
        <v>12279</v>
      </c>
      <c r="C1451" s="22" t="s">
        <v>205</v>
      </c>
      <c r="D1451" s="23" t="s">
        <v>12280</v>
      </c>
    </row>
    <row r="1452" spans="1:4" ht="33.950000000000003" customHeight="1" x14ac:dyDescent="0.2">
      <c r="A1452" s="20" t="s">
        <v>12281</v>
      </c>
      <c r="B1452" s="21" t="s">
        <v>12282</v>
      </c>
      <c r="C1452" s="22" t="s">
        <v>205</v>
      </c>
      <c r="D1452" s="23" t="s">
        <v>12283</v>
      </c>
    </row>
    <row r="1453" spans="1:4" ht="33.950000000000003" customHeight="1" x14ac:dyDescent="0.2">
      <c r="A1453" s="20" t="s">
        <v>12284</v>
      </c>
      <c r="B1453" s="21" t="s">
        <v>12285</v>
      </c>
      <c r="C1453" s="22" t="s">
        <v>205</v>
      </c>
      <c r="D1453" s="23" t="s">
        <v>12286</v>
      </c>
    </row>
    <row r="1454" spans="1:4" ht="33.950000000000003" customHeight="1" x14ac:dyDescent="0.2">
      <c r="A1454" s="20" t="s">
        <v>12287</v>
      </c>
      <c r="B1454" s="21" t="s">
        <v>12288</v>
      </c>
      <c r="C1454" s="22" t="s">
        <v>205</v>
      </c>
      <c r="D1454" s="23" t="s">
        <v>12289</v>
      </c>
    </row>
    <row r="1455" spans="1:4" ht="33.950000000000003" customHeight="1" x14ac:dyDescent="0.2">
      <c r="A1455" s="20" t="s">
        <v>12290</v>
      </c>
      <c r="B1455" s="21" t="s">
        <v>12291</v>
      </c>
      <c r="C1455" s="22" t="s">
        <v>205</v>
      </c>
      <c r="D1455" s="23" t="s">
        <v>12292</v>
      </c>
    </row>
    <row r="1456" spans="1:4" ht="33.950000000000003" customHeight="1" x14ac:dyDescent="0.2">
      <c r="A1456" s="20" t="s">
        <v>12293</v>
      </c>
      <c r="B1456" s="21" t="s">
        <v>12294</v>
      </c>
      <c r="C1456" s="22" t="s">
        <v>205</v>
      </c>
      <c r="D1456" s="23" t="s">
        <v>12069</v>
      </c>
    </row>
    <row r="1457" spans="1:4" ht="33.950000000000003" customHeight="1" x14ac:dyDescent="0.2">
      <c r="A1457" s="20" t="s">
        <v>12295</v>
      </c>
      <c r="B1457" s="21" t="s">
        <v>12296</v>
      </c>
      <c r="C1457" s="22" t="s">
        <v>205</v>
      </c>
      <c r="D1457" s="23" t="s">
        <v>12297</v>
      </c>
    </row>
    <row r="1458" spans="1:4" ht="33.950000000000003" customHeight="1" x14ac:dyDescent="0.2">
      <c r="A1458" s="20" t="s">
        <v>12298</v>
      </c>
      <c r="B1458" s="21" t="s">
        <v>12299</v>
      </c>
      <c r="C1458" s="22" t="s">
        <v>205</v>
      </c>
      <c r="D1458" s="23" t="s">
        <v>12300</v>
      </c>
    </row>
    <row r="1459" spans="1:4" ht="33.950000000000003" customHeight="1" x14ac:dyDescent="0.2">
      <c r="A1459" s="20" t="s">
        <v>12301</v>
      </c>
      <c r="B1459" s="21" t="s">
        <v>12302</v>
      </c>
      <c r="C1459" s="22" t="s">
        <v>205</v>
      </c>
      <c r="D1459" s="23" t="s">
        <v>12303</v>
      </c>
    </row>
    <row r="1460" spans="1:4" ht="33.950000000000003" customHeight="1" x14ac:dyDescent="0.2">
      <c r="A1460" s="20" t="s">
        <v>12304</v>
      </c>
      <c r="B1460" s="21" t="s">
        <v>12305</v>
      </c>
      <c r="C1460" s="22" t="s">
        <v>97</v>
      </c>
      <c r="D1460" s="23" t="s">
        <v>12306</v>
      </c>
    </row>
    <row r="1461" spans="1:4" ht="33.950000000000003" customHeight="1" x14ac:dyDescent="0.2">
      <c r="A1461" s="20" t="s">
        <v>12307</v>
      </c>
      <c r="B1461" s="21" t="s">
        <v>12308</v>
      </c>
      <c r="C1461" s="22" t="s">
        <v>97</v>
      </c>
      <c r="D1461" s="23" t="s">
        <v>12309</v>
      </c>
    </row>
    <row r="1462" spans="1:4" ht="33.950000000000003" customHeight="1" x14ac:dyDescent="0.2">
      <c r="A1462" s="20" t="s">
        <v>12310</v>
      </c>
      <c r="B1462" s="21" t="s">
        <v>12311</v>
      </c>
      <c r="C1462" s="22" t="s">
        <v>97</v>
      </c>
      <c r="D1462" s="23" t="s">
        <v>12312</v>
      </c>
    </row>
    <row r="1463" spans="1:4" ht="33.950000000000003" customHeight="1" x14ac:dyDescent="0.2">
      <c r="A1463" s="20" t="s">
        <v>12313</v>
      </c>
      <c r="B1463" s="21" t="s">
        <v>12314</v>
      </c>
      <c r="C1463" s="22" t="s">
        <v>149</v>
      </c>
      <c r="D1463" s="23" t="s">
        <v>12315</v>
      </c>
    </row>
    <row r="1464" spans="1:4" ht="33.950000000000003" customHeight="1" x14ac:dyDescent="0.2">
      <c r="A1464" s="20" t="s">
        <v>12316</v>
      </c>
      <c r="B1464" s="21" t="s">
        <v>12317</v>
      </c>
      <c r="C1464" s="22" t="s">
        <v>149</v>
      </c>
      <c r="D1464" s="23" t="s">
        <v>12318</v>
      </c>
    </row>
    <row r="1465" spans="1:4" ht="33.950000000000003" customHeight="1" x14ac:dyDescent="0.2">
      <c r="A1465" s="20" t="s">
        <v>12319</v>
      </c>
      <c r="B1465" s="21" t="s">
        <v>12320</v>
      </c>
      <c r="C1465" s="22" t="s">
        <v>149</v>
      </c>
      <c r="D1465" s="23" t="s">
        <v>12321</v>
      </c>
    </row>
    <row r="1466" spans="1:4" ht="33.950000000000003" customHeight="1" x14ac:dyDescent="0.2">
      <c r="A1466" s="20" t="s">
        <v>12322</v>
      </c>
      <c r="B1466" s="21" t="s">
        <v>12323</v>
      </c>
      <c r="C1466" s="22" t="s">
        <v>228</v>
      </c>
      <c r="D1466" s="23" t="s">
        <v>12324</v>
      </c>
    </row>
    <row r="1467" spans="1:4" ht="33.950000000000003" customHeight="1" x14ac:dyDescent="0.2">
      <c r="A1467" s="20" t="s">
        <v>12325</v>
      </c>
      <c r="B1467" s="21" t="s">
        <v>12326</v>
      </c>
      <c r="C1467" s="22" t="s">
        <v>228</v>
      </c>
      <c r="D1467" s="23" t="s">
        <v>12265</v>
      </c>
    </row>
    <row r="1468" spans="1:4" ht="33.950000000000003" customHeight="1" x14ac:dyDescent="0.2">
      <c r="A1468" s="20" t="s">
        <v>12327</v>
      </c>
      <c r="B1468" s="21" t="s">
        <v>12328</v>
      </c>
      <c r="C1468" s="22" t="s">
        <v>228</v>
      </c>
      <c r="D1468" s="23" t="s">
        <v>12329</v>
      </c>
    </row>
    <row r="1469" spans="1:4" ht="33.950000000000003" customHeight="1" x14ac:dyDescent="0.2">
      <c r="A1469" s="20" t="s">
        <v>12330</v>
      </c>
      <c r="B1469" s="21" t="s">
        <v>12331</v>
      </c>
      <c r="C1469" s="22" t="s">
        <v>228</v>
      </c>
      <c r="D1469" s="23" t="s">
        <v>12332</v>
      </c>
    </row>
    <row r="1470" spans="1:4" ht="33.950000000000003" customHeight="1" x14ac:dyDescent="0.2">
      <c r="A1470" s="20" t="s">
        <v>12333</v>
      </c>
      <c r="B1470" s="21" t="s">
        <v>12334</v>
      </c>
      <c r="C1470" s="22" t="s">
        <v>205</v>
      </c>
      <c r="D1470" s="23" t="s">
        <v>12335</v>
      </c>
    </row>
    <row r="1471" spans="1:4" ht="33.950000000000003" customHeight="1" x14ac:dyDescent="0.2">
      <c r="A1471" s="20" t="s">
        <v>12336</v>
      </c>
      <c r="B1471" s="21" t="s">
        <v>12337</v>
      </c>
      <c r="C1471" s="22" t="s">
        <v>205</v>
      </c>
      <c r="D1471" s="23" t="s">
        <v>12338</v>
      </c>
    </row>
    <row r="1472" spans="1:4" ht="33.950000000000003" customHeight="1" x14ac:dyDescent="0.2">
      <c r="A1472" s="20" t="s">
        <v>12339</v>
      </c>
      <c r="B1472" s="21" t="s">
        <v>12340</v>
      </c>
      <c r="C1472" s="22" t="s">
        <v>97</v>
      </c>
      <c r="D1472" s="23" t="s">
        <v>12341</v>
      </c>
    </row>
    <row r="1473" spans="1:4" ht="33.950000000000003" customHeight="1" x14ac:dyDescent="0.2">
      <c r="A1473" s="20" t="s">
        <v>12342</v>
      </c>
      <c r="B1473" s="21" t="s">
        <v>12343</v>
      </c>
      <c r="C1473" s="22" t="s">
        <v>97</v>
      </c>
      <c r="D1473" s="23" t="s">
        <v>12344</v>
      </c>
    </row>
    <row r="1474" spans="1:4" ht="33.950000000000003" customHeight="1" x14ac:dyDescent="0.2">
      <c r="A1474" s="20" t="s">
        <v>12345</v>
      </c>
      <c r="B1474" s="21" t="s">
        <v>12346</v>
      </c>
      <c r="C1474" s="22" t="s">
        <v>97</v>
      </c>
      <c r="D1474" s="23" t="s">
        <v>12347</v>
      </c>
    </row>
    <row r="1475" spans="1:4" ht="33.950000000000003" customHeight="1" x14ac:dyDescent="0.2">
      <c r="A1475" s="20" t="s">
        <v>12348</v>
      </c>
      <c r="B1475" s="21" t="s">
        <v>12349</v>
      </c>
      <c r="C1475" s="22" t="s">
        <v>149</v>
      </c>
      <c r="D1475" s="23" t="s">
        <v>12350</v>
      </c>
    </row>
    <row r="1476" spans="1:4" ht="33.950000000000003" customHeight="1" x14ac:dyDescent="0.2">
      <c r="A1476" s="20" t="s">
        <v>12351</v>
      </c>
      <c r="B1476" s="21" t="s">
        <v>12352</v>
      </c>
      <c r="C1476" s="22" t="s">
        <v>228</v>
      </c>
      <c r="D1476" s="23" t="s">
        <v>12353</v>
      </c>
    </row>
    <row r="1477" spans="1:4" ht="33.950000000000003" customHeight="1" x14ac:dyDescent="0.2">
      <c r="A1477" s="20" t="s">
        <v>12354</v>
      </c>
      <c r="B1477" s="21" t="s">
        <v>12355</v>
      </c>
      <c r="C1477" s="22" t="s">
        <v>228</v>
      </c>
      <c r="D1477" s="23" t="s">
        <v>12356</v>
      </c>
    </row>
    <row r="1478" spans="1:4" ht="33.950000000000003" customHeight="1" x14ac:dyDescent="0.2">
      <c r="A1478" s="20" t="s">
        <v>12357</v>
      </c>
      <c r="B1478" s="21" t="s">
        <v>12358</v>
      </c>
      <c r="C1478" s="22" t="s">
        <v>228</v>
      </c>
      <c r="D1478" s="23" t="s">
        <v>12359</v>
      </c>
    </row>
    <row r="1479" spans="1:4" ht="33.950000000000003" customHeight="1" x14ac:dyDescent="0.2">
      <c r="A1479" s="20" t="s">
        <v>12360</v>
      </c>
      <c r="B1479" s="21" t="s">
        <v>12361</v>
      </c>
      <c r="C1479" s="22" t="s">
        <v>228</v>
      </c>
      <c r="D1479" s="23" t="s">
        <v>12362</v>
      </c>
    </row>
    <row r="1480" spans="1:4" ht="33.950000000000003" customHeight="1" x14ac:dyDescent="0.2">
      <c r="A1480" s="20" t="s">
        <v>12363</v>
      </c>
      <c r="B1480" s="21" t="s">
        <v>12364</v>
      </c>
      <c r="C1480" s="22" t="s">
        <v>228</v>
      </c>
      <c r="D1480" s="23" t="s">
        <v>12365</v>
      </c>
    </row>
    <row r="1481" spans="1:4" ht="33.950000000000003" customHeight="1" x14ac:dyDescent="0.2">
      <c r="A1481" s="20" t="s">
        <v>12366</v>
      </c>
      <c r="B1481" s="21" t="s">
        <v>12367</v>
      </c>
      <c r="C1481" s="22" t="s">
        <v>228</v>
      </c>
      <c r="D1481" s="23" t="s">
        <v>12368</v>
      </c>
    </row>
    <row r="1482" spans="1:4" ht="33.950000000000003" customHeight="1" x14ac:dyDescent="0.2">
      <c r="A1482" s="20" t="s">
        <v>12369</v>
      </c>
      <c r="B1482" s="21" t="s">
        <v>12370</v>
      </c>
      <c r="C1482" s="22" t="s">
        <v>228</v>
      </c>
      <c r="D1482" s="23" t="s">
        <v>12371</v>
      </c>
    </row>
    <row r="1483" spans="1:4" ht="33.950000000000003" customHeight="1" x14ac:dyDescent="0.2">
      <c r="A1483" s="20" t="s">
        <v>12372</v>
      </c>
      <c r="B1483" s="21" t="s">
        <v>12373</v>
      </c>
      <c r="C1483" s="22" t="s">
        <v>228</v>
      </c>
      <c r="D1483" s="23" t="s">
        <v>12374</v>
      </c>
    </row>
    <row r="1484" spans="1:4" ht="33.950000000000003" customHeight="1" x14ac:dyDescent="0.2">
      <c r="A1484" s="20" t="s">
        <v>12375</v>
      </c>
      <c r="B1484" s="21" t="s">
        <v>12376</v>
      </c>
      <c r="C1484" s="22" t="s">
        <v>228</v>
      </c>
      <c r="D1484" s="23" t="s">
        <v>12377</v>
      </c>
    </row>
    <row r="1485" spans="1:4" ht="33.950000000000003" customHeight="1" x14ac:dyDescent="0.2">
      <c r="A1485" s="20" t="s">
        <v>12378</v>
      </c>
      <c r="B1485" s="21" t="s">
        <v>12379</v>
      </c>
      <c r="C1485" s="22" t="s">
        <v>228</v>
      </c>
      <c r="D1485" s="23" t="s">
        <v>12380</v>
      </c>
    </row>
    <row r="1486" spans="1:4" ht="33.950000000000003" customHeight="1" x14ac:dyDescent="0.2">
      <c r="A1486" s="20" t="s">
        <v>12381</v>
      </c>
      <c r="B1486" s="21" t="s">
        <v>12382</v>
      </c>
      <c r="C1486" s="22" t="s">
        <v>228</v>
      </c>
      <c r="D1486" s="23" t="s">
        <v>12383</v>
      </c>
    </row>
    <row r="1487" spans="1:4" ht="33.950000000000003" customHeight="1" x14ac:dyDescent="0.2">
      <c r="A1487" s="20" t="s">
        <v>12384</v>
      </c>
      <c r="B1487" s="21" t="s">
        <v>12385</v>
      </c>
      <c r="C1487" s="22" t="s">
        <v>228</v>
      </c>
      <c r="D1487" s="23" t="s">
        <v>12386</v>
      </c>
    </row>
    <row r="1488" spans="1:4" ht="33.950000000000003" customHeight="1" x14ac:dyDescent="0.2">
      <c r="A1488" s="20" t="s">
        <v>12387</v>
      </c>
      <c r="B1488" s="21" t="s">
        <v>12388</v>
      </c>
      <c r="C1488" s="22" t="s">
        <v>149</v>
      </c>
      <c r="D1488" s="23" t="s">
        <v>12389</v>
      </c>
    </row>
    <row r="1489" spans="1:4" ht="33.950000000000003" customHeight="1" x14ac:dyDescent="0.2">
      <c r="A1489" s="20" t="s">
        <v>12390</v>
      </c>
      <c r="B1489" s="21" t="s">
        <v>12391</v>
      </c>
      <c r="C1489" s="22" t="s">
        <v>149</v>
      </c>
      <c r="D1489" s="23" t="s">
        <v>12392</v>
      </c>
    </row>
    <row r="1490" spans="1:4" ht="33.950000000000003" customHeight="1" x14ac:dyDescent="0.2">
      <c r="A1490" s="20" t="s">
        <v>12393</v>
      </c>
      <c r="B1490" s="21" t="s">
        <v>12394</v>
      </c>
      <c r="C1490" s="22" t="s">
        <v>149</v>
      </c>
      <c r="D1490" s="23" t="s">
        <v>12395</v>
      </c>
    </row>
    <row r="1491" spans="1:4" ht="33.950000000000003" customHeight="1" x14ac:dyDescent="0.2">
      <c r="A1491" s="20" t="s">
        <v>12396</v>
      </c>
      <c r="B1491" s="21" t="s">
        <v>12397</v>
      </c>
      <c r="C1491" s="22" t="s">
        <v>228</v>
      </c>
      <c r="D1491" s="23" t="s">
        <v>12398</v>
      </c>
    </row>
    <row r="1492" spans="1:4" ht="33.950000000000003" customHeight="1" x14ac:dyDescent="0.2">
      <c r="A1492" s="20" t="s">
        <v>12399</v>
      </c>
      <c r="B1492" s="21" t="s">
        <v>12400</v>
      </c>
      <c r="C1492" s="22" t="s">
        <v>149</v>
      </c>
      <c r="D1492" s="23" t="s">
        <v>12401</v>
      </c>
    </row>
    <row r="1493" spans="1:4" ht="33.950000000000003" customHeight="1" x14ac:dyDescent="0.2">
      <c r="A1493" s="20" t="s">
        <v>12402</v>
      </c>
      <c r="B1493" s="21" t="s">
        <v>12403</v>
      </c>
      <c r="C1493" s="22" t="s">
        <v>149</v>
      </c>
      <c r="D1493" s="23" t="s">
        <v>12404</v>
      </c>
    </row>
    <row r="1494" spans="1:4" ht="33.950000000000003" customHeight="1" x14ac:dyDescent="0.2">
      <c r="A1494" s="20" t="s">
        <v>12405</v>
      </c>
      <c r="B1494" s="21" t="s">
        <v>12406</v>
      </c>
      <c r="C1494" s="22" t="s">
        <v>149</v>
      </c>
      <c r="D1494" s="23" t="s">
        <v>12407</v>
      </c>
    </row>
    <row r="1495" spans="1:4" ht="33.950000000000003" customHeight="1" x14ac:dyDescent="0.2">
      <c r="A1495" s="20" t="s">
        <v>12408</v>
      </c>
      <c r="B1495" s="21" t="s">
        <v>12409</v>
      </c>
      <c r="C1495" s="22" t="s">
        <v>149</v>
      </c>
      <c r="D1495" s="23" t="s">
        <v>12410</v>
      </c>
    </row>
    <row r="1496" spans="1:4" ht="33.950000000000003" customHeight="1" x14ac:dyDescent="0.2">
      <c r="A1496" s="20" t="s">
        <v>12411</v>
      </c>
      <c r="B1496" s="21" t="s">
        <v>12412</v>
      </c>
      <c r="C1496" s="22" t="s">
        <v>149</v>
      </c>
      <c r="D1496" s="23" t="s">
        <v>12413</v>
      </c>
    </row>
    <row r="1497" spans="1:4" ht="33.950000000000003" customHeight="1" x14ac:dyDescent="0.2">
      <c r="A1497" s="20" t="s">
        <v>12414</v>
      </c>
      <c r="B1497" s="21" t="s">
        <v>12415</v>
      </c>
      <c r="C1497" s="22" t="s">
        <v>149</v>
      </c>
      <c r="D1497" s="23" t="s">
        <v>12416</v>
      </c>
    </row>
    <row r="1498" spans="1:4" ht="33.950000000000003" customHeight="1" x14ac:dyDescent="0.2">
      <c r="A1498" s="20" t="s">
        <v>12417</v>
      </c>
      <c r="B1498" s="21" t="s">
        <v>12418</v>
      </c>
      <c r="C1498" s="22" t="s">
        <v>149</v>
      </c>
      <c r="D1498" s="23" t="s">
        <v>12419</v>
      </c>
    </row>
    <row r="1499" spans="1:4" ht="33.950000000000003" customHeight="1" x14ac:dyDescent="0.2">
      <c r="A1499" s="20" t="s">
        <v>12420</v>
      </c>
      <c r="B1499" s="21" t="s">
        <v>12421</v>
      </c>
      <c r="C1499" s="22" t="s">
        <v>149</v>
      </c>
      <c r="D1499" s="23" t="s">
        <v>12422</v>
      </c>
    </row>
    <row r="1500" spans="1:4" ht="33.950000000000003" customHeight="1" x14ac:dyDescent="0.2">
      <c r="A1500" s="20" t="s">
        <v>12423</v>
      </c>
      <c r="B1500" s="21" t="s">
        <v>12424</v>
      </c>
      <c r="C1500" s="22" t="s">
        <v>149</v>
      </c>
      <c r="D1500" s="23" t="s">
        <v>12425</v>
      </c>
    </row>
    <row r="1501" spans="1:4" ht="33.950000000000003" customHeight="1" x14ac:dyDescent="0.2">
      <c r="A1501" s="20" t="s">
        <v>12426</v>
      </c>
      <c r="B1501" s="21" t="s">
        <v>12427</v>
      </c>
      <c r="C1501" s="22" t="s">
        <v>149</v>
      </c>
      <c r="D1501" s="23" t="s">
        <v>12428</v>
      </c>
    </row>
    <row r="1502" spans="1:4" ht="33.950000000000003" customHeight="1" x14ac:dyDescent="0.2">
      <c r="A1502" s="20" t="s">
        <v>12429</v>
      </c>
      <c r="B1502" s="21" t="s">
        <v>12430</v>
      </c>
      <c r="C1502" s="22" t="s">
        <v>149</v>
      </c>
      <c r="D1502" s="23" t="s">
        <v>12431</v>
      </c>
    </row>
    <row r="1503" spans="1:4" ht="33.950000000000003" customHeight="1" x14ac:dyDescent="0.2">
      <c r="A1503" s="20" t="s">
        <v>12432</v>
      </c>
      <c r="B1503" s="21" t="s">
        <v>12433</v>
      </c>
      <c r="C1503" s="22" t="s">
        <v>149</v>
      </c>
      <c r="D1503" s="23" t="s">
        <v>12434</v>
      </c>
    </row>
    <row r="1504" spans="1:4" ht="33.950000000000003" customHeight="1" x14ac:dyDescent="0.2">
      <c r="A1504" s="20" t="s">
        <v>12435</v>
      </c>
      <c r="B1504" s="21" t="s">
        <v>12436</v>
      </c>
      <c r="C1504" s="22" t="s">
        <v>149</v>
      </c>
      <c r="D1504" s="23" t="s">
        <v>12437</v>
      </c>
    </row>
    <row r="1505" spans="1:4" ht="33.950000000000003" customHeight="1" x14ac:dyDescent="0.2">
      <c r="A1505" s="20" t="s">
        <v>12438</v>
      </c>
      <c r="B1505" s="21" t="s">
        <v>12439</v>
      </c>
      <c r="C1505" s="22" t="s">
        <v>149</v>
      </c>
      <c r="D1505" s="23" t="s">
        <v>12440</v>
      </c>
    </row>
    <row r="1506" spans="1:4" ht="33.950000000000003" customHeight="1" x14ac:dyDescent="0.2">
      <c r="A1506" s="20" t="s">
        <v>12441</v>
      </c>
      <c r="B1506" s="21" t="s">
        <v>12442</v>
      </c>
      <c r="C1506" s="22" t="s">
        <v>149</v>
      </c>
      <c r="D1506" s="23" t="s">
        <v>12443</v>
      </c>
    </row>
    <row r="1507" spans="1:4" ht="33.950000000000003" customHeight="1" x14ac:dyDescent="0.2">
      <c r="A1507" s="20" t="s">
        <v>12444</v>
      </c>
      <c r="B1507" s="21" t="s">
        <v>12445</v>
      </c>
      <c r="C1507" s="22" t="s">
        <v>149</v>
      </c>
      <c r="D1507" s="23" t="s">
        <v>12446</v>
      </c>
    </row>
    <row r="1508" spans="1:4" ht="33.950000000000003" customHeight="1" x14ac:dyDescent="0.2">
      <c r="A1508" s="20" t="s">
        <v>12447</v>
      </c>
      <c r="B1508" s="21" t="s">
        <v>12448</v>
      </c>
      <c r="C1508" s="22" t="s">
        <v>149</v>
      </c>
      <c r="D1508" s="23" t="s">
        <v>12449</v>
      </c>
    </row>
    <row r="1509" spans="1:4" ht="33.950000000000003" customHeight="1" x14ac:dyDescent="0.2">
      <c r="A1509" s="20" t="s">
        <v>12450</v>
      </c>
      <c r="B1509" s="21" t="s">
        <v>12451</v>
      </c>
      <c r="C1509" s="22" t="s">
        <v>149</v>
      </c>
      <c r="D1509" s="23" t="s">
        <v>12452</v>
      </c>
    </row>
    <row r="1510" spans="1:4" ht="33.950000000000003" customHeight="1" x14ac:dyDescent="0.2">
      <c r="A1510" s="20" t="s">
        <v>12453</v>
      </c>
      <c r="B1510" s="21" t="s">
        <v>12454</v>
      </c>
      <c r="C1510" s="22" t="s">
        <v>149</v>
      </c>
      <c r="D1510" s="23" t="s">
        <v>12455</v>
      </c>
    </row>
    <row r="1511" spans="1:4" ht="33.950000000000003" customHeight="1" x14ac:dyDescent="0.2">
      <c r="A1511" s="20" t="s">
        <v>12456</v>
      </c>
      <c r="B1511" s="21" t="s">
        <v>12457</v>
      </c>
      <c r="C1511" s="22" t="s">
        <v>149</v>
      </c>
      <c r="D1511" s="23" t="s">
        <v>12458</v>
      </c>
    </row>
    <row r="1512" spans="1:4" ht="33.950000000000003" customHeight="1" x14ac:dyDescent="0.2">
      <c r="A1512" s="20" t="s">
        <v>12459</v>
      </c>
      <c r="B1512" s="21" t="s">
        <v>12460</v>
      </c>
      <c r="C1512" s="22" t="s">
        <v>149</v>
      </c>
      <c r="D1512" s="23" t="s">
        <v>12461</v>
      </c>
    </row>
    <row r="1513" spans="1:4" ht="33.950000000000003" customHeight="1" x14ac:dyDescent="0.2">
      <c r="A1513" s="20" t="s">
        <v>12462</v>
      </c>
      <c r="B1513" s="21" t="s">
        <v>12463</v>
      </c>
      <c r="C1513" s="22" t="s">
        <v>149</v>
      </c>
      <c r="D1513" s="23" t="s">
        <v>12464</v>
      </c>
    </row>
    <row r="1514" spans="1:4" ht="33.950000000000003" customHeight="1" x14ac:dyDescent="0.2">
      <c r="A1514" s="20" t="s">
        <v>12465</v>
      </c>
      <c r="B1514" s="21" t="s">
        <v>12466</v>
      </c>
      <c r="C1514" s="22" t="s">
        <v>149</v>
      </c>
      <c r="D1514" s="23" t="s">
        <v>12467</v>
      </c>
    </row>
    <row r="1515" spans="1:4" ht="33.950000000000003" customHeight="1" x14ac:dyDescent="0.2">
      <c r="A1515" s="20" t="s">
        <v>12468</v>
      </c>
      <c r="B1515" s="21" t="s">
        <v>12469</v>
      </c>
      <c r="C1515" s="22" t="s">
        <v>149</v>
      </c>
      <c r="D1515" s="23" t="s">
        <v>12470</v>
      </c>
    </row>
    <row r="1516" spans="1:4" ht="33.950000000000003" customHeight="1" x14ac:dyDescent="0.2">
      <c r="A1516" s="20" t="s">
        <v>12471</v>
      </c>
      <c r="B1516" s="21" t="s">
        <v>12472</v>
      </c>
      <c r="C1516" s="22" t="s">
        <v>149</v>
      </c>
      <c r="D1516" s="23" t="s">
        <v>12473</v>
      </c>
    </row>
    <row r="1517" spans="1:4" ht="33.950000000000003" customHeight="1" x14ac:dyDescent="0.2">
      <c r="A1517" s="20" t="s">
        <v>12474</v>
      </c>
      <c r="B1517" s="21" t="s">
        <v>12475</v>
      </c>
      <c r="C1517" s="22" t="s">
        <v>149</v>
      </c>
      <c r="D1517" s="23" t="s">
        <v>12476</v>
      </c>
    </row>
    <row r="1518" spans="1:4" ht="33.950000000000003" customHeight="1" x14ac:dyDescent="0.2">
      <c r="A1518" s="20" t="s">
        <v>12477</v>
      </c>
      <c r="B1518" s="21" t="s">
        <v>12478</v>
      </c>
      <c r="C1518" s="22" t="s">
        <v>149</v>
      </c>
      <c r="D1518" s="23" t="s">
        <v>12479</v>
      </c>
    </row>
    <row r="1519" spans="1:4" ht="33.950000000000003" customHeight="1" x14ac:dyDescent="0.2">
      <c r="A1519" s="20" t="s">
        <v>12480</v>
      </c>
      <c r="B1519" s="21" t="s">
        <v>12481</v>
      </c>
      <c r="C1519" s="22" t="s">
        <v>149</v>
      </c>
      <c r="D1519" s="23" t="s">
        <v>12482</v>
      </c>
    </row>
    <row r="1520" spans="1:4" ht="33.950000000000003" customHeight="1" x14ac:dyDescent="0.2">
      <c r="A1520" s="20" t="s">
        <v>12483</v>
      </c>
      <c r="B1520" s="21" t="s">
        <v>12484</v>
      </c>
      <c r="C1520" s="22" t="s">
        <v>149</v>
      </c>
      <c r="D1520" s="23" t="s">
        <v>12485</v>
      </c>
    </row>
    <row r="1521" spans="1:4" ht="33.950000000000003" customHeight="1" x14ac:dyDescent="0.2">
      <c r="A1521" s="20" t="s">
        <v>12486</v>
      </c>
      <c r="B1521" s="21" t="s">
        <v>12487</v>
      </c>
      <c r="C1521" s="22" t="s">
        <v>149</v>
      </c>
      <c r="D1521" s="23" t="s">
        <v>12488</v>
      </c>
    </row>
    <row r="1522" spans="1:4" ht="33.950000000000003" customHeight="1" x14ac:dyDescent="0.2">
      <c r="A1522" s="20" t="s">
        <v>12489</v>
      </c>
      <c r="B1522" s="21" t="s">
        <v>12490</v>
      </c>
      <c r="C1522" s="22" t="s">
        <v>149</v>
      </c>
      <c r="D1522" s="23" t="s">
        <v>12491</v>
      </c>
    </row>
    <row r="1523" spans="1:4" ht="33.950000000000003" customHeight="1" x14ac:dyDescent="0.2">
      <c r="A1523" s="20" t="s">
        <v>12492</v>
      </c>
      <c r="B1523" s="21" t="s">
        <v>12493</v>
      </c>
      <c r="C1523" s="22" t="s">
        <v>149</v>
      </c>
      <c r="D1523" s="23" t="s">
        <v>12494</v>
      </c>
    </row>
    <row r="1524" spans="1:4" ht="33.950000000000003" customHeight="1" x14ac:dyDescent="0.2">
      <c r="A1524" s="20" t="s">
        <v>12495</v>
      </c>
      <c r="B1524" s="21" t="s">
        <v>12496</v>
      </c>
      <c r="C1524" s="22" t="s">
        <v>205</v>
      </c>
      <c r="D1524" s="23" t="s">
        <v>12497</v>
      </c>
    </row>
    <row r="1525" spans="1:4" ht="33.950000000000003" customHeight="1" x14ac:dyDescent="0.2">
      <c r="A1525" s="20" t="s">
        <v>12498</v>
      </c>
      <c r="B1525" s="21" t="s">
        <v>12499</v>
      </c>
      <c r="C1525" s="22" t="s">
        <v>205</v>
      </c>
      <c r="D1525" s="23" t="s">
        <v>12500</v>
      </c>
    </row>
    <row r="1526" spans="1:4" ht="33.950000000000003" customHeight="1" x14ac:dyDescent="0.2">
      <c r="A1526" s="20" t="s">
        <v>12501</v>
      </c>
      <c r="B1526" s="21" t="s">
        <v>12502</v>
      </c>
      <c r="C1526" s="22" t="s">
        <v>205</v>
      </c>
      <c r="D1526" s="23" t="s">
        <v>12503</v>
      </c>
    </row>
    <row r="1527" spans="1:4" ht="33.950000000000003" customHeight="1" x14ac:dyDescent="0.2">
      <c r="A1527" s="20" t="s">
        <v>12504</v>
      </c>
      <c r="B1527" s="21" t="s">
        <v>12505</v>
      </c>
      <c r="C1527" s="22" t="s">
        <v>205</v>
      </c>
      <c r="D1527" s="23" t="s">
        <v>12506</v>
      </c>
    </row>
    <row r="1528" spans="1:4" ht="33.950000000000003" customHeight="1" x14ac:dyDescent="0.2">
      <c r="A1528" s="20" t="s">
        <v>12507</v>
      </c>
      <c r="B1528" s="21" t="s">
        <v>12508</v>
      </c>
      <c r="C1528" s="22" t="s">
        <v>205</v>
      </c>
      <c r="D1528" s="23" t="s">
        <v>12509</v>
      </c>
    </row>
    <row r="1529" spans="1:4" ht="33.950000000000003" customHeight="1" x14ac:dyDescent="0.2">
      <c r="A1529" s="20" t="s">
        <v>12510</v>
      </c>
      <c r="B1529" s="21" t="s">
        <v>12511</v>
      </c>
      <c r="C1529" s="22" t="s">
        <v>205</v>
      </c>
      <c r="D1529" s="23" t="s">
        <v>12512</v>
      </c>
    </row>
    <row r="1530" spans="1:4" ht="33.950000000000003" customHeight="1" x14ac:dyDescent="0.2">
      <c r="A1530" s="20" t="s">
        <v>12513</v>
      </c>
      <c r="B1530" s="21" t="s">
        <v>12514</v>
      </c>
      <c r="C1530" s="22" t="s">
        <v>205</v>
      </c>
      <c r="D1530" s="23" t="s">
        <v>12515</v>
      </c>
    </row>
    <row r="1531" spans="1:4" ht="33.950000000000003" customHeight="1" x14ac:dyDescent="0.2">
      <c r="A1531" s="20" t="s">
        <v>12516</v>
      </c>
      <c r="B1531" s="21" t="s">
        <v>12517</v>
      </c>
      <c r="C1531" s="22" t="s">
        <v>205</v>
      </c>
      <c r="D1531" s="23" t="s">
        <v>12518</v>
      </c>
    </row>
    <row r="1532" spans="1:4" ht="33.950000000000003" customHeight="1" x14ac:dyDescent="0.2">
      <c r="A1532" s="20" t="s">
        <v>12519</v>
      </c>
      <c r="B1532" s="21" t="s">
        <v>12520</v>
      </c>
      <c r="C1532" s="22" t="s">
        <v>205</v>
      </c>
      <c r="D1532" s="23" t="s">
        <v>12521</v>
      </c>
    </row>
    <row r="1533" spans="1:4" ht="33.950000000000003" customHeight="1" x14ac:dyDescent="0.2">
      <c r="A1533" s="20" t="s">
        <v>12522</v>
      </c>
      <c r="B1533" s="21" t="s">
        <v>12523</v>
      </c>
      <c r="C1533" s="22" t="s">
        <v>205</v>
      </c>
      <c r="D1533" s="23" t="s">
        <v>12524</v>
      </c>
    </row>
    <row r="1534" spans="1:4" ht="33.950000000000003" customHeight="1" x14ac:dyDescent="0.2">
      <c r="A1534" s="20" t="s">
        <v>12525</v>
      </c>
      <c r="B1534" s="21" t="s">
        <v>12526</v>
      </c>
      <c r="C1534" s="22" t="s">
        <v>205</v>
      </c>
      <c r="D1534" s="23" t="s">
        <v>12527</v>
      </c>
    </row>
    <row r="1535" spans="1:4" ht="33.950000000000003" customHeight="1" x14ac:dyDescent="0.2">
      <c r="A1535" s="20" t="s">
        <v>12528</v>
      </c>
      <c r="B1535" s="21" t="s">
        <v>12529</v>
      </c>
      <c r="C1535" s="22" t="s">
        <v>205</v>
      </c>
      <c r="D1535" s="23" t="s">
        <v>12530</v>
      </c>
    </row>
    <row r="1536" spans="1:4" ht="33.950000000000003" customHeight="1" x14ac:dyDescent="0.2">
      <c r="A1536" s="20" t="s">
        <v>12531</v>
      </c>
      <c r="B1536" s="21" t="s">
        <v>12532</v>
      </c>
      <c r="C1536" s="22" t="s">
        <v>205</v>
      </c>
      <c r="D1536" s="23" t="s">
        <v>12533</v>
      </c>
    </row>
    <row r="1537" spans="1:4" ht="33.950000000000003" customHeight="1" x14ac:dyDescent="0.2">
      <c r="A1537" s="20" t="s">
        <v>12534</v>
      </c>
      <c r="B1537" s="21" t="s">
        <v>12535</v>
      </c>
      <c r="C1537" s="22" t="s">
        <v>205</v>
      </c>
      <c r="D1537" s="23" t="s">
        <v>12536</v>
      </c>
    </row>
    <row r="1538" spans="1:4" ht="33.950000000000003" customHeight="1" x14ac:dyDescent="0.2">
      <c r="A1538" s="20" t="s">
        <v>12537</v>
      </c>
      <c r="B1538" s="21" t="s">
        <v>12538</v>
      </c>
      <c r="C1538" s="22" t="s">
        <v>205</v>
      </c>
      <c r="D1538" s="23" t="s">
        <v>12539</v>
      </c>
    </row>
    <row r="1539" spans="1:4" ht="33.950000000000003" customHeight="1" x14ac:dyDescent="0.2">
      <c r="A1539" s="20" t="s">
        <v>12540</v>
      </c>
      <c r="B1539" s="21" t="s">
        <v>12541</v>
      </c>
      <c r="C1539" s="22" t="s">
        <v>205</v>
      </c>
      <c r="D1539" s="23" t="s">
        <v>12542</v>
      </c>
    </row>
    <row r="1540" spans="1:4" ht="33.950000000000003" customHeight="1" x14ac:dyDescent="0.2">
      <c r="A1540" s="20" t="s">
        <v>12543</v>
      </c>
      <c r="B1540" s="21" t="s">
        <v>12544</v>
      </c>
      <c r="C1540" s="22" t="s">
        <v>205</v>
      </c>
      <c r="D1540" s="23" t="s">
        <v>12545</v>
      </c>
    </row>
    <row r="1541" spans="1:4" ht="33.950000000000003" customHeight="1" x14ac:dyDescent="0.2">
      <c r="A1541" s="20" t="s">
        <v>12546</v>
      </c>
      <c r="B1541" s="21" t="s">
        <v>12547</v>
      </c>
      <c r="C1541" s="22" t="s">
        <v>205</v>
      </c>
      <c r="D1541" s="23" t="s">
        <v>12548</v>
      </c>
    </row>
    <row r="1542" spans="1:4" ht="33.950000000000003" customHeight="1" x14ac:dyDescent="0.2">
      <c r="A1542" s="20" t="s">
        <v>12549</v>
      </c>
      <c r="B1542" s="21" t="s">
        <v>12550</v>
      </c>
      <c r="C1542" s="22" t="s">
        <v>205</v>
      </c>
      <c r="D1542" s="23" t="s">
        <v>12551</v>
      </c>
    </row>
    <row r="1543" spans="1:4" ht="33.950000000000003" customHeight="1" x14ac:dyDescent="0.2">
      <c r="A1543" s="20" t="s">
        <v>12552</v>
      </c>
      <c r="B1543" s="21" t="s">
        <v>12553</v>
      </c>
      <c r="C1543" s="22" t="s">
        <v>205</v>
      </c>
      <c r="D1543" s="23" t="s">
        <v>12554</v>
      </c>
    </row>
    <row r="1544" spans="1:4" ht="33.950000000000003" customHeight="1" x14ac:dyDescent="0.2">
      <c r="A1544" s="20" t="s">
        <v>12555</v>
      </c>
      <c r="B1544" s="21" t="s">
        <v>12556</v>
      </c>
      <c r="C1544" s="22" t="s">
        <v>97</v>
      </c>
      <c r="D1544" s="23" t="s">
        <v>12557</v>
      </c>
    </row>
    <row r="1545" spans="1:4" ht="33.950000000000003" customHeight="1" x14ac:dyDescent="0.2">
      <c r="A1545" s="20" t="s">
        <v>12558</v>
      </c>
      <c r="B1545" s="21" t="s">
        <v>12559</v>
      </c>
      <c r="C1545" s="22" t="s">
        <v>149</v>
      </c>
      <c r="D1545" s="23" t="s">
        <v>12560</v>
      </c>
    </row>
    <row r="1546" spans="1:4" ht="33.950000000000003" customHeight="1" x14ac:dyDescent="0.2">
      <c r="A1546" s="20" t="s">
        <v>12561</v>
      </c>
      <c r="B1546" s="21" t="s">
        <v>12562</v>
      </c>
      <c r="C1546" s="22" t="s">
        <v>149</v>
      </c>
      <c r="D1546" s="23" t="s">
        <v>12563</v>
      </c>
    </row>
    <row r="1547" spans="1:4" ht="33.950000000000003" customHeight="1" x14ac:dyDescent="0.2">
      <c r="A1547" s="20" t="s">
        <v>12564</v>
      </c>
      <c r="B1547" s="21" t="s">
        <v>12565</v>
      </c>
      <c r="C1547" s="22" t="s">
        <v>149</v>
      </c>
      <c r="D1547" s="23" t="s">
        <v>12566</v>
      </c>
    </row>
    <row r="1548" spans="1:4" ht="33.950000000000003" customHeight="1" x14ac:dyDescent="0.2">
      <c r="A1548" s="20" t="s">
        <v>12567</v>
      </c>
      <c r="B1548" s="21" t="s">
        <v>12568</v>
      </c>
      <c r="C1548" s="22" t="s">
        <v>149</v>
      </c>
      <c r="D1548" s="23" t="s">
        <v>12569</v>
      </c>
    </row>
    <row r="1549" spans="1:4" ht="33.950000000000003" customHeight="1" x14ac:dyDescent="0.2">
      <c r="A1549" s="20" t="s">
        <v>12570</v>
      </c>
      <c r="B1549" s="21" t="s">
        <v>12571</v>
      </c>
      <c r="C1549" s="22" t="s">
        <v>149</v>
      </c>
      <c r="D1549" s="23" t="s">
        <v>12572</v>
      </c>
    </row>
    <row r="1550" spans="1:4" ht="33.950000000000003" customHeight="1" x14ac:dyDescent="0.2">
      <c r="A1550" s="20" t="s">
        <v>12573</v>
      </c>
      <c r="B1550" s="21" t="s">
        <v>12574</v>
      </c>
      <c r="C1550" s="22" t="s">
        <v>643</v>
      </c>
      <c r="D1550" s="23" t="s">
        <v>12575</v>
      </c>
    </row>
    <row r="1551" spans="1:4" ht="33.950000000000003" customHeight="1" x14ac:dyDescent="0.2">
      <c r="A1551" s="20" t="s">
        <v>12576</v>
      </c>
      <c r="B1551" s="21" t="s">
        <v>12577</v>
      </c>
      <c r="C1551" s="22" t="s">
        <v>643</v>
      </c>
      <c r="D1551" s="23" t="s">
        <v>10141</v>
      </c>
    </row>
    <row r="1552" spans="1:4" ht="33.950000000000003" customHeight="1" x14ac:dyDescent="0.2">
      <c r="A1552" s="20" t="s">
        <v>12578</v>
      </c>
      <c r="B1552" s="21" t="s">
        <v>12579</v>
      </c>
      <c r="C1552" s="22" t="s">
        <v>643</v>
      </c>
      <c r="D1552" s="23" t="s">
        <v>8149</v>
      </c>
    </row>
    <row r="1553" spans="1:4" ht="33.950000000000003" customHeight="1" x14ac:dyDescent="0.2">
      <c r="A1553" s="20" t="s">
        <v>12580</v>
      </c>
      <c r="B1553" s="21" t="s">
        <v>12581</v>
      </c>
      <c r="C1553" s="22" t="s">
        <v>643</v>
      </c>
      <c r="D1553" s="23" t="s">
        <v>12582</v>
      </c>
    </row>
    <row r="1554" spans="1:4" ht="33.950000000000003" customHeight="1" x14ac:dyDescent="0.2">
      <c r="A1554" s="20" t="s">
        <v>12583</v>
      </c>
      <c r="B1554" s="21" t="s">
        <v>12584</v>
      </c>
      <c r="C1554" s="22" t="s">
        <v>643</v>
      </c>
      <c r="D1554" s="23" t="s">
        <v>12585</v>
      </c>
    </row>
    <row r="1555" spans="1:4" ht="33.950000000000003" customHeight="1" x14ac:dyDescent="0.2">
      <c r="A1555" s="20" t="s">
        <v>12586</v>
      </c>
      <c r="B1555" s="21" t="s">
        <v>12587</v>
      </c>
      <c r="C1555" s="22" t="s">
        <v>643</v>
      </c>
      <c r="D1555" s="23" t="s">
        <v>12588</v>
      </c>
    </row>
    <row r="1556" spans="1:4" ht="33.950000000000003" customHeight="1" x14ac:dyDescent="0.2">
      <c r="A1556" s="20" t="s">
        <v>12589</v>
      </c>
      <c r="B1556" s="21" t="s">
        <v>12590</v>
      </c>
      <c r="C1556" s="22" t="s">
        <v>643</v>
      </c>
      <c r="D1556" s="23" t="s">
        <v>12591</v>
      </c>
    </row>
    <row r="1557" spans="1:4" ht="33.950000000000003" customHeight="1" x14ac:dyDescent="0.2">
      <c r="A1557" s="20" t="s">
        <v>12592</v>
      </c>
      <c r="B1557" s="21" t="s">
        <v>12593</v>
      </c>
      <c r="C1557" s="22" t="s">
        <v>228</v>
      </c>
      <c r="D1557" s="23" t="s">
        <v>12594</v>
      </c>
    </row>
    <row r="1558" spans="1:4" ht="33.950000000000003" customHeight="1" x14ac:dyDescent="0.2">
      <c r="A1558" s="20" t="s">
        <v>12595</v>
      </c>
      <c r="B1558" s="21" t="s">
        <v>12596</v>
      </c>
      <c r="C1558" s="22" t="s">
        <v>205</v>
      </c>
      <c r="D1558" s="23" t="s">
        <v>12597</v>
      </c>
    </row>
    <row r="1559" spans="1:4" ht="33.950000000000003" customHeight="1" x14ac:dyDescent="0.2">
      <c r="A1559" s="20" t="s">
        <v>12598</v>
      </c>
      <c r="B1559" s="21" t="s">
        <v>12599</v>
      </c>
      <c r="C1559" s="22" t="s">
        <v>205</v>
      </c>
      <c r="D1559" s="23" t="s">
        <v>10756</v>
      </c>
    </row>
    <row r="1560" spans="1:4" ht="33.950000000000003" customHeight="1" x14ac:dyDescent="0.2">
      <c r="A1560" s="20" t="s">
        <v>12600</v>
      </c>
      <c r="B1560" s="21" t="s">
        <v>12601</v>
      </c>
      <c r="C1560" s="22" t="s">
        <v>205</v>
      </c>
      <c r="D1560" s="23" t="s">
        <v>12602</v>
      </c>
    </row>
    <row r="1561" spans="1:4" ht="33.950000000000003" customHeight="1" x14ac:dyDescent="0.2">
      <c r="A1561" s="20" t="s">
        <v>12603</v>
      </c>
      <c r="B1561" s="21" t="s">
        <v>12604</v>
      </c>
      <c r="C1561" s="22" t="s">
        <v>205</v>
      </c>
      <c r="D1561" s="23" t="s">
        <v>12605</v>
      </c>
    </row>
    <row r="1562" spans="1:4" ht="33.950000000000003" customHeight="1" x14ac:dyDescent="0.2">
      <c r="A1562" s="20" t="s">
        <v>12606</v>
      </c>
      <c r="B1562" s="21" t="s">
        <v>12607</v>
      </c>
      <c r="C1562" s="22" t="s">
        <v>205</v>
      </c>
      <c r="D1562" s="23" t="s">
        <v>12608</v>
      </c>
    </row>
    <row r="1563" spans="1:4" ht="33.950000000000003" customHeight="1" x14ac:dyDescent="0.2">
      <c r="A1563" s="20" t="s">
        <v>12609</v>
      </c>
      <c r="B1563" s="21" t="s">
        <v>12610</v>
      </c>
      <c r="C1563" s="22" t="s">
        <v>205</v>
      </c>
      <c r="D1563" s="23" t="s">
        <v>12611</v>
      </c>
    </row>
    <row r="1564" spans="1:4" ht="33.950000000000003" customHeight="1" x14ac:dyDescent="0.2">
      <c r="A1564" s="20" t="s">
        <v>12612</v>
      </c>
      <c r="B1564" s="21" t="s">
        <v>12613</v>
      </c>
      <c r="C1564" s="22" t="s">
        <v>205</v>
      </c>
      <c r="D1564" s="23" t="s">
        <v>12614</v>
      </c>
    </row>
    <row r="1565" spans="1:4" ht="33.950000000000003" customHeight="1" x14ac:dyDescent="0.2">
      <c r="A1565" s="20" t="s">
        <v>12615</v>
      </c>
      <c r="B1565" s="21" t="s">
        <v>12616</v>
      </c>
      <c r="C1565" s="22" t="s">
        <v>205</v>
      </c>
      <c r="D1565" s="23" t="s">
        <v>12617</v>
      </c>
    </row>
    <row r="1566" spans="1:4" ht="33.950000000000003" customHeight="1" x14ac:dyDescent="0.2">
      <c r="A1566" s="20" t="s">
        <v>12618</v>
      </c>
      <c r="B1566" s="21" t="s">
        <v>12619</v>
      </c>
      <c r="C1566" s="22" t="s">
        <v>205</v>
      </c>
      <c r="D1566" s="23" t="s">
        <v>12620</v>
      </c>
    </row>
    <row r="1567" spans="1:4" ht="33.950000000000003" customHeight="1" x14ac:dyDescent="0.2">
      <c r="A1567" s="20" t="s">
        <v>12621</v>
      </c>
      <c r="B1567" s="21" t="s">
        <v>12622</v>
      </c>
      <c r="C1567" s="22" t="s">
        <v>205</v>
      </c>
      <c r="D1567" s="23" t="s">
        <v>12623</v>
      </c>
    </row>
    <row r="1568" spans="1:4" ht="33.950000000000003" customHeight="1" x14ac:dyDescent="0.2">
      <c r="A1568" s="20" t="s">
        <v>12624</v>
      </c>
      <c r="B1568" s="21" t="s">
        <v>12625</v>
      </c>
      <c r="C1568" s="22" t="s">
        <v>205</v>
      </c>
      <c r="D1568" s="23" t="s">
        <v>12626</v>
      </c>
    </row>
    <row r="1569" spans="1:4" ht="33.950000000000003" customHeight="1" x14ac:dyDescent="0.2">
      <c r="A1569" s="20" t="s">
        <v>12627</v>
      </c>
      <c r="B1569" s="21" t="s">
        <v>12628</v>
      </c>
      <c r="C1569" s="22" t="s">
        <v>205</v>
      </c>
      <c r="D1569" s="23" t="s">
        <v>12629</v>
      </c>
    </row>
    <row r="1570" spans="1:4" ht="33.950000000000003" customHeight="1" x14ac:dyDescent="0.2">
      <c r="A1570" s="20" t="s">
        <v>12630</v>
      </c>
      <c r="B1570" s="21" t="s">
        <v>12631</v>
      </c>
      <c r="C1570" s="22" t="s">
        <v>97</v>
      </c>
      <c r="D1570" s="23" t="s">
        <v>12632</v>
      </c>
    </row>
    <row r="1571" spans="1:4" ht="33.950000000000003" customHeight="1" x14ac:dyDescent="0.2">
      <c r="A1571" s="20" t="s">
        <v>12633</v>
      </c>
      <c r="B1571" s="21" t="s">
        <v>12634</v>
      </c>
      <c r="C1571" s="22" t="s">
        <v>97</v>
      </c>
      <c r="D1571" s="23" t="s">
        <v>12635</v>
      </c>
    </row>
    <row r="1572" spans="1:4" ht="33.950000000000003" customHeight="1" x14ac:dyDescent="0.2">
      <c r="A1572" s="20" t="s">
        <v>12636</v>
      </c>
      <c r="B1572" s="21" t="s">
        <v>12637</v>
      </c>
      <c r="C1572" s="22" t="s">
        <v>97</v>
      </c>
      <c r="D1572" s="23" t="s">
        <v>12638</v>
      </c>
    </row>
    <row r="1573" spans="1:4" ht="33.950000000000003" customHeight="1" x14ac:dyDescent="0.2">
      <c r="A1573" s="20" t="s">
        <v>12639</v>
      </c>
      <c r="B1573" s="21" t="s">
        <v>12640</v>
      </c>
      <c r="C1573" s="22" t="s">
        <v>97</v>
      </c>
      <c r="D1573" s="23" t="s">
        <v>12641</v>
      </c>
    </row>
    <row r="1574" spans="1:4" ht="33.950000000000003" customHeight="1" x14ac:dyDescent="0.2">
      <c r="A1574" s="20" t="s">
        <v>12642</v>
      </c>
      <c r="B1574" s="21" t="s">
        <v>12643</v>
      </c>
      <c r="C1574" s="22" t="s">
        <v>97</v>
      </c>
      <c r="D1574" s="23" t="s">
        <v>12644</v>
      </c>
    </row>
    <row r="1575" spans="1:4" ht="33.950000000000003" customHeight="1" x14ac:dyDescent="0.2">
      <c r="A1575" s="20" t="s">
        <v>12645</v>
      </c>
      <c r="B1575" s="21" t="s">
        <v>12646</v>
      </c>
      <c r="C1575" s="22" t="s">
        <v>97</v>
      </c>
      <c r="D1575" s="23" t="s">
        <v>12647</v>
      </c>
    </row>
    <row r="1576" spans="1:4" ht="33.950000000000003" customHeight="1" x14ac:dyDescent="0.2">
      <c r="A1576" s="20" t="s">
        <v>12648</v>
      </c>
      <c r="B1576" s="21" t="s">
        <v>12649</v>
      </c>
      <c r="C1576" s="22" t="s">
        <v>97</v>
      </c>
      <c r="D1576" s="23" t="s">
        <v>12650</v>
      </c>
    </row>
    <row r="1577" spans="1:4" ht="33.950000000000003" customHeight="1" x14ac:dyDescent="0.2">
      <c r="A1577" s="20" t="s">
        <v>12651</v>
      </c>
      <c r="B1577" s="21" t="s">
        <v>12652</v>
      </c>
      <c r="C1577" s="22" t="s">
        <v>97</v>
      </c>
      <c r="D1577" s="23" t="s">
        <v>12653</v>
      </c>
    </row>
    <row r="1578" spans="1:4" ht="33.950000000000003" customHeight="1" x14ac:dyDescent="0.2">
      <c r="A1578" s="20" t="s">
        <v>12654</v>
      </c>
      <c r="B1578" s="21" t="s">
        <v>12655</v>
      </c>
      <c r="C1578" s="22" t="s">
        <v>97</v>
      </c>
      <c r="D1578" s="23" t="s">
        <v>12656</v>
      </c>
    </row>
    <row r="1579" spans="1:4" ht="33.950000000000003" customHeight="1" x14ac:dyDescent="0.2">
      <c r="A1579" s="20" t="s">
        <v>12657</v>
      </c>
      <c r="B1579" s="21" t="s">
        <v>12658</v>
      </c>
      <c r="C1579" s="22" t="s">
        <v>97</v>
      </c>
      <c r="D1579" s="23" t="s">
        <v>12659</v>
      </c>
    </row>
    <row r="1580" spans="1:4" ht="33.950000000000003" customHeight="1" x14ac:dyDescent="0.2">
      <c r="A1580" s="20" t="s">
        <v>12660</v>
      </c>
      <c r="B1580" s="21" t="s">
        <v>12661</v>
      </c>
      <c r="C1580" s="22" t="s">
        <v>97</v>
      </c>
      <c r="D1580" s="23" t="s">
        <v>12662</v>
      </c>
    </row>
    <row r="1581" spans="1:4" ht="33.950000000000003" customHeight="1" x14ac:dyDescent="0.2">
      <c r="A1581" s="20" t="s">
        <v>12663</v>
      </c>
      <c r="B1581" s="21" t="s">
        <v>12664</v>
      </c>
      <c r="C1581" s="22" t="s">
        <v>97</v>
      </c>
      <c r="D1581" s="23" t="s">
        <v>12665</v>
      </c>
    </row>
    <row r="1582" spans="1:4" ht="33.950000000000003" customHeight="1" x14ac:dyDescent="0.2">
      <c r="A1582" s="20" t="s">
        <v>12666</v>
      </c>
      <c r="B1582" s="21" t="s">
        <v>12667</v>
      </c>
      <c r="C1582" s="22" t="s">
        <v>97</v>
      </c>
      <c r="D1582" s="23" t="s">
        <v>12668</v>
      </c>
    </row>
    <row r="1583" spans="1:4" ht="33.950000000000003" customHeight="1" x14ac:dyDescent="0.2">
      <c r="A1583" s="20" t="s">
        <v>12669</v>
      </c>
      <c r="B1583" s="21" t="s">
        <v>12670</v>
      </c>
      <c r="C1583" s="22" t="s">
        <v>97</v>
      </c>
      <c r="D1583" s="23" t="s">
        <v>12671</v>
      </c>
    </row>
    <row r="1584" spans="1:4" ht="33.950000000000003" customHeight="1" x14ac:dyDescent="0.2">
      <c r="A1584" s="20" t="s">
        <v>12672</v>
      </c>
      <c r="B1584" s="21" t="s">
        <v>12673</v>
      </c>
      <c r="C1584" s="22" t="s">
        <v>97</v>
      </c>
      <c r="D1584" s="23" t="s">
        <v>12674</v>
      </c>
    </row>
    <row r="1585" spans="1:4" ht="33.950000000000003" customHeight="1" x14ac:dyDescent="0.2">
      <c r="A1585" s="20" t="s">
        <v>12675</v>
      </c>
      <c r="B1585" s="21" t="s">
        <v>12676</v>
      </c>
      <c r="C1585" s="22" t="s">
        <v>97</v>
      </c>
      <c r="D1585" s="23" t="s">
        <v>12677</v>
      </c>
    </row>
    <row r="1586" spans="1:4" ht="33.950000000000003" customHeight="1" x14ac:dyDescent="0.2">
      <c r="A1586" s="20" t="s">
        <v>12678</v>
      </c>
      <c r="B1586" s="21" t="s">
        <v>12679</v>
      </c>
      <c r="C1586" s="22" t="s">
        <v>97</v>
      </c>
      <c r="D1586" s="23" t="s">
        <v>12680</v>
      </c>
    </row>
    <row r="1587" spans="1:4" ht="33.950000000000003" customHeight="1" x14ac:dyDescent="0.2">
      <c r="A1587" s="20" t="s">
        <v>12681</v>
      </c>
      <c r="B1587" s="21" t="s">
        <v>12682</v>
      </c>
      <c r="C1587" s="22" t="s">
        <v>97</v>
      </c>
      <c r="D1587" s="23" t="s">
        <v>12683</v>
      </c>
    </row>
    <row r="1588" spans="1:4" ht="33.950000000000003" customHeight="1" x14ac:dyDescent="0.2">
      <c r="A1588" s="20" t="s">
        <v>12684</v>
      </c>
      <c r="B1588" s="21" t="s">
        <v>12685</v>
      </c>
      <c r="C1588" s="22" t="s">
        <v>97</v>
      </c>
      <c r="D1588" s="23" t="s">
        <v>12686</v>
      </c>
    </row>
    <row r="1589" spans="1:4" ht="33.950000000000003" customHeight="1" x14ac:dyDescent="0.2">
      <c r="A1589" s="20" t="s">
        <v>12687</v>
      </c>
      <c r="B1589" s="21" t="s">
        <v>12688</v>
      </c>
      <c r="C1589" s="22" t="s">
        <v>97</v>
      </c>
      <c r="D1589" s="23" t="s">
        <v>12689</v>
      </c>
    </row>
    <row r="1590" spans="1:4" ht="33.950000000000003" customHeight="1" x14ac:dyDescent="0.2">
      <c r="A1590" s="20" t="s">
        <v>12690</v>
      </c>
      <c r="B1590" s="21" t="s">
        <v>12691</v>
      </c>
      <c r="C1590" s="22" t="s">
        <v>97</v>
      </c>
      <c r="D1590" s="23" t="s">
        <v>12692</v>
      </c>
    </row>
    <row r="1591" spans="1:4" ht="33.950000000000003" customHeight="1" x14ac:dyDescent="0.2">
      <c r="A1591" s="20" t="s">
        <v>12693</v>
      </c>
      <c r="B1591" s="21" t="s">
        <v>12694</v>
      </c>
      <c r="C1591" s="22" t="s">
        <v>97</v>
      </c>
      <c r="D1591" s="23" t="s">
        <v>12695</v>
      </c>
    </row>
    <row r="1592" spans="1:4" ht="33.950000000000003" customHeight="1" x14ac:dyDescent="0.2">
      <c r="A1592" s="20" t="s">
        <v>12696</v>
      </c>
      <c r="B1592" s="21" t="s">
        <v>12697</v>
      </c>
      <c r="C1592" s="22" t="s">
        <v>97</v>
      </c>
      <c r="D1592" s="23" t="s">
        <v>12698</v>
      </c>
    </row>
    <row r="1593" spans="1:4" ht="33.950000000000003" customHeight="1" x14ac:dyDescent="0.2">
      <c r="A1593" s="20" t="s">
        <v>12699</v>
      </c>
      <c r="B1593" s="21" t="s">
        <v>12700</v>
      </c>
      <c r="C1593" s="22" t="s">
        <v>97</v>
      </c>
      <c r="D1593" s="23" t="s">
        <v>12701</v>
      </c>
    </row>
    <row r="1594" spans="1:4" ht="33.950000000000003" customHeight="1" x14ac:dyDescent="0.2">
      <c r="A1594" s="20" t="s">
        <v>12702</v>
      </c>
      <c r="B1594" s="21" t="s">
        <v>12703</v>
      </c>
      <c r="C1594" s="22" t="s">
        <v>97</v>
      </c>
      <c r="D1594" s="23" t="s">
        <v>12704</v>
      </c>
    </row>
    <row r="1595" spans="1:4" ht="33.950000000000003" customHeight="1" x14ac:dyDescent="0.2">
      <c r="A1595" s="20" t="s">
        <v>12705</v>
      </c>
      <c r="B1595" s="21" t="s">
        <v>12706</v>
      </c>
      <c r="C1595" s="22" t="s">
        <v>97</v>
      </c>
      <c r="D1595" s="23" t="s">
        <v>12707</v>
      </c>
    </row>
    <row r="1596" spans="1:4" ht="33.950000000000003" customHeight="1" x14ac:dyDescent="0.2">
      <c r="A1596" s="20" t="s">
        <v>12708</v>
      </c>
      <c r="B1596" s="21" t="s">
        <v>12709</v>
      </c>
      <c r="C1596" s="22" t="s">
        <v>97</v>
      </c>
      <c r="D1596" s="23" t="s">
        <v>12710</v>
      </c>
    </row>
    <row r="1597" spans="1:4" ht="33.950000000000003" customHeight="1" x14ac:dyDescent="0.2">
      <c r="A1597" s="20" t="s">
        <v>12711</v>
      </c>
      <c r="B1597" s="21" t="s">
        <v>12712</v>
      </c>
      <c r="C1597" s="22" t="s">
        <v>97</v>
      </c>
      <c r="D1597" s="23" t="s">
        <v>12713</v>
      </c>
    </row>
    <row r="1598" spans="1:4" ht="33.950000000000003" customHeight="1" x14ac:dyDescent="0.2">
      <c r="A1598" s="20" t="s">
        <v>12714</v>
      </c>
      <c r="B1598" s="21" t="s">
        <v>12715</v>
      </c>
      <c r="C1598" s="22" t="s">
        <v>205</v>
      </c>
      <c r="D1598" s="23" t="s">
        <v>12716</v>
      </c>
    </row>
    <row r="1599" spans="1:4" ht="33.950000000000003" customHeight="1" x14ac:dyDescent="0.2">
      <c r="A1599" s="20" t="s">
        <v>12717</v>
      </c>
      <c r="B1599" s="21" t="s">
        <v>12718</v>
      </c>
      <c r="C1599" s="22" t="s">
        <v>205</v>
      </c>
      <c r="D1599" s="23" t="s">
        <v>12719</v>
      </c>
    </row>
    <row r="1600" spans="1:4" ht="33.950000000000003" customHeight="1" x14ac:dyDescent="0.2">
      <c r="A1600" s="20" t="s">
        <v>12720</v>
      </c>
      <c r="B1600" s="21" t="s">
        <v>12721</v>
      </c>
      <c r="C1600" s="22" t="s">
        <v>205</v>
      </c>
      <c r="D1600" s="23" t="s">
        <v>12722</v>
      </c>
    </row>
    <row r="1601" spans="1:4" ht="33.950000000000003" customHeight="1" x14ac:dyDescent="0.2">
      <c r="A1601" s="20" t="s">
        <v>12723</v>
      </c>
      <c r="B1601" s="21" t="s">
        <v>12724</v>
      </c>
      <c r="C1601" s="22" t="s">
        <v>205</v>
      </c>
      <c r="D1601" s="23" t="s">
        <v>12725</v>
      </c>
    </row>
    <row r="1602" spans="1:4" ht="33.950000000000003" customHeight="1" x14ac:dyDescent="0.2">
      <c r="A1602" s="20" t="s">
        <v>12726</v>
      </c>
      <c r="B1602" s="21" t="s">
        <v>12727</v>
      </c>
      <c r="C1602" s="22" t="s">
        <v>97</v>
      </c>
      <c r="D1602" s="23" t="s">
        <v>12728</v>
      </c>
    </row>
    <row r="1603" spans="1:4" ht="33.950000000000003" customHeight="1" x14ac:dyDescent="0.2">
      <c r="A1603" s="20" t="s">
        <v>12729</v>
      </c>
      <c r="B1603" s="21" t="s">
        <v>12730</v>
      </c>
      <c r="C1603" s="22" t="s">
        <v>205</v>
      </c>
      <c r="D1603" s="23" t="s">
        <v>12731</v>
      </c>
    </row>
    <row r="1604" spans="1:4" ht="33.950000000000003" customHeight="1" x14ac:dyDescent="0.2">
      <c r="A1604" s="20" t="s">
        <v>12732</v>
      </c>
      <c r="B1604" s="21" t="s">
        <v>12733</v>
      </c>
      <c r="C1604" s="22" t="s">
        <v>205</v>
      </c>
      <c r="D1604" s="23" t="s">
        <v>12734</v>
      </c>
    </row>
    <row r="1605" spans="1:4" ht="33.950000000000003" customHeight="1" x14ac:dyDescent="0.2">
      <c r="A1605" s="20" t="s">
        <v>12735</v>
      </c>
      <c r="B1605" s="21" t="s">
        <v>12736</v>
      </c>
      <c r="C1605" s="22" t="s">
        <v>97</v>
      </c>
      <c r="D1605" s="23" t="s">
        <v>12737</v>
      </c>
    </row>
    <row r="1606" spans="1:4" ht="33.950000000000003" customHeight="1" x14ac:dyDescent="0.2">
      <c r="A1606" s="20" t="s">
        <v>12738</v>
      </c>
      <c r="B1606" s="21" t="s">
        <v>12739</v>
      </c>
      <c r="C1606" s="22" t="s">
        <v>205</v>
      </c>
      <c r="D1606" s="23" t="s">
        <v>12740</v>
      </c>
    </row>
    <row r="1607" spans="1:4" ht="33.950000000000003" customHeight="1" x14ac:dyDescent="0.2">
      <c r="A1607" s="20" t="s">
        <v>12741</v>
      </c>
      <c r="B1607" s="21" t="s">
        <v>12742</v>
      </c>
      <c r="C1607" s="22" t="s">
        <v>97</v>
      </c>
      <c r="D1607" s="23" t="s">
        <v>12743</v>
      </c>
    </row>
    <row r="1608" spans="1:4" ht="33.950000000000003" customHeight="1" x14ac:dyDescent="0.2">
      <c r="A1608" s="20" t="s">
        <v>12744</v>
      </c>
      <c r="B1608" s="21" t="s">
        <v>12745</v>
      </c>
      <c r="C1608" s="22" t="s">
        <v>205</v>
      </c>
      <c r="D1608" s="23" t="s">
        <v>12746</v>
      </c>
    </row>
    <row r="1609" spans="1:4" ht="33.950000000000003" customHeight="1" x14ac:dyDescent="0.2">
      <c r="A1609" s="20" t="s">
        <v>12747</v>
      </c>
      <c r="B1609" s="21" t="s">
        <v>12748</v>
      </c>
      <c r="C1609" s="22" t="s">
        <v>97</v>
      </c>
      <c r="D1609" s="23" t="s">
        <v>12749</v>
      </c>
    </row>
    <row r="1610" spans="1:4" ht="33.950000000000003" customHeight="1" x14ac:dyDescent="0.2">
      <c r="A1610" s="20" t="s">
        <v>12750</v>
      </c>
      <c r="B1610" s="21" t="s">
        <v>12751</v>
      </c>
      <c r="C1610" s="22" t="s">
        <v>205</v>
      </c>
      <c r="D1610" s="23" t="s">
        <v>12752</v>
      </c>
    </row>
    <row r="1611" spans="1:4" ht="33.950000000000003" customHeight="1" x14ac:dyDescent="0.2">
      <c r="A1611" s="20" t="s">
        <v>12753</v>
      </c>
      <c r="B1611" s="21" t="s">
        <v>12754</v>
      </c>
      <c r="C1611" s="22" t="s">
        <v>205</v>
      </c>
      <c r="D1611" s="23" t="s">
        <v>12755</v>
      </c>
    </row>
    <row r="1612" spans="1:4" ht="33.950000000000003" customHeight="1" x14ac:dyDescent="0.2">
      <c r="A1612" s="20" t="s">
        <v>12756</v>
      </c>
      <c r="B1612" s="21" t="s">
        <v>12757</v>
      </c>
      <c r="C1612" s="22" t="s">
        <v>205</v>
      </c>
      <c r="D1612" s="23" t="s">
        <v>12758</v>
      </c>
    </row>
    <row r="1613" spans="1:4" ht="33.950000000000003" customHeight="1" x14ac:dyDescent="0.2">
      <c r="A1613" s="20" t="s">
        <v>12759</v>
      </c>
      <c r="B1613" s="21" t="s">
        <v>12760</v>
      </c>
      <c r="C1613" s="22" t="s">
        <v>97</v>
      </c>
      <c r="D1613" s="23" t="s">
        <v>12761</v>
      </c>
    </row>
    <row r="1614" spans="1:4" ht="33.950000000000003" customHeight="1" x14ac:dyDescent="0.2">
      <c r="A1614" s="20" t="s">
        <v>12762</v>
      </c>
      <c r="B1614" s="21" t="s">
        <v>12763</v>
      </c>
      <c r="C1614" s="22" t="s">
        <v>205</v>
      </c>
      <c r="D1614" s="23" t="s">
        <v>12764</v>
      </c>
    </row>
    <row r="1615" spans="1:4" ht="33.950000000000003" customHeight="1" x14ac:dyDescent="0.2">
      <c r="A1615" s="20" t="s">
        <v>12765</v>
      </c>
      <c r="B1615" s="21" t="s">
        <v>12766</v>
      </c>
      <c r="C1615" s="22" t="s">
        <v>205</v>
      </c>
      <c r="D1615" s="23" t="s">
        <v>12767</v>
      </c>
    </row>
    <row r="1616" spans="1:4" ht="33.950000000000003" customHeight="1" x14ac:dyDescent="0.2">
      <c r="A1616" s="20" t="s">
        <v>12768</v>
      </c>
      <c r="B1616" s="21" t="s">
        <v>12769</v>
      </c>
      <c r="C1616" s="22" t="s">
        <v>97</v>
      </c>
      <c r="D1616" s="23" t="s">
        <v>12770</v>
      </c>
    </row>
    <row r="1617" spans="1:4" ht="33.950000000000003" customHeight="1" x14ac:dyDescent="0.2">
      <c r="A1617" s="20" t="s">
        <v>12771</v>
      </c>
      <c r="B1617" s="21" t="s">
        <v>12772</v>
      </c>
      <c r="C1617" s="22" t="s">
        <v>205</v>
      </c>
      <c r="D1617" s="23" t="s">
        <v>12773</v>
      </c>
    </row>
    <row r="1618" spans="1:4" ht="33.950000000000003" customHeight="1" x14ac:dyDescent="0.2">
      <c r="A1618" s="20" t="s">
        <v>12774</v>
      </c>
      <c r="B1618" s="21" t="s">
        <v>12775</v>
      </c>
      <c r="C1618" s="22" t="s">
        <v>97</v>
      </c>
      <c r="D1618" s="23" t="s">
        <v>12776</v>
      </c>
    </row>
    <row r="1619" spans="1:4" ht="33.950000000000003" customHeight="1" x14ac:dyDescent="0.2">
      <c r="A1619" s="20" t="s">
        <v>12777</v>
      </c>
      <c r="B1619" s="21" t="s">
        <v>12778</v>
      </c>
      <c r="C1619" s="22" t="s">
        <v>205</v>
      </c>
      <c r="D1619" s="23" t="s">
        <v>12755</v>
      </c>
    </row>
    <row r="1620" spans="1:4" ht="33.950000000000003" customHeight="1" x14ac:dyDescent="0.2">
      <c r="A1620" s="20" t="s">
        <v>12779</v>
      </c>
      <c r="B1620" s="21" t="s">
        <v>12780</v>
      </c>
      <c r="C1620" s="22" t="s">
        <v>97</v>
      </c>
      <c r="D1620" s="23" t="s">
        <v>12781</v>
      </c>
    </row>
    <row r="1621" spans="1:4" ht="33.950000000000003" customHeight="1" x14ac:dyDescent="0.2">
      <c r="A1621" s="20" t="s">
        <v>12782</v>
      </c>
      <c r="B1621" s="21" t="s">
        <v>12783</v>
      </c>
      <c r="C1621" s="22" t="s">
        <v>205</v>
      </c>
      <c r="D1621" s="23" t="s">
        <v>12758</v>
      </c>
    </row>
    <row r="1622" spans="1:4" ht="33.950000000000003" customHeight="1" x14ac:dyDescent="0.2">
      <c r="A1622" s="20" t="s">
        <v>12784</v>
      </c>
      <c r="B1622" s="21" t="s">
        <v>12785</v>
      </c>
      <c r="C1622" s="22" t="s">
        <v>97</v>
      </c>
      <c r="D1622" s="23" t="s">
        <v>12786</v>
      </c>
    </row>
    <row r="1623" spans="1:4" ht="33.950000000000003" customHeight="1" x14ac:dyDescent="0.2">
      <c r="A1623" s="20" t="s">
        <v>12787</v>
      </c>
      <c r="B1623" s="21" t="s">
        <v>12788</v>
      </c>
      <c r="C1623" s="22" t="s">
        <v>205</v>
      </c>
      <c r="D1623" s="23" t="s">
        <v>12764</v>
      </c>
    </row>
    <row r="1624" spans="1:4" ht="33.950000000000003" customHeight="1" x14ac:dyDescent="0.2">
      <c r="A1624" s="20" t="s">
        <v>12789</v>
      </c>
      <c r="B1624" s="21" t="s">
        <v>12790</v>
      </c>
      <c r="C1624" s="22" t="s">
        <v>97</v>
      </c>
      <c r="D1624" s="23" t="s">
        <v>12791</v>
      </c>
    </row>
    <row r="1625" spans="1:4" ht="33.950000000000003" customHeight="1" x14ac:dyDescent="0.2">
      <c r="A1625" s="20" t="s">
        <v>12792</v>
      </c>
      <c r="B1625" s="21" t="s">
        <v>12793</v>
      </c>
      <c r="C1625" s="22" t="s">
        <v>205</v>
      </c>
      <c r="D1625" s="23" t="s">
        <v>12767</v>
      </c>
    </row>
    <row r="1626" spans="1:4" ht="33.950000000000003" customHeight="1" x14ac:dyDescent="0.2">
      <c r="A1626" s="20" t="s">
        <v>12794</v>
      </c>
      <c r="B1626" s="21" t="s">
        <v>12795</v>
      </c>
      <c r="C1626" s="22" t="s">
        <v>97</v>
      </c>
      <c r="D1626" s="23" t="s">
        <v>12796</v>
      </c>
    </row>
    <row r="1627" spans="1:4" ht="33.950000000000003" customHeight="1" x14ac:dyDescent="0.2">
      <c r="A1627" s="20" t="s">
        <v>12797</v>
      </c>
      <c r="B1627" s="21" t="s">
        <v>12798</v>
      </c>
      <c r="C1627" s="22" t="s">
        <v>205</v>
      </c>
      <c r="D1627" s="23" t="s">
        <v>12773</v>
      </c>
    </row>
    <row r="1628" spans="1:4" ht="33.950000000000003" customHeight="1" x14ac:dyDescent="0.2">
      <c r="A1628" s="20" t="s">
        <v>12799</v>
      </c>
      <c r="B1628" s="21" t="s">
        <v>12800</v>
      </c>
      <c r="C1628" s="22" t="s">
        <v>97</v>
      </c>
      <c r="D1628" s="23" t="s">
        <v>12801</v>
      </c>
    </row>
    <row r="1629" spans="1:4" ht="33.950000000000003" customHeight="1" x14ac:dyDescent="0.2">
      <c r="A1629" s="20" t="s">
        <v>12802</v>
      </c>
      <c r="B1629" s="21" t="s">
        <v>12803</v>
      </c>
      <c r="C1629" s="22" t="s">
        <v>205</v>
      </c>
      <c r="D1629" s="23" t="s">
        <v>12804</v>
      </c>
    </row>
    <row r="1630" spans="1:4" ht="33.950000000000003" customHeight="1" x14ac:dyDescent="0.2">
      <c r="A1630" s="20" t="s">
        <v>12805</v>
      </c>
      <c r="B1630" s="21" t="s">
        <v>12806</v>
      </c>
      <c r="C1630" s="22" t="s">
        <v>97</v>
      </c>
      <c r="D1630" s="23" t="s">
        <v>12807</v>
      </c>
    </row>
    <row r="1631" spans="1:4" ht="33.950000000000003" customHeight="1" x14ac:dyDescent="0.2">
      <c r="A1631" s="20" t="s">
        <v>12808</v>
      </c>
      <c r="B1631" s="21" t="s">
        <v>12809</v>
      </c>
      <c r="C1631" s="22" t="s">
        <v>205</v>
      </c>
      <c r="D1631" s="23" t="s">
        <v>12810</v>
      </c>
    </row>
    <row r="1632" spans="1:4" ht="33.950000000000003" customHeight="1" x14ac:dyDescent="0.2">
      <c r="A1632" s="20" t="s">
        <v>12811</v>
      </c>
      <c r="B1632" s="21" t="s">
        <v>12812</v>
      </c>
      <c r="C1632" s="22" t="s">
        <v>97</v>
      </c>
      <c r="D1632" s="23" t="s">
        <v>12813</v>
      </c>
    </row>
    <row r="1633" spans="1:4" ht="33.950000000000003" customHeight="1" x14ac:dyDescent="0.2">
      <c r="A1633" s="20" t="s">
        <v>12814</v>
      </c>
      <c r="B1633" s="21" t="s">
        <v>12815</v>
      </c>
      <c r="C1633" s="22" t="s">
        <v>205</v>
      </c>
      <c r="D1633" s="23" t="s">
        <v>12816</v>
      </c>
    </row>
    <row r="1634" spans="1:4" ht="33.950000000000003" customHeight="1" x14ac:dyDescent="0.2">
      <c r="A1634" s="20" t="s">
        <v>12817</v>
      </c>
      <c r="B1634" s="21" t="s">
        <v>12818</v>
      </c>
      <c r="C1634" s="22" t="s">
        <v>97</v>
      </c>
      <c r="D1634" s="23" t="s">
        <v>12819</v>
      </c>
    </row>
    <row r="1635" spans="1:4" ht="33.950000000000003" customHeight="1" x14ac:dyDescent="0.2">
      <c r="A1635" s="20" t="s">
        <v>12820</v>
      </c>
      <c r="B1635" s="21" t="s">
        <v>12821</v>
      </c>
      <c r="C1635" s="22" t="s">
        <v>205</v>
      </c>
      <c r="D1635" s="23" t="s">
        <v>12822</v>
      </c>
    </row>
    <row r="1636" spans="1:4" ht="33.950000000000003" customHeight="1" x14ac:dyDescent="0.2">
      <c r="A1636" s="20" t="s">
        <v>12823</v>
      </c>
      <c r="B1636" s="21" t="s">
        <v>12824</v>
      </c>
      <c r="C1636" s="22" t="s">
        <v>97</v>
      </c>
      <c r="D1636" s="23" t="s">
        <v>12825</v>
      </c>
    </row>
    <row r="1637" spans="1:4" ht="33.950000000000003" customHeight="1" x14ac:dyDescent="0.2">
      <c r="A1637" s="20" t="s">
        <v>12826</v>
      </c>
      <c r="B1637" s="21" t="s">
        <v>12827</v>
      </c>
      <c r="C1637" s="22" t="s">
        <v>205</v>
      </c>
      <c r="D1637" s="23" t="s">
        <v>12804</v>
      </c>
    </row>
    <row r="1638" spans="1:4" ht="33.950000000000003" customHeight="1" x14ac:dyDescent="0.2">
      <c r="A1638" s="20" t="s">
        <v>12828</v>
      </c>
      <c r="B1638" s="21" t="s">
        <v>12829</v>
      </c>
      <c r="C1638" s="22" t="s">
        <v>97</v>
      </c>
      <c r="D1638" s="23" t="s">
        <v>12830</v>
      </c>
    </row>
    <row r="1639" spans="1:4" ht="33.950000000000003" customHeight="1" x14ac:dyDescent="0.2">
      <c r="A1639" s="20" t="s">
        <v>12831</v>
      </c>
      <c r="B1639" s="21" t="s">
        <v>12832</v>
      </c>
      <c r="C1639" s="22" t="s">
        <v>205</v>
      </c>
      <c r="D1639" s="23" t="s">
        <v>12833</v>
      </c>
    </row>
    <row r="1640" spans="1:4" ht="33.950000000000003" customHeight="1" x14ac:dyDescent="0.2">
      <c r="A1640" s="20" t="s">
        <v>12834</v>
      </c>
      <c r="B1640" s="21" t="s">
        <v>12835</v>
      </c>
      <c r="C1640" s="22" t="s">
        <v>97</v>
      </c>
      <c r="D1640" s="23" t="s">
        <v>12836</v>
      </c>
    </row>
    <row r="1641" spans="1:4" ht="33.950000000000003" customHeight="1" x14ac:dyDescent="0.2">
      <c r="A1641" s="20" t="s">
        <v>12837</v>
      </c>
      <c r="B1641" s="21" t="s">
        <v>12838</v>
      </c>
      <c r="C1641" s="22" t="s">
        <v>205</v>
      </c>
      <c r="D1641" s="23" t="s">
        <v>12839</v>
      </c>
    </row>
    <row r="1642" spans="1:4" ht="33.950000000000003" customHeight="1" x14ac:dyDescent="0.2">
      <c r="A1642" s="20" t="s">
        <v>12840</v>
      </c>
      <c r="B1642" s="21" t="s">
        <v>12841</v>
      </c>
      <c r="C1642" s="22" t="s">
        <v>97</v>
      </c>
      <c r="D1642" s="23" t="s">
        <v>12842</v>
      </c>
    </row>
    <row r="1643" spans="1:4" ht="33.950000000000003" customHeight="1" x14ac:dyDescent="0.2">
      <c r="A1643" s="20" t="s">
        <v>12843</v>
      </c>
      <c r="B1643" s="21" t="s">
        <v>12844</v>
      </c>
      <c r="C1643" s="22" t="s">
        <v>205</v>
      </c>
      <c r="D1643" s="23" t="s">
        <v>12845</v>
      </c>
    </row>
    <row r="1644" spans="1:4" ht="33.950000000000003" customHeight="1" x14ac:dyDescent="0.2">
      <c r="A1644" s="20" t="s">
        <v>12846</v>
      </c>
      <c r="B1644" s="21" t="s">
        <v>12847</v>
      </c>
      <c r="C1644" s="22" t="s">
        <v>97</v>
      </c>
      <c r="D1644" s="23" t="s">
        <v>12848</v>
      </c>
    </row>
    <row r="1645" spans="1:4" ht="33.950000000000003" customHeight="1" x14ac:dyDescent="0.2">
      <c r="A1645" s="20" t="s">
        <v>12849</v>
      </c>
      <c r="B1645" s="21" t="s">
        <v>12850</v>
      </c>
      <c r="C1645" s="22" t="s">
        <v>205</v>
      </c>
      <c r="D1645" s="23" t="s">
        <v>12833</v>
      </c>
    </row>
    <row r="1646" spans="1:4" ht="33.950000000000003" customHeight="1" x14ac:dyDescent="0.2">
      <c r="A1646" s="20" t="s">
        <v>12851</v>
      </c>
      <c r="B1646" s="21" t="s">
        <v>12852</v>
      </c>
      <c r="C1646" s="22" t="s">
        <v>97</v>
      </c>
      <c r="D1646" s="23" t="s">
        <v>12853</v>
      </c>
    </row>
    <row r="1647" spans="1:4" ht="33.950000000000003" customHeight="1" x14ac:dyDescent="0.2">
      <c r="A1647" s="20" t="s">
        <v>12854</v>
      </c>
      <c r="B1647" s="21" t="s">
        <v>12855</v>
      </c>
      <c r="C1647" s="22" t="s">
        <v>205</v>
      </c>
      <c r="D1647" s="23" t="s">
        <v>12856</v>
      </c>
    </row>
    <row r="1648" spans="1:4" ht="33.950000000000003" customHeight="1" x14ac:dyDescent="0.2">
      <c r="A1648" s="20" t="s">
        <v>12857</v>
      </c>
      <c r="B1648" s="21" t="s">
        <v>12858</v>
      </c>
      <c r="C1648" s="22" t="s">
        <v>97</v>
      </c>
      <c r="D1648" s="23" t="s">
        <v>12859</v>
      </c>
    </row>
    <row r="1649" spans="1:4" ht="33.950000000000003" customHeight="1" x14ac:dyDescent="0.2">
      <c r="A1649" s="20" t="s">
        <v>12860</v>
      </c>
      <c r="B1649" s="21" t="s">
        <v>12861</v>
      </c>
      <c r="C1649" s="22" t="s">
        <v>205</v>
      </c>
      <c r="D1649" s="23" t="s">
        <v>12862</v>
      </c>
    </row>
    <row r="1650" spans="1:4" ht="33.950000000000003" customHeight="1" x14ac:dyDescent="0.2">
      <c r="A1650" s="20" t="s">
        <v>12863</v>
      </c>
      <c r="B1650" s="21" t="s">
        <v>12864</v>
      </c>
      <c r="C1650" s="22" t="s">
        <v>97</v>
      </c>
      <c r="D1650" s="23" t="s">
        <v>12865</v>
      </c>
    </row>
    <row r="1651" spans="1:4" ht="33.950000000000003" customHeight="1" x14ac:dyDescent="0.2">
      <c r="A1651" s="20" t="s">
        <v>12866</v>
      </c>
      <c r="B1651" s="21" t="s">
        <v>12867</v>
      </c>
      <c r="C1651" s="22" t="s">
        <v>205</v>
      </c>
      <c r="D1651" s="23" t="s">
        <v>12856</v>
      </c>
    </row>
    <row r="1652" spans="1:4" ht="33.950000000000003" customHeight="1" x14ac:dyDescent="0.2">
      <c r="A1652" s="20" t="s">
        <v>12868</v>
      </c>
      <c r="B1652" s="21" t="s">
        <v>12869</v>
      </c>
      <c r="C1652" s="22" t="s">
        <v>97</v>
      </c>
      <c r="D1652" s="23" t="s">
        <v>12870</v>
      </c>
    </row>
    <row r="1653" spans="1:4" ht="33.950000000000003" customHeight="1" x14ac:dyDescent="0.2">
      <c r="A1653" s="20" t="s">
        <v>12871</v>
      </c>
      <c r="B1653" s="21" t="s">
        <v>12872</v>
      </c>
      <c r="C1653" s="22" t="s">
        <v>205</v>
      </c>
      <c r="D1653" s="23" t="s">
        <v>12873</v>
      </c>
    </row>
    <row r="1654" spans="1:4" ht="33.950000000000003" customHeight="1" x14ac:dyDescent="0.2">
      <c r="A1654" s="20" t="s">
        <v>12874</v>
      </c>
      <c r="B1654" s="21" t="s">
        <v>12875</v>
      </c>
      <c r="C1654" s="22" t="s">
        <v>97</v>
      </c>
      <c r="D1654" s="23" t="s">
        <v>12876</v>
      </c>
    </row>
    <row r="1655" spans="1:4" ht="33.950000000000003" customHeight="1" x14ac:dyDescent="0.2">
      <c r="A1655" s="20" t="s">
        <v>12877</v>
      </c>
      <c r="B1655" s="21" t="s">
        <v>12878</v>
      </c>
      <c r="C1655" s="22" t="s">
        <v>205</v>
      </c>
      <c r="D1655" s="23" t="s">
        <v>12873</v>
      </c>
    </row>
    <row r="1656" spans="1:4" ht="33.950000000000003" customHeight="1" x14ac:dyDescent="0.2">
      <c r="A1656" s="20" t="s">
        <v>12879</v>
      </c>
      <c r="B1656" s="21" t="s">
        <v>12880</v>
      </c>
      <c r="C1656" s="22" t="s">
        <v>97</v>
      </c>
      <c r="D1656" s="23" t="s">
        <v>12881</v>
      </c>
    </row>
    <row r="1657" spans="1:4" ht="33.950000000000003" customHeight="1" x14ac:dyDescent="0.2">
      <c r="A1657" s="20" t="s">
        <v>12882</v>
      </c>
      <c r="B1657" s="21" t="s">
        <v>12883</v>
      </c>
      <c r="C1657" s="22" t="s">
        <v>205</v>
      </c>
      <c r="D1657" s="23" t="s">
        <v>12884</v>
      </c>
    </row>
    <row r="1658" spans="1:4" ht="33.950000000000003" customHeight="1" x14ac:dyDescent="0.2">
      <c r="A1658" s="20" t="s">
        <v>12885</v>
      </c>
      <c r="B1658" s="21" t="s">
        <v>12886</v>
      </c>
      <c r="C1658" s="22" t="s">
        <v>97</v>
      </c>
      <c r="D1658" s="23" t="s">
        <v>12887</v>
      </c>
    </row>
    <row r="1659" spans="1:4" ht="33.950000000000003" customHeight="1" x14ac:dyDescent="0.2">
      <c r="A1659" s="20" t="s">
        <v>12888</v>
      </c>
      <c r="B1659" s="21" t="s">
        <v>12889</v>
      </c>
      <c r="C1659" s="22" t="s">
        <v>205</v>
      </c>
      <c r="D1659" s="23" t="s">
        <v>12890</v>
      </c>
    </row>
    <row r="1660" spans="1:4" ht="33.950000000000003" customHeight="1" x14ac:dyDescent="0.2">
      <c r="A1660" s="20" t="s">
        <v>12891</v>
      </c>
      <c r="B1660" s="21" t="s">
        <v>12892</v>
      </c>
      <c r="C1660" s="22" t="s">
        <v>205</v>
      </c>
      <c r="D1660" s="23" t="s">
        <v>12893</v>
      </c>
    </row>
    <row r="1661" spans="1:4" ht="33.950000000000003" customHeight="1" x14ac:dyDescent="0.2">
      <c r="A1661" s="20" t="s">
        <v>12894</v>
      </c>
      <c r="B1661" s="21" t="s">
        <v>12895</v>
      </c>
      <c r="C1661" s="22" t="s">
        <v>205</v>
      </c>
      <c r="D1661" s="23" t="s">
        <v>12896</v>
      </c>
    </row>
    <row r="1662" spans="1:4" ht="33.950000000000003" customHeight="1" x14ac:dyDescent="0.2">
      <c r="A1662" s="20" t="s">
        <v>12897</v>
      </c>
      <c r="B1662" s="21" t="s">
        <v>12898</v>
      </c>
      <c r="C1662" s="22" t="s">
        <v>97</v>
      </c>
      <c r="D1662" s="23" t="s">
        <v>12899</v>
      </c>
    </row>
    <row r="1663" spans="1:4" ht="33.950000000000003" customHeight="1" x14ac:dyDescent="0.2">
      <c r="A1663" s="20" t="s">
        <v>12900</v>
      </c>
      <c r="B1663" s="21" t="s">
        <v>12901</v>
      </c>
      <c r="C1663" s="22" t="s">
        <v>97</v>
      </c>
      <c r="D1663" s="23" t="s">
        <v>12902</v>
      </c>
    </row>
    <row r="1664" spans="1:4" ht="33.950000000000003" customHeight="1" x14ac:dyDescent="0.2">
      <c r="A1664" s="20" t="s">
        <v>12903</v>
      </c>
      <c r="B1664" s="21" t="s">
        <v>12904</v>
      </c>
      <c r="C1664" s="22" t="s">
        <v>97</v>
      </c>
      <c r="D1664" s="23" t="s">
        <v>12905</v>
      </c>
    </row>
    <row r="1665" spans="1:4" ht="33.950000000000003" customHeight="1" x14ac:dyDescent="0.2">
      <c r="A1665" s="20" t="s">
        <v>12906</v>
      </c>
      <c r="B1665" s="21" t="s">
        <v>12907</v>
      </c>
      <c r="C1665" s="22" t="s">
        <v>97</v>
      </c>
      <c r="D1665" s="23" t="s">
        <v>12908</v>
      </c>
    </row>
    <row r="1666" spans="1:4" ht="33.950000000000003" customHeight="1" x14ac:dyDescent="0.2">
      <c r="A1666" s="20" t="s">
        <v>12909</v>
      </c>
      <c r="B1666" s="21" t="s">
        <v>12910</v>
      </c>
      <c r="C1666" s="22" t="s">
        <v>205</v>
      </c>
      <c r="D1666" s="23" t="s">
        <v>12911</v>
      </c>
    </row>
    <row r="1667" spans="1:4" ht="33.950000000000003" customHeight="1" x14ac:dyDescent="0.2">
      <c r="A1667" s="20" t="s">
        <v>12912</v>
      </c>
      <c r="B1667" s="21" t="s">
        <v>12913</v>
      </c>
      <c r="C1667" s="22" t="s">
        <v>97</v>
      </c>
      <c r="D1667" s="23" t="s">
        <v>12914</v>
      </c>
    </row>
    <row r="1668" spans="1:4" ht="33.950000000000003" customHeight="1" x14ac:dyDescent="0.2">
      <c r="A1668" s="20" t="s">
        <v>12915</v>
      </c>
      <c r="B1668" s="21" t="s">
        <v>12916</v>
      </c>
      <c r="C1668" s="22" t="s">
        <v>97</v>
      </c>
      <c r="D1668" s="23" t="s">
        <v>12917</v>
      </c>
    </row>
    <row r="1669" spans="1:4" ht="33.950000000000003" customHeight="1" x14ac:dyDescent="0.2">
      <c r="A1669" s="20" t="s">
        <v>12918</v>
      </c>
      <c r="B1669" s="21" t="s">
        <v>12919</v>
      </c>
      <c r="C1669" s="22" t="s">
        <v>97</v>
      </c>
      <c r="D1669" s="23" t="s">
        <v>12920</v>
      </c>
    </row>
    <row r="1670" spans="1:4" ht="33.950000000000003" customHeight="1" x14ac:dyDescent="0.2">
      <c r="A1670" s="20" t="s">
        <v>12921</v>
      </c>
      <c r="B1670" s="21" t="s">
        <v>12922</v>
      </c>
      <c r="C1670" s="22" t="s">
        <v>97</v>
      </c>
      <c r="D1670" s="23" t="s">
        <v>12923</v>
      </c>
    </row>
    <row r="1671" spans="1:4" ht="33.950000000000003" customHeight="1" x14ac:dyDescent="0.2">
      <c r="A1671" s="20" t="s">
        <v>12924</v>
      </c>
      <c r="B1671" s="21" t="s">
        <v>12925</v>
      </c>
      <c r="C1671" s="22" t="s">
        <v>97</v>
      </c>
      <c r="D1671" s="23" t="s">
        <v>12926</v>
      </c>
    </row>
    <row r="1672" spans="1:4" ht="33.950000000000003" customHeight="1" x14ac:dyDescent="0.2">
      <c r="A1672" s="20" t="s">
        <v>12927</v>
      </c>
      <c r="B1672" s="21" t="s">
        <v>12928</v>
      </c>
      <c r="C1672" s="22" t="s">
        <v>97</v>
      </c>
      <c r="D1672" s="23" t="s">
        <v>12929</v>
      </c>
    </row>
    <row r="1673" spans="1:4" ht="33.950000000000003" customHeight="1" x14ac:dyDescent="0.2">
      <c r="A1673" s="20" t="s">
        <v>12930</v>
      </c>
      <c r="B1673" s="21" t="s">
        <v>12931</v>
      </c>
      <c r="C1673" s="22" t="s">
        <v>97</v>
      </c>
      <c r="D1673" s="23" t="s">
        <v>12932</v>
      </c>
    </row>
    <row r="1674" spans="1:4" ht="33.950000000000003" customHeight="1" x14ac:dyDescent="0.2">
      <c r="A1674" s="20" t="s">
        <v>12933</v>
      </c>
      <c r="B1674" s="21" t="s">
        <v>12934</v>
      </c>
      <c r="C1674" s="22" t="s">
        <v>97</v>
      </c>
      <c r="D1674" s="23" t="s">
        <v>12935</v>
      </c>
    </row>
    <row r="1675" spans="1:4" ht="33.950000000000003" customHeight="1" x14ac:dyDescent="0.2">
      <c r="A1675" s="20" t="s">
        <v>12936</v>
      </c>
      <c r="B1675" s="21" t="s">
        <v>12937</v>
      </c>
      <c r="C1675" s="22" t="s">
        <v>97</v>
      </c>
      <c r="D1675" s="23" t="s">
        <v>12938</v>
      </c>
    </row>
    <row r="1676" spans="1:4" ht="33.950000000000003" customHeight="1" x14ac:dyDescent="0.2">
      <c r="A1676" s="20" t="s">
        <v>12939</v>
      </c>
      <c r="B1676" s="21" t="s">
        <v>12940</v>
      </c>
      <c r="C1676" s="22" t="s">
        <v>97</v>
      </c>
      <c r="D1676" s="23" t="s">
        <v>12941</v>
      </c>
    </row>
    <row r="1677" spans="1:4" ht="33.950000000000003" customHeight="1" x14ac:dyDescent="0.2">
      <c r="A1677" s="20" t="s">
        <v>12942</v>
      </c>
      <c r="B1677" s="21" t="s">
        <v>12943</v>
      </c>
      <c r="C1677" s="22" t="s">
        <v>97</v>
      </c>
      <c r="D1677" s="23" t="s">
        <v>12944</v>
      </c>
    </row>
    <row r="1678" spans="1:4" ht="33.950000000000003" customHeight="1" x14ac:dyDescent="0.2">
      <c r="A1678" s="20" t="s">
        <v>12945</v>
      </c>
      <c r="B1678" s="21" t="s">
        <v>12946</v>
      </c>
      <c r="C1678" s="22" t="s">
        <v>97</v>
      </c>
      <c r="D1678" s="23" t="s">
        <v>12947</v>
      </c>
    </row>
    <row r="1679" spans="1:4" ht="33.950000000000003" customHeight="1" x14ac:dyDescent="0.2">
      <c r="A1679" s="20" t="s">
        <v>12948</v>
      </c>
      <c r="B1679" s="21" t="s">
        <v>12949</v>
      </c>
      <c r="C1679" s="22" t="s">
        <v>97</v>
      </c>
      <c r="D1679" s="23" t="s">
        <v>12728</v>
      </c>
    </row>
    <row r="1680" spans="1:4" ht="33.950000000000003" customHeight="1" x14ac:dyDescent="0.2">
      <c r="A1680" s="20" t="s">
        <v>12950</v>
      </c>
      <c r="B1680" s="21" t="s">
        <v>12951</v>
      </c>
      <c r="C1680" s="22" t="s">
        <v>97</v>
      </c>
      <c r="D1680" s="23" t="s">
        <v>12952</v>
      </c>
    </row>
    <row r="1681" spans="1:4" ht="33.950000000000003" customHeight="1" x14ac:dyDescent="0.2">
      <c r="A1681" s="20" t="s">
        <v>12953</v>
      </c>
      <c r="B1681" s="21" t="s">
        <v>12954</v>
      </c>
      <c r="C1681" s="22" t="s">
        <v>97</v>
      </c>
      <c r="D1681" s="23" t="s">
        <v>12955</v>
      </c>
    </row>
    <row r="1682" spans="1:4" ht="33.950000000000003" customHeight="1" x14ac:dyDescent="0.2">
      <c r="A1682" s="20" t="s">
        <v>12956</v>
      </c>
      <c r="B1682" s="21" t="s">
        <v>12957</v>
      </c>
      <c r="C1682" s="22" t="s">
        <v>97</v>
      </c>
      <c r="D1682" s="23" t="s">
        <v>12958</v>
      </c>
    </row>
    <row r="1683" spans="1:4" ht="33.950000000000003" customHeight="1" x14ac:dyDescent="0.2">
      <c r="A1683" s="20" t="s">
        <v>12959</v>
      </c>
      <c r="B1683" s="21" t="s">
        <v>12960</v>
      </c>
      <c r="C1683" s="22" t="s">
        <v>97</v>
      </c>
      <c r="D1683" s="23" t="s">
        <v>12961</v>
      </c>
    </row>
    <row r="1684" spans="1:4" ht="33.950000000000003" customHeight="1" x14ac:dyDescent="0.2">
      <c r="A1684" s="20" t="s">
        <v>12962</v>
      </c>
      <c r="B1684" s="21" t="s">
        <v>12963</v>
      </c>
      <c r="C1684" s="22" t="s">
        <v>97</v>
      </c>
      <c r="D1684" s="23" t="s">
        <v>12964</v>
      </c>
    </row>
    <row r="1685" spans="1:4" ht="33.950000000000003" customHeight="1" x14ac:dyDescent="0.2">
      <c r="A1685" s="20" t="s">
        <v>12965</v>
      </c>
      <c r="B1685" s="21" t="s">
        <v>12966</v>
      </c>
      <c r="C1685" s="22" t="s">
        <v>97</v>
      </c>
      <c r="D1685" s="23" t="s">
        <v>12967</v>
      </c>
    </row>
    <row r="1686" spans="1:4" ht="33.950000000000003" customHeight="1" x14ac:dyDescent="0.2">
      <c r="A1686" s="20" t="s">
        <v>12968</v>
      </c>
      <c r="B1686" s="21" t="s">
        <v>12969</v>
      </c>
      <c r="C1686" s="22" t="s">
        <v>97</v>
      </c>
      <c r="D1686" s="23" t="s">
        <v>12970</v>
      </c>
    </row>
    <row r="1687" spans="1:4" ht="33.950000000000003" customHeight="1" x14ac:dyDescent="0.2">
      <c r="A1687" s="20" t="s">
        <v>12971</v>
      </c>
      <c r="B1687" s="21" t="s">
        <v>12972</v>
      </c>
      <c r="C1687" s="22" t="s">
        <v>97</v>
      </c>
      <c r="D1687" s="23" t="s">
        <v>12973</v>
      </c>
    </row>
    <row r="1688" spans="1:4" ht="33.950000000000003" customHeight="1" x14ac:dyDescent="0.2">
      <c r="A1688" s="20" t="s">
        <v>12974</v>
      </c>
      <c r="B1688" s="21" t="s">
        <v>12975</v>
      </c>
      <c r="C1688" s="22" t="s">
        <v>97</v>
      </c>
      <c r="D1688" s="23" t="s">
        <v>12976</v>
      </c>
    </row>
    <row r="1689" spans="1:4" ht="33.950000000000003" customHeight="1" x14ac:dyDescent="0.2">
      <c r="A1689" s="20" t="s">
        <v>12977</v>
      </c>
      <c r="B1689" s="21" t="s">
        <v>12978</v>
      </c>
      <c r="C1689" s="22" t="s">
        <v>205</v>
      </c>
      <c r="D1689" s="23" t="s">
        <v>12979</v>
      </c>
    </row>
    <row r="1690" spans="1:4" ht="33.950000000000003" customHeight="1" x14ac:dyDescent="0.2">
      <c r="A1690" s="20" t="s">
        <v>12980</v>
      </c>
      <c r="B1690" s="21" t="s">
        <v>12981</v>
      </c>
      <c r="C1690" s="22" t="s">
        <v>205</v>
      </c>
      <c r="D1690" s="23" t="s">
        <v>12982</v>
      </c>
    </row>
    <row r="1691" spans="1:4" ht="33.950000000000003" customHeight="1" x14ac:dyDescent="0.2">
      <c r="A1691" s="20" t="s">
        <v>12983</v>
      </c>
      <c r="B1691" s="21" t="s">
        <v>12984</v>
      </c>
      <c r="C1691" s="22" t="s">
        <v>97</v>
      </c>
      <c r="D1691" s="23" t="s">
        <v>12985</v>
      </c>
    </row>
    <row r="1692" spans="1:4" ht="33.950000000000003" customHeight="1" x14ac:dyDescent="0.2">
      <c r="A1692" s="20" t="s">
        <v>12986</v>
      </c>
      <c r="B1692" s="21" t="s">
        <v>12987</v>
      </c>
      <c r="C1692" s="22" t="s">
        <v>205</v>
      </c>
      <c r="D1692" s="23" t="s">
        <v>12988</v>
      </c>
    </row>
    <row r="1693" spans="1:4" ht="33.950000000000003" customHeight="1" x14ac:dyDescent="0.2">
      <c r="A1693" s="20" t="s">
        <v>12989</v>
      </c>
      <c r="B1693" s="21" t="s">
        <v>12990</v>
      </c>
      <c r="C1693" s="22" t="s">
        <v>97</v>
      </c>
      <c r="D1693" s="23" t="s">
        <v>12991</v>
      </c>
    </row>
    <row r="1694" spans="1:4" ht="33.950000000000003" customHeight="1" x14ac:dyDescent="0.2">
      <c r="A1694" s="20" t="s">
        <v>12992</v>
      </c>
      <c r="B1694" s="21" t="s">
        <v>12993</v>
      </c>
      <c r="C1694" s="22" t="s">
        <v>205</v>
      </c>
      <c r="D1694" s="23" t="s">
        <v>12994</v>
      </c>
    </row>
    <row r="1695" spans="1:4" ht="33.950000000000003" customHeight="1" x14ac:dyDescent="0.2">
      <c r="A1695" s="20" t="s">
        <v>12995</v>
      </c>
      <c r="B1695" s="21" t="s">
        <v>12996</v>
      </c>
      <c r="C1695" s="22" t="s">
        <v>205</v>
      </c>
      <c r="D1695" s="23" t="s">
        <v>12997</v>
      </c>
    </row>
    <row r="1696" spans="1:4" ht="33.950000000000003" customHeight="1" x14ac:dyDescent="0.2">
      <c r="A1696" s="20" t="s">
        <v>12998</v>
      </c>
      <c r="B1696" s="21" t="s">
        <v>12999</v>
      </c>
      <c r="C1696" s="22" t="s">
        <v>97</v>
      </c>
      <c r="D1696" s="23" t="s">
        <v>13000</v>
      </c>
    </row>
    <row r="1697" spans="1:4" ht="33.950000000000003" customHeight="1" x14ac:dyDescent="0.2">
      <c r="A1697" s="20" t="s">
        <v>13001</v>
      </c>
      <c r="B1697" s="21" t="s">
        <v>13002</v>
      </c>
      <c r="C1697" s="22" t="s">
        <v>205</v>
      </c>
      <c r="D1697" s="23" t="s">
        <v>13003</v>
      </c>
    </row>
    <row r="1698" spans="1:4" ht="33.950000000000003" customHeight="1" x14ac:dyDescent="0.2">
      <c r="A1698" s="20" t="s">
        <v>13004</v>
      </c>
      <c r="B1698" s="21" t="s">
        <v>13005</v>
      </c>
      <c r="C1698" s="22" t="s">
        <v>97</v>
      </c>
      <c r="D1698" s="23" t="s">
        <v>13006</v>
      </c>
    </row>
    <row r="1699" spans="1:4" ht="33.950000000000003" customHeight="1" x14ac:dyDescent="0.2">
      <c r="A1699" s="20" t="s">
        <v>13007</v>
      </c>
      <c r="B1699" s="21" t="s">
        <v>13008</v>
      </c>
      <c r="C1699" s="22" t="s">
        <v>205</v>
      </c>
      <c r="D1699" s="23" t="s">
        <v>13009</v>
      </c>
    </row>
    <row r="1700" spans="1:4" ht="33.950000000000003" customHeight="1" x14ac:dyDescent="0.2">
      <c r="A1700" s="20" t="s">
        <v>13010</v>
      </c>
      <c r="B1700" s="21" t="s">
        <v>13011</v>
      </c>
      <c r="C1700" s="22" t="s">
        <v>97</v>
      </c>
      <c r="D1700" s="23" t="s">
        <v>13012</v>
      </c>
    </row>
    <row r="1701" spans="1:4" ht="33.950000000000003" customHeight="1" x14ac:dyDescent="0.2">
      <c r="A1701" s="20" t="s">
        <v>13013</v>
      </c>
      <c r="B1701" s="21" t="s">
        <v>13014</v>
      </c>
      <c r="C1701" s="22" t="s">
        <v>97</v>
      </c>
      <c r="D1701" s="23" t="s">
        <v>13015</v>
      </c>
    </row>
    <row r="1702" spans="1:4" ht="33.950000000000003" customHeight="1" x14ac:dyDescent="0.2">
      <c r="A1702" s="20" t="s">
        <v>13016</v>
      </c>
      <c r="B1702" s="21" t="s">
        <v>13017</v>
      </c>
      <c r="C1702" s="22" t="s">
        <v>205</v>
      </c>
      <c r="D1702" s="23" t="s">
        <v>13018</v>
      </c>
    </row>
    <row r="1703" spans="1:4" ht="33.950000000000003" customHeight="1" x14ac:dyDescent="0.2">
      <c r="A1703" s="20" t="s">
        <v>13019</v>
      </c>
      <c r="B1703" s="21" t="s">
        <v>13020</v>
      </c>
      <c r="C1703" s="22" t="s">
        <v>205</v>
      </c>
      <c r="D1703" s="23" t="s">
        <v>13021</v>
      </c>
    </row>
    <row r="1704" spans="1:4" ht="33.950000000000003" customHeight="1" x14ac:dyDescent="0.2">
      <c r="A1704" s="20" t="s">
        <v>13022</v>
      </c>
      <c r="B1704" s="21" t="s">
        <v>13023</v>
      </c>
      <c r="C1704" s="22" t="s">
        <v>97</v>
      </c>
      <c r="D1704" s="23" t="s">
        <v>13024</v>
      </c>
    </row>
    <row r="1705" spans="1:4" ht="33.950000000000003" customHeight="1" x14ac:dyDescent="0.2">
      <c r="A1705" s="20" t="s">
        <v>13025</v>
      </c>
      <c r="B1705" s="21" t="s">
        <v>13026</v>
      </c>
      <c r="C1705" s="22" t="s">
        <v>205</v>
      </c>
      <c r="D1705" s="23" t="s">
        <v>12982</v>
      </c>
    </row>
    <row r="1706" spans="1:4" ht="33.950000000000003" customHeight="1" x14ac:dyDescent="0.2">
      <c r="A1706" s="20" t="s">
        <v>13027</v>
      </c>
      <c r="B1706" s="21" t="s">
        <v>13028</v>
      </c>
      <c r="C1706" s="22" t="s">
        <v>97</v>
      </c>
      <c r="D1706" s="23" t="s">
        <v>13029</v>
      </c>
    </row>
    <row r="1707" spans="1:4" ht="33.950000000000003" customHeight="1" x14ac:dyDescent="0.2">
      <c r="A1707" s="20" t="s">
        <v>13030</v>
      </c>
      <c r="B1707" s="21" t="s">
        <v>13031</v>
      </c>
      <c r="C1707" s="22" t="s">
        <v>97</v>
      </c>
      <c r="D1707" s="23" t="s">
        <v>13032</v>
      </c>
    </row>
    <row r="1708" spans="1:4" ht="33.950000000000003" customHeight="1" x14ac:dyDescent="0.2">
      <c r="A1708" s="20" t="s">
        <v>13033</v>
      </c>
      <c r="B1708" s="21" t="s">
        <v>13034</v>
      </c>
      <c r="C1708" s="22" t="s">
        <v>205</v>
      </c>
      <c r="D1708" s="23" t="s">
        <v>12997</v>
      </c>
    </row>
    <row r="1709" spans="1:4" ht="33.950000000000003" customHeight="1" x14ac:dyDescent="0.2">
      <c r="A1709" s="20" t="s">
        <v>13035</v>
      </c>
      <c r="B1709" s="21" t="s">
        <v>13036</v>
      </c>
      <c r="C1709" s="22" t="s">
        <v>97</v>
      </c>
      <c r="D1709" s="23" t="s">
        <v>13037</v>
      </c>
    </row>
    <row r="1710" spans="1:4" ht="33.950000000000003" customHeight="1" x14ac:dyDescent="0.2">
      <c r="A1710" s="20" t="s">
        <v>13038</v>
      </c>
      <c r="B1710" s="21" t="s">
        <v>13039</v>
      </c>
      <c r="C1710" s="22" t="s">
        <v>97</v>
      </c>
      <c r="D1710" s="23" t="s">
        <v>13040</v>
      </c>
    </row>
    <row r="1711" spans="1:4" ht="33.950000000000003" customHeight="1" x14ac:dyDescent="0.2">
      <c r="A1711" s="20" t="s">
        <v>13041</v>
      </c>
      <c r="B1711" s="21" t="s">
        <v>13042</v>
      </c>
      <c r="C1711" s="22" t="s">
        <v>97</v>
      </c>
      <c r="D1711" s="23" t="s">
        <v>13043</v>
      </c>
    </row>
    <row r="1712" spans="1:4" ht="33.950000000000003" customHeight="1" x14ac:dyDescent="0.2">
      <c r="A1712" s="20" t="s">
        <v>13044</v>
      </c>
      <c r="B1712" s="21" t="s">
        <v>13045</v>
      </c>
      <c r="C1712" s="22" t="s">
        <v>97</v>
      </c>
      <c r="D1712" s="23" t="s">
        <v>13046</v>
      </c>
    </row>
    <row r="1713" spans="1:4" ht="33.950000000000003" customHeight="1" x14ac:dyDescent="0.2">
      <c r="A1713" s="20" t="s">
        <v>13047</v>
      </c>
      <c r="B1713" s="21" t="s">
        <v>13048</v>
      </c>
      <c r="C1713" s="22" t="s">
        <v>97</v>
      </c>
      <c r="D1713" s="23" t="s">
        <v>13049</v>
      </c>
    </row>
    <row r="1714" spans="1:4" ht="33.950000000000003" customHeight="1" x14ac:dyDescent="0.2">
      <c r="A1714" s="20" t="s">
        <v>13050</v>
      </c>
      <c r="B1714" s="21" t="s">
        <v>13051</v>
      </c>
      <c r="C1714" s="22" t="s">
        <v>97</v>
      </c>
      <c r="D1714" s="23" t="s">
        <v>13052</v>
      </c>
    </row>
    <row r="1715" spans="1:4" ht="33.950000000000003" customHeight="1" x14ac:dyDescent="0.2">
      <c r="A1715" s="20" t="s">
        <v>13053</v>
      </c>
      <c r="B1715" s="21" t="s">
        <v>13054</v>
      </c>
      <c r="C1715" s="22" t="s">
        <v>205</v>
      </c>
      <c r="D1715" s="23" t="s">
        <v>13055</v>
      </c>
    </row>
    <row r="1716" spans="1:4" ht="33.950000000000003" customHeight="1" x14ac:dyDescent="0.2">
      <c r="A1716" s="20" t="s">
        <v>13056</v>
      </c>
      <c r="B1716" s="21" t="s">
        <v>13057</v>
      </c>
      <c r="C1716" s="22" t="s">
        <v>205</v>
      </c>
      <c r="D1716" s="23" t="s">
        <v>13021</v>
      </c>
    </row>
    <row r="1717" spans="1:4" ht="33.950000000000003" customHeight="1" x14ac:dyDescent="0.2">
      <c r="A1717" s="20" t="s">
        <v>13058</v>
      </c>
      <c r="B1717" s="21" t="s">
        <v>13059</v>
      </c>
      <c r="C1717" s="22" t="s">
        <v>205</v>
      </c>
      <c r="D1717" s="23" t="s">
        <v>13060</v>
      </c>
    </row>
    <row r="1718" spans="1:4" ht="33.950000000000003" customHeight="1" x14ac:dyDescent="0.2">
      <c r="A1718" s="20" t="s">
        <v>13061</v>
      </c>
      <c r="B1718" s="21" t="s">
        <v>13062</v>
      </c>
      <c r="C1718" s="22" t="s">
        <v>97</v>
      </c>
      <c r="D1718" s="23" t="s">
        <v>13063</v>
      </c>
    </row>
    <row r="1719" spans="1:4" ht="33.950000000000003" customHeight="1" x14ac:dyDescent="0.2">
      <c r="A1719" s="20" t="s">
        <v>13064</v>
      </c>
      <c r="B1719" s="21" t="s">
        <v>13065</v>
      </c>
      <c r="C1719" s="22" t="s">
        <v>97</v>
      </c>
      <c r="D1719" s="23" t="s">
        <v>13066</v>
      </c>
    </row>
    <row r="1720" spans="1:4" ht="33.950000000000003" customHeight="1" x14ac:dyDescent="0.2">
      <c r="A1720" s="20" t="s">
        <v>13067</v>
      </c>
      <c r="B1720" s="21" t="s">
        <v>13068</v>
      </c>
      <c r="C1720" s="22" t="s">
        <v>205</v>
      </c>
      <c r="D1720" s="23" t="s">
        <v>13055</v>
      </c>
    </row>
    <row r="1721" spans="1:4" ht="33.950000000000003" customHeight="1" x14ac:dyDescent="0.2">
      <c r="A1721" s="20" t="s">
        <v>13069</v>
      </c>
      <c r="B1721" s="21" t="s">
        <v>13070</v>
      </c>
      <c r="C1721" s="22" t="s">
        <v>205</v>
      </c>
      <c r="D1721" s="23" t="s">
        <v>13071</v>
      </c>
    </row>
    <row r="1722" spans="1:4" ht="33.950000000000003" customHeight="1" x14ac:dyDescent="0.2">
      <c r="A1722" s="20" t="s">
        <v>13072</v>
      </c>
      <c r="B1722" s="21" t="s">
        <v>13073</v>
      </c>
      <c r="C1722" s="22" t="s">
        <v>205</v>
      </c>
      <c r="D1722" s="23" t="s">
        <v>13074</v>
      </c>
    </row>
    <row r="1723" spans="1:4" ht="33.950000000000003" customHeight="1" x14ac:dyDescent="0.2">
      <c r="A1723" s="20" t="s">
        <v>13075</v>
      </c>
      <c r="B1723" s="21" t="s">
        <v>13076</v>
      </c>
      <c r="C1723" s="22" t="s">
        <v>97</v>
      </c>
      <c r="D1723" s="23" t="s">
        <v>13077</v>
      </c>
    </row>
    <row r="1724" spans="1:4" ht="33.950000000000003" customHeight="1" x14ac:dyDescent="0.2">
      <c r="A1724" s="20" t="s">
        <v>13078</v>
      </c>
      <c r="B1724" s="21" t="s">
        <v>13079</v>
      </c>
      <c r="C1724" s="22" t="s">
        <v>97</v>
      </c>
      <c r="D1724" s="23" t="s">
        <v>13080</v>
      </c>
    </row>
    <row r="1725" spans="1:4" ht="33.950000000000003" customHeight="1" x14ac:dyDescent="0.2">
      <c r="A1725" s="20" t="s">
        <v>13081</v>
      </c>
      <c r="B1725" s="21" t="s">
        <v>13082</v>
      </c>
      <c r="C1725" s="22" t="s">
        <v>97</v>
      </c>
      <c r="D1725" s="23" t="s">
        <v>13083</v>
      </c>
    </row>
    <row r="1726" spans="1:4" ht="33.950000000000003" customHeight="1" x14ac:dyDescent="0.2">
      <c r="A1726" s="20" t="s">
        <v>13084</v>
      </c>
      <c r="B1726" s="21" t="s">
        <v>13085</v>
      </c>
      <c r="C1726" s="22" t="s">
        <v>97</v>
      </c>
      <c r="D1726" s="23" t="s">
        <v>13086</v>
      </c>
    </row>
    <row r="1727" spans="1:4" ht="33.950000000000003" customHeight="1" x14ac:dyDescent="0.2">
      <c r="A1727" s="20" t="s">
        <v>13087</v>
      </c>
      <c r="B1727" s="21" t="s">
        <v>13088</v>
      </c>
      <c r="C1727" s="22" t="s">
        <v>205</v>
      </c>
      <c r="D1727" s="23" t="s">
        <v>13089</v>
      </c>
    </row>
    <row r="1728" spans="1:4" ht="33.950000000000003" customHeight="1" x14ac:dyDescent="0.2">
      <c r="A1728" s="20" t="s">
        <v>13090</v>
      </c>
      <c r="B1728" s="21" t="s">
        <v>13091</v>
      </c>
      <c r="C1728" s="22" t="s">
        <v>205</v>
      </c>
      <c r="D1728" s="23" t="s">
        <v>13092</v>
      </c>
    </row>
    <row r="1729" spans="1:4" ht="33.950000000000003" customHeight="1" x14ac:dyDescent="0.2">
      <c r="A1729" s="20" t="s">
        <v>13093</v>
      </c>
      <c r="B1729" s="21" t="s">
        <v>13094</v>
      </c>
      <c r="C1729" s="22" t="s">
        <v>97</v>
      </c>
      <c r="D1729" s="23" t="s">
        <v>13095</v>
      </c>
    </row>
    <row r="1730" spans="1:4" ht="33.950000000000003" customHeight="1" x14ac:dyDescent="0.2">
      <c r="A1730" s="20" t="s">
        <v>13096</v>
      </c>
      <c r="B1730" s="21" t="s">
        <v>13097</v>
      </c>
      <c r="C1730" s="22" t="s">
        <v>205</v>
      </c>
      <c r="D1730" s="23" t="s">
        <v>13098</v>
      </c>
    </row>
    <row r="1731" spans="1:4" ht="33.950000000000003" customHeight="1" x14ac:dyDescent="0.2">
      <c r="A1731" s="20" t="s">
        <v>13099</v>
      </c>
      <c r="B1731" s="21" t="s">
        <v>13100</v>
      </c>
      <c r="C1731" s="22" t="s">
        <v>97</v>
      </c>
      <c r="D1731" s="23" t="s">
        <v>13101</v>
      </c>
    </row>
    <row r="1732" spans="1:4" ht="33.950000000000003" customHeight="1" x14ac:dyDescent="0.2">
      <c r="A1732" s="20" t="s">
        <v>13102</v>
      </c>
      <c r="B1732" s="21" t="s">
        <v>13103</v>
      </c>
      <c r="C1732" s="22" t="s">
        <v>205</v>
      </c>
      <c r="D1732" s="23" t="s">
        <v>13104</v>
      </c>
    </row>
    <row r="1733" spans="1:4" ht="33.950000000000003" customHeight="1" x14ac:dyDescent="0.2">
      <c r="A1733" s="20" t="s">
        <v>13105</v>
      </c>
      <c r="B1733" s="21" t="s">
        <v>13106</v>
      </c>
      <c r="C1733" s="22" t="s">
        <v>97</v>
      </c>
      <c r="D1733" s="23" t="s">
        <v>13107</v>
      </c>
    </row>
    <row r="1734" spans="1:4" ht="33.950000000000003" customHeight="1" x14ac:dyDescent="0.2">
      <c r="A1734" s="20" t="s">
        <v>13108</v>
      </c>
      <c r="B1734" s="21" t="s">
        <v>13109</v>
      </c>
      <c r="C1734" s="22" t="s">
        <v>205</v>
      </c>
      <c r="D1734" s="23" t="s">
        <v>13110</v>
      </c>
    </row>
    <row r="1735" spans="1:4" ht="33.950000000000003" customHeight="1" x14ac:dyDescent="0.2">
      <c r="A1735" s="20" t="s">
        <v>13111</v>
      </c>
      <c r="B1735" s="21" t="s">
        <v>13112</v>
      </c>
      <c r="C1735" s="22" t="s">
        <v>205</v>
      </c>
      <c r="D1735" s="23" t="s">
        <v>13113</v>
      </c>
    </row>
    <row r="1736" spans="1:4" ht="33.950000000000003" customHeight="1" x14ac:dyDescent="0.2">
      <c r="A1736" s="20" t="s">
        <v>13114</v>
      </c>
      <c r="B1736" s="21" t="s">
        <v>13115</v>
      </c>
      <c r="C1736" s="22" t="s">
        <v>97</v>
      </c>
      <c r="D1736" s="23" t="s">
        <v>13116</v>
      </c>
    </row>
    <row r="1737" spans="1:4" ht="33.950000000000003" customHeight="1" x14ac:dyDescent="0.2">
      <c r="A1737" s="20" t="s">
        <v>13117</v>
      </c>
      <c r="B1737" s="21" t="s">
        <v>13118</v>
      </c>
      <c r="C1737" s="22" t="s">
        <v>205</v>
      </c>
      <c r="D1737" s="23" t="s">
        <v>13119</v>
      </c>
    </row>
    <row r="1738" spans="1:4" ht="33.950000000000003" customHeight="1" x14ac:dyDescent="0.2">
      <c r="A1738" s="20" t="s">
        <v>13120</v>
      </c>
      <c r="B1738" s="21" t="s">
        <v>13121</v>
      </c>
      <c r="C1738" s="22" t="s">
        <v>97</v>
      </c>
      <c r="D1738" s="23" t="s">
        <v>13122</v>
      </c>
    </row>
    <row r="1739" spans="1:4" ht="33.950000000000003" customHeight="1" x14ac:dyDescent="0.2">
      <c r="A1739" s="20" t="s">
        <v>13123</v>
      </c>
      <c r="B1739" s="21" t="s">
        <v>13124</v>
      </c>
      <c r="C1739" s="22" t="s">
        <v>97</v>
      </c>
      <c r="D1739" s="23" t="s">
        <v>13125</v>
      </c>
    </row>
    <row r="1740" spans="1:4" ht="33.950000000000003" customHeight="1" x14ac:dyDescent="0.2">
      <c r="A1740" s="20" t="s">
        <v>13126</v>
      </c>
      <c r="B1740" s="21" t="s">
        <v>13127</v>
      </c>
      <c r="C1740" s="22" t="s">
        <v>205</v>
      </c>
      <c r="D1740" s="23" t="s">
        <v>13128</v>
      </c>
    </row>
    <row r="1741" spans="1:4" ht="33.950000000000003" customHeight="1" x14ac:dyDescent="0.2">
      <c r="A1741" s="20" t="s">
        <v>13129</v>
      </c>
      <c r="B1741" s="21" t="s">
        <v>13130</v>
      </c>
      <c r="C1741" s="22" t="s">
        <v>97</v>
      </c>
      <c r="D1741" s="23" t="s">
        <v>13131</v>
      </c>
    </row>
    <row r="1742" spans="1:4" ht="33.950000000000003" customHeight="1" x14ac:dyDescent="0.2">
      <c r="A1742" s="20" t="s">
        <v>13132</v>
      </c>
      <c r="B1742" s="21" t="s">
        <v>13133</v>
      </c>
      <c r="C1742" s="22" t="s">
        <v>205</v>
      </c>
      <c r="D1742" s="23" t="s">
        <v>13134</v>
      </c>
    </row>
    <row r="1743" spans="1:4" ht="33.950000000000003" customHeight="1" x14ac:dyDescent="0.2">
      <c r="A1743" s="20" t="s">
        <v>13135</v>
      </c>
      <c r="B1743" s="21" t="s">
        <v>13136</v>
      </c>
      <c r="C1743" s="22" t="s">
        <v>97</v>
      </c>
      <c r="D1743" s="23" t="s">
        <v>13137</v>
      </c>
    </row>
    <row r="1744" spans="1:4" ht="33.950000000000003" customHeight="1" x14ac:dyDescent="0.2">
      <c r="A1744" s="20" t="s">
        <v>13138</v>
      </c>
      <c r="B1744" s="21" t="s">
        <v>13139</v>
      </c>
      <c r="C1744" s="22" t="s">
        <v>205</v>
      </c>
      <c r="D1744" s="23" t="s">
        <v>13128</v>
      </c>
    </row>
    <row r="1745" spans="1:4" ht="33.950000000000003" customHeight="1" x14ac:dyDescent="0.2">
      <c r="A1745" s="20" t="s">
        <v>13140</v>
      </c>
      <c r="B1745" s="21" t="s">
        <v>13141</v>
      </c>
      <c r="C1745" s="22" t="s">
        <v>205</v>
      </c>
      <c r="D1745" s="23" t="s">
        <v>13142</v>
      </c>
    </row>
    <row r="1746" spans="1:4" ht="33.950000000000003" customHeight="1" x14ac:dyDescent="0.2">
      <c r="A1746" s="20" t="s">
        <v>13143</v>
      </c>
      <c r="B1746" s="21" t="s">
        <v>13144</v>
      </c>
      <c r="C1746" s="22" t="s">
        <v>97</v>
      </c>
      <c r="D1746" s="23" t="s">
        <v>13145</v>
      </c>
    </row>
    <row r="1747" spans="1:4" ht="33.950000000000003" customHeight="1" x14ac:dyDescent="0.2">
      <c r="A1747" s="20" t="s">
        <v>13146</v>
      </c>
      <c r="B1747" s="21" t="s">
        <v>13147</v>
      </c>
      <c r="C1747" s="22" t="s">
        <v>205</v>
      </c>
      <c r="D1747" s="23" t="s">
        <v>13148</v>
      </c>
    </row>
    <row r="1748" spans="1:4" ht="33.950000000000003" customHeight="1" x14ac:dyDescent="0.2">
      <c r="A1748" s="20" t="s">
        <v>13149</v>
      </c>
      <c r="B1748" s="21" t="s">
        <v>13150</v>
      </c>
      <c r="C1748" s="22" t="s">
        <v>97</v>
      </c>
      <c r="D1748" s="23" t="s">
        <v>13151</v>
      </c>
    </row>
    <row r="1749" spans="1:4" ht="33.950000000000003" customHeight="1" x14ac:dyDescent="0.2">
      <c r="A1749" s="20" t="s">
        <v>13152</v>
      </c>
      <c r="B1749" s="21" t="s">
        <v>13153</v>
      </c>
      <c r="C1749" s="22" t="s">
        <v>205</v>
      </c>
      <c r="D1749" s="23" t="s">
        <v>13148</v>
      </c>
    </row>
    <row r="1750" spans="1:4" ht="33.950000000000003" customHeight="1" x14ac:dyDescent="0.2">
      <c r="A1750" s="20" t="s">
        <v>13154</v>
      </c>
      <c r="B1750" s="21" t="s">
        <v>13155</v>
      </c>
      <c r="C1750" s="22" t="s">
        <v>97</v>
      </c>
      <c r="D1750" s="23" t="s">
        <v>13156</v>
      </c>
    </row>
    <row r="1751" spans="1:4" ht="33.950000000000003" customHeight="1" x14ac:dyDescent="0.2">
      <c r="A1751" s="20" t="s">
        <v>13157</v>
      </c>
      <c r="B1751" s="21" t="s">
        <v>13158</v>
      </c>
      <c r="C1751" s="22" t="s">
        <v>97</v>
      </c>
      <c r="D1751" s="23" t="s">
        <v>13159</v>
      </c>
    </row>
    <row r="1752" spans="1:4" ht="33.950000000000003" customHeight="1" x14ac:dyDescent="0.2">
      <c r="A1752" s="20" t="s">
        <v>13160</v>
      </c>
      <c r="B1752" s="21" t="s">
        <v>13161</v>
      </c>
      <c r="C1752" s="22" t="s">
        <v>205</v>
      </c>
      <c r="D1752" s="23" t="s">
        <v>13162</v>
      </c>
    </row>
    <row r="1753" spans="1:4" ht="33.950000000000003" customHeight="1" x14ac:dyDescent="0.2">
      <c r="A1753" s="20" t="s">
        <v>13163</v>
      </c>
      <c r="B1753" s="21" t="s">
        <v>13164</v>
      </c>
      <c r="C1753" s="22" t="s">
        <v>97</v>
      </c>
      <c r="D1753" s="23" t="s">
        <v>13165</v>
      </c>
    </row>
    <row r="1754" spans="1:4" ht="33.950000000000003" customHeight="1" x14ac:dyDescent="0.2">
      <c r="A1754" s="20" t="s">
        <v>13166</v>
      </c>
      <c r="B1754" s="21" t="s">
        <v>13167</v>
      </c>
      <c r="C1754" s="22" t="s">
        <v>205</v>
      </c>
      <c r="D1754" s="23" t="s">
        <v>13168</v>
      </c>
    </row>
    <row r="1755" spans="1:4" ht="33.950000000000003" customHeight="1" x14ac:dyDescent="0.2">
      <c r="A1755" s="20" t="s">
        <v>13169</v>
      </c>
      <c r="B1755" s="21" t="s">
        <v>13170</v>
      </c>
      <c r="C1755" s="22" t="s">
        <v>205</v>
      </c>
      <c r="D1755" s="23" t="s">
        <v>13171</v>
      </c>
    </row>
    <row r="1756" spans="1:4" ht="33.950000000000003" customHeight="1" x14ac:dyDescent="0.2">
      <c r="A1756" s="20" t="s">
        <v>13172</v>
      </c>
      <c r="B1756" s="21" t="s">
        <v>13173</v>
      </c>
      <c r="C1756" s="22" t="s">
        <v>205</v>
      </c>
      <c r="D1756" s="23" t="s">
        <v>13174</v>
      </c>
    </row>
    <row r="1757" spans="1:4" ht="33.950000000000003" customHeight="1" x14ac:dyDescent="0.2">
      <c r="A1757" s="20" t="s">
        <v>13175</v>
      </c>
      <c r="B1757" s="21" t="s">
        <v>13176</v>
      </c>
      <c r="C1757" s="22" t="s">
        <v>97</v>
      </c>
      <c r="D1757" s="23" t="s">
        <v>13177</v>
      </c>
    </row>
    <row r="1758" spans="1:4" ht="33.950000000000003" customHeight="1" x14ac:dyDescent="0.2">
      <c r="A1758" s="20" t="s">
        <v>13178</v>
      </c>
      <c r="B1758" s="21" t="s">
        <v>13179</v>
      </c>
      <c r="C1758" s="22" t="s">
        <v>205</v>
      </c>
      <c r="D1758" s="23" t="s">
        <v>13180</v>
      </c>
    </row>
    <row r="1759" spans="1:4" ht="33.950000000000003" customHeight="1" x14ac:dyDescent="0.2">
      <c r="A1759" s="20" t="s">
        <v>13181</v>
      </c>
      <c r="B1759" s="21" t="s">
        <v>13182</v>
      </c>
      <c r="C1759" s="22" t="s">
        <v>97</v>
      </c>
      <c r="D1759" s="23" t="s">
        <v>13183</v>
      </c>
    </row>
    <row r="1760" spans="1:4" ht="33.950000000000003" customHeight="1" x14ac:dyDescent="0.2">
      <c r="A1760" s="20" t="s">
        <v>13184</v>
      </c>
      <c r="B1760" s="21" t="s">
        <v>13185</v>
      </c>
      <c r="C1760" s="22" t="s">
        <v>205</v>
      </c>
      <c r="D1760" s="23" t="s">
        <v>13113</v>
      </c>
    </row>
    <row r="1761" spans="1:4" ht="33.950000000000003" customHeight="1" x14ac:dyDescent="0.2">
      <c r="A1761" s="20" t="s">
        <v>13186</v>
      </c>
      <c r="B1761" s="21" t="s">
        <v>13187</v>
      </c>
      <c r="C1761" s="22" t="s">
        <v>97</v>
      </c>
      <c r="D1761" s="23" t="s">
        <v>13188</v>
      </c>
    </row>
    <row r="1762" spans="1:4" ht="33.950000000000003" customHeight="1" x14ac:dyDescent="0.2">
      <c r="A1762" s="20" t="s">
        <v>13189</v>
      </c>
      <c r="B1762" s="21" t="s">
        <v>13190</v>
      </c>
      <c r="C1762" s="22" t="s">
        <v>205</v>
      </c>
      <c r="D1762" s="23" t="s">
        <v>13119</v>
      </c>
    </row>
    <row r="1763" spans="1:4" ht="33.950000000000003" customHeight="1" x14ac:dyDescent="0.2">
      <c r="A1763" s="20" t="s">
        <v>13191</v>
      </c>
      <c r="B1763" s="21" t="s">
        <v>13192</v>
      </c>
      <c r="C1763" s="22" t="s">
        <v>97</v>
      </c>
      <c r="D1763" s="23" t="s">
        <v>13193</v>
      </c>
    </row>
    <row r="1764" spans="1:4" ht="33.950000000000003" customHeight="1" x14ac:dyDescent="0.2">
      <c r="A1764" s="20" t="s">
        <v>13194</v>
      </c>
      <c r="B1764" s="21" t="s">
        <v>13195</v>
      </c>
      <c r="C1764" s="22" t="s">
        <v>205</v>
      </c>
      <c r="D1764" s="23" t="s">
        <v>13196</v>
      </c>
    </row>
    <row r="1765" spans="1:4" ht="33.950000000000003" customHeight="1" x14ac:dyDescent="0.2">
      <c r="A1765" s="20" t="s">
        <v>13197</v>
      </c>
      <c r="B1765" s="21" t="s">
        <v>13198</v>
      </c>
      <c r="C1765" s="22" t="s">
        <v>97</v>
      </c>
      <c r="D1765" s="23" t="s">
        <v>13199</v>
      </c>
    </row>
    <row r="1766" spans="1:4" ht="33.950000000000003" customHeight="1" x14ac:dyDescent="0.2">
      <c r="A1766" s="20" t="s">
        <v>13200</v>
      </c>
      <c r="B1766" s="21" t="s">
        <v>13201</v>
      </c>
      <c r="C1766" s="22" t="s">
        <v>97</v>
      </c>
      <c r="D1766" s="23" t="s">
        <v>13202</v>
      </c>
    </row>
    <row r="1767" spans="1:4" ht="33.950000000000003" customHeight="1" x14ac:dyDescent="0.2">
      <c r="A1767" s="20" t="s">
        <v>13203</v>
      </c>
      <c r="B1767" s="21" t="s">
        <v>13204</v>
      </c>
      <c r="C1767" s="22" t="s">
        <v>97</v>
      </c>
      <c r="D1767" s="23" t="s">
        <v>13205</v>
      </c>
    </row>
    <row r="1768" spans="1:4" ht="33.950000000000003" customHeight="1" x14ac:dyDescent="0.2">
      <c r="A1768" s="20" t="s">
        <v>13206</v>
      </c>
      <c r="B1768" s="21" t="s">
        <v>13207</v>
      </c>
      <c r="C1768" s="22" t="s">
        <v>97</v>
      </c>
      <c r="D1768" s="23" t="s">
        <v>13208</v>
      </c>
    </row>
    <row r="1769" spans="1:4" ht="33.950000000000003" customHeight="1" x14ac:dyDescent="0.2">
      <c r="A1769" s="20" t="s">
        <v>13209</v>
      </c>
      <c r="B1769" s="21" t="s">
        <v>13210</v>
      </c>
      <c r="C1769" s="22" t="s">
        <v>97</v>
      </c>
      <c r="D1769" s="23" t="s">
        <v>13211</v>
      </c>
    </row>
    <row r="1770" spans="1:4" ht="33.950000000000003" customHeight="1" x14ac:dyDescent="0.2">
      <c r="A1770" s="20" t="s">
        <v>13212</v>
      </c>
      <c r="B1770" s="21" t="s">
        <v>13213</v>
      </c>
      <c r="C1770" s="22" t="s">
        <v>97</v>
      </c>
      <c r="D1770" s="23" t="s">
        <v>13214</v>
      </c>
    </row>
    <row r="1771" spans="1:4" ht="33.950000000000003" customHeight="1" x14ac:dyDescent="0.2">
      <c r="A1771" s="20" t="s">
        <v>13215</v>
      </c>
      <c r="B1771" s="21" t="s">
        <v>13216</v>
      </c>
      <c r="C1771" s="22" t="s">
        <v>97</v>
      </c>
      <c r="D1771" s="23" t="s">
        <v>13217</v>
      </c>
    </row>
    <row r="1772" spans="1:4" ht="33.950000000000003" customHeight="1" x14ac:dyDescent="0.2">
      <c r="A1772" s="20" t="s">
        <v>13218</v>
      </c>
      <c r="B1772" s="21" t="s">
        <v>13219</v>
      </c>
      <c r="C1772" s="22" t="s">
        <v>97</v>
      </c>
      <c r="D1772" s="23" t="s">
        <v>13220</v>
      </c>
    </row>
    <row r="1773" spans="1:4" ht="33.950000000000003" customHeight="1" x14ac:dyDescent="0.2">
      <c r="A1773" s="20" t="s">
        <v>13221</v>
      </c>
      <c r="B1773" s="21" t="s">
        <v>13222</v>
      </c>
      <c r="C1773" s="22" t="s">
        <v>97</v>
      </c>
      <c r="D1773" s="23" t="s">
        <v>13223</v>
      </c>
    </row>
    <row r="1774" spans="1:4" ht="33.950000000000003" customHeight="1" x14ac:dyDescent="0.2">
      <c r="A1774" s="20" t="s">
        <v>13224</v>
      </c>
      <c r="B1774" s="21" t="s">
        <v>13225</v>
      </c>
      <c r="C1774" s="22" t="s">
        <v>97</v>
      </c>
      <c r="D1774" s="23" t="s">
        <v>13226</v>
      </c>
    </row>
    <row r="1775" spans="1:4" ht="33.950000000000003" customHeight="1" x14ac:dyDescent="0.2">
      <c r="A1775" s="20" t="s">
        <v>13227</v>
      </c>
      <c r="B1775" s="21" t="s">
        <v>13228</v>
      </c>
      <c r="C1775" s="22" t="s">
        <v>205</v>
      </c>
      <c r="D1775" s="23" t="s">
        <v>13229</v>
      </c>
    </row>
    <row r="1776" spans="1:4" ht="33.950000000000003" customHeight="1" x14ac:dyDescent="0.2">
      <c r="A1776" s="20" t="s">
        <v>13230</v>
      </c>
      <c r="B1776" s="21" t="s">
        <v>13231</v>
      </c>
      <c r="C1776" s="22" t="s">
        <v>205</v>
      </c>
      <c r="D1776" s="23" t="s">
        <v>13232</v>
      </c>
    </row>
    <row r="1777" spans="1:4" ht="33.950000000000003" customHeight="1" x14ac:dyDescent="0.2">
      <c r="A1777" s="20" t="s">
        <v>13233</v>
      </c>
      <c r="B1777" s="21" t="s">
        <v>13234</v>
      </c>
      <c r="C1777" s="22" t="s">
        <v>205</v>
      </c>
      <c r="D1777" s="23" t="s">
        <v>13235</v>
      </c>
    </row>
    <row r="1778" spans="1:4" ht="33.950000000000003" customHeight="1" x14ac:dyDescent="0.2">
      <c r="A1778" s="20" t="s">
        <v>13236</v>
      </c>
      <c r="B1778" s="21" t="s">
        <v>13237</v>
      </c>
      <c r="C1778" s="22" t="s">
        <v>205</v>
      </c>
      <c r="D1778" s="23" t="s">
        <v>13238</v>
      </c>
    </row>
    <row r="1779" spans="1:4" ht="33.950000000000003" customHeight="1" x14ac:dyDescent="0.2">
      <c r="A1779" s="20" t="s">
        <v>13239</v>
      </c>
      <c r="B1779" s="21" t="s">
        <v>13240</v>
      </c>
      <c r="C1779" s="22" t="s">
        <v>205</v>
      </c>
      <c r="D1779" s="23" t="s">
        <v>9720</v>
      </c>
    </row>
    <row r="1780" spans="1:4" ht="33.950000000000003" customHeight="1" x14ac:dyDescent="0.2">
      <c r="A1780" s="20" t="s">
        <v>13241</v>
      </c>
      <c r="B1780" s="21" t="s">
        <v>13242</v>
      </c>
      <c r="C1780" s="22" t="s">
        <v>205</v>
      </c>
      <c r="D1780" s="23" t="s">
        <v>13243</v>
      </c>
    </row>
    <row r="1781" spans="1:4" ht="33.950000000000003" customHeight="1" x14ac:dyDescent="0.2">
      <c r="A1781" s="20" t="s">
        <v>13244</v>
      </c>
      <c r="B1781" s="21" t="s">
        <v>13245</v>
      </c>
      <c r="C1781" s="22" t="s">
        <v>205</v>
      </c>
      <c r="D1781" s="23" t="s">
        <v>13246</v>
      </c>
    </row>
    <row r="1782" spans="1:4" ht="33.950000000000003" customHeight="1" x14ac:dyDescent="0.2">
      <c r="A1782" s="20" t="s">
        <v>13247</v>
      </c>
      <c r="B1782" s="21" t="s">
        <v>13248</v>
      </c>
      <c r="C1782" s="22" t="s">
        <v>205</v>
      </c>
      <c r="D1782" s="23" t="s">
        <v>13249</v>
      </c>
    </row>
    <row r="1783" spans="1:4" ht="33.950000000000003" customHeight="1" x14ac:dyDescent="0.2">
      <c r="A1783" s="20" t="s">
        <v>13250</v>
      </c>
      <c r="B1783" s="21" t="s">
        <v>13251</v>
      </c>
      <c r="C1783" s="22" t="s">
        <v>205</v>
      </c>
      <c r="D1783" s="23" t="s">
        <v>13252</v>
      </c>
    </row>
    <row r="1784" spans="1:4" ht="33.950000000000003" customHeight="1" x14ac:dyDescent="0.2">
      <c r="A1784" s="20" t="s">
        <v>13253</v>
      </c>
      <c r="B1784" s="21" t="s">
        <v>13254</v>
      </c>
      <c r="C1784" s="22" t="s">
        <v>205</v>
      </c>
      <c r="D1784" s="23" t="s">
        <v>13255</v>
      </c>
    </row>
    <row r="1785" spans="1:4" ht="33.950000000000003" customHeight="1" x14ac:dyDescent="0.2">
      <c r="A1785" s="20" t="s">
        <v>13256</v>
      </c>
      <c r="B1785" s="21" t="s">
        <v>13257</v>
      </c>
      <c r="C1785" s="22" t="s">
        <v>205</v>
      </c>
      <c r="D1785" s="23" t="s">
        <v>13258</v>
      </c>
    </row>
    <row r="1786" spans="1:4" ht="33.950000000000003" customHeight="1" x14ac:dyDescent="0.2">
      <c r="A1786" s="20" t="s">
        <v>13259</v>
      </c>
      <c r="B1786" s="21" t="s">
        <v>13260</v>
      </c>
      <c r="C1786" s="22" t="s">
        <v>205</v>
      </c>
      <c r="D1786" s="23" t="s">
        <v>13261</v>
      </c>
    </row>
    <row r="1787" spans="1:4" ht="33.950000000000003" customHeight="1" x14ac:dyDescent="0.2">
      <c r="A1787" s="20" t="s">
        <v>13262</v>
      </c>
      <c r="B1787" s="21" t="s">
        <v>13263</v>
      </c>
      <c r="C1787" s="22" t="s">
        <v>205</v>
      </c>
      <c r="D1787" s="23" t="s">
        <v>13264</v>
      </c>
    </row>
    <row r="1788" spans="1:4" ht="33.950000000000003" customHeight="1" x14ac:dyDescent="0.2">
      <c r="A1788" s="20" t="s">
        <v>13265</v>
      </c>
      <c r="B1788" s="21" t="s">
        <v>13266</v>
      </c>
      <c r="C1788" s="22" t="s">
        <v>205</v>
      </c>
      <c r="D1788" s="23" t="s">
        <v>13267</v>
      </c>
    </row>
    <row r="1789" spans="1:4" ht="33.950000000000003" customHeight="1" x14ac:dyDescent="0.2">
      <c r="A1789" s="20" t="s">
        <v>13268</v>
      </c>
      <c r="B1789" s="21" t="s">
        <v>13269</v>
      </c>
      <c r="C1789" s="22" t="s">
        <v>205</v>
      </c>
      <c r="D1789" s="23" t="s">
        <v>13270</v>
      </c>
    </row>
    <row r="1790" spans="1:4" ht="33.950000000000003" customHeight="1" x14ac:dyDescent="0.2">
      <c r="A1790" s="20" t="s">
        <v>13271</v>
      </c>
      <c r="B1790" s="21" t="s">
        <v>13272</v>
      </c>
      <c r="C1790" s="22" t="s">
        <v>205</v>
      </c>
      <c r="D1790" s="23" t="s">
        <v>13273</v>
      </c>
    </row>
    <row r="1791" spans="1:4" ht="33.950000000000003" customHeight="1" x14ac:dyDescent="0.2">
      <c r="A1791" s="20" t="s">
        <v>13274</v>
      </c>
      <c r="B1791" s="21" t="s">
        <v>13275</v>
      </c>
      <c r="C1791" s="22" t="s">
        <v>205</v>
      </c>
      <c r="D1791" s="23" t="s">
        <v>13276</v>
      </c>
    </row>
    <row r="1792" spans="1:4" ht="33.950000000000003" customHeight="1" x14ac:dyDescent="0.2">
      <c r="A1792" s="20" t="s">
        <v>13277</v>
      </c>
      <c r="B1792" s="21" t="s">
        <v>13278</v>
      </c>
      <c r="C1792" s="22" t="s">
        <v>205</v>
      </c>
      <c r="D1792" s="23" t="s">
        <v>13279</v>
      </c>
    </row>
    <row r="1793" spans="1:4" ht="33.950000000000003" customHeight="1" x14ac:dyDescent="0.2">
      <c r="A1793" s="20" t="s">
        <v>13280</v>
      </c>
      <c r="B1793" s="21" t="s">
        <v>13281</v>
      </c>
      <c r="C1793" s="22" t="s">
        <v>205</v>
      </c>
      <c r="D1793" s="23" t="s">
        <v>13282</v>
      </c>
    </row>
    <row r="1794" spans="1:4" ht="33.950000000000003" customHeight="1" x14ac:dyDescent="0.2">
      <c r="A1794" s="20" t="s">
        <v>13283</v>
      </c>
      <c r="B1794" s="21" t="s">
        <v>13284</v>
      </c>
      <c r="C1794" s="22" t="s">
        <v>205</v>
      </c>
      <c r="D1794" s="23" t="s">
        <v>13285</v>
      </c>
    </row>
    <row r="1795" spans="1:4" ht="33.950000000000003" customHeight="1" x14ac:dyDescent="0.2">
      <c r="A1795" s="20" t="s">
        <v>13286</v>
      </c>
      <c r="B1795" s="21" t="s">
        <v>13287</v>
      </c>
      <c r="C1795" s="22" t="s">
        <v>205</v>
      </c>
      <c r="D1795" s="23" t="s">
        <v>10100</v>
      </c>
    </row>
    <row r="1796" spans="1:4" ht="33.950000000000003" customHeight="1" x14ac:dyDescent="0.2">
      <c r="A1796" s="20" t="s">
        <v>13288</v>
      </c>
      <c r="B1796" s="21" t="s">
        <v>13289</v>
      </c>
      <c r="C1796" s="22" t="s">
        <v>205</v>
      </c>
      <c r="D1796" s="23" t="s">
        <v>13290</v>
      </c>
    </row>
    <row r="1797" spans="1:4" ht="33.950000000000003" customHeight="1" x14ac:dyDescent="0.2">
      <c r="A1797" s="20" t="s">
        <v>13291</v>
      </c>
      <c r="B1797" s="21" t="s">
        <v>13292</v>
      </c>
      <c r="C1797" s="22" t="s">
        <v>205</v>
      </c>
      <c r="D1797" s="23" t="s">
        <v>13293</v>
      </c>
    </row>
    <row r="1798" spans="1:4" ht="33.950000000000003" customHeight="1" x14ac:dyDescent="0.2">
      <c r="A1798" s="20" t="s">
        <v>13294</v>
      </c>
      <c r="B1798" s="21" t="s">
        <v>13295</v>
      </c>
      <c r="C1798" s="22" t="s">
        <v>205</v>
      </c>
      <c r="D1798" s="23" t="s">
        <v>13296</v>
      </c>
    </row>
    <row r="1799" spans="1:4" ht="33.950000000000003" customHeight="1" x14ac:dyDescent="0.2">
      <c r="A1799" s="20" t="s">
        <v>13297</v>
      </c>
      <c r="B1799" s="21" t="s">
        <v>13298</v>
      </c>
      <c r="C1799" s="22" t="s">
        <v>205</v>
      </c>
      <c r="D1799" s="23" t="s">
        <v>13299</v>
      </c>
    </row>
    <row r="1800" spans="1:4" ht="33.950000000000003" customHeight="1" x14ac:dyDescent="0.2">
      <c r="A1800" s="20" t="s">
        <v>13300</v>
      </c>
      <c r="B1800" s="21" t="s">
        <v>13301</v>
      </c>
      <c r="C1800" s="22" t="s">
        <v>205</v>
      </c>
      <c r="D1800" s="23" t="s">
        <v>13302</v>
      </c>
    </row>
    <row r="1801" spans="1:4" ht="33.950000000000003" customHeight="1" x14ac:dyDescent="0.2">
      <c r="A1801" s="20" t="s">
        <v>13303</v>
      </c>
      <c r="B1801" s="21" t="s">
        <v>13304</v>
      </c>
      <c r="C1801" s="22" t="s">
        <v>205</v>
      </c>
      <c r="D1801" s="23" t="s">
        <v>13305</v>
      </c>
    </row>
    <row r="1802" spans="1:4" ht="33.950000000000003" customHeight="1" x14ac:dyDescent="0.2">
      <c r="A1802" s="20" t="s">
        <v>13306</v>
      </c>
      <c r="B1802" s="21" t="s">
        <v>13307</v>
      </c>
      <c r="C1802" s="22" t="s">
        <v>205</v>
      </c>
      <c r="D1802" s="23" t="s">
        <v>13308</v>
      </c>
    </row>
    <row r="1803" spans="1:4" ht="33.950000000000003" customHeight="1" x14ac:dyDescent="0.2">
      <c r="A1803" s="20" t="s">
        <v>13309</v>
      </c>
      <c r="B1803" s="21" t="s">
        <v>13310</v>
      </c>
      <c r="C1803" s="22" t="s">
        <v>205</v>
      </c>
      <c r="D1803" s="23" t="s">
        <v>13311</v>
      </c>
    </row>
    <row r="1804" spans="1:4" ht="33.950000000000003" customHeight="1" x14ac:dyDescent="0.2">
      <c r="A1804" s="20" t="s">
        <v>13312</v>
      </c>
      <c r="B1804" s="21" t="s">
        <v>13313</v>
      </c>
      <c r="C1804" s="22" t="s">
        <v>205</v>
      </c>
      <c r="D1804" s="23" t="s">
        <v>13314</v>
      </c>
    </row>
    <row r="1805" spans="1:4" ht="33.950000000000003" customHeight="1" x14ac:dyDescent="0.2">
      <c r="A1805" s="20" t="s">
        <v>13315</v>
      </c>
      <c r="B1805" s="21" t="s">
        <v>13316</v>
      </c>
      <c r="C1805" s="22" t="s">
        <v>205</v>
      </c>
      <c r="D1805" s="23" t="s">
        <v>13317</v>
      </c>
    </row>
    <row r="1806" spans="1:4" ht="33.950000000000003" customHeight="1" x14ac:dyDescent="0.2">
      <c r="A1806" s="20" t="s">
        <v>13318</v>
      </c>
      <c r="B1806" s="21" t="s">
        <v>13319</v>
      </c>
      <c r="C1806" s="22" t="s">
        <v>205</v>
      </c>
      <c r="D1806" s="23" t="s">
        <v>13320</v>
      </c>
    </row>
    <row r="1807" spans="1:4" ht="33.950000000000003" customHeight="1" x14ac:dyDescent="0.2">
      <c r="A1807" s="20" t="s">
        <v>13321</v>
      </c>
      <c r="B1807" s="21" t="s">
        <v>13322</v>
      </c>
      <c r="C1807" s="22" t="s">
        <v>149</v>
      </c>
      <c r="D1807" s="23" t="s">
        <v>13323</v>
      </c>
    </row>
    <row r="1808" spans="1:4" ht="33.950000000000003" customHeight="1" x14ac:dyDescent="0.2">
      <c r="A1808" s="20" t="s">
        <v>13324</v>
      </c>
      <c r="B1808" s="21" t="s">
        <v>13325</v>
      </c>
      <c r="C1808" s="22" t="s">
        <v>643</v>
      </c>
      <c r="D1808" s="23" t="s">
        <v>13326</v>
      </c>
    </row>
    <row r="1809" spans="1:4" ht="33.950000000000003" customHeight="1" x14ac:dyDescent="0.2">
      <c r="A1809" s="20" t="s">
        <v>13327</v>
      </c>
      <c r="B1809" s="21" t="s">
        <v>13328</v>
      </c>
      <c r="C1809" s="22" t="s">
        <v>643</v>
      </c>
      <c r="D1809" s="23" t="s">
        <v>13329</v>
      </c>
    </row>
    <row r="1810" spans="1:4" ht="33.950000000000003" customHeight="1" x14ac:dyDescent="0.2">
      <c r="A1810" s="20" t="s">
        <v>13330</v>
      </c>
      <c r="B1810" s="21" t="s">
        <v>13331</v>
      </c>
      <c r="C1810" s="22" t="s">
        <v>643</v>
      </c>
      <c r="D1810" s="23" t="s">
        <v>13332</v>
      </c>
    </row>
    <row r="1811" spans="1:4" ht="33.950000000000003" customHeight="1" x14ac:dyDescent="0.2">
      <c r="A1811" s="20" t="s">
        <v>13333</v>
      </c>
      <c r="B1811" s="21" t="s">
        <v>13334</v>
      </c>
      <c r="C1811" s="22" t="s">
        <v>643</v>
      </c>
      <c r="D1811" s="23" t="s">
        <v>13335</v>
      </c>
    </row>
    <row r="1812" spans="1:4" ht="33.950000000000003" customHeight="1" x14ac:dyDescent="0.2">
      <c r="A1812" s="20" t="s">
        <v>13336</v>
      </c>
      <c r="B1812" s="21" t="s">
        <v>13337</v>
      </c>
      <c r="C1812" s="22" t="s">
        <v>643</v>
      </c>
      <c r="D1812" s="23" t="s">
        <v>13338</v>
      </c>
    </row>
    <row r="1813" spans="1:4" ht="33.950000000000003" customHeight="1" x14ac:dyDescent="0.2">
      <c r="A1813" s="20" t="s">
        <v>13339</v>
      </c>
      <c r="B1813" s="21" t="s">
        <v>13340</v>
      </c>
      <c r="C1813" s="22" t="s">
        <v>643</v>
      </c>
      <c r="D1813" s="23" t="s">
        <v>13341</v>
      </c>
    </row>
    <row r="1814" spans="1:4" ht="33.950000000000003" customHeight="1" x14ac:dyDescent="0.2">
      <c r="A1814" s="20" t="s">
        <v>13342</v>
      </c>
      <c r="B1814" s="21" t="s">
        <v>13343</v>
      </c>
      <c r="C1814" s="22" t="s">
        <v>643</v>
      </c>
      <c r="D1814" s="23" t="s">
        <v>10881</v>
      </c>
    </row>
    <row r="1815" spans="1:4" ht="33.950000000000003" customHeight="1" x14ac:dyDescent="0.2">
      <c r="A1815" s="20" t="s">
        <v>13344</v>
      </c>
      <c r="B1815" s="21" t="s">
        <v>13345</v>
      </c>
      <c r="C1815" s="22" t="s">
        <v>643</v>
      </c>
      <c r="D1815" s="23" t="s">
        <v>13346</v>
      </c>
    </row>
    <row r="1816" spans="1:4" ht="33.950000000000003" customHeight="1" x14ac:dyDescent="0.2">
      <c r="A1816" s="20" t="s">
        <v>13347</v>
      </c>
      <c r="B1816" s="21" t="s">
        <v>13348</v>
      </c>
      <c r="C1816" s="22" t="s">
        <v>228</v>
      </c>
      <c r="D1816" s="23" t="s">
        <v>13349</v>
      </c>
    </row>
    <row r="1817" spans="1:4" ht="33.950000000000003" customHeight="1" x14ac:dyDescent="0.2">
      <c r="A1817" s="20" t="s">
        <v>13350</v>
      </c>
      <c r="B1817" s="21" t="s">
        <v>13351</v>
      </c>
      <c r="C1817" s="22" t="s">
        <v>97</v>
      </c>
      <c r="D1817" s="23" t="s">
        <v>13352</v>
      </c>
    </row>
    <row r="1818" spans="1:4" ht="33.950000000000003" customHeight="1" x14ac:dyDescent="0.2">
      <c r="A1818" s="20" t="s">
        <v>13353</v>
      </c>
      <c r="B1818" s="21" t="s">
        <v>13354</v>
      </c>
      <c r="C1818" s="22" t="s">
        <v>97</v>
      </c>
      <c r="D1818" s="23" t="s">
        <v>13355</v>
      </c>
    </row>
    <row r="1819" spans="1:4" ht="33.950000000000003" customHeight="1" x14ac:dyDescent="0.2">
      <c r="A1819" s="20" t="s">
        <v>13356</v>
      </c>
      <c r="B1819" s="21" t="s">
        <v>13357</v>
      </c>
      <c r="C1819" s="22" t="s">
        <v>97</v>
      </c>
      <c r="D1819" s="23" t="s">
        <v>13358</v>
      </c>
    </row>
    <row r="1820" spans="1:4" ht="33.950000000000003" customHeight="1" x14ac:dyDescent="0.2">
      <c r="A1820" s="20" t="s">
        <v>13359</v>
      </c>
      <c r="B1820" s="21" t="s">
        <v>13360</v>
      </c>
      <c r="C1820" s="22" t="s">
        <v>97</v>
      </c>
      <c r="D1820" s="23" t="s">
        <v>13361</v>
      </c>
    </row>
    <row r="1821" spans="1:4" ht="33.950000000000003" customHeight="1" x14ac:dyDescent="0.2">
      <c r="A1821" s="20" t="s">
        <v>13362</v>
      </c>
      <c r="B1821" s="21" t="s">
        <v>13363</v>
      </c>
      <c r="C1821" s="22" t="s">
        <v>97</v>
      </c>
      <c r="D1821" s="23" t="s">
        <v>13364</v>
      </c>
    </row>
    <row r="1822" spans="1:4" ht="33.950000000000003" customHeight="1" x14ac:dyDescent="0.2">
      <c r="A1822" s="20" t="s">
        <v>13365</v>
      </c>
      <c r="B1822" s="21" t="s">
        <v>13366</v>
      </c>
      <c r="C1822" s="22" t="s">
        <v>97</v>
      </c>
      <c r="D1822" s="23" t="s">
        <v>13367</v>
      </c>
    </row>
    <row r="1823" spans="1:4" ht="33.950000000000003" customHeight="1" x14ac:dyDescent="0.2">
      <c r="A1823" s="20" t="s">
        <v>13368</v>
      </c>
      <c r="B1823" s="21" t="s">
        <v>13369</v>
      </c>
      <c r="C1823" s="22" t="s">
        <v>97</v>
      </c>
      <c r="D1823" s="23" t="s">
        <v>13370</v>
      </c>
    </row>
    <row r="1824" spans="1:4" ht="33.950000000000003" customHeight="1" x14ac:dyDescent="0.2">
      <c r="A1824" s="20" t="s">
        <v>13371</v>
      </c>
      <c r="B1824" s="21" t="s">
        <v>13372</v>
      </c>
      <c r="C1824" s="22" t="s">
        <v>97</v>
      </c>
      <c r="D1824" s="23" t="s">
        <v>13373</v>
      </c>
    </row>
    <row r="1825" spans="1:4" ht="33.950000000000003" customHeight="1" x14ac:dyDescent="0.2">
      <c r="A1825" s="20" t="s">
        <v>13374</v>
      </c>
      <c r="B1825" s="21" t="s">
        <v>13375</v>
      </c>
      <c r="C1825" s="22" t="s">
        <v>97</v>
      </c>
      <c r="D1825" s="23" t="s">
        <v>13376</v>
      </c>
    </row>
    <row r="1826" spans="1:4" ht="33.950000000000003" customHeight="1" x14ac:dyDescent="0.2">
      <c r="A1826" s="20" t="s">
        <v>13377</v>
      </c>
      <c r="B1826" s="21" t="s">
        <v>13378</v>
      </c>
      <c r="C1826" s="22" t="s">
        <v>97</v>
      </c>
      <c r="D1826" s="23" t="s">
        <v>13379</v>
      </c>
    </row>
    <row r="1827" spans="1:4" ht="33.950000000000003" customHeight="1" x14ac:dyDescent="0.2">
      <c r="A1827" s="20" t="s">
        <v>13380</v>
      </c>
      <c r="B1827" s="21" t="s">
        <v>13381</v>
      </c>
      <c r="C1827" s="22" t="s">
        <v>97</v>
      </c>
      <c r="D1827" s="23" t="s">
        <v>13382</v>
      </c>
    </row>
    <row r="1828" spans="1:4" ht="33.950000000000003" customHeight="1" x14ac:dyDescent="0.2">
      <c r="A1828" s="20" t="s">
        <v>13383</v>
      </c>
      <c r="B1828" s="21" t="s">
        <v>13384</v>
      </c>
      <c r="C1828" s="22" t="s">
        <v>97</v>
      </c>
      <c r="D1828" s="23" t="s">
        <v>13385</v>
      </c>
    </row>
    <row r="1829" spans="1:4" ht="33.950000000000003" customHeight="1" x14ac:dyDescent="0.2">
      <c r="A1829" s="20" t="s">
        <v>13386</v>
      </c>
      <c r="B1829" s="21" t="s">
        <v>13387</v>
      </c>
      <c r="C1829" s="22" t="s">
        <v>97</v>
      </c>
      <c r="D1829" s="23" t="s">
        <v>13388</v>
      </c>
    </row>
    <row r="1830" spans="1:4" ht="33.950000000000003" customHeight="1" x14ac:dyDescent="0.2">
      <c r="A1830" s="20" t="s">
        <v>13389</v>
      </c>
      <c r="B1830" s="21" t="s">
        <v>13390</v>
      </c>
      <c r="C1830" s="22" t="s">
        <v>97</v>
      </c>
      <c r="D1830" s="23" t="s">
        <v>13391</v>
      </c>
    </row>
    <row r="1831" spans="1:4" ht="33.950000000000003" customHeight="1" x14ac:dyDescent="0.2">
      <c r="A1831" s="20" t="s">
        <v>13392</v>
      </c>
      <c r="B1831" s="21" t="s">
        <v>13393</v>
      </c>
      <c r="C1831" s="22" t="s">
        <v>97</v>
      </c>
      <c r="D1831" s="23" t="s">
        <v>13394</v>
      </c>
    </row>
    <row r="1832" spans="1:4" ht="33.950000000000003" customHeight="1" x14ac:dyDescent="0.2">
      <c r="A1832" s="20" t="s">
        <v>13395</v>
      </c>
      <c r="B1832" s="21" t="s">
        <v>13396</v>
      </c>
      <c r="C1832" s="22" t="s">
        <v>97</v>
      </c>
      <c r="D1832" s="23" t="s">
        <v>13397</v>
      </c>
    </row>
    <row r="1833" spans="1:4" ht="33.950000000000003" customHeight="1" x14ac:dyDescent="0.2">
      <c r="A1833" s="20" t="s">
        <v>13398</v>
      </c>
      <c r="B1833" s="21" t="s">
        <v>13399</v>
      </c>
      <c r="C1833" s="22" t="s">
        <v>97</v>
      </c>
      <c r="D1833" s="23" t="s">
        <v>13400</v>
      </c>
    </row>
    <row r="1834" spans="1:4" ht="33.950000000000003" customHeight="1" x14ac:dyDescent="0.2">
      <c r="A1834" s="20" t="s">
        <v>13401</v>
      </c>
      <c r="B1834" s="21" t="s">
        <v>13402</v>
      </c>
      <c r="C1834" s="22" t="s">
        <v>97</v>
      </c>
      <c r="D1834" s="23" t="s">
        <v>13403</v>
      </c>
    </row>
    <row r="1835" spans="1:4" ht="33.950000000000003" customHeight="1" x14ac:dyDescent="0.2">
      <c r="A1835" s="20" t="s">
        <v>13404</v>
      </c>
      <c r="B1835" s="21" t="s">
        <v>13405</v>
      </c>
      <c r="C1835" s="22" t="s">
        <v>97</v>
      </c>
      <c r="D1835" s="23" t="s">
        <v>13406</v>
      </c>
    </row>
    <row r="1836" spans="1:4" ht="33.950000000000003" customHeight="1" x14ac:dyDescent="0.2">
      <c r="A1836" s="20" t="s">
        <v>13407</v>
      </c>
      <c r="B1836" s="21" t="s">
        <v>13408</v>
      </c>
      <c r="C1836" s="22" t="s">
        <v>97</v>
      </c>
      <c r="D1836" s="23" t="s">
        <v>13409</v>
      </c>
    </row>
    <row r="1837" spans="1:4" ht="33.950000000000003" customHeight="1" x14ac:dyDescent="0.2">
      <c r="A1837" s="20" t="s">
        <v>13410</v>
      </c>
      <c r="B1837" s="21" t="s">
        <v>13411</v>
      </c>
      <c r="C1837" s="22" t="s">
        <v>97</v>
      </c>
      <c r="D1837" s="23" t="s">
        <v>13412</v>
      </c>
    </row>
    <row r="1838" spans="1:4" ht="33.950000000000003" customHeight="1" x14ac:dyDescent="0.2">
      <c r="A1838" s="20" t="s">
        <v>13413</v>
      </c>
      <c r="B1838" s="21" t="s">
        <v>13414</v>
      </c>
      <c r="C1838" s="22" t="s">
        <v>97</v>
      </c>
      <c r="D1838" s="23" t="s">
        <v>13415</v>
      </c>
    </row>
    <row r="1839" spans="1:4" ht="33.950000000000003" customHeight="1" x14ac:dyDescent="0.2">
      <c r="A1839" s="20" t="s">
        <v>13416</v>
      </c>
      <c r="B1839" s="21" t="s">
        <v>13417</v>
      </c>
      <c r="C1839" s="22" t="s">
        <v>97</v>
      </c>
      <c r="D1839" s="23" t="s">
        <v>13418</v>
      </c>
    </row>
    <row r="1840" spans="1:4" ht="33.950000000000003" customHeight="1" x14ac:dyDescent="0.2">
      <c r="A1840" s="20" t="s">
        <v>13419</v>
      </c>
      <c r="B1840" s="21" t="s">
        <v>13420</v>
      </c>
      <c r="C1840" s="22" t="s">
        <v>97</v>
      </c>
      <c r="D1840" s="23" t="s">
        <v>13421</v>
      </c>
    </row>
    <row r="1841" spans="1:4" ht="33.950000000000003" customHeight="1" x14ac:dyDescent="0.2">
      <c r="A1841" s="20" t="s">
        <v>13422</v>
      </c>
      <c r="B1841" s="21" t="s">
        <v>13423</v>
      </c>
      <c r="C1841" s="22" t="s">
        <v>97</v>
      </c>
      <c r="D1841" s="23" t="s">
        <v>13424</v>
      </c>
    </row>
    <row r="1842" spans="1:4" ht="33.950000000000003" customHeight="1" x14ac:dyDescent="0.2">
      <c r="A1842" s="20" t="s">
        <v>13425</v>
      </c>
      <c r="B1842" s="21" t="s">
        <v>13426</v>
      </c>
      <c r="C1842" s="22" t="s">
        <v>97</v>
      </c>
      <c r="D1842" s="23" t="s">
        <v>13427</v>
      </c>
    </row>
    <row r="1843" spans="1:4" ht="33.950000000000003" customHeight="1" x14ac:dyDescent="0.2">
      <c r="A1843" s="20" t="s">
        <v>13428</v>
      </c>
      <c r="B1843" s="21" t="s">
        <v>13429</v>
      </c>
      <c r="C1843" s="22" t="s">
        <v>97</v>
      </c>
      <c r="D1843" s="23" t="s">
        <v>13430</v>
      </c>
    </row>
    <row r="1844" spans="1:4" ht="33.950000000000003" customHeight="1" x14ac:dyDescent="0.2">
      <c r="A1844" s="20" t="s">
        <v>13431</v>
      </c>
      <c r="B1844" s="21" t="s">
        <v>13432</v>
      </c>
      <c r="C1844" s="22" t="s">
        <v>97</v>
      </c>
      <c r="D1844" s="23" t="s">
        <v>13433</v>
      </c>
    </row>
    <row r="1845" spans="1:4" ht="33.950000000000003" customHeight="1" x14ac:dyDescent="0.2">
      <c r="A1845" s="20" t="s">
        <v>13434</v>
      </c>
      <c r="B1845" s="21" t="s">
        <v>13435</v>
      </c>
      <c r="C1845" s="22" t="s">
        <v>97</v>
      </c>
      <c r="D1845" s="23" t="s">
        <v>13436</v>
      </c>
    </row>
    <row r="1846" spans="1:4" ht="33.950000000000003" customHeight="1" x14ac:dyDescent="0.2">
      <c r="A1846" s="20" t="s">
        <v>13437</v>
      </c>
      <c r="B1846" s="21" t="s">
        <v>13438</v>
      </c>
      <c r="C1846" s="22" t="s">
        <v>97</v>
      </c>
      <c r="D1846" s="23" t="s">
        <v>13439</v>
      </c>
    </row>
    <row r="1847" spans="1:4" ht="33.950000000000003" customHeight="1" x14ac:dyDescent="0.2">
      <c r="A1847" s="20" t="s">
        <v>13440</v>
      </c>
      <c r="B1847" s="21" t="s">
        <v>13441</v>
      </c>
      <c r="C1847" s="22" t="s">
        <v>97</v>
      </c>
      <c r="D1847" s="23" t="s">
        <v>13442</v>
      </c>
    </row>
    <row r="1848" spans="1:4" ht="33.950000000000003" customHeight="1" x14ac:dyDescent="0.2">
      <c r="A1848" s="20" t="s">
        <v>13443</v>
      </c>
      <c r="B1848" s="21" t="s">
        <v>13444</v>
      </c>
      <c r="C1848" s="22" t="s">
        <v>97</v>
      </c>
      <c r="D1848" s="23" t="s">
        <v>13445</v>
      </c>
    </row>
    <row r="1849" spans="1:4" ht="33.950000000000003" customHeight="1" x14ac:dyDescent="0.2">
      <c r="A1849" s="20" t="s">
        <v>13446</v>
      </c>
      <c r="B1849" s="21" t="s">
        <v>13447</v>
      </c>
      <c r="C1849" s="22" t="s">
        <v>97</v>
      </c>
      <c r="D1849" s="23" t="s">
        <v>13448</v>
      </c>
    </row>
    <row r="1850" spans="1:4" ht="33.950000000000003" customHeight="1" x14ac:dyDescent="0.2">
      <c r="A1850" s="20" t="s">
        <v>13449</v>
      </c>
      <c r="B1850" s="21" t="s">
        <v>13450</v>
      </c>
      <c r="C1850" s="22" t="s">
        <v>97</v>
      </c>
      <c r="D1850" s="23" t="s">
        <v>13451</v>
      </c>
    </row>
    <row r="1851" spans="1:4" ht="33.950000000000003" customHeight="1" x14ac:dyDescent="0.2">
      <c r="A1851" s="20" t="s">
        <v>13452</v>
      </c>
      <c r="B1851" s="21" t="s">
        <v>13453</v>
      </c>
      <c r="C1851" s="22" t="s">
        <v>97</v>
      </c>
      <c r="D1851" s="23" t="s">
        <v>13454</v>
      </c>
    </row>
    <row r="1852" spans="1:4" ht="33.950000000000003" customHeight="1" x14ac:dyDescent="0.2">
      <c r="A1852" s="20" t="s">
        <v>13455</v>
      </c>
      <c r="B1852" s="21" t="s">
        <v>13456</v>
      </c>
      <c r="C1852" s="22" t="s">
        <v>97</v>
      </c>
      <c r="D1852" s="23" t="s">
        <v>13457</v>
      </c>
    </row>
    <row r="1853" spans="1:4" ht="33.950000000000003" customHeight="1" x14ac:dyDescent="0.2">
      <c r="A1853" s="20" t="s">
        <v>13458</v>
      </c>
      <c r="B1853" s="21" t="s">
        <v>13459</v>
      </c>
      <c r="C1853" s="22" t="s">
        <v>97</v>
      </c>
      <c r="D1853" s="23" t="s">
        <v>13460</v>
      </c>
    </row>
    <row r="1854" spans="1:4" ht="33.950000000000003" customHeight="1" x14ac:dyDescent="0.2">
      <c r="A1854" s="20" t="s">
        <v>13461</v>
      </c>
      <c r="B1854" s="21" t="s">
        <v>13462</v>
      </c>
      <c r="C1854" s="22" t="s">
        <v>97</v>
      </c>
      <c r="D1854" s="23" t="s">
        <v>13460</v>
      </c>
    </row>
    <row r="1855" spans="1:4" ht="33.950000000000003" customHeight="1" x14ac:dyDescent="0.2">
      <c r="A1855" s="20" t="s">
        <v>13463</v>
      </c>
      <c r="B1855" s="21" t="s">
        <v>13464</v>
      </c>
      <c r="C1855" s="22" t="s">
        <v>97</v>
      </c>
      <c r="D1855" s="23" t="s">
        <v>13465</v>
      </c>
    </row>
    <row r="1856" spans="1:4" ht="33.950000000000003" customHeight="1" x14ac:dyDescent="0.2">
      <c r="A1856" s="20" t="s">
        <v>13466</v>
      </c>
      <c r="B1856" s="21" t="s">
        <v>13467</v>
      </c>
      <c r="C1856" s="22" t="s">
        <v>97</v>
      </c>
      <c r="D1856" s="23" t="s">
        <v>13465</v>
      </c>
    </row>
    <row r="1857" spans="1:4" ht="33.950000000000003" customHeight="1" x14ac:dyDescent="0.2">
      <c r="A1857" s="20" t="s">
        <v>13468</v>
      </c>
      <c r="B1857" s="21" t="s">
        <v>13469</v>
      </c>
      <c r="C1857" s="22" t="s">
        <v>97</v>
      </c>
      <c r="D1857" s="23" t="s">
        <v>13470</v>
      </c>
    </row>
    <row r="1858" spans="1:4" ht="33.950000000000003" customHeight="1" x14ac:dyDescent="0.2">
      <c r="A1858" s="20" t="s">
        <v>13471</v>
      </c>
      <c r="B1858" s="21" t="s">
        <v>13472</v>
      </c>
      <c r="C1858" s="22" t="s">
        <v>97</v>
      </c>
      <c r="D1858" s="23" t="s">
        <v>13473</v>
      </c>
    </row>
    <row r="1859" spans="1:4" ht="33.950000000000003" customHeight="1" x14ac:dyDescent="0.2">
      <c r="A1859" s="20" t="s">
        <v>13474</v>
      </c>
      <c r="B1859" s="21" t="s">
        <v>13475</v>
      </c>
      <c r="C1859" s="22" t="s">
        <v>97</v>
      </c>
      <c r="D1859" s="23" t="s">
        <v>13460</v>
      </c>
    </row>
    <row r="1860" spans="1:4" ht="33.950000000000003" customHeight="1" x14ac:dyDescent="0.2">
      <c r="A1860" s="20" t="s">
        <v>13476</v>
      </c>
      <c r="B1860" s="21" t="s">
        <v>13477</v>
      </c>
      <c r="C1860" s="22" t="s">
        <v>97</v>
      </c>
      <c r="D1860" s="23" t="s">
        <v>13478</v>
      </c>
    </row>
    <row r="1861" spans="1:4" ht="33.950000000000003" customHeight="1" x14ac:dyDescent="0.2">
      <c r="A1861" s="20" t="s">
        <v>13479</v>
      </c>
      <c r="B1861" s="21" t="s">
        <v>13480</v>
      </c>
      <c r="C1861" s="22" t="s">
        <v>97</v>
      </c>
      <c r="D1861" s="23" t="s">
        <v>13481</v>
      </c>
    </row>
    <row r="1862" spans="1:4" ht="33.950000000000003" customHeight="1" x14ac:dyDescent="0.2">
      <c r="A1862" s="20" t="s">
        <v>13482</v>
      </c>
      <c r="B1862" s="21" t="s">
        <v>13483</v>
      </c>
      <c r="C1862" s="22" t="s">
        <v>97</v>
      </c>
      <c r="D1862" s="23" t="s">
        <v>13484</v>
      </c>
    </row>
    <row r="1863" spans="1:4" ht="33.950000000000003" customHeight="1" x14ac:dyDescent="0.2">
      <c r="A1863" s="20" t="s">
        <v>13485</v>
      </c>
      <c r="B1863" s="21" t="s">
        <v>13486</v>
      </c>
      <c r="C1863" s="22" t="s">
        <v>97</v>
      </c>
      <c r="D1863" s="23" t="s">
        <v>13487</v>
      </c>
    </row>
    <row r="1864" spans="1:4" ht="33.950000000000003" customHeight="1" x14ac:dyDescent="0.2">
      <c r="A1864" s="20" t="s">
        <v>13488</v>
      </c>
      <c r="B1864" s="21" t="s">
        <v>13489</v>
      </c>
      <c r="C1864" s="22" t="s">
        <v>97</v>
      </c>
      <c r="D1864" s="23" t="s">
        <v>13490</v>
      </c>
    </row>
    <row r="1865" spans="1:4" ht="33.950000000000003" customHeight="1" x14ac:dyDescent="0.2">
      <c r="A1865" s="20" t="s">
        <v>13491</v>
      </c>
      <c r="B1865" s="21" t="s">
        <v>13492</v>
      </c>
      <c r="C1865" s="22" t="s">
        <v>97</v>
      </c>
      <c r="D1865" s="23" t="s">
        <v>13478</v>
      </c>
    </row>
    <row r="1866" spans="1:4" ht="33.950000000000003" customHeight="1" x14ac:dyDescent="0.2">
      <c r="A1866" s="20" t="s">
        <v>13493</v>
      </c>
      <c r="B1866" s="21" t="s">
        <v>13494</v>
      </c>
      <c r="C1866" s="22" t="s">
        <v>97</v>
      </c>
      <c r="D1866" s="23" t="s">
        <v>13495</v>
      </c>
    </row>
    <row r="1867" spans="1:4" ht="33.950000000000003" customHeight="1" x14ac:dyDescent="0.2">
      <c r="A1867" s="20" t="s">
        <v>13496</v>
      </c>
      <c r="B1867" s="21" t="s">
        <v>13497</v>
      </c>
      <c r="C1867" s="22" t="s">
        <v>97</v>
      </c>
      <c r="D1867" s="23" t="s">
        <v>13484</v>
      </c>
    </row>
    <row r="1868" spans="1:4" ht="33.950000000000003" customHeight="1" x14ac:dyDescent="0.2">
      <c r="A1868" s="20" t="s">
        <v>13498</v>
      </c>
      <c r="B1868" s="21" t="s">
        <v>13499</v>
      </c>
      <c r="C1868" s="22" t="s">
        <v>97</v>
      </c>
      <c r="D1868" s="23" t="s">
        <v>13500</v>
      </c>
    </row>
    <row r="1869" spans="1:4" ht="33.950000000000003" customHeight="1" x14ac:dyDescent="0.2">
      <c r="A1869" s="20" t="s">
        <v>13501</v>
      </c>
      <c r="B1869" s="21" t="s">
        <v>13502</v>
      </c>
      <c r="C1869" s="22" t="s">
        <v>97</v>
      </c>
      <c r="D1869" s="23" t="s">
        <v>13503</v>
      </c>
    </row>
    <row r="1870" spans="1:4" ht="33.950000000000003" customHeight="1" x14ac:dyDescent="0.2">
      <c r="A1870" s="20" t="s">
        <v>13504</v>
      </c>
      <c r="B1870" s="21" t="s">
        <v>13505</v>
      </c>
      <c r="C1870" s="22" t="s">
        <v>97</v>
      </c>
      <c r="D1870" s="23" t="s">
        <v>13506</v>
      </c>
    </row>
    <row r="1871" spans="1:4" ht="33.950000000000003" customHeight="1" x14ac:dyDescent="0.2">
      <c r="A1871" s="20" t="s">
        <v>13507</v>
      </c>
      <c r="B1871" s="21" t="s">
        <v>13508</v>
      </c>
      <c r="C1871" s="22" t="s">
        <v>97</v>
      </c>
      <c r="D1871" s="23" t="s">
        <v>13509</v>
      </c>
    </row>
    <row r="1872" spans="1:4" ht="33.950000000000003" customHeight="1" x14ac:dyDescent="0.2">
      <c r="A1872" s="20" t="s">
        <v>13510</v>
      </c>
      <c r="B1872" s="21" t="s">
        <v>13511</v>
      </c>
      <c r="C1872" s="22" t="s">
        <v>97</v>
      </c>
      <c r="D1872" s="23" t="s">
        <v>13512</v>
      </c>
    </row>
    <row r="1873" spans="1:4" ht="33.950000000000003" customHeight="1" x14ac:dyDescent="0.2">
      <c r="A1873" s="20" t="s">
        <v>13513</v>
      </c>
      <c r="B1873" s="21" t="s">
        <v>13514</v>
      </c>
      <c r="C1873" s="22" t="s">
        <v>97</v>
      </c>
      <c r="D1873" s="23" t="s">
        <v>13515</v>
      </c>
    </row>
    <row r="1874" spans="1:4" ht="33.950000000000003" customHeight="1" x14ac:dyDescent="0.2">
      <c r="A1874" s="20" t="s">
        <v>13516</v>
      </c>
      <c r="B1874" s="21" t="s">
        <v>13517</v>
      </c>
      <c r="C1874" s="22" t="s">
        <v>97</v>
      </c>
      <c r="D1874" s="23" t="s">
        <v>13518</v>
      </c>
    </row>
    <row r="1875" spans="1:4" ht="33.950000000000003" customHeight="1" x14ac:dyDescent="0.2">
      <c r="A1875" s="20" t="s">
        <v>13519</v>
      </c>
      <c r="B1875" s="21" t="s">
        <v>13520</v>
      </c>
      <c r="C1875" s="22" t="s">
        <v>97</v>
      </c>
      <c r="D1875" s="23" t="s">
        <v>13521</v>
      </c>
    </row>
    <row r="1876" spans="1:4" ht="33.950000000000003" customHeight="1" x14ac:dyDescent="0.2">
      <c r="A1876" s="20" t="s">
        <v>13522</v>
      </c>
      <c r="B1876" s="21" t="s">
        <v>13523</v>
      </c>
      <c r="C1876" s="22" t="s">
        <v>97</v>
      </c>
      <c r="D1876" s="23" t="s">
        <v>13524</v>
      </c>
    </row>
    <row r="1877" spans="1:4" ht="33.950000000000003" customHeight="1" x14ac:dyDescent="0.2">
      <c r="A1877" s="20" t="s">
        <v>13525</v>
      </c>
      <c r="B1877" s="21" t="s">
        <v>13526</v>
      </c>
      <c r="C1877" s="22" t="s">
        <v>97</v>
      </c>
      <c r="D1877" s="23" t="s">
        <v>13527</v>
      </c>
    </row>
    <row r="1878" spans="1:4" ht="33.950000000000003" customHeight="1" x14ac:dyDescent="0.2">
      <c r="A1878" s="20" t="s">
        <v>13528</v>
      </c>
      <c r="B1878" s="21" t="s">
        <v>13529</v>
      </c>
      <c r="C1878" s="22" t="s">
        <v>97</v>
      </c>
      <c r="D1878" s="23" t="s">
        <v>13530</v>
      </c>
    </row>
    <row r="1879" spans="1:4" ht="33.950000000000003" customHeight="1" x14ac:dyDescent="0.2">
      <c r="A1879" s="20" t="s">
        <v>13531</v>
      </c>
      <c r="B1879" s="21" t="s">
        <v>13532</v>
      </c>
      <c r="C1879" s="22" t="s">
        <v>97</v>
      </c>
      <c r="D1879" s="23" t="s">
        <v>13533</v>
      </c>
    </row>
    <row r="1880" spans="1:4" ht="33.950000000000003" customHeight="1" x14ac:dyDescent="0.2">
      <c r="A1880" s="20" t="s">
        <v>13534</v>
      </c>
      <c r="B1880" s="21" t="s">
        <v>13535</v>
      </c>
      <c r="C1880" s="22" t="s">
        <v>97</v>
      </c>
      <c r="D1880" s="23" t="s">
        <v>13536</v>
      </c>
    </row>
    <row r="1881" spans="1:4" ht="33.950000000000003" customHeight="1" x14ac:dyDescent="0.2">
      <c r="A1881" s="20" t="s">
        <v>13537</v>
      </c>
      <c r="B1881" s="21" t="s">
        <v>13538</v>
      </c>
      <c r="C1881" s="22" t="s">
        <v>97</v>
      </c>
      <c r="D1881" s="23" t="s">
        <v>13539</v>
      </c>
    </row>
    <row r="1882" spans="1:4" ht="33.950000000000003" customHeight="1" x14ac:dyDescent="0.2">
      <c r="A1882" s="20" t="s">
        <v>13540</v>
      </c>
      <c r="B1882" s="21" t="s">
        <v>13541</v>
      </c>
      <c r="C1882" s="22" t="s">
        <v>97</v>
      </c>
      <c r="D1882" s="23" t="s">
        <v>13542</v>
      </c>
    </row>
    <row r="1883" spans="1:4" ht="33.950000000000003" customHeight="1" x14ac:dyDescent="0.2">
      <c r="A1883" s="20" t="s">
        <v>13543</v>
      </c>
      <c r="B1883" s="21" t="s">
        <v>13544</v>
      </c>
      <c r="C1883" s="22" t="s">
        <v>149</v>
      </c>
      <c r="D1883" s="23" t="s">
        <v>13545</v>
      </c>
    </row>
    <row r="1884" spans="1:4" ht="33.950000000000003" customHeight="1" x14ac:dyDescent="0.2">
      <c r="A1884" s="20" t="s">
        <v>13546</v>
      </c>
      <c r="B1884" s="21" t="s">
        <v>13547</v>
      </c>
      <c r="C1884" s="22" t="s">
        <v>149</v>
      </c>
      <c r="D1884" s="23" t="s">
        <v>13548</v>
      </c>
    </row>
    <row r="1885" spans="1:4" ht="33.950000000000003" customHeight="1" x14ac:dyDescent="0.2">
      <c r="A1885" s="20" t="s">
        <v>13549</v>
      </c>
      <c r="B1885" s="21" t="s">
        <v>13550</v>
      </c>
      <c r="C1885" s="22" t="s">
        <v>149</v>
      </c>
      <c r="D1885" s="23" t="s">
        <v>13551</v>
      </c>
    </row>
    <row r="1886" spans="1:4" ht="33.950000000000003" customHeight="1" x14ac:dyDescent="0.2">
      <c r="A1886" s="20" t="s">
        <v>13552</v>
      </c>
      <c r="B1886" s="21" t="s">
        <v>13553</v>
      </c>
      <c r="C1886" s="22" t="s">
        <v>149</v>
      </c>
      <c r="D1886" s="23" t="s">
        <v>13554</v>
      </c>
    </row>
    <row r="1887" spans="1:4" ht="33.950000000000003" customHeight="1" x14ac:dyDescent="0.2">
      <c r="A1887" s="20" t="s">
        <v>13555</v>
      </c>
      <c r="B1887" s="21" t="s">
        <v>13556</v>
      </c>
      <c r="C1887" s="22" t="s">
        <v>149</v>
      </c>
      <c r="D1887" s="23" t="s">
        <v>13557</v>
      </c>
    </row>
    <row r="1888" spans="1:4" ht="33.950000000000003" customHeight="1" x14ac:dyDescent="0.2">
      <c r="A1888" s="20" t="s">
        <v>13558</v>
      </c>
      <c r="B1888" s="21" t="s">
        <v>13559</v>
      </c>
      <c r="C1888" s="22" t="s">
        <v>149</v>
      </c>
      <c r="D1888" s="23" t="s">
        <v>13560</v>
      </c>
    </row>
    <row r="1889" spans="1:4" ht="33.950000000000003" customHeight="1" x14ac:dyDescent="0.2">
      <c r="A1889" s="20" t="s">
        <v>13561</v>
      </c>
      <c r="B1889" s="21" t="s">
        <v>13562</v>
      </c>
      <c r="C1889" s="22" t="s">
        <v>149</v>
      </c>
      <c r="D1889" s="23" t="s">
        <v>13563</v>
      </c>
    </row>
    <row r="1890" spans="1:4" ht="33.950000000000003" customHeight="1" x14ac:dyDescent="0.2">
      <c r="A1890" s="20" t="s">
        <v>13564</v>
      </c>
      <c r="B1890" s="21" t="s">
        <v>13565</v>
      </c>
      <c r="C1890" s="22" t="s">
        <v>149</v>
      </c>
      <c r="D1890" s="23" t="s">
        <v>10225</v>
      </c>
    </row>
    <row r="1891" spans="1:4" ht="33.950000000000003" customHeight="1" x14ac:dyDescent="0.2">
      <c r="A1891" s="20" t="s">
        <v>13566</v>
      </c>
      <c r="B1891" s="21" t="s">
        <v>13567</v>
      </c>
      <c r="C1891" s="22" t="s">
        <v>149</v>
      </c>
      <c r="D1891" s="23" t="s">
        <v>13568</v>
      </c>
    </row>
    <row r="1892" spans="1:4" ht="33.950000000000003" customHeight="1" x14ac:dyDescent="0.2">
      <c r="A1892" s="20" t="s">
        <v>13569</v>
      </c>
      <c r="B1892" s="21" t="s">
        <v>13570</v>
      </c>
      <c r="C1892" s="22" t="s">
        <v>149</v>
      </c>
      <c r="D1892" s="23" t="s">
        <v>13571</v>
      </c>
    </row>
    <row r="1893" spans="1:4" ht="33.950000000000003" customHeight="1" x14ac:dyDescent="0.2">
      <c r="A1893" s="20" t="s">
        <v>13572</v>
      </c>
      <c r="B1893" s="21" t="s">
        <v>13573</v>
      </c>
      <c r="C1893" s="22" t="s">
        <v>149</v>
      </c>
      <c r="D1893" s="23" t="s">
        <v>13548</v>
      </c>
    </row>
    <row r="1894" spans="1:4" ht="33.950000000000003" customHeight="1" x14ac:dyDescent="0.2">
      <c r="A1894" s="20" t="s">
        <v>13574</v>
      </c>
      <c r="B1894" s="21" t="s">
        <v>13575</v>
      </c>
      <c r="C1894" s="22" t="s">
        <v>149</v>
      </c>
      <c r="D1894" s="23" t="s">
        <v>13576</v>
      </c>
    </row>
    <row r="1895" spans="1:4" ht="33.950000000000003" customHeight="1" x14ac:dyDescent="0.2">
      <c r="A1895" s="20" t="s">
        <v>13577</v>
      </c>
      <c r="B1895" s="21" t="s">
        <v>13578</v>
      </c>
      <c r="C1895" s="22" t="s">
        <v>149</v>
      </c>
      <c r="D1895" s="23" t="s">
        <v>13579</v>
      </c>
    </row>
    <row r="1896" spans="1:4" ht="33.950000000000003" customHeight="1" x14ac:dyDescent="0.2">
      <c r="A1896" s="20" t="s">
        <v>13580</v>
      </c>
      <c r="B1896" s="21" t="s">
        <v>13581</v>
      </c>
      <c r="C1896" s="22" t="s">
        <v>149</v>
      </c>
      <c r="D1896" s="23" t="s">
        <v>13582</v>
      </c>
    </row>
    <row r="1897" spans="1:4" ht="33.950000000000003" customHeight="1" x14ac:dyDescent="0.2">
      <c r="A1897" s="20" t="s">
        <v>13583</v>
      </c>
      <c r="B1897" s="21" t="s">
        <v>13584</v>
      </c>
      <c r="C1897" s="22" t="s">
        <v>149</v>
      </c>
      <c r="D1897" s="23" t="s">
        <v>13585</v>
      </c>
    </row>
    <row r="1898" spans="1:4" ht="33.950000000000003" customHeight="1" x14ac:dyDescent="0.2">
      <c r="A1898" s="20" t="s">
        <v>13586</v>
      </c>
      <c r="B1898" s="21" t="s">
        <v>13587</v>
      </c>
      <c r="C1898" s="22" t="s">
        <v>149</v>
      </c>
      <c r="D1898" s="23" t="s">
        <v>13588</v>
      </c>
    </row>
    <row r="1899" spans="1:4" ht="33.950000000000003" customHeight="1" x14ac:dyDescent="0.2">
      <c r="A1899" s="20" t="s">
        <v>13589</v>
      </c>
      <c r="B1899" s="21" t="s">
        <v>13590</v>
      </c>
      <c r="C1899" s="22" t="s">
        <v>149</v>
      </c>
      <c r="D1899" s="23" t="s">
        <v>13591</v>
      </c>
    </row>
    <row r="1900" spans="1:4" ht="33.950000000000003" customHeight="1" x14ac:dyDescent="0.2">
      <c r="A1900" s="20" t="s">
        <v>13592</v>
      </c>
      <c r="B1900" s="21" t="s">
        <v>13593</v>
      </c>
      <c r="C1900" s="22" t="s">
        <v>149</v>
      </c>
      <c r="D1900" s="23" t="s">
        <v>13594</v>
      </c>
    </row>
    <row r="1901" spans="1:4" ht="33.950000000000003" customHeight="1" x14ac:dyDescent="0.2">
      <c r="A1901" s="20" t="s">
        <v>13595</v>
      </c>
      <c r="B1901" s="21" t="s">
        <v>13596</v>
      </c>
      <c r="C1901" s="22" t="s">
        <v>149</v>
      </c>
      <c r="D1901" s="23" t="s">
        <v>13597</v>
      </c>
    </row>
    <row r="1902" spans="1:4" ht="33.950000000000003" customHeight="1" x14ac:dyDescent="0.2">
      <c r="A1902" s="20" t="s">
        <v>13598</v>
      </c>
      <c r="B1902" s="21" t="s">
        <v>13599</v>
      </c>
      <c r="C1902" s="22" t="s">
        <v>149</v>
      </c>
      <c r="D1902" s="23" t="s">
        <v>13600</v>
      </c>
    </row>
    <row r="1903" spans="1:4" ht="33.950000000000003" customHeight="1" x14ac:dyDescent="0.2">
      <c r="A1903" s="20" t="s">
        <v>13601</v>
      </c>
      <c r="B1903" s="21" t="s">
        <v>13602</v>
      </c>
      <c r="C1903" s="22" t="s">
        <v>149</v>
      </c>
      <c r="D1903" s="23" t="s">
        <v>13603</v>
      </c>
    </row>
    <row r="1904" spans="1:4" ht="33.950000000000003" customHeight="1" x14ac:dyDescent="0.2">
      <c r="A1904" s="20" t="s">
        <v>13604</v>
      </c>
      <c r="B1904" s="21" t="s">
        <v>13605</v>
      </c>
      <c r="C1904" s="22" t="s">
        <v>149</v>
      </c>
      <c r="D1904" s="23" t="s">
        <v>13606</v>
      </c>
    </row>
    <row r="1905" spans="1:4" ht="33.950000000000003" customHeight="1" x14ac:dyDescent="0.2">
      <c r="A1905" s="20" t="s">
        <v>13607</v>
      </c>
      <c r="B1905" s="21" t="s">
        <v>13608</v>
      </c>
      <c r="C1905" s="22" t="s">
        <v>149</v>
      </c>
      <c r="D1905" s="23" t="s">
        <v>13609</v>
      </c>
    </row>
    <row r="1906" spans="1:4" ht="33.950000000000003" customHeight="1" x14ac:dyDescent="0.2">
      <c r="A1906" s="20" t="s">
        <v>13610</v>
      </c>
      <c r="B1906" s="21" t="s">
        <v>13611</v>
      </c>
      <c r="C1906" s="22" t="s">
        <v>149</v>
      </c>
      <c r="D1906" s="23" t="s">
        <v>13612</v>
      </c>
    </row>
    <row r="1907" spans="1:4" ht="33.950000000000003" customHeight="1" x14ac:dyDescent="0.2">
      <c r="A1907" s="20" t="s">
        <v>13613</v>
      </c>
      <c r="B1907" s="21" t="s">
        <v>13614</v>
      </c>
      <c r="C1907" s="22" t="s">
        <v>149</v>
      </c>
      <c r="D1907" s="23" t="s">
        <v>13615</v>
      </c>
    </row>
    <row r="1908" spans="1:4" ht="33.950000000000003" customHeight="1" x14ac:dyDescent="0.2">
      <c r="A1908" s="20" t="s">
        <v>13616</v>
      </c>
      <c r="B1908" s="21" t="s">
        <v>13617</v>
      </c>
      <c r="C1908" s="22" t="s">
        <v>149</v>
      </c>
      <c r="D1908" s="23" t="s">
        <v>9534</v>
      </c>
    </row>
    <row r="1909" spans="1:4" ht="33.950000000000003" customHeight="1" x14ac:dyDescent="0.2">
      <c r="A1909" s="20" t="s">
        <v>13618</v>
      </c>
      <c r="B1909" s="21" t="s">
        <v>13619</v>
      </c>
      <c r="C1909" s="22" t="s">
        <v>149</v>
      </c>
      <c r="D1909" s="23" t="s">
        <v>13620</v>
      </c>
    </row>
    <row r="1910" spans="1:4" ht="33.950000000000003" customHeight="1" x14ac:dyDescent="0.2">
      <c r="A1910" s="20" t="s">
        <v>13621</v>
      </c>
      <c r="B1910" s="21" t="s">
        <v>13622</v>
      </c>
      <c r="C1910" s="22" t="s">
        <v>149</v>
      </c>
      <c r="D1910" s="23" t="s">
        <v>13623</v>
      </c>
    </row>
    <row r="1911" spans="1:4" ht="33.950000000000003" customHeight="1" x14ac:dyDescent="0.2">
      <c r="A1911" s="20" t="s">
        <v>13624</v>
      </c>
      <c r="B1911" s="21" t="s">
        <v>13625</v>
      </c>
      <c r="C1911" s="22" t="s">
        <v>149</v>
      </c>
      <c r="D1911" s="23" t="s">
        <v>13626</v>
      </c>
    </row>
    <row r="1912" spans="1:4" ht="33.950000000000003" customHeight="1" x14ac:dyDescent="0.2">
      <c r="A1912" s="20" t="s">
        <v>13627</v>
      </c>
      <c r="B1912" s="21" t="s">
        <v>13628</v>
      </c>
      <c r="C1912" s="22" t="s">
        <v>149</v>
      </c>
      <c r="D1912" s="23" t="s">
        <v>13629</v>
      </c>
    </row>
    <row r="1913" spans="1:4" ht="33.950000000000003" customHeight="1" x14ac:dyDescent="0.2">
      <c r="A1913" s="20" t="s">
        <v>13630</v>
      </c>
      <c r="B1913" s="21" t="s">
        <v>13631</v>
      </c>
      <c r="C1913" s="22" t="s">
        <v>97</v>
      </c>
      <c r="D1913" s="23" t="s">
        <v>13632</v>
      </c>
    </row>
    <row r="1914" spans="1:4" ht="33.950000000000003" customHeight="1" x14ac:dyDescent="0.2">
      <c r="A1914" s="20" t="s">
        <v>13633</v>
      </c>
      <c r="B1914" s="21" t="s">
        <v>13634</v>
      </c>
      <c r="C1914" s="22" t="s">
        <v>97</v>
      </c>
      <c r="D1914" s="23" t="s">
        <v>13635</v>
      </c>
    </row>
    <row r="1915" spans="1:4" ht="33.950000000000003" customHeight="1" x14ac:dyDescent="0.2">
      <c r="A1915" s="20" t="s">
        <v>13636</v>
      </c>
      <c r="B1915" s="21" t="s">
        <v>13637</v>
      </c>
      <c r="C1915" s="22" t="s">
        <v>97</v>
      </c>
      <c r="D1915" s="23" t="s">
        <v>13638</v>
      </c>
    </row>
    <row r="1916" spans="1:4" ht="33.950000000000003" customHeight="1" x14ac:dyDescent="0.2">
      <c r="A1916" s="20" t="s">
        <v>13639</v>
      </c>
      <c r="B1916" s="21" t="s">
        <v>13640</v>
      </c>
      <c r="C1916" s="22" t="s">
        <v>97</v>
      </c>
      <c r="D1916" s="23" t="s">
        <v>13641</v>
      </c>
    </row>
    <row r="1917" spans="1:4" ht="33.950000000000003" customHeight="1" x14ac:dyDescent="0.2">
      <c r="A1917" s="20" t="s">
        <v>13642</v>
      </c>
      <c r="B1917" s="21" t="s">
        <v>13643</v>
      </c>
      <c r="C1917" s="22" t="s">
        <v>97</v>
      </c>
      <c r="D1917" s="23" t="s">
        <v>13644</v>
      </c>
    </row>
    <row r="1918" spans="1:4" ht="33.950000000000003" customHeight="1" x14ac:dyDescent="0.2">
      <c r="A1918" s="20" t="s">
        <v>13645</v>
      </c>
      <c r="B1918" s="21" t="s">
        <v>13646</v>
      </c>
      <c r="C1918" s="22" t="s">
        <v>97</v>
      </c>
      <c r="D1918" s="23" t="s">
        <v>13647</v>
      </c>
    </row>
    <row r="1919" spans="1:4" ht="33.950000000000003" customHeight="1" x14ac:dyDescent="0.2">
      <c r="A1919" s="20" t="s">
        <v>13648</v>
      </c>
      <c r="B1919" s="21" t="s">
        <v>13649</v>
      </c>
      <c r="C1919" s="22" t="s">
        <v>97</v>
      </c>
      <c r="D1919" s="23" t="s">
        <v>13650</v>
      </c>
    </row>
    <row r="1920" spans="1:4" ht="33.950000000000003" customHeight="1" x14ac:dyDescent="0.2">
      <c r="A1920" s="20" t="s">
        <v>13651</v>
      </c>
      <c r="B1920" s="21" t="s">
        <v>13652</v>
      </c>
      <c r="C1920" s="22" t="s">
        <v>97</v>
      </c>
      <c r="D1920" s="23" t="s">
        <v>13653</v>
      </c>
    </row>
    <row r="1921" spans="1:4" ht="33.950000000000003" customHeight="1" x14ac:dyDescent="0.2">
      <c r="A1921" s="20" t="s">
        <v>13654</v>
      </c>
      <c r="B1921" s="21" t="s">
        <v>13655</v>
      </c>
      <c r="C1921" s="22" t="s">
        <v>97</v>
      </c>
      <c r="D1921" s="23" t="s">
        <v>13656</v>
      </c>
    </row>
    <row r="1922" spans="1:4" ht="33.950000000000003" customHeight="1" x14ac:dyDescent="0.2">
      <c r="A1922" s="20" t="s">
        <v>13657</v>
      </c>
      <c r="B1922" s="21" t="s">
        <v>13658</v>
      </c>
      <c r="C1922" s="22" t="s">
        <v>97</v>
      </c>
      <c r="D1922" s="23" t="s">
        <v>13659</v>
      </c>
    </row>
    <row r="1923" spans="1:4" ht="33.950000000000003" customHeight="1" x14ac:dyDescent="0.2">
      <c r="A1923" s="20" t="s">
        <v>13660</v>
      </c>
      <c r="B1923" s="21" t="s">
        <v>13661</v>
      </c>
      <c r="C1923" s="22" t="s">
        <v>97</v>
      </c>
      <c r="D1923" s="23" t="s">
        <v>13662</v>
      </c>
    </row>
    <row r="1924" spans="1:4" ht="33.950000000000003" customHeight="1" x14ac:dyDescent="0.2">
      <c r="A1924" s="20" t="s">
        <v>13663</v>
      </c>
      <c r="B1924" s="21" t="s">
        <v>13664</v>
      </c>
      <c r="C1924" s="22" t="s">
        <v>97</v>
      </c>
      <c r="D1924" s="23" t="s">
        <v>13665</v>
      </c>
    </row>
    <row r="1925" spans="1:4" ht="33.950000000000003" customHeight="1" x14ac:dyDescent="0.2">
      <c r="A1925" s="20" t="s">
        <v>13666</v>
      </c>
      <c r="B1925" s="21" t="s">
        <v>13667</v>
      </c>
      <c r="C1925" s="22" t="s">
        <v>97</v>
      </c>
      <c r="D1925" s="23" t="s">
        <v>13668</v>
      </c>
    </row>
    <row r="1926" spans="1:4" ht="33.950000000000003" customHeight="1" x14ac:dyDescent="0.2">
      <c r="A1926" s="20" t="s">
        <v>13669</v>
      </c>
      <c r="B1926" s="21" t="s">
        <v>13670</v>
      </c>
      <c r="C1926" s="22" t="s">
        <v>97</v>
      </c>
      <c r="D1926" s="23" t="s">
        <v>13671</v>
      </c>
    </row>
    <row r="1927" spans="1:4" ht="33.950000000000003" customHeight="1" x14ac:dyDescent="0.2">
      <c r="A1927" s="20" t="s">
        <v>13672</v>
      </c>
      <c r="B1927" s="21" t="s">
        <v>13673</v>
      </c>
      <c r="C1927" s="22" t="s">
        <v>97</v>
      </c>
      <c r="D1927" s="23" t="s">
        <v>13674</v>
      </c>
    </row>
    <row r="1928" spans="1:4" ht="33.950000000000003" customHeight="1" x14ac:dyDescent="0.2">
      <c r="A1928" s="20" t="s">
        <v>13675</v>
      </c>
      <c r="B1928" s="21" t="s">
        <v>13676</v>
      </c>
      <c r="C1928" s="22" t="s">
        <v>97</v>
      </c>
      <c r="D1928" s="23" t="s">
        <v>13677</v>
      </c>
    </row>
    <row r="1929" spans="1:4" ht="33.950000000000003" customHeight="1" x14ac:dyDescent="0.2">
      <c r="A1929" s="20" t="s">
        <v>13678</v>
      </c>
      <c r="B1929" s="21" t="s">
        <v>13679</v>
      </c>
      <c r="C1929" s="22" t="s">
        <v>97</v>
      </c>
      <c r="D1929" s="23" t="s">
        <v>13680</v>
      </c>
    </row>
    <row r="1930" spans="1:4" ht="33.950000000000003" customHeight="1" x14ac:dyDescent="0.2">
      <c r="A1930" s="20" t="s">
        <v>13681</v>
      </c>
      <c r="B1930" s="21" t="s">
        <v>13682</v>
      </c>
      <c r="C1930" s="22" t="s">
        <v>97</v>
      </c>
      <c r="D1930" s="23" t="s">
        <v>13683</v>
      </c>
    </row>
    <row r="1931" spans="1:4" ht="33.950000000000003" customHeight="1" x14ac:dyDescent="0.2">
      <c r="A1931" s="20" t="s">
        <v>13684</v>
      </c>
      <c r="B1931" s="21" t="s">
        <v>13685</v>
      </c>
      <c r="C1931" s="22" t="s">
        <v>97</v>
      </c>
      <c r="D1931" s="23" t="s">
        <v>13686</v>
      </c>
    </row>
    <row r="1932" spans="1:4" ht="33.950000000000003" customHeight="1" x14ac:dyDescent="0.2">
      <c r="A1932" s="20" t="s">
        <v>13687</v>
      </c>
      <c r="B1932" s="21" t="s">
        <v>13688</v>
      </c>
      <c r="C1932" s="22" t="s">
        <v>97</v>
      </c>
      <c r="D1932" s="23" t="s">
        <v>13689</v>
      </c>
    </row>
    <row r="1933" spans="1:4" ht="33.950000000000003" customHeight="1" x14ac:dyDescent="0.2">
      <c r="A1933" s="20" t="s">
        <v>13690</v>
      </c>
      <c r="B1933" s="21" t="s">
        <v>13691</v>
      </c>
      <c r="C1933" s="22" t="s">
        <v>97</v>
      </c>
      <c r="D1933" s="23" t="s">
        <v>13692</v>
      </c>
    </row>
    <row r="1934" spans="1:4" ht="33.950000000000003" customHeight="1" x14ac:dyDescent="0.2">
      <c r="A1934" s="20" t="s">
        <v>13693</v>
      </c>
      <c r="B1934" s="21" t="s">
        <v>13694</v>
      </c>
      <c r="C1934" s="22" t="s">
        <v>97</v>
      </c>
      <c r="D1934" s="23" t="s">
        <v>13695</v>
      </c>
    </row>
    <row r="1935" spans="1:4" ht="33.950000000000003" customHeight="1" x14ac:dyDescent="0.2">
      <c r="A1935" s="20" t="s">
        <v>13696</v>
      </c>
      <c r="B1935" s="21" t="s">
        <v>13697</v>
      </c>
      <c r="C1935" s="22" t="s">
        <v>97</v>
      </c>
      <c r="D1935" s="23" t="s">
        <v>13698</v>
      </c>
    </row>
    <row r="1936" spans="1:4" ht="33.950000000000003" customHeight="1" x14ac:dyDescent="0.2">
      <c r="A1936" s="20" t="s">
        <v>13699</v>
      </c>
      <c r="B1936" s="21" t="s">
        <v>13700</v>
      </c>
      <c r="C1936" s="22" t="s">
        <v>97</v>
      </c>
      <c r="D1936" s="23" t="s">
        <v>13701</v>
      </c>
    </row>
    <row r="1937" spans="1:4" ht="33.950000000000003" customHeight="1" x14ac:dyDescent="0.2">
      <c r="A1937" s="20" t="s">
        <v>13702</v>
      </c>
      <c r="B1937" s="21" t="s">
        <v>13703</v>
      </c>
      <c r="C1937" s="22" t="s">
        <v>97</v>
      </c>
      <c r="D1937" s="23" t="s">
        <v>13704</v>
      </c>
    </row>
    <row r="1938" spans="1:4" ht="33.950000000000003" customHeight="1" x14ac:dyDescent="0.2">
      <c r="A1938" s="20" t="s">
        <v>13705</v>
      </c>
      <c r="B1938" s="21" t="s">
        <v>13706</v>
      </c>
      <c r="C1938" s="22" t="s">
        <v>97</v>
      </c>
      <c r="D1938" s="23" t="s">
        <v>13707</v>
      </c>
    </row>
    <row r="1939" spans="1:4" ht="33.950000000000003" customHeight="1" x14ac:dyDescent="0.2">
      <c r="A1939" s="20" t="s">
        <v>13708</v>
      </c>
      <c r="B1939" s="21" t="s">
        <v>13709</v>
      </c>
      <c r="C1939" s="22" t="s">
        <v>97</v>
      </c>
      <c r="D1939" s="23" t="s">
        <v>13710</v>
      </c>
    </row>
    <row r="1940" spans="1:4" ht="33.950000000000003" customHeight="1" x14ac:dyDescent="0.2">
      <c r="A1940" s="20" t="s">
        <v>13711</v>
      </c>
      <c r="B1940" s="21" t="s">
        <v>13712</v>
      </c>
      <c r="C1940" s="22" t="s">
        <v>97</v>
      </c>
      <c r="D1940" s="23" t="s">
        <v>13713</v>
      </c>
    </row>
    <row r="1941" spans="1:4" ht="33.950000000000003" customHeight="1" x14ac:dyDescent="0.2">
      <c r="A1941" s="20" t="s">
        <v>13714</v>
      </c>
      <c r="B1941" s="21" t="s">
        <v>13715</v>
      </c>
      <c r="C1941" s="22" t="s">
        <v>97</v>
      </c>
      <c r="D1941" s="23" t="s">
        <v>13716</v>
      </c>
    </row>
    <row r="1942" spans="1:4" ht="33.950000000000003" customHeight="1" x14ac:dyDescent="0.2">
      <c r="A1942" s="20" t="s">
        <v>13717</v>
      </c>
      <c r="B1942" s="21" t="s">
        <v>13718</v>
      </c>
      <c r="C1942" s="22" t="s">
        <v>97</v>
      </c>
      <c r="D1942" s="23" t="s">
        <v>13719</v>
      </c>
    </row>
    <row r="1943" spans="1:4" ht="33.950000000000003" customHeight="1" x14ac:dyDescent="0.2">
      <c r="A1943" s="20" t="s">
        <v>13720</v>
      </c>
      <c r="B1943" s="21" t="s">
        <v>13721</v>
      </c>
      <c r="C1943" s="22" t="s">
        <v>97</v>
      </c>
      <c r="D1943" s="23" t="s">
        <v>13722</v>
      </c>
    </row>
    <row r="1944" spans="1:4" ht="33.950000000000003" customHeight="1" x14ac:dyDescent="0.2">
      <c r="A1944" s="20" t="s">
        <v>13723</v>
      </c>
      <c r="B1944" s="21" t="s">
        <v>13724</v>
      </c>
      <c r="C1944" s="22" t="s">
        <v>97</v>
      </c>
      <c r="D1944" s="23" t="s">
        <v>13725</v>
      </c>
    </row>
    <row r="1945" spans="1:4" ht="33.950000000000003" customHeight="1" x14ac:dyDescent="0.2">
      <c r="A1945" s="20" t="s">
        <v>13726</v>
      </c>
      <c r="B1945" s="21" t="s">
        <v>13727</v>
      </c>
      <c r="C1945" s="22" t="s">
        <v>97</v>
      </c>
      <c r="D1945" s="23" t="s">
        <v>13728</v>
      </c>
    </row>
    <row r="1946" spans="1:4" ht="33.950000000000003" customHeight="1" x14ac:dyDescent="0.2">
      <c r="A1946" s="20" t="s">
        <v>13729</v>
      </c>
      <c r="B1946" s="21" t="s">
        <v>13730</v>
      </c>
      <c r="C1946" s="22" t="s">
        <v>97</v>
      </c>
      <c r="D1946" s="23" t="s">
        <v>13731</v>
      </c>
    </row>
    <row r="1947" spans="1:4" ht="33.950000000000003" customHeight="1" x14ac:dyDescent="0.2">
      <c r="A1947" s="20" t="s">
        <v>13732</v>
      </c>
      <c r="B1947" s="21" t="s">
        <v>13733</v>
      </c>
      <c r="C1947" s="22" t="s">
        <v>97</v>
      </c>
      <c r="D1947" s="23" t="s">
        <v>13734</v>
      </c>
    </row>
    <row r="1948" spans="1:4" ht="33.950000000000003" customHeight="1" x14ac:dyDescent="0.2">
      <c r="A1948" s="20" t="s">
        <v>13735</v>
      </c>
      <c r="B1948" s="21" t="s">
        <v>13736</v>
      </c>
      <c r="C1948" s="22" t="s">
        <v>97</v>
      </c>
      <c r="D1948" s="23" t="s">
        <v>13737</v>
      </c>
    </row>
    <row r="1949" spans="1:4" ht="33.950000000000003" customHeight="1" x14ac:dyDescent="0.2">
      <c r="A1949" s="20" t="s">
        <v>13738</v>
      </c>
      <c r="B1949" s="21" t="s">
        <v>13739</v>
      </c>
      <c r="C1949" s="22" t="s">
        <v>97</v>
      </c>
      <c r="D1949" s="23" t="s">
        <v>13740</v>
      </c>
    </row>
    <row r="1950" spans="1:4" ht="33.950000000000003" customHeight="1" x14ac:dyDescent="0.2">
      <c r="A1950" s="20" t="s">
        <v>13741</v>
      </c>
      <c r="B1950" s="21" t="s">
        <v>13742</v>
      </c>
      <c r="C1950" s="22" t="s">
        <v>97</v>
      </c>
      <c r="D1950" s="23" t="s">
        <v>13743</v>
      </c>
    </row>
    <row r="1951" spans="1:4" ht="33.950000000000003" customHeight="1" x14ac:dyDescent="0.2">
      <c r="A1951" s="20" t="s">
        <v>13744</v>
      </c>
      <c r="B1951" s="21" t="s">
        <v>13745</v>
      </c>
      <c r="C1951" s="22" t="s">
        <v>97</v>
      </c>
      <c r="D1951" s="23" t="s">
        <v>13746</v>
      </c>
    </row>
    <row r="1952" spans="1:4" ht="33.950000000000003" customHeight="1" x14ac:dyDescent="0.2">
      <c r="A1952" s="20" t="s">
        <v>13747</v>
      </c>
      <c r="B1952" s="21" t="s">
        <v>13748</v>
      </c>
      <c r="C1952" s="22" t="s">
        <v>97</v>
      </c>
      <c r="D1952" s="23" t="s">
        <v>13749</v>
      </c>
    </row>
    <row r="1953" spans="1:4" ht="33.950000000000003" customHeight="1" x14ac:dyDescent="0.2">
      <c r="A1953" s="20" t="s">
        <v>13750</v>
      </c>
      <c r="B1953" s="21" t="s">
        <v>13751</v>
      </c>
      <c r="C1953" s="22" t="s">
        <v>97</v>
      </c>
      <c r="D1953" s="23" t="s">
        <v>13752</v>
      </c>
    </row>
    <row r="1954" spans="1:4" ht="33.950000000000003" customHeight="1" x14ac:dyDescent="0.2">
      <c r="A1954" s="20" t="s">
        <v>13753</v>
      </c>
      <c r="B1954" s="21" t="s">
        <v>13754</v>
      </c>
      <c r="C1954" s="22" t="s">
        <v>97</v>
      </c>
      <c r="D1954" s="23" t="s">
        <v>13755</v>
      </c>
    </row>
    <row r="1955" spans="1:4" ht="33.950000000000003" customHeight="1" x14ac:dyDescent="0.2">
      <c r="A1955" s="20" t="s">
        <v>13756</v>
      </c>
      <c r="B1955" s="21" t="s">
        <v>13757</v>
      </c>
      <c r="C1955" s="22" t="s">
        <v>97</v>
      </c>
      <c r="D1955" s="23" t="s">
        <v>13758</v>
      </c>
    </row>
    <row r="1956" spans="1:4" ht="33.950000000000003" customHeight="1" x14ac:dyDescent="0.2">
      <c r="A1956" s="20" t="s">
        <v>13759</v>
      </c>
      <c r="B1956" s="21" t="s">
        <v>13760</v>
      </c>
      <c r="C1956" s="22" t="s">
        <v>97</v>
      </c>
      <c r="D1956" s="23" t="s">
        <v>13761</v>
      </c>
    </row>
    <row r="1957" spans="1:4" ht="33.950000000000003" customHeight="1" x14ac:dyDescent="0.2">
      <c r="A1957" s="20" t="s">
        <v>13762</v>
      </c>
      <c r="B1957" s="21" t="s">
        <v>13763</v>
      </c>
      <c r="C1957" s="22" t="s">
        <v>97</v>
      </c>
      <c r="D1957" s="23" t="s">
        <v>13764</v>
      </c>
    </row>
    <row r="1958" spans="1:4" ht="33.950000000000003" customHeight="1" x14ac:dyDescent="0.2">
      <c r="A1958" s="20" t="s">
        <v>13765</v>
      </c>
      <c r="B1958" s="21" t="s">
        <v>13766</v>
      </c>
      <c r="C1958" s="22" t="s">
        <v>97</v>
      </c>
      <c r="D1958" s="23" t="s">
        <v>13767</v>
      </c>
    </row>
    <row r="1959" spans="1:4" ht="33.950000000000003" customHeight="1" x14ac:dyDescent="0.2">
      <c r="A1959" s="20" t="s">
        <v>13768</v>
      </c>
      <c r="B1959" s="21" t="s">
        <v>13769</v>
      </c>
      <c r="C1959" s="22" t="s">
        <v>97</v>
      </c>
      <c r="D1959" s="23" t="s">
        <v>13770</v>
      </c>
    </row>
    <row r="1960" spans="1:4" ht="33.950000000000003" customHeight="1" x14ac:dyDescent="0.2">
      <c r="A1960" s="20" t="s">
        <v>13771</v>
      </c>
      <c r="B1960" s="21" t="s">
        <v>13772</v>
      </c>
      <c r="C1960" s="22" t="s">
        <v>97</v>
      </c>
      <c r="D1960" s="23" t="s">
        <v>13773</v>
      </c>
    </row>
    <row r="1961" spans="1:4" ht="33.950000000000003" customHeight="1" x14ac:dyDescent="0.2">
      <c r="A1961" s="20" t="s">
        <v>13774</v>
      </c>
      <c r="B1961" s="21" t="s">
        <v>13775</v>
      </c>
      <c r="C1961" s="22" t="s">
        <v>97</v>
      </c>
      <c r="D1961" s="23" t="s">
        <v>13776</v>
      </c>
    </row>
    <row r="1962" spans="1:4" ht="33.950000000000003" customHeight="1" x14ac:dyDescent="0.2">
      <c r="A1962" s="20" t="s">
        <v>13777</v>
      </c>
      <c r="B1962" s="21" t="s">
        <v>13778</v>
      </c>
      <c r="C1962" s="22" t="s">
        <v>97</v>
      </c>
      <c r="D1962" s="23" t="s">
        <v>13779</v>
      </c>
    </row>
    <row r="1963" spans="1:4" ht="33.950000000000003" customHeight="1" x14ac:dyDescent="0.2">
      <c r="A1963" s="20" t="s">
        <v>13780</v>
      </c>
      <c r="B1963" s="21" t="s">
        <v>13781</v>
      </c>
      <c r="C1963" s="22" t="s">
        <v>97</v>
      </c>
      <c r="D1963" s="23" t="s">
        <v>13692</v>
      </c>
    </row>
    <row r="1964" spans="1:4" ht="33.950000000000003" customHeight="1" x14ac:dyDescent="0.2">
      <c r="A1964" s="20" t="s">
        <v>13782</v>
      </c>
      <c r="B1964" s="21" t="s">
        <v>13783</v>
      </c>
      <c r="C1964" s="22" t="s">
        <v>97</v>
      </c>
      <c r="D1964" s="23" t="s">
        <v>13784</v>
      </c>
    </row>
    <row r="1965" spans="1:4" ht="33.950000000000003" customHeight="1" x14ac:dyDescent="0.2">
      <c r="A1965" s="20" t="s">
        <v>13785</v>
      </c>
      <c r="B1965" s="21" t="s">
        <v>13786</v>
      </c>
      <c r="C1965" s="22" t="s">
        <v>97</v>
      </c>
      <c r="D1965" s="23" t="s">
        <v>13787</v>
      </c>
    </row>
    <row r="1966" spans="1:4" ht="33.950000000000003" customHeight="1" x14ac:dyDescent="0.2">
      <c r="A1966" s="20" t="s">
        <v>13788</v>
      </c>
      <c r="B1966" s="21" t="s">
        <v>13789</v>
      </c>
      <c r="C1966" s="22" t="s">
        <v>97</v>
      </c>
      <c r="D1966" s="23" t="s">
        <v>13790</v>
      </c>
    </row>
    <row r="1967" spans="1:4" ht="33.950000000000003" customHeight="1" x14ac:dyDescent="0.2">
      <c r="A1967" s="20" t="s">
        <v>13791</v>
      </c>
      <c r="B1967" s="21" t="s">
        <v>13792</v>
      </c>
      <c r="C1967" s="22" t="s">
        <v>97</v>
      </c>
      <c r="D1967" s="23" t="s">
        <v>13793</v>
      </c>
    </row>
    <row r="1968" spans="1:4" ht="33.950000000000003" customHeight="1" x14ac:dyDescent="0.2">
      <c r="A1968" s="20" t="s">
        <v>13794</v>
      </c>
      <c r="B1968" s="21" t="s">
        <v>13795</v>
      </c>
      <c r="C1968" s="22" t="s">
        <v>97</v>
      </c>
      <c r="D1968" s="23" t="s">
        <v>13796</v>
      </c>
    </row>
    <row r="1969" spans="1:4" ht="33.950000000000003" customHeight="1" x14ac:dyDescent="0.2">
      <c r="A1969" s="20" t="s">
        <v>13797</v>
      </c>
      <c r="B1969" s="21" t="s">
        <v>13798</v>
      </c>
      <c r="C1969" s="22" t="s">
        <v>97</v>
      </c>
      <c r="D1969" s="23" t="s">
        <v>13799</v>
      </c>
    </row>
    <row r="1970" spans="1:4" ht="33.950000000000003" customHeight="1" x14ac:dyDescent="0.2">
      <c r="A1970" s="20" t="s">
        <v>13800</v>
      </c>
      <c r="B1970" s="21" t="s">
        <v>13801</v>
      </c>
      <c r="C1970" s="22" t="s">
        <v>97</v>
      </c>
      <c r="D1970" s="23" t="s">
        <v>13802</v>
      </c>
    </row>
    <row r="1971" spans="1:4" ht="33.950000000000003" customHeight="1" x14ac:dyDescent="0.2">
      <c r="A1971" s="20" t="s">
        <v>13803</v>
      </c>
      <c r="B1971" s="21" t="s">
        <v>13804</v>
      </c>
      <c r="C1971" s="22" t="s">
        <v>97</v>
      </c>
      <c r="D1971" s="23" t="s">
        <v>13805</v>
      </c>
    </row>
    <row r="1972" spans="1:4" ht="33.950000000000003" customHeight="1" x14ac:dyDescent="0.2">
      <c r="A1972" s="20" t="s">
        <v>13806</v>
      </c>
      <c r="B1972" s="21" t="s">
        <v>13807</v>
      </c>
      <c r="C1972" s="22" t="s">
        <v>97</v>
      </c>
      <c r="D1972" s="23" t="s">
        <v>13808</v>
      </c>
    </row>
    <row r="1973" spans="1:4" ht="33.950000000000003" customHeight="1" x14ac:dyDescent="0.2">
      <c r="A1973" s="20" t="s">
        <v>13809</v>
      </c>
      <c r="B1973" s="21" t="s">
        <v>13810</v>
      </c>
      <c r="C1973" s="22" t="s">
        <v>97</v>
      </c>
      <c r="D1973" s="23" t="s">
        <v>13811</v>
      </c>
    </row>
    <row r="1974" spans="1:4" ht="33.950000000000003" customHeight="1" x14ac:dyDescent="0.2">
      <c r="A1974" s="20" t="s">
        <v>13812</v>
      </c>
      <c r="B1974" s="21" t="s">
        <v>13813</v>
      </c>
      <c r="C1974" s="22" t="s">
        <v>97</v>
      </c>
      <c r="D1974" s="23" t="s">
        <v>13814</v>
      </c>
    </row>
    <row r="1975" spans="1:4" ht="33.950000000000003" customHeight="1" x14ac:dyDescent="0.2">
      <c r="A1975" s="20" t="s">
        <v>13815</v>
      </c>
      <c r="B1975" s="21" t="s">
        <v>13816</v>
      </c>
      <c r="C1975" s="22" t="s">
        <v>97</v>
      </c>
      <c r="D1975" s="23" t="s">
        <v>13817</v>
      </c>
    </row>
    <row r="1976" spans="1:4" ht="33.950000000000003" customHeight="1" x14ac:dyDescent="0.2">
      <c r="A1976" s="20" t="s">
        <v>13818</v>
      </c>
      <c r="B1976" s="21" t="s">
        <v>13819</v>
      </c>
      <c r="C1976" s="22" t="s">
        <v>97</v>
      </c>
      <c r="D1976" s="23" t="s">
        <v>13820</v>
      </c>
    </row>
    <row r="1977" spans="1:4" ht="33.950000000000003" customHeight="1" x14ac:dyDescent="0.2">
      <c r="A1977" s="20" t="s">
        <v>13821</v>
      </c>
      <c r="B1977" s="21" t="s">
        <v>13822</v>
      </c>
      <c r="C1977" s="22" t="s">
        <v>97</v>
      </c>
      <c r="D1977" s="23" t="s">
        <v>13823</v>
      </c>
    </row>
    <row r="1978" spans="1:4" ht="33.950000000000003" customHeight="1" x14ac:dyDescent="0.2">
      <c r="A1978" s="20" t="s">
        <v>13824</v>
      </c>
      <c r="B1978" s="21" t="s">
        <v>13825</v>
      </c>
      <c r="C1978" s="22" t="s">
        <v>97</v>
      </c>
      <c r="D1978" s="23" t="s">
        <v>13826</v>
      </c>
    </row>
    <row r="1979" spans="1:4" ht="33.950000000000003" customHeight="1" x14ac:dyDescent="0.2">
      <c r="A1979" s="20" t="s">
        <v>13827</v>
      </c>
      <c r="B1979" s="21" t="s">
        <v>13828</v>
      </c>
      <c r="C1979" s="22" t="s">
        <v>97</v>
      </c>
      <c r="D1979" s="23" t="s">
        <v>13829</v>
      </c>
    </row>
    <row r="1980" spans="1:4" ht="33.950000000000003" customHeight="1" x14ac:dyDescent="0.2">
      <c r="A1980" s="20" t="s">
        <v>13830</v>
      </c>
      <c r="B1980" s="21" t="s">
        <v>13831</v>
      </c>
      <c r="C1980" s="22" t="s">
        <v>97</v>
      </c>
      <c r="D1980" s="23" t="s">
        <v>13832</v>
      </c>
    </row>
    <row r="1981" spans="1:4" ht="33.950000000000003" customHeight="1" x14ac:dyDescent="0.2">
      <c r="A1981" s="20" t="s">
        <v>13833</v>
      </c>
      <c r="B1981" s="21" t="s">
        <v>13834</v>
      </c>
      <c r="C1981" s="22" t="s">
        <v>97</v>
      </c>
      <c r="D1981" s="23" t="s">
        <v>13835</v>
      </c>
    </row>
    <row r="1982" spans="1:4" ht="33.950000000000003" customHeight="1" x14ac:dyDescent="0.2">
      <c r="A1982" s="20" t="s">
        <v>13836</v>
      </c>
      <c r="B1982" s="21" t="s">
        <v>13837</v>
      </c>
      <c r="C1982" s="22" t="s">
        <v>97</v>
      </c>
      <c r="D1982" s="23" t="s">
        <v>13838</v>
      </c>
    </row>
    <row r="1983" spans="1:4" ht="33.950000000000003" customHeight="1" x14ac:dyDescent="0.2">
      <c r="A1983" s="20" t="s">
        <v>13839</v>
      </c>
      <c r="B1983" s="21" t="s">
        <v>13840</v>
      </c>
      <c r="C1983" s="22" t="s">
        <v>97</v>
      </c>
      <c r="D1983" s="23" t="s">
        <v>13841</v>
      </c>
    </row>
    <row r="1984" spans="1:4" ht="33.950000000000003" customHeight="1" x14ac:dyDescent="0.2">
      <c r="A1984" s="20" t="s">
        <v>13842</v>
      </c>
      <c r="B1984" s="21" t="s">
        <v>13843</v>
      </c>
      <c r="C1984" s="22" t="s">
        <v>97</v>
      </c>
      <c r="D1984" s="23" t="s">
        <v>13844</v>
      </c>
    </row>
    <row r="1985" spans="1:4" ht="33.950000000000003" customHeight="1" x14ac:dyDescent="0.2">
      <c r="A1985" s="20" t="s">
        <v>13845</v>
      </c>
      <c r="B1985" s="21" t="s">
        <v>13846</v>
      </c>
      <c r="C1985" s="22" t="s">
        <v>97</v>
      </c>
      <c r="D1985" s="23" t="s">
        <v>13847</v>
      </c>
    </row>
    <row r="1986" spans="1:4" ht="33.950000000000003" customHeight="1" x14ac:dyDescent="0.2">
      <c r="A1986" s="20" t="s">
        <v>13848</v>
      </c>
      <c r="B1986" s="21" t="s">
        <v>13849</v>
      </c>
      <c r="C1986" s="22" t="s">
        <v>97</v>
      </c>
      <c r="D1986" s="23" t="s">
        <v>13850</v>
      </c>
    </row>
    <row r="1987" spans="1:4" ht="33.950000000000003" customHeight="1" x14ac:dyDescent="0.2">
      <c r="A1987" s="20" t="s">
        <v>13851</v>
      </c>
      <c r="B1987" s="21" t="s">
        <v>13852</v>
      </c>
      <c r="C1987" s="22" t="s">
        <v>97</v>
      </c>
      <c r="D1987" s="23" t="s">
        <v>13853</v>
      </c>
    </row>
    <row r="1988" spans="1:4" ht="33.950000000000003" customHeight="1" x14ac:dyDescent="0.2">
      <c r="A1988" s="20" t="s">
        <v>13854</v>
      </c>
      <c r="B1988" s="21" t="s">
        <v>13855</v>
      </c>
      <c r="C1988" s="22" t="s">
        <v>97</v>
      </c>
      <c r="D1988" s="23" t="s">
        <v>13856</v>
      </c>
    </row>
    <row r="1989" spans="1:4" ht="33.950000000000003" customHeight="1" x14ac:dyDescent="0.2">
      <c r="A1989" s="20" t="s">
        <v>13857</v>
      </c>
      <c r="B1989" s="21" t="s">
        <v>13858</v>
      </c>
      <c r="C1989" s="22" t="s">
        <v>97</v>
      </c>
      <c r="D1989" s="23" t="s">
        <v>13859</v>
      </c>
    </row>
    <row r="1990" spans="1:4" ht="33.950000000000003" customHeight="1" x14ac:dyDescent="0.2">
      <c r="A1990" s="20" t="s">
        <v>13860</v>
      </c>
      <c r="B1990" s="21" t="s">
        <v>13861</v>
      </c>
      <c r="C1990" s="22" t="s">
        <v>97</v>
      </c>
      <c r="D1990" s="23" t="s">
        <v>13862</v>
      </c>
    </row>
    <row r="1991" spans="1:4" ht="33.950000000000003" customHeight="1" x14ac:dyDescent="0.2">
      <c r="A1991" s="20" t="s">
        <v>13863</v>
      </c>
      <c r="B1991" s="21" t="s">
        <v>13864</v>
      </c>
      <c r="C1991" s="22" t="s">
        <v>205</v>
      </c>
      <c r="D1991" s="23" t="s">
        <v>13865</v>
      </c>
    </row>
    <row r="1992" spans="1:4" ht="33.950000000000003" customHeight="1" x14ac:dyDescent="0.2">
      <c r="A1992" s="20" t="s">
        <v>13866</v>
      </c>
      <c r="B1992" s="21" t="s">
        <v>13867</v>
      </c>
      <c r="C1992" s="22" t="s">
        <v>205</v>
      </c>
      <c r="D1992" s="23" t="s">
        <v>10954</v>
      </c>
    </row>
    <row r="1993" spans="1:4" ht="33.950000000000003" customHeight="1" x14ac:dyDescent="0.2">
      <c r="A1993" s="20" t="s">
        <v>13868</v>
      </c>
      <c r="B1993" s="21" t="s">
        <v>13869</v>
      </c>
      <c r="C1993" s="22" t="s">
        <v>97</v>
      </c>
      <c r="D1993" s="23" t="s">
        <v>13870</v>
      </c>
    </row>
    <row r="1994" spans="1:4" ht="33.950000000000003" customHeight="1" x14ac:dyDescent="0.2">
      <c r="A1994" s="20" t="s">
        <v>13871</v>
      </c>
      <c r="B1994" s="21" t="s">
        <v>13872</v>
      </c>
      <c r="C1994" s="22" t="s">
        <v>97</v>
      </c>
      <c r="D1994" s="23" t="s">
        <v>13873</v>
      </c>
    </row>
    <row r="1995" spans="1:4" ht="33.950000000000003" customHeight="1" x14ac:dyDescent="0.2">
      <c r="A1995" s="20" t="s">
        <v>13874</v>
      </c>
      <c r="B1995" s="21" t="s">
        <v>13875</v>
      </c>
      <c r="C1995" s="22" t="s">
        <v>97</v>
      </c>
      <c r="D1995" s="23" t="s">
        <v>13876</v>
      </c>
    </row>
    <row r="1996" spans="1:4" ht="33.950000000000003" customHeight="1" x14ac:dyDescent="0.2">
      <c r="A1996" s="20" t="s">
        <v>13877</v>
      </c>
      <c r="B1996" s="21" t="s">
        <v>13878</v>
      </c>
      <c r="C1996" s="22" t="s">
        <v>97</v>
      </c>
      <c r="D1996" s="23" t="s">
        <v>13879</v>
      </c>
    </row>
    <row r="1997" spans="1:4" ht="33.950000000000003" customHeight="1" x14ac:dyDescent="0.2">
      <c r="A1997" s="20" t="s">
        <v>13880</v>
      </c>
      <c r="B1997" s="21" t="s">
        <v>13881</v>
      </c>
      <c r="C1997" s="22" t="s">
        <v>97</v>
      </c>
      <c r="D1997" s="23" t="s">
        <v>13882</v>
      </c>
    </row>
    <row r="1998" spans="1:4" ht="33.950000000000003" customHeight="1" x14ac:dyDescent="0.2">
      <c r="A1998" s="20" t="s">
        <v>13883</v>
      </c>
      <c r="B1998" s="21" t="s">
        <v>13884</v>
      </c>
      <c r="C1998" s="22" t="s">
        <v>97</v>
      </c>
      <c r="D1998" s="23" t="s">
        <v>13885</v>
      </c>
    </row>
    <row r="1999" spans="1:4" ht="33.950000000000003" customHeight="1" x14ac:dyDescent="0.2">
      <c r="A1999" s="20" t="s">
        <v>13886</v>
      </c>
      <c r="B1999" s="21" t="s">
        <v>13887</v>
      </c>
      <c r="C1999" s="22" t="s">
        <v>97</v>
      </c>
      <c r="D1999" s="23" t="s">
        <v>13888</v>
      </c>
    </row>
    <row r="2000" spans="1:4" ht="33.950000000000003" customHeight="1" x14ac:dyDescent="0.2">
      <c r="A2000" s="20" t="s">
        <v>13889</v>
      </c>
      <c r="B2000" s="21" t="s">
        <v>13890</v>
      </c>
      <c r="C2000" s="22" t="s">
        <v>97</v>
      </c>
      <c r="D2000" s="23" t="s">
        <v>13891</v>
      </c>
    </row>
    <row r="2001" spans="1:4" ht="33.950000000000003" customHeight="1" x14ac:dyDescent="0.2">
      <c r="A2001" s="20" t="s">
        <v>13892</v>
      </c>
      <c r="B2001" s="21" t="s">
        <v>13893</v>
      </c>
      <c r="C2001" s="22" t="s">
        <v>97</v>
      </c>
      <c r="D2001" s="23" t="s">
        <v>13894</v>
      </c>
    </row>
    <row r="2002" spans="1:4" ht="33.950000000000003" customHeight="1" x14ac:dyDescent="0.2">
      <c r="A2002" s="20" t="s">
        <v>13895</v>
      </c>
      <c r="B2002" s="21" t="s">
        <v>13896</v>
      </c>
      <c r="C2002" s="22" t="s">
        <v>97</v>
      </c>
      <c r="D2002" s="23" t="s">
        <v>13897</v>
      </c>
    </row>
    <row r="2003" spans="1:4" ht="33.950000000000003" customHeight="1" x14ac:dyDescent="0.2">
      <c r="A2003" s="20" t="s">
        <v>13898</v>
      </c>
      <c r="B2003" s="21" t="s">
        <v>13899</v>
      </c>
      <c r="C2003" s="22" t="s">
        <v>97</v>
      </c>
      <c r="D2003" s="23" t="s">
        <v>13900</v>
      </c>
    </row>
    <row r="2004" spans="1:4" ht="33.950000000000003" customHeight="1" x14ac:dyDescent="0.2">
      <c r="A2004" s="20" t="s">
        <v>13901</v>
      </c>
      <c r="B2004" s="21" t="s">
        <v>13902</v>
      </c>
      <c r="C2004" s="22" t="s">
        <v>97</v>
      </c>
      <c r="D2004" s="23" t="s">
        <v>13903</v>
      </c>
    </row>
    <row r="2005" spans="1:4" ht="33.950000000000003" customHeight="1" x14ac:dyDescent="0.2">
      <c r="A2005" s="20" t="s">
        <v>13904</v>
      </c>
      <c r="B2005" s="21" t="s">
        <v>13905</v>
      </c>
      <c r="C2005" s="22" t="s">
        <v>97</v>
      </c>
      <c r="D2005" s="23" t="s">
        <v>13906</v>
      </c>
    </row>
    <row r="2006" spans="1:4" ht="33.950000000000003" customHeight="1" x14ac:dyDescent="0.2">
      <c r="A2006" s="20" t="s">
        <v>13907</v>
      </c>
      <c r="B2006" s="21" t="s">
        <v>13908</v>
      </c>
      <c r="C2006" s="22" t="s">
        <v>97</v>
      </c>
      <c r="D2006" s="23" t="s">
        <v>13909</v>
      </c>
    </row>
    <row r="2007" spans="1:4" ht="33.950000000000003" customHeight="1" x14ac:dyDescent="0.2">
      <c r="A2007" s="20" t="s">
        <v>13910</v>
      </c>
      <c r="B2007" s="21" t="s">
        <v>13911</v>
      </c>
      <c r="C2007" s="22" t="s">
        <v>97</v>
      </c>
      <c r="D2007" s="23" t="s">
        <v>13912</v>
      </c>
    </row>
    <row r="2008" spans="1:4" ht="33.950000000000003" customHeight="1" x14ac:dyDescent="0.2">
      <c r="A2008" s="20" t="s">
        <v>13913</v>
      </c>
      <c r="B2008" s="21" t="s">
        <v>13914</v>
      </c>
      <c r="C2008" s="22" t="s">
        <v>97</v>
      </c>
      <c r="D2008" s="23" t="s">
        <v>13915</v>
      </c>
    </row>
    <row r="2009" spans="1:4" ht="33.950000000000003" customHeight="1" x14ac:dyDescent="0.2">
      <c r="A2009" s="20" t="s">
        <v>13916</v>
      </c>
      <c r="B2009" s="21" t="s">
        <v>13917</v>
      </c>
      <c r="C2009" s="22" t="s">
        <v>97</v>
      </c>
      <c r="D2009" s="23" t="s">
        <v>13918</v>
      </c>
    </row>
    <row r="2010" spans="1:4" ht="33.950000000000003" customHeight="1" x14ac:dyDescent="0.2">
      <c r="A2010" s="20" t="s">
        <v>13919</v>
      </c>
      <c r="B2010" s="21" t="s">
        <v>13920</v>
      </c>
      <c r="C2010" s="22" t="s">
        <v>97</v>
      </c>
      <c r="D2010" s="23" t="s">
        <v>13921</v>
      </c>
    </row>
    <row r="2011" spans="1:4" ht="33.950000000000003" customHeight="1" x14ac:dyDescent="0.2">
      <c r="A2011" s="20" t="s">
        <v>13922</v>
      </c>
      <c r="B2011" s="21" t="s">
        <v>13923</v>
      </c>
      <c r="C2011" s="22" t="s">
        <v>97</v>
      </c>
      <c r="D2011" s="23" t="s">
        <v>13924</v>
      </c>
    </row>
    <row r="2012" spans="1:4" ht="33.950000000000003" customHeight="1" x14ac:dyDescent="0.2">
      <c r="A2012" s="20" t="s">
        <v>13925</v>
      </c>
      <c r="B2012" s="21" t="s">
        <v>13926</v>
      </c>
      <c r="C2012" s="22" t="s">
        <v>97</v>
      </c>
      <c r="D2012" s="23" t="s">
        <v>13927</v>
      </c>
    </row>
    <row r="2013" spans="1:4" ht="33.950000000000003" customHeight="1" x14ac:dyDescent="0.2">
      <c r="A2013" s="20" t="s">
        <v>13928</v>
      </c>
      <c r="B2013" s="21" t="s">
        <v>13929</v>
      </c>
      <c r="C2013" s="22" t="s">
        <v>97</v>
      </c>
      <c r="D2013" s="23" t="s">
        <v>13930</v>
      </c>
    </row>
    <row r="2014" spans="1:4" ht="33.950000000000003" customHeight="1" x14ac:dyDescent="0.2">
      <c r="A2014" s="20" t="s">
        <v>13931</v>
      </c>
      <c r="B2014" s="21" t="s">
        <v>13932</v>
      </c>
      <c r="C2014" s="22" t="s">
        <v>97</v>
      </c>
      <c r="D2014" s="23" t="s">
        <v>13933</v>
      </c>
    </row>
    <row r="2015" spans="1:4" ht="33.950000000000003" customHeight="1" x14ac:dyDescent="0.2">
      <c r="A2015" s="20" t="s">
        <v>13934</v>
      </c>
      <c r="B2015" s="21" t="s">
        <v>13935</v>
      </c>
      <c r="C2015" s="22" t="s">
        <v>97</v>
      </c>
      <c r="D2015" s="23" t="s">
        <v>13936</v>
      </c>
    </row>
    <row r="2016" spans="1:4" ht="33.950000000000003" customHeight="1" x14ac:dyDescent="0.2">
      <c r="A2016" s="20" t="s">
        <v>13937</v>
      </c>
      <c r="B2016" s="21" t="s">
        <v>13938</v>
      </c>
      <c r="C2016" s="22" t="s">
        <v>97</v>
      </c>
      <c r="D2016" s="23" t="s">
        <v>13939</v>
      </c>
    </row>
    <row r="2017" spans="1:4" ht="33.950000000000003" customHeight="1" x14ac:dyDescent="0.2">
      <c r="A2017" s="20" t="s">
        <v>13940</v>
      </c>
      <c r="B2017" s="21" t="s">
        <v>13941</v>
      </c>
      <c r="C2017" s="22" t="s">
        <v>97</v>
      </c>
      <c r="D2017" s="23" t="s">
        <v>13942</v>
      </c>
    </row>
    <row r="2018" spans="1:4" ht="33.950000000000003" customHeight="1" x14ac:dyDescent="0.2">
      <c r="A2018" s="20" t="s">
        <v>13943</v>
      </c>
      <c r="B2018" s="21" t="s">
        <v>13944</v>
      </c>
      <c r="C2018" s="22" t="s">
        <v>97</v>
      </c>
      <c r="D2018" s="23" t="s">
        <v>13945</v>
      </c>
    </row>
    <row r="2019" spans="1:4" ht="33.950000000000003" customHeight="1" x14ac:dyDescent="0.2">
      <c r="A2019" s="20" t="s">
        <v>13946</v>
      </c>
      <c r="B2019" s="21" t="s">
        <v>13947</v>
      </c>
      <c r="C2019" s="22" t="s">
        <v>149</v>
      </c>
      <c r="D2019" s="23" t="s">
        <v>13948</v>
      </c>
    </row>
    <row r="2020" spans="1:4" ht="33.950000000000003" customHeight="1" x14ac:dyDescent="0.2">
      <c r="A2020" s="20" t="s">
        <v>13949</v>
      </c>
      <c r="B2020" s="21" t="s">
        <v>13950</v>
      </c>
      <c r="C2020" s="22" t="s">
        <v>149</v>
      </c>
      <c r="D2020" s="23" t="s">
        <v>13951</v>
      </c>
    </row>
    <row r="2021" spans="1:4" ht="33.950000000000003" customHeight="1" x14ac:dyDescent="0.2">
      <c r="A2021" s="20" t="s">
        <v>13952</v>
      </c>
      <c r="B2021" s="21" t="s">
        <v>13953</v>
      </c>
      <c r="C2021" s="22" t="s">
        <v>149</v>
      </c>
      <c r="D2021" s="23" t="s">
        <v>13954</v>
      </c>
    </row>
    <row r="2022" spans="1:4" ht="33.950000000000003" customHeight="1" x14ac:dyDescent="0.2">
      <c r="A2022" s="20" t="s">
        <v>13955</v>
      </c>
      <c r="B2022" s="21" t="s">
        <v>13956</v>
      </c>
      <c r="C2022" s="22" t="s">
        <v>149</v>
      </c>
      <c r="D2022" s="23" t="s">
        <v>13957</v>
      </c>
    </row>
    <row r="2023" spans="1:4" ht="33.950000000000003" customHeight="1" x14ac:dyDescent="0.2">
      <c r="A2023" s="20" t="s">
        <v>13958</v>
      </c>
      <c r="B2023" s="21" t="s">
        <v>13959</v>
      </c>
      <c r="C2023" s="22" t="s">
        <v>149</v>
      </c>
      <c r="D2023" s="23" t="s">
        <v>13960</v>
      </c>
    </row>
    <row r="2024" spans="1:4" ht="33.950000000000003" customHeight="1" x14ac:dyDescent="0.2">
      <c r="A2024" s="20" t="s">
        <v>13961</v>
      </c>
      <c r="B2024" s="21" t="s">
        <v>13962</v>
      </c>
      <c r="C2024" s="22" t="s">
        <v>149</v>
      </c>
      <c r="D2024" s="23" t="s">
        <v>13963</v>
      </c>
    </row>
    <row r="2025" spans="1:4" ht="33.950000000000003" customHeight="1" x14ac:dyDescent="0.2">
      <c r="A2025" s="20" t="s">
        <v>13964</v>
      </c>
      <c r="B2025" s="21" t="s">
        <v>13965</v>
      </c>
      <c r="C2025" s="22" t="s">
        <v>149</v>
      </c>
      <c r="D2025" s="23" t="s">
        <v>13966</v>
      </c>
    </row>
    <row r="2026" spans="1:4" ht="33.950000000000003" customHeight="1" x14ac:dyDescent="0.2">
      <c r="A2026" s="20" t="s">
        <v>13967</v>
      </c>
      <c r="B2026" s="21" t="s">
        <v>13968</v>
      </c>
      <c r="C2026" s="22" t="s">
        <v>149</v>
      </c>
      <c r="D2026" s="23" t="s">
        <v>13969</v>
      </c>
    </row>
    <row r="2027" spans="1:4" ht="33.950000000000003" customHeight="1" x14ac:dyDescent="0.2">
      <c r="A2027" s="20" t="s">
        <v>13970</v>
      </c>
      <c r="B2027" s="21" t="s">
        <v>13971</v>
      </c>
      <c r="C2027" s="22" t="s">
        <v>149</v>
      </c>
      <c r="D2027" s="23" t="s">
        <v>13972</v>
      </c>
    </row>
    <row r="2028" spans="1:4" ht="33.950000000000003" customHeight="1" x14ac:dyDescent="0.2">
      <c r="A2028" s="20" t="s">
        <v>13973</v>
      </c>
      <c r="B2028" s="21" t="s">
        <v>13974</v>
      </c>
      <c r="C2028" s="22" t="s">
        <v>149</v>
      </c>
      <c r="D2028" s="23" t="s">
        <v>13975</v>
      </c>
    </row>
    <row r="2029" spans="1:4" ht="33.950000000000003" customHeight="1" x14ac:dyDescent="0.2">
      <c r="A2029" s="20" t="s">
        <v>13976</v>
      </c>
      <c r="B2029" s="21" t="s">
        <v>13977</v>
      </c>
      <c r="C2029" s="22" t="s">
        <v>149</v>
      </c>
      <c r="D2029" s="23" t="s">
        <v>13978</v>
      </c>
    </row>
    <row r="2030" spans="1:4" ht="33.950000000000003" customHeight="1" x14ac:dyDescent="0.2">
      <c r="A2030" s="20" t="s">
        <v>13979</v>
      </c>
      <c r="B2030" s="21" t="s">
        <v>13980</v>
      </c>
      <c r="C2030" s="22" t="s">
        <v>205</v>
      </c>
      <c r="D2030" s="23" t="s">
        <v>13981</v>
      </c>
    </row>
    <row r="2031" spans="1:4" ht="33.950000000000003" customHeight="1" x14ac:dyDescent="0.2">
      <c r="A2031" s="20" t="s">
        <v>13982</v>
      </c>
      <c r="B2031" s="21" t="s">
        <v>13983</v>
      </c>
      <c r="C2031" s="22" t="s">
        <v>205</v>
      </c>
      <c r="D2031" s="23" t="s">
        <v>13984</v>
      </c>
    </row>
    <row r="2032" spans="1:4" ht="33.950000000000003" customHeight="1" x14ac:dyDescent="0.2">
      <c r="A2032" s="20" t="s">
        <v>13985</v>
      </c>
      <c r="B2032" s="21" t="s">
        <v>13986</v>
      </c>
      <c r="C2032" s="22" t="s">
        <v>205</v>
      </c>
      <c r="D2032" s="23" t="s">
        <v>13987</v>
      </c>
    </row>
    <row r="2033" spans="1:4" ht="33.950000000000003" customHeight="1" x14ac:dyDescent="0.2">
      <c r="A2033" s="20" t="s">
        <v>13988</v>
      </c>
      <c r="B2033" s="21" t="s">
        <v>13989</v>
      </c>
      <c r="C2033" s="22" t="s">
        <v>205</v>
      </c>
      <c r="D2033" s="23" t="s">
        <v>13990</v>
      </c>
    </row>
    <row r="2034" spans="1:4" ht="33.950000000000003" customHeight="1" x14ac:dyDescent="0.2">
      <c r="A2034" s="20" t="s">
        <v>13991</v>
      </c>
      <c r="B2034" s="21" t="s">
        <v>13992</v>
      </c>
      <c r="C2034" s="22" t="s">
        <v>205</v>
      </c>
      <c r="D2034" s="23" t="s">
        <v>13993</v>
      </c>
    </row>
    <row r="2035" spans="1:4" ht="33.950000000000003" customHeight="1" x14ac:dyDescent="0.2">
      <c r="A2035" s="20" t="s">
        <v>13994</v>
      </c>
      <c r="B2035" s="21" t="s">
        <v>13995</v>
      </c>
      <c r="C2035" s="22" t="s">
        <v>205</v>
      </c>
      <c r="D2035" s="23" t="s">
        <v>13996</v>
      </c>
    </row>
    <row r="2036" spans="1:4" ht="33.950000000000003" customHeight="1" x14ac:dyDescent="0.2">
      <c r="A2036" s="20" t="s">
        <v>13997</v>
      </c>
      <c r="B2036" s="21" t="s">
        <v>13998</v>
      </c>
      <c r="C2036" s="22" t="s">
        <v>205</v>
      </c>
      <c r="D2036" s="23" t="s">
        <v>13999</v>
      </c>
    </row>
    <row r="2037" spans="1:4" ht="33.950000000000003" customHeight="1" x14ac:dyDescent="0.2">
      <c r="A2037" s="20" t="s">
        <v>14000</v>
      </c>
      <c r="B2037" s="21" t="s">
        <v>14001</v>
      </c>
      <c r="C2037" s="22" t="s">
        <v>149</v>
      </c>
      <c r="D2037" s="23" t="s">
        <v>14002</v>
      </c>
    </row>
    <row r="2038" spans="1:4" ht="33.950000000000003" customHeight="1" x14ac:dyDescent="0.2">
      <c r="A2038" s="20" t="s">
        <v>14003</v>
      </c>
      <c r="B2038" s="21" t="s">
        <v>14004</v>
      </c>
      <c r="C2038" s="22" t="s">
        <v>149</v>
      </c>
      <c r="D2038" s="23" t="s">
        <v>14005</v>
      </c>
    </row>
    <row r="2039" spans="1:4" ht="33.950000000000003" customHeight="1" x14ac:dyDescent="0.2">
      <c r="A2039" s="20" t="s">
        <v>14006</v>
      </c>
      <c r="B2039" s="21" t="s">
        <v>14007</v>
      </c>
      <c r="C2039" s="22" t="s">
        <v>97</v>
      </c>
      <c r="D2039" s="23" t="s">
        <v>14008</v>
      </c>
    </row>
    <row r="2040" spans="1:4" ht="33.950000000000003" customHeight="1" x14ac:dyDescent="0.2">
      <c r="A2040" s="20" t="s">
        <v>14009</v>
      </c>
      <c r="B2040" s="21" t="s">
        <v>14010</v>
      </c>
      <c r="C2040" s="22" t="s">
        <v>149</v>
      </c>
      <c r="D2040" s="23" t="s">
        <v>14011</v>
      </c>
    </row>
    <row r="2041" spans="1:4" ht="33.950000000000003" customHeight="1" x14ac:dyDescent="0.2">
      <c r="A2041" s="20" t="s">
        <v>14012</v>
      </c>
      <c r="B2041" s="21" t="s">
        <v>14013</v>
      </c>
      <c r="C2041" s="22" t="s">
        <v>149</v>
      </c>
      <c r="D2041" s="23" t="s">
        <v>14014</v>
      </c>
    </row>
    <row r="2042" spans="1:4" ht="33.950000000000003" customHeight="1" x14ac:dyDescent="0.2">
      <c r="A2042" s="20" t="s">
        <v>14015</v>
      </c>
      <c r="B2042" s="21" t="s">
        <v>14016</v>
      </c>
      <c r="C2042" s="22" t="s">
        <v>97</v>
      </c>
      <c r="D2042" s="23" t="s">
        <v>14017</v>
      </c>
    </row>
    <row r="2043" spans="1:4" ht="33.950000000000003" customHeight="1" x14ac:dyDescent="0.2">
      <c r="A2043" s="20" t="s">
        <v>14018</v>
      </c>
      <c r="B2043" s="21" t="s">
        <v>14019</v>
      </c>
      <c r="C2043" s="22" t="s">
        <v>97</v>
      </c>
      <c r="D2043" s="23" t="s">
        <v>14020</v>
      </c>
    </row>
    <row r="2044" spans="1:4" ht="33.950000000000003" customHeight="1" x14ac:dyDescent="0.2">
      <c r="A2044" s="20" t="s">
        <v>14021</v>
      </c>
      <c r="B2044" s="21" t="s">
        <v>14022</v>
      </c>
      <c r="C2044" s="22" t="s">
        <v>97</v>
      </c>
      <c r="D2044" s="23" t="s">
        <v>14023</v>
      </c>
    </row>
    <row r="2045" spans="1:4" ht="33.950000000000003" customHeight="1" x14ac:dyDescent="0.2">
      <c r="A2045" s="20" t="s">
        <v>14024</v>
      </c>
      <c r="B2045" s="21" t="s">
        <v>14025</v>
      </c>
      <c r="C2045" s="22" t="s">
        <v>149</v>
      </c>
      <c r="D2045" s="23" t="s">
        <v>14026</v>
      </c>
    </row>
    <row r="2046" spans="1:4" ht="33.950000000000003" customHeight="1" x14ac:dyDescent="0.2">
      <c r="A2046" s="20" t="s">
        <v>14027</v>
      </c>
      <c r="B2046" s="21" t="s">
        <v>14028</v>
      </c>
      <c r="C2046" s="22" t="s">
        <v>97</v>
      </c>
      <c r="D2046" s="23" t="s">
        <v>14029</v>
      </c>
    </row>
    <row r="2047" spans="1:4" ht="33.950000000000003" customHeight="1" x14ac:dyDescent="0.2">
      <c r="A2047" s="20" t="s">
        <v>14030</v>
      </c>
      <c r="B2047" s="21" t="s">
        <v>14031</v>
      </c>
      <c r="C2047" s="22" t="s">
        <v>97</v>
      </c>
      <c r="D2047" s="23" t="s">
        <v>14032</v>
      </c>
    </row>
    <row r="2048" spans="1:4" ht="33.950000000000003" customHeight="1" x14ac:dyDescent="0.2">
      <c r="A2048" s="20" t="s">
        <v>14033</v>
      </c>
      <c r="B2048" s="21" t="s">
        <v>14034</v>
      </c>
      <c r="C2048" s="22" t="s">
        <v>97</v>
      </c>
      <c r="D2048" s="23" t="s">
        <v>14035</v>
      </c>
    </row>
    <row r="2049" spans="1:4" ht="33.950000000000003" customHeight="1" x14ac:dyDescent="0.2">
      <c r="A2049" s="20" t="s">
        <v>14036</v>
      </c>
      <c r="B2049" s="21" t="s">
        <v>14037</v>
      </c>
      <c r="C2049" s="22" t="s">
        <v>97</v>
      </c>
      <c r="D2049" s="23" t="s">
        <v>14038</v>
      </c>
    </row>
    <row r="2050" spans="1:4" ht="33.950000000000003" customHeight="1" x14ac:dyDescent="0.2">
      <c r="A2050" s="20" t="s">
        <v>14039</v>
      </c>
      <c r="B2050" s="21" t="s">
        <v>14040</v>
      </c>
      <c r="C2050" s="22" t="s">
        <v>97</v>
      </c>
      <c r="D2050" s="23" t="s">
        <v>14041</v>
      </c>
    </row>
    <row r="2051" spans="1:4" ht="33.950000000000003" customHeight="1" x14ac:dyDescent="0.2">
      <c r="A2051" s="20" t="s">
        <v>14042</v>
      </c>
      <c r="B2051" s="21" t="s">
        <v>14043</v>
      </c>
      <c r="C2051" s="22" t="s">
        <v>97</v>
      </c>
      <c r="D2051" s="23" t="s">
        <v>14044</v>
      </c>
    </row>
    <row r="2052" spans="1:4" ht="33.950000000000003" customHeight="1" x14ac:dyDescent="0.2">
      <c r="A2052" s="20" t="s">
        <v>14045</v>
      </c>
      <c r="B2052" s="21" t="s">
        <v>14046</v>
      </c>
      <c r="C2052" s="22" t="s">
        <v>97</v>
      </c>
      <c r="D2052" s="23" t="s">
        <v>14047</v>
      </c>
    </row>
    <row r="2053" spans="1:4" ht="33.950000000000003" customHeight="1" x14ac:dyDescent="0.2">
      <c r="A2053" s="20" t="s">
        <v>14048</v>
      </c>
      <c r="B2053" s="21" t="s">
        <v>14049</v>
      </c>
      <c r="C2053" s="22" t="s">
        <v>97</v>
      </c>
      <c r="D2053" s="23" t="s">
        <v>14050</v>
      </c>
    </row>
    <row r="2054" spans="1:4" ht="33.950000000000003" customHeight="1" x14ac:dyDescent="0.2">
      <c r="A2054" s="20" t="s">
        <v>14051</v>
      </c>
      <c r="B2054" s="21" t="s">
        <v>14052</v>
      </c>
      <c r="C2054" s="22" t="s">
        <v>97</v>
      </c>
      <c r="D2054" s="23" t="s">
        <v>14053</v>
      </c>
    </row>
    <row r="2055" spans="1:4" ht="33.950000000000003" customHeight="1" x14ac:dyDescent="0.2">
      <c r="A2055" s="20" t="s">
        <v>14054</v>
      </c>
      <c r="B2055" s="21" t="s">
        <v>14055</v>
      </c>
      <c r="C2055" s="22" t="s">
        <v>97</v>
      </c>
      <c r="D2055" s="23" t="s">
        <v>14056</v>
      </c>
    </row>
    <row r="2056" spans="1:4" ht="33.950000000000003" customHeight="1" x14ac:dyDescent="0.2">
      <c r="A2056" s="20" t="s">
        <v>14057</v>
      </c>
      <c r="B2056" s="21" t="s">
        <v>14058</v>
      </c>
      <c r="C2056" s="22" t="s">
        <v>149</v>
      </c>
      <c r="D2056" s="23" t="s">
        <v>14059</v>
      </c>
    </row>
    <row r="2057" spans="1:4" ht="33.950000000000003" customHeight="1" x14ac:dyDescent="0.2">
      <c r="A2057" s="20" t="s">
        <v>14060</v>
      </c>
      <c r="B2057" s="21" t="s">
        <v>14061</v>
      </c>
      <c r="C2057" s="22" t="s">
        <v>149</v>
      </c>
      <c r="D2057" s="23" t="s">
        <v>14062</v>
      </c>
    </row>
    <row r="2058" spans="1:4" ht="33.950000000000003" customHeight="1" x14ac:dyDescent="0.2">
      <c r="A2058" s="20" t="s">
        <v>14063</v>
      </c>
      <c r="B2058" s="21" t="s">
        <v>14064</v>
      </c>
      <c r="C2058" s="22" t="s">
        <v>149</v>
      </c>
      <c r="D2058" s="23" t="s">
        <v>14065</v>
      </c>
    </row>
    <row r="2059" spans="1:4" ht="33.950000000000003" customHeight="1" x14ac:dyDescent="0.2">
      <c r="A2059" s="20" t="s">
        <v>14066</v>
      </c>
      <c r="B2059" s="21" t="s">
        <v>14067</v>
      </c>
      <c r="C2059" s="22" t="s">
        <v>149</v>
      </c>
      <c r="D2059" s="23" t="s">
        <v>14068</v>
      </c>
    </row>
    <row r="2060" spans="1:4" ht="33.950000000000003" customHeight="1" x14ac:dyDescent="0.2">
      <c r="A2060" s="20" t="s">
        <v>14069</v>
      </c>
      <c r="B2060" s="21" t="s">
        <v>14070</v>
      </c>
      <c r="C2060" s="22" t="s">
        <v>149</v>
      </c>
      <c r="D2060" s="23" t="s">
        <v>14071</v>
      </c>
    </row>
    <row r="2061" spans="1:4" ht="33.950000000000003" customHeight="1" x14ac:dyDescent="0.2">
      <c r="A2061" s="20" t="s">
        <v>14072</v>
      </c>
      <c r="B2061" s="21" t="s">
        <v>14073</v>
      </c>
      <c r="C2061" s="22" t="s">
        <v>149</v>
      </c>
      <c r="D2061" s="23" t="s">
        <v>14074</v>
      </c>
    </row>
    <row r="2062" spans="1:4" ht="33.950000000000003" customHeight="1" x14ac:dyDescent="0.2">
      <c r="A2062" s="20" t="s">
        <v>14075</v>
      </c>
      <c r="B2062" s="21" t="s">
        <v>14076</v>
      </c>
      <c r="C2062" s="22" t="s">
        <v>149</v>
      </c>
      <c r="D2062" s="23" t="s">
        <v>14077</v>
      </c>
    </row>
    <row r="2063" spans="1:4" ht="33.950000000000003" customHeight="1" x14ac:dyDescent="0.2">
      <c r="A2063" s="20" t="s">
        <v>14078</v>
      </c>
      <c r="B2063" s="21" t="s">
        <v>14079</v>
      </c>
      <c r="C2063" s="22" t="s">
        <v>149</v>
      </c>
      <c r="D2063" s="23" t="s">
        <v>14080</v>
      </c>
    </row>
    <row r="2064" spans="1:4" ht="33.950000000000003" customHeight="1" x14ac:dyDescent="0.2">
      <c r="A2064" s="20" t="s">
        <v>14081</v>
      </c>
      <c r="B2064" s="21" t="s">
        <v>14082</v>
      </c>
      <c r="C2064" s="22" t="s">
        <v>149</v>
      </c>
      <c r="D2064" s="23" t="s">
        <v>14083</v>
      </c>
    </row>
    <row r="2065" spans="1:4" ht="33.950000000000003" customHeight="1" x14ac:dyDescent="0.2">
      <c r="A2065" s="20" t="s">
        <v>14084</v>
      </c>
      <c r="B2065" s="21" t="s">
        <v>14085</v>
      </c>
      <c r="C2065" s="22" t="s">
        <v>149</v>
      </c>
      <c r="D2065" s="23" t="s">
        <v>14086</v>
      </c>
    </row>
    <row r="2066" spans="1:4" ht="33.950000000000003" customHeight="1" x14ac:dyDescent="0.2">
      <c r="A2066" s="20" t="s">
        <v>14087</v>
      </c>
      <c r="B2066" s="21" t="s">
        <v>14088</v>
      </c>
      <c r="C2066" s="22" t="s">
        <v>149</v>
      </c>
      <c r="D2066" s="23" t="s">
        <v>14089</v>
      </c>
    </row>
    <row r="2067" spans="1:4" ht="33.950000000000003" customHeight="1" x14ac:dyDescent="0.2">
      <c r="A2067" s="20" t="s">
        <v>14090</v>
      </c>
      <c r="B2067" s="21" t="s">
        <v>14091</v>
      </c>
      <c r="C2067" s="22" t="s">
        <v>149</v>
      </c>
      <c r="D2067" s="23" t="s">
        <v>14092</v>
      </c>
    </row>
    <row r="2068" spans="1:4" ht="33.950000000000003" customHeight="1" x14ac:dyDescent="0.2">
      <c r="A2068" s="20" t="s">
        <v>14093</v>
      </c>
      <c r="B2068" s="21" t="s">
        <v>14094</v>
      </c>
      <c r="C2068" s="22" t="s">
        <v>149</v>
      </c>
      <c r="D2068" s="23" t="s">
        <v>14095</v>
      </c>
    </row>
    <row r="2069" spans="1:4" ht="33.950000000000003" customHeight="1" x14ac:dyDescent="0.2">
      <c r="A2069" s="20" t="s">
        <v>14096</v>
      </c>
      <c r="B2069" s="21" t="s">
        <v>14097</v>
      </c>
      <c r="C2069" s="22" t="s">
        <v>149</v>
      </c>
      <c r="D2069" s="23" t="s">
        <v>14098</v>
      </c>
    </row>
    <row r="2070" spans="1:4" ht="33.950000000000003" customHeight="1" x14ac:dyDescent="0.2">
      <c r="A2070" s="20" t="s">
        <v>14099</v>
      </c>
      <c r="B2070" s="21" t="s">
        <v>14100</v>
      </c>
      <c r="C2070" s="22" t="s">
        <v>149</v>
      </c>
      <c r="D2070" s="23" t="s">
        <v>14101</v>
      </c>
    </row>
    <row r="2071" spans="1:4" ht="33.950000000000003" customHeight="1" x14ac:dyDescent="0.2">
      <c r="A2071" s="20" t="s">
        <v>14102</v>
      </c>
      <c r="B2071" s="21" t="s">
        <v>14103</v>
      </c>
      <c r="C2071" s="22" t="s">
        <v>149</v>
      </c>
      <c r="D2071" s="23" t="s">
        <v>14104</v>
      </c>
    </row>
    <row r="2072" spans="1:4" ht="33.950000000000003" customHeight="1" x14ac:dyDescent="0.2">
      <c r="A2072" s="20" t="s">
        <v>14105</v>
      </c>
      <c r="B2072" s="21" t="s">
        <v>14106</v>
      </c>
      <c r="C2072" s="22" t="s">
        <v>149</v>
      </c>
      <c r="D2072" s="23" t="s">
        <v>14107</v>
      </c>
    </row>
    <row r="2073" spans="1:4" ht="33.950000000000003" customHeight="1" x14ac:dyDescent="0.2">
      <c r="A2073" s="20" t="s">
        <v>14108</v>
      </c>
      <c r="B2073" s="21" t="s">
        <v>14109</v>
      </c>
      <c r="C2073" s="22" t="s">
        <v>149</v>
      </c>
      <c r="D2073" s="23" t="s">
        <v>14110</v>
      </c>
    </row>
    <row r="2074" spans="1:4" ht="33.950000000000003" customHeight="1" x14ac:dyDescent="0.2">
      <c r="A2074" s="20" t="s">
        <v>14111</v>
      </c>
      <c r="B2074" s="21" t="s">
        <v>14112</v>
      </c>
      <c r="C2074" s="22" t="s">
        <v>149</v>
      </c>
      <c r="D2074" s="23" t="s">
        <v>14113</v>
      </c>
    </row>
    <row r="2075" spans="1:4" ht="33.950000000000003" customHeight="1" x14ac:dyDescent="0.2">
      <c r="A2075" s="20" t="s">
        <v>14114</v>
      </c>
      <c r="B2075" s="21" t="s">
        <v>14115</v>
      </c>
      <c r="C2075" s="22" t="s">
        <v>149</v>
      </c>
      <c r="D2075" s="23" t="s">
        <v>14116</v>
      </c>
    </row>
    <row r="2076" spans="1:4" ht="33.950000000000003" customHeight="1" x14ac:dyDescent="0.2">
      <c r="A2076" s="20" t="s">
        <v>14117</v>
      </c>
      <c r="B2076" s="21" t="s">
        <v>14118</v>
      </c>
      <c r="C2076" s="22" t="s">
        <v>149</v>
      </c>
      <c r="D2076" s="23" t="s">
        <v>14119</v>
      </c>
    </row>
    <row r="2077" spans="1:4" ht="33.950000000000003" customHeight="1" x14ac:dyDescent="0.2">
      <c r="A2077" s="20" t="s">
        <v>14120</v>
      </c>
      <c r="B2077" s="21" t="s">
        <v>14121</v>
      </c>
      <c r="C2077" s="22" t="s">
        <v>149</v>
      </c>
      <c r="D2077" s="23" t="s">
        <v>14122</v>
      </c>
    </row>
    <row r="2078" spans="1:4" ht="33.950000000000003" customHeight="1" x14ac:dyDescent="0.2">
      <c r="A2078" s="20" t="s">
        <v>14123</v>
      </c>
      <c r="B2078" s="21" t="s">
        <v>14124</v>
      </c>
      <c r="C2078" s="22" t="s">
        <v>149</v>
      </c>
      <c r="D2078" s="23" t="s">
        <v>14125</v>
      </c>
    </row>
    <row r="2079" spans="1:4" ht="33.950000000000003" customHeight="1" x14ac:dyDescent="0.2">
      <c r="A2079" s="20" t="s">
        <v>14126</v>
      </c>
      <c r="B2079" s="21" t="s">
        <v>14127</v>
      </c>
      <c r="C2079" s="22" t="s">
        <v>149</v>
      </c>
      <c r="D2079" s="23" t="s">
        <v>14128</v>
      </c>
    </row>
    <row r="2080" spans="1:4" ht="33.950000000000003" customHeight="1" x14ac:dyDescent="0.2">
      <c r="A2080" s="20" t="s">
        <v>14129</v>
      </c>
      <c r="B2080" s="21" t="s">
        <v>14130</v>
      </c>
      <c r="C2080" s="22" t="s">
        <v>149</v>
      </c>
      <c r="D2080" s="23" t="s">
        <v>14131</v>
      </c>
    </row>
    <row r="2081" spans="1:4" ht="33.950000000000003" customHeight="1" x14ac:dyDescent="0.2">
      <c r="A2081" s="20" t="s">
        <v>14132</v>
      </c>
      <c r="B2081" s="21" t="s">
        <v>14133</v>
      </c>
      <c r="C2081" s="22" t="s">
        <v>149</v>
      </c>
      <c r="D2081" s="23" t="s">
        <v>14134</v>
      </c>
    </row>
    <row r="2082" spans="1:4" ht="33.950000000000003" customHeight="1" x14ac:dyDescent="0.2">
      <c r="A2082" s="20" t="s">
        <v>14135</v>
      </c>
      <c r="B2082" s="21" t="s">
        <v>14136</v>
      </c>
      <c r="C2082" s="22" t="s">
        <v>149</v>
      </c>
      <c r="D2082" s="23" t="s">
        <v>14137</v>
      </c>
    </row>
    <row r="2083" spans="1:4" ht="33.950000000000003" customHeight="1" x14ac:dyDescent="0.2">
      <c r="A2083" s="20" t="s">
        <v>14138</v>
      </c>
      <c r="B2083" s="21" t="s">
        <v>14139</v>
      </c>
      <c r="C2083" s="22" t="s">
        <v>149</v>
      </c>
      <c r="D2083" s="23" t="s">
        <v>14140</v>
      </c>
    </row>
    <row r="2084" spans="1:4" ht="33.950000000000003" customHeight="1" x14ac:dyDescent="0.2">
      <c r="A2084" s="20" t="s">
        <v>14141</v>
      </c>
      <c r="B2084" s="21" t="s">
        <v>14142</v>
      </c>
      <c r="C2084" s="22" t="s">
        <v>97</v>
      </c>
      <c r="D2084" s="23" t="s">
        <v>14143</v>
      </c>
    </row>
    <row r="2085" spans="1:4" ht="33.950000000000003" customHeight="1" x14ac:dyDescent="0.2">
      <c r="A2085" s="20" t="s">
        <v>14144</v>
      </c>
      <c r="B2085" s="21" t="s">
        <v>14145</v>
      </c>
      <c r="C2085" s="22" t="s">
        <v>97</v>
      </c>
      <c r="D2085" s="23" t="s">
        <v>14146</v>
      </c>
    </row>
    <row r="2086" spans="1:4" ht="33.950000000000003" customHeight="1" x14ac:dyDescent="0.2">
      <c r="A2086" s="20" t="s">
        <v>14147</v>
      </c>
      <c r="B2086" s="21" t="s">
        <v>14148</v>
      </c>
      <c r="C2086" s="22" t="s">
        <v>97</v>
      </c>
      <c r="D2086" s="23" t="s">
        <v>14149</v>
      </c>
    </row>
    <row r="2087" spans="1:4" ht="33.950000000000003" customHeight="1" x14ac:dyDescent="0.2">
      <c r="A2087" s="20" t="s">
        <v>14150</v>
      </c>
      <c r="B2087" s="21" t="s">
        <v>14151</v>
      </c>
      <c r="C2087" s="22" t="s">
        <v>97</v>
      </c>
      <c r="D2087" s="23" t="s">
        <v>14152</v>
      </c>
    </row>
    <row r="2088" spans="1:4" ht="33.950000000000003" customHeight="1" x14ac:dyDescent="0.2">
      <c r="A2088" s="20" t="s">
        <v>14153</v>
      </c>
      <c r="B2088" s="21" t="s">
        <v>14154</v>
      </c>
      <c r="C2088" s="22" t="s">
        <v>149</v>
      </c>
      <c r="D2088" s="23" t="s">
        <v>14155</v>
      </c>
    </row>
    <row r="2089" spans="1:4" ht="33.950000000000003" customHeight="1" x14ac:dyDescent="0.2">
      <c r="A2089" s="20" t="s">
        <v>14156</v>
      </c>
      <c r="B2089" s="21" t="s">
        <v>14157</v>
      </c>
      <c r="C2089" s="22" t="s">
        <v>149</v>
      </c>
      <c r="D2089" s="23" t="s">
        <v>14158</v>
      </c>
    </row>
    <row r="2090" spans="1:4" ht="33.950000000000003" customHeight="1" x14ac:dyDescent="0.2">
      <c r="A2090" s="20" t="s">
        <v>14159</v>
      </c>
      <c r="B2090" s="21" t="s">
        <v>14160</v>
      </c>
      <c r="C2090" s="22" t="s">
        <v>149</v>
      </c>
      <c r="D2090" s="23" t="s">
        <v>14161</v>
      </c>
    </row>
    <row r="2091" spans="1:4" ht="33.950000000000003" customHeight="1" x14ac:dyDescent="0.2">
      <c r="A2091" s="20" t="s">
        <v>14162</v>
      </c>
      <c r="B2091" s="21" t="s">
        <v>14163</v>
      </c>
      <c r="C2091" s="22" t="s">
        <v>149</v>
      </c>
      <c r="D2091" s="23" t="s">
        <v>14164</v>
      </c>
    </row>
    <row r="2092" spans="1:4" ht="33.950000000000003" customHeight="1" x14ac:dyDescent="0.2">
      <c r="A2092" s="20" t="s">
        <v>14165</v>
      </c>
      <c r="B2092" s="21" t="s">
        <v>14166</v>
      </c>
      <c r="C2092" s="22" t="s">
        <v>149</v>
      </c>
      <c r="D2092" s="23" t="s">
        <v>14167</v>
      </c>
    </row>
    <row r="2093" spans="1:4" ht="33.950000000000003" customHeight="1" x14ac:dyDescent="0.2">
      <c r="A2093" s="20" t="s">
        <v>14168</v>
      </c>
      <c r="B2093" s="21" t="s">
        <v>14169</v>
      </c>
      <c r="C2093" s="22" t="s">
        <v>149</v>
      </c>
      <c r="D2093" s="23" t="s">
        <v>14170</v>
      </c>
    </row>
    <row r="2094" spans="1:4" ht="33.950000000000003" customHeight="1" x14ac:dyDescent="0.2">
      <c r="A2094" s="20" t="s">
        <v>14171</v>
      </c>
      <c r="B2094" s="21" t="s">
        <v>14172</v>
      </c>
      <c r="C2094" s="22" t="s">
        <v>149</v>
      </c>
      <c r="D2094" s="23" t="s">
        <v>14173</v>
      </c>
    </row>
    <row r="2095" spans="1:4" ht="33.950000000000003" customHeight="1" x14ac:dyDescent="0.2">
      <c r="A2095" s="20" t="s">
        <v>14174</v>
      </c>
      <c r="B2095" s="21" t="s">
        <v>14175</v>
      </c>
      <c r="C2095" s="22" t="s">
        <v>149</v>
      </c>
      <c r="D2095" s="23" t="s">
        <v>14176</v>
      </c>
    </row>
    <row r="2096" spans="1:4" ht="33.950000000000003" customHeight="1" x14ac:dyDescent="0.2">
      <c r="A2096" s="20" t="s">
        <v>14177</v>
      </c>
      <c r="B2096" s="21" t="s">
        <v>14178</v>
      </c>
      <c r="C2096" s="22" t="s">
        <v>205</v>
      </c>
      <c r="D2096" s="23" t="s">
        <v>14179</v>
      </c>
    </row>
    <row r="2097" spans="1:4" ht="33.950000000000003" customHeight="1" x14ac:dyDescent="0.2">
      <c r="A2097" s="20" t="s">
        <v>14180</v>
      </c>
      <c r="B2097" s="21" t="s">
        <v>14181</v>
      </c>
      <c r="C2097" s="22" t="s">
        <v>205</v>
      </c>
      <c r="D2097" s="23" t="s">
        <v>14182</v>
      </c>
    </row>
    <row r="2098" spans="1:4" ht="33.950000000000003" customHeight="1" x14ac:dyDescent="0.2">
      <c r="A2098" s="20" t="s">
        <v>14183</v>
      </c>
      <c r="B2098" s="21" t="s">
        <v>14184</v>
      </c>
      <c r="C2098" s="22" t="s">
        <v>149</v>
      </c>
      <c r="D2098" s="23" t="s">
        <v>14185</v>
      </c>
    </row>
    <row r="2099" spans="1:4" ht="33.950000000000003" customHeight="1" x14ac:dyDescent="0.2">
      <c r="A2099" s="20" t="s">
        <v>14186</v>
      </c>
      <c r="B2099" s="21" t="s">
        <v>14187</v>
      </c>
      <c r="C2099" s="22" t="s">
        <v>228</v>
      </c>
      <c r="D2099" s="23" t="s">
        <v>14188</v>
      </c>
    </row>
    <row r="2100" spans="1:4" ht="33.950000000000003" customHeight="1" x14ac:dyDescent="0.2">
      <c r="A2100" s="20" t="s">
        <v>14189</v>
      </c>
      <c r="B2100" s="21" t="s">
        <v>14190</v>
      </c>
      <c r="C2100" s="22" t="s">
        <v>228</v>
      </c>
      <c r="D2100" s="23" t="s">
        <v>14191</v>
      </c>
    </row>
    <row r="2101" spans="1:4" ht="33.950000000000003" customHeight="1" x14ac:dyDescent="0.2">
      <c r="A2101" s="20" t="s">
        <v>14192</v>
      </c>
      <c r="B2101" s="21" t="s">
        <v>14193</v>
      </c>
      <c r="C2101" s="22" t="s">
        <v>228</v>
      </c>
      <c r="D2101" s="23" t="s">
        <v>14194</v>
      </c>
    </row>
    <row r="2102" spans="1:4" ht="33.950000000000003" customHeight="1" x14ac:dyDescent="0.2">
      <c r="A2102" s="20" t="s">
        <v>14195</v>
      </c>
      <c r="B2102" s="21" t="s">
        <v>14196</v>
      </c>
      <c r="C2102" s="22" t="s">
        <v>228</v>
      </c>
      <c r="D2102" s="23" t="s">
        <v>14197</v>
      </c>
    </row>
    <row r="2103" spans="1:4" ht="33.950000000000003" customHeight="1" x14ac:dyDescent="0.2">
      <c r="A2103" s="20" t="s">
        <v>14198</v>
      </c>
      <c r="B2103" s="21" t="s">
        <v>14199</v>
      </c>
      <c r="C2103" s="22" t="s">
        <v>228</v>
      </c>
      <c r="D2103" s="23" t="s">
        <v>14200</v>
      </c>
    </row>
    <row r="2104" spans="1:4" ht="33.950000000000003" customHeight="1" x14ac:dyDescent="0.2">
      <c r="A2104" s="20" t="s">
        <v>14201</v>
      </c>
      <c r="B2104" s="21" t="s">
        <v>14202</v>
      </c>
      <c r="C2104" s="22" t="s">
        <v>228</v>
      </c>
      <c r="D2104" s="23" t="s">
        <v>14203</v>
      </c>
    </row>
    <row r="2105" spans="1:4" ht="33.950000000000003" customHeight="1" x14ac:dyDescent="0.2">
      <c r="A2105" s="20" t="s">
        <v>14204</v>
      </c>
      <c r="B2105" s="21" t="s">
        <v>14205</v>
      </c>
      <c r="C2105" s="22" t="s">
        <v>228</v>
      </c>
      <c r="D2105" s="23" t="s">
        <v>14206</v>
      </c>
    </row>
    <row r="2106" spans="1:4" ht="33.950000000000003" customHeight="1" x14ac:dyDescent="0.2">
      <c r="A2106" s="20" t="s">
        <v>14207</v>
      </c>
      <c r="B2106" s="21" t="s">
        <v>14208</v>
      </c>
      <c r="C2106" s="22" t="s">
        <v>228</v>
      </c>
      <c r="D2106" s="23" t="s">
        <v>14209</v>
      </c>
    </row>
    <row r="2107" spans="1:4" ht="33.950000000000003" customHeight="1" x14ac:dyDescent="0.2">
      <c r="A2107" s="20" t="s">
        <v>14210</v>
      </c>
      <c r="B2107" s="21" t="s">
        <v>14211</v>
      </c>
      <c r="C2107" s="22" t="s">
        <v>228</v>
      </c>
      <c r="D2107" s="23" t="s">
        <v>14212</v>
      </c>
    </row>
    <row r="2108" spans="1:4" ht="33.950000000000003" customHeight="1" x14ac:dyDescent="0.2">
      <c r="A2108" s="20" t="s">
        <v>14213</v>
      </c>
      <c r="B2108" s="21" t="s">
        <v>14214</v>
      </c>
      <c r="C2108" s="22" t="s">
        <v>228</v>
      </c>
      <c r="D2108" s="23" t="s">
        <v>14215</v>
      </c>
    </row>
    <row r="2109" spans="1:4" ht="33.950000000000003" customHeight="1" x14ac:dyDescent="0.2">
      <c r="A2109" s="20" t="s">
        <v>14216</v>
      </c>
      <c r="B2109" s="21" t="s">
        <v>14217</v>
      </c>
      <c r="C2109" s="22" t="s">
        <v>228</v>
      </c>
      <c r="D2109" s="23" t="s">
        <v>14218</v>
      </c>
    </row>
    <row r="2110" spans="1:4" ht="33.950000000000003" customHeight="1" x14ac:dyDescent="0.2">
      <c r="A2110" s="20" t="s">
        <v>14219</v>
      </c>
      <c r="B2110" s="21" t="s">
        <v>14220</v>
      </c>
      <c r="C2110" s="22" t="s">
        <v>228</v>
      </c>
      <c r="D2110" s="23" t="s">
        <v>14221</v>
      </c>
    </row>
    <row r="2111" spans="1:4" ht="33.950000000000003" customHeight="1" x14ac:dyDescent="0.2">
      <c r="A2111" s="20" t="s">
        <v>14222</v>
      </c>
      <c r="B2111" s="21" t="s">
        <v>14223</v>
      </c>
      <c r="C2111" s="22" t="s">
        <v>228</v>
      </c>
      <c r="D2111" s="23" t="s">
        <v>14224</v>
      </c>
    </row>
    <row r="2112" spans="1:4" ht="33.950000000000003" customHeight="1" x14ac:dyDescent="0.2">
      <c r="A2112" s="20" t="s">
        <v>14225</v>
      </c>
      <c r="B2112" s="21" t="s">
        <v>14226</v>
      </c>
      <c r="C2112" s="22" t="s">
        <v>228</v>
      </c>
      <c r="D2112" s="23" t="s">
        <v>14227</v>
      </c>
    </row>
    <row r="2113" spans="1:4" ht="33.950000000000003" customHeight="1" x14ac:dyDescent="0.2">
      <c r="A2113" s="20" t="s">
        <v>14228</v>
      </c>
      <c r="B2113" s="21" t="s">
        <v>14229</v>
      </c>
      <c r="C2113" s="22" t="s">
        <v>228</v>
      </c>
      <c r="D2113" s="23" t="s">
        <v>14230</v>
      </c>
    </row>
    <row r="2114" spans="1:4" ht="33.950000000000003" customHeight="1" x14ac:dyDescent="0.2">
      <c r="A2114" s="20" t="s">
        <v>14231</v>
      </c>
      <c r="B2114" s="21" t="s">
        <v>14232</v>
      </c>
      <c r="C2114" s="22" t="s">
        <v>228</v>
      </c>
      <c r="D2114" s="23" t="s">
        <v>14233</v>
      </c>
    </row>
    <row r="2115" spans="1:4" ht="33.950000000000003" customHeight="1" x14ac:dyDescent="0.2">
      <c r="A2115" s="20" t="s">
        <v>14234</v>
      </c>
      <c r="B2115" s="21" t="s">
        <v>14235</v>
      </c>
      <c r="C2115" s="22" t="s">
        <v>228</v>
      </c>
      <c r="D2115" s="23" t="s">
        <v>14236</v>
      </c>
    </row>
    <row r="2116" spans="1:4" ht="33.950000000000003" customHeight="1" x14ac:dyDescent="0.2">
      <c r="A2116" s="20" t="s">
        <v>14237</v>
      </c>
      <c r="B2116" s="21" t="s">
        <v>14238</v>
      </c>
      <c r="C2116" s="22" t="s">
        <v>228</v>
      </c>
      <c r="D2116" s="23" t="s">
        <v>14239</v>
      </c>
    </row>
    <row r="2117" spans="1:4" ht="33.950000000000003" customHeight="1" x14ac:dyDescent="0.2">
      <c r="A2117" s="20" t="s">
        <v>14240</v>
      </c>
      <c r="B2117" s="21" t="s">
        <v>14241</v>
      </c>
      <c r="C2117" s="22" t="s">
        <v>97</v>
      </c>
      <c r="D2117" s="23" t="s">
        <v>14242</v>
      </c>
    </row>
    <row r="2118" spans="1:4" ht="33.950000000000003" customHeight="1" x14ac:dyDescent="0.2">
      <c r="A2118" s="20" t="s">
        <v>14243</v>
      </c>
      <c r="B2118" s="21" t="s">
        <v>14244</v>
      </c>
      <c r="C2118" s="22" t="s">
        <v>97</v>
      </c>
      <c r="D2118" s="23" t="s">
        <v>14245</v>
      </c>
    </row>
    <row r="2119" spans="1:4" ht="33.950000000000003" customHeight="1" x14ac:dyDescent="0.2">
      <c r="A2119" s="20" t="s">
        <v>14246</v>
      </c>
      <c r="B2119" s="21" t="s">
        <v>14247</v>
      </c>
      <c r="C2119" s="22" t="s">
        <v>97</v>
      </c>
      <c r="D2119" s="23" t="s">
        <v>14248</v>
      </c>
    </row>
    <row r="2120" spans="1:4" ht="33.950000000000003" customHeight="1" x14ac:dyDescent="0.2">
      <c r="A2120" s="20" t="s">
        <v>14249</v>
      </c>
      <c r="B2120" s="21" t="s">
        <v>14250</v>
      </c>
      <c r="C2120" s="22" t="s">
        <v>97</v>
      </c>
      <c r="D2120" s="23" t="s">
        <v>14251</v>
      </c>
    </row>
    <row r="2121" spans="1:4" ht="33.950000000000003" customHeight="1" x14ac:dyDescent="0.2">
      <c r="A2121" s="20" t="s">
        <v>14252</v>
      </c>
      <c r="B2121" s="21" t="s">
        <v>14253</v>
      </c>
      <c r="C2121" s="22" t="s">
        <v>97</v>
      </c>
      <c r="D2121" s="23" t="s">
        <v>14254</v>
      </c>
    </row>
    <row r="2122" spans="1:4" ht="33.950000000000003" customHeight="1" x14ac:dyDescent="0.2">
      <c r="A2122" s="20" t="s">
        <v>14255</v>
      </c>
      <c r="B2122" s="21" t="s">
        <v>14256</v>
      </c>
      <c r="C2122" s="22" t="s">
        <v>97</v>
      </c>
      <c r="D2122" s="23" t="s">
        <v>14257</v>
      </c>
    </row>
    <row r="2123" spans="1:4" ht="33.950000000000003" customHeight="1" x14ac:dyDescent="0.2">
      <c r="A2123" s="20" t="s">
        <v>14258</v>
      </c>
      <c r="B2123" s="21" t="s">
        <v>14259</v>
      </c>
      <c r="C2123" s="22" t="s">
        <v>97</v>
      </c>
      <c r="D2123" s="23" t="s">
        <v>14260</v>
      </c>
    </row>
    <row r="2124" spans="1:4" ht="33.950000000000003" customHeight="1" x14ac:dyDescent="0.2">
      <c r="A2124" s="20" t="s">
        <v>14261</v>
      </c>
      <c r="B2124" s="21" t="s">
        <v>14262</v>
      </c>
      <c r="C2124" s="22" t="s">
        <v>97</v>
      </c>
      <c r="D2124" s="23" t="s">
        <v>14263</v>
      </c>
    </row>
    <row r="2125" spans="1:4" ht="33.950000000000003" customHeight="1" x14ac:dyDescent="0.2">
      <c r="A2125" s="20" t="s">
        <v>14264</v>
      </c>
      <c r="B2125" s="21" t="s">
        <v>14265</v>
      </c>
      <c r="C2125" s="22" t="s">
        <v>205</v>
      </c>
      <c r="D2125" s="23" t="s">
        <v>14266</v>
      </c>
    </row>
    <row r="2126" spans="1:4" ht="33.950000000000003" customHeight="1" x14ac:dyDescent="0.2">
      <c r="A2126" s="20" t="s">
        <v>14267</v>
      </c>
      <c r="B2126" s="21" t="s">
        <v>14268</v>
      </c>
      <c r="C2126" s="22" t="s">
        <v>205</v>
      </c>
      <c r="D2126" s="23" t="s">
        <v>14269</v>
      </c>
    </row>
    <row r="2127" spans="1:4" ht="33.950000000000003" customHeight="1" x14ac:dyDescent="0.2">
      <c r="A2127" s="20" t="s">
        <v>14270</v>
      </c>
      <c r="B2127" s="21" t="s">
        <v>14271</v>
      </c>
      <c r="C2127" s="22" t="s">
        <v>205</v>
      </c>
      <c r="D2127" s="23" t="s">
        <v>14272</v>
      </c>
    </row>
    <row r="2128" spans="1:4" ht="33.950000000000003" customHeight="1" x14ac:dyDescent="0.2">
      <c r="A2128" s="20" t="s">
        <v>14273</v>
      </c>
      <c r="B2128" s="21" t="s">
        <v>14274</v>
      </c>
      <c r="C2128" s="22" t="s">
        <v>205</v>
      </c>
      <c r="D2128" s="23" t="s">
        <v>14275</v>
      </c>
    </row>
    <row r="2129" spans="1:4" ht="33.950000000000003" customHeight="1" x14ac:dyDescent="0.2">
      <c r="A2129" s="20" t="s">
        <v>14276</v>
      </c>
      <c r="B2129" s="21" t="s">
        <v>14277</v>
      </c>
      <c r="C2129" s="22" t="s">
        <v>205</v>
      </c>
      <c r="D2129" s="23" t="s">
        <v>14278</v>
      </c>
    </row>
    <row r="2130" spans="1:4" ht="33.950000000000003" customHeight="1" x14ac:dyDescent="0.2">
      <c r="A2130" s="20" t="s">
        <v>14279</v>
      </c>
      <c r="B2130" s="21" t="s">
        <v>14280</v>
      </c>
      <c r="C2130" s="22" t="s">
        <v>205</v>
      </c>
      <c r="D2130" s="23" t="s">
        <v>14281</v>
      </c>
    </row>
    <row r="2131" spans="1:4" ht="33.950000000000003" customHeight="1" x14ac:dyDescent="0.2">
      <c r="A2131" s="20" t="s">
        <v>14282</v>
      </c>
      <c r="B2131" s="21" t="s">
        <v>14283</v>
      </c>
      <c r="C2131" s="22" t="s">
        <v>205</v>
      </c>
      <c r="D2131" s="23" t="s">
        <v>14284</v>
      </c>
    </row>
    <row r="2132" spans="1:4" ht="33.950000000000003" customHeight="1" x14ac:dyDescent="0.2">
      <c r="A2132" s="20" t="s">
        <v>14285</v>
      </c>
      <c r="B2132" s="21" t="s">
        <v>14286</v>
      </c>
      <c r="C2132" s="22" t="s">
        <v>205</v>
      </c>
      <c r="D2132" s="23" t="s">
        <v>14287</v>
      </c>
    </row>
    <row r="2133" spans="1:4" ht="33.950000000000003" customHeight="1" x14ac:dyDescent="0.2">
      <c r="A2133" s="20" t="s">
        <v>14288</v>
      </c>
      <c r="B2133" s="21" t="s">
        <v>14289</v>
      </c>
      <c r="C2133" s="22" t="s">
        <v>643</v>
      </c>
      <c r="D2133" s="23" t="s">
        <v>14290</v>
      </c>
    </row>
    <row r="2134" spans="1:4" ht="33.950000000000003" customHeight="1" x14ac:dyDescent="0.2">
      <c r="A2134" s="20" t="s">
        <v>14291</v>
      </c>
      <c r="B2134" s="21" t="s">
        <v>14292</v>
      </c>
      <c r="C2134" s="22" t="s">
        <v>643</v>
      </c>
      <c r="D2134" s="23" t="s">
        <v>14293</v>
      </c>
    </row>
    <row r="2135" spans="1:4" ht="33.950000000000003" customHeight="1" x14ac:dyDescent="0.2">
      <c r="A2135" s="20" t="s">
        <v>14294</v>
      </c>
      <c r="B2135" s="21" t="s">
        <v>14295</v>
      </c>
      <c r="C2135" s="22" t="s">
        <v>643</v>
      </c>
      <c r="D2135" s="23" t="s">
        <v>12575</v>
      </c>
    </row>
    <row r="2136" spans="1:4" ht="33.950000000000003" customHeight="1" x14ac:dyDescent="0.2">
      <c r="A2136" s="20" t="s">
        <v>14296</v>
      </c>
      <c r="B2136" s="21" t="s">
        <v>14297</v>
      </c>
      <c r="C2136" s="22" t="s">
        <v>643</v>
      </c>
      <c r="D2136" s="23" t="s">
        <v>14298</v>
      </c>
    </row>
    <row r="2137" spans="1:4" ht="33.950000000000003" customHeight="1" x14ac:dyDescent="0.2">
      <c r="A2137" s="20" t="s">
        <v>14299</v>
      </c>
      <c r="B2137" s="21" t="s">
        <v>14300</v>
      </c>
      <c r="C2137" s="22" t="s">
        <v>643</v>
      </c>
      <c r="D2137" s="23" t="s">
        <v>14301</v>
      </c>
    </row>
    <row r="2138" spans="1:4" ht="33.950000000000003" customHeight="1" x14ac:dyDescent="0.2">
      <c r="A2138" s="20" t="s">
        <v>14302</v>
      </c>
      <c r="B2138" s="21" t="s">
        <v>14303</v>
      </c>
      <c r="C2138" s="22" t="s">
        <v>205</v>
      </c>
      <c r="D2138" s="23" t="s">
        <v>10046</v>
      </c>
    </row>
    <row r="2139" spans="1:4" ht="33.950000000000003" customHeight="1" x14ac:dyDescent="0.2">
      <c r="A2139" s="20" t="s">
        <v>14304</v>
      </c>
      <c r="B2139" s="21" t="s">
        <v>14305</v>
      </c>
      <c r="C2139" s="22" t="s">
        <v>205</v>
      </c>
      <c r="D2139" s="23" t="s">
        <v>14306</v>
      </c>
    </row>
    <row r="2140" spans="1:4" ht="33.950000000000003" customHeight="1" x14ac:dyDescent="0.2">
      <c r="A2140" s="20" t="s">
        <v>14307</v>
      </c>
      <c r="B2140" s="21" t="s">
        <v>14308</v>
      </c>
      <c r="C2140" s="22" t="s">
        <v>205</v>
      </c>
      <c r="D2140" s="23" t="s">
        <v>14309</v>
      </c>
    </row>
    <row r="2141" spans="1:4" ht="33.950000000000003" customHeight="1" x14ac:dyDescent="0.2">
      <c r="A2141" s="20" t="s">
        <v>14310</v>
      </c>
      <c r="B2141" s="21" t="s">
        <v>14311</v>
      </c>
      <c r="C2141" s="22" t="s">
        <v>205</v>
      </c>
      <c r="D2141" s="23" t="s">
        <v>14312</v>
      </c>
    </row>
    <row r="2142" spans="1:4" ht="33.950000000000003" customHeight="1" x14ac:dyDescent="0.2">
      <c r="A2142" s="20" t="s">
        <v>14313</v>
      </c>
      <c r="B2142" s="21" t="s">
        <v>14314</v>
      </c>
      <c r="C2142" s="22" t="s">
        <v>205</v>
      </c>
      <c r="D2142" s="23" t="s">
        <v>14315</v>
      </c>
    </row>
    <row r="2143" spans="1:4" ht="33.950000000000003" customHeight="1" x14ac:dyDescent="0.2">
      <c r="A2143" s="20" t="s">
        <v>14316</v>
      </c>
      <c r="B2143" s="21" t="s">
        <v>14317</v>
      </c>
      <c r="C2143" s="22" t="s">
        <v>205</v>
      </c>
      <c r="D2143" s="23" t="s">
        <v>14318</v>
      </c>
    </row>
    <row r="2144" spans="1:4" ht="33.950000000000003" customHeight="1" x14ac:dyDescent="0.2">
      <c r="A2144" s="20" t="s">
        <v>14319</v>
      </c>
      <c r="B2144" s="21" t="s">
        <v>14320</v>
      </c>
      <c r="C2144" s="22" t="s">
        <v>205</v>
      </c>
      <c r="D2144" s="23" t="s">
        <v>14321</v>
      </c>
    </row>
    <row r="2145" spans="1:4" ht="33.950000000000003" customHeight="1" x14ac:dyDescent="0.2">
      <c r="A2145" s="20" t="s">
        <v>14322</v>
      </c>
      <c r="B2145" s="21" t="s">
        <v>14323</v>
      </c>
      <c r="C2145" s="22" t="s">
        <v>205</v>
      </c>
      <c r="D2145" s="23" t="s">
        <v>14324</v>
      </c>
    </row>
    <row r="2146" spans="1:4" ht="33.950000000000003" customHeight="1" x14ac:dyDescent="0.2">
      <c r="A2146" s="20" t="s">
        <v>14325</v>
      </c>
      <c r="B2146" s="21" t="s">
        <v>14326</v>
      </c>
      <c r="C2146" s="22" t="s">
        <v>205</v>
      </c>
      <c r="D2146" s="23" t="s">
        <v>14327</v>
      </c>
    </row>
    <row r="2147" spans="1:4" ht="33.950000000000003" customHeight="1" x14ac:dyDescent="0.2">
      <c r="A2147" s="20" t="s">
        <v>14328</v>
      </c>
      <c r="B2147" s="21" t="s">
        <v>14329</v>
      </c>
      <c r="C2147" s="22" t="s">
        <v>97</v>
      </c>
      <c r="D2147" s="23" t="s">
        <v>14330</v>
      </c>
    </row>
    <row r="2148" spans="1:4" ht="33.950000000000003" customHeight="1" x14ac:dyDescent="0.2">
      <c r="A2148" s="20" t="s">
        <v>14331</v>
      </c>
      <c r="B2148" s="21" t="s">
        <v>14332</v>
      </c>
      <c r="C2148" s="22" t="s">
        <v>97</v>
      </c>
      <c r="D2148" s="23" t="s">
        <v>14333</v>
      </c>
    </row>
    <row r="2149" spans="1:4" ht="33.950000000000003" customHeight="1" x14ac:dyDescent="0.2">
      <c r="A2149" s="20" t="s">
        <v>14334</v>
      </c>
      <c r="B2149" s="21" t="s">
        <v>14335</v>
      </c>
      <c r="C2149" s="22" t="s">
        <v>97</v>
      </c>
      <c r="D2149" s="23" t="s">
        <v>14336</v>
      </c>
    </row>
    <row r="2150" spans="1:4" ht="33.950000000000003" customHeight="1" x14ac:dyDescent="0.2">
      <c r="A2150" s="20" t="s">
        <v>14337</v>
      </c>
      <c r="B2150" s="21" t="s">
        <v>14338</v>
      </c>
      <c r="C2150" s="22" t="s">
        <v>149</v>
      </c>
      <c r="D2150" s="23" t="s">
        <v>14339</v>
      </c>
    </row>
    <row r="2151" spans="1:4" ht="33.950000000000003" customHeight="1" x14ac:dyDescent="0.2">
      <c r="A2151" s="20" t="s">
        <v>14340</v>
      </c>
      <c r="B2151" s="21" t="s">
        <v>14341</v>
      </c>
      <c r="C2151" s="22" t="s">
        <v>149</v>
      </c>
      <c r="D2151" s="23" t="s">
        <v>14342</v>
      </c>
    </row>
    <row r="2152" spans="1:4" ht="33.950000000000003" customHeight="1" x14ac:dyDescent="0.2">
      <c r="A2152" s="20" t="s">
        <v>14343</v>
      </c>
      <c r="B2152" s="21" t="s">
        <v>14344</v>
      </c>
      <c r="C2152" s="22" t="s">
        <v>228</v>
      </c>
      <c r="D2152" s="23" t="s">
        <v>14345</v>
      </c>
    </row>
    <row r="2153" spans="1:4" ht="33.950000000000003" customHeight="1" x14ac:dyDescent="0.2">
      <c r="A2153" s="20" t="s">
        <v>14346</v>
      </c>
      <c r="B2153" s="21" t="s">
        <v>14347</v>
      </c>
      <c r="C2153" s="22" t="s">
        <v>149</v>
      </c>
      <c r="D2153" s="23" t="s">
        <v>14348</v>
      </c>
    </row>
    <row r="2154" spans="1:4" ht="33.950000000000003" customHeight="1" x14ac:dyDescent="0.2">
      <c r="A2154" s="20" t="s">
        <v>14349</v>
      </c>
      <c r="B2154" s="21" t="s">
        <v>14350</v>
      </c>
      <c r="C2154" s="22" t="s">
        <v>149</v>
      </c>
      <c r="D2154" s="23" t="s">
        <v>13554</v>
      </c>
    </row>
    <row r="2155" spans="1:4" ht="33.950000000000003" customHeight="1" x14ac:dyDescent="0.2">
      <c r="A2155" s="20" t="s">
        <v>14351</v>
      </c>
      <c r="B2155" s="21" t="s">
        <v>14352</v>
      </c>
      <c r="C2155" s="22" t="s">
        <v>228</v>
      </c>
      <c r="D2155" s="23" t="s">
        <v>14353</v>
      </c>
    </row>
    <row r="2156" spans="1:4" ht="33.950000000000003" customHeight="1" x14ac:dyDescent="0.2">
      <c r="A2156" s="20" t="s">
        <v>14354</v>
      </c>
      <c r="B2156" s="21" t="s">
        <v>14355</v>
      </c>
      <c r="C2156" s="22" t="s">
        <v>228</v>
      </c>
      <c r="D2156" s="23" t="s">
        <v>14356</v>
      </c>
    </row>
    <row r="2157" spans="1:4" ht="33.950000000000003" customHeight="1" x14ac:dyDescent="0.2">
      <c r="A2157" s="20" t="s">
        <v>14357</v>
      </c>
      <c r="B2157" s="21" t="s">
        <v>14358</v>
      </c>
      <c r="C2157" s="22" t="s">
        <v>228</v>
      </c>
      <c r="D2157" s="23" t="s">
        <v>14359</v>
      </c>
    </row>
    <row r="2158" spans="1:4" ht="33.950000000000003" customHeight="1" x14ac:dyDescent="0.2">
      <c r="A2158" s="20" t="s">
        <v>14360</v>
      </c>
      <c r="B2158" s="21" t="s">
        <v>14361</v>
      </c>
      <c r="C2158" s="22" t="s">
        <v>228</v>
      </c>
      <c r="D2158" s="23" t="s">
        <v>14362</v>
      </c>
    </row>
    <row r="2159" spans="1:4" ht="33.950000000000003" customHeight="1" x14ac:dyDescent="0.2">
      <c r="A2159" s="20" t="s">
        <v>14363</v>
      </c>
      <c r="B2159" s="21" t="s">
        <v>14364</v>
      </c>
      <c r="C2159" s="22" t="s">
        <v>228</v>
      </c>
      <c r="D2159" s="23" t="s">
        <v>14365</v>
      </c>
    </row>
    <row r="2160" spans="1:4" ht="33.950000000000003" customHeight="1" x14ac:dyDescent="0.2">
      <c r="A2160" s="20" t="s">
        <v>14366</v>
      </c>
      <c r="B2160" s="21" t="s">
        <v>14367</v>
      </c>
      <c r="C2160" s="22" t="s">
        <v>228</v>
      </c>
      <c r="D2160" s="23" t="s">
        <v>14368</v>
      </c>
    </row>
    <row r="2161" spans="1:4" ht="33.950000000000003" customHeight="1" x14ac:dyDescent="0.2">
      <c r="A2161" s="20" t="s">
        <v>14369</v>
      </c>
      <c r="B2161" s="21" t="s">
        <v>14370</v>
      </c>
      <c r="C2161" s="22" t="s">
        <v>149</v>
      </c>
      <c r="D2161" s="23" t="s">
        <v>11563</v>
      </c>
    </row>
    <row r="2162" spans="1:4" ht="33.950000000000003" customHeight="1" x14ac:dyDescent="0.2">
      <c r="A2162" s="20" t="s">
        <v>14371</v>
      </c>
      <c r="B2162" s="21" t="s">
        <v>14372</v>
      </c>
      <c r="C2162" s="22" t="s">
        <v>149</v>
      </c>
      <c r="D2162" s="23" t="s">
        <v>10570</v>
      </c>
    </row>
    <row r="2163" spans="1:4" ht="33.950000000000003" customHeight="1" x14ac:dyDescent="0.2">
      <c r="A2163" s="20" t="s">
        <v>14373</v>
      </c>
      <c r="B2163" s="21" t="s">
        <v>14374</v>
      </c>
      <c r="C2163" s="22" t="s">
        <v>149</v>
      </c>
      <c r="D2163" s="23" t="s">
        <v>14375</v>
      </c>
    </row>
    <row r="2164" spans="1:4" ht="33.950000000000003" customHeight="1" x14ac:dyDescent="0.2">
      <c r="A2164" s="20" t="s">
        <v>14376</v>
      </c>
      <c r="B2164" s="21" t="s">
        <v>14377</v>
      </c>
      <c r="C2164" s="22" t="s">
        <v>149</v>
      </c>
      <c r="D2164" s="23" t="s">
        <v>9388</v>
      </c>
    </row>
    <row r="2165" spans="1:4" ht="33.950000000000003" customHeight="1" x14ac:dyDescent="0.2">
      <c r="A2165" s="20" t="s">
        <v>14378</v>
      </c>
      <c r="B2165" s="21" t="s">
        <v>14379</v>
      </c>
      <c r="C2165" s="22" t="s">
        <v>643</v>
      </c>
      <c r="D2165" s="23" t="s">
        <v>14380</v>
      </c>
    </row>
    <row r="2166" spans="1:4" ht="33.950000000000003" customHeight="1" x14ac:dyDescent="0.2">
      <c r="A2166" s="20" t="s">
        <v>14381</v>
      </c>
      <c r="B2166" s="21" t="s">
        <v>14382</v>
      </c>
      <c r="C2166" s="22" t="s">
        <v>643</v>
      </c>
      <c r="D2166" s="23" t="s">
        <v>14383</v>
      </c>
    </row>
    <row r="2167" spans="1:4" ht="33.950000000000003" customHeight="1" x14ac:dyDescent="0.2">
      <c r="A2167" s="20" t="s">
        <v>14384</v>
      </c>
      <c r="B2167" s="21" t="s">
        <v>14385</v>
      </c>
      <c r="C2167" s="22" t="s">
        <v>643</v>
      </c>
      <c r="D2167" s="23" t="s">
        <v>14386</v>
      </c>
    </row>
    <row r="2168" spans="1:4" ht="33.950000000000003" customHeight="1" x14ac:dyDescent="0.2">
      <c r="A2168" s="20" t="s">
        <v>14387</v>
      </c>
      <c r="B2168" s="21" t="s">
        <v>14388</v>
      </c>
      <c r="C2168" s="22" t="s">
        <v>643</v>
      </c>
      <c r="D2168" s="23" t="s">
        <v>14389</v>
      </c>
    </row>
    <row r="2169" spans="1:4" ht="33.950000000000003" customHeight="1" x14ac:dyDescent="0.2">
      <c r="A2169" s="20" t="s">
        <v>14390</v>
      </c>
      <c r="B2169" s="21" t="s">
        <v>14391</v>
      </c>
      <c r="C2169" s="22" t="s">
        <v>643</v>
      </c>
      <c r="D2169" s="23" t="s">
        <v>14392</v>
      </c>
    </row>
    <row r="2170" spans="1:4" ht="33.950000000000003" customHeight="1" x14ac:dyDescent="0.2">
      <c r="A2170" s="20" t="s">
        <v>14393</v>
      </c>
      <c r="B2170" s="21" t="s">
        <v>14394</v>
      </c>
      <c r="C2170" s="22" t="s">
        <v>643</v>
      </c>
      <c r="D2170" s="23" t="s">
        <v>14395</v>
      </c>
    </row>
    <row r="2171" spans="1:4" ht="33.950000000000003" customHeight="1" x14ac:dyDescent="0.2">
      <c r="A2171" s="20" t="s">
        <v>14396</v>
      </c>
      <c r="B2171" s="21" t="s">
        <v>14397</v>
      </c>
      <c r="C2171" s="22" t="s">
        <v>228</v>
      </c>
      <c r="D2171" s="23" t="s">
        <v>14398</v>
      </c>
    </row>
    <row r="2172" spans="1:4" ht="33.950000000000003" customHeight="1" x14ac:dyDescent="0.2">
      <c r="A2172" s="20" t="s">
        <v>14399</v>
      </c>
      <c r="B2172" s="21" t="s">
        <v>14400</v>
      </c>
      <c r="C2172" s="22" t="s">
        <v>149</v>
      </c>
      <c r="D2172" s="23" t="s">
        <v>14401</v>
      </c>
    </row>
    <row r="2173" spans="1:4" ht="33.950000000000003" customHeight="1" x14ac:dyDescent="0.2">
      <c r="A2173" s="20" t="s">
        <v>14402</v>
      </c>
      <c r="B2173" s="21" t="s">
        <v>14403</v>
      </c>
      <c r="C2173" s="22" t="s">
        <v>149</v>
      </c>
      <c r="D2173" s="23" t="s">
        <v>14404</v>
      </c>
    </row>
    <row r="2174" spans="1:4" ht="33.950000000000003" customHeight="1" x14ac:dyDescent="0.2">
      <c r="A2174" s="20" t="s">
        <v>14405</v>
      </c>
      <c r="B2174" s="21" t="s">
        <v>14406</v>
      </c>
      <c r="C2174" s="22" t="s">
        <v>149</v>
      </c>
      <c r="D2174" s="23" t="s">
        <v>14407</v>
      </c>
    </row>
    <row r="2175" spans="1:4" ht="33.950000000000003" customHeight="1" x14ac:dyDescent="0.2">
      <c r="A2175" s="20" t="s">
        <v>14408</v>
      </c>
      <c r="B2175" s="21" t="s">
        <v>14409</v>
      </c>
      <c r="C2175" s="22" t="s">
        <v>149</v>
      </c>
      <c r="D2175" s="23" t="s">
        <v>14410</v>
      </c>
    </row>
    <row r="2176" spans="1:4" ht="33.950000000000003" customHeight="1" x14ac:dyDescent="0.2">
      <c r="A2176" s="20" t="s">
        <v>14411</v>
      </c>
      <c r="B2176" s="21" t="s">
        <v>14412</v>
      </c>
      <c r="C2176" s="22" t="s">
        <v>228</v>
      </c>
      <c r="D2176" s="23" t="s">
        <v>14413</v>
      </c>
    </row>
    <row r="2177" spans="1:4" ht="33.950000000000003" customHeight="1" x14ac:dyDescent="0.2">
      <c r="A2177" s="20" t="s">
        <v>14414</v>
      </c>
      <c r="B2177" s="21" t="s">
        <v>14415</v>
      </c>
      <c r="C2177" s="22" t="s">
        <v>228</v>
      </c>
      <c r="D2177" s="23" t="s">
        <v>14416</v>
      </c>
    </row>
    <row r="2178" spans="1:4" ht="33.950000000000003" customHeight="1" x14ac:dyDescent="0.2">
      <c r="A2178" s="20" t="s">
        <v>14417</v>
      </c>
      <c r="B2178" s="21" t="s">
        <v>14418</v>
      </c>
      <c r="C2178" s="22" t="s">
        <v>228</v>
      </c>
      <c r="D2178" s="23" t="s">
        <v>14419</v>
      </c>
    </row>
    <row r="2179" spans="1:4" ht="33.950000000000003" customHeight="1" x14ac:dyDescent="0.2">
      <c r="A2179" s="20" t="s">
        <v>14420</v>
      </c>
      <c r="B2179" s="21" t="s">
        <v>14421</v>
      </c>
      <c r="C2179" s="22" t="s">
        <v>149</v>
      </c>
      <c r="D2179" s="23" t="s">
        <v>14422</v>
      </c>
    </row>
    <row r="2180" spans="1:4" ht="33.950000000000003" customHeight="1" x14ac:dyDescent="0.2">
      <c r="A2180" s="20" t="s">
        <v>14423</v>
      </c>
      <c r="B2180" s="21" t="s">
        <v>14424</v>
      </c>
      <c r="C2180" s="22" t="s">
        <v>149</v>
      </c>
      <c r="D2180" s="23" t="s">
        <v>14425</v>
      </c>
    </row>
    <row r="2181" spans="1:4" ht="33.950000000000003" customHeight="1" x14ac:dyDescent="0.2">
      <c r="A2181" s="20" t="s">
        <v>14426</v>
      </c>
      <c r="B2181" s="21" t="s">
        <v>14427</v>
      </c>
      <c r="C2181" s="22" t="s">
        <v>149</v>
      </c>
      <c r="D2181" s="23" t="s">
        <v>14428</v>
      </c>
    </row>
    <row r="2182" spans="1:4" ht="33.950000000000003" customHeight="1" x14ac:dyDescent="0.2">
      <c r="A2182" s="20" t="s">
        <v>14429</v>
      </c>
      <c r="B2182" s="21" t="s">
        <v>14430</v>
      </c>
      <c r="C2182" s="22" t="s">
        <v>149</v>
      </c>
      <c r="D2182" s="23" t="s">
        <v>14431</v>
      </c>
    </row>
    <row r="2183" spans="1:4" ht="33.950000000000003" customHeight="1" x14ac:dyDescent="0.2">
      <c r="A2183" s="20" t="s">
        <v>14432</v>
      </c>
      <c r="B2183" s="21" t="s">
        <v>14433</v>
      </c>
      <c r="C2183" s="22" t="s">
        <v>149</v>
      </c>
      <c r="D2183" s="23" t="s">
        <v>14434</v>
      </c>
    </row>
    <row r="2184" spans="1:4" ht="33.950000000000003" customHeight="1" x14ac:dyDescent="0.2">
      <c r="A2184" s="20" t="s">
        <v>14435</v>
      </c>
      <c r="B2184" s="21" t="s">
        <v>14436</v>
      </c>
      <c r="C2184" s="22" t="s">
        <v>149</v>
      </c>
      <c r="D2184" s="23" t="s">
        <v>14437</v>
      </c>
    </row>
    <row r="2185" spans="1:4" ht="33.950000000000003" customHeight="1" x14ac:dyDescent="0.2">
      <c r="A2185" s="20" t="s">
        <v>14438</v>
      </c>
      <c r="B2185" s="21" t="s">
        <v>14439</v>
      </c>
      <c r="C2185" s="22" t="s">
        <v>149</v>
      </c>
      <c r="D2185" s="23" t="s">
        <v>14440</v>
      </c>
    </row>
    <row r="2186" spans="1:4" ht="33.950000000000003" customHeight="1" x14ac:dyDescent="0.2">
      <c r="A2186" s="20" t="s">
        <v>14441</v>
      </c>
      <c r="B2186" s="21" t="s">
        <v>14442</v>
      </c>
      <c r="C2186" s="22" t="s">
        <v>149</v>
      </c>
      <c r="D2186" s="23" t="s">
        <v>14443</v>
      </c>
    </row>
    <row r="2187" spans="1:4" ht="33.950000000000003" customHeight="1" x14ac:dyDescent="0.2">
      <c r="A2187" s="20" t="s">
        <v>14444</v>
      </c>
      <c r="B2187" s="21" t="s">
        <v>14445</v>
      </c>
      <c r="C2187" s="22" t="s">
        <v>149</v>
      </c>
      <c r="D2187" s="23" t="s">
        <v>14446</v>
      </c>
    </row>
    <row r="2188" spans="1:4" ht="33.950000000000003" customHeight="1" x14ac:dyDescent="0.2">
      <c r="A2188" s="20" t="s">
        <v>14447</v>
      </c>
      <c r="B2188" s="21" t="s">
        <v>14448</v>
      </c>
      <c r="C2188" s="22" t="s">
        <v>149</v>
      </c>
      <c r="D2188" s="23" t="s">
        <v>14449</v>
      </c>
    </row>
    <row r="2189" spans="1:4" ht="33.950000000000003" customHeight="1" x14ac:dyDescent="0.2">
      <c r="A2189" s="20" t="s">
        <v>14450</v>
      </c>
      <c r="B2189" s="21" t="s">
        <v>14451</v>
      </c>
      <c r="C2189" s="22" t="s">
        <v>149</v>
      </c>
      <c r="D2189" s="23" t="s">
        <v>14452</v>
      </c>
    </row>
    <row r="2190" spans="1:4" ht="33.950000000000003" customHeight="1" x14ac:dyDescent="0.2">
      <c r="A2190" s="20" t="s">
        <v>14453</v>
      </c>
      <c r="B2190" s="21" t="s">
        <v>14454</v>
      </c>
      <c r="C2190" s="22" t="s">
        <v>149</v>
      </c>
      <c r="D2190" s="23" t="s">
        <v>14455</v>
      </c>
    </row>
    <row r="2191" spans="1:4" ht="33.950000000000003" customHeight="1" x14ac:dyDescent="0.2">
      <c r="A2191" s="20" t="s">
        <v>14456</v>
      </c>
      <c r="B2191" s="21" t="s">
        <v>14457</v>
      </c>
      <c r="C2191" s="22" t="s">
        <v>149</v>
      </c>
      <c r="D2191" s="23" t="s">
        <v>14458</v>
      </c>
    </row>
    <row r="2192" spans="1:4" ht="33.950000000000003" customHeight="1" x14ac:dyDescent="0.2">
      <c r="A2192" s="20" t="s">
        <v>14459</v>
      </c>
      <c r="B2192" s="21" t="s">
        <v>14460</v>
      </c>
      <c r="C2192" s="22" t="s">
        <v>149</v>
      </c>
      <c r="D2192" s="23" t="s">
        <v>14461</v>
      </c>
    </row>
    <row r="2193" spans="1:4" ht="33.950000000000003" customHeight="1" x14ac:dyDescent="0.2">
      <c r="A2193" s="20" t="s">
        <v>14462</v>
      </c>
      <c r="B2193" s="21" t="s">
        <v>14463</v>
      </c>
      <c r="C2193" s="22" t="s">
        <v>149</v>
      </c>
      <c r="D2193" s="23" t="s">
        <v>14464</v>
      </c>
    </row>
    <row r="2194" spans="1:4" ht="33.950000000000003" customHeight="1" x14ac:dyDescent="0.2">
      <c r="A2194" s="20" t="s">
        <v>14465</v>
      </c>
      <c r="B2194" s="21" t="s">
        <v>14466</v>
      </c>
      <c r="C2194" s="22" t="s">
        <v>149</v>
      </c>
      <c r="D2194" s="23" t="s">
        <v>14467</v>
      </c>
    </row>
    <row r="2195" spans="1:4" ht="33.950000000000003" customHeight="1" x14ac:dyDescent="0.2">
      <c r="A2195" s="20" t="s">
        <v>14468</v>
      </c>
      <c r="B2195" s="21" t="s">
        <v>14469</v>
      </c>
      <c r="C2195" s="22" t="s">
        <v>149</v>
      </c>
      <c r="D2195" s="23" t="s">
        <v>14470</v>
      </c>
    </row>
    <row r="2196" spans="1:4" ht="33.950000000000003" customHeight="1" x14ac:dyDescent="0.2">
      <c r="A2196" s="20" t="s">
        <v>14471</v>
      </c>
      <c r="B2196" s="21" t="s">
        <v>14472</v>
      </c>
      <c r="C2196" s="22" t="s">
        <v>149</v>
      </c>
      <c r="D2196" s="23" t="s">
        <v>14473</v>
      </c>
    </row>
    <row r="2197" spans="1:4" ht="33.950000000000003" customHeight="1" x14ac:dyDescent="0.2">
      <c r="A2197" s="20" t="s">
        <v>14474</v>
      </c>
      <c r="B2197" s="21" t="s">
        <v>14475</v>
      </c>
      <c r="C2197" s="22" t="s">
        <v>205</v>
      </c>
      <c r="D2197" s="23" t="s">
        <v>14476</v>
      </c>
    </row>
    <row r="2198" spans="1:4" ht="33.950000000000003" customHeight="1" x14ac:dyDescent="0.2">
      <c r="A2198" s="20" t="s">
        <v>14477</v>
      </c>
      <c r="B2198" s="21" t="s">
        <v>14478</v>
      </c>
      <c r="C2198" s="22" t="s">
        <v>205</v>
      </c>
      <c r="D2198" s="23" t="s">
        <v>14479</v>
      </c>
    </row>
    <row r="2199" spans="1:4" ht="33.950000000000003" customHeight="1" x14ac:dyDescent="0.2">
      <c r="A2199" s="20" t="s">
        <v>14480</v>
      </c>
      <c r="B2199" s="21" t="s">
        <v>14481</v>
      </c>
      <c r="C2199" s="22" t="s">
        <v>149</v>
      </c>
      <c r="D2199" s="23" t="s">
        <v>14482</v>
      </c>
    </row>
    <row r="2200" spans="1:4" ht="33.950000000000003" customHeight="1" x14ac:dyDescent="0.2">
      <c r="A2200" s="20" t="s">
        <v>14483</v>
      </c>
      <c r="B2200" s="21" t="s">
        <v>14484</v>
      </c>
      <c r="C2200" s="22" t="s">
        <v>149</v>
      </c>
      <c r="D2200" s="23" t="s">
        <v>14485</v>
      </c>
    </row>
    <row r="2201" spans="1:4" ht="33.950000000000003" customHeight="1" x14ac:dyDescent="0.2">
      <c r="A2201" s="20" t="s">
        <v>14486</v>
      </c>
      <c r="B2201" s="21" t="s">
        <v>14487</v>
      </c>
      <c r="C2201" s="22" t="s">
        <v>149</v>
      </c>
      <c r="D2201" s="23" t="s">
        <v>14488</v>
      </c>
    </row>
    <row r="2202" spans="1:4" ht="33.950000000000003" customHeight="1" x14ac:dyDescent="0.2">
      <c r="A2202" s="20" t="s">
        <v>14489</v>
      </c>
      <c r="B2202" s="21" t="s">
        <v>14490</v>
      </c>
      <c r="C2202" s="22" t="s">
        <v>149</v>
      </c>
      <c r="D2202" s="23" t="s">
        <v>14491</v>
      </c>
    </row>
    <row r="2203" spans="1:4" ht="33.950000000000003" customHeight="1" x14ac:dyDescent="0.2">
      <c r="A2203" s="20" t="s">
        <v>14492</v>
      </c>
      <c r="B2203" s="21" t="s">
        <v>14493</v>
      </c>
      <c r="C2203" s="22" t="s">
        <v>149</v>
      </c>
      <c r="D2203" s="23" t="s">
        <v>14494</v>
      </c>
    </row>
    <row r="2204" spans="1:4" ht="33.950000000000003" customHeight="1" x14ac:dyDescent="0.2">
      <c r="A2204" s="20" t="s">
        <v>14495</v>
      </c>
      <c r="B2204" s="21" t="s">
        <v>14496</v>
      </c>
      <c r="C2204" s="22" t="s">
        <v>149</v>
      </c>
      <c r="D2204" s="23" t="s">
        <v>8251</v>
      </c>
    </row>
    <row r="2205" spans="1:4" ht="33.950000000000003" customHeight="1" x14ac:dyDescent="0.2">
      <c r="A2205" s="20" t="s">
        <v>14497</v>
      </c>
      <c r="B2205" s="21" t="s">
        <v>14498</v>
      </c>
      <c r="C2205" s="22" t="s">
        <v>149</v>
      </c>
      <c r="D2205" s="23" t="s">
        <v>14499</v>
      </c>
    </row>
    <row r="2206" spans="1:4" ht="33.950000000000003" customHeight="1" x14ac:dyDescent="0.2">
      <c r="A2206" s="20" t="s">
        <v>14500</v>
      </c>
      <c r="B2206" s="21" t="s">
        <v>14501</v>
      </c>
      <c r="C2206" s="22" t="s">
        <v>149</v>
      </c>
      <c r="D2206" s="23" t="s">
        <v>14502</v>
      </c>
    </row>
    <row r="2207" spans="1:4" ht="33.950000000000003" customHeight="1" x14ac:dyDescent="0.2">
      <c r="A2207" s="20" t="s">
        <v>14503</v>
      </c>
      <c r="B2207" s="21" t="s">
        <v>14504</v>
      </c>
      <c r="C2207" s="22" t="s">
        <v>149</v>
      </c>
      <c r="D2207" s="23" t="s">
        <v>14505</v>
      </c>
    </row>
    <row r="2208" spans="1:4" ht="33.950000000000003" customHeight="1" x14ac:dyDescent="0.2">
      <c r="A2208" s="20" t="s">
        <v>14506</v>
      </c>
      <c r="B2208" s="21" t="s">
        <v>14507</v>
      </c>
      <c r="C2208" s="22" t="s">
        <v>149</v>
      </c>
      <c r="D2208" s="23" t="s">
        <v>14508</v>
      </c>
    </row>
    <row r="2209" spans="1:4" ht="33.950000000000003" customHeight="1" x14ac:dyDescent="0.2">
      <c r="A2209" s="20" t="s">
        <v>14509</v>
      </c>
      <c r="B2209" s="21" t="s">
        <v>14510</v>
      </c>
      <c r="C2209" s="22" t="s">
        <v>149</v>
      </c>
      <c r="D2209" s="23" t="s">
        <v>14511</v>
      </c>
    </row>
    <row r="2210" spans="1:4" ht="33.950000000000003" customHeight="1" x14ac:dyDescent="0.2">
      <c r="A2210" s="20" t="s">
        <v>14512</v>
      </c>
      <c r="B2210" s="21" t="s">
        <v>14513</v>
      </c>
      <c r="C2210" s="22" t="s">
        <v>149</v>
      </c>
      <c r="D2210" s="23" t="s">
        <v>14514</v>
      </c>
    </row>
    <row r="2211" spans="1:4" ht="33.950000000000003" customHeight="1" x14ac:dyDescent="0.2">
      <c r="A2211" s="20" t="s">
        <v>14515</v>
      </c>
      <c r="B2211" s="21" t="s">
        <v>14516</v>
      </c>
      <c r="C2211" s="22" t="s">
        <v>149</v>
      </c>
      <c r="D2211" s="23" t="s">
        <v>14517</v>
      </c>
    </row>
    <row r="2212" spans="1:4" ht="33.950000000000003" customHeight="1" x14ac:dyDescent="0.2">
      <c r="A2212" s="20" t="s">
        <v>14518</v>
      </c>
      <c r="B2212" s="21" t="s">
        <v>14519</v>
      </c>
      <c r="C2212" s="22" t="s">
        <v>149</v>
      </c>
      <c r="D2212" s="23" t="s">
        <v>14520</v>
      </c>
    </row>
    <row r="2213" spans="1:4" ht="33.950000000000003" customHeight="1" x14ac:dyDescent="0.2">
      <c r="A2213" s="20" t="s">
        <v>14521</v>
      </c>
      <c r="B2213" s="21" t="s">
        <v>14522</v>
      </c>
      <c r="C2213" s="22" t="s">
        <v>149</v>
      </c>
      <c r="D2213" s="23" t="s">
        <v>14523</v>
      </c>
    </row>
    <row r="2214" spans="1:4" ht="33.950000000000003" customHeight="1" x14ac:dyDescent="0.2">
      <c r="A2214" s="20" t="s">
        <v>14524</v>
      </c>
      <c r="B2214" s="21" t="s">
        <v>14525</v>
      </c>
      <c r="C2214" s="22" t="s">
        <v>149</v>
      </c>
      <c r="D2214" s="23" t="s">
        <v>14526</v>
      </c>
    </row>
    <row r="2215" spans="1:4" ht="33.950000000000003" customHeight="1" x14ac:dyDescent="0.2">
      <c r="A2215" s="20" t="s">
        <v>14527</v>
      </c>
      <c r="B2215" s="21" t="s">
        <v>14528</v>
      </c>
      <c r="C2215" s="22" t="s">
        <v>149</v>
      </c>
      <c r="D2215" s="23" t="s">
        <v>14529</v>
      </c>
    </row>
    <row r="2216" spans="1:4" ht="33.950000000000003" customHeight="1" x14ac:dyDescent="0.2">
      <c r="A2216" s="20" t="s">
        <v>14530</v>
      </c>
      <c r="B2216" s="21" t="s">
        <v>14531</v>
      </c>
      <c r="C2216" s="22" t="s">
        <v>149</v>
      </c>
      <c r="D2216" s="23" t="s">
        <v>14532</v>
      </c>
    </row>
    <row r="2217" spans="1:4" ht="33.950000000000003" customHeight="1" x14ac:dyDescent="0.2">
      <c r="A2217" s="20" t="s">
        <v>14533</v>
      </c>
      <c r="B2217" s="21" t="s">
        <v>14534</v>
      </c>
      <c r="C2217" s="22" t="s">
        <v>149</v>
      </c>
      <c r="D2217" s="23" t="s">
        <v>14535</v>
      </c>
    </row>
    <row r="2218" spans="1:4" ht="33.950000000000003" customHeight="1" x14ac:dyDescent="0.2">
      <c r="A2218" s="20" t="s">
        <v>14536</v>
      </c>
      <c r="B2218" s="21" t="s">
        <v>14537</v>
      </c>
      <c r="C2218" s="22" t="s">
        <v>149</v>
      </c>
      <c r="D2218" s="23" t="s">
        <v>14538</v>
      </c>
    </row>
    <row r="2219" spans="1:4" ht="33.950000000000003" customHeight="1" x14ac:dyDescent="0.2">
      <c r="A2219" s="20" t="s">
        <v>14539</v>
      </c>
      <c r="B2219" s="21" t="s">
        <v>14540</v>
      </c>
      <c r="C2219" s="22" t="s">
        <v>149</v>
      </c>
      <c r="D2219" s="23" t="s">
        <v>14541</v>
      </c>
    </row>
    <row r="2220" spans="1:4" ht="33.950000000000003" customHeight="1" x14ac:dyDescent="0.2">
      <c r="A2220" s="20" t="s">
        <v>14542</v>
      </c>
      <c r="B2220" s="21" t="s">
        <v>14543</v>
      </c>
      <c r="C2220" s="22" t="s">
        <v>149</v>
      </c>
      <c r="D2220" s="23" t="s">
        <v>14544</v>
      </c>
    </row>
    <row r="2221" spans="1:4" ht="33.950000000000003" customHeight="1" x14ac:dyDescent="0.2">
      <c r="A2221" s="20" t="s">
        <v>14545</v>
      </c>
      <c r="B2221" s="21" t="s">
        <v>14546</v>
      </c>
      <c r="C2221" s="22" t="s">
        <v>149</v>
      </c>
      <c r="D2221" s="23" t="s">
        <v>14547</v>
      </c>
    </row>
    <row r="2222" spans="1:4" ht="33.950000000000003" customHeight="1" x14ac:dyDescent="0.2">
      <c r="A2222" s="20" t="s">
        <v>14548</v>
      </c>
      <c r="B2222" s="21" t="s">
        <v>14549</v>
      </c>
      <c r="C2222" s="22" t="s">
        <v>149</v>
      </c>
      <c r="D2222" s="23" t="s">
        <v>14550</v>
      </c>
    </row>
    <row r="2223" spans="1:4" ht="33.950000000000003" customHeight="1" x14ac:dyDescent="0.2">
      <c r="A2223" s="20" t="s">
        <v>14551</v>
      </c>
      <c r="B2223" s="21" t="s">
        <v>14552</v>
      </c>
      <c r="C2223" s="22" t="s">
        <v>149</v>
      </c>
      <c r="D2223" s="23" t="s">
        <v>14553</v>
      </c>
    </row>
    <row r="2224" spans="1:4" ht="33.950000000000003" customHeight="1" x14ac:dyDescent="0.2">
      <c r="A2224" s="20" t="s">
        <v>14554</v>
      </c>
      <c r="B2224" s="21" t="s">
        <v>14555</v>
      </c>
      <c r="C2224" s="22" t="s">
        <v>149</v>
      </c>
      <c r="D2224" s="23" t="s">
        <v>14556</v>
      </c>
    </row>
    <row r="2225" spans="1:4" ht="33.950000000000003" customHeight="1" x14ac:dyDescent="0.2">
      <c r="A2225" s="20" t="s">
        <v>14557</v>
      </c>
      <c r="B2225" s="21" t="s">
        <v>14558</v>
      </c>
      <c r="C2225" s="22" t="s">
        <v>149</v>
      </c>
      <c r="D2225" s="23" t="s">
        <v>14559</v>
      </c>
    </row>
    <row r="2226" spans="1:4" ht="33.950000000000003" customHeight="1" x14ac:dyDescent="0.2">
      <c r="A2226" s="20" t="s">
        <v>14560</v>
      </c>
      <c r="B2226" s="21" t="s">
        <v>14561</v>
      </c>
      <c r="C2226" s="22" t="s">
        <v>149</v>
      </c>
      <c r="D2226" s="23" t="s">
        <v>14562</v>
      </c>
    </row>
    <row r="2227" spans="1:4" ht="33.950000000000003" customHeight="1" x14ac:dyDescent="0.2">
      <c r="A2227" s="20" t="s">
        <v>14563</v>
      </c>
      <c r="B2227" s="21" t="s">
        <v>14564</v>
      </c>
      <c r="C2227" s="22" t="s">
        <v>149</v>
      </c>
      <c r="D2227" s="23" t="s">
        <v>14565</v>
      </c>
    </row>
    <row r="2228" spans="1:4" ht="33.950000000000003" customHeight="1" x14ac:dyDescent="0.2">
      <c r="A2228" s="20" t="s">
        <v>14566</v>
      </c>
      <c r="B2228" s="21" t="s">
        <v>14567</v>
      </c>
      <c r="C2228" s="22" t="s">
        <v>149</v>
      </c>
      <c r="D2228" s="23" t="s">
        <v>14568</v>
      </c>
    </row>
    <row r="2229" spans="1:4" ht="33.950000000000003" customHeight="1" x14ac:dyDescent="0.2">
      <c r="A2229" s="20" t="s">
        <v>14569</v>
      </c>
      <c r="B2229" s="21" t="s">
        <v>14570</v>
      </c>
      <c r="C2229" s="22" t="s">
        <v>149</v>
      </c>
      <c r="D2229" s="23" t="s">
        <v>14571</v>
      </c>
    </row>
    <row r="2230" spans="1:4" ht="33.950000000000003" customHeight="1" x14ac:dyDescent="0.2">
      <c r="A2230" s="20" t="s">
        <v>14572</v>
      </c>
      <c r="B2230" s="21" t="s">
        <v>14573</v>
      </c>
      <c r="C2230" s="22" t="s">
        <v>149</v>
      </c>
      <c r="D2230" s="23" t="s">
        <v>14574</v>
      </c>
    </row>
    <row r="2231" spans="1:4" ht="33.950000000000003" customHeight="1" x14ac:dyDescent="0.2">
      <c r="A2231" s="20" t="s">
        <v>14575</v>
      </c>
      <c r="B2231" s="21" t="s">
        <v>14576</v>
      </c>
      <c r="C2231" s="22" t="s">
        <v>149</v>
      </c>
      <c r="D2231" s="23" t="s">
        <v>14577</v>
      </c>
    </row>
    <row r="2232" spans="1:4" ht="33.950000000000003" customHeight="1" x14ac:dyDescent="0.2">
      <c r="A2232" s="20" t="s">
        <v>14578</v>
      </c>
      <c r="B2232" s="21" t="s">
        <v>14579</v>
      </c>
      <c r="C2232" s="22" t="s">
        <v>149</v>
      </c>
      <c r="D2232" s="23" t="s">
        <v>14580</v>
      </c>
    </row>
    <row r="2233" spans="1:4" ht="33.950000000000003" customHeight="1" x14ac:dyDescent="0.2">
      <c r="A2233" s="20" t="s">
        <v>14581</v>
      </c>
      <c r="B2233" s="21" t="s">
        <v>14582</v>
      </c>
      <c r="C2233" s="22" t="s">
        <v>149</v>
      </c>
      <c r="D2233" s="23" t="s">
        <v>14583</v>
      </c>
    </row>
    <row r="2234" spans="1:4" ht="33.950000000000003" customHeight="1" x14ac:dyDescent="0.2">
      <c r="A2234" s="20" t="s">
        <v>14584</v>
      </c>
      <c r="B2234" s="21" t="s">
        <v>14585</v>
      </c>
      <c r="C2234" s="22" t="s">
        <v>149</v>
      </c>
      <c r="D2234" s="23" t="s">
        <v>14586</v>
      </c>
    </row>
    <row r="2235" spans="1:4" ht="33.950000000000003" customHeight="1" x14ac:dyDescent="0.2">
      <c r="A2235" s="20" t="s">
        <v>14587</v>
      </c>
      <c r="B2235" s="21" t="s">
        <v>14588</v>
      </c>
      <c r="C2235" s="22" t="s">
        <v>149</v>
      </c>
      <c r="D2235" s="23" t="s">
        <v>14589</v>
      </c>
    </row>
    <row r="2236" spans="1:4" ht="33.950000000000003" customHeight="1" x14ac:dyDescent="0.2">
      <c r="A2236" s="20" t="s">
        <v>14590</v>
      </c>
      <c r="B2236" s="21" t="s">
        <v>14591</v>
      </c>
      <c r="C2236" s="22" t="s">
        <v>149</v>
      </c>
      <c r="D2236" s="23" t="s">
        <v>14592</v>
      </c>
    </row>
    <row r="2237" spans="1:4" ht="33.950000000000003" customHeight="1" x14ac:dyDescent="0.2">
      <c r="A2237" s="20" t="s">
        <v>14593</v>
      </c>
      <c r="B2237" s="21" t="s">
        <v>14594</v>
      </c>
      <c r="C2237" s="22" t="s">
        <v>149</v>
      </c>
      <c r="D2237" s="23" t="s">
        <v>14595</v>
      </c>
    </row>
    <row r="2238" spans="1:4" ht="33.950000000000003" customHeight="1" x14ac:dyDescent="0.2">
      <c r="A2238" s="20" t="s">
        <v>14596</v>
      </c>
      <c r="B2238" s="21" t="s">
        <v>14597</v>
      </c>
      <c r="C2238" s="22" t="s">
        <v>149</v>
      </c>
      <c r="D2238" s="23" t="s">
        <v>14598</v>
      </c>
    </row>
    <row r="2239" spans="1:4" ht="33.950000000000003" customHeight="1" x14ac:dyDescent="0.2">
      <c r="A2239" s="20" t="s">
        <v>14599</v>
      </c>
      <c r="B2239" s="21" t="s">
        <v>14600</v>
      </c>
      <c r="C2239" s="22" t="s">
        <v>149</v>
      </c>
      <c r="D2239" s="23" t="s">
        <v>14601</v>
      </c>
    </row>
    <row r="2240" spans="1:4" ht="33.950000000000003" customHeight="1" x14ac:dyDescent="0.2">
      <c r="A2240" s="20" t="s">
        <v>14602</v>
      </c>
      <c r="B2240" s="21" t="s">
        <v>14603</v>
      </c>
      <c r="C2240" s="22" t="s">
        <v>149</v>
      </c>
      <c r="D2240" s="23" t="s">
        <v>14604</v>
      </c>
    </row>
    <row r="2241" spans="1:4" ht="33.950000000000003" customHeight="1" x14ac:dyDescent="0.2">
      <c r="A2241" s="20" t="s">
        <v>14605</v>
      </c>
      <c r="B2241" s="21" t="s">
        <v>14606</v>
      </c>
      <c r="C2241" s="22" t="s">
        <v>149</v>
      </c>
      <c r="D2241" s="23" t="s">
        <v>14607</v>
      </c>
    </row>
    <row r="2242" spans="1:4" ht="33.950000000000003" customHeight="1" x14ac:dyDescent="0.2">
      <c r="A2242" s="20" t="s">
        <v>14608</v>
      </c>
      <c r="B2242" s="21" t="s">
        <v>14609</v>
      </c>
      <c r="C2242" s="22" t="s">
        <v>149</v>
      </c>
      <c r="D2242" s="23" t="s">
        <v>14610</v>
      </c>
    </row>
    <row r="2243" spans="1:4" ht="33.950000000000003" customHeight="1" x14ac:dyDescent="0.2">
      <c r="A2243" s="20" t="s">
        <v>14611</v>
      </c>
      <c r="B2243" s="21" t="s">
        <v>14612</v>
      </c>
      <c r="C2243" s="22" t="s">
        <v>149</v>
      </c>
      <c r="D2243" s="23" t="s">
        <v>14613</v>
      </c>
    </row>
    <row r="2244" spans="1:4" ht="33.950000000000003" customHeight="1" x14ac:dyDescent="0.2">
      <c r="A2244" s="20" t="s">
        <v>14614</v>
      </c>
      <c r="B2244" s="21" t="s">
        <v>14615</v>
      </c>
      <c r="C2244" s="22" t="s">
        <v>149</v>
      </c>
      <c r="D2244" s="23" t="s">
        <v>14613</v>
      </c>
    </row>
    <row r="2245" spans="1:4" ht="33.950000000000003" customHeight="1" x14ac:dyDescent="0.2">
      <c r="A2245" s="20" t="s">
        <v>14616</v>
      </c>
      <c r="B2245" s="21" t="s">
        <v>14617</v>
      </c>
      <c r="C2245" s="22" t="s">
        <v>149</v>
      </c>
      <c r="D2245" s="23" t="s">
        <v>14618</v>
      </c>
    </row>
    <row r="2246" spans="1:4" ht="33.950000000000003" customHeight="1" x14ac:dyDescent="0.2">
      <c r="A2246" s="20" t="s">
        <v>14619</v>
      </c>
      <c r="B2246" s="21" t="s">
        <v>14620</v>
      </c>
      <c r="C2246" s="22" t="s">
        <v>149</v>
      </c>
      <c r="D2246" s="23" t="s">
        <v>14621</v>
      </c>
    </row>
    <row r="2247" spans="1:4" ht="33.950000000000003" customHeight="1" x14ac:dyDescent="0.2">
      <c r="A2247" s="20" t="s">
        <v>14622</v>
      </c>
      <c r="B2247" s="21" t="s">
        <v>14623</v>
      </c>
      <c r="C2247" s="22" t="s">
        <v>149</v>
      </c>
      <c r="D2247" s="23" t="s">
        <v>14624</v>
      </c>
    </row>
    <row r="2248" spans="1:4" ht="33.950000000000003" customHeight="1" x14ac:dyDescent="0.2">
      <c r="A2248" s="20" t="s">
        <v>14625</v>
      </c>
      <c r="B2248" s="21" t="s">
        <v>14626</v>
      </c>
      <c r="C2248" s="22" t="s">
        <v>149</v>
      </c>
      <c r="D2248" s="23" t="s">
        <v>14627</v>
      </c>
    </row>
    <row r="2249" spans="1:4" ht="33.950000000000003" customHeight="1" x14ac:dyDescent="0.2">
      <c r="A2249" s="20" t="s">
        <v>14628</v>
      </c>
      <c r="B2249" s="21" t="s">
        <v>14629</v>
      </c>
      <c r="C2249" s="22" t="s">
        <v>149</v>
      </c>
      <c r="D2249" s="23" t="s">
        <v>14630</v>
      </c>
    </row>
    <row r="2250" spans="1:4" ht="33.950000000000003" customHeight="1" x14ac:dyDescent="0.2">
      <c r="A2250" s="20" t="s">
        <v>14631</v>
      </c>
      <c r="B2250" s="21" t="s">
        <v>14632</v>
      </c>
      <c r="C2250" s="22" t="s">
        <v>149</v>
      </c>
      <c r="D2250" s="23" t="s">
        <v>14633</v>
      </c>
    </row>
    <row r="2251" spans="1:4" ht="33.950000000000003" customHeight="1" x14ac:dyDescent="0.2">
      <c r="A2251" s="20" t="s">
        <v>14634</v>
      </c>
      <c r="B2251" s="21" t="s">
        <v>14635</v>
      </c>
      <c r="C2251" s="22" t="s">
        <v>149</v>
      </c>
      <c r="D2251" s="23" t="s">
        <v>14636</v>
      </c>
    </row>
    <row r="2252" spans="1:4" ht="33.950000000000003" customHeight="1" x14ac:dyDescent="0.2">
      <c r="A2252" s="20" t="s">
        <v>14637</v>
      </c>
      <c r="B2252" s="21" t="s">
        <v>14638</v>
      </c>
      <c r="C2252" s="22" t="s">
        <v>149</v>
      </c>
      <c r="D2252" s="23" t="s">
        <v>14639</v>
      </c>
    </row>
    <row r="2253" spans="1:4" ht="33.950000000000003" customHeight="1" x14ac:dyDescent="0.2">
      <c r="A2253" s="20" t="s">
        <v>14640</v>
      </c>
      <c r="B2253" s="21" t="s">
        <v>14641</v>
      </c>
      <c r="C2253" s="22" t="s">
        <v>149</v>
      </c>
      <c r="D2253" s="23" t="s">
        <v>14642</v>
      </c>
    </row>
    <row r="2254" spans="1:4" ht="33.950000000000003" customHeight="1" x14ac:dyDescent="0.2">
      <c r="A2254" s="20" t="s">
        <v>14643</v>
      </c>
      <c r="B2254" s="21" t="s">
        <v>14644</v>
      </c>
      <c r="C2254" s="22" t="s">
        <v>149</v>
      </c>
      <c r="D2254" s="23" t="s">
        <v>14645</v>
      </c>
    </row>
    <row r="2255" spans="1:4" ht="33.950000000000003" customHeight="1" x14ac:dyDescent="0.2">
      <c r="A2255" s="20" t="s">
        <v>14646</v>
      </c>
      <c r="B2255" s="21" t="s">
        <v>14647</v>
      </c>
      <c r="C2255" s="22" t="s">
        <v>149</v>
      </c>
      <c r="D2255" s="23" t="s">
        <v>14648</v>
      </c>
    </row>
    <row r="2256" spans="1:4" ht="33.950000000000003" customHeight="1" x14ac:dyDescent="0.2">
      <c r="A2256" s="20" t="s">
        <v>14649</v>
      </c>
      <c r="B2256" s="21" t="s">
        <v>14650</v>
      </c>
      <c r="C2256" s="22" t="s">
        <v>149</v>
      </c>
      <c r="D2256" s="23" t="s">
        <v>14651</v>
      </c>
    </row>
    <row r="2257" spans="1:4" ht="33.950000000000003" customHeight="1" x14ac:dyDescent="0.2">
      <c r="A2257" s="20" t="s">
        <v>14652</v>
      </c>
      <c r="B2257" s="21" t="s">
        <v>14653</v>
      </c>
      <c r="C2257" s="22" t="s">
        <v>149</v>
      </c>
      <c r="D2257" s="23" t="s">
        <v>14654</v>
      </c>
    </row>
    <row r="2258" spans="1:4" ht="33.950000000000003" customHeight="1" x14ac:dyDescent="0.2">
      <c r="A2258" s="20" t="s">
        <v>14655</v>
      </c>
      <c r="B2258" s="21" t="s">
        <v>14656</v>
      </c>
      <c r="C2258" s="22" t="s">
        <v>149</v>
      </c>
      <c r="D2258" s="23" t="s">
        <v>14657</v>
      </c>
    </row>
    <row r="2259" spans="1:4" ht="33.950000000000003" customHeight="1" x14ac:dyDescent="0.2">
      <c r="A2259" s="20" t="s">
        <v>14658</v>
      </c>
      <c r="B2259" s="21" t="s">
        <v>14659</v>
      </c>
      <c r="C2259" s="22" t="s">
        <v>149</v>
      </c>
      <c r="D2259" s="23" t="s">
        <v>14660</v>
      </c>
    </row>
    <row r="2260" spans="1:4" ht="33.950000000000003" customHeight="1" x14ac:dyDescent="0.2">
      <c r="A2260" s="20" t="s">
        <v>14661</v>
      </c>
      <c r="B2260" s="21" t="s">
        <v>14662</v>
      </c>
      <c r="C2260" s="22" t="s">
        <v>149</v>
      </c>
      <c r="D2260" s="23" t="s">
        <v>14663</v>
      </c>
    </row>
    <row r="2261" spans="1:4" ht="33.950000000000003" customHeight="1" x14ac:dyDescent="0.2">
      <c r="A2261" s="20" t="s">
        <v>14664</v>
      </c>
      <c r="B2261" s="21" t="s">
        <v>14665</v>
      </c>
      <c r="C2261" s="22" t="s">
        <v>149</v>
      </c>
      <c r="D2261" s="23" t="s">
        <v>14666</v>
      </c>
    </row>
    <row r="2262" spans="1:4" ht="33.950000000000003" customHeight="1" x14ac:dyDescent="0.2">
      <c r="A2262" s="20" t="s">
        <v>14667</v>
      </c>
      <c r="B2262" s="21" t="s">
        <v>14668</v>
      </c>
      <c r="C2262" s="22" t="s">
        <v>149</v>
      </c>
      <c r="D2262" s="23" t="s">
        <v>14669</v>
      </c>
    </row>
    <row r="2263" spans="1:4" ht="33.950000000000003" customHeight="1" x14ac:dyDescent="0.2">
      <c r="A2263" s="20" t="s">
        <v>14670</v>
      </c>
      <c r="B2263" s="21" t="s">
        <v>14671</v>
      </c>
      <c r="C2263" s="22" t="s">
        <v>149</v>
      </c>
      <c r="D2263" s="23" t="s">
        <v>14672</v>
      </c>
    </row>
    <row r="2264" spans="1:4" ht="33.950000000000003" customHeight="1" x14ac:dyDescent="0.2">
      <c r="A2264" s="20" t="s">
        <v>14673</v>
      </c>
      <c r="B2264" s="21" t="s">
        <v>14674</v>
      </c>
      <c r="C2264" s="22" t="s">
        <v>149</v>
      </c>
      <c r="D2264" s="23" t="s">
        <v>14675</v>
      </c>
    </row>
    <row r="2265" spans="1:4" ht="33.950000000000003" customHeight="1" x14ac:dyDescent="0.2">
      <c r="A2265" s="20" t="s">
        <v>14676</v>
      </c>
      <c r="B2265" s="21" t="s">
        <v>14677</v>
      </c>
      <c r="C2265" s="22" t="s">
        <v>149</v>
      </c>
      <c r="D2265" s="23" t="s">
        <v>14678</v>
      </c>
    </row>
    <row r="2266" spans="1:4" ht="33.950000000000003" customHeight="1" x14ac:dyDescent="0.2">
      <c r="A2266" s="20" t="s">
        <v>14679</v>
      </c>
      <c r="B2266" s="21" t="s">
        <v>14680</v>
      </c>
      <c r="C2266" s="22" t="s">
        <v>149</v>
      </c>
      <c r="D2266" s="23" t="s">
        <v>14681</v>
      </c>
    </row>
    <row r="2267" spans="1:4" ht="33.950000000000003" customHeight="1" x14ac:dyDescent="0.2">
      <c r="A2267" s="20" t="s">
        <v>14682</v>
      </c>
      <c r="B2267" s="21" t="s">
        <v>14683</v>
      </c>
      <c r="C2267" s="22" t="s">
        <v>149</v>
      </c>
      <c r="D2267" s="23" t="s">
        <v>14684</v>
      </c>
    </row>
    <row r="2268" spans="1:4" ht="33.950000000000003" customHeight="1" x14ac:dyDescent="0.2">
      <c r="A2268" s="20" t="s">
        <v>14685</v>
      </c>
      <c r="B2268" s="21" t="s">
        <v>14686</v>
      </c>
      <c r="C2268" s="22" t="s">
        <v>149</v>
      </c>
      <c r="D2268" s="23" t="s">
        <v>14687</v>
      </c>
    </row>
    <row r="2269" spans="1:4" ht="33.950000000000003" customHeight="1" x14ac:dyDescent="0.2">
      <c r="A2269" s="20" t="s">
        <v>14688</v>
      </c>
      <c r="B2269" s="21" t="s">
        <v>14689</v>
      </c>
      <c r="C2269" s="22" t="s">
        <v>149</v>
      </c>
      <c r="D2269" s="23" t="s">
        <v>14690</v>
      </c>
    </row>
    <row r="2270" spans="1:4" ht="33.950000000000003" customHeight="1" x14ac:dyDescent="0.2">
      <c r="A2270" s="20" t="s">
        <v>14691</v>
      </c>
      <c r="B2270" s="21" t="s">
        <v>14692</v>
      </c>
      <c r="C2270" s="22" t="s">
        <v>149</v>
      </c>
      <c r="D2270" s="23" t="s">
        <v>14693</v>
      </c>
    </row>
    <row r="2271" spans="1:4" ht="33.950000000000003" customHeight="1" x14ac:dyDescent="0.2">
      <c r="A2271" s="20" t="s">
        <v>14694</v>
      </c>
      <c r="B2271" s="21" t="s">
        <v>14695</v>
      </c>
      <c r="C2271" s="22" t="s">
        <v>149</v>
      </c>
      <c r="D2271" s="23" t="s">
        <v>8344</v>
      </c>
    </row>
    <row r="2272" spans="1:4" ht="33.950000000000003" customHeight="1" x14ac:dyDescent="0.2">
      <c r="A2272" s="20" t="s">
        <v>14696</v>
      </c>
      <c r="B2272" s="21" t="s">
        <v>14697</v>
      </c>
      <c r="C2272" s="22" t="s">
        <v>149</v>
      </c>
      <c r="D2272" s="23" t="s">
        <v>14698</v>
      </c>
    </row>
    <row r="2273" spans="1:4" ht="33.950000000000003" customHeight="1" x14ac:dyDescent="0.2">
      <c r="A2273" s="20" t="s">
        <v>14699</v>
      </c>
      <c r="B2273" s="21" t="s">
        <v>14700</v>
      </c>
      <c r="C2273" s="22" t="s">
        <v>149</v>
      </c>
      <c r="D2273" s="23" t="s">
        <v>14701</v>
      </c>
    </row>
    <row r="2274" spans="1:4" ht="33.950000000000003" customHeight="1" x14ac:dyDescent="0.2">
      <c r="A2274" s="20" t="s">
        <v>14702</v>
      </c>
      <c r="B2274" s="21" t="s">
        <v>14703</v>
      </c>
      <c r="C2274" s="22" t="s">
        <v>149</v>
      </c>
      <c r="D2274" s="23" t="s">
        <v>14704</v>
      </c>
    </row>
    <row r="2275" spans="1:4" ht="33.950000000000003" customHeight="1" x14ac:dyDescent="0.2">
      <c r="A2275" s="20" t="s">
        <v>14705</v>
      </c>
      <c r="B2275" s="21" t="s">
        <v>14706</v>
      </c>
      <c r="C2275" s="22" t="s">
        <v>149</v>
      </c>
      <c r="D2275" s="23" t="s">
        <v>14707</v>
      </c>
    </row>
    <row r="2276" spans="1:4" ht="33.950000000000003" customHeight="1" x14ac:dyDescent="0.2">
      <c r="A2276" s="20" t="s">
        <v>14708</v>
      </c>
      <c r="B2276" s="21" t="s">
        <v>14709</v>
      </c>
      <c r="C2276" s="22" t="s">
        <v>149</v>
      </c>
      <c r="D2276" s="23" t="s">
        <v>14710</v>
      </c>
    </row>
    <row r="2277" spans="1:4" ht="33.950000000000003" customHeight="1" x14ac:dyDescent="0.2">
      <c r="A2277" s="20" t="s">
        <v>14711</v>
      </c>
      <c r="B2277" s="21" t="s">
        <v>14712</v>
      </c>
      <c r="C2277" s="22" t="s">
        <v>149</v>
      </c>
      <c r="D2277" s="23" t="s">
        <v>14713</v>
      </c>
    </row>
    <row r="2278" spans="1:4" ht="33.950000000000003" customHeight="1" x14ac:dyDescent="0.2">
      <c r="A2278" s="20" t="s">
        <v>14714</v>
      </c>
      <c r="B2278" s="21" t="s">
        <v>14715</v>
      </c>
      <c r="C2278" s="22" t="s">
        <v>149</v>
      </c>
      <c r="D2278" s="23" t="s">
        <v>14716</v>
      </c>
    </row>
    <row r="2279" spans="1:4" ht="33.950000000000003" customHeight="1" x14ac:dyDescent="0.2">
      <c r="A2279" s="20" t="s">
        <v>14717</v>
      </c>
      <c r="B2279" s="21" t="s">
        <v>14718</v>
      </c>
      <c r="C2279" s="22" t="s">
        <v>149</v>
      </c>
      <c r="D2279" s="23" t="s">
        <v>14719</v>
      </c>
    </row>
    <row r="2280" spans="1:4" ht="33.950000000000003" customHeight="1" x14ac:dyDescent="0.2">
      <c r="A2280" s="20" t="s">
        <v>14720</v>
      </c>
      <c r="B2280" s="21" t="s">
        <v>14721</v>
      </c>
      <c r="C2280" s="22" t="s">
        <v>149</v>
      </c>
      <c r="D2280" s="23" t="s">
        <v>14722</v>
      </c>
    </row>
    <row r="2281" spans="1:4" ht="33.950000000000003" customHeight="1" x14ac:dyDescent="0.2">
      <c r="A2281" s="20" t="s">
        <v>14723</v>
      </c>
      <c r="B2281" s="21" t="s">
        <v>14724</v>
      </c>
      <c r="C2281" s="22" t="s">
        <v>149</v>
      </c>
      <c r="D2281" s="23" t="s">
        <v>10183</v>
      </c>
    </row>
    <row r="2282" spans="1:4" ht="33.950000000000003" customHeight="1" x14ac:dyDescent="0.2">
      <c r="A2282" s="20" t="s">
        <v>14725</v>
      </c>
      <c r="B2282" s="21" t="s">
        <v>14726</v>
      </c>
      <c r="C2282" s="22" t="s">
        <v>149</v>
      </c>
      <c r="D2282" s="23" t="s">
        <v>14727</v>
      </c>
    </row>
    <row r="2283" spans="1:4" ht="33.950000000000003" customHeight="1" x14ac:dyDescent="0.2">
      <c r="A2283" s="20" t="s">
        <v>14728</v>
      </c>
      <c r="B2283" s="21" t="s">
        <v>14729</v>
      </c>
      <c r="C2283" s="22" t="s">
        <v>149</v>
      </c>
      <c r="D2283" s="23" t="s">
        <v>14730</v>
      </c>
    </row>
    <row r="2284" spans="1:4" ht="33.950000000000003" customHeight="1" x14ac:dyDescent="0.2">
      <c r="A2284" s="20" t="s">
        <v>14731</v>
      </c>
      <c r="B2284" s="21" t="s">
        <v>14732</v>
      </c>
      <c r="C2284" s="22" t="s">
        <v>149</v>
      </c>
      <c r="D2284" s="23" t="s">
        <v>14733</v>
      </c>
    </row>
    <row r="2285" spans="1:4" ht="33.950000000000003" customHeight="1" x14ac:dyDescent="0.2">
      <c r="A2285" s="20" t="s">
        <v>14734</v>
      </c>
      <c r="B2285" s="21" t="s">
        <v>14735</v>
      </c>
      <c r="C2285" s="22" t="s">
        <v>149</v>
      </c>
      <c r="D2285" s="23" t="s">
        <v>14736</v>
      </c>
    </row>
    <row r="2286" spans="1:4" ht="33.950000000000003" customHeight="1" x14ac:dyDescent="0.2">
      <c r="A2286" s="20" t="s">
        <v>14737</v>
      </c>
      <c r="B2286" s="21" t="s">
        <v>14738</v>
      </c>
      <c r="C2286" s="22" t="s">
        <v>149</v>
      </c>
      <c r="D2286" s="23" t="s">
        <v>14739</v>
      </c>
    </row>
    <row r="2287" spans="1:4" ht="33.950000000000003" customHeight="1" x14ac:dyDescent="0.2">
      <c r="A2287" s="20" t="s">
        <v>14740</v>
      </c>
      <c r="B2287" s="21" t="s">
        <v>14741</v>
      </c>
      <c r="C2287" s="22" t="s">
        <v>149</v>
      </c>
      <c r="D2287" s="23" t="s">
        <v>14742</v>
      </c>
    </row>
    <row r="2288" spans="1:4" ht="33.950000000000003" customHeight="1" x14ac:dyDescent="0.2">
      <c r="A2288" s="20" t="s">
        <v>14743</v>
      </c>
      <c r="B2288" s="21" t="s">
        <v>14744</v>
      </c>
      <c r="C2288" s="22" t="s">
        <v>149</v>
      </c>
      <c r="D2288" s="23" t="s">
        <v>14745</v>
      </c>
    </row>
    <row r="2289" spans="1:4" ht="33.950000000000003" customHeight="1" x14ac:dyDescent="0.2">
      <c r="A2289" s="20" t="s">
        <v>14746</v>
      </c>
      <c r="B2289" s="21" t="s">
        <v>14747</v>
      </c>
      <c r="C2289" s="22" t="s">
        <v>149</v>
      </c>
      <c r="D2289" s="23" t="s">
        <v>14748</v>
      </c>
    </row>
    <row r="2290" spans="1:4" ht="33.950000000000003" customHeight="1" x14ac:dyDescent="0.2">
      <c r="A2290" s="20" t="s">
        <v>14749</v>
      </c>
      <c r="B2290" s="21" t="s">
        <v>14750</v>
      </c>
      <c r="C2290" s="22" t="s">
        <v>149</v>
      </c>
      <c r="D2290" s="23" t="s">
        <v>14751</v>
      </c>
    </row>
    <row r="2291" spans="1:4" ht="33.950000000000003" customHeight="1" x14ac:dyDescent="0.2">
      <c r="A2291" s="20" t="s">
        <v>14752</v>
      </c>
      <c r="B2291" s="21" t="s">
        <v>14753</v>
      </c>
      <c r="C2291" s="22" t="s">
        <v>149</v>
      </c>
      <c r="D2291" s="23" t="s">
        <v>14754</v>
      </c>
    </row>
    <row r="2292" spans="1:4" ht="33.950000000000003" customHeight="1" x14ac:dyDescent="0.2">
      <c r="A2292" s="20" t="s">
        <v>14755</v>
      </c>
      <c r="B2292" s="21" t="s">
        <v>14756</v>
      </c>
      <c r="C2292" s="22" t="s">
        <v>149</v>
      </c>
      <c r="D2292" s="23" t="s">
        <v>12443</v>
      </c>
    </row>
    <row r="2293" spans="1:4" ht="33.950000000000003" customHeight="1" x14ac:dyDescent="0.2">
      <c r="A2293" s="20" t="s">
        <v>14757</v>
      </c>
      <c r="B2293" s="21" t="s">
        <v>14758</v>
      </c>
      <c r="C2293" s="22" t="s">
        <v>149</v>
      </c>
      <c r="D2293" s="23" t="s">
        <v>14759</v>
      </c>
    </row>
    <row r="2294" spans="1:4" ht="33.950000000000003" customHeight="1" x14ac:dyDescent="0.2">
      <c r="A2294" s="20" t="s">
        <v>14760</v>
      </c>
      <c r="B2294" s="21" t="s">
        <v>14761</v>
      </c>
      <c r="C2294" s="22" t="s">
        <v>149</v>
      </c>
      <c r="D2294" s="23" t="s">
        <v>14762</v>
      </c>
    </row>
    <row r="2295" spans="1:4" ht="33.950000000000003" customHeight="1" x14ac:dyDescent="0.2">
      <c r="A2295" s="20" t="s">
        <v>14763</v>
      </c>
      <c r="B2295" s="21" t="s">
        <v>14764</v>
      </c>
      <c r="C2295" s="22" t="s">
        <v>149</v>
      </c>
      <c r="D2295" s="23" t="s">
        <v>14765</v>
      </c>
    </row>
    <row r="2296" spans="1:4" ht="33.950000000000003" customHeight="1" x14ac:dyDescent="0.2">
      <c r="A2296" s="20" t="s">
        <v>14766</v>
      </c>
      <c r="B2296" s="21" t="s">
        <v>14767</v>
      </c>
      <c r="C2296" s="22" t="s">
        <v>149</v>
      </c>
      <c r="D2296" s="23" t="s">
        <v>14768</v>
      </c>
    </row>
    <row r="2297" spans="1:4" ht="33.950000000000003" customHeight="1" x14ac:dyDescent="0.2">
      <c r="A2297" s="20" t="s">
        <v>14769</v>
      </c>
      <c r="B2297" s="21" t="s">
        <v>14770</v>
      </c>
      <c r="C2297" s="22" t="s">
        <v>149</v>
      </c>
      <c r="D2297" s="23" t="s">
        <v>14771</v>
      </c>
    </row>
    <row r="2298" spans="1:4" ht="33.950000000000003" customHeight="1" x14ac:dyDescent="0.2">
      <c r="A2298" s="20" t="s">
        <v>14772</v>
      </c>
      <c r="B2298" s="21" t="s">
        <v>14773</v>
      </c>
      <c r="C2298" s="22" t="s">
        <v>149</v>
      </c>
      <c r="D2298" s="23" t="s">
        <v>14774</v>
      </c>
    </row>
    <row r="2299" spans="1:4" ht="33.950000000000003" customHeight="1" x14ac:dyDescent="0.2">
      <c r="A2299" s="20" t="s">
        <v>14775</v>
      </c>
      <c r="B2299" s="21" t="s">
        <v>14776</v>
      </c>
      <c r="C2299" s="22" t="s">
        <v>149</v>
      </c>
      <c r="D2299" s="23" t="s">
        <v>14777</v>
      </c>
    </row>
    <row r="2300" spans="1:4" ht="33.950000000000003" customHeight="1" x14ac:dyDescent="0.2">
      <c r="A2300" s="20" t="s">
        <v>14778</v>
      </c>
      <c r="B2300" s="21" t="s">
        <v>14779</v>
      </c>
      <c r="C2300" s="22" t="s">
        <v>643</v>
      </c>
      <c r="D2300" s="23" t="s">
        <v>14780</v>
      </c>
    </row>
    <row r="2301" spans="1:4" ht="33.950000000000003" customHeight="1" x14ac:dyDescent="0.2">
      <c r="A2301" s="20" t="s">
        <v>14781</v>
      </c>
      <c r="B2301" s="21" t="s">
        <v>14782</v>
      </c>
      <c r="C2301" s="22" t="s">
        <v>149</v>
      </c>
      <c r="D2301" s="23" t="s">
        <v>14783</v>
      </c>
    </row>
    <row r="2302" spans="1:4" ht="33.950000000000003" customHeight="1" x14ac:dyDescent="0.2">
      <c r="A2302" s="20" t="s">
        <v>14784</v>
      </c>
      <c r="B2302" s="21" t="s">
        <v>14785</v>
      </c>
      <c r="C2302" s="22" t="s">
        <v>205</v>
      </c>
      <c r="D2302" s="23" t="s">
        <v>14786</v>
      </c>
    </row>
    <row r="2303" spans="1:4" ht="33.950000000000003" customHeight="1" x14ac:dyDescent="0.2">
      <c r="A2303" s="20" t="s">
        <v>14787</v>
      </c>
      <c r="B2303" s="21" t="s">
        <v>14788</v>
      </c>
      <c r="C2303" s="22" t="s">
        <v>228</v>
      </c>
      <c r="D2303" s="23" t="s">
        <v>12575</v>
      </c>
    </row>
    <row r="2304" spans="1:4" ht="33.950000000000003" customHeight="1" x14ac:dyDescent="0.2">
      <c r="A2304" s="20" t="s">
        <v>14789</v>
      </c>
      <c r="B2304" s="21" t="s">
        <v>14790</v>
      </c>
      <c r="C2304" s="22" t="s">
        <v>228</v>
      </c>
      <c r="D2304" s="23" t="s">
        <v>14791</v>
      </c>
    </row>
    <row r="2305" spans="1:4" ht="33.950000000000003" customHeight="1" x14ac:dyDescent="0.2">
      <c r="A2305" s="20" t="s">
        <v>14792</v>
      </c>
      <c r="B2305" s="21" t="s">
        <v>14793</v>
      </c>
      <c r="C2305" s="22" t="s">
        <v>149</v>
      </c>
      <c r="D2305" s="23" t="s">
        <v>14794</v>
      </c>
    </row>
    <row r="2306" spans="1:4" ht="33.950000000000003" customHeight="1" x14ac:dyDescent="0.2">
      <c r="A2306" s="20" t="s">
        <v>14795</v>
      </c>
      <c r="B2306" s="21" t="s">
        <v>14796</v>
      </c>
      <c r="C2306" s="22" t="s">
        <v>149</v>
      </c>
      <c r="D2306" s="23" t="s">
        <v>14797</v>
      </c>
    </row>
    <row r="2307" spans="1:4" ht="33.950000000000003" customHeight="1" x14ac:dyDescent="0.2">
      <c r="A2307" s="20" t="s">
        <v>14798</v>
      </c>
      <c r="B2307" s="21" t="s">
        <v>14799</v>
      </c>
      <c r="C2307" s="22" t="s">
        <v>149</v>
      </c>
      <c r="D2307" s="23" t="s">
        <v>14800</v>
      </c>
    </row>
    <row r="2308" spans="1:4" ht="33.950000000000003" customHeight="1" x14ac:dyDescent="0.2">
      <c r="A2308" s="20" t="s">
        <v>14801</v>
      </c>
      <c r="B2308" s="21" t="s">
        <v>14802</v>
      </c>
      <c r="C2308" s="22" t="s">
        <v>149</v>
      </c>
      <c r="D2308" s="23" t="s">
        <v>14803</v>
      </c>
    </row>
    <row r="2309" spans="1:4" ht="33.950000000000003" customHeight="1" x14ac:dyDescent="0.2">
      <c r="A2309" s="20" t="s">
        <v>14804</v>
      </c>
      <c r="B2309" s="21" t="s">
        <v>14805</v>
      </c>
      <c r="C2309" s="22" t="s">
        <v>149</v>
      </c>
      <c r="D2309" s="23" t="s">
        <v>14806</v>
      </c>
    </row>
    <row r="2310" spans="1:4" ht="33.950000000000003" customHeight="1" x14ac:dyDescent="0.2">
      <c r="A2310" s="20" t="s">
        <v>14807</v>
      </c>
      <c r="B2310" s="21" t="s">
        <v>14808</v>
      </c>
      <c r="C2310" s="22" t="s">
        <v>149</v>
      </c>
      <c r="D2310" s="23" t="s">
        <v>14809</v>
      </c>
    </row>
    <row r="2311" spans="1:4" ht="33.950000000000003" customHeight="1" x14ac:dyDescent="0.2">
      <c r="A2311" s="20" t="s">
        <v>14810</v>
      </c>
      <c r="B2311" s="21" t="s">
        <v>14811</v>
      </c>
      <c r="C2311" s="22" t="s">
        <v>149</v>
      </c>
      <c r="D2311" s="23" t="s">
        <v>14812</v>
      </c>
    </row>
    <row r="2312" spans="1:4" ht="33.950000000000003" customHeight="1" x14ac:dyDescent="0.2">
      <c r="A2312" s="20" t="s">
        <v>14813</v>
      </c>
      <c r="B2312" s="21" t="s">
        <v>14814</v>
      </c>
      <c r="C2312" s="22" t="s">
        <v>149</v>
      </c>
      <c r="D2312" s="23" t="s">
        <v>14815</v>
      </c>
    </row>
    <row r="2313" spans="1:4" ht="33.950000000000003" customHeight="1" x14ac:dyDescent="0.2">
      <c r="A2313" s="20" t="s">
        <v>14816</v>
      </c>
      <c r="B2313" s="21" t="s">
        <v>14817</v>
      </c>
      <c r="C2313" s="22" t="s">
        <v>149</v>
      </c>
      <c r="D2313" s="23" t="s">
        <v>14818</v>
      </c>
    </row>
    <row r="2314" spans="1:4" ht="33.950000000000003" customHeight="1" x14ac:dyDescent="0.2">
      <c r="A2314" s="20" t="s">
        <v>14819</v>
      </c>
      <c r="B2314" s="21" t="s">
        <v>14820</v>
      </c>
      <c r="C2314" s="22" t="s">
        <v>149</v>
      </c>
      <c r="D2314" s="23" t="s">
        <v>14821</v>
      </c>
    </row>
    <row r="2315" spans="1:4" ht="33.950000000000003" customHeight="1" x14ac:dyDescent="0.2">
      <c r="A2315" s="20" t="s">
        <v>14822</v>
      </c>
      <c r="B2315" s="21" t="s">
        <v>14823</v>
      </c>
      <c r="C2315" s="22" t="s">
        <v>149</v>
      </c>
      <c r="D2315" s="23" t="s">
        <v>14824</v>
      </c>
    </row>
    <row r="2316" spans="1:4" ht="33.950000000000003" customHeight="1" x14ac:dyDescent="0.2">
      <c r="A2316" s="20" t="s">
        <v>14825</v>
      </c>
      <c r="B2316" s="21" t="s">
        <v>14826</v>
      </c>
      <c r="C2316" s="22" t="s">
        <v>149</v>
      </c>
      <c r="D2316" s="23" t="s">
        <v>14827</v>
      </c>
    </row>
    <row r="2317" spans="1:4" ht="33.950000000000003" customHeight="1" x14ac:dyDescent="0.2">
      <c r="A2317" s="20" t="s">
        <v>14828</v>
      </c>
      <c r="B2317" s="21" t="s">
        <v>14829</v>
      </c>
      <c r="C2317" s="22" t="s">
        <v>149</v>
      </c>
      <c r="D2317" s="23" t="s">
        <v>14830</v>
      </c>
    </row>
    <row r="2318" spans="1:4" ht="33.950000000000003" customHeight="1" x14ac:dyDescent="0.2">
      <c r="A2318" s="20" t="s">
        <v>14831</v>
      </c>
      <c r="B2318" s="21" t="s">
        <v>14832</v>
      </c>
      <c r="C2318" s="22" t="s">
        <v>149</v>
      </c>
      <c r="D2318" s="23" t="s">
        <v>14833</v>
      </c>
    </row>
    <row r="2319" spans="1:4" ht="33.950000000000003" customHeight="1" x14ac:dyDescent="0.2">
      <c r="A2319" s="20" t="s">
        <v>14834</v>
      </c>
      <c r="B2319" s="21" t="s">
        <v>14835</v>
      </c>
      <c r="C2319" s="22" t="s">
        <v>149</v>
      </c>
      <c r="D2319" s="23" t="s">
        <v>14836</v>
      </c>
    </row>
    <row r="2320" spans="1:4" ht="33.950000000000003" customHeight="1" x14ac:dyDescent="0.2">
      <c r="A2320" s="20" t="s">
        <v>14837</v>
      </c>
      <c r="B2320" s="21" t="s">
        <v>14838</v>
      </c>
      <c r="C2320" s="22" t="s">
        <v>149</v>
      </c>
      <c r="D2320" s="23" t="s">
        <v>14839</v>
      </c>
    </row>
    <row r="2321" spans="1:4" ht="33.950000000000003" customHeight="1" x14ac:dyDescent="0.2">
      <c r="A2321" s="20" t="s">
        <v>14840</v>
      </c>
      <c r="B2321" s="21" t="s">
        <v>14841</v>
      </c>
      <c r="C2321" s="22" t="s">
        <v>149</v>
      </c>
      <c r="D2321" s="23" t="s">
        <v>14842</v>
      </c>
    </row>
    <row r="2322" spans="1:4" ht="33.950000000000003" customHeight="1" x14ac:dyDescent="0.2">
      <c r="A2322" s="20" t="s">
        <v>14843</v>
      </c>
      <c r="B2322" s="21" t="s">
        <v>14844</v>
      </c>
      <c r="C2322" s="22" t="s">
        <v>149</v>
      </c>
      <c r="D2322" s="23" t="s">
        <v>14845</v>
      </c>
    </row>
    <row r="2323" spans="1:4" ht="33.950000000000003" customHeight="1" x14ac:dyDescent="0.2">
      <c r="A2323" s="20" t="s">
        <v>14846</v>
      </c>
      <c r="B2323" s="21" t="s">
        <v>14847</v>
      </c>
      <c r="C2323" s="22" t="s">
        <v>149</v>
      </c>
      <c r="D2323" s="23" t="s">
        <v>14848</v>
      </c>
    </row>
    <row r="2324" spans="1:4" ht="33.950000000000003" customHeight="1" x14ac:dyDescent="0.2">
      <c r="A2324" s="20" t="s">
        <v>14849</v>
      </c>
      <c r="B2324" s="21" t="s">
        <v>14850</v>
      </c>
      <c r="C2324" s="22" t="s">
        <v>149</v>
      </c>
      <c r="D2324" s="23" t="s">
        <v>14851</v>
      </c>
    </row>
    <row r="2325" spans="1:4" ht="33.950000000000003" customHeight="1" x14ac:dyDescent="0.2">
      <c r="A2325" s="20" t="s">
        <v>14852</v>
      </c>
      <c r="B2325" s="21" t="s">
        <v>14853</v>
      </c>
      <c r="C2325" s="22" t="s">
        <v>149</v>
      </c>
      <c r="D2325" s="23" t="s">
        <v>14854</v>
      </c>
    </row>
    <row r="2326" spans="1:4" ht="33.950000000000003" customHeight="1" x14ac:dyDescent="0.2">
      <c r="A2326" s="20" t="s">
        <v>14855</v>
      </c>
      <c r="B2326" s="21" t="s">
        <v>14856</v>
      </c>
      <c r="C2326" s="22" t="s">
        <v>149</v>
      </c>
      <c r="D2326" s="23" t="s">
        <v>14857</v>
      </c>
    </row>
    <row r="2327" spans="1:4" ht="33.950000000000003" customHeight="1" x14ac:dyDescent="0.2">
      <c r="A2327" s="20" t="s">
        <v>14858</v>
      </c>
      <c r="B2327" s="21" t="s">
        <v>14859</v>
      </c>
      <c r="C2327" s="22" t="s">
        <v>149</v>
      </c>
      <c r="D2327" s="23" t="s">
        <v>14860</v>
      </c>
    </row>
    <row r="2328" spans="1:4" ht="33.950000000000003" customHeight="1" x14ac:dyDescent="0.2">
      <c r="A2328" s="20" t="s">
        <v>14861</v>
      </c>
      <c r="B2328" s="21" t="s">
        <v>14862</v>
      </c>
      <c r="C2328" s="22" t="s">
        <v>149</v>
      </c>
      <c r="D2328" s="23" t="s">
        <v>14863</v>
      </c>
    </row>
    <row r="2329" spans="1:4" ht="33.950000000000003" customHeight="1" x14ac:dyDescent="0.2">
      <c r="A2329" s="20" t="s">
        <v>14864</v>
      </c>
      <c r="B2329" s="21" t="s">
        <v>14865</v>
      </c>
      <c r="C2329" s="22" t="s">
        <v>149</v>
      </c>
      <c r="D2329" s="23" t="s">
        <v>14866</v>
      </c>
    </row>
    <row r="2330" spans="1:4" ht="33.950000000000003" customHeight="1" x14ac:dyDescent="0.2">
      <c r="A2330" s="20" t="s">
        <v>14867</v>
      </c>
      <c r="B2330" s="21" t="s">
        <v>14868</v>
      </c>
      <c r="C2330" s="22" t="s">
        <v>149</v>
      </c>
      <c r="D2330" s="23" t="s">
        <v>14869</v>
      </c>
    </row>
    <row r="2331" spans="1:4" ht="33.950000000000003" customHeight="1" x14ac:dyDescent="0.2">
      <c r="A2331" s="20" t="s">
        <v>14870</v>
      </c>
      <c r="B2331" s="21" t="s">
        <v>14871</v>
      </c>
      <c r="C2331" s="22" t="s">
        <v>149</v>
      </c>
      <c r="D2331" s="23" t="s">
        <v>14872</v>
      </c>
    </row>
    <row r="2332" spans="1:4" ht="33.950000000000003" customHeight="1" x14ac:dyDescent="0.2">
      <c r="A2332" s="20" t="s">
        <v>14873</v>
      </c>
      <c r="B2332" s="21" t="s">
        <v>14874</v>
      </c>
      <c r="C2332" s="22" t="s">
        <v>149</v>
      </c>
      <c r="D2332" s="23" t="s">
        <v>14875</v>
      </c>
    </row>
    <row r="2333" spans="1:4" ht="33.950000000000003" customHeight="1" x14ac:dyDescent="0.2">
      <c r="A2333" s="20" t="s">
        <v>14876</v>
      </c>
      <c r="B2333" s="21" t="s">
        <v>14877</v>
      </c>
      <c r="C2333" s="22" t="s">
        <v>149</v>
      </c>
      <c r="D2333" s="23" t="s">
        <v>14878</v>
      </c>
    </row>
    <row r="2334" spans="1:4" ht="33.950000000000003" customHeight="1" x14ac:dyDescent="0.2">
      <c r="A2334" s="20" t="s">
        <v>14879</v>
      </c>
      <c r="B2334" s="21" t="s">
        <v>14880</v>
      </c>
      <c r="C2334" s="22" t="s">
        <v>149</v>
      </c>
      <c r="D2334" s="23" t="s">
        <v>14881</v>
      </c>
    </row>
    <row r="2335" spans="1:4" ht="33.950000000000003" customHeight="1" x14ac:dyDescent="0.2">
      <c r="A2335" s="20" t="s">
        <v>14882</v>
      </c>
      <c r="B2335" s="21" t="s">
        <v>14883</v>
      </c>
      <c r="C2335" s="22" t="s">
        <v>149</v>
      </c>
      <c r="D2335" s="23" t="s">
        <v>14884</v>
      </c>
    </row>
    <row r="2336" spans="1:4" ht="33.950000000000003" customHeight="1" x14ac:dyDescent="0.2">
      <c r="A2336" s="20" t="s">
        <v>14885</v>
      </c>
      <c r="B2336" s="21" t="s">
        <v>14886</v>
      </c>
      <c r="C2336" s="22" t="s">
        <v>149</v>
      </c>
      <c r="D2336" s="23" t="s">
        <v>14887</v>
      </c>
    </row>
    <row r="2337" spans="1:4" ht="33.950000000000003" customHeight="1" x14ac:dyDescent="0.2">
      <c r="A2337" s="20" t="s">
        <v>14888</v>
      </c>
      <c r="B2337" s="21" t="s">
        <v>14889</v>
      </c>
      <c r="C2337" s="22" t="s">
        <v>149</v>
      </c>
      <c r="D2337" s="23" t="s">
        <v>14890</v>
      </c>
    </row>
    <row r="2338" spans="1:4" ht="33.950000000000003" customHeight="1" x14ac:dyDescent="0.2">
      <c r="A2338" s="20" t="s">
        <v>14891</v>
      </c>
      <c r="B2338" s="21" t="s">
        <v>14892</v>
      </c>
      <c r="C2338" s="22" t="s">
        <v>149</v>
      </c>
      <c r="D2338" s="23" t="s">
        <v>14893</v>
      </c>
    </row>
    <row r="2339" spans="1:4" ht="33.950000000000003" customHeight="1" x14ac:dyDescent="0.2">
      <c r="A2339" s="20" t="s">
        <v>14894</v>
      </c>
      <c r="B2339" s="21" t="s">
        <v>14895</v>
      </c>
      <c r="C2339" s="22" t="s">
        <v>149</v>
      </c>
      <c r="D2339" s="23" t="s">
        <v>14896</v>
      </c>
    </row>
    <row r="2340" spans="1:4" ht="33.950000000000003" customHeight="1" x14ac:dyDescent="0.2">
      <c r="A2340" s="20" t="s">
        <v>14897</v>
      </c>
      <c r="B2340" s="21" t="s">
        <v>14898</v>
      </c>
      <c r="C2340" s="22" t="s">
        <v>149</v>
      </c>
      <c r="D2340" s="23" t="s">
        <v>14899</v>
      </c>
    </row>
    <row r="2341" spans="1:4" ht="33.950000000000003" customHeight="1" x14ac:dyDescent="0.2">
      <c r="A2341" s="20" t="s">
        <v>14900</v>
      </c>
      <c r="B2341" s="21" t="s">
        <v>14901</v>
      </c>
      <c r="C2341" s="22" t="s">
        <v>149</v>
      </c>
      <c r="D2341" s="23" t="s">
        <v>14902</v>
      </c>
    </row>
    <row r="2342" spans="1:4" ht="33.950000000000003" customHeight="1" x14ac:dyDescent="0.2">
      <c r="A2342" s="20" t="s">
        <v>14903</v>
      </c>
      <c r="B2342" s="21" t="s">
        <v>14904</v>
      </c>
      <c r="C2342" s="22" t="s">
        <v>149</v>
      </c>
      <c r="D2342" s="23" t="s">
        <v>14905</v>
      </c>
    </row>
    <row r="2343" spans="1:4" ht="33.950000000000003" customHeight="1" x14ac:dyDescent="0.2">
      <c r="A2343" s="20" t="s">
        <v>14906</v>
      </c>
      <c r="B2343" s="21" t="s">
        <v>14907</v>
      </c>
      <c r="C2343" s="22" t="s">
        <v>149</v>
      </c>
      <c r="D2343" s="23" t="s">
        <v>14908</v>
      </c>
    </row>
    <row r="2344" spans="1:4" ht="33.950000000000003" customHeight="1" x14ac:dyDescent="0.2">
      <c r="A2344" s="20" t="s">
        <v>14909</v>
      </c>
      <c r="B2344" s="21" t="s">
        <v>14910</v>
      </c>
      <c r="C2344" s="22" t="s">
        <v>149</v>
      </c>
      <c r="D2344" s="23" t="s">
        <v>14911</v>
      </c>
    </row>
    <row r="2345" spans="1:4" ht="33.950000000000003" customHeight="1" x14ac:dyDescent="0.2">
      <c r="A2345" s="20" t="s">
        <v>14912</v>
      </c>
      <c r="B2345" s="21" t="s">
        <v>14913</v>
      </c>
      <c r="C2345" s="22" t="s">
        <v>149</v>
      </c>
      <c r="D2345" s="23" t="s">
        <v>14914</v>
      </c>
    </row>
    <row r="2346" spans="1:4" ht="33.950000000000003" customHeight="1" x14ac:dyDescent="0.2">
      <c r="A2346" s="20" t="s">
        <v>14915</v>
      </c>
      <c r="B2346" s="21" t="s">
        <v>14916</v>
      </c>
      <c r="C2346" s="22" t="s">
        <v>149</v>
      </c>
      <c r="D2346" s="23" t="s">
        <v>14917</v>
      </c>
    </row>
    <row r="2347" spans="1:4" ht="33.950000000000003" customHeight="1" x14ac:dyDescent="0.2">
      <c r="A2347" s="20" t="s">
        <v>14918</v>
      </c>
      <c r="B2347" s="21" t="s">
        <v>14919</v>
      </c>
      <c r="C2347" s="22" t="s">
        <v>149</v>
      </c>
      <c r="D2347" s="23" t="s">
        <v>14920</v>
      </c>
    </row>
    <row r="2348" spans="1:4" ht="33.950000000000003" customHeight="1" x14ac:dyDescent="0.2">
      <c r="A2348" s="20" t="s">
        <v>14921</v>
      </c>
      <c r="B2348" s="21" t="s">
        <v>14922</v>
      </c>
      <c r="C2348" s="22" t="s">
        <v>149</v>
      </c>
      <c r="D2348" s="23" t="s">
        <v>14923</v>
      </c>
    </row>
    <row r="2349" spans="1:4" ht="33.950000000000003" customHeight="1" x14ac:dyDescent="0.2">
      <c r="A2349" s="20" t="s">
        <v>14924</v>
      </c>
      <c r="B2349" s="21" t="s">
        <v>14925</v>
      </c>
      <c r="C2349" s="22" t="s">
        <v>149</v>
      </c>
      <c r="D2349" s="23" t="s">
        <v>14926</v>
      </c>
    </row>
    <row r="2350" spans="1:4" ht="33.950000000000003" customHeight="1" x14ac:dyDescent="0.2">
      <c r="A2350" s="20" t="s">
        <v>14927</v>
      </c>
      <c r="B2350" s="21" t="s">
        <v>14928</v>
      </c>
      <c r="C2350" s="22" t="s">
        <v>149</v>
      </c>
      <c r="D2350" s="23" t="s">
        <v>14929</v>
      </c>
    </row>
    <row r="2351" spans="1:4" ht="33.950000000000003" customHeight="1" x14ac:dyDescent="0.2">
      <c r="A2351" s="20" t="s">
        <v>14930</v>
      </c>
      <c r="B2351" s="21" t="s">
        <v>14931</v>
      </c>
      <c r="C2351" s="22" t="s">
        <v>149</v>
      </c>
      <c r="D2351" s="23" t="s">
        <v>14932</v>
      </c>
    </row>
    <row r="2352" spans="1:4" ht="33.950000000000003" customHeight="1" x14ac:dyDescent="0.2">
      <c r="A2352" s="20" t="s">
        <v>14933</v>
      </c>
      <c r="B2352" s="21" t="s">
        <v>14934</v>
      </c>
      <c r="C2352" s="22" t="s">
        <v>149</v>
      </c>
      <c r="D2352" s="23" t="s">
        <v>14935</v>
      </c>
    </row>
    <row r="2353" spans="1:4" ht="33.950000000000003" customHeight="1" x14ac:dyDescent="0.2">
      <c r="A2353" s="20" t="s">
        <v>14936</v>
      </c>
      <c r="B2353" s="21" t="s">
        <v>14937</v>
      </c>
      <c r="C2353" s="22" t="s">
        <v>149</v>
      </c>
      <c r="D2353" s="23" t="s">
        <v>14938</v>
      </c>
    </row>
    <row r="2354" spans="1:4" ht="33.950000000000003" customHeight="1" x14ac:dyDescent="0.2">
      <c r="A2354" s="20" t="s">
        <v>14939</v>
      </c>
      <c r="B2354" s="21" t="s">
        <v>14940</v>
      </c>
      <c r="C2354" s="22" t="s">
        <v>149</v>
      </c>
      <c r="D2354" s="23" t="s">
        <v>14941</v>
      </c>
    </row>
    <row r="2355" spans="1:4" ht="33.950000000000003" customHeight="1" x14ac:dyDescent="0.2">
      <c r="A2355" s="20" t="s">
        <v>14942</v>
      </c>
      <c r="B2355" s="21" t="s">
        <v>14943</v>
      </c>
      <c r="C2355" s="22" t="s">
        <v>149</v>
      </c>
      <c r="D2355" s="23" t="s">
        <v>14944</v>
      </c>
    </row>
    <row r="2356" spans="1:4" ht="33.950000000000003" customHeight="1" x14ac:dyDescent="0.2">
      <c r="A2356" s="20" t="s">
        <v>14945</v>
      </c>
      <c r="B2356" s="21" t="s">
        <v>14946</v>
      </c>
      <c r="C2356" s="22" t="s">
        <v>149</v>
      </c>
      <c r="D2356" s="23" t="s">
        <v>14947</v>
      </c>
    </row>
    <row r="2357" spans="1:4" ht="33.950000000000003" customHeight="1" x14ac:dyDescent="0.2">
      <c r="A2357" s="20" t="s">
        <v>14948</v>
      </c>
      <c r="B2357" s="21" t="s">
        <v>14949</v>
      </c>
      <c r="C2357" s="22" t="s">
        <v>149</v>
      </c>
      <c r="D2357" s="23" t="s">
        <v>14950</v>
      </c>
    </row>
    <row r="2358" spans="1:4" ht="33.950000000000003" customHeight="1" x14ac:dyDescent="0.2">
      <c r="A2358" s="20" t="s">
        <v>14951</v>
      </c>
      <c r="B2358" s="21" t="s">
        <v>14952</v>
      </c>
      <c r="C2358" s="22" t="s">
        <v>149</v>
      </c>
      <c r="D2358" s="23" t="s">
        <v>14953</v>
      </c>
    </row>
    <row r="2359" spans="1:4" ht="33.950000000000003" customHeight="1" x14ac:dyDescent="0.2">
      <c r="A2359" s="20" t="s">
        <v>14954</v>
      </c>
      <c r="B2359" s="21" t="s">
        <v>14955</v>
      </c>
      <c r="C2359" s="22" t="s">
        <v>149</v>
      </c>
      <c r="D2359" s="23" t="s">
        <v>14956</v>
      </c>
    </row>
    <row r="2360" spans="1:4" ht="33.950000000000003" customHeight="1" x14ac:dyDescent="0.2">
      <c r="A2360" s="20" t="s">
        <v>14957</v>
      </c>
      <c r="B2360" s="21" t="s">
        <v>14958</v>
      </c>
      <c r="C2360" s="22" t="s">
        <v>149</v>
      </c>
      <c r="D2360" s="23" t="s">
        <v>14959</v>
      </c>
    </row>
    <row r="2361" spans="1:4" ht="33.950000000000003" customHeight="1" x14ac:dyDescent="0.2">
      <c r="A2361" s="20" t="s">
        <v>14960</v>
      </c>
      <c r="B2361" s="21" t="s">
        <v>14961</v>
      </c>
      <c r="C2361" s="22" t="s">
        <v>149</v>
      </c>
      <c r="D2361" s="23" t="s">
        <v>14962</v>
      </c>
    </row>
    <row r="2362" spans="1:4" ht="33.950000000000003" customHeight="1" x14ac:dyDescent="0.2">
      <c r="A2362" s="20" t="s">
        <v>14963</v>
      </c>
      <c r="B2362" s="21" t="s">
        <v>14964</v>
      </c>
      <c r="C2362" s="22" t="s">
        <v>149</v>
      </c>
      <c r="D2362" s="23" t="s">
        <v>14965</v>
      </c>
    </row>
    <row r="2363" spans="1:4" ht="33.950000000000003" customHeight="1" x14ac:dyDescent="0.2">
      <c r="A2363" s="20" t="s">
        <v>14966</v>
      </c>
      <c r="B2363" s="21" t="s">
        <v>14967</v>
      </c>
      <c r="C2363" s="22" t="s">
        <v>149</v>
      </c>
      <c r="D2363" s="23" t="s">
        <v>14553</v>
      </c>
    </row>
    <row r="2364" spans="1:4" ht="33.950000000000003" customHeight="1" x14ac:dyDescent="0.2">
      <c r="A2364" s="20" t="s">
        <v>14968</v>
      </c>
      <c r="B2364" s="21" t="s">
        <v>14969</v>
      </c>
      <c r="C2364" s="22" t="s">
        <v>149</v>
      </c>
      <c r="D2364" s="23" t="s">
        <v>14970</v>
      </c>
    </row>
    <row r="2365" spans="1:4" ht="33.950000000000003" customHeight="1" x14ac:dyDescent="0.2">
      <c r="A2365" s="20" t="s">
        <v>14971</v>
      </c>
      <c r="B2365" s="21" t="s">
        <v>14972</v>
      </c>
      <c r="C2365" s="22" t="s">
        <v>149</v>
      </c>
      <c r="D2365" s="23" t="s">
        <v>14973</v>
      </c>
    </row>
    <row r="2366" spans="1:4" ht="33.950000000000003" customHeight="1" x14ac:dyDescent="0.2">
      <c r="A2366" s="20" t="s">
        <v>14974</v>
      </c>
      <c r="B2366" s="21" t="s">
        <v>14975</v>
      </c>
      <c r="C2366" s="22" t="s">
        <v>149</v>
      </c>
      <c r="D2366" s="23" t="s">
        <v>14976</v>
      </c>
    </row>
    <row r="2367" spans="1:4" ht="33.950000000000003" customHeight="1" x14ac:dyDescent="0.2">
      <c r="A2367" s="20" t="s">
        <v>14977</v>
      </c>
      <c r="B2367" s="21" t="s">
        <v>14978</v>
      </c>
      <c r="C2367" s="22" t="s">
        <v>149</v>
      </c>
      <c r="D2367" s="23" t="s">
        <v>14979</v>
      </c>
    </row>
    <row r="2368" spans="1:4" ht="33.950000000000003" customHeight="1" x14ac:dyDescent="0.2">
      <c r="A2368" s="20" t="s">
        <v>14980</v>
      </c>
      <c r="B2368" s="21" t="s">
        <v>14981</v>
      </c>
      <c r="C2368" s="22" t="s">
        <v>149</v>
      </c>
      <c r="D2368" s="23" t="s">
        <v>14982</v>
      </c>
    </row>
    <row r="2369" spans="1:4" ht="33.950000000000003" customHeight="1" x14ac:dyDescent="0.2">
      <c r="A2369" s="20" t="s">
        <v>14983</v>
      </c>
      <c r="B2369" s="21" t="s">
        <v>14984</v>
      </c>
      <c r="C2369" s="22" t="s">
        <v>149</v>
      </c>
      <c r="D2369" s="23" t="s">
        <v>14985</v>
      </c>
    </row>
    <row r="2370" spans="1:4" ht="33.950000000000003" customHeight="1" x14ac:dyDescent="0.2">
      <c r="A2370" s="20" t="s">
        <v>14986</v>
      </c>
      <c r="B2370" s="21" t="s">
        <v>14987</v>
      </c>
      <c r="C2370" s="22" t="s">
        <v>149</v>
      </c>
      <c r="D2370" s="23" t="s">
        <v>14988</v>
      </c>
    </row>
    <row r="2371" spans="1:4" ht="33.950000000000003" customHeight="1" x14ac:dyDescent="0.2">
      <c r="A2371" s="20" t="s">
        <v>14989</v>
      </c>
      <c r="B2371" s="21" t="s">
        <v>14990</v>
      </c>
      <c r="C2371" s="22" t="s">
        <v>149</v>
      </c>
      <c r="D2371" s="23" t="s">
        <v>14991</v>
      </c>
    </row>
    <row r="2372" spans="1:4" ht="33.950000000000003" customHeight="1" x14ac:dyDescent="0.2">
      <c r="A2372" s="20" t="s">
        <v>14992</v>
      </c>
      <c r="B2372" s="21" t="s">
        <v>14993</v>
      </c>
      <c r="C2372" s="22" t="s">
        <v>149</v>
      </c>
      <c r="D2372" s="23" t="s">
        <v>14994</v>
      </c>
    </row>
    <row r="2373" spans="1:4" ht="33.950000000000003" customHeight="1" x14ac:dyDescent="0.2">
      <c r="A2373" s="20" t="s">
        <v>14995</v>
      </c>
      <c r="B2373" s="21" t="s">
        <v>14996</v>
      </c>
      <c r="C2373" s="22" t="s">
        <v>149</v>
      </c>
      <c r="D2373" s="23" t="s">
        <v>14997</v>
      </c>
    </row>
    <row r="2374" spans="1:4" ht="33.950000000000003" customHeight="1" x14ac:dyDescent="0.2">
      <c r="A2374" s="20" t="s">
        <v>14998</v>
      </c>
      <c r="B2374" s="21" t="s">
        <v>14999</v>
      </c>
      <c r="C2374" s="22" t="s">
        <v>149</v>
      </c>
      <c r="D2374" s="23" t="s">
        <v>15000</v>
      </c>
    </row>
    <row r="2375" spans="1:4" ht="33.950000000000003" customHeight="1" x14ac:dyDescent="0.2">
      <c r="A2375" s="20" t="s">
        <v>15001</v>
      </c>
      <c r="B2375" s="21" t="s">
        <v>15002</v>
      </c>
      <c r="C2375" s="22" t="s">
        <v>149</v>
      </c>
      <c r="D2375" s="23" t="s">
        <v>15003</v>
      </c>
    </row>
    <row r="2376" spans="1:4" ht="33.950000000000003" customHeight="1" x14ac:dyDescent="0.2">
      <c r="A2376" s="20" t="s">
        <v>15004</v>
      </c>
      <c r="B2376" s="21" t="s">
        <v>15005</v>
      </c>
      <c r="C2376" s="22" t="s">
        <v>149</v>
      </c>
      <c r="D2376" s="23" t="s">
        <v>15006</v>
      </c>
    </row>
    <row r="2377" spans="1:4" ht="33.950000000000003" customHeight="1" x14ac:dyDescent="0.2">
      <c r="A2377" s="20" t="s">
        <v>15007</v>
      </c>
      <c r="B2377" s="21" t="s">
        <v>15008</v>
      </c>
      <c r="C2377" s="22" t="s">
        <v>149</v>
      </c>
      <c r="D2377" s="23" t="s">
        <v>15009</v>
      </c>
    </row>
    <row r="2378" spans="1:4" ht="33.950000000000003" customHeight="1" x14ac:dyDescent="0.2">
      <c r="A2378" s="20" t="s">
        <v>15010</v>
      </c>
      <c r="B2378" s="21" t="s">
        <v>15011</v>
      </c>
      <c r="C2378" s="22" t="s">
        <v>149</v>
      </c>
      <c r="D2378" s="23" t="s">
        <v>15012</v>
      </c>
    </row>
    <row r="2379" spans="1:4" ht="33.950000000000003" customHeight="1" x14ac:dyDescent="0.2">
      <c r="A2379" s="20" t="s">
        <v>15013</v>
      </c>
      <c r="B2379" s="21" t="s">
        <v>15014</v>
      </c>
      <c r="C2379" s="22" t="s">
        <v>228</v>
      </c>
      <c r="D2379" s="23" t="s">
        <v>15015</v>
      </c>
    </row>
    <row r="2380" spans="1:4" ht="33.950000000000003" customHeight="1" x14ac:dyDescent="0.2">
      <c r="A2380" s="20" t="s">
        <v>15016</v>
      </c>
      <c r="B2380" s="21" t="s">
        <v>15017</v>
      </c>
      <c r="C2380" s="22" t="s">
        <v>228</v>
      </c>
      <c r="D2380" s="23" t="s">
        <v>15018</v>
      </c>
    </row>
    <row r="2381" spans="1:4" ht="33.950000000000003" customHeight="1" x14ac:dyDescent="0.2">
      <c r="A2381" s="20" t="s">
        <v>15019</v>
      </c>
      <c r="B2381" s="21" t="s">
        <v>15020</v>
      </c>
      <c r="C2381" s="22" t="s">
        <v>228</v>
      </c>
      <c r="D2381" s="23" t="s">
        <v>15021</v>
      </c>
    </row>
    <row r="2382" spans="1:4" ht="33.950000000000003" customHeight="1" x14ac:dyDescent="0.2">
      <c r="A2382" s="20" t="s">
        <v>15022</v>
      </c>
      <c r="B2382" s="21" t="s">
        <v>15023</v>
      </c>
      <c r="C2382" s="22" t="s">
        <v>228</v>
      </c>
      <c r="D2382" s="23" t="s">
        <v>15024</v>
      </c>
    </row>
    <row r="2383" spans="1:4" ht="33.950000000000003" customHeight="1" x14ac:dyDescent="0.2">
      <c r="A2383" s="20" t="s">
        <v>15025</v>
      </c>
      <c r="B2383" s="21" t="s">
        <v>15026</v>
      </c>
      <c r="C2383" s="22" t="s">
        <v>228</v>
      </c>
      <c r="D2383" s="23" t="s">
        <v>15027</v>
      </c>
    </row>
    <row r="2384" spans="1:4" ht="33.950000000000003" customHeight="1" x14ac:dyDescent="0.2">
      <c r="A2384" s="20" t="s">
        <v>15028</v>
      </c>
      <c r="B2384" s="21" t="s">
        <v>15029</v>
      </c>
      <c r="C2384" s="22" t="s">
        <v>228</v>
      </c>
      <c r="D2384" s="23" t="s">
        <v>15030</v>
      </c>
    </row>
    <row r="2385" spans="1:4" ht="33.950000000000003" customHeight="1" x14ac:dyDescent="0.2">
      <c r="A2385" s="20" t="s">
        <v>15031</v>
      </c>
      <c r="B2385" s="21" t="s">
        <v>15032</v>
      </c>
      <c r="C2385" s="22" t="s">
        <v>228</v>
      </c>
      <c r="D2385" s="23" t="s">
        <v>15033</v>
      </c>
    </row>
    <row r="2386" spans="1:4" ht="33.950000000000003" customHeight="1" x14ac:dyDescent="0.2">
      <c r="A2386" s="20" t="s">
        <v>15034</v>
      </c>
      <c r="B2386" s="21" t="s">
        <v>15035</v>
      </c>
      <c r="C2386" s="22" t="s">
        <v>228</v>
      </c>
      <c r="D2386" s="23" t="s">
        <v>15036</v>
      </c>
    </row>
    <row r="2387" spans="1:4" ht="33.950000000000003" customHeight="1" x14ac:dyDescent="0.2">
      <c r="A2387" s="20" t="s">
        <v>15037</v>
      </c>
      <c r="B2387" s="21" t="s">
        <v>15038</v>
      </c>
      <c r="C2387" s="22" t="s">
        <v>149</v>
      </c>
      <c r="D2387" s="23" t="s">
        <v>15039</v>
      </c>
    </row>
    <row r="2388" spans="1:4" ht="33.950000000000003" customHeight="1" x14ac:dyDescent="0.2">
      <c r="A2388" s="20" t="s">
        <v>15040</v>
      </c>
      <c r="B2388" s="21" t="s">
        <v>15041</v>
      </c>
      <c r="C2388" s="22" t="s">
        <v>149</v>
      </c>
      <c r="D2388" s="23" t="s">
        <v>15042</v>
      </c>
    </row>
    <row r="2389" spans="1:4" ht="33.950000000000003" customHeight="1" x14ac:dyDescent="0.2">
      <c r="A2389" s="20" t="s">
        <v>15043</v>
      </c>
      <c r="B2389" s="21" t="s">
        <v>15044</v>
      </c>
      <c r="C2389" s="22" t="s">
        <v>149</v>
      </c>
      <c r="D2389" s="23" t="s">
        <v>15045</v>
      </c>
    </row>
    <row r="2390" spans="1:4" ht="33.950000000000003" customHeight="1" x14ac:dyDescent="0.2">
      <c r="A2390" s="20" t="s">
        <v>15046</v>
      </c>
      <c r="B2390" s="21" t="s">
        <v>15047</v>
      </c>
      <c r="C2390" s="22" t="s">
        <v>149</v>
      </c>
      <c r="D2390" s="23" t="s">
        <v>15048</v>
      </c>
    </row>
    <row r="2391" spans="1:4" ht="33.950000000000003" customHeight="1" x14ac:dyDescent="0.2">
      <c r="A2391" s="20" t="s">
        <v>15049</v>
      </c>
      <c r="B2391" s="21" t="s">
        <v>15050</v>
      </c>
      <c r="C2391" s="22" t="s">
        <v>149</v>
      </c>
      <c r="D2391" s="23" t="s">
        <v>15051</v>
      </c>
    </row>
    <row r="2392" spans="1:4" ht="33.950000000000003" customHeight="1" x14ac:dyDescent="0.2">
      <c r="A2392" s="20" t="s">
        <v>15052</v>
      </c>
      <c r="B2392" s="21" t="s">
        <v>15053</v>
      </c>
      <c r="C2392" s="22" t="s">
        <v>149</v>
      </c>
      <c r="D2392" s="23" t="s">
        <v>15054</v>
      </c>
    </row>
    <row r="2393" spans="1:4" ht="33.950000000000003" customHeight="1" x14ac:dyDescent="0.2">
      <c r="A2393" s="20" t="s">
        <v>15055</v>
      </c>
      <c r="B2393" s="21" t="s">
        <v>15056</v>
      </c>
      <c r="C2393" s="22" t="s">
        <v>643</v>
      </c>
      <c r="D2393" s="23" t="s">
        <v>15057</v>
      </c>
    </row>
    <row r="2394" spans="1:4" ht="33.950000000000003" customHeight="1" x14ac:dyDescent="0.2">
      <c r="A2394" s="20" t="s">
        <v>15058</v>
      </c>
      <c r="B2394" s="21" t="s">
        <v>15059</v>
      </c>
      <c r="C2394" s="22" t="s">
        <v>643</v>
      </c>
      <c r="D2394" s="23" t="s">
        <v>15060</v>
      </c>
    </row>
    <row r="2395" spans="1:4" ht="33.950000000000003" customHeight="1" x14ac:dyDescent="0.2">
      <c r="A2395" s="20" t="s">
        <v>15061</v>
      </c>
      <c r="B2395" s="21" t="s">
        <v>15062</v>
      </c>
      <c r="C2395" s="22" t="s">
        <v>643</v>
      </c>
      <c r="D2395" s="23" t="s">
        <v>15063</v>
      </c>
    </row>
    <row r="2396" spans="1:4" ht="33.950000000000003" customHeight="1" x14ac:dyDescent="0.2">
      <c r="A2396" s="20" t="s">
        <v>15064</v>
      </c>
      <c r="B2396" s="21" t="s">
        <v>15065</v>
      </c>
      <c r="C2396" s="22" t="s">
        <v>643</v>
      </c>
      <c r="D2396" s="23" t="s">
        <v>15066</v>
      </c>
    </row>
    <row r="2397" spans="1:4" ht="33.950000000000003" customHeight="1" x14ac:dyDescent="0.2">
      <c r="A2397" s="20" t="s">
        <v>15067</v>
      </c>
      <c r="B2397" s="21" t="s">
        <v>15068</v>
      </c>
      <c r="C2397" s="22" t="s">
        <v>643</v>
      </c>
      <c r="D2397" s="23" t="s">
        <v>15069</v>
      </c>
    </row>
    <row r="2398" spans="1:4" ht="33.950000000000003" customHeight="1" x14ac:dyDescent="0.2">
      <c r="A2398" s="20" t="s">
        <v>15070</v>
      </c>
      <c r="B2398" s="21" t="s">
        <v>15071</v>
      </c>
      <c r="C2398" s="22" t="s">
        <v>643</v>
      </c>
      <c r="D2398" s="23" t="s">
        <v>12230</v>
      </c>
    </row>
    <row r="2399" spans="1:4" ht="33.950000000000003" customHeight="1" x14ac:dyDescent="0.2">
      <c r="A2399" s="20" t="s">
        <v>15072</v>
      </c>
      <c r="B2399" s="21" t="s">
        <v>15073</v>
      </c>
      <c r="C2399" s="22" t="s">
        <v>643</v>
      </c>
      <c r="D2399" s="23" t="s">
        <v>15074</v>
      </c>
    </row>
    <row r="2400" spans="1:4" ht="33.950000000000003" customHeight="1" x14ac:dyDescent="0.2">
      <c r="A2400" s="20" t="s">
        <v>15075</v>
      </c>
      <c r="B2400" s="21" t="s">
        <v>15076</v>
      </c>
      <c r="C2400" s="22" t="s">
        <v>643</v>
      </c>
      <c r="D2400" s="23" t="s">
        <v>15077</v>
      </c>
    </row>
    <row r="2401" spans="1:4" ht="33.950000000000003" customHeight="1" x14ac:dyDescent="0.2">
      <c r="A2401" s="20" t="s">
        <v>15078</v>
      </c>
      <c r="B2401" s="21" t="s">
        <v>15079</v>
      </c>
      <c r="C2401" s="22" t="s">
        <v>643</v>
      </c>
      <c r="D2401" s="23" t="s">
        <v>10684</v>
      </c>
    </row>
    <row r="2402" spans="1:4" ht="33.950000000000003" customHeight="1" x14ac:dyDescent="0.2">
      <c r="A2402" s="20" t="s">
        <v>15080</v>
      </c>
      <c r="B2402" s="21" t="s">
        <v>15081</v>
      </c>
      <c r="C2402" s="22" t="s">
        <v>643</v>
      </c>
      <c r="D2402" s="23" t="s">
        <v>15082</v>
      </c>
    </row>
    <row r="2403" spans="1:4" ht="33.950000000000003" customHeight="1" x14ac:dyDescent="0.2">
      <c r="A2403" s="20" t="s">
        <v>15083</v>
      </c>
      <c r="B2403" s="21" t="s">
        <v>15084</v>
      </c>
      <c r="C2403" s="22" t="s">
        <v>643</v>
      </c>
      <c r="D2403" s="23" t="s">
        <v>12230</v>
      </c>
    </row>
    <row r="2404" spans="1:4" ht="33.950000000000003" customHeight="1" x14ac:dyDescent="0.2">
      <c r="A2404" s="20" t="s">
        <v>15085</v>
      </c>
      <c r="B2404" s="21" t="s">
        <v>15086</v>
      </c>
      <c r="C2404" s="22" t="s">
        <v>643</v>
      </c>
      <c r="D2404" s="23" t="s">
        <v>15087</v>
      </c>
    </row>
    <row r="2405" spans="1:4" ht="33.950000000000003" customHeight="1" x14ac:dyDescent="0.2">
      <c r="A2405" s="20" t="s">
        <v>15088</v>
      </c>
      <c r="B2405" s="21" t="s">
        <v>15089</v>
      </c>
      <c r="C2405" s="22" t="s">
        <v>643</v>
      </c>
      <c r="D2405" s="23" t="s">
        <v>15090</v>
      </c>
    </row>
    <row r="2406" spans="1:4" ht="33.950000000000003" customHeight="1" x14ac:dyDescent="0.2">
      <c r="A2406" s="20" t="s">
        <v>15091</v>
      </c>
      <c r="B2406" s="21" t="s">
        <v>15092</v>
      </c>
      <c r="C2406" s="22" t="s">
        <v>643</v>
      </c>
      <c r="D2406" s="23" t="s">
        <v>15093</v>
      </c>
    </row>
    <row r="2407" spans="1:4" ht="33.950000000000003" customHeight="1" x14ac:dyDescent="0.2">
      <c r="A2407" s="20" t="s">
        <v>15094</v>
      </c>
      <c r="B2407" s="21" t="s">
        <v>15095</v>
      </c>
      <c r="C2407" s="22" t="s">
        <v>643</v>
      </c>
      <c r="D2407" s="23" t="s">
        <v>15096</v>
      </c>
    </row>
    <row r="2408" spans="1:4" ht="33.950000000000003" customHeight="1" x14ac:dyDescent="0.2">
      <c r="A2408" s="20" t="s">
        <v>15097</v>
      </c>
      <c r="B2408" s="21" t="s">
        <v>15098</v>
      </c>
      <c r="C2408" s="22" t="s">
        <v>643</v>
      </c>
      <c r="D2408" s="23" t="s">
        <v>15099</v>
      </c>
    </row>
    <row r="2409" spans="1:4" ht="33.950000000000003" customHeight="1" x14ac:dyDescent="0.2">
      <c r="A2409" s="20" t="s">
        <v>15100</v>
      </c>
      <c r="B2409" s="21" t="s">
        <v>15101</v>
      </c>
      <c r="C2409" s="22" t="s">
        <v>643</v>
      </c>
      <c r="D2409" s="23" t="s">
        <v>13326</v>
      </c>
    </row>
    <row r="2410" spans="1:4" ht="33.950000000000003" customHeight="1" x14ac:dyDescent="0.2">
      <c r="A2410" s="20" t="s">
        <v>15102</v>
      </c>
      <c r="B2410" s="21" t="s">
        <v>15103</v>
      </c>
      <c r="C2410" s="22" t="s">
        <v>643</v>
      </c>
      <c r="D2410" s="23" t="s">
        <v>15104</v>
      </c>
    </row>
    <row r="2411" spans="1:4" ht="33.950000000000003" customHeight="1" x14ac:dyDescent="0.2">
      <c r="A2411" s="20" t="s">
        <v>15105</v>
      </c>
      <c r="B2411" s="21" t="s">
        <v>15106</v>
      </c>
      <c r="C2411" s="22" t="s">
        <v>643</v>
      </c>
      <c r="D2411" s="23" t="s">
        <v>15107</v>
      </c>
    </row>
    <row r="2412" spans="1:4" ht="33.950000000000003" customHeight="1" x14ac:dyDescent="0.2">
      <c r="A2412" s="20" t="s">
        <v>15108</v>
      </c>
      <c r="B2412" s="21" t="s">
        <v>15109</v>
      </c>
      <c r="C2412" s="22" t="s">
        <v>643</v>
      </c>
      <c r="D2412" s="23" t="s">
        <v>15110</v>
      </c>
    </row>
    <row r="2413" spans="1:4" ht="33.950000000000003" customHeight="1" x14ac:dyDescent="0.2">
      <c r="A2413" s="20" t="s">
        <v>15111</v>
      </c>
      <c r="B2413" s="21" t="s">
        <v>15112</v>
      </c>
      <c r="C2413" s="22" t="s">
        <v>643</v>
      </c>
      <c r="D2413" s="23" t="s">
        <v>15113</v>
      </c>
    </row>
    <row r="2414" spans="1:4" ht="33.950000000000003" customHeight="1" x14ac:dyDescent="0.2">
      <c r="A2414" s="20" t="s">
        <v>15114</v>
      </c>
      <c r="B2414" s="21" t="s">
        <v>15115</v>
      </c>
      <c r="C2414" s="22" t="s">
        <v>643</v>
      </c>
      <c r="D2414" s="23" t="s">
        <v>15116</v>
      </c>
    </row>
    <row r="2415" spans="1:4" ht="33.950000000000003" customHeight="1" x14ac:dyDescent="0.2">
      <c r="A2415" s="20" t="s">
        <v>15117</v>
      </c>
      <c r="B2415" s="21" t="s">
        <v>15118</v>
      </c>
      <c r="C2415" s="22" t="s">
        <v>643</v>
      </c>
      <c r="D2415" s="23" t="s">
        <v>15119</v>
      </c>
    </row>
    <row r="2416" spans="1:4" ht="33.950000000000003" customHeight="1" x14ac:dyDescent="0.2">
      <c r="A2416" s="20" t="s">
        <v>15120</v>
      </c>
      <c r="B2416" s="21" t="s">
        <v>15121</v>
      </c>
      <c r="C2416" s="22" t="s">
        <v>643</v>
      </c>
      <c r="D2416" s="23" t="s">
        <v>15122</v>
      </c>
    </row>
    <row r="2417" spans="1:4" ht="33.950000000000003" customHeight="1" x14ac:dyDescent="0.2">
      <c r="A2417" s="20" t="s">
        <v>15123</v>
      </c>
      <c r="B2417" s="21" t="s">
        <v>15124</v>
      </c>
      <c r="C2417" s="22" t="s">
        <v>643</v>
      </c>
      <c r="D2417" s="23" t="s">
        <v>15125</v>
      </c>
    </row>
    <row r="2418" spans="1:4" ht="33.950000000000003" customHeight="1" x14ac:dyDescent="0.2">
      <c r="A2418" s="20" t="s">
        <v>15126</v>
      </c>
      <c r="B2418" s="21" t="s">
        <v>15127</v>
      </c>
      <c r="C2418" s="22" t="s">
        <v>643</v>
      </c>
      <c r="D2418" s="23" t="s">
        <v>15128</v>
      </c>
    </row>
    <row r="2419" spans="1:4" ht="33.950000000000003" customHeight="1" x14ac:dyDescent="0.2">
      <c r="A2419" s="20" t="s">
        <v>15129</v>
      </c>
      <c r="B2419" s="21" t="s">
        <v>15130</v>
      </c>
      <c r="C2419" s="22" t="s">
        <v>643</v>
      </c>
      <c r="D2419" s="23" t="s">
        <v>8725</v>
      </c>
    </row>
    <row r="2420" spans="1:4" ht="33.950000000000003" customHeight="1" x14ac:dyDescent="0.2">
      <c r="A2420" s="20" t="s">
        <v>15131</v>
      </c>
      <c r="B2420" s="21" t="s">
        <v>15132</v>
      </c>
      <c r="C2420" s="22" t="s">
        <v>643</v>
      </c>
      <c r="D2420" s="23" t="s">
        <v>15133</v>
      </c>
    </row>
    <row r="2421" spans="1:4" ht="33.950000000000003" customHeight="1" x14ac:dyDescent="0.2">
      <c r="A2421" s="20" t="s">
        <v>15134</v>
      </c>
      <c r="B2421" s="21" t="s">
        <v>15135</v>
      </c>
      <c r="C2421" s="22" t="s">
        <v>643</v>
      </c>
      <c r="D2421" s="23" t="s">
        <v>15136</v>
      </c>
    </row>
    <row r="2422" spans="1:4" ht="33.950000000000003" customHeight="1" x14ac:dyDescent="0.2">
      <c r="A2422" s="20" t="s">
        <v>15137</v>
      </c>
      <c r="B2422" s="21" t="s">
        <v>15138</v>
      </c>
      <c r="C2422" s="22" t="s">
        <v>643</v>
      </c>
      <c r="D2422" s="23" t="s">
        <v>15139</v>
      </c>
    </row>
    <row r="2423" spans="1:4" ht="33.950000000000003" customHeight="1" x14ac:dyDescent="0.2">
      <c r="A2423" s="20" t="s">
        <v>15140</v>
      </c>
      <c r="B2423" s="21" t="s">
        <v>15141</v>
      </c>
      <c r="C2423" s="22" t="s">
        <v>643</v>
      </c>
      <c r="D2423" s="23" t="s">
        <v>15142</v>
      </c>
    </row>
    <row r="2424" spans="1:4" ht="33.950000000000003" customHeight="1" x14ac:dyDescent="0.2">
      <c r="A2424" s="20" t="s">
        <v>15143</v>
      </c>
      <c r="B2424" s="21" t="s">
        <v>15144</v>
      </c>
      <c r="C2424" s="22" t="s">
        <v>643</v>
      </c>
      <c r="D2424" s="23" t="s">
        <v>10960</v>
      </c>
    </row>
    <row r="2425" spans="1:4" ht="33.950000000000003" customHeight="1" x14ac:dyDescent="0.2">
      <c r="A2425" s="20" t="s">
        <v>15145</v>
      </c>
      <c r="B2425" s="21" t="s">
        <v>15146</v>
      </c>
      <c r="C2425" s="22" t="s">
        <v>643</v>
      </c>
      <c r="D2425" s="23" t="s">
        <v>10255</v>
      </c>
    </row>
    <row r="2426" spans="1:4" ht="33.950000000000003" customHeight="1" x14ac:dyDescent="0.2">
      <c r="A2426" s="20" t="s">
        <v>15147</v>
      </c>
      <c r="B2426" s="21" t="s">
        <v>15148</v>
      </c>
      <c r="C2426" s="22" t="s">
        <v>643</v>
      </c>
      <c r="D2426" s="23" t="s">
        <v>15149</v>
      </c>
    </row>
    <row r="2427" spans="1:4" ht="33.950000000000003" customHeight="1" x14ac:dyDescent="0.2">
      <c r="A2427" s="20" t="s">
        <v>15150</v>
      </c>
      <c r="B2427" s="21" t="s">
        <v>15151</v>
      </c>
      <c r="C2427" s="22" t="s">
        <v>643</v>
      </c>
      <c r="D2427" s="23" t="s">
        <v>15152</v>
      </c>
    </row>
    <row r="2428" spans="1:4" ht="33.950000000000003" customHeight="1" x14ac:dyDescent="0.2">
      <c r="A2428" s="20" t="s">
        <v>15153</v>
      </c>
      <c r="B2428" s="21" t="s">
        <v>15154</v>
      </c>
      <c r="C2428" s="22" t="s">
        <v>643</v>
      </c>
      <c r="D2428" s="23" t="s">
        <v>15155</v>
      </c>
    </row>
    <row r="2429" spans="1:4" ht="33.950000000000003" customHeight="1" x14ac:dyDescent="0.2">
      <c r="A2429" s="20" t="s">
        <v>15156</v>
      </c>
      <c r="B2429" s="21" t="s">
        <v>15157</v>
      </c>
      <c r="C2429" s="22" t="s">
        <v>643</v>
      </c>
      <c r="D2429" s="23" t="s">
        <v>15057</v>
      </c>
    </row>
    <row r="2430" spans="1:4" ht="33.950000000000003" customHeight="1" x14ac:dyDescent="0.2">
      <c r="A2430" s="20" t="s">
        <v>15158</v>
      </c>
      <c r="B2430" s="21" t="s">
        <v>15159</v>
      </c>
      <c r="C2430" s="22" t="s">
        <v>643</v>
      </c>
      <c r="D2430" s="23" t="s">
        <v>15160</v>
      </c>
    </row>
    <row r="2431" spans="1:4" ht="33.950000000000003" customHeight="1" x14ac:dyDescent="0.2">
      <c r="A2431" s="20" t="s">
        <v>15161</v>
      </c>
      <c r="B2431" s="21" t="s">
        <v>15162</v>
      </c>
      <c r="C2431" s="22" t="s">
        <v>643</v>
      </c>
      <c r="D2431" s="23" t="s">
        <v>15163</v>
      </c>
    </row>
    <row r="2432" spans="1:4" ht="33.950000000000003" customHeight="1" x14ac:dyDescent="0.2">
      <c r="A2432" s="20" t="s">
        <v>15164</v>
      </c>
      <c r="B2432" s="21" t="s">
        <v>15165</v>
      </c>
      <c r="C2432" s="22" t="s">
        <v>643</v>
      </c>
      <c r="D2432" s="23" t="s">
        <v>9000</v>
      </c>
    </row>
    <row r="2433" spans="1:4" ht="33.950000000000003" customHeight="1" x14ac:dyDescent="0.2">
      <c r="A2433" s="20" t="s">
        <v>15166</v>
      </c>
      <c r="B2433" s="21" t="s">
        <v>15167</v>
      </c>
      <c r="C2433" s="22" t="s">
        <v>643</v>
      </c>
      <c r="D2433" s="23" t="s">
        <v>15168</v>
      </c>
    </row>
    <row r="2434" spans="1:4" ht="33.950000000000003" customHeight="1" x14ac:dyDescent="0.2">
      <c r="A2434" s="20" t="s">
        <v>15169</v>
      </c>
      <c r="B2434" s="21" t="s">
        <v>15170</v>
      </c>
      <c r="C2434" s="22" t="s">
        <v>643</v>
      </c>
      <c r="D2434" s="23" t="s">
        <v>13615</v>
      </c>
    </row>
    <row r="2435" spans="1:4" ht="33.950000000000003" customHeight="1" x14ac:dyDescent="0.2">
      <c r="A2435" s="20" t="s">
        <v>15171</v>
      </c>
      <c r="B2435" s="21" t="s">
        <v>15172</v>
      </c>
      <c r="C2435" s="22" t="s">
        <v>643</v>
      </c>
      <c r="D2435" s="23" t="s">
        <v>15173</v>
      </c>
    </row>
    <row r="2436" spans="1:4" ht="33.950000000000003" customHeight="1" x14ac:dyDescent="0.2">
      <c r="A2436" s="20" t="s">
        <v>15174</v>
      </c>
      <c r="B2436" s="21" t="s">
        <v>15175</v>
      </c>
      <c r="C2436" s="22" t="s">
        <v>643</v>
      </c>
      <c r="D2436" s="23" t="s">
        <v>15176</v>
      </c>
    </row>
    <row r="2437" spans="1:4" ht="33.950000000000003" customHeight="1" x14ac:dyDescent="0.2">
      <c r="A2437" s="20" t="s">
        <v>15177</v>
      </c>
      <c r="B2437" s="21" t="s">
        <v>15178</v>
      </c>
      <c r="C2437" s="22" t="s">
        <v>643</v>
      </c>
      <c r="D2437" s="23" t="s">
        <v>12124</v>
      </c>
    </row>
    <row r="2438" spans="1:4" ht="33.950000000000003" customHeight="1" x14ac:dyDescent="0.2">
      <c r="A2438" s="20" t="s">
        <v>15179</v>
      </c>
      <c r="B2438" s="21" t="s">
        <v>15180</v>
      </c>
      <c r="C2438" s="22" t="s">
        <v>643</v>
      </c>
      <c r="D2438" s="23" t="s">
        <v>15181</v>
      </c>
    </row>
    <row r="2439" spans="1:4" ht="33.950000000000003" customHeight="1" x14ac:dyDescent="0.2">
      <c r="A2439" s="20" t="s">
        <v>15182</v>
      </c>
      <c r="B2439" s="21" t="s">
        <v>15183</v>
      </c>
      <c r="C2439" s="22" t="s">
        <v>643</v>
      </c>
      <c r="D2439" s="23" t="s">
        <v>15116</v>
      </c>
    </row>
    <row r="2440" spans="1:4" ht="33.950000000000003" customHeight="1" x14ac:dyDescent="0.2">
      <c r="A2440" s="20" t="s">
        <v>15184</v>
      </c>
      <c r="B2440" s="21" t="s">
        <v>15185</v>
      </c>
      <c r="C2440" s="22" t="s">
        <v>643</v>
      </c>
      <c r="D2440" s="23" t="s">
        <v>15186</v>
      </c>
    </row>
    <row r="2441" spans="1:4" ht="33.950000000000003" customHeight="1" x14ac:dyDescent="0.2">
      <c r="A2441" s="20" t="s">
        <v>15187</v>
      </c>
      <c r="B2441" s="21" t="s">
        <v>15188</v>
      </c>
      <c r="C2441" s="22" t="s">
        <v>643</v>
      </c>
      <c r="D2441" s="23" t="s">
        <v>12591</v>
      </c>
    </row>
    <row r="2442" spans="1:4" ht="33.950000000000003" customHeight="1" x14ac:dyDescent="0.2">
      <c r="A2442" s="20" t="s">
        <v>15189</v>
      </c>
      <c r="B2442" s="21" t="s">
        <v>15190</v>
      </c>
      <c r="C2442" s="22" t="s">
        <v>643</v>
      </c>
      <c r="D2442" s="23" t="s">
        <v>15186</v>
      </c>
    </row>
    <row r="2443" spans="1:4" ht="33.950000000000003" customHeight="1" x14ac:dyDescent="0.2">
      <c r="A2443" s="20" t="s">
        <v>15191</v>
      </c>
      <c r="B2443" s="21" t="s">
        <v>15192</v>
      </c>
      <c r="C2443" s="22" t="s">
        <v>643</v>
      </c>
      <c r="D2443" s="23" t="s">
        <v>15193</v>
      </c>
    </row>
    <row r="2444" spans="1:4" ht="33.950000000000003" customHeight="1" x14ac:dyDescent="0.2">
      <c r="A2444" s="20" t="s">
        <v>15194</v>
      </c>
      <c r="B2444" s="21" t="s">
        <v>15195</v>
      </c>
      <c r="C2444" s="22" t="s">
        <v>643</v>
      </c>
      <c r="D2444" s="23" t="s">
        <v>11744</v>
      </c>
    </row>
    <row r="2445" spans="1:4" ht="33.950000000000003" customHeight="1" x14ac:dyDescent="0.2">
      <c r="A2445" s="20" t="s">
        <v>15196</v>
      </c>
      <c r="B2445" s="21" t="s">
        <v>15197</v>
      </c>
      <c r="C2445" s="22" t="s">
        <v>643</v>
      </c>
      <c r="D2445" s="23" t="s">
        <v>15198</v>
      </c>
    </row>
    <row r="2446" spans="1:4" ht="33.950000000000003" customHeight="1" x14ac:dyDescent="0.2">
      <c r="A2446" s="20" t="s">
        <v>15199</v>
      </c>
      <c r="B2446" s="21" t="s">
        <v>15200</v>
      </c>
      <c r="C2446" s="22" t="s">
        <v>643</v>
      </c>
      <c r="D2446" s="23" t="s">
        <v>15201</v>
      </c>
    </row>
    <row r="2447" spans="1:4" ht="33.950000000000003" customHeight="1" x14ac:dyDescent="0.2">
      <c r="A2447" s="20" t="s">
        <v>15202</v>
      </c>
      <c r="B2447" s="21" t="s">
        <v>15203</v>
      </c>
      <c r="C2447" s="22" t="s">
        <v>643</v>
      </c>
      <c r="D2447" s="23" t="s">
        <v>15204</v>
      </c>
    </row>
    <row r="2448" spans="1:4" ht="33.950000000000003" customHeight="1" x14ac:dyDescent="0.2">
      <c r="A2448" s="20" t="s">
        <v>15205</v>
      </c>
      <c r="B2448" s="21" t="s">
        <v>15206</v>
      </c>
      <c r="C2448" s="22" t="s">
        <v>643</v>
      </c>
      <c r="D2448" s="23" t="s">
        <v>15207</v>
      </c>
    </row>
    <row r="2449" spans="1:4" ht="33.950000000000003" customHeight="1" x14ac:dyDescent="0.2">
      <c r="A2449" s="20" t="s">
        <v>15208</v>
      </c>
      <c r="B2449" s="21" t="s">
        <v>15209</v>
      </c>
      <c r="C2449" s="22" t="s">
        <v>643</v>
      </c>
      <c r="D2449" s="23" t="s">
        <v>15210</v>
      </c>
    </row>
    <row r="2450" spans="1:4" ht="33.950000000000003" customHeight="1" x14ac:dyDescent="0.2">
      <c r="A2450" s="20" t="s">
        <v>15211</v>
      </c>
      <c r="B2450" s="21" t="s">
        <v>15212</v>
      </c>
      <c r="C2450" s="22" t="s">
        <v>643</v>
      </c>
      <c r="D2450" s="23" t="s">
        <v>15213</v>
      </c>
    </row>
    <row r="2451" spans="1:4" ht="33.950000000000003" customHeight="1" x14ac:dyDescent="0.2">
      <c r="A2451" s="20" t="s">
        <v>15214</v>
      </c>
      <c r="B2451" s="21" t="s">
        <v>15215</v>
      </c>
      <c r="C2451" s="22" t="s">
        <v>643</v>
      </c>
      <c r="D2451" s="23" t="s">
        <v>15216</v>
      </c>
    </row>
    <row r="2452" spans="1:4" ht="33.950000000000003" customHeight="1" x14ac:dyDescent="0.2">
      <c r="A2452" s="20" t="s">
        <v>15217</v>
      </c>
      <c r="B2452" s="21" t="s">
        <v>15218</v>
      </c>
      <c r="C2452" s="22" t="s">
        <v>643</v>
      </c>
      <c r="D2452" s="23" t="s">
        <v>15219</v>
      </c>
    </row>
    <row r="2453" spans="1:4" ht="33.950000000000003" customHeight="1" x14ac:dyDescent="0.2">
      <c r="A2453" s="20" t="s">
        <v>15220</v>
      </c>
      <c r="B2453" s="21" t="s">
        <v>15221</v>
      </c>
      <c r="C2453" s="22" t="s">
        <v>643</v>
      </c>
      <c r="D2453" s="23" t="s">
        <v>15222</v>
      </c>
    </row>
    <row r="2454" spans="1:4" ht="33.950000000000003" customHeight="1" x14ac:dyDescent="0.2">
      <c r="A2454" s="20" t="s">
        <v>15223</v>
      </c>
      <c r="B2454" s="21" t="s">
        <v>15224</v>
      </c>
      <c r="C2454" s="22" t="s">
        <v>643</v>
      </c>
      <c r="D2454" s="23" t="s">
        <v>15225</v>
      </c>
    </row>
    <row r="2455" spans="1:4" ht="33.950000000000003" customHeight="1" x14ac:dyDescent="0.2">
      <c r="A2455" s="20" t="s">
        <v>15226</v>
      </c>
      <c r="B2455" s="21" t="s">
        <v>15227</v>
      </c>
      <c r="C2455" s="22" t="s">
        <v>643</v>
      </c>
      <c r="D2455" s="23" t="s">
        <v>15082</v>
      </c>
    </row>
    <row r="2456" spans="1:4" ht="33.950000000000003" customHeight="1" x14ac:dyDescent="0.2">
      <c r="A2456" s="20" t="s">
        <v>15228</v>
      </c>
      <c r="B2456" s="21" t="s">
        <v>15229</v>
      </c>
      <c r="C2456" s="22" t="s">
        <v>643</v>
      </c>
      <c r="D2456" s="23" t="s">
        <v>12297</v>
      </c>
    </row>
    <row r="2457" spans="1:4" ht="33.950000000000003" customHeight="1" x14ac:dyDescent="0.2">
      <c r="A2457" s="20" t="s">
        <v>15230</v>
      </c>
      <c r="B2457" s="21" t="s">
        <v>15231</v>
      </c>
      <c r="C2457" s="22" t="s">
        <v>643</v>
      </c>
      <c r="D2457" s="23" t="s">
        <v>15232</v>
      </c>
    </row>
    <row r="2458" spans="1:4" ht="33.950000000000003" customHeight="1" x14ac:dyDescent="0.2">
      <c r="A2458" s="20" t="s">
        <v>15233</v>
      </c>
      <c r="B2458" s="21" t="s">
        <v>15234</v>
      </c>
      <c r="C2458" s="22" t="s">
        <v>643</v>
      </c>
      <c r="D2458" s="23" t="s">
        <v>15235</v>
      </c>
    </row>
    <row r="2459" spans="1:4" ht="33.950000000000003" customHeight="1" x14ac:dyDescent="0.2">
      <c r="A2459" s="20" t="s">
        <v>15236</v>
      </c>
      <c r="B2459" s="21" t="s">
        <v>15237</v>
      </c>
      <c r="C2459" s="22" t="s">
        <v>643</v>
      </c>
      <c r="D2459" s="23" t="s">
        <v>15238</v>
      </c>
    </row>
    <row r="2460" spans="1:4" ht="33.950000000000003" customHeight="1" x14ac:dyDescent="0.2">
      <c r="A2460" s="20" t="s">
        <v>15239</v>
      </c>
      <c r="B2460" s="21" t="s">
        <v>15240</v>
      </c>
      <c r="C2460" s="22" t="s">
        <v>643</v>
      </c>
      <c r="D2460" s="23" t="s">
        <v>9507</v>
      </c>
    </row>
    <row r="2461" spans="1:4" ht="33.950000000000003" customHeight="1" x14ac:dyDescent="0.2">
      <c r="A2461" s="20" t="s">
        <v>15241</v>
      </c>
      <c r="B2461" s="21" t="s">
        <v>15242</v>
      </c>
      <c r="C2461" s="22" t="s">
        <v>643</v>
      </c>
      <c r="D2461" s="23" t="s">
        <v>15243</v>
      </c>
    </row>
    <row r="2462" spans="1:4" ht="33.950000000000003" customHeight="1" x14ac:dyDescent="0.2">
      <c r="A2462" s="20" t="s">
        <v>15244</v>
      </c>
      <c r="B2462" s="21" t="s">
        <v>15245</v>
      </c>
      <c r="C2462" s="22" t="s">
        <v>643</v>
      </c>
      <c r="D2462" s="23" t="s">
        <v>8952</v>
      </c>
    </row>
    <row r="2463" spans="1:4" ht="33.950000000000003" customHeight="1" x14ac:dyDescent="0.2">
      <c r="A2463" s="20" t="s">
        <v>15246</v>
      </c>
      <c r="B2463" s="21" t="s">
        <v>15247</v>
      </c>
      <c r="C2463" s="22" t="s">
        <v>643</v>
      </c>
      <c r="D2463" s="23" t="s">
        <v>15238</v>
      </c>
    </row>
    <row r="2464" spans="1:4" ht="33.950000000000003" customHeight="1" x14ac:dyDescent="0.2">
      <c r="A2464" s="20" t="s">
        <v>15248</v>
      </c>
      <c r="B2464" s="21" t="s">
        <v>15249</v>
      </c>
      <c r="C2464" s="22" t="s">
        <v>643</v>
      </c>
      <c r="D2464" s="23" t="s">
        <v>15250</v>
      </c>
    </row>
    <row r="2465" spans="1:4" ht="33.950000000000003" customHeight="1" x14ac:dyDescent="0.2">
      <c r="A2465" s="20" t="s">
        <v>15251</v>
      </c>
      <c r="B2465" s="21" t="s">
        <v>15252</v>
      </c>
      <c r="C2465" s="22" t="s">
        <v>643</v>
      </c>
      <c r="D2465" s="23" t="s">
        <v>15253</v>
      </c>
    </row>
    <row r="2466" spans="1:4" ht="33.950000000000003" customHeight="1" x14ac:dyDescent="0.2">
      <c r="A2466" s="20" t="s">
        <v>15254</v>
      </c>
      <c r="B2466" s="21" t="s">
        <v>15255</v>
      </c>
      <c r="C2466" s="22" t="s">
        <v>643</v>
      </c>
      <c r="D2466" s="23" t="s">
        <v>15256</v>
      </c>
    </row>
    <row r="2467" spans="1:4" ht="33.950000000000003" customHeight="1" x14ac:dyDescent="0.2">
      <c r="A2467" s="20" t="s">
        <v>15257</v>
      </c>
      <c r="B2467" s="21" t="s">
        <v>15258</v>
      </c>
      <c r="C2467" s="22" t="s">
        <v>643</v>
      </c>
      <c r="D2467" s="23" t="s">
        <v>15259</v>
      </c>
    </row>
    <row r="2468" spans="1:4" ht="33.950000000000003" customHeight="1" x14ac:dyDescent="0.2">
      <c r="A2468" s="20" t="s">
        <v>15260</v>
      </c>
      <c r="B2468" s="21" t="s">
        <v>15261</v>
      </c>
      <c r="C2468" s="22" t="s">
        <v>643</v>
      </c>
      <c r="D2468" s="23" t="s">
        <v>15262</v>
      </c>
    </row>
    <row r="2469" spans="1:4" ht="33.950000000000003" customHeight="1" x14ac:dyDescent="0.2">
      <c r="A2469" s="20" t="s">
        <v>15263</v>
      </c>
      <c r="B2469" s="21" t="s">
        <v>15264</v>
      </c>
      <c r="C2469" s="22" t="s">
        <v>643</v>
      </c>
      <c r="D2469" s="23" t="s">
        <v>15262</v>
      </c>
    </row>
    <row r="2470" spans="1:4" ht="33.950000000000003" customHeight="1" x14ac:dyDescent="0.2">
      <c r="A2470" s="20" t="s">
        <v>15265</v>
      </c>
      <c r="B2470" s="21" t="s">
        <v>15266</v>
      </c>
      <c r="C2470" s="22" t="s">
        <v>643</v>
      </c>
      <c r="D2470" s="23" t="s">
        <v>15267</v>
      </c>
    </row>
    <row r="2471" spans="1:4" ht="33.950000000000003" customHeight="1" x14ac:dyDescent="0.2">
      <c r="A2471" s="20" t="s">
        <v>15268</v>
      </c>
      <c r="B2471" s="21" t="s">
        <v>15269</v>
      </c>
      <c r="C2471" s="22" t="s">
        <v>643</v>
      </c>
      <c r="D2471" s="23" t="s">
        <v>15270</v>
      </c>
    </row>
    <row r="2472" spans="1:4" ht="33.950000000000003" customHeight="1" x14ac:dyDescent="0.2">
      <c r="A2472" s="20" t="s">
        <v>15271</v>
      </c>
      <c r="B2472" s="21" t="s">
        <v>15272</v>
      </c>
      <c r="C2472" s="22" t="s">
        <v>643</v>
      </c>
      <c r="D2472" s="23" t="s">
        <v>15273</v>
      </c>
    </row>
    <row r="2473" spans="1:4" ht="33.950000000000003" customHeight="1" x14ac:dyDescent="0.2">
      <c r="A2473" s="20" t="s">
        <v>15274</v>
      </c>
      <c r="B2473" s="21" t="s">
        <v>15275</v>
      </c>
      <c r="C2473" s="22" t="s">
        <v>643</v>
      </c>
      <c r="D2473" s="23" t="s">
        <v>15276</v>
      </c>
    </row>
    <row r="2474" spans="1:4" ht="33.950000000000003" customHeight="1" x14ac:dyDescent="0.2">
      <c r="A2474" s="20" t="s">
        <v>15277</v>
      </c>
      <c r="B2474" s="21" t="s">
        <v>15278</v>
      </c>
      <c r="C2474" s="22" t="s">
        <v>643</v>
      </c>
      <c r="D2474" s="23" t="s">
        <v>15279</v>
      </c>
    </row>
    <row r="2475" spans="1:4" ht="33.950000000000003" customHeight="1" x14ac:dyDescent="0.2">
      <c r="A2475" s="20" t="s">
        <v>15280</v>
      </c>
      <c r="B2475" s="21" t="s">
        <v>15281</v>
      </c>
      <c r="C2475" s="22" t="s">
        <v>643</v>
      </c>
      <c r="D2475" s="23" t="s">
        <v>15243</v>
      </c>
    </row>
    <row r="2476" spans="1:4" ht="33.950000000000003" customHeight="1" x14ac:dyDescent="0.2">
      <c r="A2476" s="20" t="s">
        <v>15282</v>
      </c>
      <c r="B2476" s="21" t="s">
        <v>15283</v>
      </c>
      <c r="C2476" s="22" t="s">
        <v>643</v>
      </c>
      <c r="D2476" s="23" t="s">
        <v>8203</v>
      </c>
    </row>
    <row r="2477" spans="1:4" ht="33.950000000000003" customHeight="1" x14ac:dyDescent="0.2">
      <c r="A2477" s="20" t="s">
        <v>15284</v>
      </c>
      <c r="B2477" s="21" t="s">
        <v>15285</v>
      </c>
      <c r="C2477" s="22" t="s">
        <v>643</v>
      </c>
      <c r="D2477" s="23" t="s">
        <v>15286</v>
      </c>
    </row>
    <row r="2478" spans="1:4" ht="33.950000000000003" customHeight="1" x14ac:dyDescent="0.2">
      <c r="A2478" s="20" t="s">
        <v>15287</v>
      </c>
      <c r="B2478" s="21" t="s">
        <v>15288</v>
      </c>
      <c r="C2478" s="22" t="s">
        <v>643</v>
      </c>
      <c r="D2478" s="23" t="s">
        <v>15289</v>
      </c>
    </row>
    <row r="2479" spans="1:4" ht="33.950000000000003" customHeight="1" x14ac:dyDescent="0.2">
      <c r="A2479" s="20" t="s">
        <v>15290</v>
      </c>
      <c r="B2479" s="21" t="s">
        <v>15291</v>
      </c>
      <c r="C2479" s="22" t="s">
        <v>643</v>
      </c>
      <c r="D2479" s="23" t="s">
        <v>15292</v>
      </c>
    </row>
    <row r="2480" spans="1:4" ht="33.950000000000003" customHeight="1" x14ac:dyDescent="0.2">
      <c r="A2480" s="20" t="s">
        <v>15293</v>
      </c>
      <c r="B2480" s="21" t="s">
        <v>15294</v>
      </c>
      <c r="C2480" s="22" t="s">
        <v>643</v>
      </c>
      <c r="D2480" s="23" t="s">
        <v>15295</v>
      </c>
    </row>
    <row r="2481" spans="1:4" ht="33.950000000000003" customHeight="1" x14ac:dyDescent="0.2">
      <c r="A2481" s="20" t="s">
        <v>15296</v>
      </c>
      <c r="B2481" s="21" t="s">
        <v>15297</v>
      </c>
      <c r="C2481" s="22" t="s">
        <v>643</v>
      </c>
      <c r="D2481" s="23" t="s">
        <v>8722</v>
      </c>
    </row>
    <row r="2482" spans="1:4" ht="33.950000000000003" customHeight="1" x14ac:dyDescent="0.2">
      <c r="A2482" s="20" t="s">
        <v>15298</v>
      </c>
      <c r="B2482" s="21" t="s">
        <v>15299</v>
      </c>
      <c r="C2482" s="22" t="s">
        <v>643</v>
      </c>
      <c r="D2482" s="23" t="s">
        <v>15300</v>
      </c>
    </row>
    <row r="2483" spans="1:4" ht="33.950000000000003" customHeight="1" x14ac:dyDescent="0.2">
      <c r="A2483" s="20" t="s">
        <v>15301</v>
      </c>
      <c r="B2483" s="21" t="s">
        <v>15302</v>
      </c>
      <c r="C2483" s="22" t="s">
        <v>643</v>
      </c>
      <c r="D2483" s="23" t="s">
        <v>15210</v>
      </c>
    </row>
    <row r="2484" spans="1:4" ht="33.950000000000003" customHeight="1" x14ac:dyDescent="0.2">
      <c r="A2484" s="20" t="s">
        <v>15303</v>
      </c>
      <c r="B2484" s="21" t="s">
        <v>15304</v>
      </c>
      <c r="C2484" s="22" t="s">
        <v>643</v>
      </c>
      <c r="D2484" s="23" t="s">
        <v>15305</v>
      </c>
    </row>
    <row r="2485" spans="1:4" ht="33.950000000000003" customHeight="1" x14ac:dyDescent="0.2">
      <c r="A2485" s="20" t="s">
        <v>15306</v>
      </c>
      <c r="B2485" s="21" t="s">
        <v>15307</v>
      </c>
      <c r="C2485" s="22" t="s">
        <v>643</v>
      </c>
      <c r="D2485" s="23" t="s">
        <v>15308</v>
      </c>
    </row>
    <row r="2486" spans="1:4" ht="33.950000000000003" customHeight="1" x14ac:dyDescent="0.2">
      <c r="A2486" s="20" t="s">
        <v>15309</v>
      </c>
      <c r="B2486" s="21" t="s">
        <v>15310</v>
      </c>
      <c r="C2486" s="22" t="s">
        <v>643</v>
      </c>
      <c r="D2486" s="23" t="s">
        <v>9507</v>
      </c>
    </row>
    <row r="2487" spans="1:4" ht="33.950000000000003" customHeight="1" x14ac:dyDescent="0.2">
      <c r="A2487" s="20" t="s">
        <v>15311</v>
      </c>
      <c r="B2487" s="21" t="s">
        <v>15312</v>
      </c>
      <c r="C2487" s="22" t="s">
        <v>643</v>
      </c>
      <c r="D2487" s="23" t="s">
        <v>15313</v>
      </c>
    </row>
    <row r="2488" spans="1:4" ht="33.950000000000003" customHeight="1" x14ac:dyDescent="0.2">
      <c r="A2488" s="20" t="s">
        <v>15314</v>
      </c>
      <c r="B2488" s="21" t="s">
        <v>15315</v>
      </c>
      <c r="C2488" s="22" t="s">
        <v>643</v>
      </c>
      <c r="D2488" s="23" t="s">
        <v>12300</v>
      </c>
    </row>
    <row r="2489" spans="1:4" ht="33.950000000000003" customHeight="1" x14ac:dyDescent="0.2">
      <c r="A2489" s="20" t="s">
        <v>15316</v>
      </c>
      <c r="B2489" s="21" t="s">
        <v>15317</v>
      </c>
      <c r="C2489" s="22" t="s">
        <v>643</v>
      </c>
      <c r="D2489" s="23" t="s">
        <v>14298</v>
      </c>
    </row>
    <row r="2490" spans="1:4" ht="33.950000000000003" customHeight="1" x14ac:dyDescent="0.2">
      <c r="A2490" s="20" t="s">
        <v>15318</v>
      </c>
      <c r="B2490" s="21" t="s">
        <v>15319</v>
      </c>
      <c r="C2490" s="22" t="s">
        <v>643</v>
      </c>
      <c r="D2490" s="23" t="s">
        <v>15107</v>
      </c>
    </row>
    <row r="2491" spans="1:4" ht="33.950000000000003" customHeight="1" x14ac:dyDescent="0.2">
      <c r="A2491" s="20" t="s">
        <v>15320</v>
      </c>
      <c r="B2491" s="21" t="s">
        <v>15321</v>
      </c>
      <c r="C2491" s="22" t="s">
        <v>643</v>
      </c>
      <c r="D2491" s="23" t="s">
        <v>15322</v>
      </c>
    </row>
    <row r="2492" spans="1:4" ht="33.950000000000003" customHeight="1" x14ac:dyDescent="0.2">
      <c r="A2492" s="20" t="s">
        <v>15323</v>
      </c>
      <c r="B2492" s="21" t="s">
        <v>15324</v>
      </c>
      <c r="C2492" s="22" t="s">
        <v>643</v>
      </c>
      <c r="D2492" s="23" t="s">
        <v>15276</v>
      </c>
    </row>
    <row r="2493" spans="1:4" ht="33.950000000000003" customHeight="1" x14ac:dyDescent="0.2">
      <c r="A2493" s="20" t="s">
        <v>15325</v>
      </c>
      <c r="B2493" s="21" t="s">
        <v>15326</v>
      </c>
      <c r="C2493" s="22" t="s">
        <v>643</v>
      </c>
      <c r="D2493" s="23" t="s">
        <v>15327</v>
      </c>
    </row>
    <row r="2494" spans="1:4" ht="33.950000000000003" customHeight="1" x14ac:dyDescent="0.2">
      <c r="A2494" s="20" t="s">
        <v>15328</v>
      </c>
      <c r="B2494" s="21" t="s">
        <v>15329</v>
      </c>
      <c r="C2494" s="22" t="s">
        <v>643</v>
      </c>
      <c r="D2494" s="23" t="s">
        <v>15330</v>
      </c>
    </row>
    <row r="2495" spans="1:4" ht="33.950000000000003" customHeight="1" x14ac:dyDescent="0.2">
      <c r="A2495" s="20" t="s">
        <v>15331</v>
      </c>
      <c r="B2495" s="21" t="s">
        <v>15332</v>
      </c>
      <c r="C2495" s="22" t="s">
        <v>643</v>
      </c>
      <c r="D2495" s="23" t="s">
        <v>15333</v>
      </c>
    </row>
    <row r="2496" spans="1:4" ht="33.950000000000003" customHeight="1" x14ac:dyDescent="0.2">
      <c r="A2496" s="20" t="s">
        <v>15334</v>
      </c>
      <c r="B2496" s="21" t="s">
        <v>15335</v>
      </c>
      <c r="C2496" s="22" t="s">
        <v>643</v>
      </c>
      <c r="D2496" s="23" t="s">
        <v>15336</v>
      </c>
    </row>
    <row r="2497" spans="1:4" ht="33.950000000000003" customHeight="1" x14ac:dyDescent="0.2">
      <c r="A2497" s="20" t="s">
        <v>15337</v>
      </c>
      <c r="B2497" s="21" t="s">
        <v>15338</v>
      </c>
      <c r="C2497" s="22" t="s">
        <v>643</v>
      </c>
      <c r="D2497" s="23" t="s">
        <v>15339</v>
      </c>
    </row>
    <row r="2498" spans="1:4" ht="33.950000000000003" customHeight="1" x14ac:dyDescent="0.2">
      <c r="A2498" s="20" t="s">
        <v>15340</v>
      </c>
      <c r="B2498" s="21" t="s">
        <v>15341</v>
      </c>
      <c r="C2498" s="22" t="s">
        <v>643</v>
      </c>
      <c r="D2498" s="23" t="s">
        <v>15342</v>
      </c>
    </row>
    <row r="2499" spans="1:4" ht="33.950000000000003" customHeight="1" x14ac:dyDescent="0.2">
      <c r="A2499" s="20" t="s">
        <v>15343</v>
      </c>
      <c r="B2499" s="21" t="s">
        <v>15344</v>
      </c>
      <c r="C2499" s="22" t="s">
        <v>643</v>
      </c>
      <c r="D2499" s="23" t="s">
        <v>15149</v>
      </c>
    </row>
    <row r="2500" spans="1:4" ht="33.950000000000003" customHeight="1" x14ac:dyDescent="0.2">
      <c r="A2500" s="20" t="s">
        <v>15345</v>
      </c>
      <c r="B2500" s="21" t="s">
        <v>15346</v>
      </c>
      <c r="C2500" s="22" t="s">
        <v>643</v>
      </c>
      <c r="D2500" s="23" t="s">
        <v>14242</v>
      </c>
    </row>
    <row r="2501" spans="1:4" ht="33.950000000000003" customHeight="1" x14ac:dyDescent="0.2">
      <c r="A2501" s="20" t="s">
        <v>15347</v>
      </c>
      <c r="B2501" s="21" t="s">
        <v>15348</v>
      </c>
      <c r="C2501" s="22" t="s">
        <v>643</v>
      </c>
      <c r="D2501" s="23" t="s">
        <v>15349</v>
      </c>
    </row>
    <row r="2502" spans="1:4" ht="33.950000000000003" customHeight="1" x14ac:dyDescent="0.2">
      <c r="A2502" s="20" t="s">
        <v>15350</v>
      </c>
      <c r="B2502" s="21" t="s">
        <v>15351</v>
      </c>
      <c r="C2502" s="22" t="s">
        <v>643</v>
      </c>
      <c r="D2502" s="23" t="s">
        <v>13341</v>
      </c>
    </row>
    <row r="2503" spans="1:4" ht="33.950000000000003" customHeight="1" x14ac:dyDescent="0.2">
      <c r="A2503" s="20" t="s">
        <v>15352</v>
      </c>
      <c r="B2503" s="21" t="s">
        <v>15353</v>
      </c>
      <c r="C2503" s="22" t="s">
        <v>643</v>
      </c>
      <c r="D2503" s="23" t="s">
        <v>15354</v>
      </c>
    </row>
    <row r="2504" spans="1:4" ht="33.950000000000003" customHeight="1" x14ac:dyDescent="0.2">
      <c r="A2504" s="20" t="s">
        <v>15355</v>
      </c>
      <c r="B2504" s="21" t="s">
        <v>15356</v>
      </c>
      <c r="C2504" s="22" t="s">
        <v>643</v>
      </c>
      <c r="D2504" s="23" t="s">
        <v>15357</v>
      </c>
    </row>
    <row r="2505" spans="1:4" ht="33.950000000000003" customHeight="1" x14ac:dyDescent="0.2">
      <c r="A2505" s="20" t="s">
        <v>15358</v>
      </c>
      <c r="B2505" s="21" t="s">
        <v>15359</v>
      </c>
      <c r="C2505" s="22" t="s">
        <v>643</v>
      </c>
      <c r="D2505" s="23" t="s">
        <v>15360</v>
      </c>
    </row>
    <row r="2506" spans="1:4" ht="33.950000000000003" customHeight="1" x14ac:dyDescent="0.2">
      <c r="A2506" s="20" t="s">
        <v>15361</v>
      </c>
      <c r="B2506" s="21" t="s">
        <v>15362</v>
      </c>
      <c r="C2506" s="22" t="s">
        <v>643</v>
      </c>
      <c r="D2506" s="23" t="s">
        <v>15363</v>
      </c>
    </row>
    <row r="2507" spans="1:4" ht="33.950000000000003" customHeight="1" x14ac:dyDescent="0.2">
      <c r="A2507" s="20" t="s">
        <v>15364</v>
      </c>
      <c r="B2507" s="21" t="s">
        <v>15365</v>
      </c>
      <c r="C2507" s="22" t="s">
        <v>643</v>
      </c>
      <c r="D2507" s="23" t="s">
        <v>15110</v>
      </c>
    </row>
    <row r="2508" spans="1:4" ht="33.950000000000003" customHeight="1" x14ac:dyDescent="0.2">
      <c r="A2508" s="20" t="s">
        <v>15366</v>
      </c>
      <c r="B2508" s="21" t="s">
        <v>15367</v>
      </c>
      <c r="C2508" s="22" t="s">
        <v>643</v>
      </c>
      <c r="D2508" s="23" t="s">
        <v>15074</v>
      </c>
    </row>
    <row r="2509" spans="1:4" ht="33.950000000000003" customHeight="1" x14ac:dyDescent="0.2">
      <c r="A2509" s="20" t="s">
        <v>15368</v>
      </c>
      <c r="B2509" s="21" t="s">
        <v>15369</v>
      </c>
      <c r="C2509" s="22" t="s">
        <v>643</v>
      </c>
      <c r="D2509" s="23" t="s">
        <v>15370</v>
      </c>
    </row>
    <row r="2510" spans="1:4" ht="33.950000000000003" customHeight="1" x14ac:dyDescent="0.2">
      <c r="A2510" s="20" t="s">
        <v>15371</v>
      </c>
      <c r="B2510" s="21" t="s">
        <v>15372</v>
      </c>
      <c r="C2510" s="22" t="s">
        <v>643</v>
      </c>
      <c r="D2510" s="23" t="s">
        <v>15373</v>
      </c>
    </row>
    <row r="2511" spans="1:4" ht="33.950000000000003" customHeight="1" x14ac:dyDescent="0.2">
      <c r="A2511" s="20" t="s">
        <v>15374</v>
      </c>
      <c r="B2511" s="21" t="s">
        <v>15375</v>
      </c>
      <c r="C2511" s="22" t="s">
        <v>643</v>
      </c>
      <c r="D2511" s="23" t="s">
        <v>15376</v>
      </c>
    </row>
    <row r="2512" spans="1:4" ht="33.950000000000003" customHeight="1" x14ac:dyDescent="0.2">
      <c r="A2512" s="20" t="s">
        <v>15377</v>
      </c>
      <c r="B2512" s="21" t="s">
        <v>15378</v>
      </c>
      <c r="C2512" s="22" t="s">
        <v>643</v>
      </c>
      <c r="D2512" s="23" t="s">
        <v>15342</v>
      </c>
    </row>
    <row r="2513" spans="1:4" ht="33.950000000000003" customHeight="1" x14ac:dyDescent="0.2">
      <c r="A2513" s="20" t="s">
        <v>15379</v>
      </c>
      <c r="B2513" s="21" t="s">
        <v>15380</v>
      </c>
      <c r="C2513" s="22" t="s">
        <v>643</v>
      </c>
      <c r="D2513" s="23" t="s">
        <v>15381</v>
      </c>
    </row>
    <row r="2514" spans="1:4" ht="33.950000000000003" customHeight="1" x14ac:dyDescent="0.2">
      <c r="A2514" s="20" t="s">
        <v>15382</v>
      </c>
      <c r="B2514" s="21" t="s">
        <v>15383</v>
      </c>
      <c r="C2514" s="22" t="s">
        <v>643</v>
      </c>
      <c r="D2514" s="23" t="s">
        <v>9705</v>
      </c>
    </row>
    <row r="2515" spans="1:4" ht="33.950000000000003" customHeight="1" x14ac:dyDescent="0.2">
      <c r="A2515" s="20" t="s">
        <v>15384</v>
      </c>
      <c r="B2515" s="21" t="s">
        <v>15385</v>
      </c>
      <c r="C2515" s="22" t="s">
        <v>228</v>
      </c>
      <c r="D2515" s="23" t="s">
        <v>15386</v>
      </c>
    </row>
    <row r="2516" spans="1:4" ht="33.950000000000003" customHeight="1" x14ac:dyDescent="0.2">
      <c r="A2516" s="20" t="s">
        <v>15387</v>
      </c>
      <c r="B2516" s="21" t="s">
        <v>15388</v>
      </c>
      <c r="C2516" s="22" t="s">
        <v>228</v>
      </c>
      <c r="D2516" s="23" t="s">
        <v>15389</v>
      </c>
    </row>
    <row r="2517" spans="1:4" ht="33.950000000000003" customHeight="1" x14ac:dyDescent="0.2">
      <c r="A2517" s="20" t="s">
        <v>15390</v>
      </c>
      <c r="B2517" s="21" t="s">
        <v>15391</v>
      </c>
      <c r="C2517" s="22" t="s">
        <v>228</v>
      </c>
      <c r="D2517" s="23" t="s">
        <v>15392</v>
      </c>
    </row>
    <row r="2518" spans="1:4" ht="33.950000000000003" customHeight="1" x14ac:dyDescent="0.2">
      <c r="A2518" s="20" t="s">
        <v>15393</v>
      </c>
      <c r="B2518" s="21" t="s">
        <v>15394</v>
      </c>
      <c r="C2518" s="22" t="s">
        <v>228</v>
      </c>
      <c r="D2518" s="23" t="s">
        <v>15395</v>
      </c>
    </row>
    <row r="2519" spans="1:4" ht="33.950000000000003" customHeight="1" x14ac:dyDescent="0.2">
      <c r="A2519" s="20" t="s">
        <v>15396</v>
      </c>
      <c r="B2519" s="21" t="s">
        <v>15397</v>
      </c>
      <c r="C2519" s="22" t="s">
        <v>228</v>
      </c>
      <c r="D2519" s="23" t="s">
        <v>15398</v>
      </c>
    </row>
    <row r="2520" spans="1:4" ht="33.950000000000003" customHeight="1" x14ac:dyDescent="0.2">
      <c r="A2520" s="20" t="s">
        <v>15399</v>
      </c>
      <c r="B2520" s="21" t="s">
        <v>15400</v>
      </c>
      <c r="C2520" s="22" t="s">
        <v>228</v>
      </c>
      <c r="D2520" s="23" t="s">
        <v>15401</v>
      </c>
    </row>
    <row r="2521" spans="1:4" ht="33.950000000000003" customHeight="1" x14ac:dyDescent="0.2">
      <c r="A2521" s="20" t="s">
        <v>15402</v>
      </c>
      <c r="B2521" s="21" t="s">
        <v>15403</v>
      </c>
      <c r="C2521" s="22" t="s">
        <v>228</v>
      </c>
      <c r="D2521" s="23" t="s">
        <v>15404</v>
      </c>
    </row>
    <row r="2522" spans="1:4" ht="33.950000000000003" customHeight="1" x14ac:dyDescent="0.2">
      <c r="A2522" s="20" t="s">
        <v>15405</v>
      </c>
      <c r="B2522" s="21" t="s">
        <v>15406</v>
      </c>
      <c r="C2522" s="22" t="s">
        <v>228</v>
      </c>
      <c r="D2522" s="23" t="s">
        <v>15407</v>
      </c>
    </row>
    <row r="2523" spans="1:4" ht="33.950000000000003" customHeight="1" x14ac:dyDescent="0.2">
      <c r="A2523" s="20" t="s">
        <v>15408</v>
      </c>
      <c r="B2523" s="21" t="s">
        <v>15409</v>
      </c>
      <c r="C2523" s="22" t="s">
        <v>228</v>
      </c>
      <c r="D2523" s="23" t="s">
        <v>15410</v>
      </c>
    </row>
    <row r="2524" spans="1:4" ht="33.950000000000003" customHeight="1" x14ac:dyDescent="0.2">
      <c r="A2524" s="20" t="s">
        <v>15411</v>
      </c>
      <c r="B2524" s="21" t="s">
        <v>15412</v>
      </c>
      <c r="C2524" s="22" t="s">
        <v>228</v>
      </c>
      <c r="D2524" s="23" t="s">
        <v>15413</v>
      </c>
    </row>
    <row r="2525" spans="1:4" ht="33.950000000000003" customHeight="1" x14ac:dyDescent="0.2">
      <c r="A2525" s="20" t="s">
        <v>15414</v>
      </c>
      <c r="B2525" s="21" t="s">
        <v>15415</v>
      </c>
      <c r="C2525" s="22" t="s">
        <v>228</v>
      </c>
      <c r="D2525" s="23" t="s">
        <v>15416</v>
      </c>
    </row>
    <row r="2526" spans="1:4" ht="33.950000000000003" customHeight="1" x14ac:dyDescent="0.2">
      <c r="A2526" s="20" t="s">
        <v>15417</v>
      </c>
      <c r="B2526" s="21" t="s">
        <v>15418</v>
      </c>
      <c r="C2526" s="22" t="s">
        <v>228</v>
      </c>
      <c r="D2526" s="23" t="s">
        <v>15419</v>
      </c>
    </row>
    <row r="2527" spans="1:4" ht="33.950000000000003" customHeight="1" x14ac:dyDescent="0.2">
      <c r="A2527" s="20" t="s">
        <v>15420</v>
      </c>
      <c r="B2527" s="21" t="s">
        <v>15421</v>
      </c>
      <c r="C2527" s="22" t="s">
        <v>228</v>
      </c>
      <c r="D2527" s="23" t="s">
        <v>15422</v>
      </c>
    </row>
    <row r="2528" spans="1:4" ht="33.950000000000003" customHeight="1" x14ac:dyDescent="0.2">
      <c r="A2528" s="20" t="s">
        <v>15423</v>
      </c>
      <c r="B2528" s="21" t="s">
        <v>15424</v>
      </c>
      <c r="C2528" s="22" t="s">
        <v>228</v>
      </c>
      <c r="D2528" s="23" t="s">
        <v>15425</v>
      </c>
    </row>
    <row r="2529" spans="1:4" ht="33.950000000000003" customHeight="1" x14ac:dyDescent="0.2">
      <c r="A2529" s="20" t="s">
        <v>15426</v>
      </c>
      <c r="B2529" s="21" t="s">
        <v>15427</v>
      </c>
      <c r="C2529" s="22" t="s">
        <v>228</v>
      </c>
      <c r="D2529" s="23" t="s">
        <v>15428</v>
      </c>
    </row>
    <row r="2530" spans="1:4" ht="33.950000000000003" customHeight="1" x14ac:dyDescent="0.2">
      <c r="A2530" s="20" t="s">
        <v>15429</v>
      </c>
      <c r="B2530" s="21" t="s">
        <v>15430</v>
      </c>
      <c r="C2530" s="22" t="s">
        <v>228</v>
      </c>
      <c r="D2530" s="23" t="s">
        <v>15431</v>
      </c>
    </row>
    <row r="2531" spans="1:4" ht="33.950000000000003" customHeight="1" x14ac:dyDescent="0.2">
      <c r="A2531" s="20" t="s">
        <v>15432</v>
      </c>
      <c r="B2531" s="21" t="s">
        <v>15433</v>
      </c>
      <c r="C2531" s="22" t="s">
        <v>228</v>
      </c>
      <c r="D2531" s="23" t="s">
        <v>15434</v>
      </c>
    </row>
    <row r="2532" spans="1:4" ht="33.950000000000003" customHeight="1" x14ac:dyDescent="0.2">
      <c r="A2532" s="20" t="s">
        <v>15435</v>
      </c>
      <c r="B2532" s="21" t="s">
        <v>15436</v>
      </c>
      <c r="C2532" s="22" t="s">
        <v>228</v>
      </c>
      <c r="D2532" s="23" t="s">
        <v>15437</v>
      </c>
    </row>
    <row r="2533" spans="1:4" ht="33.950000000000003" customHeight="1" x14ac:dyDescent="0.2">
      <c r="A2533" s="20" t="s">
        <v>15438</v>
      </c>
      <c r="B2533" s="21" t="s">
        <v>15439</v>
      </c>
      <c r="C2533" s="22" t="s">
        <v>228</v>
      </c>
      <c r="D2533" s="23" t="s">
        <v>15440</v>
      </c>
    </row>
    <row r="2534" spans="1:4" ht="33.950000000000003" customHeight="1" x14ac:dyDescent="0.2">
      <c r="A2534" s="20" t="s">
        <v>15441</v>
      </c>
      <c r="B2534" s="21" t="s">
        <v>15442</v>
      </c>
      <c r="C2534" s="22" t="s">
        <v>228</v>
      </c>
      <c r="D2534" s="23" t="s">
        <v>15443</v>
      </c>
    </row>
    <row r="2535" spans="1:4" ht="33.950000000000003" customHeight="1" x14ac:dyDescent="0.2">
      <c r="A2535" s="20" t="s">
        <v>15444</v>
      </c>
      <c r="B2535" s="21" t="s">
        <v>15445</v>
      </c>
      <c r="C2535" s="22" t="s">
        <v>228</v>
      </c>
      <c r="D2535" s="23" t="s">
        <v>15446</v>
      </c>
    </row>
    <row r="2536" spans="1:4" ht="33.950000000000003" customHeight="1" x14ac:dyDescent="0.2">
      <c r="A2536" s="20" t="s">
        <v>15447</v>
      </c>
      <c r="B2536" s="21" t="s">
        <v>15448</v>
      </c>
      <c r="C2536" s="22" t="s">
        <v>228</v>
      </c>
      <c r="D2536" s="23" t="s">
        <v>15449</v>
      </c>
    </row>
    <row r="2537" spans="1:4" ht="33.950000000000003" customHeight="1" x14ac:dyDescent="0.2">
      <c r="A2537" s="20" t="s">
        <v>15450</v>
      </c>
      <c r="B2537" s="21" t="s">
        <v>15451</v>
      </c>
      <c r="C2537" s="22" t="s">
        <v>228</v>
      </c>
      <c r="D2537" s="23" t="s">
        <v>15452</v>
      </c>
    </row>
    <row r="2538" spans="1:4" ht="33.950000000000003" customHeight="1" x14ac:dyDescent="0.2">
      <c r="A2538" s="20" t="s">
        <v>15453</v>
      </c>
      <c r="B2538" s="21" t="s">
        <v>15454</v>
      </c>
      <c r="C2538" s="22" t="s">
        <v>228</v>
      </c>
      <c r="D2538" s="23" t="s">
        <v>15455</v>
      </c>
    </row>
    <row r="2539" spans="1:4" ht="33.950000000000003" customHeight="1" x14ac:dyDescent="0.2">
      <c r="A2539" s="20" t="s">
        <v>15456</v>
      </c>
      <c r="B2539" s="21" t="s">
        <v>15457</v>
      </c>
      <c r="C2539" s="22" t="s">
        <v>228</v>
      </c>
      <c r="D2539" s="23" t="s">
        <v>15458</v>
      </c>
    </row>
    <row r="2540" spans="1:4" ht="33.950000000000003" customHeight="1" x14ac:dyDescent="0.2">
      <c r="A2540" s="20" t="s">
        <v>15459</v>
      </c>
      <c r="B2540" s="21" t="s">
        <v>15460</v>
      </c>
      <c r="C2540" s="22" t="s">
        <v>228</v>
      </c>
      <c r="D2540" s="23" t="s">
        <v>15461</v>
      </c>
    </row>
    <row r="2541" spans="1:4" ht="33.950000000000003" customHeight="1" x14ac:dyDescent="0.2">
      <c r="A2541" s="20" t="s">
        <v>15462</v>
      </c>
      <c r="B2541" s="21" t="s">
        <v>15463</v>
      </c>
      <c r="C2541" s="22" t="s">
        <v>228</v>
      </c>
      <c r="D2541" s="23" t="s">
        <v>15464</v>
      </c>
    </row>
    <row r="2542" spans="1:4" ht="33.950000000000003" customHeight="1" x14ac:dyDescent="0.2">
      <c r="A2542" s="20" t="s">
        <v>15465</v>
      </c>
      <c r="B2542" s="21" t="s">
        <v>15466</v>
      </c>
      <c r="C2542" s="22" t="s">
        <v>228</v>
      </c>
      <c r="D2542" s="23" t="s">
        <v>15467</v>
      </c>
    </row>
    <row r="2543" spans="1:4" ht="33.950000000000003" customHeight="1" x14ac:dyDescent="0.2">
      <c r="A2543" s="20" t="s">
        <v>15468</v>
      </c>
      <c r="B2543" s="21" t="s">
        <v>15469</v>
      </c>
      <c r="C2543" s="22" t="s">
        <v>228</v>
      </c>
      <c r="D2543" s="23" t="s">
        <v>15470</v>
      </c>
    </row>
    <row r="2544" spans="1:4" ht="33.950000000000003" customHeight="1" x14ac:dyDescent="0.2">
      <c r="A2544" s="20" t="s">
        <v>15471</v>
      </c>
      <c r="B2544" s="21" t="s">
        <v>15472</v>
      </c>
      <c r="C2544" s="22" t="s">
        <v>228</v>
      </c>
      <c r="D2544" s="23" t="s">
        <v>15473</v>
      </c>
    </row>
    <row r="2545" spans="1:4" ht="33.950000000000003" customHeight="1" x14ac:dyDescent="0.2">
      <c r="A2545" s="20" t="s">
        <v>15474</v>
      </c>
      <c r="B2545" s="21" t="s">
        <v>15475</v>
      </c>
      <c r="C2545" s="22" t="s">
        <v>228</v>
      </c>
      <c r="D2545" s="23" t="s">
        <v>15476</v>
      </c>
    </row>
    <row r="2546" spans="1:4" ht="33.950000000000003" customHeight="1" x14ac:dyDescent="0.2">
      <c r="A2546" s="20" t="s">
        <v>15477</v>
      </c>
      <c r="B2546" s="21" t="s">
        <v>15478</v>
      </c>
      <c r="C2546" s="22" t="s">
        <v>228</v>
      </c>
      <c r="D2546" s="23" t="s">
        <v>15479</v>
      </c>
    </row>
    <row r="2547" spans="1:4" ht="33.950000000000003" customHeight="1" x14ac:dyDescent="0.2">
      <c r="A2547" s="20" t="s">
        <v>15480</v>
      </c>
      <c r="B2547" s="21" t="s">
        <v>15481</v>
      </c>
      <c r="C2547" s="22" t="s">
        <v>228</v>
      </c>
      <c r="D2547" s="23" t="s">
        <v>15482</v>
      </c>
    </row>
    <row r="2548" spans="1:4" ht="33.950000000000003" customHeight="1" x14ac:dyDescent="0.2">
      <c r="A2548" s="20" t="s">
        <v>15483</v>
      </c>
      <c r="B2548" s="21" t="s">
        <v>15484</v>
      </c>
      <c r="C2548" s="22" t="s">
        <v>228</v>
      </c>
      <c r="D2548" s="23" t="s">
        <v>15485</v>
      </c>
    </row>
    <row r="2549" spans="1:4" ht="33.950000000000003" customHeight="1" x14ac:dyDescent="0.2">
      <c r="A2549" s="20" t="s">
        <v>15486</v>
      </c>
      <c r="B2549" s="21" t="s">
        <v>15487</v>
      </c>
      <c r="C2549" s="22" t="s">
        <v>228</v>
      </c>
      <c r="D2549" s="23" t="s">
        <v>15488</v>
      </c>
    </row>
    <row r="2550" spans="1:4" ht="33.950000000000003" customHeight="1" x14ac:dyDescent="0.2">
      <c r="A2550" s="20" t="s">
        <v>15489</v>
      </c>
      <c r="B2550" s="21" t="s">
        <v>15490</v>
      </c>
      <c r="C2550" s="22" t="s">
        <v>228</v>
      </c>
      <c r="D2550" s="23" t="s">
        <v>15491</v>
      </c>
    </row>
    <row r="2551" spans="1:4" ht="33.950000000000003" customHeight="1" x14ac:dyDescent="0.2">
      <c r="A2551" s="20" t="s">
        <v>15492</v>
      </c>
      <c r="B2551" s="21" t="s">
        <v>15493</v>
      </c>
      <c r="C2551" s="22" t="s">
        <v>228</v>
      </c>
      <c r="D2551" s="23" t="s">
        <v>15494</v>
      </c>
    </row>
    <row r="2552" spans="1:4" ht="33.950000000000003" customHeight="1" x14ac:dyDescent="0.2">
      <c r="A2552" s="20" t="s">
        <v>15495</v>
      </c>
      <c r="B2552" s="21" t="s">
        <v>15496</v>
      </c>
      <c r="C2552" s="22" t="s">
        <v>228</v>
      </c>
      <c r="D2552" s="23" t="s">
        <v>15497</v>
      </c>
    </row>
    <row r="2553" spans="1:4" ht="33.950000000000003" customHeight="1" x14ac:dyDescent="0.2">
      <c r="A2553" s="20" t="s">
        <v>15498</v>
      </c>
      <c r="B2553" s="21" t="s">
        <v>15499</v>
      </c>
      <c r="C2553" s="22" t="s">
        <v>228</v>
      </c>
      <c r="D2553" s="23" t="s">
        <v>15500</v>
      </c>
    </row>
    <row r="2554" spans="1:4" ht="33.950000000000003" customHeight="1" x14ac:dyDescent="0.2">
      <c r="A2554" s="20" t="s">
        <v>15501</v>
      </c>
      <c r="B2554" s="21" t="s">
        <v>15502</v>
      </c>
      <c r="C2554" s="22" t="s">
        <v>228</v>
      </c>
      <c r="D2554" s="23" t="s">
        <v>15503</v>
      </c>
    </row>
    <row r="2555" spans="1:4" ht="33.950000000000003" customHeight="1" x14ac:dyDescent="0.2">
      <c r="A2555" s="20" t="s">
        <v>15504</v>
      </c>
      <c r="B2555" s="21" t="s">
        <v>15505</v>
      </c>
      <c r="C2555" s="22" t="s">
        <v>228</v>
      </c>
      <c r="D2555" s="23" t="s">
        <v>15506</v>
      </c>
    </row>
    <row r="2556" spans="1:4" ht="33.950000000000003" customHeight="1" x14ac:dyDescent="0.2">
      <c r="A2556" s="20" t="s">
        <v>15507</v>
      </c>
      <c r="B2556" s="21" t="s">
        <v>15508</v>
      </c>
      <c r="C2556" s="22" t="s">
        <v>228</v>
      </c>
      <c r="D2556" s="23" t="s">
        <v>15509</v>
      </c>
    </row>
    <row r="2557" spans="1:4" ht="33.950000000000003" customHeight="1" x14ac:dyDescent="0.2">
      <c r="A2557" s="20" t="s">
        <v>15510</v>
      </c>
      <c r="B2557" s="21" t="s">
        <v>15511</v>
      </c>
      <c r="C2557" s="22" t="s">
        <v>228</v>
      </c>
      <c r="D2557" s="23" t="s">
        <v>15512</v>
      </c>
    </row>
    <row r="2558" spans="1:4" ht="33.950000000000003" customHeight="1" x14ac:dyDescent="0.2">
      <c r="A2558" s="20" t="s">
        <v>15513</v>
      </c>
      <c r="B2558" s="21" t="s">
        <v>15514</v>
      </c>
      <c r="C2558" s="22" t="s">
        <v>228</v>
      </c>
      <c r="D2558" s="23" t="s">
        <v>15515</v>
      </c>
    </row>
    <row r="2559" spans="1:4" ht="33.950000000000003" customHeight="1" x14ac:dyDescent="0.2">
      <c r="A2559" s="20" t="s">
        <v>15516</v>
      </c>
      <c r="B2559" s="21" t="s">
        <v>15517</v>
      </c>
      <c r="C2559" s="22" t="s">
        <v>228</v>
      </c>
      <c r="D2559" s="23" t="s">
        <v>15518</v>
      </c>
    </row>
    <row r="2560" spans="1:4" ht="33.950000000000003" customHeight="1" x14ac:dyDescent="0.2">
      <c r="A2560" s="20" t="s">
        <v>15519</v>
      </c>
      <c r="B2560" s="21" t="s">
        <v>15520</v>
      </c>
      <c r="C2560" s="22" t="s">
        <v>228</v>
      </c>
      <c r="D2560" s="23" t="s">
        <v>15521</v>
      </c>
    </row>
    <row r="2561" spans="1:4" ht="33.950000000000003" customHeight="1" x14ac:dyDescent="0.2">
      <c r="A2561" s="20" t="s">
        <v>15522</v>
      </c>
      <c r="B2561" s="21" t="s">
        <v>15523</v>
      </c>
      <c r="C2561" s="22" t="s">
        <v>228</v>
      </c>
      <c r="D2561" s="23" t="s">
        <v>15524</v>
      </c>
    </row>
    <row r="2562" spans="1:4" ht="33.950000000000003" customHeight="1" x14ac:dyDescent="0.2">
      <c r="A2562" s="20" t="s">
        <v>15525</v>
      </c>
      <c r="B2562" s="21" t="s">
        <v>15526</v>
      </c>
      <c r="C2562" s="22" t="s">
        <v>228</v>
      </c>
      <c r="D2562" s="23" t="s">
        <v>15527</v>
      </c>
    </row>
    <row r="2563" spans="1:4" ht="33.950000000000003" customHeight="1" x14ac:dyDescent="0.2">
      <c r="A2563" s="20" t="s">
        <v>15528</v>
      </c>
      <c r="B2563" s="21" t="s">
        <v>15529</v>
      </c>
      <c r="C2563" s="22" t="s">
        <v>228</v>
      </c>
      <c r="D2563" s="23" t="s">
        <v>15530</v>
      </c>
    </row>
    <row r="2564" spans="1:4" ht="33.950000000000003" customHeight="1" x14ac:dyDescent="0.2">
      <c r="A2564" s="20" t="s">
        <v>15531</v>
      </c>
      <c r="B2564" s="21" t="s">
        <v>15532</v>
      </c>
      <c r="C2564" s="22" t="s">
        <v>228</v>
      </c>
      <c r="D2564" s="23" t="s">
        <v>15533</v>
      </c>
    </row>
    <row r="2565" spans="1:4" ht="33.950000000000003" customHeight="1" x14ac:dyDescent="0.2">
      <c r="A2565" s="20" t="s">
        <v>15534</v>
      </c>
      <c r="B2565" s="21" t="s">
        <v>15535</v>
      </c>
      <c r="C2565" s="22" t="s">
        <v>228</v>
      </c>
      <c r="D2565" s="23" t="s">
        <v>15536</v>
      </c>
    </row>
    <row r="2566" spans="1:4" ht="33.950000000000003" customHeight="1" x14ac:dyDescent="0.2">
      <c r="A2566" s="20" t="s">
        <v>15537</v>
      </c>
      <c r="B2566" s="21" t="s">
        <v>15538</v>
      </c>
      <c r="C2566" s="22" t="s">
        <v>228</v>
      </c>
      <c r="D2566" s="23" t="s">
        <v>15539</v>
      </c>
    </row>
    <row r="2567" spans="1:4" ht="33.950000000000003" customHeight="1" x14ac:dyDescent="0.2">
      <c r="A2567" s="20" t="s">
        <v>15540</v>
      </c>
      <c r="B2567" s="21" t="s">
        <v>15541</v>
      </c>
      <c r="C2567" s="22" t="s">
        <v>228</v>
      </c>
      <c r="D2567" s="23" t="s">
        <v>15542</v>
      </c>
    </row>
    <row r="2568" spans="1:4" ht="33.950000000000003" customHeight="1" x14ac:dyDescent="0.2">
      <c r="A2568" s="20" t="s">
        <v>15543</v>
      </c>
      <c r="B2568" s="21" t="s">
        <v>15544</v>
      </c>
      <c r="C2568" s="22" t="s">
        <v>228</v>
      </c>
      <c r="D2568" s="23" t="s">
        <v>15545</v>
      </c>
    </row>
    <row r="2569" spans="1:4" ht="33.950000000000003" customHeight="1" x14ac:dyDescent="0.2">
      <c r="A2569" s="20" t="s">
        <v>15546</v>
      </c>
      <c r="B2569" s="21" t="s">
        <v>15547</v>
      </c>
      <c r="C2569" s="22" t="s">
        <v>228</v>
      </c>
      <c r="D2569" s="23" t="s">
        <v>15548</v>
      </c>
    </row>
    <row r="2570" spans="1:4" ht="33.950000000000003" customHeight="1" x14ac:dyDescent="0.2">
      <c r="A2570" s="20" t="s">
        <v>15549</v>
      </c>
      <c r="B2570" s="21" t="s">
        <v>15550</v>
      </c>
      <c r="C2570" s="22" t="s">
        <v>228</v>
      </c>
      <c r="D2570" s="23" t="s">
        <v>15551</v>
      </c>
    </row>
    <row r="2571" spans="1:4" ht="33.950000000000003" customHeight="1" x14ac:dyDescent="0.2">
      <c r="A2571" s="20" t="s">
        <v>15552</v>
      </c>
      <c r="B2571" s="21" t="s">
        <v>15553</v>
      </c>
      <c r="C2571" s="22" t="s">
        <v>228</v>
      </c>
      <c r="D2571" s="23" t="s">
        <v>15554</v>
      </c>
    </row>
    <row r="2572" spans="1:4" ht="33.950000000000003" customHeight="1" x14ac:dyDescent="0.2">
      <c r="A2572" s="20" t="s">
        <v>15555</v>
      </c>
      <c r="B2572" s="21" t="s">
        <v>15556</v>
      </c>
      <c r="C2572" s="22" t="s">
        <v>228</v>
      </c>
      <c r="D2572" s="23" t="s">
        <v>15557</v>
      </c>
    </row>
    <row r="2573" spans="1:4" ht="33.950000000000003" customHeight="1" x14ac:dyDescent="0.2">
      <c r="A2573" s="20" t="s">
        <v>15558</v>
      </c>
      <c r="B2573" s="21" t="s">
        <v>15559</v>
      </c>
      <c r="C2573" s="22" t="s">
        <v>228</v>
      </c>
      <c r="D2573" s="23" t="s">
        <v>15560</v>
      </c>
    </row>
    <row r="2574" spans="1:4" ht="33.950000000000003" customHeight="1" x14ac:dyDescent="0.2">
      <c r="A2574" s="20" t="s">
        <v>15561</v>
      </c>
      <c r="B2574" s="21" t="s">
        <v>15562</v>
      </c>
      <c r="C2574" s="22" t="s">
        <v>228</v>
      </c>
      <c r="D2574" s="23" t="s">
        <v>15563</v>
      </c>
    </row>
    <row r="2575" spans="1:4" ht="33.950000000000003" customHeight="1" x14ac:dyDescent="0.2">
      <c r="A2575" s="20" t="s">
        <v>15564</v>
      </c>
      <c r="B2575" s="21" t="s">
        <v>15565</v>
      </c>
      <c r="C2575" s="22" t="s">
        <v>228</v>
      </c>
      <c r="D2575" s="23" t="s">
        <v>15566</v>
      </c>
    </row>
    <row r="2576" spans="1:4" ht="33.950000000000003" customHeight="1" x14ac:dyDescent="0.2">
      <c r="A2576" s="20" t="s">
        <v>15567</v>
      </c>
      <c r="B2576" s="21" t="s">
        <v>15568</v>
      </c>
      <c r="C2576" s="22" t="s">
        <v>228</v>
      </c>
      <c r="D2576" s="23" t="s">
        <v>15569</v>
      </c>
    </row>
    <row r="2577" spans="1:4" ht="33.950000000000003" customHeight="1" x14ac:dyDescent="0.2">
      <c r="A2577" s="20" t="s">
        <v>15570</v>
      </c>
      <c r="B2577" s="21" t="s">
        <v>15571</v>
      </c>
      <c r="C2577" s="22" t="s">
        <v>228</v>
      </c>
      <c r="D2577" s="23" t="s">
        <v>15572</v>
      </c>
    </row>
    <row r="2578" spans="1:4" ht="33.950000000000003" customHeight="1" x14ac:dyDescent="0.2">
      <c r="A2578" s="20" t="s">
        <v>15573</v>
      </c>
      <c r="B2578" s="21" t="s">
        <v>15574</v>
      </c>
      <c r="C2578" s="22" t="s">
        <v>228</v>
      </c>
      <c r="D2578" s="23" t="s">
        <v>15575</v>
      </c>
    </row>
    <row r="2579" spans="1:4" ht="33.950000000000003" customHeight="1" x14ac:dyDescent="0.2">
      <c r="A2579" s="20" t="s">
        <v>15576</v>
      </c>
      <c r="B2579" s="21" t="s">
        <v>15577</v>
      </c>
      <c r="C2579" s="22" t="s">
        <v>228</v>
      </c>
      <c r="D2579" s="23" t="s">
        <v>15578</v>
      </c>
    </row>
    <row r="2580" spans="1:4" ht="33.950000000000003" customHeight="1" x14ac:dyDescent="0.2">
      <c r="A2580" s="20" t="s">
        <v>15579</v>
      </c>
      <c r="B2580" s="21" t="s">
        <v>15580</v>
      </c>
      <c r="C2580" s="22" t="s">
        <v>228</v>
      </c>
      <c r="D2580" s="23" t="s">
        <v>15581</v>
      </c>
    </row>
    <row r="2581" spans="1:4" ht="33.950000000000003" customHeight="1" x14ac:dyDescent="0.2">
      <c r="A2581" s="20" t="s">
        <v>15582</v>
      </c>
      <c r="B2581" s="21" t="s">
        <v>15583</v>
      </c>
      <c r="C2581" s="22" t="s">
        <v>228</v>
      </c>
      <c r="D2581" s="23" t="s">
        <v>15584</v>
      </c>
    </row>
    <row r="2582" spans="1:4" ht="33.950000000000003" customHeight="1" x14ac:dyDescent="0.2">
      <c r="A2582" s="20" t="s">
        <v>15585</v>
      </c>
      <c r="B2582" s="21" t="s">
        <v>15586</v>
      </c>
      <c r="C2582" s="22" t="s">
        <v>228</v>
      </c>
      <c r="D2582" s="23" t="s">
        <v>15587</v>
      </c>
    </row>
    <row r="2583" spans="1:4" ht="33.950000000000003" customHeight="1" x14ac:dyDescent="0.2">
      <c r="A2583" s="20" t="s">
        <v>15588</v>
      </c>
      <c r="B2583" s="21" t="s">
        <v>15589</v>
      </c>
      <c r="C2583" s="22" t="s">
        <v>228</v>
      </c>
      <c r="D2583" s="23" t="s">
        <v>15590</v>
      </c>
    </row>
    <row r="2584" spans="1:4" ht="33.950000000000003" customHeight="1" x14ac:dyDescent="0.2">
      <c r="A2584" s="20" t="s">
        <v>15591</v>
      </c>
      <c r="B2584" s="21" t="s">
        <v>15592</v>
      </c>
      <c r="C2584" s="22" t="s">
        <v>228</v>
      </c>
      <c r="D2584" s="23" t="s">
        <v>15593</v>
      </c>
    </row>
    <row r="2585" spans="1:4" ht="33.950000000000003" customHeight="1" x14ac:dyDescent="0.2">
      <c r="A2585" s="20" t="s">
        <v>15594</v>
      </c>
      <c r="B2585" s="21" t="s">
        <v>15595</v>
      </c>
      <c r="C2585" s="22" t="s">
        <v>228</v>
      </c>
      <c r="D2585" s="23" t="s">
        <v>15596</v>
      </c>
    </row>
    <row r="2586" spans="1:4" ht="33.950000000000003" customHeight="1" x14ac:dyDescent="0.2">
      <c r="A2586" s="20" t="s">
        <v>15597</v>
      </c>
      <c r="B2586" s="21" t="s">
        <v>15598</v>
      </c>
      <c r="C2586" s="22" t="s">
        <v>228</v>
      </c>
      <c r="D2586" s="23" t="s">
        <v>15599</v>
      </c>
    </row>
    <row r="2587" spans="1:4" ht="33.950000000000003" customHeight="1" x14ac:dyDescent="0.2">
      <c r="A2587" s="20" t="s">
        <v>15600</v>
      </c>
      <c r="B2587" s="21" t="s">
        <v>15601</v>
      </c>
      <c r="C2587" s="22" t="s">
        <v>228</v>
      </c>
      <c r="D2587" s="23" t="s">
        <v>15602</v>
      </c>
    </row>
    <row r="2588" spans="1:4" ht="33.950000000000003" customHeight="1" x14ac:dyDescent="0.2">
      <c r="A2588" s="20" t="s">
        <v>15603</v>
      </c>
      <c r="B2588" s="21" t="s">
        <v>15604</v>
      </c>
      <c r="C2588" s="22" t="s">
        <v>228</v>
      </c>
      <c r="D2588" s="23" t="s">
        <v>15605</v>
      </c>
    </row>
    <row r="2589" spans="1:4" ht="33.950000000000003" customHeight="1" x14ac:dyDescent="0.2">
      <c r="A2589" s="20" t="s">
        <v>15606</v>
      </c>
      <c r="B2589" s="21" t="s">
        <v>15607</v>
      </c>
      <c r="C2589" s="22" t="s">
        <v>228</v>
      </c>
      <c r="D2589" s="23" t="s">
        <v>15608</v>
      </c>
    </row>
    <row r="2590" spans="1:4" ht="33.950000000000003" customHeight="1" x14ac:dyDescent="0.2">
      <c r="A2590" s="20" t="s">
        <v>15609</v>
      </c>
      <c r="B2590" s="21" t="s">
        <v>15610</v>
      </c>
      <c r="C2590" s="22" t="s">
        <v>228</v>
      </c>
      <c r="D2590" s="23" t="s">
        <v>15611</v>
      </c>
    </row>
    <row r="2591" spans="1:4" ht="33.950000000000003" customHeight="1" x14ac:dyDescent="0.2">
      <c r="A2591" s="20" t="s">
        <v>15612</v>
      </c>
      <c r="B2591" s="21" t="s">
        <v>15613</v>
      </c>
      <c r="C2591" s="22" t="s">
        <v>149</v>
      </c>
      <c r="D2591" s="23" t="s">
        <v>15614</v>
      </c>
    </row>
    <row r="2592" spans="1:4" ht="33.950000000000003" customHeight="1" x14ac:dyDescent="0.2">
      <c r="A2592" s="20" t="s">
        <v>15615</v>
      </c>
      <c r="B2592" s="21" t="s">
        <v>15616</v>
      </c>
      <c r="C2592" s="22" t="s">
        <v>149</v>
      </c>
      <c r="D2592" s="23" t="s">
        <v>15617</v>
      </c>
    </row>
    <row r="2593" spans="1:4" ht="33.950000000000003" customHeight="1" x14ac:dyDescent="0.2">
      <c r="A2593" s="20" t="s">
        <v>15618</v>
      </c>
      <c r="B2593" s="21" t="s">
        <v>15619</v>
      </c>
      <c r="C2593" s="22" t="s">
        <v>228</v>
      </c>
      <c r="D2593" s="23" t="s">
        <v>15620</v>
      </c>
    </row>
    <row r="2594" spans="1:4" ht="33.950000000000003" customHeight="1" x14ac:dyDescent="0.2">
      <c r="A2594" s="20" t="s">
        <v>15621</v>
      </c>
      <c r="B2594" s="21" t="s">
        <v>15622</v>
      </c>
      <c r="C2594" s="22" t="s">
        <v>228</v>
      </c>
      <c r="D2594" s="23" t="s">
        <v>15623</v>
      </c>
    </row>
    <row r="2595" spans="1:4" ht="33.950000000000003" customHeight="1" x14ac:dyDescent="0.2">
      <c r="A2595" s="20" t="s">
        <v>15624</v>
      </c>
      <c r="B2595" s="21" t="s">
        <v>15625</v>
      </c>
      <c r="C2595" s="22" t="s">
        <v>205</v>
      </c>
      <c r="D2595" s="23" t="s">
        <v>15626</v>
      </c>
    </row>
    <row r="2596" spans="1:4" ht="33.950000000000003" customHeight="1" x14ac:dyDescent="0.2">
      <c r="A2596" s="20" t="s">
        <v>15627</v>
      </c>
      <c r="B2596" s="21" t="s">
        <v>15628</v>
      </c>
      <c r="C2596" s="22" t="s">
        <v>205</v>
      </c>
      <c r="D2596" s="23" t="s">
        <v>15629</v>
      </c>
    </row>
    <row r="2597" spans="1:4" ht="33.950000000000003" customHeight="1" x14ac:dyDescent="0.2">
      <c r="A2597" s="20" t="s">
        <v>15630</v>
      </c>
      <c r="B2597" s="21" t="s">
        <v>15631</v>
      </c>
      <c r="C2597" s="22" t="s">
        <v>205</v>
      </c>
      <c r="D2597" s="23" t="s">
        <v>12241</v>
      </c>
    </row>
    <row r="2598" spans="1:4" ht="33.950000000000003" customHeight="1" x14ac:dyDescent="0.2">
      <c r="A2598" s="20" t="s">
        <v>15632</v>
      </c>
      <c r="B2598" s="21" t="s">
        <v>15633</v>
      </c>
      <c r="C2598" s="22" t="s">
        <v>205</v>
      </c>
      <c r="D2598" s="23" t="s">
        <v>15634</v>
      </c>
    </row>
    <row r="2599" spans="1:4" ht="33.950000000000003" customHeight="1" x14ac:dyDescent="0.2">
      <c r="A2599" s="20" t="s">
        <v>15635</v>
      </c>
      <c r="B2599" s="21" t="s">
        <v>15636</v>
      </c>
      <c r="C2599" s="22" t="s">
        <v>205</v>
      </c>
      <c r="D2599" s="23" t="s">
        <v>15637</v>
      </c>
    </row>
    <row r="2600" spans="1:4" ht="33.950000000000003" customHeight="1" x14ac:dyDescent="0.2">
      <c r="A2600" s="20" t="s">
        <v>15638</v>
      </c>
      <c r="B2600" s="21" t="s">
        <v>15639</v>
      </c>
      <c r="C2600" s="22" t="s">
        <v>205</v>
      </c>
      <c r="D2600" s="23" t="s">
        <v>15640</v>
      </c>
    </row>
    <row r="2601" spans="1:4" ht="33.950000000000003" customHeight="1" x14ac:dyDescent="0.2">
      <c r="A2601" s="20" t="s">
        <v>15641</v>
      </c>
      <c r="B2601" s="21" t="s">
        <v>15642</v>
      </c>
      <c r="C2601" s="22" t="s">
        <v>205</v>
      </c>
      <c r="D2601" s="23" t="s">
        <v>15643</v>
      </c>
    </row>
    <row r="2602" spans="1:4" ht="33.950000000000003" customHeight="1" x14ac:dyDescent="0.2">
      <c r="A2602" s="20" t="s">
        <v>15644</v>
      </c>
      <c r="B2602" s="21" t="s">
        <v>15645</v>
      </c>
      <c r="C2602" s="22" t="s">
        <v>205</v>
      </c>
      <c r="D2602" s="23" t="s">
        <v>15646</v>
      </c>
    </row>
    <row r="2603" spans="1:4" ht="33.950000000000003" customHeight="1" x14ac:dyDescent="0.2">
      <c r="A2603" s="20" t="s">
        <v>15647</v>
      </c>
      <c r="B2603" s="21" t="s">
        <v>15648</v>
      </c>
      <c r="C2603" s="22" t="s">
        <v>205</v>
      </c>
      <c r="D2603" s="23" t="s">
        <v>15649</v>
      </c>
    </row>
    <row r="2604" spans="1:4" ht="33.950000000000003" customHeight="1" x14ac:dyDescent="0.2">
      <c r="A2604" s="20" t="s">
        <v>15650</v>
      </c>
      <c r="B2604" s="21" t="s">
        <v>15651</v>
      </c>
      <c r="C2604" s="22" t="s">
        <v>205</v>
      </c>
      <c r="D2604" s="23" t="s">
        <v>15652</v>
      </c>
    </row>
    <row r="2605" spans="1:4" ht="33.950000000000003" customHeight="1" x14ac:dyDescent="0.2">
      <c r="A2605" s="20" t="s">
        <v>15653</v>
      </c>
      <c r="B2605" s="21" t="s">
        <v>15654</v>
      </c>
      <c r="C2605" s="22" t="s">
        <v>205</v>
      </c>
      <c r="D2605" s="23" t="s">
        <v>15655</v>
      </c>
    </row>
    <row r="2606" spans="1:4" ht="33.950000000000003" customHeight="1" x14ac:dyDescent="0.2">
      <c r="A2606" s="20" t="s">
        <v>15656</v>
      </c>
      <c r="B2606" s="21" t="s">
        <v>15657</v>
      </c>
      <c r="C2606" s="22" t="s">
        <v>205</v>
      </c>
      <c r="D2606" s="23" t="s">
        <v>15658</v>
      </c>
    </row>
    <row r="2607" spans="1:4" ht="33.950000000000003" customHeight="1" x14ac:dyDescent="0.2">
      <c r="A2607" s="20" t="s">
        <v>15659</v>
      </c>
      <c r="B2607" s="21" t="s">
        <v>15660</v>
      </c>
      <c r="C2607" s="22" t="s">
        <v>205</v>
      </c>
      <c r="D2607" s="23" t="s">
        <v>15661</v>
      </c>
    </row>
    <row r="2608" spans="1:4" ht="33.950000000000003" customHeight="1" x14ac:dyDescent="0.2">
      <c r="A2608" s="20" t="s">
        <v>15662</v>
      </c>
      <c r="B2608" s="21" t="s">
        <v>15663</v>
      </c>
      <c r="C2608" s="22" t="s">
        <v>205</v>
      </c>
      <c r="D2608" s="23" t="s">
        <v>15664</v>
      </c>
    </row>
    <row r="2609" spans="1:4" ht="33.950000000000003" customHeight="1" x14ac:dyDescent="0.2">
      <c r="A2609" s="20" t="s">
        <v>15665</v>
      </c>
      <c r="B2609" s="21" t="s">
        <v>15666</v>
      </c>
      <c r="C2609" s="22" t="s">
        <v>205</v>
      </c>
      <c r="D2609" s="23" t="s">
        <v>15667</v>
      </c>
    </row>
    <row r="2610" spans="1:4" ht="33.950000000000003" customHeight="1" x14ac:dyDescent="0.2">
      <c r="A2610" s="20" t="s">
        <v>15668</v>
      </c>
      <c r="B2610" s="21" t="s">
        <v>15669</v>
      </c>
      <c r="C2610" s="22" t="s">
        <v>205</v>
      </c>
      <c r="D2610" s="23" t="s">
        <v>15670</v>
      </c>
    </row>
    <row r="2611" spans="1:4" ht="33.950000000000003" customHeight="1" x14ac:dyDescent="0.2">
      <c r="A2611" s="20" t="s">
        <v>15671</v>
      </c>
      <c r="B2611" s="21" t="s">
        <v>15672</v>
      </c>
      <c r="C2611" s="22" t="s">
        <v>205</v>
      </c>
      <c r="D2611" s="23" t="s">
        <v>15673</v>
      </c>
    </row>
    <row r="2612" spans="1:4" ht="33.950000000000003" customHeight="1" x14ac:dyDescent="0.2">
      <c r="A2612" s="20" t="s">
        <v>15674</v>
      </c>
      <c r="B2612" s="21" t="s">
        <v>15675</v>
      </c>
      <c r="C2612" s="22" t="s">
        <v>205</v>
      </c>
      <c r="D2612" s="23" t="s">
        <v>15676</v>
      </c>
    </row>
    <row r="2613" spans="1:4" ht="33.950000000000003" customHeight="1" x14ac:dyDescent="0.2">
      <c r="A2613" s="20" t="s">
        <v>15677</v>
      </c>
      <c r="B2613" s="21" t="s">
        <v>15678</v>
      </c>
      <c r="C2613" s="22" t="s">
        <v>205</v>
      </c>
      <c r="D2613" s="23" t="s">
        <v>15679</v>
      </c>
    </row>
    <row r="2614" spans="1:4" ht="33.950000000000003" customHeight="1" x14ac:dyDescent="0.2">
      <c r="A2614" s="20" t="s">
        <v>15680</v>
      </c>
      <c r="B2614" s="21" t="s">
        <v>15681</v>
      </c>
      <c r="C2614" s="22" t="s">
        <v>205</v>
      </c>
      <c r="D2614" s="23" t="s">
        <v>15682</v>
      </c>
    </row>
    <row r="2615" spans="1:4" ht="33.950000000000003" customHeight="1" x14ac:dyDescent="0.2">
      <c r="A2615" s="20" t="s">
        <v>15683</v>
      </c>
      <c r="B2615" s="21" t="s">
        <v>15684</v>
      </c>
      <c r="C2615" s="22" t="s">
        <v>205</v>
      </c>
      <c r="D2615" s="23" t="s">
        <v>15685</v>
      </c>
    </row>
    <row r="2616" spans="1:4" ht="33.950000000000003" customHeight="1" x14ac:dyDescent="0.2">
      <c r="A2616" s="20" t="s">
        <v>15686</v>
      </c>
      <c r="B2616" s="21" t="s">
        <v>15687</v>
      </c>
      <c r="C2616" s="22" t="s">
        <v>205</v>
      </c>
      <c r="D2616" s="23" t="s">
        <v>15688</v>
      </c>
    </row>
    <row r="2617" spans="1:4" ht="33.950000000000003" customHeight="1" x14ac:dyDescent="0.2">
      <c r="A2617" s="20" t="s">
        <v>15689</v>
      </c>
      <c r="B2617" s="21" t="s">
        <v>15690</v>
      </c>
      <c r="C2617" s="22" t="s">
        <v>205</v>
      </c>
      <c r="D2617" s="23" t="s">
        <v>15691</v>
      </c>
    </row>
    <row r="2618" spans="1:4" ht="33.950000000000003" customHeight="1" x14ac:dyDescent="0.2">
      <c r="A2618" s="20" t="s">
        <v>15692</v>
      </c>
      <c r="B2618" s="21" t="s">
        <v>15693</v>
      </c>
      <c r="C2618" s="22" t="s">
        <v>205</v>
      </c>
      <c r="D2618" s="23" t="s">
        <v>15694</v>
      </c>
    </row>
    <row r="2619" spans="1:4" ht="33.950000000000003" customHeight="1" x14ac:dyDescent="0.2">
      <c r="A2619" s="20" t="s">
        <v>15695</v>
      </c>
      <c r="B2619" s="21" t="s">
        <v>15696</v>
      </c>
      <c r="C2619" s="22" t="s">
        <v>205</v>
      </c>
      <c r="D2619" s="23" t="s">
        <v>15697</v>
      </c>
    </row>
    <row r="2620" spans="1:4" ht="33.950000000000003" customHeight="1" x14ac:dyDescent="0.2">
      <c r="A2620" s="20" t="s">
        <v>15698</v>
      </c>
      <c r="B2620" s="21" t="s">
        <v>15699</v>
      </c>
      <c r="C2620" s="22" t="s">
        <v>205</v>
      </c>
      <c r="D2620" s="23" t="s">
        <v>15700</v>
      </c>
    </row>
    <row r="2621" spans="1:4" ht="33.950000000000003" customHeight="1" x14ac:dyDescent="0.2">
      <c r="A2621" s="20" t="s">
        <v>15701</v>
      </c>
      <c r="B2621" s="21" t="s">
        <v>15702</v>
      </c>
      <c r="C2621" s="22" t="s">
        <v>205</v>
      </c>
      <c r="D2621" s="23" t="s">
        <v>15703</v>
      </c>
    </row>
    <row r="2622" spans="1:4" ht="33.950000000000003" customHeight="1" x14ac:dyDescent="0.2">
      <c r="A2622" s="20" t="s">
        <v>15704</v>
      </c>
      <c r="B2622" s="21" t="s">
        <v>15705</v>
      </c>
      <c r="C2622" s="22" t="s">
        <v>228</v>
      </c>
      <c r="D2622" s="23" t="s">
        <v>15706</v>
      </c>
    </row>
    <row r="2623" spans="1:4" ht="33.950000000000003" customHeight="1" x14ac:dyDescent="0.2">
      <c r="A2623" s="20" t="s">
        <v>15707</v>
      </c>
      <c r="B2623" s="21" t="s">
        <v>15708</v>
      </c>
      <c r="C2623" s="22" t="s">
        <v>228</v>
      </c>
      <c r="D2623" s="23" t="s">
        <v>15709</v>
      </c>
    </row>
    <row r="2624" spans="1:4" ht="33.950000000000003" customHeight="1" x14ac:dyDescent="0.2">
      <c r="A2624" s="20" t="s">
        <v>15710</v>
      </c>
      <c r="B2624" s="21" t="s">
        <v>15711</v>
      </c>
      <c r="C2624" s="22" t="s">
        <v>228</v>
      </c>
      <c r="D2624" s="23" t="s">
        <v>15712</v>
      </c>
    </row>
    <row r="2625" spans="1:4" ht="33.950000000000003" customHeight="1" x14ac:dyDescent="0.2">
      <c r="A2625" s="20" t="s">
        <v>15713</v>
      </c>
      <c r="B2625" s="21" t="s">
        <v>15714</v>
      </c>
      <c r="C2625" s="22" t="s">
        <v>228</v>
      </c>
      <c r="D2625" s="23" t="s">
        <v>15715</v>
      </c>
    </row>
    <row r="2626" spans="1:4" ht="33.950000000000003" customHeight="1" x14ac:dyDescent="0.2">
      <c r="A2626" s="20" t="s">
        <v>15716</v>
      </c>
      <c r="B2626" s="21" t="s">
        <v>15717</v>
      </c>
      <c r="C2626" s="22" t="s">
        <v>228</v>
      </c>
      <c r="D2626" s="23" t="s">
        <v>15718</v>
      </c>
    </row>
    <row r="2627" spans="1:4" ht="33.950000000000003" customHeight="1" x14ac:dyDescent="0.2">
      <c r="A2627" s="20" t="s">
        <v>15719</v>
      </c>
      <c r="B2627" s="21" t="s">
        <v>15720</v>
      </c>
      <c r="C2627" s="22" t="s">
        <v>228</v>
      </c>
      <c r="D2627" s="23" t="s">
        <v>15721</v>
      </c>
    </row>
    <row r="2628" spans="1:4" ht="33.950000000000003" customHeight="1" x14ac:dyDescent="0.2">
      <c r="A2628" s="20" t="s">
        <v>15722</v>
      </c>
      <c r="B2628" s="21" t="s">
        <v>15723</v>
      </c>
      <c r="C2628" s="22" t="s">
        <v>228</v>
      </c>
      <c r="D2628" s="23" t="s">
        <v>15724</v>
      </c>
    </row>
    <row r="2629" spans="1:4" ht="33.950000000000003" customHeight="1" x14ac:dyDescent="0.2">
      <c r="A2629" s="20" t="s">
        <v>15725</v>
      </c>
      <c r="B2629" s="21" t="s">
        <v>15726</v>
      </c>
      <c r="C2629" s="22" t="s">
        <v>228</v>
      </c>
      <c r="D2629" s="23" t="s">
        <v>15727</v>
      </c>
    </row>
    <row r="2630" spans="1:4" ht="33.950000000000003" customHeight="1" x14ac:dyDescent="0.2">
      <c r="A2630" s="20" t="s">
        <v>15728</v>
      </c>
      <c r="B2630" s="21" t="s">
        <v>15729</v>
      </c>
      <c r="C2630" s="22" t="s">
        <v>228</v>
      </c>
      <c r="D2630" s="23" t="s">
        <v>15730</v>
      </c>
    </row>
    <row r="2631" spans="1:4" ht="33.950000000000003" customHeight="1" x14ac:dyDescent="0.2">
      <c r="A2631" s="20" t="s">
        <v>15731</v>
      </c>
      <c r="B2631" s="21" t="s">
        <v>15732</v>
      </c>
      <c r="C2631" s="22" t="s">
        <v>228</v>
      </c>
      <c r="D2631" s="23" t="s">
        <v>15733</v>
      </c>
    </row>
    <row r="2632" spans="1:4" ht="33.950000000000003" customHeight="1" x14ac:dyDescent="0.2">
      <c r="A2632" s="20" t="s">
        <v>15734</v>
      </c>
      <c r="B2632" s="21" t="s">
        <v>15735</v>
      </c>
      <c r="C2632" s="22" t="s">
        <v>228</v>
      </c>
      <c r="D2632" s="23" t="s">
        <v>15736</v>
      </c>
    </row>
    <row r="2633" spans="1:4" ht="33.950000000000003" customHeight="1" x14ac:dyDescent="0.2">
      <c r="A2633" s="20" t="s">
        <v>15737</v>
      </c>
      <c r="B2633" s="21" t="s">
        <v>15738</v>
      </c>
      <c r="C2633" s="22" t="s">
        <v>228</v>
      </c>
      <c r="D2633" s="23" t="s">
        <v>15739</v>
      </c>
    </row>
    <row r="2634" spans="1:4" ht="33.950000000000003" customHeight="1" x14ac:dyDescent="0.2">
      <c r="A2634" s="20" t="s">
        <v>15740</v>
      </c>
      <c r="B2634" s="21" t="s">
        <v>15741</v>
      </c>
      <c r="C2634" s="22" t="s">
        <v>228</v>
      </c>
      <c r="D2634" s="23" t="s">
        <v>15742</v>
      </c>
    </row>
    <row r="2635" spans="1:4" ht="33.950000000000003" customHeight="1" x14ac:dyDescent="0.2">
      <c r="A2635" s="20" t="s">
        <v>15743</v>
      </c>
      <c r="B2635" s="21" t="s">
        <v>15744</v>
      </c>
      <c r="C2635" s="22" t="s">
        <v>228</v>
      </c>
      <c r="D2635" s="23" t="s">
        <v>15745</v>
      </c>
    </row>
    <row r="2636" spans="1:4" ht="33.950000000000003" customHeight="1" x14ac:dyDescent="0.2">
      <c r="A2636" s="20" t="s">
        <v>15746</v>
      </c>
      <c r="B2636" s="21" t="s">
        <v>15747</v>
      </c>
      <c r="C2636" s="22" t="s">
        <v>228</v>
      </c>
      <c r="D2636" s="23" t="s">
        <v>15748</v>
      </c>
    </row>
    <row r="2637" spans="1:4" ht="33.950000000000003" customHeight="1" x14ac:dyDescent="0.2">
      <c r="A2637" s="20" t="s">
        <v>15749</v>
      </c>
      <c r="B2637" s="21" t="s">
        <v>15750</v>
      </c>
      <c r="C2637" s="22" t="s">
        <v>149</v>
      </c>
      <c r="D2637" s="23" t="s">
        <v>15751</v>
      </c>
    </row>
    <row r="2638" spans="1:4" ht="33.950000000000003" customHeight="1" x14ac:dyDescent="0.2">
      <c r="A2638" s="20" t="s">
        <v>15752</v>
      </c>
      <c r="B2638" s="21" t="s">
        <v>15753</v>
      </c>
      <c r="C2638" s="22" t="s">
        <v>149</v>
      </c>
      <c r="D2638" s="23" t="s">
        <v>15754</v>
      </c>
    </row>
    <row r="2639" spans="1:4" ht="33.950000000000003" customHeight="1" x14ac:dyDescent="0.2">
      <c r="A2639" s="20" t="s">
        <v>15755</v>
      </c>
      <c r="B2639" s="21" t="s">
        <v>15756</v>
      </c>
      <c r="C2639" s="22" t="s">
        <v>149</v>
      </c>
      <c r="D2639" s="23" t="s">
        <v>15757</v>
      </c>
    </row>
    <row r="2640" spans="1:4" ht="33.950000000000003" customHeight="1" x14ac:dyDescent="0.2">
      <c r="A2640" s="20" t="s">
        <v>15758</v>
      </c>
      <c r="B2640" s="21" t="s">
        <v>15759</v>
      </c>
      <c r="C2640" s="22" t="s">
        <v>149</v>
      </c>
      <c r="D2640" s="23" t="s">
        <v>15760</v>
      </c>
    </row>
    <row r="2641" spans="1:4" ht="33.950000000000003" customHeight="1" x14ac:dyDescent="0.2">
      <c r="A2641" s="20" t="s">
        <v>15761</v>
      </c>
      <c r="B2641" s="21" t="s">
        <v>15762</v>
      </c>
      <c r="C2641" s="22" t="s">
        <v>149</v>
      </c>
      <c r="D2641" s="23" t="s">
        <v>15763</v>
      </c>
    </row>
    <row r="2642" spans="1:4" ht="33.950000000000003" customHeight="1" x14ac:dyDescent="0.2">
      <c r="A2642" s="20" t="s">
        <v>15764</v>
      </c>
      <c r="B2642" s="21" t="s">
        <v>15765</v>
      </c>
      <c r="C2642" s="22" t="s">
        <v>149</v>
      </c>
      <c r="D2642" s="23" t="s">
        <v>15766</v>
      </c>
    </row>
    <row r="2643" spans="1:4" ht="33.950000000000003" customHeight="1" x14ac:dyDescent="0.2">
      <c r="A2643" s="20" t="s">
        <v>15767</v>
      </c>
      <c r="B2643" s="21" t="s">
        <v>15768</v>
      </c>
      <c r="C2643" s="22" t="s">
        <v>149</v>
      </c>
      <c r="D2643" s="23" t="s">
        <v>15769</v>
      </c>
    </row>
    <row r="2644" spans="1:4" ht="33.950000000000003" customHeight="1" x14ac:dyDescent="0.2">
      <c r="A2644" s="20" t="s">
        <v>15770</v>
      </c>
      <c r="B2644" s="21" t="s">
        <v>15771</v>
      </c>
      <c r="C2644" s="22" t="s">
        <v>149</v>
      </c>
      <c r="D2644" s="23" t="s">
        <v>15772</v>
      </c>
    </row>
    <row r="2645" spans="1:4" ht="33.950000000000003" customHeight="1" x14ac:dyDescent="0.2">
      <c r="A2645" s="20" t="s">
        <v>15773</v>
      </c>
      <c r="B2645" s="21" t="s">
        <v>15774</v>
      </c>
      <c r="C2645" s="22" t="s">
        <v>149</v>
      </c>
      <c r="D2645" s="23" t="s">
        <v>15775</v>
      </c>
    </row>
    <row r="2646" spans="1:4" ht="33.950000000000003" customHeight="1" x14ac:dyDescent="0.2">
      <c r="A2646" s="20" t="s">
        <v>15776</v>
      </c>
      <c r="B2646" s="21" t="s">
        <v>15777</v>
      </c>
      <c r="C2646" s="22" t="s">
        <v>149</v>
      </c>
      <c r="D2646" s="23" t="s">
        <v>15778</v>
      </c>
    </row>
    <row r="2647" spans="1:4" ht="33.950000000000003" customHeight="1" x14ac:dyDescent="0.2">
      <c r="A2647" s="20" t="s">
        <v>15779</v>
      </c>
      <c r="B2647" s="21" t="s">
        <v>15780</v>
      </c>
      <c r="C2647" s="22" t="s">
        <v>149</v>
      </c>
      <c r="D2647" s="23" t="s">
        <v>15781</v>
      </c>
    </row>
    <row r="2648" spans="1:4" ht="33.950000000000003" customHeight="1" x14ac:dyDescent="0.2">
      <c r="A2648" s="20" t="s">
        <v>15782</v>
      </c>
      <c r="B2648" s="21" t="s">
        <v>15783</v>
      </c>
      <c r="C2648" s="22" t="s">
        <v>149</v>
      </c>
      <c r="D2648" s="23" t="s">
        <v>15784</v>
      </c>
    </row>
    <row r="2649" spans="1:4" ht="33.950000000000003" customHeight="1" x14ac:dyDescent="0.2">
      <c r="A2649" s="20" t="s">
        <v>15785</v>
      </c>
      <c r="B2649" s="21" t="s">
        <v>15786</v>
      </c>
      <c r="C2649" s="22" t="s">
        <v>205</v>
      </c>
      <c r="D2649" s="23" t="s">
        <v>15787</v>
      </c>
    </row>
    <row r="2650" spans="1:4" ht="33.950000000000003" customHeight="1" x14ac:dyDescent="0.2">
      <c r="A2650" s="20" t="s">
        <v>15788</v>
      </c>
      <c r="B2650" s="21" t="s">
        <v>15789</v>
      </c>
      <c r="C2650" s="22" t="s">
        <v>205</v>
      </c>
      <c r="D2650" s="23" t="s">
        <v>15790</v>
      </c>
    </row>
    <row r="2651" spans="1:4" ht="33.950000000000003" customHeight="1" x14ac:dyDescent="0.2">
      <c r="A2651" s="20" t="s">
        <v>15791</v>
      </c>
      <c r="B2651" s="21" t="s">
        <v>15792</v>
      </c>
      <c r="C2651" s="22" t="s">
        <v>205</v>
      </c>
      <c r="D2651" s="23" t="s">
        <v>15793</v>
      </c>
    </row>
    <row r="2652" spans="1:4" ht="33.950000000000003" customHeight="1" x14ac:dyDescent="0.2">
      <c r="A2652" s="20" t="s">
        <v>15794</v>
      </c>
      <c r="B2652" s="21" t="s">
        <v>15795</v>
      </c>
      <c r="C2652" s="22" t="s">
        <v>205</v>
      </c>
      <c r="D2652" s="23" t="s">
        <v>15796</v>
      </c>
    </row>
    <row r="2653" spans="1:4" ht="33.950000000000003" customHeight="1" x14ac:dyDescent="0.2">
      <c r="A2653" s="20" t="s">
        <v>15797</v>
      </c>
      <c r="B2653" s="21" t="s">
        <v>15798</v>
      </c>
      <c r="C2653" s="22" t="s">
        <v>205</v>
      </c>
      <c r="D2653" s="23" t="s">
        <v>15799</v>
      </c>
    </row>
    <row r="2654" spans="1:4" ht="33.950000000000003" customHeight="1" x14ac:dyDescent="0.2">
      <c r="A2654" s="20" t="s">
        <v>15800</v>
      </c>
      <c r="B2654" s="21" t="s">
        <v>15801</v>
      </c>
      <c r="C2654" s="22" t="s">
        <v>205</v>
      </c>
      <c r="D2654" s="23" t="s">
        <v>15802</v>
      </c>
    </row>
    <row r="2655" spans="1:4" ht="33.950000000000003" customHeight="1" x14ac:dyDescent="0.2">
      <c r="A2655" s="20" t="s">
        <v>15803</v>
      </c>
      <c r="B2655" s="21" t="s">
        <v>15804</v>
      </c>
      <c r="C2655" s="22" t="s">
        <v>205</v>
      </c>
      <c r="D2655" s="23" t="s">
        <v>15805</v>
      </c>
    </row>
    <row r="2656" spans="1:4" ht="33.950000000000003" customHeight="1" x14ac:dyDescent="0.2">
      <c r="A2656" s="20" t="s">
        <v>15806</v>
      </c>
      <c r="B2656" s="21" t="s">
        <v>15807</v>
      </c>
      <c r="C2656" s="22" t="s">
        <v>205</v>
      </c>
      <c r="D2656" s="23" t="s">
        <v>15808</v>
      </c>
    </row>
    <row r="2657" spans="1:4" ht="33.950000000000003" customHeight="1" x14ac:dyDescent="0.2">
      <c r="A2657" s="20" t="s">
        <v>15809</v>
      </c>
      <c r="B2657" s="21" t="s">
        <v>15810</v>
      </c>
      <c r="C2657" s="22" t="s">
        <v>205</v>
      </c>
      <c r="D2657" s="23" t="s">
        <v>15811</v>
      </c>
    </row>
    <row r="2658" spans="1:4" ht="33.950000000000003" customHeight="1" x14ac:dyDescent="0.2">
      <c r="A2658" s="20" t="s">
        <v>15812</v>
      </c>
      <c r="B2658" s="21" t="s">
        <v>15813</v>
      </c>
      <c r="C2658" s="22" t="s">
        <v>205</v>
      </c>
      <c r="D2658" s="23" t="s">
        <v>15814</v>
      </c>
    </row>
    <row r="2659" spans="1:4" ht="33.950000000000003" customHeight="1" x14ac:dyDescent="0.2">
      <c r="A2659" s="20" t="s">
        <v>15815</v>
      </c>
      <c r="B2659" s="21" t="s">
        <v>15816</v>
      </c>
      <c r="C2659" s="22" t="s">
        <v>205</v>
      </c>
      <c r="D2659" s="23" t="s">
        <v>15817</v>
      </c>
    </row>
    <row r="2660" spans="1:4" ht="33.950000000000003" customHeight="1" x14ac:dyDescent="0.2">
      <c r="A2660" s="20" t="s">
        <v>15818</v>
      </c>
      <c r="B2660" s="21" t="s">
        <v>15819</v>
      </c>
      <c r="C2660" s="22" t="s">
        <v>643</v>
      </c>
      <c r="D2660" s="23" t="s">
        <v>11090</v>
      </c>
    </row>
    <row r="2661" spans="1:4" ht="33.950000000000003" customHeight="1" x14ac:dyDescent="0.2">
      <c r="A2661" s="20" t="s">
        <v>15820</v>
      </c>
      <c r="B2661" s="21" t="s">
        <v>15821</v>
      </c>
      <c r="C2661" s="22" t="s">
        <v>643</v>
      </c>
      <c r="D2661" s="23" t="s">
        <v>15822</v>
      </c>
    </row>
    <row r="2662" spans="1:4" ht="33.950000000000003" customHeight="1" x14ac:dyDescent="0.2">
      <c r="A2662" s="20" t="s">
        <v>15823</v>
      </c>
      <c r="B2662" s="21" t="s">
        <v>15824</v>
      </c>
      <c r="C2662" s="22" t="s">
        <v>643</v>
      </c>
      <c r="D2662" s="23" t="s">
        <v>15825</v>
      </c>
    </row>
    <row r="2663" spans="1:4" ht="33.950000000000003" customHeight="1" x14ac:dyDescent="0.2">
      <c r="A2663" s="20" t="s">
        <v>15826</v>
      </c>
      <c r="B2663" s="21" t="s">
        <v>15827</v>
      </c>
      <c r="C2663" s="22" t="s">
        <v>643</v>
      </c>
      <c r="D2663" s="23" t="s">
        <v>15828</v>
      </c>
    </row>
    <row r="2664" spans="1:4" ht="33.950000000000003" customHeight="1" x14ac:dyDescent="0.2">
      <c r="A2664" s="20" t="s">
        <v>15829</v>
      </c>
      <c r="B2664" s="21" t="s">
        <v>15830</v>
      </c>
      <c r="C2664" s="22" t="s">
        <v>643</v>
      </c>
      <c r="D2664" s="23" t="s">
        <v>9003</v>
      </c>
    </row>
    <row r="2665" spans="1:4" ht="33.950000000000003" customHeight="1" x14ac:dyDescent="0.2">
      <c r="A2665" s="20" t="s">
        <v>15831</v>
      </c>
      <c r="B2665" s="21" t="s">
        <v>15832</v>
      </c>
      <c r="C2665" s="22" t="s">
        <v>643</v>
      </c>
      <c r="D2665" s="23" t="s">
        <v>15833</v>
      </c>
    </row>
    <row r="2666" spans="1:4" ht="33.950000000000003" customHeight="1" x14ac:dyDescent="0.2">
      <c r="A2666" s="20" t="s">
        <v>15834</v>
      </c>
      <c r="B2666" s="21" t="s">
        <v>15835</v>
      </c>
      <c r="C2666" s="22" t="s">
        <v>643</v>
      </c>
      <c r="D2666" s="23" t="s">
        <v>15836</v>
      </c>
    </row>
    <row r="2667" spans="1:4" ht="33.950000000000003" customHeight="1" x14ac:dyDescent="0.2">
      <c r="A2667" s="20" t="s">
        <v>15837</v>
      </c>
      <c r="B2667" s="21" t="s">
        <v>15838</v>
      </c>
      <c r="C2667" s="22" t="s">
        <v>643</v>
      </c>
      <c r="D2667" s="23" t="s">
        <v>15839</v>
      </c>
    </row>
    <row r="2668" spans="1:4" ht="33.950000000000003" customHeight="1" x14ac:dyDescent="0.2">
      <c r="A2668" s="20" t="s">
        <v>15840</v>
      </c>
      <c r="B2668" s="21" t="s">
        <v>15841</v>
      </c>
      <c r="C2668" s="22" t="s">
        <v>643</v>
      </c>
      <c r="D2668" s="23" t="s">
        <v>15842</v>
      </c>
    </row>
    <row r="2669" spans="1:4" ht="33.950000000000003" customHeight="1" x14ac:dyDescent="0.2">
      <c r="A2669" s="20" t="s">
        <v>15843</v>
      </c>
      <c r="B2669" s="21" t="s">
        <v>15844</v>
      </c>
      <c r="C2669" s="22" t="s">
        <v>643</v>
      </c>
      <c r="D2669" s="23" t="s">
        <v>15845</v>
      </c>
    </row>
    <row r="2670" spans="1:4" ht="33.950000000000003" customHeight="1" x14ac:dyDescent="0.2">
      <c r="A2670" s="20" t="s">
        <v>15846</v>
      </c>
      <c r="B2670" s="21" t="s">
        <v>15847</v>
      </c>
      <c r="C2670" s="22" t="s">
        <v>643</v>
      </c>
      <c r="D2670" s="23" t="s">
        <v>15848</v>
      </c>
    </row>
    <row r="2671" spans="1:4" ht="33.950000000000003" customHeight="1" x14ac:dyDescent="0.2">
      <c r="A2671" s="20" t="s">
        <v>15849</v>
      </c>
      <c r="B2671" s="21" t="s">
        <v>15850</v>
      </c>
      <c r="C2671" s="22" t="s">
        <v>643</v>
      </c>
      <c r="D2671" s="23" t="s">
        <v>15110</v>
      </c>
    </row>
    <row r="2672" spans="1:4" ht="33.950000000000003" customHeight="1" x14ac:dyDescent="0.2">
      <c r="A2672" s="20" t="s">
        <v>15851</v>
      </c>
      <c r="B2672" s="21" t="s">
        <v>15852</v>
      </c>
      <c r="C2672" s="22" t="s">
        <v>643</v>
      </c>
      <c r="D2672" s="23" t="s">
        <v>15853</v>
      </c>
    </row>
    <row r="2673" spans="1:4" ht="33.950000000000003" customHeight="1" x14ac:dyDescent="0.2">
      <c r="A2673" s="20" t="s">
        <v>15854</v>
      </c>
      <c r="B2673" s="21" t="s">
        <v>15855</v>
      </c>
      <c r="C2673" s="22" t="s">
        <v>643</v>
      </c>
      <c r="D2673" s="23" t="s">
        <v>15856</v>
      </c>
    </row>
    <row r="2674" spans="1:4" ht="33.950000000000003" customHeight="1" x14ac:dyDescent="0.2">
      <c r="A2674" s="20" t="s">
        <v>15857</v>
      </c>
      <c r="B2674" s="21" t="s">
        <v>15858</v>
      </c>
      <c r="C2674" s="22" t="s">
        <v>643</v>
      </c>
      <c r="D2674" s="23" t="s">
        <v>15859</v>
      </c>
    </row>
    <row r="2675" spans="1:4" ht="33.950000000000003" customHeight="1" x14ac:dyDescent="0.2">
      <c r="A2675" s="20" t="s">
        <v>15860</v>
      </c>
      <c r="B2675" s="21" t="s">
        <v>15861</v>
      </c>
      <c r="C2675" s="22" t="s">
        <v>643</v>
      </c>
      <c r="D2675" s="23" t="s">
        <v>15063</v>
      </c>
    </row>
    <row r="2676" spans="1:4" ht="33.950000000000003" customHeight="1" x14ac:dyDescent="0.2">
      <c r="A2676" s="20" t="s">
        <v>15862</v>
      </c>
      <c r="B2676" s="21" t="s">
        <v>15863</v>
      </c>
      <c r="C2676" s="22" t="s">
        <v>149</v>
      </c>
      <c r="D2676" s="23" t="s">
        <v>15864</v>
      </c>
    </row>
    <row r="2677" spans="1:4" ht="33.950000000000003" customHeight="1" x14ac:dyDescent="0.2">
      <c r="A2677" s="20" t="s">
        <v>15865</v>
      </c>
      <c r="B2677" s="21" t="s">
        <v>15866</v>
      </c>
      <c r="C2677" s="22" t="s">
        <v>149</v>
      </c>
      <c r="D2677" s="23" t="s">
        <v>15867</v>
      </c>
    </row>
    <row r="2678" spans="1:4" ht="33.950000000000003" customHeight="1" x14ac:dyDescent="0.2">
      <c r="A2678" s="20" t="s">
        <v>15868</v>
      </c>
      <c r="B2678" s="21" t="s">
        <v>15869</v>
      </c>
      <c r="C2678" s="22" t="s">
        <v>149</v>
      </c>
      <c r="D2678" s="23" t="s">
        <v>15870</v>
      </c>
    </row>
    <row r="2679" spans="1:4" ht="33.950000000000003" customHeight="1" x14ac:dyDescent="0.2">
      <c r="A2679" s="20" t="s">
        <v>15871</v>
      </c>
      <c r="B2679" s="21" t="s">
        <v>15872</v>
      </c>
      <c r="C2679" s="22" t="s">
        <v>149</v>
      </c>
      <c r="D2679" s="23" t="s">
        <v>15873</v>
      </c>
    </row>
    <row r="2680" spans="1:4" ht="33.950000000000003" customHeight="1" x14ac:dyDescent="0.2">
      <c r="A2680" s="20" t="s">
        <v>15874</v>
      </c>
      <c r="B2680" s="21" t="s">
        <v>15875</v>
      </c>
      <c r="C2680" s="22" t="s">
        <v>149</v>
      </c>
      <c r="D2680" s="23" t="s">
        <v>15876</v>
      </c>
    </row>
    <row r="2681" spans="1:4" ht="33.950000000000003" customHeight="1" x14ac:dyDescent="0.2">
      <c r="A2681" s="20" t="s">
        <v>15877</v>
      </c>
      <c r="B2681" s="21" t="s">
        <v>15878</v>
      </c>
      <c r="C2681" s="22" t="s">
        <v>97</v>
      </c>
      <c r="D2681" s="23" t="s">
        <v>15879</v>
      </c>
    </row>
    <row r="2682" spans="1:4" ht="33.950000000000003" customHeight="1" x14ac:dyDescent="0.2">
      <c r="A2682" s="20" t="s">
        <v>15880</v>
      </c>
      <c r="B2682" s="21" t="s">
        <v>15881</v>
      </c>
      <c r="C2682" s="22" t="s">
        <v>205</v>
      </c>
      <c r="D2682" s="23" t="s">
        <v>9860</v>
      </c>
    </row>
    <row r="2683" spans="1:4" ht="33.950000000000003" customHeight="1" x14ac:dyDescent="0.2">
      <c r="A2683" s="20" t="s">
        <v>15882</v>
      </c>
      <c r="B2683" s="21" t="s">
        <v>15883</v>
      </c>
      <c r="C2683" s="22" t="s">
        <v>149</v>
      </c>
      <c r="D2683" s="23" t="s">
        <v>15884</v>
      </c>
    </row>
    <row r="2684" spans="1:4" ht="33.950000000000003" customHeight="1" x14ac:dyDescent="0.2">
      <c r="A2684" s="20" t="s">
        <v>15885</v>
      </c>
      <c r="B2684" s="21" t="s">
        <v>15886</v>
      </c>
      <c r="C2684" s="22" t="s">
        <v>149</v>
      </c>
      <c r="D2684" s="23" t="s">
        <v>15887</v>
      </c>
    </row>
    <row r="2685" spans="1:4" ht="33.950000000000003" customHeight="1" x14ac:dyDescent="0.2">
      <c r="A2685" s="20" t="s">
        <v>15888</v>
      </c>
      <c r="B2685" s="21" t="s">
        <v>15889</v>
      </c>
      <c r="C2685" s="22" t="s">
        <v>149</v>
      </c>
      <c r="D2685" s="23" t="s">
        <v>15890</v>
      </c>
    </row>
    <row r="2686" spans="1:4" ht="33.950000000000003" customHeight="1" x14ac:dyDescent="0.2">
      <c r="A2686" s="20" t="s">
        <v>15891</v>
      </c>
      <c r="B2686" s="21" t="s">
        <v>15892</v>
      </c>
      <c r="C2686" s="22" t="s">
        <v>149</v>
      </c>
      <c r="D2686" s="23" t="s">
        <v>15893</v>
      </c>
    </row>
    <row r="2687" spans="1:4" ht="33.950000000000003" customHeight="1" x14ac:dyDescent="0.2">
      <c r="A2687" s="20" t="s">
        <v>15894</v>
      </c>
      <c r="B2687" s="21" t="s">
        <v>15895</v>
      </c>
      <c r="C2687" s="22" t="s">
        <v>149</v>
      </c>
      <c r="D2687" s="23" t="s">
        <v>15896</v>
      </c>
    </row>
    <row r="2688" spans="1:4" ht="33.950000000000003" customHeight="1" x14ac:dyDescent="0.2">
      <c r="A2688" s="20" t="s">
        <v>15897</v>
      </c>
      <c r="B2688" s="21" t="s">
        <v>15898</v>
      </c>
      <c r="C2688" s="22" t="s">
        <v>149</v>
      </c>
      <c r="D2688" s="23" t="s">
        <v>15899</v>
      </c>
    </row>
    <row r="2689" spans="1:4" ht="33.950000000000003" customHeight="1" x14ac:dyDescent="0.2">
      <c r="A2689" s="20" t="s">
        <v>15900</v>
      </c>
      <c r="B2689" s="21" t="s">
        <v>15901</v>
      </c>
      <c r="C2689" s="22" t="s">
        <v>149</v>
      </c>
      <c r="D2689" s="23" t="s">
        <v>15902</v>
      </c>
    </row>
    <row r="2690" spans="1:4" ht="33.950000000000003" customHeight="1" x14ac:dyDescent="0.2">
      <c r="A2690" s="20" t="s">
        <v>15903</v>
      </c>
      <c r="B2690" s="21" t="s">
        <v>15904</v>
      </c>
      <c r="C2690" s="22" t="s">
        <v>149</v>
      </c>
      <c r="D2690" s="23" t="s">
        <v>15905</v>
      </c>
    </row>
    <row r="2691" spans="1:4" ht="33.950000000000003" customHeight="1" x14ac:dyDescent="0.2">
      <c r="A2691" s="20" t="s">
        <v>15906</v>
      </c>
      <c r="B2691" s="21" t="s">
        <v>15907</v>
      </c>
      <c r="C2691" s="22" t="s">
        <v>149</v>
      </c>
      <c r="D2691" s="23" t="s">
        <v>15908</v>
      </c>
    </row>
    <row r="2692" spans="1:4" ht="33.950000000000003" customHeight="1" x14ac:dyDescent="0.2">
      <c r="A2692" s="20" t="s">
        <v>15909</v>
      </c>
      <c r="B2692" s="21" t="s">
        <v>15910</v>
      </c>
      <c r="C2692" s="22" t="s">
        <v>149</v>
      </c>
      <c r="D2692" s="23" t="s">
        <v>15911</v>
      </c>
    </row>
    <row r="2693" spans="1:4" ht="33.950000000000003" customHeight="1" x14ac:dyDescent="0.2">
      <c r="A2693" s="20" t="s">
        <v>15912</v>
      </c>
      <c r="B2693" s="21" t="s">
        <v>15913</v>
      </c>
      <c r="C2693" s="22" t="s">
        <v>149</v>
      </c>
      <c r="D2693" s="23" t="s">
        <v>15914</v>
      </c>
    </row>
    <row r="2694" spans="1:4" ht="33.950000000000003" customHeight="1" x14ac:dyDescent="0.2">
      <c r="A2694" s="20" t="s">
        <v>15915</v>
      </c>
      <c r="B2694" s="21" t="s">
        <v>15916</v>
      </c>
      <c r="C2694" s="22" t="s">
        <v>149</v>
      </c>
      <c r="D2694" s="23" t="s">
        <v>15917</v>
      </c>
    </row>
    <row r="2695" spans="1:4" ht="33.950000000000003" customHeight="1" x14ac:dyDescent="0.2">
      <c r="A2695" s="20" t="s">
        <v>15918</v>
      </c>
      <c r="B2695" s="21" t="s">
        <v>15919</v>
      </c>
      <c r="C2695" s="22" t="s">
        <v>149</v>
      </c>
      <c r="D2695" s="23" t="s">
        <v>15920</v>
      </c>
    </row>
    <row r="2696" spans="1:4" ht="33.950000000000003" customHeight="1" x14ac:dyDescent="0.2">
      <c r="A2696" s="20" t="s">
        <v>15921</v>
      </c>
      <c r="B2696" s="21" t="s">
        <v>15922</v>
      </c>
      <c r="C2696" s="22" t="s">
        <v>149</v>
      </c>
      <c r="D2696" s="23" t="s">
        <v>10756</v>
      </c>
    </row>
    <row r="2697" spans="1:4" ht="33.950000000000003" customHeight="1" x14ac:dyDescent="0.2">
      <c r="A2697" s="20" t="s">
        <v>15923</v>
      </c>
      <c r="B2697" s="21" t="s">
        <v>15924</v>
      </c>
      <c r="C2697" s="22" t="s">
        <v>149</v>
      </c>
      <c r="D2697" s="23" t="s">
        <v>8569</v>
      </c>
    </row>
    <row r="2698" spans="1:4" ht="33.950000000000003" customHeight="1" x14ac:dyDescent="0.2">
      <c r="A2698" s="20" t="s">
        <v>15925</v>
      </c>
      <c r="B2698" s="21" t="s">
        <v>15926</v>
      </c>
      <c r="C2698" s="22" t="s">
        <v>149</v>
      </c>
      <c r="D2698" s="23" t="s">
        <v>15927</v>
      </c>
    </row>
    <row r="2699" spans="1:4" ht="33.950000000000003" customHeight="1" x14ac:dyDescent="0.2">
      <c r="A2699" s="20" t="s">
        <v>15928</v>
      </c>
      <c r="B2699" s="21" t="s">
        <v>15929</v>
      </c>
      <c r="C2699" s="22" t="s">
        <v>205</v>
      </c>
      <c r="D2699" s="23" t="s">
        <v>10713</v>
      </c>
    </row>
    <row r="2700" spans="1:4" ht="33.950000000000003" customHeight="1" x14ac:dyDescent="0.2">
      <c r="A2700" s="20" t="s">
        <v>15930</v>
      </c>
      <c r="B2700" s="21" t="s">
        <v>15931</v>
      </c>
      <c r="C2700" s="22" t="s">
        <v>205</v>
      </c>
      <c r="D2700" s="23" t="s">
        <v>15932</v>
      </c>
    </row>
    <row r="2701" spans="1:4" ht="33.950000000000003" customHeight="1" x14ac:dyDescent="0.2">
      <c r="A2701" s="20" t="s">
        <v>15933</v>
      </c>
      <c r="B2701" s="21" t="s">
        <v>15934</v>
      </c>
      <c r="C2701" s="22" t="s">
        <v>205</v>
      </c>
      <c r="D2701" s="23" t="s">
        <v>10986</v>
      </c>
    </row>
    <row r="2702" spans="1:4" ht="33.950000000000003" customHeight="1" x14ac:dyDescent="0.2">
      <c r="A2702" s="20" t="s">
        <v>15935</v>
      </c>
      <c r="B2702" s="21" t="s">
        <v>15936</v>
      </c>
      <c r="C2702" s="22" t="s">
        <v>205</v>
      </c>
      <c r="D2702" s="23" t="s">
        <v>8203</v>
      </c>
    </row>
    <row r="2703" spans="1:4" ht="33.950000000000003" customHeight="1" x14ac:dyDescent="0.2">
      <c r="A2703" s="20" t="s">
        <v>15937</v>
      </c>
      <c r="B2703" s="21" t="s">
        <v>15938</v>
      </c>
      <c r="C2703" s="22" t="s">
        <v>205</v>
      </c>
      <c r="D2703" s="23" t="s">
        <v>15939</v>
      </c>
    </row>
    <row r="2704" spans="1:4" ht="33.950000000000003" customHeight="1" x14ac:dyDescent="0.2">
      <c r="A2704" s="20" t="s">
        <v>15940</v>
      </c>
      <c r="B2704" s="21" t="s">
        <v>15941</v>
      </c>
      <c r="C2704" s="22" t="s">
        <v>205</v>
      </c>
      <c r="D2704" s="23" t="s">
        <v>15942</v>
      </c>
    </row>
    <row r="2705" spans="1:4" ht="33.950000000000003" customHeight="1" x14ac:dyDescent="0.2">
      <c r="A2705" s="20" t="s">
        <v>15943</v>
      </c>
      <c r="B2705" s="21" t="s">
        <v>15944</v>
      </c>
      <c r="C2705" s="22" t="s">
        <v>205</v>
      </c>
      <c r="D2705" s="23" t="s">
        <v>15945</v>
      </c>
    </row>
    <row r="2706" spans="1:4" ht="33.950000000000003" customHeight="1" x14ac:dyDescent="0.2">
      <c r="A2706" s="20" t="s">
        <v>15946</v>
      </c>
      <c r="B2706" s="21" t="s">
        <v>15947</v>
      </c>
      <c r="C2706" s="22" t="s">
        <v>205</v>
      </c>
      <c r="D2706" s="23" t="s">
        <v>15948</v>
      </c>
    </row>
    <row r="2707" spans="1:4" ht="33.950000000000003" customHeight="1" x14ac:dyDescent="0.2">
      <c r="A2707" s="20" t="s">
        <v>15949</v>
      </c>
      <c r="B2707" s="21" t="s">
        <v>15950</v>
      </c>
      <c r="C2707" s="22" t="s">
        <v>205</v>
      </c>
      <c r="D2707" s="23" t="s">
        <v>15951</v>
      </c>
    </row>
    <row r="2708" spans="1:4" ht="33.950000000000003" customHeight="1" x14ac:dyDescent="0.2">
      <c r="A2708" s="20" t="s">
        <v>15952</v>
      </c>
      <c r="B2708" s="21" t="s">
        <v>15953</v>
      </c>
      <c r="C2708" s="22" t="s">
        <v>205</v>
      </c>
      <c r="D2708" s="23" t="s">
        <v>15954</v>
      </c>
    </row>
    <row r="2709" spans="1:4" ht="33.950000000000003" customHeight="1" x14ac:dyDescent="0.2">
      <c r="A2709" s="20" t="s">
        <v>15955</v>
      </c>
      <c r="B2709" s="21" t="s">
        <v>15956</v>
      </c>
      <c r="C2709" s="22" t="s">
        <v>205</v>
      </c>
      <c r="D2709" s="23" t="s">
        <v>15957</v>
      </c>
    </row>
    <row r="2710" spans="1:4" ht="33.950000000000003" customHeight="1" x14ac:dyDescent="0.2">
      <c r="A2710" s="20" t="s">
        <v>15958</v>
      </c>
      <c r="B2710" s="21" t="s">
        <v>15959</v>
      </c>
      <c r="C2710" s="22" t="s">
        <v>205</v>
      </c>
      <c r="D2710" s="23" t="s">
        <v>15960</v>
      </c>
    </row>
    <row r="2711" spans="1:4" ht="33.950000000000003" customHeight="1" x14ac:dyDescent="0.2">
      <c r="A2711" s="20" t="s">
        <v>15961</v>
      </c>
      <c r="B2711" s="21" t="s">
        <v>15962</v>
      </c>
      <c r="C2711" s="22" t="s">
        <v>205</v>
      </c>
      <c r="D2711" s="23" t="s">
        <v>11229</v>
      </c>
    </row>
    <row r="2712" spans="1:4" ht="33.950000000000003" customHeight="1" x14ac:dyDescent="0.2">
      <c r="A2712" s="20" t="s">
        <v>15963</v>
      </c>
      <c r="B2712" s="21" t="s">
        <v>15964</v>
      </c>
      <c r="C2712" s="22" t="s">
        <v>205</v>
      </c>
      <c r="D2712" s="23" t="s">
        <v>15965</v>
      </c>
    </row>
    <row r="2713" spans="1:4" ht="33.950000000000003" customHeight="1" x14ac:dyDescent="0.2">
      <c r="A2713" s="20" t="s">
        <v>15966</v>
      </c>
      <c r="B2713" s="21" t="s">
        <v>15967</v>
      </c>
      <c r="C2713" s="22" t="s">
        <v>205</v>
      </c>
      <c r="D2713" s="23" t="s">
        <v>15968</v>
      </c>
    </row>
    <row r="2714" spans="1:4" ht="33.950000000000003" customHeight="1" x14ac:dyDescent="0.2">
      <c r="A2714" s="20" t="s">
        <v>15969</v>
      </c>
      <c r="B2714" s="21" t="s">
        <v>15970</v>
      </c>
      <c r="C2714" s="22" t="s">
        <v>205</v>
      </c>
      <c r="D2714" s="23" t="s">
        <v>15971</v>
      </c>
    </row>
    <row r="2715" spans="1:4" ht="33.950000000000003" customHeight="1" x14ac:dyDescent="0.2">
      <c r="A2715" s="20" t="s">
        <v>15972</v>
      </c>
      <c r="B2715" s="21" t="s">
        <v>15973</v>
      </c>
      <c r="C2715" s="22" t="s">
        <v>205</v>
      </c>
      <c r="D2715" s="23" t="s">
        <v>15974</v>
      </c>
    </row>
    <row r="2716" spans="1:4" ht="33.950000000000003" customHeight="1" x14ac:dyDescent="0.2">
      <c r="A2716" s="20" t="s">
        <v>15975</v>
      </c>
      <c r="B2716" s="21" t="s">
        <v>15976</v>
      </c>
      <c r="C2716" s="22" t="s">
        <v>205</v>
      </c>
      <c r="D2716" s="23" t="s">
        <v>15977</v>
      </c>
    </row>
    <row r="2717" spans="1:4" ht="33.950000000000003" customHeight="1" x14ac:dyDescent="0.2">
      <c r="A2717" s="20" t="s">
        <v>15978</v>
      </c>
      <c r="B2717" s="21" t="s">
        <v>15979</v>
      </c>
      <c r="C2717" s="22" t="s">
        <v>205</v>
      </c>
      <c r="D2717" s="23" t="s">
        <v>15980</v>
      </c>
    </row>
    <row r="2718" spans="1:4" ht="33.950000000000003" customHeight="1" x14ac:dyDescent="0.2">
      <c r="A2718" s="20" t="s">
        <v>15981</v>
      </c>
      <c r="B2718" s="21" t="s">
        <v>15982</v>
      </c>
      <c r="C2718" s="22" t="s">
        <v>205</v>
      </c>
      <c r="D2718" s="23" t="s">
        <v>15983</v>
      </c>
    </row>
    <row r="2719" spans="1:4" ht="33.950000000000003" customHeight="1" x14ac:dyDescent="0.2">
      <c r="A2719" s="20" t="s">
        <v>15984</v>
      </c>
      <c r="B2719" s="21" t="s">
        <v>15985</v>
      </c>
      <c r="C2719" s="22" t="s">
        <v>205</v>
      </c>
      <c r="D2719" s="23" t="s">
        <v>15986</v>
      </c>
    </row>
    <row r="2720" spans="1:4" ht="33.950000000000003" customHeight="1" x14ac:dyDescent="0.2">
      <c r="A2720" s="20" t="s">
        <v>15987</v>
      </c>
      <c r="B2720" s="21" t="s">
        <v>15988</v>
      </c>
      <c r="C2720" s="22" t="s">
        <v>205</v>
      </c>
      <c r="D2720" s="23" t="s">
        <v>15207</v>
      </c>
    </row>
    <row r="2721" spans="1:4" ht="33.950000000000003" customHeight="1" x14ac:dyDescent="0.2">
      <c r="A2721" s="20" t="s">
        <v>15989</v>
      </c>
      <c r="B2721" s="21" t="s">
        <v>15990</v>
      </c>
      <c r="C2721" s="22" t="s">
        <v>205</v>
      </c>
      <c r="D2721" s="23" t="s">
        <v>15991</v>
      </c>
    </row>
    <row r="2722" spans="1:4" ht="33.950000000000003" customHeight="1" x14ac:dyDescent="0.2">
      <c r="A2722" s="20" t="s">
        <v>15992</v>
      </c>
      <c r="B2722" s="21" t="s">
        <v>15993</v>
      </c>
      <c r="C2722" s="22" t="s">
        <v>205</v>
      </c>
      <c r="D2722" s="23" t="s">
        <v>15994</v>
      </c>
    </row>
    <row r="2723" spans="1:4" ht="33.950000000000003" customHeight="1" x14ac:dyDescent="0.2">
      <c r="A2723" s="20" t="s">
        <v>15995</v>
      </c>
      <c r="B2723" s="21" t="s">
        <v>15996</v>
      </c>
      <c r="C2723" s="22" t="s">
        <v>205</v>
      </c>
      <c r="D2723" s="23" t="s">
        <v>11394</v>
      </c>
    </row>
    <row r="2724" spans="1:4" ht="33.950000000000003" customHeight="1" x14ac:dyDescent="0.2">
      <c r="A2724" s="20" t="s">
        <v>15997</v>
      </c>
      <c r="B2724" s="21" t="s">
        <v>15998</v>
      </c>
      <c r="C2724" s="22" t="s">
        <v>205</v>
      </c>
      <c r="D2724" s="23" t="s">
        <v>15999</v>
      </c>
    </row>
    <row r="2725" spans="1:4" ht="33.950000000000003" customHeight="1" x14ac:dyDescent="0.2">
      <c r="A2725" s="20" t="s">
        <v>16000</v>
      </c>
      <c r="B2725" s="21" t="s">
        <v>16001</v>
      </c>
      <c r="C2725" s="22" t="s">
        <v>205</v>
      </c>
      <c r="D2725" s="23" t="s">
        <v>15122</v>
      </c>
    </row>
    <row r="2726" spans="1:4" ht="33.950000000000003" customHeight="1" x14ac:dyDescent="0.2">
      <c r="A2726" s="20" t="s">
        <v>16002</v>
      </c>
      <c r="B2726" s="21" t="s">
        <v>16003</v>
      </c>
      <c r="C2726" s="22" t="s">
        <v>205</v>
      </c>
      <c r="D2726" s="23" t="s">
        <v>16004</v>
      </c>
    </row>
    <row r="2727" spans="1:4" ht="33.950000000000003" customHeight="1" x14ac:dyDescent="0.2">
      <c r="A2727" s="20" t="s">
        <v>16005</v>
      </c>
      <c r="B2727" s="21" t="s">
        <v>16006</v>
      </c>
      <c r="C2727" s="22" t="s">
        <v>205</v>
      </c>
      <c r="D2727" s="23" t="s">
        <v>9039</v>
      </c>
    </row>
    <row r="2728" spans="1:4" ht="33.950000000000003" customHeight="1" x14ac:dyDescent="0.2">
      <c r="A2728" s="20" t="s">
        <v>16007</v>
      </c>
      <c r="B2728" s="21" t="s">
        <v>16008</v>
      </c>
      <c r="C2728" s="22" t="s">
        <v>205</v>
      </c>
      <c r="D2728" s="23" t="s">
        <v>9896</v>
      </c>
    </row>
    <row r="2729" spans="1:4" ht="33.950000000000003" customHeight="1" x14ac:dyDescent="0.2">
      <c r="A2729" s="20" t="s">
        <v>16009</v>
      </c>
      <c r="B2729" s="21" t="s">
        <v>16010</v>
      </c>
      <c r="C2729" s="22" t="s">
        <v>205</v>
      </c>
      <c r="D2729" s="23" t="s">
        <v>16011</v>
      </c>
    </row>
    <row r="2730" spans="1:4" ht="33.950000000000003" customHeight="1" x14ac:dyDescent="0.2">
      <c r="A2730" s="20" t="s">
        <v>16012</v>
      </c>
      <c r="B2730" s="21" t="s">
        <v>16013</v>
      </c>
      <c r="C2730" s="22" t="s">
        <v>205</v>
      </c>
      <c r="D2730" s="23" t="s">
        <v>16014</v>
      </c>
    </row>
    <row r="2731" spans="1:4" ht="33.950000000000003" customHeight="1" x14ac:dyDescent="0.2">
      <c r="A2731" s="20" t="s">
        <v>16015</v>
      </c>
      <c r="B2731" s="21" t="s">
        <v>16016</v>
      </c>
      <c r="C2731" s="22" t="s">
        <v>205</v>
      </c>
      <c r="D2731" s="23" t="s">
        <v>16017</v>
      </c>
    </row>
    <row r="2732" spans="1:4" ht="33.950000000000003" customHeight="1" x14ac:dyDescent="0.2">
      <c r="A2732" s="20" t="s">
        <v>16018</v>
      </c>
      <c r="B2732" s="21" t="s">
        <v>16019</v>
      </c>
      <c r="C2732" s="22" t="s">
        <v>205</v>
      </c>
      <c r="D2732" s="23" t="s">
        <v>16020</v>
      </c>
    </row>
    <row r="2733" spans="1:4" ht="33.950000000000003" customHeight="1" x14ac:dyDescent="0.2">
      <c r="A2733" s="20" t="s">
        <v>16021</v>
      </c>
      <c r="B2733" s="21" t="s">
        <v>16022</v>
      </c>
      <c r="C2733" s="22" t="s">
        <v>205</v>
      </c>
      <c r="D2733" s="23" t="s">
        <v>16023</v>
      </c>
    </row>
    <row r="2734" spans="1:4" ht="33.950000000000003" customHeight="1" x14ac:dyDescent="0.2">
      <c r="A2734" s="20" t="s">
        <v>16024</v>
      </c>
      <c r="B2734" s="21" t="s">
        <v>16025</v>
      </c>
      <c r="C2734" s="22" t="s">
        <v>205</v>
      </c>
      <c r="D2734" s="23" t="s">
        <v>8491</v>
      </c>
    </row>
    <row r="2735" spans="1:4" ht="33.950000000000003" customHeight="1" x14ac:dyDescent="0.2">
      <c r="A2735" s="20" t="s">
        <v>16026</v>
      </c>
      <c r="B2735" s="21" t="s">
        <v>16027</v>
      </c>
      <c r="C2735" s="22" t="s">
        <v>205</v>
      </c>
      <c r="D2735" s="23" t="s">
        <v>16028</v>
      </c>
    </row>
    <row r="2736" spans="1:4" ht="33.950000000000003" customHeight="1" x14ac:dyDescent="0.2">
      <c r="A2736" s="20" t="s">
        <v>16029</v>
      </c>
      <c r="B2736" s="21" t="s">
        <v>16030</v>
      </c>
      <c r="C2736" s="22" t="s">
        <v>205</v>
      </c>
      <c r="D2736" s="23" t="s">
        <v>16031</v>
      </c>
    </row>
    <row r="2737" spans="1:4" ht="33.950000000000003" customHeight="1" x14ac:dyDescent="0.2">
      <c r="A2737" s="20" t="s">
        <v>16032</v>
      </c>
      <c r="B2737" s="21" t="s">
        <v>16033</v>
      </c>
      <c r="C2737" s="22" t="s">
        <v>205</v>
      </c>
      <c r="D2737" s="23" t="s">
        <v>16034</v>
      </c>
    </row>
    <row r="2738" spans="1:4" ht="33.950000000000003" customHeight="1" x14ac:dyDescent="0.2">
      <c r="A2738" s="20" t="s">
        <v>16035</v>
      </c>
      <c r="B2738" s="21" t="s">
        <v>16036</v>
      </c>
      <c r="C2738" s="22" t="s">
        <v>205</v>
      </c>
      <c r="D2738" s="23" t="s">
        <v>16037</v>
      </c>
    </row>
    <row r="2739" spans="1:4" ht="33.950000000000003" customHeight="1" x14ac:dyDescent="0.2">
      <c r="A2739" s="20" t="s">
        <v>16038</v>
      </c>
      <c r="B2739" s="21" t="s">
        <v>16039</v>
      </c>
      <c r="C2739" s="22" t="s">
        <v>205</v>
      </c>
      <c r="D2739" s="23" t="s">
        <v>9946</v>
      </c>
    </row>
    <row r="2740" spans="1:4" ht="33.950000000000003" customHeight="1" x14ac:dyDescent="0.2">
      <c r="A2740" s="20" t="s">
        <v>16040</v>
      </c>
      <c r="B2740" s="21" t="s">
        <v>16041</v>
      </c>
      <c r="C2740" s="22" t="s">
        <v>205</v>
      </c>
      <c r="D2740" s="23" t="s">
        <v>16042</v>
      </c>
    </row>
    <row r="2741" spans="1:4" ht="33.950000000000003" customHeight="1" x14ac:dyDescent="0.2">
      <c r="A2741" s="20" t="s">
        <v>16043</v>
      </c>
      <c r="B2741" s="21" t="s">
        <v>16044</v>
      </c>
      <c r="C2741" s="22" t="s">
        <v>205</v>
      </c>
      <c r="D2741" s="23" t="s">
        <v>16045</v>
      </c>
    </row>
    <row r="2742" spans="1:4" ht="33.950000000000003" customHeight="1" x14ac:dyDescent="0.2">
      <c r="A2742" s="20" t="s">
        <v>16046</v>
      </c>
      <c r="B2742" s="21" t="s">
        <v>16047</v>
      </c>
      <c r="C2742" s="22" t="s">
        <v>205</v>
      </c>
      <c r="D2742" s="23" t="s">
        <v>16048</v>
      </c>
    </row>
    <row r="2743" spans="1:4" ht="33.950000000000003" customHeight="1" x14ac:dyDescent="0.2">
      <c r="A2743" s="20" t="s">
        <v>16049</v>
      </c>
      <c r="B2743" s="21" t="s">
        <v>16050</v>
      </c>
      <c r="C2743" s="22" t="s">
        <v>205</v>
      </c>
      <c r="D2743" s="23" t="s">
        <v>16051</v>
      </c>
    </row>
    <row r="2744" spans="1:4" ht="33.950000000000003" customHeight="1" x14ac:dyDescent="0.2">
      <c r="A2744" s="20" t="s">
        <v>16052</v>
      </c>
      <c r="B2744" s="21" t="s">
        <v>16053</v>
      </c>
      <c r="C2744" s="22" t="s">
        <v>205</v>
      </c>
      <c r="D2744" s="23" t="s">
        <v>16054</v>
      </c>
    </row>
    <row r="2745" spans="1:4" ht="33.950000000000003" customHeight="1" x14ac:dyDescent="0.2">
      <c r="A2745" s="20" t="s">
        <v>16055</v>
      </c>
      <c r="B2745" s="21" t="s">
        <v>16056</v>
      </c>
      <c r="C2745" s="22" t="s">
        <v>205</v>
      </c>
      <c r="D2745" s="23" t="s">
        <v>16057</v>
      </c>
    </row>
    <row r="2746" spans="1:4" ht="33.950000000000003" customHeight="1" x14ac:dyDescent="0.2">
      <c r="A2746" s="20" t="s">
        <v>16058</v>
      </c>
      <c r="B2746" s="21" t="s">
        <v>16059</v>
      </c>
      <c r="C2746" s="22" t="s">
        <v>205</v>
      </c>
      <c r="D2746" s="23" t="s">
        <v>16060</v>
      </c>
    </row>
    <row r="2747" spans="1:4" ht="33.950000000000003" customHeight="1" x14ac:dyDescent="0.2">
      <c r="A2747" s="20" t="s">
        <v>16061</v>
      </c>
      <c r="B2747" s="21" t="s">
        <v>16062</v>
      </c>
      <c r="C2747" s="22" t="s">
        <v>205</v>
      </c>
      <c r="D2747" s="23" t="s">
        <v>16063</v>
      </c>
    </row>
    <row r="2748" spans="1:4" ht="33.950000000000003" customHeight="1" x14ac:dyDescent="0.2">
      <c r="A2748" s="20" t="s">
        <v>16064</v>
      </c>
      <c r="B2748" s="21" t="s">
        <v>16065</v>
      </c>
      <c r="C2748" s="22" t="s">
        <v>205</v>
      </c>
      <c r="D2748" s="23" t="s">
        <v>16066</v>
      </c>
    </row>
    <row r="2749" spans="1:4" ht="33.950000000000003" customHeight="1" x14ac:dyDescent="0.2">
      <c r="A2749" s="20" t="s">
        <v>16067</v>
      </c>
      <c r="B2749" s="21" t="s">
        <v>16068</v>
      </c>
      <c r="C2749" s="22" t="s">
        <v>97</v>
      </c>
      <c r="D2749" s="23" t="s">
        <v>11036</v>
      </c>
    </row>
    <row r="2750" spans="1:4" ht="33.950000000000003" customHeight="1" x14ac:dyDescent="0.2">
      <c r="A2750" s="20" t="s">
        <v>16069</v>
      </c>
      <c r="B2750" s="21" t="s">
        <v>16070</v>
      </c>
      <c r="C2750" s="22" t="s">
        <v>205</v>
      </c>
      <c r="D2750" s="23" t="s">
        <v>16071</v>
      </c>
    </row>
    <row r="2751" spans="1:4" ht="33.950000000000003" customHeight="1" x14ac:dyDescent="0.2">
      <c r="A2751" s="20" t="s">
        <v>16072</v>
      </c>
      <c r="B2751" s="21" t="s">
        <v>16073</v>
      </c>
      <c r="C2751" s="22" t="s">
        <v>205</v>
      </c>
      <c r="D2751" s="23" t="s">
        <v>16074</v>
      </c>
    </row>
    <row r="2752" spans="1:4" ht="33.950000000000003" customHeight="1" x14ac:dyDescent="0.2">
      <c r="A2752" s="20" t="s">
        <v>16075</v>
      </c>
      <c r="B2752" s="21" t="s">
        <v>16076</v>
      </c>
      <c r="C2752" s="22" t="s">
        <v>205</v>
      </c>
      <c r="D2752" s="23" t="s">
        <v>16077</v>
      </c>
    </row>
    <row r="2753" spans="1:4" ht="33.950000000000003" customHeight="1" x14ac:dyDescent="0.2">
      <c r="A2753" s="20" t="s">
        <v>16078</v>
      </c>
      <c r="B2753" s="21" t="s">
        <v>16079</v>
      </c>
      <c r="C2753" s="22" t="s">
        <v>205</v>
      </c>
      <c r="D2753" s="23" t="s">
        <v>16045</v>
      </c>
    </row>
    <row r="2754" spans="1:4" ht="33.950000000000003" customHeight="1" x14ac:dyDescent="0.2">
      <c r="A2754" s="20" t="s">
        <v>16080</v>
      </c>
      <c r="B2754" s="21" t="s">
        <v>16081</v>
      </c>
      <c r="C2754" s="22" t="s">
        <v>205</v>
      </c>
      <c r="D2754" s="23" t="s">
        <v>16082</v>
      </c>
    </row>
    <row r="2755" spans="1:4" ht="33.950000000000003" customHeight="1" x14ac:dyDescent="0.2">
      <c r="A2755" s="20" t="s">
        <v>16083</v>
      </c>
      <c r="B2755" s="21" t="s">
        <v>16084</v>
      </c>
      <c r="C2755" s="22" t="s">
        <v>205</v>
      </c>
      <c r="D2755" s="23" t="s">
        <v>16085</v>
      </c>
    </row>
    <row r="2756" spans="1:4" ht="33.950000000000003" customHeight="1" x14ac:dyDescent="0.2">
      <c r="A2756" s="20" t="s">
        <v>16086</v>
      </c>
      <c r="B2756" s="21" t="s">
        <v>16087</v>
      </c>
      <c r="C2756" s="22" t="s">
        <v>205</v>
      </c>
      <c r="D2756" s="23" t="s">
        <v>10520</v>
      </c>
    </row>
    <row r="2757" spans="1:4" ht="33.950000000000003" customHeight="1" x14ac:dyDescent="0.2">
      <c r="A2757" s="20" t="s">
        <v>16088</v>
      </c>
      <c r="B2757" s="21" t="s">
        <v>16089</v>
      </c>
      <c r="C2757" s="22" t="s">
        <v>205</v>
      </c>
      <c r="D2757" s="23" t="s">
        <v>16090</v>
      </c>
    </row>
    <row r="2758" spans="1:4" ht="33.950000000000003" customHeight="1" x14ac:dyDescent="0.2">
      <c r="A2758" s="20" t="s">
        <v>16091</v>
      </c>
      <c r="B2758" s="21" t="s">
        <v>16092</v>
      </c>
      <c r="C2758" s="22" t="s">
        <v>205</v>
      </c>
      <c r="D2758" s="23" t="s">
        <v>16093</v>
      </c>
    </row>
    <row r="2759" spans="1:4" ht="33.950000000000003" customHeight="1" x14ac:dyDescent="0.2">
      <c r="A2759" s="20" t="s">
        <v>16094</v>
      </c>
      <c r="B2759" s="21" t="s">
        <v>16095</v>
      </c>
      <c r="C2759" s="22" t="s">
        <v>205</v>
      </c>
      <c r="D2759" s="23" t="s">
        <v>11744</v>
      </c>
    </row>
    <row r="2760" spans="1:4" ht="33.950000000000003" customHeight="1" x14ac:dyDescent="0.2">
      <c r="A2760" s="20" t="s">
        <v>16096</v>
      </c>
      <c r="B2760" s="21" t="s">
        <v>16097</v>
      </c>
      <c r="C2760" s="22" t="s">
        <v>205</v>
      </c>
      <c r="D2760" s="23" t="s">
        <v>16098</v>
      </c>
    </row>
    <row r="2761" spans="1:4" ht="33.950000000000003" customHeight="1" x14ac:dyDescent="0.2">
      <c r="A2761" s="20" t="s">
        <v>16099</v>
      </c>
      <c r="B2761" s="21" t="s">
        <v>16100</v>
      </c>
      <c r="C2761" s="22" t="s">
        <v>205</v>
      </c>
      <c r="D2761" s="23" t="s">
        <v>16101</v>
      </c>
    </row>
    <row r="2762" spans="1:4" ht="33.950000000000003" customHeight="1" x14ac:dyDescent="0.2">
      <c r="A2762" s="20" t="s">
        <v>16102</v>
      </c>
      <c r="B2762" s="21" t="s">
        <v>16103</v>
      </c>
      <c r="C2762" s="22" t="s">
        <v>97</v>
      </c>
      <c r="D2762" s="23" t="s">
        <v>16104</v>
      </c>
    </row>
    <row r="2763" spans="1:4" ht="33.950000000000003" customHeight="1" x14ac:dyDescent="0.2">
      <c r="A2763" s="20" t="s">
        <v>16105</v>
      </c>
      <c r="B2763" s="21" t="s">
        <v>16106</v>
      </c>
      <c r="C2763" s="22" t="s">
        <v>97</v>
      </c>
      <c r="D2763" s="23" t="s">
        <v>16107</v>
      </c>
    </row>
    <row r="2764" spans="1:4" ht="33.950000000000003" customHeight="1" x14ac:dyDescent="0.2">
      <c r="A2764" s="20" t="s">
        <v>16108</v>
      </c>
      <c r="B2764" s="21" t="s">
        <v>16109</v>
      </c>
      <c r="C2764" s="22" t="s">
        <v>97</v>
      </c>
      <c r="D2764" s="23" t="s">
        <v>16110</v>
      </c>
    </row>
    <row r="2765" spans="1:4" ht="33.950000000000003" customHeight="1" x14ac:dyDescent="0.2">
      <c r="A2765" s="20" t="s">
        <v>16111</v>
      </c>
      <c r="B2765" s="21" t="s">
        <v>16112</v>
      </c>
      <c r="C2765" s="22" t="s">
        <v>97</v>
      </c>
      <c r="D2765" s="23" t="s">
        <v>16113</v>
      </c>
    </row>
    <row r="2766" spans="1:4" ht="33.950000000000003" customHeight="1" x14ac:dyDescent="0.2">
      <c r="A2766" s="20" t="s">
        <v>16114</v>
      </c>
      <c r="B2766" s="21" t="s">
        <v>16115</v>
      </c>
      <c r="C2766" s="22" t="s">
        <v>97</v>
      </c>
      <c r="D2766" s="23" t="s">
        <v>10816</v>
      </c>
    </row>
    <row r="2767" spans="1:4" ht="33.950000000000003" customHeight="1" x14ac:dyDescent="0.2">
      <c r="A2767" s="20" t="s">
        <v>16116</v>
      </c>
      <c r="B2767" s="21" t="s">
        <v>16117</v>
      </c>
      <c r="C2767" s="22" t="s">
        <v>97</v>
      </c>
      <c r="D2767" s="23" t="s">
        <v>16118</v>
      </c>
    </row>
    <row r="2768" spans="1:4" ht="33.950000000000003" customHeight="1" x14ac:dyDescent="0.2">
      <c r="A2768" s="20" t="s">
        <v>16119</v>
      </c>
      <c r="B2768" s="21" t="s">
        <v>16120</v>
      </c>
      <c r="C2768" s="22" t="s">
        <v>97</v>
      </c>
      <c r="D2768" s="23" t="s">
        <v>16121</v>
      </c>
    </row>
    <row r="2769" spans="1:4" ht="33.950000000000003" customHeight="1" x14ac:dyDescent="0.2">
      <c r="A2769" s="20" t="s">
        <v>16122</v>
      </c>
      <c r="B2769" s="21" t="s">
        <v>16123</v>
      </c>
      <c r="C2769" s="22" t="s">
        <v>97</v>
      </c>
      <c r="D2769" s="23" t="s">
        <v>15991</v>
      </c>
    </row>
    <row r="2770" spans="1:4" ht="33.950000000000003" customHeight="1" x14ac:dyDescent="0.2">
      <c r="A2770" s="20" t="s">
        <v>16124</v>
      </c>
      <c r="B2770" s="21" t="s">
        <v>16125</v>
      </c>
      <c r="C2770" s="22" t="s">
        <v>97</v>
      </c>
      <c r="D2770" s="23" t="s">
        <v>16126</v>
      </c>
    </row>
    <row r="2771" spans="1:4" ht="33.950000000000003" customHeight="1" x14ac:dyDescent="0.2">
      <c r="A2771" s="20" t="s">
        <v>16127</v>
      </c>
      <c r="B2771" s="21" t="s">
        <v>16128</v>
      </c>
      <c r="C2771" s="22" t="s">
        <v>97</v>
      </c>
      <c r="D2771" s="23" t="s">
        <v>16129</v>
      </c>
    </row>
    <row r="2772" spans="1:4" ht="33.950000000000003" customHeight="1" x14ac:dyDescent="0.2">
      <c r="A2772" s="20" t="s">
        <v>16130</v>
      </c>
      <c r="B2772" s="21" t="s">
        <v>16131</v>
      </c>
      <c r="C2772" s="22" t="s">
        <v>97</v>
      </c>
      <c r="D2772" s="23" t="s">
        <v>16132</v>
      </c>
    </row>
    <row r="2773" spans="1:4" ht="33.950000000000003" customHeight="1" x14ac:dyDescent="0.2">
      <c r="A2773" s="20" t="s">
        <v>16133</v>
      </c>
      <c r="B2773" s="21" t="s">
        <v>16134</v>
      </c>
      <c r="C2773" s="22" t="s">
        <v>97</v>
      </c>
      <c r="D2773" s="23" t="s">
        <v>16135</v>
      </c>
    </row>
    <row r="2774" spans="1:4" ht="33.950000000000003" customHeight="1" x14ac:dyDescent="0.2">
      <c r="A2774" s="20" t="s">
        <v>16136</v>
      </c>
      <c r="B2774" s="21" t="s">
        <v>16137</v>
      </c>
      <c r="C2774" s="22" t="s">
        <v>97</v>
      </c>
      <c r="D2774" s="23" t="s">
        <v>16138</v>
      </c>
    </row>
    <row r="2775" spans="1:4" ht="33.950000000000003" customHeight="1" x14ac:dyDescent="0.2">
      <c r="A2775" s="20" t="s">
        <v>16139</v>
      </c>
      <c r="B2775" s="21" t="s">
        <v>16140</v>
      </c>
      <c r="C2775" s="22" t="s">
        <v>97</v>
      </c>
      <c r="D2775" s="23" t="s">
        <v>16141</v>
      </c>
    </row>
    <row r="2776" spans="1:4" ht="33.950000000000003" customHeight="1" x14ac:dyDescent="0.2">
      <c r="A2776" s="20" t="s">
        <v>16142</v>
      </c>
      <c r="B2776" s="21" t="s">
        <v>16143</v>
      </c>
      <c r="C2776" s="22" t="s">
        <v>97</v>
      </c>
      <c r="D2776" s="23" t="s">
        <v>16144</v>
      </c>
    </row>
    <row r="2777" spans="1:4" ht="33.950000000000003" customHeight="1" x14ac:dyDescent="0.2">
      <c r="A2777" s="20" t="s">
        <v>16145</v>
      </c>
      <c r="B2777" s="21" t="s">
        <v>16146</v>
      </c>
      <c r="C2777" s="22" t="s">
        <v>97</v>
      </c>
      <c r="D2777" s="23" t="s">
        <v>16147</v>
      </c>
    </row>
    <row r="2778" spans="1:4" ht="33.950000000000003" customHeight="1" x14ac:dyDescent="0.2">
      <c r="A2778" s="20" t="s">
        <v>16148</v>
      </c>
      <c r="B2778" s="21" t="s">
        <v>16149</v>
      </c>
      <c r="C2778" s="22" t="s">
        <v>97</v>
      </c>
      <c r="D2778" s="23" t="s">
        <v>16150</v>
      </c>
    </row>
    <row r="2779" spans="1:4" ht="33.950000000000003" customHeight="1" x14ac:dyDescent="0.2">
      <c r="A2779" s="20" t="s">
        <v>16151</v>
      </c>
      <c r="B2779" s="21" t="s">
        <v>16152</v>
      </c>
      <c r="C2779" s="22" t="s">
        <v>97</v>
      </c>
      <c r="D2779" s="23" t="s">
        <v>11924</v>
      </c>
    </row>
    <row r="2780" spans="1:4" ht="33.950000000000003" customHeight="1" x14ac:dyDescent="0.2">
      <c r="A2780" s="20" t="s">
        <v>16153</v>
      </c>
      <c r="B2780" s="21" t="s">
        <v>16154</v>
      </c>
      <c r="C2780" s="22" t="s">
        <v>97</v>
      </c>
      <c r="D2780" s="23" t="s">
        <v>16155</v>
      </c>
    </row>
    <row r="2781" spans="1:4" ht="33.950000000000003" customHeight="1" x14ac:dyDescent="0.2">
      <c r="A2781" s="20" t="s">
        <v>16156</v>
      </c>
      <c r="B2781" s="21" t="s">
        <v>16157</v>
      </c>
      <c r="C2781" s="22" t="s">
        <v>97</v>
      </c>
      <c r="D2781" s="23" t="s">
        <v>10508</v>
      </c>
    </row>
    <row r="2782" spans="1:4" ht="33.950000000000003" customHeight="1" x14ac:dyDescent="0.2">
      <c r="A2782" s="20" t="s">
        <v>16158</v>
      </c>
      <c r="B2782" s="21" t="s">
        <v>16159</v>
      </c>
      <c r="C2782" s="22" t="s">
        <v>97</v>
      </c>
      <c r="D2782" s="23" t="s">
        <v>15235</v>
      </c>
    </row>
    <row r="2783" spans="1:4" ht="33.950000000000003" customHeight="1" x14ac:dyDescent="0.2">
      <c r="A2783" s="20" t="s">
        <v>16160</v>
      </c>
      <c r="B2783" s="21" t="s">
        <v>16161</v>
      </c>
      <c r="C2783" s="22" t="s">
        <v>97</v>
      </c>
      <c r="D2783" s="23" t="s">
        <v>16162</v>
      </c>
    </row>
    <row r="2784" spans="1:4" ht="33.950000000000003" customHeight="1" x14ac:dyDescent="0.2">
      <c r="A2784" s="20" t="s">
        <v>16163</v>
      </c>
      <c r="B2784" s="21" t="s">
        <v>16164</v>
      </c>
      <c r="C2784" s="22" t="s">
        <v>97</v>
      </c>
      <c r="D2784" s="23" t="s">
        <v>16165</v>
      </c>
    </row>
    <row r="2785" spans="1:4" ht="33.950000000000003" customHeight="1" x14ac:dyDescent="0.2">
      <c r="A2785" s="20" t="s">
        <v>16166</v>
      </c>
      <c r="B2785" s="21" t="s">
        <v>16167</v>
      </c>
      <c r="C2785" s="22" t="s">
        <v>97</v>
      </c>
      <c r="D2785" s="23" t="s">
        <v>16168</v>
      </c>
    </row>
    <row r="2786" spans="1:4" ht="33.950000000000003" customHeight="1" x14ac:dyDescent="0.2">
      <c r="A2786" s="20" t="s">
        <v>16169</v>
      </c>
      <c r="B2786" s="21" t="s">
        <v>16170</v>
      </c>
      <c r="C2786" s="22" t="s">
        <v>97</v>
      </c>
      <c r="D2786" s="23" t="s">
        <v>16171</v>
      </c>
    </row>
    <row r="2787" spans="1:4" ht="33.950000000000003" customHeight="1" x14ac:dyDescent="0.2">
      <c r="A2787" s="20" t="s">
        <v>16172</v>
      </c>
      <c r="B2787" s="21" t="s">
        <v>16173</v>
      </c>
      <c r="C2787" s="22" t="s">
        <v>97</v>
      </c>
      <c r="D2787" s="23" t="s">
        <v>16174</v>
      </c>
    </row>
    <row r="2788" spans="1:4" ht="33.950000000000003" customHeight="1" x14ac:dyDescent="0.2">
      <c r="A2788" s="20" t="s">
        <v>16175</v>
      </c>
      <c r="B2788" s="21" t="s">
        <v>16176</v>
      </c>
      <c r="C2788" s="22" t="s">
        <v>97</v>
      </c>
      <c r="D2788" s="23" t="s">
        <v>16177</v>
      </c>
    </row>
    <row r="2789" spans="1:4" ht="33.950000000000003" customHeight="1" x14ac:dyDescent="0.2">
      <c r="A2789" s="20" t="s">
        <v>16178</v>
      </c>
      <c r="B2789" s="21" t="s">
        <v>16179</v>
      </c>
      <c r="C2789" s="22" t="s">
        <v>97</v>
      </c>
      <c r="D2789" s="23" t="s">
        <v>16180</v>
      </c>
    </row>
    <row r="2790" spans="1:4" ht="33.950000000000003" customHeight="1" x14ac:dyDescent="0.2">
      <c r="A2790" s="20" t="s">
        <v>16181</v>
      </c>
      <c r="B2790" s="21" t="s">
        <v>16182</v>
      </c>
      <c r="C2790" s="22" t="s">
        <v>97</v>
      </c>
      <c r="D2790" s="23" t="s">
        <v>16183</v>
      </c>
    </row>
    <row r="2791" spans="1:4" ht="33.950000000000003" customHeight="1" x14ac:dyDescent="0.2">
      <c r="A2791" s="20" t="s">
        <v>16184</v>
      </c>
      <c r="B2791" s="21" t="s">
        <v>16185</v>
      </c>
      <c r="C2791" s="22" t="s">
        <v>97</v>
      </c>
      <c r="D2791" s="23" t="s">
        <v>16186</v>
      </c>
    </row>
    <row r="2792" spans="1:4" ht="33.950000000000003" customHeight="1" x14ac:dyDescent="0.2">
      <c r="A2792" s="20" t="s">
        <v>16187</v>
      </c>
      <c r="B2792" s="21" t="s">
        <v>16188</v>
      </c>
      <c r="C2792" s="22" t="s">
        <v>97</v>
      </c>
      <c r="D2792" s="23" t="s">
        <v>16189</v>
      </c>
    </row>
    <row r="2793" spans="1:4" ht="33.950000000000003" customHeight="1" x14ac:dyDescent="0.2">
      <c r="A2793" s="20" t="s">
        <v>16190</v>
      </c>
      <c r="B2793" s="21" t="s">
        <v>16191</v>
      </c>
      <c r="C2793" s="22" t="s">
        <v>97</v>
      </c>
      <c r="D2793" s="23" t="s">
        <v>8764</v>
      </c>
    </row>
    <row r="2794" spans="1:4" ht="33.950000000000003" customHeight="1" x14ac:dyDescent="0.2">
      <c r="A2794" s="20" t="s">
        <v>16192</v>
      </c>
      <c r="B2794" s="21" t="s">
        <v>16193</v>
      </c>
      <c r="C2794" s="22" t="s">
        <v>97</v>
      </c>
      <c r="D2794" s="23" t="s">
        <v>16194</v>
      </c>
    </row>
    <row r="2795" spans="1:4" ht="33.950000000000003" customHeight="1" x14ac:dyDescent="0.2">
      <c r="A2795" s="20" t="s">
        <v>16195</v>
      </c>
      <c r="B2795" s="21" t="s">
        <v>16196</v>
      </c>
      <c r="C2795" s="22" t="s">
        <v>97</v>
      </c>
      <c r="D2795" s="23" t="s">
        <v>11617</v>
      </c>
    </row>
    <row r="2796" spans="1:4" ht="33.950000000000003" customHeight="1" x14ac:dyDescent="0.2">
      <c r="A2796" s="20" t="s">
        <v>16197</v>
      </c>
      <c r="B2796" s="21" t="s">
        <v>16198</v>
      </c>
      <c r="C2796" s="22" t="s">
        <v>97</v>
      </c>
      <c r="D2796" s="23" t="s">
        <v>16199</v>
      </c>
    </row>
    <row r="2797" spans="1:4" ht="33.950000000000003" customHeight="1" x14ac:dyDescent="0.2">
      <c r="A2797" s="20" t="s">
        <v>16200</v>
      </c>
      <c r="B2797" s="21" t="s">
        <v>16201</v>
      </c>
      <c r="C2797" s="22" t="s">
        <v>97</v>
      </c>
      <c r="D2797" s="23" t="s">
        <v>16202</v>
      </c>
    </row>
    <row r="2798" spans="1:4" ht="33.950000000000003" customHeight="1" x14ac:dyDescent="0.2">
      <c r="A2798" s="20" t="s">
        <v>16203</v>
      </c>
      <c r="B2798" s="21" t="s">
        <v>16204</v>
      </c>
      <c r="C2798" s="22" t="s">
        <v>97</v>
      </c>
      <c r="D2798" s="23" t="s">
        <v>16205</v>
      </c>
    </row>
    <row r="2799" spans="1:4" ht="33.950000000000003" customHeight="1" x14ac:dyDescent="0.2">
      <c r="A2799" s="20" t="s">
        <v>16206</v>
      </c>
      <c r="B2799" s="21" t="s">
        <v>16207</v>
      </c>
      <c r="C2799" s="22" t="s">
        <v>97</v>
      </c>
      <c r="D2799" s="23" t="s">
        <v>16208</v>
      </c>
    </row>
    <row r="2800" spans="1:4" ht="33.950000000000003" customHeight="1" x14ac:dyDescent="0.2">
      <c r="A2800" s="20" t="s">
        <v>16209</v>
      </c>
      <c r="B2800" s="21" t="s">
        <v>16210</v>
      </c>
      <c r="C2800" s="22" t="s">
        <v>97</v>
      </c>
      <c r="D2800" s="23" t="s">
        <v>16211</v>
      </c>
    </row>
    <row r="2801" spans="1:4" ht="33.950000000000003" customHeight="1" x14ac:dyDescent="0.2">
      <c r="A2801" s="20" t="s">
        <v>16212</v>
      </c>
      <c r="B2801" s="21" t="s">
        <v>16213</v>
      </c>
      <c r="C2801" s="22" t="s">
        <v>97</v>
      </c>
      <c r="D2801" s="23" t="s">
        <v>16214</v>
      </c>
    </row>
    <row r="2802" spans="1:4" ht="33.950000000000003" customHeight="1" x14ac:dyDescent="0.2">
      <c r="A2802" s="20" t="s">
        <v>16215</v>
      </c>
      <c r="B2802" s="21" t="s">
        <v>16216</v>
      </c>
      <c r="C2802" s="22" t="s">
        <v>97</v>
      </c>
      <c r="D2802" s="23" t="s">
        <v>16217</v>
      </c>
    </row>
    <row r="2803" spans="1:4" ht="33.950000000000003" customHeight="1" x14ac:dyDescent="0.2">
      <c r="A2803" s="20" t="s">
        <v>16218</v>
      </c>
      <c r="B2803" s="21" t="s">
        <v>16219</v>
      </c>
      <c r="C2803" s="22" t="s">
        <v>97</v>
      </c>
      <c r="D2803" s="23" t="s">
        <v>16220</v>
      </c>
    </row>
    <row r="2804" spans="1:4" ht="33.950000000000003" customHeight="1" x14ac:dyDescent="0.2">
      <c r="A2804" s="20" t="s">
        <v>16221</v>
      </c>
      <c r="B2804" s="21" t="s">
        <v>16222</v>
      </c>
      <c r="C2804" s="22" t="s">
        <v>97</v>
      </c>
      <c r="D2804" s="23" t="s">
        <v>16223</v>
      </c>
    </row>
    <row r="2805" spans="1:4" ht="33.950000000000003" customHeight="1" x14ac:dyDescent="0.2">
      <c r="A2805" s="20" t="s">
        <v>16224</v>
      </c>
      <c r="B2805" s="21" t="s">
        <v>16225</v>
      </c>
      <c r="C2805" s="22" t="s">
        <v>97</v>
      </c>
      <c r="D2805" s="23" t="s">
        <v>9756</v>
      </c>
    </row>
    <row r="2806" spans="1:4" ht="33.950000000000003" customHeight="1" x14ac:dyDescent="0.2">
      <c r="A2806" s="20" t="s">
        <v>16226</v>
      </c>
      <c r="B2806" s="21" t="s">
        <v>16227</v>
      </c>
      <c r="C2806" s="22" t="s">
        <v>97</v>
      </c>
      <c r="D2806" s="23" t="s">
        <v>16228</v>
      </c>
    </row>
    <row r="2807" spans="1:4" ht="33.950000000000003" customHeight="1" x14ac:dyDescent="0.2">
      <c r="A2807" s="20" t="s">
        <v>16229</v>
      </c>
      <c r="B2807" s="21" t="s">
        <v>16230</v>
      </c>
      <c r="C2807" s="22" t="s">
        <v>97</v>
      </c>
      <c r="D2807" s="23" t="s">
        <v>16231</v>
      </c>
    </row>
    <row r="2808" spans="1:4" ht="33.950000000000003" customHeight="1" x14ac:dyDescent="0.2">
      <c r="A2808" s="20" t="s">
        <v>16232</v>
      </c>
      <c r="B2808" s="21" t="s">
        <v>16233</v>
      </c>
      <c r="C2808" s="22" t="s">
        <v>97</v>
      </c>
      <c r="D2808" s="23" t="s">
        <v>16234</v>
      </c>
    </row>
    <row r="2809" spans="1:4" ht="33.950000000000003" customHeight="1" x14ac:dyDescent="0.2">
      <c r="A2809" s="20" t="s">
        <v>16235</v>
      </c>
      <c r="B2809" s="21" t="s">
        <v>16236</v>
      </c>
      <c r="C2809" s="22" t="s">
        <v>97</v>
      </c>
      <c r="D2809" s="23" t="s">
        <v>15971</v>
      </c>
    </row>
    <row r="2810" spans="1:4" ht="33.950000000000003" customHeight="1" x14ac:dyDescent="0.2">
      <c r="A2810" s="20" t="s">
        <v>16237</v>
      </c>
      <c r="B2810" s="21" t="s">
        <v>16238</v>
      </c>
      <c r="C2810" s="22" t="s">
        <v>97</v>
      </c>
      <c r="D2810" s="23" t="s">
        <v>16239</v>
      </c>
    </row>
    <row r="2811" spans="1:4" ht="33.950000000000003" customHeight="1" x14ac:dyDescent="0.2">
      <c r="A2811" s="20" t="s">
        <v>16240</v>
      </c>
      <c r="B2811" s="21" t="s">
        <v>16241</v>
      </c>
      <c r="C2811" s="22" t="s">
        <v>97</v>
      </c>
      <c r="D2811" s="23" t="s">
        <v>16242</v>
      </c>
    </row>
    <row r="2812" spans="1:4" ht="33.950000000000003" customHeight="1" x14ac:dyDescent="0.2">
      <c r="A2812" s="20" t="s">
        <v>16243</v>
      </c>
      <c r="B2812" s="21" t="s">
        <v>16244</v>
      </c>
      <c r="C2812" s="22" t="s">
        <v>97</v>
      </c>
      <c r="D2812" s="23" t="s">
        <v>15381</v>
      </c>
    </row>
    <row r="2813" spans="1:4" ht="33.950000000000003" customHeight="1" x14ac:dyDescent="0.2">
      <c r="A2813" s="20" t="s">
        <v>16245</v>
      </c>
      <c r="B2813" s="21" t="s">
        <v>16246</v>
      </c>
      <c r="C2813" s="22" t="s">
        <v>97</v>
      </c>
      <c r="D2813" s="23" t="s">
        <v>16247</v>
      </c>
    </row>
    <row r="2814" spans="1:4" ht="33.950000000000003" customHeight="1" x14ac:dyDescent="0.2">
      <c r="A2814" s="20" t="s">
        <v>16248</v>
      </c>
      <c r="B2814" s="21" t="s">
        <v>16249</v>
      </c>
      <c r="C2814" s="22" t="s">
        <v>97</v>
      </c>
      <c r="D2814" s="23" t="s">
        <v>16250</v>
      </c>
    </row>
    <row r="2815" spans="1:4" ht="33.950000000000003" customHeight="1" x14ac:dyDescent="0.2">
      <c r="A2815" s="20" t="s">
        <v>16251</v>
      </c>
      <c r="B2815" s="21" t="s">
        <v>16252</v>
      </c>
      <c r="C2815" s="22" t="s">
        <v>97</v>
      </c>
      <c r="D2815" s="23" t="s">
        <v>16253</v>
      </c>
    </row>
    <row r="2816" spans="1:4" ht="33.950000000000003" customHeight="1" x14ac:dyDescent="0.2">
      <c r="A2816" s="20" t="s">
        <v>16254</v>
      </c>
      <c r="B2816" s="21" t="s">
        <v>16255</v>
      </c>
      <c r="C2816" s="22" t="s">
        <v>97</v>
      </c>
      <c r="D2816" s="23" t="s">
        <v>16256</v>
      </c>
    </row>
    <row r="2817" spans="1:4" ht="33.950000000000003" customHeight="1" x14ac:dyDescent="0.2">
      <c r="A2817" s="20" t="s">
        <v>16257</v>
      </c>
      <c r="B2817" s="21" t="s">
        <v>16258</v>
      </c>
      <c r="C2817" s="22" t="s">
        <v>97</v>
      </c>
      <c r="D2817" s="23" t="s">
        <v>16259</v>
      </c>
    </row>
    <row r="2818" spans="1:4" ht="33.950000000000003" customHeight="1" x14ac:dyDescent="0.2">
      <c r="A2818" s="20" t="s">
        <v>16260</v>
      </c>
      <c r="B2818" s="21" t="s">
        <v>16261</v>
      </c>
      <c r="C2818" s="22" t="s">
        <v>97</v>
      </c>
      <c r="D2818" s="23" t="s">
        <v>16262</v>
      </c>
    </row>
    <row r="2819" spans="1:4" ht="33.950000000000003" customHeight="1" x14ac:dyDescent="0.2">
      <c r="A2819" s="20" t="s">
        <v>16263</v>
      </c>
      <c r="B2819" s="21" t="s">
        <v>16264</v>
      </c>
      <c r="C2819" s="22" t="s">
        <v>97</v>
      </c>
      <c r="D2819" s="23" t="s">
        <v>16265</v>
      </c>
    </row>
    <row r="2820" spans="1:4" ht="33.950000000000003" customHeight="1" x14ac:dyDescent="0.2">
      <c r="A2820" s="20" t="s">
        <v>16266</v>
      </c>
      <c r="B2820" s="21" t="s">
        <v>16267</v>
      </c>
      <c r="C2820" s="22" t="s">
        <v>97</v>
      </c>
      <c r="D2820" s="23" t="s">
        <v>16268</v>
      </c>
    </row>
    <row r="2821" spans="1:4" ht="33.950000000000003" customHeight="1" x14ac:dyDescent="0.2">
      <c r="A2821" s="20" t="s">
        <v>16269</v>
      </c>
      <c r="B2821" s="21" t="s">
        <v>16270</v>
      </c>
      <c r="C2821" s="22" t="s">
        <v>97</v>
      </c>
      <c r="D2821" s="23" t="s">
        <v>15305</v>
      </c>
    </row>
    <row r="2822" spans="1:4" ht="33.950000000000003" customHeight="1" x14ac:dyDescent="0.2">
      <c r="A2822" s="20" t="s">
        <v>16271</v>
      </c>
      <c r="B2822" s="21" t="s">
        <v>16272</v>
      </c>
      <c r="C2822" s="22" t="s">
        <v>97</v>
      </c>
      <c r="D2822" s="23" t="s">
        <v>11025</v>
      </c>
    </row>
    <row r="2823" spans="1:4" ht="33.950000000000003" customHeight="1" x14ac:dyDescent="0.2">
      <c r="A2823" s="20" t="s">
        <v>16273</v>
      </c>
      <c r="B2823" s="21" t="s">
        <v>16274</v>
      </c>
      <c r="C2823" s="22" t="s">
        <v>97</v>
      </c>
      <c r="D2823" s="23" t="s">
        <v>15256</v>
      </c>
    </row>
    <row r="2824" spans="1:4" ht="33.950000000000003" customHeight="1" x14ac:dyDescent="0.2">
      <c r="A2824" s="20" t="s">
        <v>16275</v>
      </c>
      <c r="B2824" s="21" t="s">
        <v>16276</v>
      </c>
      <c r="C2824" s="22" t="s">
        <v>205</v>
      </c>
      <c r="D2824" s="23" t="s">
        <v>16277</v>
      </c>
    </row>
    <row r="2825" spans="1:4" ht="33.950000000000003" customHeight="1" x14ac:dyDescent="0.2">
      <c r="A2825" s="20" t="s">
        <v>16278</v>
      </c>
      <c r="B2825" s="21" t="s">
        <v>16279</v>
      </c>
      <c r="C2825" s="22" t="s">
        <v>205</v>
      </c>
      <c r="D2825" s="23" t="s">
        <v>16280</v>
      </c>
    </row>
    <row r="2826" spans="1:4" ht="33.950000000000003" customHeight="1" x14ac:dyDescent="0.2">
      <c r="A2826" s="20" t="s">
        <v>16281</v>
      </c>
      <c r="B2826" s="21" t="s">
        <v>16282</v>
      </c>
      <c r="C2826" s="22" t="s">
        <v>205</v>
      </c>
      <c r="D2826" s="23" t="s">
        <v>16283</v>
      </c>
    </row>
    <row r="2827" spans="1:4" ht="33.950000000000003" customHeight="1" x14ac:dyDescent="0.2">
      <c r="A2827" s="20" t="s">
        <v>16284</v>
      </c>
      <c r="B2827" s="21" t="s">
        <v>16285</v>
      </c>
      <c r="C2827" s="22" t="s">
        <v>205</v>
      </c>
      <c r="D2827" s="23" t="s">
        <v>11347</v>
      </c>
    </row>
    <row r="2828" spans="1:4" ht="33.950000000000003" customHeight="1" x14ac:dyDescent="0.2">
      <c r="A2828" s="20" t="s">
        <v>16286</v>
      </c>
      <c r="B2828" s="21" t="s">
        <v>16287</v>
      </c>
      <c r="C2828" s="22" t="s">
        <v>205</v>
      </c>
      <c r="D2828" s="23" t="s">
        <v>16288</v>
      </c>
    </row>
    <row r="2829" spans="1:4" ht="33.950000000000003" customHeight="1" x14ac:dyDescent="0.2">
      <c r="A2829" s="20" t="s">
        <v>16289</v>
      </c>
      <c r="B2829" s="21" t="s">
        <v>16290</v>
      </c>
      <c r="C2829" s="22" t="s">
        <v>205</v>
      </c>
      <c r="D2829" s="23" t="s">
        <v>16291</v>
      </c>
    </row>
    <row r="2830" spans="1:4" ht="33.950000000000003" customHeight="1" x14ac:dyDescent="0.2">
      <c r="A2830" s="20" t="s">
        <v>16292</v>
      </c>
      <c r="B2830" s="21" t="s">
        <v>16293</v>
      </c>
      <c r="C2830" s="22" t="s">
        <v>205</v>
      </c>
      <c r="D2830" s="23" t="s">
        <v>16294</v>
      </c>
    </row>
    <row r="2831" spans="1:4" ht="33.950000000000003" customHeight="1" x14ac:dyDescent="0.2">
      <c r="A2831" s="20" t="s">
        <v>16295</v>
      </c>
      <c r="B2831" s="21" t="s">
        <v>16296</v>
      </c>
      <c r="C2831" s="22" t="s">
        <v>205</v>
      </c>
      <c r="D2831" s="23" t="s">
        <v>8200</v>
      </c>
    </row>
    <row r="2832" spans="1:4" ht="33.950000000000003" customHeight="1" x14ac:dyDescent="0.2">
      <c r="A2832" s="20" t="s">
        <v>16297</v>
      </c>
      <c r="B2832" s="21" t="s">
        <v>16298</v>
      </c>
      <c r="C2832" s="22" t="s">
        <v>205</v>
      </c>
      <c r="D2832" s="23" t="s">
        <v>16299</v>
      </c>
    </row>
    <row r="2833" spans="1:4" ht="33.950000000000003" customHeight="1" x14ac:dyDescent="0.2">
      <c r="A2833" s="20" t="s">
        <v>16300</v>
      </c>
      <c r="B2833" s="21" t="s">
        <v>16301</v>
      </c>
      <c r="C2833" s="22" t="s">
        <v>205</v>
      </c>
      <c r="D2833" s="23" t="s">
        <v>16302</v>
      </c>
    </row>
    <row r="2834" spans="1:4" ht="33.950000000000003" customHeight="1" x14ac:dyDescent="0.2">
      <c r="A2834" s="20" t="s">
        <v>16303</v>
      </c>
      <c r="B2834" s="21" t="s">
        <v>16304</v>
      </c>
      <c r="C2834" s="22" t="s">
        <v>205</v>
      </c>
      <c r="D2834" s="23" t="s">
        <v>16305</v>
      </c>
    </row>
    <row r="2835" spans="1:4" ht="33.950000000000003" customHeight="1" x14ac:dyDescent="0.2">
      <c r="A2835" s="20" t="s">
        <v>16306</v>
      </c>
      <c r="B2835" s="21" t="s">
        <v>16307</v>
      </c>
      <c r="C2835" s="22" t="s">
        <v>205</v>
      </c>
      <c r="D2835" s="23" t="s">
        <v>16308</v>
      </c>
    </row>
    <row r="2836" spans="1:4" ht="33.950000000000003" customHeight="1" x14ac:dyDescent="0.2">
      <c r="A2836" s="20" t="s">
        <v>16309</v>
      </c>
      <c r="B2836" s="21" t="s">
        <v>16310</v>
      </c>
      <c r="C2836" s="22" t="s">
        <v>205</v>
      </c>
      <c r="D2836" s="23" t="s">
        <v>15977</v>
      </c>
    </row>
    <row r="2837" spans="1:4" ht="33.950000000000003" customHeight="1" x14ac:dyDescent="0.2">
      <c r="A2837" s="20" t="s">
        <v>16311</v>
      </c>
      <c r="B2837" s="21" t="s">
        <v>16312</v>
      </c>
      <c r="C2837" s="22" t="s">
        <v>205</v>
      </c>
      <c r="D2837" s="23" t="s">
        <v>15142</v>
      </c>
    </row>
    <row r="2838" spans="1:4" ht="33.950000000000003" customHeight="1" x14ac:dyDescent="0.2">
      <c r="A2838" s="20" t="s">
        <v>16313</v>
      </c>
      <c r="B2838" s="21" t="s">
        <v>16314</v>
      </c>
      <c r="C2838" s="22" t="s">
        <v>205</v>
      </c>
      <c r="D2838" s="23" t="s">
        <v>16315</v>
      </c>
    </row>
    <row r="2839" spans="1:4" ht="33.950000000000003" customHeight="1" x14ac:dyDescent="0.2">
      <c r="A2839" s="20" t="s">
        <v>16316</v>
      </c>
      <c r="B2839" s="21" t="s">
        <v>16317</v>
      </c>
      <c r="C2839" s="22" t="s">
        <v>205</v>
      </c>
      <c r="D2839" s="23" t="s">
        <v>16318</v>
      </c>
    </row>
    <row r="2840" spans="1:4" ht="33.950000000000003" customHeight="1" x14ac:dyDescent="0.2">
      <c r="A2840" s="20" t="s">
        <v>16319</v>
      </c>
      <c r="B2840" s="21" t="s">
        <v>16320</v>
      </c>
      <c r="C2840" s="22" t="s">
        <v>205</v>
      </c>
      <c r="D2840" s="23" t="s">
        <v>16321</v>
      </c>
    </row>
    <row r="2841" spans="1:4" ht="33.950000000000003" customHeight="1" x14ac:dyDescent="0.2">
      <c r="A2841" s="20" t="s">
        <v>16322</v>
      </c>
      <c r="B2841" s="21" t="s">
        <v>16323</v>
      </c>
      <c r="C2841" s="22" t="s">
        <v>205</v>
      </c>
      <c r="D2841" s="23" t="s">
        <v>16324</v>
      </c>
    </row>
    <row r="2842" spans="1:4" ht="33.950000000000003" customHeight="1" x14ac:dyDescent="0.2">
      <c r="A2842" s="20" t="s">
        <v>16325</v>
      </c>
      <c r="B2842" s="21" t="s">
        <v>16326</v>
      </c>
      <c r="C2842" s="22" t="s">
        <v>205</v>
      </c>
      <c r="D2842" s="23" t="s">
        <v>16327</v>
      </c>
    </row>
    <row r="2843" spans="1:4" ht="33.950000000000003" customHeight="1" x14ac:dyDescent="0.2">
      <c r="A2843" s="20" t="s">
        <v>16328</v>
      </c>
      <c r="B2843" s="21" t="s">
        <v>16329</v>
      </c>
      <c r="C2843" s="22" t="s">
        <v>205</v>
      </c>
      <c r="D2843" s="23" t="s">
        <v>16330</v>
      </c>
    </row>
    <row r="2844" spans="1:4" ht="33.950000000000003" customHeight="1" x14ac:dyDescent="0.2">
      <c r="A2844" s="20" t="s">
        <v>16331</v>
      </c>
      <c r="B2844" s="21" t="s">
        <v>16332</v>
      </c>
      <c r="C2844" s="22" t="s">
        <v>205</v>
      </c>
      <c r="D2844" s="23" t="s">
        <v>16333</v>
      </c>
    </row>
    <row r="2845" spans="1:4" ht="33.950000000000003" customHeight="1" x14ac:dyDescent="0.2">
      <c r="A2845" s="20" t="s">
        <v>16334</v>
      </c>
      <c r="B2845" s="21" t="s">
        <v>16335</v>
      </c>
      <c r="C2845" s="22" t="s">
        <v>205</v>
      </c>
      <c r="D2845" s="23" t="s">
        <v>16336</v>
      </c>
    </row>
    <row r="2846" spans="1:4" ht="33.950000000000003" customHeight="1" x14ac:dyDescent="0.2">
      <c r="A2846" s="20" t="s">
        <v>16337</v>
      </c>
      <c r="B2846" s="21" t="s">
        <v>16338</v>
      </c>
      <c r="C2846" s="22" t="s">
        <v>205</v>
      </c>
      <c r="D2846" s="23" t="s">
        <v>16339</v>
      </c>
    </row>
    <row r="2847" spans="1:4" ht="33.950000000000003" customHeight="1" x14ac:dyDescent="0.2">
      <c r="A2847" s="20" t="s">
        <v>16340</v>
      </c>
      <c r="B2847" s="21" t="s">
        <v>16341</v>
      </c>
      <c r="C2847" s="22" t="s">
        <v>205</v>
      </c>
      <c r="D2847" s="23" t="s">
        <v>16342</v>
      </c>
    </row>
    <row r="2848" spans="1:4" ht="33.950000000000003" customHeight="1" x14ac:dyDescent="0.2">
      <c r="A2848" s="20" t="s">
        <v>16343</v>
      </c>
      <c r="B2848" s="21" t="s">
        <v>16344</v>
      </c>
      <c r="C2848" s="22" t="s">
        <v>205</v>
      </c>
      <c r="D2848" s="23" t="s">
        <v>16345</v>
      </c>
    </row>
    <row r="2849" spans="1:4" ht="33.950000000000003" customHeight="1" x14ac:dyDescent="0.2">
      <c r="A2849" s="20" t="s">
        <v>16346</v>
      </c>
      <c r="B2849" s="21" t="s">
        <v>16347</v>
      </c>
      <c r="C2849" s="22" t="s">
        <v>205</v>
      </c>
      <c r="D2849" s="23" t="s">
        <v>16348</v>
      </c>
    </row>
    <row r="2850" spans="1:4" ht="33.950000000000003" customHeight="1" x14ac:dyDescent="0.2">
      <c r="A2850" s="20" t="s">
        <v>16349</v>
      </c>
      <c r="B2850" s="21" t="s">
        <v>16350</v>
      </c>
      <c r="C2850" s="22" t="s">
        <v>205</v>
      </c>
      <c r="D2850" s="23" t="s">
        <v>16351</v>
      </c>
    </row>
    <row r="2851" spans="1:4" ht="33.950000000000003" customHeight="1" x14ac:dyDescent="0.2">
      <c r="A2851" s="20" t="s">
        <v>16352</v>
      </c>
      <c r="B2851" s="21" t="s">
        <v>16353</v>
      </c>
      <c r="C2851" s="22" t="s">
        <v>205</v>
      </c>
      <c r="D2851" s="23" t="s">
        <v>9540</v>
      </c>
    </row>
    <row r="2852" spans="1:4" ht="33.950000000000003" customHeight="1" x14ac:dyDescent="0.2">
      <c r="A2852" s="20" t="s">
        <v>16354</v>
      </c>
      <c r="B2852" s="21" t="s">
        <v>16355</v>
      </c>
      <c r="C2852" s="22" t="s">
        <v>205</v>
      </c>
      <c r="D2852" s="23" t="s">
        <v>16356</v>
      </c>
    </row>
    <row r="2853" spans="1:4" ht="33.950000000000003" customHeight="1" x14ac:dyDescent="0.2">
      <c r="A2853" s="20" t="s">
        <v>16357</v>
      </c>
      <c r="B2853" s="21" t="s">
        <v>16358</v>
      </c>
      <c r="C2853" s="22" t="s">
        <v>205</v>
      </c>
      <c r="D2853" s="23" t="s">
        <v>16359</v>
      </c>
    </row>
    <row r="2854" spans="1:4" ht="33.950000000000003" customHeight="1" x14ac:dyDescent="0.2">
      <c r="A2854" s="20" t="s">
        <v>16360</v>
      </c>
      <c r="B2854" s="21" t="s">
        <v>16361</v>
      </c>
      <c r="C2854" s="22" t="s">
        <v>205</v>
      </c>
      <c r="D2854" s="23" t="s">
        <v>16362</v>
      </c>
    </row>
    <row r="2855" spans="1:4" ht="33.950000000000003" customHeight="1" x14ac:dyDescent="0.2">
      <c r="A2855" s="20" t="s">
        <v>16363</v>
      </c>
      <c r="B2855" s="21" t="s">
        <v>16364</v>
      </c>
      <c r="C2855" s="22" t="s">
        <v>205</v>
      </c>
      <c r="D2855" s="23" t="s">
        <v>16365</v>
      </c>
    </row>
    <row r="2856" spans="1:4" ht="33.950000000000003" customHeight="1" x14ac:dyDescent="0.2">
      <c r="A2856" s="20" t="s">
        <v>16366</v>
      </c>
      <c r="B2856" s="21" t="s">
        <v>16367</v>
      </c>
      <c r="C2856" s="22" t="s">
        <v>97</v>
      </c>
      <c r="D2856" s="23" t="s">
        <v>16368</v>
      </c>
    </row>
    <row r="2857" spans="1:4" ht="33.950000000000003" customHeight="1" x14ac:dyDescent="0.2">
      <c r="A2857" s="20" t="s">
        <v>16369</v>
      </c>
      <c r="B2857" s="21" t="s">
        <v>16370</v>
      </c>
      <c r="C2857" s="22" t="s">
        <v>97</v>
      </c>
      <c r="D2857" s="23" t="s">
        <v>15243</v>
      </c>
    </row>
    <row r="2858" spans="1:4" ht="33.950000000000003" customHeight="1" x14ac:dyDescent="0.2">
      <c r="A2858" s="20" t="s">
        <v>16371</v>
      </c>
      <c r="B2858" s="21" t="s">
        <v>16372</v>
      </c>
      <c r="C2858" s="22" t="s">
        <v>97</v>
      </c>
      <c r="D2858" s="23" t="s">
        <v>16373</v>
      </c>
    </row>
    <row r="2859" spans="1:4" ht="33.950000000000003" customHeight="1" x14ac:dyDescent="0.2">
      <c r="A2859" s="20" t="s">
        <v>16374</v>
      </c>
      <c r="B2859" s="21" t="s">
        <v>16375</v>
      </c>
      <c r="C2859" s="22" t="s">
        <v>97</v>
      </c>
      <c r="D2859" s="23" t="s">
        <v>16376</v>
      </c>
    </row>
    <row r="2860" spans="1:4" ht="33.950000000000003" customHeight="1" x14ac:dyDescent="0.2">
      <c r="A2860" s="20" t="s">
        <v>16377</v>
      </c>
      <c r="B2860" s="21" t="s">
        <v>16378</v>
      </c>
      <c r="C2860" s="22" t="s">
        <v>97</v>
      </c>
      <c r="D2860" s="23" t="s">
        <v>16379</v>
      </c>
    </row>
    <row r="2861" spans="1:4" ht="33.950000000000003" customHeight="1" x14ac:dyDescent="0.2">
      <c r="A2861" s="20" t="s">
        <v>16380</v>
      </c>
      <c r="B2861" s="21" t="s">
        <v>16381</v>
      </c>
      <c r="C2861" s="22" t="s">
        <v>97</v>
      </c>
      <c r="D2861" s="23" t="s">
        <v>9981</v>
      </c>
    </row>
    <row r="2862" spans="1:4" ht="33.950000000000003" customHeight="1" x14ac:dyDescent="0.2">
      <c r="A2862" s="20" t="s">
        <v>16382</v>
      </c>
      <c r="B2862" s="21" t="s">
        <v>16383</v>
      </c>
      <c r="C2862" s="22" t="s">
        <v>97</v>
      </c>
      <c r="D2862" s="23" t="s">
        <v>11930</v>
      </c>
    </row>
    <row r="2863" spans="1:4" ht="33.950000000000003" customHeight="1" x14ac:dyDescent="0.2">
      <c r="A2863" s="20" t="s">
        <v>16384</v>
      </c>
      <c r="B2863" s="21" t="s">
        <v>16385</v>
      </c>
      <c r="C2863" s="22" t="s">
        <v>97</v>
      </c>
      <c r="D2863" s="23" t="s">
        <v>16386</v>
      </c>
    </row>
    <row r="2864" spans="1:4" ht="33.950000000000003" customHeight="1" x14ac:dyDescent="0.2">
      <c r="A2864" s="20" t="s">
        <v>16387</v>
      </c>
      <c r="B2864" s="21" t="s">
        <v>16388</v>
      </c>
      <c r="C2864" s="22" t="s">
        <v>97</v>
      </c>
      <c r="D2864" s="23" t="s">
        <v>16389</v>
      </c>
    </row>
    <row r="2865" spans="1:4" ht="33.950000000000003" customHeight="1" x14ac:dyDescent="0.2">
      <c r="A2865" s="20" t="s">
        <v>16390</v>
      </c>
      <c r="B2865" s="21" t="s">
        <v>16391</v>
      </c>
      <c r="C2865" s="22" t="s">
        <v>97</v>
      </c>
      <c r="D2865" s="23" t="s">
        <v>16392</v>
      </c>
    </row>
    <row r="2866" spans="1:4" ht="33.950000000000003" customHeight="1" x14ac:dyDescent="0.2">
      <c r="A2866" s="20" t="s">
        <v>16393</v>
      </c>
      <c r="B2866" s="21" t="s">
        <v>16394</v>
      </c>
      <c r="C2866" s="22" t="s">
        <v>97</v>
      </c>
      <c r="D2866" s="23" t="s">
        <v>11907</v>
      </c>
    </row>
    <row r="2867" spans="1:4" ht="33.950000000000003" customHeight="1" x14ac:dyDescent="0.2">
      <c r="A2867" s="20" t="s">
        <v>16395</v>
      </c>
      <c r="B2867" s="21" t="s">
        <v>16396</v>
      </c>
      <c r="C2867" s="22" t="s">
        <v>97</v>
      </c>
      <c r="D2867" s="23" t="s">
        <v>16397</v>
      </c>
    </row>
    <row r="2868" spans="1:4" ht="33.950000000000003" customHeight="1" x14ac:dyDescent="0.2">
      <c r="A2868" s="20" t="s">
        <v>16398</v>
      </c>
      <c r="B2868" s="21" t="s">
        <v>16399</v>
      </c>
      <c r="C2868" s="22" t="s">
        <v>97</v>
      </c>
      <c r="D2868" s="23" t="s">
        <v>16400</v>
      </c>
    </row>
    <row r="2869" spans="1:4" ht="33.950000000000003" customHeight="1" x14ac:dyDescent="0.2">
      <c r="A2869" s="20" t="s">
        <v>16401</v>
      </c>
      <c r="B2869" s="21" t="s">
        <v>16402</v>
      </c>
      <c r="C2869" s="22" t="s">
        <v>97</v>
      </c>
      <c r="D2869" s="23" t="s">
        <v>16403</v>
      </c>
    </row>
    <row r="2870" spans="1:4" ht="33.950000000000003" customHeight="1" x14ac:dyDescent="0.2">
      <c r="A2870" s="20" t="s">
        <v>16404</v>
      </c>
      <c r="B2870" s="21" t="s">
        <v>16405</v>
      </c>
      <c r="C2870" s="22" t="s">
        <v>97</v>
      </c>
      <c r="D2870" s="23" t="s">
        <v>16406</v>
      </c>
    </row>
    <row r="2871" spans="1:4" ht="33.950000000000003" customHeight="1" x14ac:dyDescent="0.2">
      <c r="A2871" s="20" t="s">
        <v>16407</v>
      </c>
      <c r="B2871" s="21" t="s">
        <v>16408</v>
      </c>
      <c r="C2871" s="22" t="s">
        <v>97</v>
      </c>
      <c r="D2871" s="23" t="s">
        <v>15267</v>
      </c>
    </row>
    <row r="2872" spans="1:4" ht="33.950000000000003" customHeight="1" x14ac:dyDescent="0.2">
      <c r="A2872" s="20" t="s">
        <v>16409</v>
      </c>
      <c r="B2872" s="21" t="s">
        <v>16410</v>
      </c>
      <c r="C2872" s="22" t="s">
        <v>97</v>
      </c>
      <c r="D2872" s="23" t="s">
        <v>16411</v>
      </c>
    </row>
    <row r="2873" spans="1:4" ht="33.950000000000003" customHeight="1" x14ac:dyDescent="0.2">
      <c r="A2873" s="20" t="s">
        <v>16412</v>
      </c>
      <c r="B2873" s="21" t="s">
        <v>16413</v>
      </c>
      <c r="C2873" s="22" t="s">
        <v>97</v>
      </c>
      <c r="D2873" s="23" t="s">
        <v>16414</v>
      </c>
    </row>
    <row r="2874" spans="1:4" ht="33.950000000000003" customHeight="1" x14ac:dyDescent="0.2">
      <c r="A2874" s="20" t="s">
        <v>16415</v>
      </c>
      <c r="B2874" s="21" t="s">
        <v>16416</v>
      </c>
      <c r="C2874" s="22" t="s">
        <v>97</v>
      </c>
      <c r="D2874" s="23" t="s">
        <v>16417</v>
      </c>
    </row>
    <row r="2875" spans="1:4" ht="33.950000000000003" customHeight="1" x14ac:dyDescent="0.2">
      <c r="A2875" s="20" t="s">
        <v>16418</v>
      </c>
      <c r="B2875" s="21" t="s">
        <v>16419</v>
      </c>
      <c r="C2875" s="22" t="s">
        <v>97</v>
      </c>
      <c r="D2875" s="23" t="s">
        <v>16420</v>
      </c>
    </row>
    <row r="2876" spans="1:4" ht="33.950000000000003" customHeight="1" x14ac:dyDescent="0.2">
      <c r="A2876" s="20" t="s">
        <v>16421</v>
      </c>
      <c r="B2876" s="21" t="s">
        <v>16422</v>
      </c>
      <c r="C2876" s="22" t="s">
        <v>97</v>
      </c>
      <c r="D2876" s="23" t="s">
        <v>10603</v>
      </c>
    </row>
    <row r="2877" spans="1:4" ht="33.950000000000003" customHeight="1" x14ac:dyDescent="0.2">
      <c r="A2877" s="20" t="s">
        <v>16423</v>
      </c>
      <c r="B2877" s="21" t="s">
        <v>16424</v>
      </c>
      <c r="C2877" s="22" t="s">
        <v>97</v>
      </c>
      <c r="D2877" s="23" t="s">
        <v>16425</v>
      </c>
    </row>
    <row r="2878" spans="1:4" ht="33.950000000000003" customHeight="1" x14ac:dyDescent="0.2">
      <c r="A2878" s="20" t="s">
        <v>16426</v>
      </c>
      <c r="B2878" s="21" t="s">
        <v>16427</v>
      </c>
      <c r="C2878" s="22" t="s">
        <v>97</v>
      </c>
      <c r="D2878" s="23" t="s">
        <v>16428</v>
      </c>
    </row>
    <row r="2879" spans="1:4" ht="33.950000000000003" customHeight="1" x14ac:dyDescent="0.2">
      <c r="A2879" s="20" t="s">
        <v>16429</v>
      </c>
      <c r="B2879" s="21" t="s">
        <v>16430</v>
      </c>
      <c r="C2879" s="22" t="s">
        <v>97</v>
      </c>
      <c r="D2879" s="23" t="s">
        <v>16431</v>
      </c>
    </row>
    <row r="2880" spans="1:4" ht="33.950000000000003" customHeight="1" x14ac:dyDescent="0.2">
      <c r="A2880" s="20" t="s">
        <v>16432</v>
      </c>
      <c r="B2880" s="21" t="s">
        <v>16433</v>
      </c>
      <c r="C2880" s="22" t="s">
        <v>97</v>
      </c>
      <c r="D2880" s="23" t="s">
        <v>16434</v>
      </c>
    </row>
    <row r="2881" spans="1:4" ht="33.950000000000003" customHeight="1" x14ac:dyDescent="0.2">
      <c r="A2881" s="20" t="s">
        <v>16435</v>
      </c>
      <c r="B2881" s="21" t="s">
        <v>16436</v>
      </c>
      <c r="C2881" s="22" t="s">
        <v>97</v>
      </c>
      <c r="D2881" s="23" t="s">
        <v>16437</v>
      </c>
    </row>
    <row r="2882" spans="1:4" ht="33.950000000000003" customHeight="1" x14ac:dyDescent="0.2">
      <c r="A2882" s="20" t="s">
        <v>16438</v>
      </c>
      <c r="B2882" s="21" t="s">
        <v>16439</v>
      </c>
      <c r="C2882" s="22" t="s">
        <v>97</v>
      </c>
      <c r="D2882" s="23" t="s">
        <v>11386</v>
      </c>
    </row>
    <row r="2883" spans="1:4" ht="33.950000000000003" customHeight="1" x14ac:dyDescent="0.2">
      <c r="A2883" s="20" t="s">
        <v>16440</v>
      </c>
      <c r="B2883" s="21" t="s">
        <v>16441</v>
      </c>
      <c r="C2883" s="22" t="s">
        <v>97</v>
      </c>
      <c r="D2883" s="23" t="s">
        <v>16442</v>
      </c>
    </row>
    <row r="2884" spans="1:4" ht="33.950000000000003" customHeight="1" x14ac:dyDescent="0.2">
      <c r="A2884" s="20" t="s">
        <v>16443</v>
      </c>
      <c r="B2884" s="21" t="s">
        <v>16444</v>
      </c>
      <c r="C2884" s="22" t="s">
        <v>97</v>
      </c>
      <c r="D2884" s="23" t="s">
        <v>16445</v>
      </c>
    </row>
    <row r="2885" spans="1:4" ht="33.950000000000003" customHeight="1" x14ac:dyDescent="0.2">
      <c r="A2885" s="20" t="s">
        <v>16446</v>
      </c>
      <c r="B2885" s="21" t="s">
        <v>16447</v>
      </c>
      <c r="C2885" s="22" t="s">
        <v>97</v>
      </c>
      <c r="D2885" s="23" t="s">
        <v>16448</v>
      </c>
    </row>
    <row r="2886" spans="1:4" ht="33.950000000000003" customHeight="1" x14ac:dyDescent="0.2">
      <c r="A2886" s="20" t="s">
        <v>16449</v>
      </c>
      <c r="B2886" s="21" t="s">
        <v>16450</v>
      </c>
      <c r="C2886" s="22" t="s">
        <v>97</v>
      </c>
      <c r="D2886" s="23" t="s">
        <v>16451</v>
      </c>
    </row>
    <row r="2887" spans="1:4" ht="33.950000000000003" customHeight="1" x14ac:dyDescent="0.2">
      <c r="A2887" s="20" t="s">
        <v>16452</v>
      </c>
      <c r="B2887" s="21" t="s">
        <v>16453</v>
      </c>
      <c r="C2887" s="22" t="s">
        <v>97</v>
      </c>
      <c r="D2887" s="23" t="s">
        <v>16454</v>
      </c>
    </row>
    <row r="2888" spans="1:4" ht="33.950000000000003" customHeight="1" x14ac:dyDescent="0.2">
      <c r="A2888" s="20" t="s">
        <v>16455</v>
      </c>
      <c r="B2888" s="21" t="s">
        <v>16456</v>
      </c>
      <c r="C2888" s="22" t="s">
        <v>97</v>
      </c>
      <c r="D2888" s="23" t="s">
        <v>11566</v>
      </c>
    </row>
    <row r="2889" spans="1:4" ht="33.950000000000003" customHeight="1" x14ac:dyDescent="0.2">
      <c r="A2889" s="20" t="s">
        <v>16457</v>
      </c>
      <c r="B2889" s="21" t="s">
        <v>16458</v>
      </c>
      <c r="C2889" s="22" t="s">
        <v>97</v>
      </c>
      <c r="D2889" s="23" t="s">
        <v>16459</v>
      </c>
    </row>
    <row r="2890" spans="1:4" ht="33.950000000000003" customHeight="1" x14ac:dyDescent="0.2">
      <c r="A2890" s="20" t="s">
        <v>16460</v>
      </c>
      <c r="B2890" s="21" t="s">
        <v>16461</v>
      </c>
      <c r="C2890" s="22" t="s">
        <v>97</v>
      </c>
      <c r="D2890" s="23" t="s">
        <v>16462</v>
      </c>
    </row>
    <row r="2891" spans="1:4" ht="33.950000000000003" customHeight="1" x14ac:dyDescent="0.2">
      <c r="A2891" s="20" t="s">
        <v>16463</v>
      </c>
      <c r="B2891" s="21" t="s">
        <v>16464</v>
      </c>
      <c r="C2891" s="22" t="s">
        <v>97</v>
      </c>
      <c r="D2891" s="23" t="s">
        <v>16465</v>
      </c>
    </row>
    <row r="2892" spans="1:4" ht="33.950000000000003" customHeight="1" x14ac:dyDescent="0.2">
      <c r="A2892" s="20" t="s">
        <v>16466</v>
      </c>
      <c r="B2892" s="21" t="s">
        <v>16467</v>
      </c>
      <c r="C2892" s="22" t="s">
        <v>97</v>
      </c>
      <c r="D2892" s="23" t="s">
        <v>16468</v>
      </c>
    </row>
    <row r="2893" spans="1:4" ht="33.950000000000003" customHeight="1" x14ac:dyDescent="0.2">
      <c r="A2893" s="20" t="s">
        <v>16469</v>
      </c>
      <c r="B2893" s="21" t="s">
        <v>16470</v>
      </c>
      <c r="C2893" s="22" t="s">
        <v>97</v>
      </c>
      <c r="D2893" s="23" t="s">
        <v>16471</v>
      </c>
    </row>
    <row r="2894" spans="1:4" ht="33.950000000000003" customHeight="1" x14ac:dyDescent="0.2">
      <c r="A2894" s="20" t="s">
        <v>16472</v>
      </c>
      <c r="B2894" s="21" t="s">
        <v>16473</v>
      </c>
      <c r="C2894" s="22" t="s">
        <v>97</v>
      </c>
      <c r="D2894" s="23" t="s">
        <v>13615</v>
      </c>
    </row>
    <row r="2895" spans="1:4" ht="33.950000000000003" customHeight="1" x14ac:dyDescent="0.2">
      <c r="A2895" s="20" t="s">
        <v>16474</v>
      </c>
      <c r="B2895" s="21" t="s">
        <v>16475</v>
      </c>
      <c r="C2895" s="22" t="s">
        <v>97</v>
      </c>
      <c r="D2895" s="23" t="s">
        <v>16476</v>
      </c>
    </row>
    <row r="2896" spans="1:4" ht="33.950000000000003" customHeight="1" x14ac:dyDescent="0.2">
      <c r="A2896" s="20" t="s">
        <v>16477</v>
      </c>
      <c r="B2896" s="21" t="s">
        <v>16478</v>
      </c>
      <c r="C2896" s="22" t="s">
        <v>97</v>
      </c>
      <c r="D2896" s="23" t="s">
        <v>16479</v>
      </c>
    </row>
    <row r="2897" spans="1:4" ht="33.950000000000003" customHeight="1" x14ac:dyDescent="0.2">
      <c r="A2897" s="20" t="s">
        <v>16480</v>
      </c>
      <c r="B2897" s="21" t="s">
        <v>16481</v>
      </c>
      <c r="C2897" s="22" t="s">
        <v>97</v>
      </c>
      <c r="D2897" s="23" t="s">
        <v>16482</v>
      </c>
    </row>
    <row r="2898" spans="1:4" ht="33.950000000000003" customHeight="1" x14ac:dyDescent="0.2">
      <c r="A2898" s="20" t="s">
        <v>16483</v>
      </c>
      <c r="B2898" s="21" t="s">
        <v>16484</v>
      </c>
      <c r="C2898" s="22" t="s">
        <v>97</v>
      </c>
      <c r="D2898" s="23" t="s">
        <v>16485</v>
      </c>
    </row>
    <row r="2899" spans="1:4" ht="33.950000000000003" customHeight="1" x14ac:dyDescent="0.2">
      <c r="A2899" s="20" t="s">
        <v>16486</v>
      </c>
      <c r="B2899" s="21" t="s">
        <v>16487</v>
      </c>
      <c r="C2899" s="22" t="s">
        <v>97</v>
      </c>
      <c r="D2899" s="23" t="s">
        <v>16488</v>
      </c>
    </row>
    <row r="2900" spans="1:4" ht="33.950000000000003" customHeight="1" x14ac:dyDescent="0.2">
      <c r="A2900" s="20" t="s">
        <v>16489</v>
      </c>
      <c r="B2900" s="21" t="s">
        <v>16490</v>
      </c>
      <c r="C2900" s="22" t="s">
        <v>97</v>
      </c>
      <c r="D2900" s="23" t="s">
        <v>16491</v>
      </c>
    </row>
    <row r="2901" spans="1:4" ht="33.950000000000003" customHeight="1" x14ac:dyDescent="0.2">
      <c r="A2901" s="20" t="s">
        <v>16492</v>
      </c>
      <c r="B2901" s="21" t="s">
        <v>16493</v>
      </c>
      <c r="C2901" s="22" t="s">
        <v>97</v>
      </c>
      <c r="D2901" s="23" t="s">
        <v>16494</v>
      </c>
    </row>
    <row r="2902" spans="1:4" ht="33.950000000000003" customHeight="1" x14ac:dyDescent="0.2">
      <c r="A2902" s="20" t="s">
        <v>16495</v>
      </c>
      <c r="B2902" s="21" t="s">
        <v>16496</v>
      </c>
      <c r="C2902" s="22" t="s">
        <v>97</v>
      </c>
      <c r="D2902" s="23" t="s">
        <v>16497</v>
      </c>
    </row>
    <row r="2903" spans="1:4" ht="33.950000000000003" customHeight="1" x14ac:dyDescent="0.2">
      <c r="A2903" s="20" t="s">
        <v>16498</v>
      </c>
      <c r="B2903" s="21" t="s">
        <v>16499</v>
      </c>
      <c r="C2903" s="22" t="s">
        <v>97</v>
      </c>
      <c r="D2903" s="23" t="s">
        <v>12449</v>
      </c>
    </row>
    <row r="2904" spans="1:4" ht="33.950000000000003" customHeight="1" x14ac:dyDescent="0.2">
      <c r="A2904" s="20" t="s">
        <v>16500</v>
      </c>
      <c r="B2904" s="21" t="s">
        <v>16501</v>
      </c>
      <c r="C2904" s="22" t="s">
        <v>97</v>
      </c>
      <c r="D2904" s="23" t="s">
        <v>16502</v>
      </c>
    </row>
    <row r="2905" spans="1:4" ht="33.950000000000003" customHeight="1" x14ac:dyDescent="0.2">
      <c r="A2905" s="20" t="s">
        <v>16503</v>
      </c>
      <c r="B2905" s="21" t="s">
        <v>16504</v>
      </c>
      <c r="C2905" s="22" t="s">
        <v>97</v>
      </c>
      <c r="D2905" s="23" t="s">
        <v>16505</v>
      </c>
    </row>
    <row r="2906" spans="1:4" ht="33.950000000000003" customHeight="1" x14ac:dyDescent="0.2">
      <c r="A2906" s="20" t="s">
        <v>16506</v>
      </c>
      <c r="B2906" s="21" t="s">
        <v>16507</v>
      </c>
      <c r="C2906" s="22" t="s">
        <v>97</v>
      </c>
      <c r="D2906" s="23" t="s">
        <v>16508</v>
      </c>
    </row>
    <row r="2907" spans="1:4" ht="33.950000000000003" customHeight="1" x14ac:dyDescent="0.2">
      <c r="A2907" s="20" t="s">
        <v>16509</v>
      </c>
      <c r="B2907" s="21" t="s">
        <v>16510</v>
      </c>
      <c r="C2907" s="22" t="s">
        <v>97</v>
      </c>
      <c r="D2907" s="23" t="s">
        <v>16511</v>
      </c>
    </row>
    <row r="2908" spans="1:4" ht="33.950000000000003" customHeight="1" x14ac:dyDescent="0.2">
      <c r="A2908" s="20" t="s">
        <v>16512</v>
      </c>
      <c r="B2908" s="21" t="s">
        <v>16513</v>
      </c>
      <c r="C2908" s="22" t="s">
        <v>97</v>
      </c>
      <c r="D2908" s="23" t="s">
        <v>16514</v>
      </c>
    </row>
    <row r="2909" spans="1:4" ht="33.950000000000003" customHeight="1" x14ac:dyDescent="0.2">
      <c r="A2909" s="20" t="s">
        <v>16515</v>
      </c>
      <c r="B2909" s="21" t="s">
        <v>16516</v>
      </c>
      <c r="C2909" s="22" t="s">
        <v>97</v>
      </c>
      <c r="D2909" s="23" t="s">
        <v>16517</v>
      </c>
    </row>
    <row r="2910" spans="1:4" ht="33.950000000000003" customHeight="1" x14ac:dyDescent="0.2">
      <c r="A2910" s="20" t="s">
        <v>16518</v>
      </c>
      <c r="B2910" s="21" t="s">
        <v>16519</v>
      </c>
      <c r="C2910" s="22" t="s">
        <v>97</v>
      </c>
      <c r="D2910" s="23" t="s">
        <v>16520</v>
      </c>
    </row>
    <row r="2911" spans="1:4" ht="33.950000000000003" customHeight="1" x14ac:dyDescent="0.2">
      <c r="A2911" s="20" t="s">
        <v>16521</v>
      </c>
      <c r="B2911" s="21" t="s">
        <v>16522</v>
      </c>
      <c r="C2911" s="22" t="s">
        <v>97</v>
      </c>
      <c r="D2911" s="23" t="s">
        <v>16523</v>
      </c>
    </row>
    <row r="2912" spans="1:4" ht="33.950000000000003" customHeight="1" x14ac:dyDescent="0.2">
      <c r="A2912" s="20" t="s">
        <v>16524</v>
      </c>
      <c r="B2912" s="21" t="s">
        <v>16525</v>
      </c>
      <c r="C2912" s="22" t="s">
        <v>97</v>
      </c>
      <c r="D2912" s="23" t="s">
        <v>16526</v>
      </c>
    </row>
    <row r="2913" spans="1:4" ht="33.950000000000003" customHeight="1" x14ac:dyDescent="0.2">
      <c r="A2913" s="20" t="s">
        <v>16527</v>
      </c>
      <c r="B2913" s="21" t="s">
        <v>16528</v>
      </c>
      <c r="C2913" s="22" t="s">
        <v>97</v>
      </c>
      <c r="D2913" s="23" t="s">
        <v>16529</v>
      </c>
    </row>
    <row r="2914" spans="1:4" ht="33.950000000000003" customHeight="1" x14ac:dyDescent="0.2">
      <c r="A2914" s="20" t="s">
        <v>16530</v>
      </c>
      <c r="B2914" s="21" t="s">
        <v>16531</v>
      </c>
      <c r="C2914" s="22" t="s">
        <v>97</v>
      </c>
      <c r="D2914" s="23" t="s">
        <v>16532</v>
      </c>
    </row>
    <row r="2915" spans="1:4" ht="33.950000000000003" customHeight="1" x14ac:dyDescent="0.2">
      <c r="A2915" s="20" t="s">
        <v>16533</v>
      </c>
      <c r="B2915" s="21" t="s">
        <v>16534</v>
      </c>
      <c r="C2915" s="22" t="s">
        <v>97</v>
      </c>
      <c r="D2915" s="23" t="s">
        <v>16535</v>
      </c>
    </row>
    <row r="2916" spans="1:4" ht="33.950000000000003" customHeight="1" x14ac:dyDescent="0.2">
      <c r="A2916" s="20" t="s">
        <v>16536</v>
      </c>
      <c r="B2916" s="21" t="s">
        <v>16537</v>
      </c>
      <c r="C2916" s="22" t="s">
        <v>97</v>
      </c>
      <c r="D2916" s="23" t="s">
        <v>16538</v>
      </c>
    </row>
    <row r="2917" spans="1:4" ht="33.950000000000003" customHeight="1" x14ac:dyDescent="0.2">
      <c r="A2917" s="20" t="s">
        <v>16539</v>
      </c>
      <c r="B2917" s="21" t="s">
        <v>16540</v>
      </c>
      <c r="C2917" s="22" t="s">
        <v>97</v>
      </c>
      <c r="D2917" s="23" t="s">
        <v>16541</v>
      </c>
    </row>
    <row r="2918" spans="1:4" ht="33.950000000000003" customHeight="1" x14ac:dyDescent="0.2">
      <c r="A2918" s="20" t="s">
        <v>16542</v>
      </c>
      <c r="B2918" s="21" t="s">
        <v>16543</v>
      </c>
      <c r="C2918" s="22" t="s">
        <v>97</v>
      </c>
      <c r="D2918" s="23" t="s">
        <v>15122</v>
      </c>
    </row>
    <row r="2919" spans="1:4" ht="33.950000000000003" customHeight="1" x14ac:dyDescent="0.2">
      <c r="A2919" s="20" t="s">
        <v>16544</v>
      </c>
      <c r="B2919" s="21" t="s">
        <v>16545</v>
      </c>
      <c r="C2919" s="22" t="s">
        <v>97</v>
      </c>
      <c r="D2919" s="23" t="s">
        <v>16546</v>
      </c>
    </row>
    <row r="2920" spans="1:4" ht="33.950000000000003" customHeight="1" x14ac:dyDescent="0.2">
      <c r="A2920" s="20" t="s">
        <v>16547</v>
      </c>
      <c r="B2920" s="21" t="s">
        <v>16548</v>
      </c>
      <c r="C2920" s="22" t="s">
        <v>97</v>
      </c>
      <c r="D2920" s="23" t="s">
        <v>16546</v>
      </c>
    </row>
    <row r="2921" spans="1:4" ht="33.950000000000003" customHeight="1" x14ac:dyDescent="0.2">
      <c r="A2921" s="20" t="s">
        <v>16549</v>
      </c>
      <c r="B2921" s="21" t="s">
        <v>16550</v>
      </c>
      <c r="C2921" s="22" t="s">
        <v>97</v>
      </c>
      <c r="D2921" s="23" t="s">
        <v>16020</v>
      </c>
    </row>
    <row r="2922" spans="1:4" ht="33.950000000000003" customHeight="1" x14ac:dyDescent="0.2">
      <c r="A2922" s="20" t="s">
        <v>16551</v>
      </c>
      <c r="B2922" s="21" t="s">
        <v>16552</v>
      </c>
      <c r="C2922" s="22" t="s">
        <v>97</v>
      </c>
      <c r="D2922" s="23" t="s">
        <v>16553</v>
      </c>
    </row>
    <row r="2923" spans="1:4" ht="33.950000000000003" customHeight="1" x14ac:dyDescent="0.2">
      <c r="A2923" s="20" t="s">
        <v>16554</v>
      </c>
      <c r="B2923" s="21" t="s">
        <v>16555</v>
      </c>
      <c r="C2923" s="22" t="s">
        <v>97</v>
      </c>
      <c r="D2923" s="23" t="s">
        <v>9280</v>
      </c>
    </row>
    <row r="2924" spans="1:4" ht="33.950000000000003" customHeight="1" x14ac:dyDescent="0.2">
      <c r="A2924" s="20" t="s">
        <v>16556</v>
      </c>
      <c r="B2924" s="21" t="s">
        <v>16557</v>
      </c>
      <c r="C2924" s="22" t="s">
        <v>97</v>
      </c>
      <c r="D2924" s="23" t="s">
        <v>10473</v>
      </c>
    </row>
    <row r="2925" spans="1:4" ht="33.950000000000003" customHeight="1" x14ac:dyDescent="0.2">
      <c r="A2925" s="20" t="s">
        <v>16558</v>
      </c>
      <c r="B2925" s="21" t="s">
        <v>16559</v>
      </c>
      <c r="C2925" s="22" t="s">
        <v>97</v>
      </c>
      <c r="D2925" s="23" t="s">
        <v>10177</v>
      </c>
    </row>
    <row r="2926" spans="1:4" ht="33.950000000000003" customHeight="1" x14ac:dyDescent="0.2">
      <c r="A2926" s="20" t="s">
        <v>16560</v>
      </c>
      <c r="B2926" s="21" t="s">
        <v>16561</v>
      </c>
      <c r="C2926" s="22" t="s">
        <v>97</v>
      </c>
      <c r="D2926" s="23" t="s">
        <v>16562</v>
      </c>
    </row>
    <row r="2927" spans="1:4" ht="33.950000000000003" customHeight="1" x14ac:dyDescent="0.2">
      <c r="A2927" s="20" t="s">
        <v>16563</v>
      </c>
      <c r="B2927" s="21" t="s">
        <v>16564</v>
      </c>
      <c r="C2927" s="22" t="s">
        <v>97</v>
      </c>
      <c r="D2927" s="23" t="s">
        <v>16562</v>
      </c>
    </row>
    <row r="2928" spans="1:4" ht="33.950000000000003" customHeight="1" x14ac:dyDescent="0.2">
      <c r="A2928" s="20" t="s">
        <v>16565</v>
      </c>
      <c r="B2928" s="21" t="s">
        <v>16566</v>
      </c>
      <c r="C2928" s="22" t="s">
        <v>97</v>
      </c>
      <c r="D2928" s="23" t="s">
        <v>16567</v>
      </c>
    </row>
    <row r="2929" spans="1:4" ht="33.950000000000003" customHeight="1" x14ac:dyDescent="0.2">
      <c r="A2929" s="20" t="s">
        <v>16568</v>
      </c>
      <c r="B2929" s="21" t="s">
        <v>16569</v>
      </c>
      <c r="C2929" s="22" t="s">
        <v>97</v>
      </c>
      <c r="D2929" s="23" t="s">
        <v>16570</v>
      </c>
    </row>
    <row r="2930" spans="1:4" ht="33.950000000000003" customHeight="1" x14ac:dyDescent="0.2">
      <c r="A2930" s="20" t="s">
        <v>16571</v>
      </c>
      <c r="B2930" s="21" t="s">
        <v>16572</v>
      </c>
      <c r="C2930" s="22" t="s">
        <v>97</v>
      </c>
      <c r="D2930" s="23" t="s">
        <v>16573</v>
      </c>
    </row>
    <row r="2931" spans="1:4" ht="33.950000000000003" customHeight="1" x14ac:dyDescent="0.2">
      <c r="A2931" s="20" t="s">
        <v>16574</v>
      </c>
      <c r="B2931" s="21" t="s">
        <v>16575</v>
      </c>
      <c r="C2931" s="22" t="s">
        <v>97</v>
      </c>
      <c r="D2931" s="23" t="s">
        <v>16576</v>
      </c>
    </row>
    <row r="2932" spans="1:4" ht="33.950000000000003" customHeight="1" x14ac:dyDescent="0.2">
      <c r="A2932" s="20" t="s">
        <v>16577</v>
      </c>
      <c r="B2932" s="21" t="s">
        <v>16578</v>
      </c>
      <c r="C2932" s="22" t="s">
        <v>97</v>
      </c>
      <c r="D2932" s="23" t="s">
        <v>16573</v>
      </c>
    </row>
    <row r="2933" spans="1:4" ht="33.950000000000003" customHeight="1" x14ac:dyDescent="0.2">
      <c r="A2933" s="20" t="s">
        <v>16579</v>
      </c>
      <c r="B2933" s="21" t="s">
        <v>16580</v>
      </c>
      <c r="C2933" s="22" t="s">
        <v>97</v>
      </c>
      <c r="D2933" s="23" t="s">
        <v>16581</v>
      </c>
    </row>
    <row r="2934" spans="1:4" ht="33.950000000000003" customHeight="1" x14ac:dyDescent="0.2">
      <c r="A2934" s="20" t="s">
        <v>16582</v>
      </c>
      <c r="B2934" s="21" t="s">
        <v>16583</v>
      </c>
      <c r="C2934" s="22" t="s">
        <v>97</v>
      </c>
      <c r="D2934" s="23" t="s">
        <v>16581</v>
      </c>
    </row>
    <row r="2935" spans="1:4" ht="33.950000000000003" customHeight="1" x14ac:dyDescent="0.2">
      <c r="A2935" s="20" t="s">
        <v>16584</v>
      </c>
      <c r="B2935" s="21" t="s">
        <v>16585</v>
      </c>
      <c r="C2935" s="22" t="s">
        <v>97</v>
      </c>
      <c r="D2935" s="23" t="s">
        <v>16586</v>
      </c>
    </row>
    <row r="2936" spans="1:4" ht="33.950000000000003" customHeight="1" x14ac:dyDescent="0.2">
      <c r="A2936" s="20" t="s">
        <v>16587</v>
      </c>
      <c r="B2936" s="21" t="s">
        <v>16588</v>
      </c>
      <c r="C2936" s="22" t="s">
        <v>97</v>
      </c>
      <c r="D2936" s="23" t="s">
        <v>16589</v>
      </c>
    </row>
    <row r="2937" spans="1:4" ht="33.950000000000003" customHeight="1" x14ac:dyDescent="0.2">
      <c r="A2937" s="20" t="s">
        <v>16590</v>
      </c>
      <c r="B2937" s="21" t="s">
        <v>16591</v>
      </c>
      <c r="C2937" s="22" t="s">
        <v>97</v>
      </c>
      <c r="D2937" s="23" t="s">
        <v>16592</v>
      </c>
    </row>
    <row r="2938" spans="1:4" ht="33.950000000000003" customHeight="1" x14ac:dyDescent="0.2">
      <c r="A2938" s="20" t="s">
        <v>16593</v>
      </c>
      <c r="B2938" s="21" t="s">
        <v>16594</v>
      </c>
      <c r="C2938" s="22" t="s">
        <v>97</v>
      </c>
      <c r="D2938" s="23" t="s">
        <v>16595</v>
      </c>
    </row>
    <row r="2939" spans="1:4" ht="33.950000000000003" customHeight="1" x14ac:dyDescent="0.2">
      <c r="A2939" s="20" t="s">
        <v>16596</v>
      </c>
      <c r="B2939" s="21" t="s">
        <v>16597</v>
      </c>
      <c r="C2939" s="22" t="s">
        <v>97</v>
      </c>
      <c r="D2939" s="23" t="s">
        <v>16598</v>
      </c>
    </row>
    <row r="2940" spans="1:4" ht="33.950000000000003" customHeight="1" x14ac:dyDescent="0.2">
      <c r="A2940" s="20" t="s">
        <v>16599</v>
      </c>
      <c r="B2940" s="21" t="s">
        <v>16600</v>
      </c>
      <c r="C2940" s="22" t="s">
        <v>97</v>
      </c>
      <c r="D2940" s="23" t="s">
        <v>16601</v>
      </c>
    </row>
    <row r="2941" spans="1:4" ht="33.950000000000003" customHeight="1" x14ac:dyDescent="0.2">
      <c r="A2941" s="20" t="s">
        <v>16602</v>
      </c>
      <c r="B2941" s="21" t="s">
        <v>16603</v>
      </c>
      <c r="C2941" s="22" t="s">
        <v>97</v>
      </c>
      <c r="D2941" s="23" t="s">
        <v>16604</v>
      </c>
    </row>
    <row r="2942" spans="1:4" ht="33.950000000000003" customHeight="1" x14ac:dyDescent="0.2">
      <c r="A2942" s="20" t="s">
        <v>16605</v>
      </c>
      <c r="B2942" s="21" t="s">
        <v>16606</v>
      </c>
      <c r="C2942" s="22" t="s">
        <v>97</v>
      </c>
      <c r="D2942" s="23" t="s">
        <v>16607</v>
      </c>
    </row>
    <row r="2943" spans="1:4" ht="33.950000000000003" customHeight="1" x14ac:dyDescent="0.2">
      <c r="A2943" s="20" t="s">
        <v>16608</v>
      </c>
      <c r="B2943" s="21" t="s">
        <v>16609</v>
      </c>
      <c r="C2943" s="22" t="s">
        <v>97</v>
      </c>
      <c r="D2943" s="23" t="s">
        <v>16610</v>
      </c>
    </row>
    <row r="2944" spans="1:4" ht="33.950000000000003" customHeight="1" x14ac:dyDescent="0.2">
      <c r="A2944" s="20" t="s">
        <v>16611</v>
      </c>
      <c r="B2944" s="21" t="s">
        <v>16612</v>
      </c>
      <c r="C2944" s="22" t="s">
        <v>97</v>
      </c>
      <c r="D2944" s="23" t="s">
        <v>16613</v>
      </c>
    </row>
    <row r="2945" spans="1:4" ht="33.950000000000003" customHeight="1" x14ac:dyDescent="0.2">
      <c r="A2945" s="20" t="s">
        <v>16614</v>
      </c>
      <c r="B2945" s="21" t="s">
        <v>16615</v>
      </c>
      <c r="C2945" s="22" t="s">
        <v>97</v>
      </c>
      <c r="D2945" s="23" t="s">
        <v>16616</v>
      </c>
    </row>
    <row r="2946" spans="1:4" ht="33.950000000000003" customHeight="1" x14ac:dyDescent="0.2">
      <c r="A2946" s="20" t="s">
        <v>16617</v>
      </c>
      <c r="B2946" s="21" t="s">
        <v>16618</v>
      </c>
      <c r="C2946" s="22" t="s">
        <v>97</v>
      </c>
      <c r="D2946" s="23" t="s">
        <v>16619</v>
      </c>
    </row>
    <row r="2947" spans="1:4" ht="33.950000000000003" customHeight="1" x14ac:dyDescent="0.2">
      <c r="A2947" s="20" t="s">
        <v>16620</v>
      </c>
      <c r="B2947" s="21" t="s">
        <v>16621</v>
      </c>
      <c r="C2947" s="22" t="s">
        <v>97</v>
      </c>
      <c r="D2947" s="23" t="s">
        <v>16622</v>
      </c>
    </row>
    <row r="2948" spans="1:4" ht="33.950000000000003" customHeight="1" x14ac:dyDescent="0.2">
      <c r="A2948" s="20" t="s">
        <v>16623</v>
      </c>
      <c r="B2948" s="21" t="s">
        <v>16624</v>
      </c>
      <c r="C2948" s="22" t="s">
        <v>97</v>
      </c>
      <c r="D2948" s="23" t="s">
        <v>16625</v>
      </c>
    </row>
    <row r="2949" spans="1:4" ht="33.950000000000003" customHeight="1" x14ac:dyDescent="0.2">
      <c r="A2949" s="20" t="s">
        <v>16626</v>
      </c>
      <c r="B2949" s="21" t="s">
        <v>16627</v>
      </c>
      <c r="C2949" s="22" t="s">
        <v>97</v>
      </c>
      <c r="D2949" s="23" t="s">
        <v>16628</v>
      </c>
    </row>
    <row r="2950" spans="1:4" ht="33.950000000000003" customHeight="1" x14ac:dyDescent="0.2">
      <c r="A2950" s="20" t="s">
        <v>16629</v>
      </c>
      <c r="B2950" s="21" t="s">
        <v>16630</v>
      </c>
      <c r="C2950" s="22" t="s">
        <v>97</v>
      </c>
      <c r="D2950" s="23" t="s">
        <v>16631</v>
      </c>
    </row>
    <row r="2951" spans="1:4" ht="33.950000000000003" customHeight="1" x14ac:dyDescent="0.2">
      <c r="A2951" s="20" t="s">
        <v>16632</v>
      </c>
      <c r="B2951" s="21" t="s">
        <v>16633</v>
      </c>
      <c r="C2951" s="22" t="s">
        <v>97</v>
      </c>
      <c r="D2951" s="23" t="s">
        <v>16634</v>
      </c>
    </row>
    <row r="2952" spans="1:4" ht="33.950000000000003" customHeight="1" x14ac:dyDescent="0.2">
      <c r="A2952" s="20" t="s">
        <v>16635</v>
      </c>
      <c r="B2952" s="21" t="s">
        <v>16636</v>
      </c>
      <c r="C2952" s="22" t="s">
        <v>97</v>
      </c>
      <c r="D2952" s="23" t="s">
        <v>16637</v>
      </c>
    </row>
    <row r="2953" spans="1:4" ht="33.950000000000003" customHeight="1" x14ac:dyDescent="0.2">
      <c r="A2953" s="20" t="s">
        <v>16638</v>
      </c>
      <c r="B2953" s="21" t="s">
        <v>16639</v>
      </c>
      <c r="C2953" s="22" t="s">
        <v>97</v>
      </c>
      <c r="D2953" s="23" t="s">
        <v>16640</v>
      </c>
    </row>
    <row r="2954" spans="1:4" ht="33.950000000000003" customHeight="1" x14ac:dyDescent="0.2">
      <c r="A2954" s="20" t="s">
        <v>16641</v>
      </c>
      <c r="B2954" s="21" t="s">
        <v>16642</v>
      </c>
      <c r="C2954" s="22" t="s">
        <v>97</v>
      </c>
      <c r="D2954" s="23" t="s">
        <v>16643</v>
      </c>
    </row>
    <row r="2955" spans="1:4" ht="33.950000000000003" customHeight="1" x14ac:dyDescent="0.2">
      <c r="A2955" s="20" t="s">
        <v>16644</v>
      </c>
      <c r="B2955" s="21" t="s">
        <v>16645</v>
      </c>
      <c r="C2955" s="22" t="s">
        <v>97</v>
      </c>
      <c r="D2955" s="23" t="s">
        <v>16646</v>
      </c>
    </row>
    <row r="2956" spans="1:4" ht="33.950000000000003" customHeight="1" x14ac:dyDescent="0.2">
      <c r="A2956" s="20" t="s">
        <v>16647</v>
      </c>
      <c r="B2956" s="21" t="s">
        <v>16648</v>
      </c>
      <c r="C2956" s="22" t="s">
        <v>97</v>
      </c>
      <c r="D2956" s="23" t="s">
        <v>16649</v>
      </c>
    </row>
    <row r="2957" spans="1:4" ht="33.950000000000003" customHeight="1" x14ac:dyDescent="0.2">
      <c r="A2957" s="20" t="s">
        <v>16650</v>
      </c>
      <c r="B2957" s="21" t="s">
        <v>16651</v>
      </c>
      <c r="C2957" s="22" t="s">
        <v>97</v>
      </c>
      <c r="D2957" s="23" t="s">
        <v>16652</v>
      </c>
    </row>
    <row r="2958" spans="1:4" ht="33.950000000000003" customHeight="1" x14ac:dyDescent="0.2">
      <c r="A2958" s="20" t="s">
        <v>16653</v>
      </c>
      <c r="B2958" s="21" t="s">
        <v>16654</v>
      </c>
      <c r="C2958" s="22" t="s">
        <v>97</v>
      </c>
      <c r="D2958" s="23" t="s">
        <v>16655</v>
      </c>
    </row>
    <row r="2959" spans="1:4" ht="33.950000000000003" customHeight="1" x14ac:dyDescent="0.2">
      <c r="A2959" s="20" t="s">
        <v>16656</v>
      </c>
      <c r="B2959" s="21" t="s">
        <v>16657</v>
      </c>
      <c r="C2959" s="22" t="s">
        <v>97</v>
      </c>
      <c r="D2959" s="23" t="s">
        <v>16658</v>
      </c>
    </row>
    <row r="2960" spans="1:4" ht="33.950000000000003" customHeight="1" x14ac:dyDescent="0.2">
      <c r="A2960" s="20" t="s">
        <v>16659</v>
      </c>
      <c r="B2960" s="21" t="s">
        <v>16660</v>
      </c>
      <c r="C2960" s="22" t="s">
        <v>97</v>
      </c>
      <c r="D2960" s="23" t="s">
        <v>16661</v>
      </c>
    </row>
    <row r="2961" spans="1:4" ht="33.950000000000003" customHeight="1" x14ac:dyDescent="0.2">
      <c r="A2961" s="20" t="s">
        <v>16662</v>
      </c>
      <c r="B2961" s="21" t="s">
        <v>16663</v>
      </c>
      <c r="C2961" s="22" t="s">
        <v>97</v>
      </c>
      <c r="D2961" s="23" t="s">
        <v>16664</v>
      </c>
    </row>
    <row r="2962" spans="1:4" ht="33.950000000000003" customHeight="1" x14ac:dyDescent="0.2">
      <c r="A2962" s="20" t="s">
        <v>16665</v>
      </c>
      <c r="B2962" s="21" t="s">
        <v>16666</v>
      </c>
      <c r="C2962" s="22" t="s">
        <v>97</v>
      </c>
      <c r="D2962" s="23" t="s">
        <v>16667</v>
      </c>
    </row>
    <row r="2963" spans="1:4" ht="33.950000000000003" customHeight="1" x14ac:dyDescent="0.2">
      <c r="A2963" s="20" t="s">
        <v>16668</v>
      </c>
      <c r="B2963" s="21" t="s">
        <v>16669</v>
      </c>
      <c r="C2963" s="22" t="s">
        <v>97</v>
      </c>
      <c r="D2963" s="23" t="s">
        <v>16670</v>
      </c>
    </row>
    <row r="2964" spans="1:4" ht="33.950000000000003" customHeight="1" x14ac:dyDescent="0.2">
      <c r="A2964" s="20" t="s">
        <v>16671</v>
      </c>
      <c r="B2964" s="21" t="s">
        <v>16672</v>
      </c>
      <c r="C2964" s="22" t="s">
        <v>97</v>
      </c>
      <c r="D2964" s="23" t="s">
        <v>16673</v>
      </c>
    </row>
    <row r="2965" spans="1:4" ht="33.950000000000003" customHeight="1" x14ac:dyDescent="0.2">
      <c r="A2965" s="20" t="s">
        <v>16674</v>
      </c>
      <c r="B2965" s="21" t="s">
        <v>16675</v>
      </c>
      <c r="C2965" s="22" t="s">
        <v>97</v>
      </c>
      <c r="D2965" s="23" t="s">
        <v>16676</v>
      </c>
    </row>
    <row r="2966" spans="1:4" ht="33.950000000000003" customHeight="1" x14ac:dyDescent="0.2">
      <c r="A2966" s="20" t="s">
        <v>16677</v>
      </c>
      <c r="B2966" s="21" t="s">
        <v>16678</v>
      </c>
      <c r="C2966" s="22" t="s">
        <v>97</v>
      </c>
      <c r="D2966" s="23" t="s">
        <v>16679</v>
      </c>
    </row>
    <row r="2967" spans="1:4" ht="33.950000000000003" customHeight="1" x14ac:dyDescent="0.2">
      <c r="A2967" s="20" t="s">
        <v>16680</v>
      </c>
      <c r="B2967" s="21" t="s">
        <v>16681</v>
      </c>
      <c r="C2967" s="22" t="s">
        <v>97</v>
      </c>
      <c r="D2967" s="23" t="s">
        <v>16682</v>
      </c>
    </row>
    <row r="2968" spans="1:4" ht="33.950000000000003" customHeight="1" x14ac:dyDescent="0.2">
      <c r="A2968" s="20" t="s">
        <v>16683</v>
      </c>
      <c r="B2968" s="21" t="s">
        <v>16684</v>
      </c>
      <c r="C2968" s="22" t="s">
        <v>97</v>
      </c>
      <c r="D2968" s="23" t="s">
        <v>15932</v>
      </c>
    </row>
    <row r="2969" spans="1:4" ht="33.950000000000003" customHeight="1" x14ac:dyDescent="0.2">
      <c r="A2969" s="20" t="s">
        <v>16685</v>
      </c>
      <c r="B2969" s="21" t="s">
        <v>16686</v>
      </c>
      <c r="C2969" s="22" t="s">
        <v>97</v>
      </c>
      <c r="D2969" s="23" t="s">
        <v>16242</v>
      </c>
    </row>
    <row r="2970" spans="1:4" ht="33.950000000000003" customHeight="1" x14ac:dyDescent="0.2">
      <c r="A2970" s="20" t="s">
        <v>16687</v>
      </c>
      <c r="B2970" s="21" t="s">
        <v>16688</v>
      </c>
      <c r="C2970" s="22" t="s">
        <v>97</v>
      </c>
      <c r="D2970" s="23" t="s">
        <v>16689</v>
      </c>
    </row>
    <row r="2971" spans="1:4" ht="33.950000000000003" customHeight="1" x14ac:dyDescent="0.2">
      <c r="A2971" s="20" t="s">
        <v>16690</v>
      </c>
      <c r="B2971" s="21" t="s">
        <v>16691</v>
      </c>
      <c r="C2971" s="22" t="s">
        <v>97</v>
      </c>
      <c r="D2971" s="23" t="s">
        <v>16692</v>
      </c>
    </row>
    <row r="2972" spans="1:4" ht="33.950000000000003" customHeight="1" x14ac:dyDescent="0.2">
      <c r="A2972" s="20" t="s">
        <v>16693</v>
      </c>
      <c r="B2972" s="21" t="s">
        <v>16694</v>
      </c>
      <c r="C2972" s="22" t="s">
        <v>97</v>
      </c>
      <c r="D2972" s="23" t="s">
        <v>16695</v>
      </c>
    </row>
    <row r="2973" spans="1:4" ht="33.950000000000003" customHeight="1" x14ac:dyDescent="0.2">
      <c r="A2973" s="20" t="s">
        <v>16696</v>
      </c>
      <c r="B2973" s="21" t="s">
        <v>16697</v>
      </c>
      <c r="C2973" s="22" t="s">
        <v>97</v>
      </c>
      <c r="D2973" s="23" t="s">
        <v>16698</v>
      </c>
    </row>
    <row r="2974" spans="1:4" ht="33.950000000000003" customHeight="1" x14ac:dyDescent="0.2">
      <c r="A2974" s="20" t="s">
        <v>16699</v>
      </c>
      <c r="B2974" s="21" t="s">
        <v>16700</v>
      </c>
      <c r="C2974" s="22" t="s">
        <v>97</v>
      </c>
      <c r="D2974" s="23" t="s">
        <v>16701</v>
      </c>
    </row>
    <row r="2975" spans="1:4" ht="33.950000000000003" customHeight="1" x14ac:dyDescent="0.2">
      <c r="A2975" s="20" t="s">
        <v>16702</v>
      </c>
      <c r="B2975" s="21" t="s">
        <v>16703</v>
      </c>
      <c r="C2975" s="22" t="s">
        <v>97</v>
      </c>
      <c r="D2975" s="23" t="s">
        <v>16704</v>
      </c>
    </row>
    <row r="2976" spans="1:4" ht="33.950000000000003" customHeight="1" x14ac:dyDescent="0.2">
      <c r="A2976" s="20" t="s">
        <v>16705</v>
      </c>
      <c r="B2976" s="21" t="s">
        <v>16706</v>
      </c>
      <c r="C2976" s="22" t="s">
        <v>97</v>
      </c>
      <c r="D2976" s="23" t="s">
        <v>16362</v>
      </c>
    </row>
    <row r="2977" spans="1:4" ht="33.950000000000003" customHeight="1" x14ac:dyDescent="0.2">
      <c r="A2977" s="20" t="s">
        <v>16707</v>
      </c>
      <c r="B2977" s="21" t="s">
        <v>16708</v>
      </c>
      <c r="C2977" s="22" t="s">
        <v>97</v>
      </c>
      <c r="D2977" s="23" t="s">
        <v>16709</v>
      </c>
    </row>
    <row r="2978" spans="1:4" ht="33.950000000000003" customHeight="1" x14ac:dyDescent="0.2">
      <c r="A2978" s="20" t="s">
        <v>16710</v>
      </c>
      <c r="B2978" s="21" t="s">
        <v>16711</v>
      </c>
      <c r="C2978" s="22" t="s">
        <v>97</v>
      </c>
      <c r="D2978" s="23" t="s">
        <v>16712</v>
      </c>
    </row>
    <row r="2979" spans="1:4" ht="33.950000000000003" customHeight="1" x14ac:dyDescent="0.2">
      <c r="A2979" s="20" t="s">
        <v>16713</v>
      </c>
      <c r="B2979" s="21" t="s">
        <v>16714</v>
      </c>
      <c r="C2979" s="22" t="s">
        <v>97</v>
      </c>
      <c r="D2979" s="23" t="s">
        <v>16715</v>
      </c>
    </row>
    <row r="2980" spans="1:4" ht="33.950000000000003" customHeight="1" x14ac:dyDescent="0.2">
      <c r="A2980" s="20" t="s">
        <v>16716</v>
      </c>
      <c r="B2980" s="21" t="s">
        <v>16717</v>
      </c>
      <c r="C2980" s="22" t="s">
        <v>97</v>
      </c>
      <c r="D2980" s="23" t="s">
        <v>16718</v>
      </c>
    </row>
    <row r="2981" spans="1:4" ht="33.950000000000003" customHeight="1" x14ac:dyDescent="0.2">
      <c r="A2981" s="20" t="s">
        <v>16719</v>
      </c>
      <c r="B2981" s="21" t="s">
        <v>16720</v>
      </c>
      <c r="C2981" s="22" t="s">
        <v>97</v>
      </c>
      <c r="D2981" s="23" t="s">
        <v>16721</v>
      </c>
    </row>
    <row r="2982" spans="1:4" ht="33.950000000000003" customHeight="1" x14ac:dyDescent="0.2">
      <c r="A2982" s="20" t="s">
        <v>16722</v>
      </c>
      <c r="B2982" s="21" t="s">
        <v>16723</v>
      </c>
      <c r="C2982" s="22" t="s">
        <v>97</v>
      </c>
      <c r="D2982" s="23" t="s">
        <v>16724</v>
      </c>
    </row>
    <row r="2983" spans="1:4" ht="33.950000000000003" customHeight="1" x14ac:dyDescent="0.2">
      <c r="A2983" s="20" t="s">
        <v>16725</v>
      </c>
      <c r="B2983" s="21" t="s">
        <v>16726</v>
      </c>
      <c r="C2983" s="22" t="s">
        <v>97</v>
      </c>
      <c r="D2983" s="23" t="s">
        <v>16727</v>
      </c>
    </row>
    <row r="2984" spans="1:4" ht="33.950000000000003" customHeight="1" x14ac:dyDescent="0.2">
      <c r="A2984" s="20" t="s">
        <v>16728</v>
      </c>
      <c r="B2984" s="21" t="s">
        <v>16729</v>
      </c>
      <c r="C2984" s="22" t="s">
        <v>97</v>
      </c>
      <c r="D2984" s="23" t="s">
        <v>16730</v>
      </c>
    </row>
    <row r="2985" spans="1:4" ht="33.950000000000003" customHeight="1" x14ac:dyDescent="0.2">
      <c r="A2985" s="20" t="s">
        <v>16731</v>
      </c>
      <c r="B2985" s="21" t="s">
        <v>16732</v>
      </c>
      <c r="C2985" s="22" t="s">
        <v>97</v>
      </c>
      <c r="D2985" s="23" t="s">
        <v>16733</v>
      </c>
    </row>
    <row r="2986" spans="1:4" ht="33.950000000000003" customHeight="1" x14ac:dyDescent="0.2">
      <c r="A2986" s="20" t="s">
        <v>16734</v>
      </c>
      <c r="B2986" s="21" t="s">
        <v>16735</v>
      </c>
      <c r="C2986" s="22" t="s">
        <v>97</v>
      </c>
      <c r="D2986" s="23" t="s">
        <v>9902</v>
      </c>
    </row>
    <row r="2987" spans="1:4" ht="33.950000000000003" customHeight="1" x14ac:dyDescent="0.2">
      <c r="A2987" s="20" t="s">
        <v>16736</v>
      </c>
      <c r="B2987" s="21" t="s">
        <v>16737</v>
      </c>
      <c r="C2987" s="22" t="s">
        <v>97</v>
      </c>
      <c r="D2987" s="23" t="s">
        <v>16738</v>
      </c>
    </row>
    <row r="2988" spans="1:4" ht="33.950000000000003" customHeight="1" x14ac:dyDescent="0.2">
      <c r="A2988" s="20" t="s">
        <v>16739</v>
      </c>
      <c r="B2988" s="21" t="s">
        <v>16740</v>
      </c>
      <c r="C2988" s="22" t="s">
        <v>97</v>
      </c>
      <c r="D2988" s="23" t="s">
        <v>16741</v>
      </c>
    </row>
    <row r="2989" spans="1:4" ht="33.950000000000003" customHeight="1" x14ac:dyDescent="0.2">
      <c r="A2989" s="20" t="s">
        <v>16742</v>
      </c>
      <c r="B2989" s="21" t="s">
        <v>16743</v>
      </c>
      <c r="C2989" s="22" t="s">
        <v>97</v>
      </c>
      <c r="D2989" s="23" t="s">
        <v>16744</v>
      </c>
    </row>
    <row r="2990" spans="1:4" ht="33.950000000000003" customHeight="1" x14ac:dyDescent="0.2">
      <c r="A2990" s="20" t="s">
        <v>16745</v>
      </c>
      <c r="B2990" s="21" t="s">
        <v>16746</v>
      </c>
      <c r="C2990" s="22" t="s">
        <v>97</v>
      </c>
      <c r="D2990" s="23" t="s">
        <v>16747</v>
      </c>
    </row>
    <row r="2991" spans="1:4" ht="33.950000000000003" customHeight="1" x14ac:dyDescent="0.2">
      <c r="A2991" s="20" t="s">
        <v>16748</v>
      </c>
      <c r="B2991" s="21" t="s">
        <v>16749</v>
      </c>
      <c r="C2991" s="22" t="s">
        <v>97</v>
      </c>
      <c r="D2991" s="23" t="s">
        <v>16750</v>
      </c>
    </row>
    <row r="2992" spans="1:4" ht="33.950000000000003" customHeight="1" x14ac:dyDescent="0.2">
      <c r="A2992" s="20" t="s">
        <v>16751</v>
      </c>
      <c r="B2992" s="21" t="s">
        <v>16752</v>
      </c>
      <c r="C2992" s="22" t="s">
        <v>97</v>
      </c>
      <c r="D2992" s="23" t="s">
        <v>16753</v>
      </c>
    </row>
    <row r="2993" spans="1:4" ht="33.950000000000003" customHeight="1" x14ac:dyDescent="0.2">
      <c r="A2993" s="20" t="s">
        <v>16754</v>
      </c>
      <c r="B2993" s="21" t="s">
        <v>16755</v>
      </c>
      <c r="C2993" s="22" t="s">
        <v>97</v>
      </c>
      <c r="D2993" s="23" t="s">
        <v>16756</v>
      </c>
    </row>
    <row r="2994" spans="1:4" ht="33.950000000000003" customHeight="1" x14ac:dyDescent="0.2">
      <c r="A2994" s="20" t="s">
        <v>16757</v>
      </c>
      <c r="B2994" s="21" t="s">
        <v>16758</v>
      </c>
      <c r="C2994" s="22" t="s">
        <v>97</v>
      </c>
      <c r="D2994" s="23" t="s">
        <v>16759</v>
      </c>
    </row>
    <row r="2995" spans="1:4" ht="33.950000000000003" customHeight="1" x14ac:dyDescent="0.2">
      <c r="A2995" s="20" t="s">
        <v>16760</v>
      </c>
      <c r="B2995" s="21" t="s">
        <v>16761</v>
      </c>
      <c r="C2995" s="22" t="s">
        <v>97</v>
      </c>
      <c r="D2995" s="23" t="s">
        <v>16762</v>
      </c>
    </row>
    <row r="2996" spans="1:4" ht="33.950000000000003" customHeight="1" x14ac:dyDescent="0.2">
      <c r="A2996" s="20" t="s">
        <v>16763</v>
      </c>
      <c r="B2996" s="21" t="s">
        <v>16764</v>
      </c>
      <c r="C2996" s="22" t="s">
        <v>97</v>
      </c>
      <c r="D2996" s="23" t="s">
        <v>16765</v>
      </c>
    </row>
    <row r="2997" spans="1:4" ht="33.950000000000003" customHeight="1" x14ac:dyDescent="0.2">
      <c r="A2997" s="20" t="s">
        <v>16766</v>
      </c>
      <c r="B2997" s="21" t="s">
        <v>16767</v>
      </c>
      <c r="C2997" s="22" t="s">
        <v>97</v>
      </c>
      <c r="D2997" s="23" t="s">
        <v>16768</v>
      </c>
    </row>
    <row r="2998" spans="1:4" ht="33.950000000000003" customHeight="1" x14ac:dyDescent="0.2">
      <c r="A2998" s="20" t="s">
        <v>16769</v>
      </c>
      <c r="B2998" s="21" t="s">
        <v>16770</v>
      </c>
      <c r="C2998" s="22" t="s">
        <v>97</v>
      </c>
      <c r="D2998" s="23" t="s">
        <v>16771</v>
      </c>
    </row>
    <row r="2999" spans="1:4" ht="33.950000000000003" customHeight="1" x14ac:dyDescent="0.2">
      <c r="A2999" s="20" t="s">
        <v>16772</v>
      </c>
      <c r="B2999" s="21" t="s">
        <v>16773</v>
      </c>
      <c r="C2999" s="22" t="s">
        <v>97</v>
      </c>
      <c r="D2999" s="23" t="s">
        <v>16774</v>
      </c>
    </row>
    <row r="3000" spans="1:4" ht="33.950000000000003" customHeight="1" x14ac:dyDescent="0.2">
      <c r="A3000" s="20" t="s">
        <v>16775</v>
      </c>
      <c r="B3000" s="21" t="s">
        <v>16776</v>
      </c>
      <c r="C3000" s="22" t="s">
        <v>97</v>
      </c>
      <c r="D3000" s="23" t="s">
        <v>16777</v>
      </c>
    </row>
    <row r="3001" spans="1:4" ht="33.950000000000003" customHeight="1" x14ac:dyDescent="0.2">
      <c r="A3001" s="20" t="s">
        <v>16778</v>
      </c>
      <c r="B3001" s="21" t="s">
        <v>16779</v>
      </c>
      <c r="C3001" s="22" t="s">
        <v>97</v>
      </c>
      <c r="D3001" s="23" t="s">
        <v>16780</v>
      </c>
    </row>
    <row r="3002" spans="1:4" ht="33.950000000000003" customHeight="1" x14ac:dyDescent="0.2">
      <c r="A3002" s="20" t="s">
        <v>16781</v>
      </c>
      <c r="B3002" s="21" t="s">
        <v>16782</v>
      </c>
      <c r="C3002" s="22" t="s">
        <v>97</v>
      </c>
      <c r="D3002" s="23" t="s">
        <v>16783</v>
      </c>
    </row>
    <row r="3003" spans="1:4" ht="33.950000000000003" customHeight="1" x14ac:dyDescent="0.2">
      <c r="A3003" s="20" t="s">
        <v>16784</v>
      </c>
      <c r="B3003" s="21" t="s">
        <v>16785</v>
      </c>
      <c r="C3003" s="22" t="s">
        <v>97</v>
      </c>
      <c r="D3003" s="23" t="s">
        <v>8233</v>
      </c>
    </row>
    <row r="3004" spans="1:4" ht="33.950000000000003" customHeight="1" x14ac:dyDescent="0.2">
      <c r="A3004" s="20" t="s">
        <v>16786</v>
      </c>
      <c r="B3004" s="21" t="s">
        <v>16787</v>
      </c>
      <c r="C3004" s="22" t="s">
        <v>97</v>
      </c>
      <c r="D3004" s="23" t="s">
        <v>16788</v>
      </c>
    </row>
    <row r="3005" spans="1:4" ht="33.950000000000003" customHeight="1" x14ac:dyDescent="0.2">
      <c r="A3005" s="20" t="s">
        <v>16789</v>
      </c>
      <c r="B3005" s="21" t="s">
        <v>16790</v>
      </c>
      <c r="C3005" s="22" t="s">
        <v>97</v>
      </c>
      <c r="D3005" s="23" t="s">
        <v>16791</v>
      </c>
    </row>
    <row r="3006" spans="1:4" ht="33.950000000000003" customHeight="1" x14ac:dyDescent="0.2">
      <c r="A3006" s="20" t="s">
        <v>16792</v>
      </c>
      <c r="B3006" s="21" t="s">
        <v>16793</v>
      </c>
      <c r="C3006" s="22" t="s">
        <v>97</v>
      </c>
      <c r="D3006" s="23" t="s">
        <v>16794</v>
      </c>
    </row>
    <row r="3007" spans="1:4" ht="33.950000000000003" customHeight="1" x14ac:dyDescent="0.2">
      <c r="A3007" s="20" t="s">
        <v>16795</v>
      </c>
      <c r="B3007" s="21" t="s">
        <v>16796</v>
      </c>
      <c r="C3007" s="22" t="s">
        <v>97</v>
      </c>
      <c r="D3007" s="23" t="s">
        <v>9280</v>
      </c>
    </row>
    <row r="3008" spans="1:4" ht="33.950000000000003" customHeight="1" x14ac:dyDescent="0.2">
      <c r="A3008" s="20" t="s">
        <v>16797</v>
      </c>
      <c r="B3008" s="21" t="s">
        <v>16798</v>
      </c>
      <c r="C3008" s="22" t="s">
        <v>97</v>
      </c>
      <c r="D3008" s="23" t="s">
        <v>16799</v>
      </c>
    </row>
    <row r="3009" spans="1:4" ht="33.950000000000003" customHeight="1" x14ac:dyDescent="0.2">
      <c r="A3009" s="20" t="s">
        <v>16800</v>
      </c>
      <c r="B3009" s="21" t="s">
        <v>16801</v>
      </c>
      <c r="C3009" s="22" t="s">
        <v>97</v>
      </c>
      <c r="D3009" s="23" t="s">
        <v>16802</v>
      </c>
    </row>
    <row r="3010" spans="1:4" ht="33.950000000000003" customHeight="1" x14ac:dyDescent="0.2">
      <c r="A3010" s="20" t="s">
        <v>16803</v>
      </c>
      <c r="B3010" s="21" t="s">
        <v>16804</v>
      </c>
      <c r="C3010" s="22" t="s">
        <v>97</v>
      </c>
      <c r="D3010" s="23" t="s">
        <v>16805</v>
      </c>
    </row>
    <row r="3011" spans="1:4" ht="33.950000000000003" customHeight="1" x14ac:dyDescent="0.2">
      <c r="A3011" s="20" t="s">
        <v>16806</v>
      </c>
      <c r="B3011" s="21" t="s">
        <v>16807</v>
      </c>
      <c r="C3011" s="22" t="s">
        <v>97</v>
      </c>
      <c r="D3011" s="23" t="s">
        <v>16808</v>
      </c>
    </row>
    <row r="3012" spans="1:4" ht="33.950000000000003" customHeight="1" x14ac:dyDescent="0.2">
      <c r="A3012" s="20" t="s">
        <v>16809</v>
      </c>
      <c r="B3012" s="21" t="s">
        <v>16810</v>
      </c>
      <c r="C3012" s="22" t="s">
        <v>97</v>
      </c>
      <c r="D3012" s="23" t="s">
        <v>16811</v>
      </c>
    </row>
    <row r="3013" spans="1:4" ht="33.950000000000003" customHeight="1" x14ac:dyDescent="0.2">
      <c r="A3013" s="20" t="s">
        <v>16812</v>
      </c>
      <c r="B3013" s="21" t="s">
        <v>16813</v>
      </c>
      <c r="C3013" s="22" t="s">
        <v>97</v>
      </c>
      <c r="D3013" s="23" t="s">
        <v>10603</v>
      </c>
    </row>
    <row r="3014" spans="1:4" ht="33.950000000000003" customHeight="1" x14ac:dyDescent="0.2">
      <c r="A3014" s="20" t="s">
        <v>16814</v>
      </c>
      <c r="B3014" s="21" t="s">
        <v>16815</v>
      </c>
      <c r="C3014" s="22" t="s">
        <v>97</v>
      </c>
      <c r="D3014" s="23" t="s">
        <v>16816</v>
      </c>
    </row>
    <row r="3015" spans="1:4" ht="33.950000000000003" customHeight="1" x14ac:dyDescent="0.2">
      <c r="A3015" s="20" t="s">
        <v>16817</v>
      </c>
      <c r="B3015" s="21" t="s">
        <v>16818</v>
      </c>
      <c r="C3015" s="22" t="s">
        <v>97</v>
      </c>
      <c r="D3015" s="23" t="s">
        <v>16819</v>
      </c>
    </row>
    <row r="3016" spans="1:4" ht="33.950000000000003" customHeight="1" x14ac:dyDescent="0.2">
      <c r="A3016" s="20" t="s">
        <v>16820</v>
      </c>
      <c r="B3016" s="21" t="s">
        <v>16821</v>
      </c>
      <c r="C3016" s="22" t="s">
        <v>97</v>
      </c>
      <c r="D3016" s="23" t="s">
        <v>16822</v>
      </c>
    </row>
    <row r="3017" spans="1:4" ht="33.950000000000003" customHeight="1" x14ac:dyDescent="0.2">
      <c r="A3017" s="20" t="s">
        <v>16823</v>
      </c>
      <c r="B3017" s="21" t="s">
        <v>16824</v>
      </c>
      <c r="C3017" s="22" t="s">
        <v>97</v>
      </c>
      <c r="D3017" s="23" t="s">
        <v>16825</v>
      </c>
    </row>
    <row r="3018" spans="1:4" ht="33.950000000000003" customHeight="1" x14ac:dyDescent="0.2">
      <c r="A3018" s="20" t="s">
        <v>16826</v>
      </c>
      <c r="B3018" s="21" t="s">
        <v>16827</v>
      </c>
      <c r="C3018" s="22" t="s">
        <v>97</v>
      </c>
      <c r="D3018" s="23" t="s">
        <v>11099</v>
      </c>
    </row>
    <row r="3019" spans="1:4" ht="33.950000000000003" customHeight="1" x14ac:dyDescent="0.2">
      <c r="A3019" s="20" t="s">
        <v>16828</v>
      </c>
      <c r="B3019" s="21" t="s">
        <v>16829</v>
      </c>
      <c r="C3019" s="22" t="s">
        <v>97</v>
      </c>
      <c r="D3019" s="23" t="s">
        <v>16830</v>
      </c>
    </row>
    <row r="3020" spans="1:4" ht="33.950000000000003" customHeight="1" x14ac:dyDescent="0.2">
      <c r="A3020" s="20" t="s">
        <v>16831</v>
      </c>
      <c r="B3020" s="21" t="s">
        <v>16832</v>
      </c>
      <c r="C3020" s="22" t="s">
        <v>97</v>
      </c>
      <c r="D3020" s="23" t="s">
        <v>16833</v>
      </c>
    </row>
    <row r="3021" spans="1:4" ht="33.950000000000003" customHeight="1" x14ac:dyDescent="0.2">
      <c r="A3021" s="20" t="s">
        <v>16834</v>
      </c>
      <c r="B3021" s="21" t="s">
        <v>16835</v>
      </c>
      <c r="C3021" s="22" t="s">
        <v>97</v>
      </c>
      <c r="D3021" s="23" t="s">
        <v>11636</v>
      </c>
    </row>
    <row r="3022" spans="1:4" ht="33.950000000000003" customHeight="1" x14ac:dyDescent="0.2">
      <c r="A3022" s="20" t="s">
        <v>16836</v>
      </c>
      <c r="B3022" s="21" t="s">
        <v>16837</v>
      </c>
      <c r="C3022" s="22" t="s">
        <v>97</v>
      </c>
      <c r="D3022" s="23" t="s">
        <v>12031</v>
      </c>
    </row>
    <row r="3023" spans="1:4" ht="33.950000000000003" customHeight="1" x14ac:dyDescent="0.2">
      <c r="A3023" s="20" t="s">
        <v>16838</v>
      </c>
      <c r="B3023" s="21" t="s">
        <v>16839</v>
      </c>
      <c r="C3023" s="22" t="s">
        <v>97</v>
      </c>
      <c r="D3023" s="23" t="s">
        <v>16840</v>
      </c>
    </row>
    <row r="3024" spans="1:4" ht="33.950000000000003" customHeight="1" x14ac:dyDescent="0.2">
      <c r="A3024" s="20" t="s">
        <v>16841</v>
      </c>
      <c r="B3024" s="21" t="s">
        <v>16842</v>
      </c>
      <c r="C3024" s="22" t="s">
        <v>97</v>
      </c>
      <c r="D3024" s="23" t="s">
        <v>16843</v>
      </c>
    </row>
    <row r="3025" spans="1:4" ht="33.950000000000003" customHeight="1" x14ac:dyDescent="0.2">
      <c r="A3025" s="20" t="s">
        <v>16844</v>
      </c>
      <c r="B3025" s="21" t="s">
        <v>16845</v>
      </c>
      <c r="C3025" s="22" t="s">
        <v>97</v>
      </c>
      <c r="D3025" s="23" t="s">
        <v>16846</v>
      </c>
    </row>
    <row r="3026" spans="1:4" ht="33.950000000000003" customHeight="1" x14ac:dyDescent="0.2">
      <c r="A3026" s="20" t="s">
        <v>16847</v>
      </c>
      <c r="B3026" s="21" t="s">
        <v>16848</v>
      </c>
      <c r="C3026" s="22" t="s">
        <v>97</v>
      </c>
      <c r="D3026" s="23" t="s">
        <v>16849</v>
      </c>
    </row>
    <row r="3027" spans="1:4" ht="33.950000000000003" customHeight="1" x14ac:dyDescent="0.2">
      <c r="A3027" s="20" t="s">
        <v>16850</v>
      </c>
      <c r="B3027" s="21" t="s">
        <v>16851</v>
      </c>
      <c r="C3027" s="22" t="s">
        <v>97</v>
      </c>
      <c r="D3027" s="23" t="s">
        <v>16852</v>
      </c>
    </row>
    <row r="3028" spans="1:4" ht="33.950000000000003" customHeight="1" x14ac:dyDescent="0.2">
      <c r="A3028" s="20" t="s">
        <v>16853</v>
      </c>
      <c r="B3028" s="21" t="s">
        <v>16854</v>
      </c>
      <c r="C3028" s="22" t="s">
        <v>97</v>
      </c>
      <c r="D3028" s="23" t="s">
        <v>16855</v>
      </c>
    </row>
    <row r="3029" spans="1:4" ht="33.950000000000003" customHeight="1" x14ac:dyDescent="0.2">
      <c r="A3029" s="20" t="s">
        <v>16856</v>
      </c>
      <c r="B3029" s="21" t="s">
        <v>16857</v>
      </c>
      <c r="C3029" s="22" t="s">
        <v>97</v>
      </c>
      <c r="D3029" s="23" t="s">
        <v>16858</v>
      </c>
    </row>
    <row r="3030" spans="1:4" ht="33.950000000000003" customHeight="1" x14ac:dyDescent="0.2">
      <c r="A3030" s="20" t="s">
        <v>16859</v>
      </c>
      <c r="B3030" s="21" t="s">
        <v>16860</v>
      </c>
      <c r="C3030" s="22" t="s">
        <v>97</v>
      </c>
      <c r="D3030" s="23" t="s">
        <v>16861</v>
      </c>
    </row>
    <row r="3031" spans="1:4" ht="33.950000000000003" customHeight="1" x14ac:dyDescent="0.2">
      <c r="A3031" s="20" t="s">
        <v>16862</v>
      </c>
      <c r="B3031" s="21" t="s">
        <v>16863</v>
      </c>
      <c r="C3031" s="22" t="s">
        <v>97</v>
      </c>
      <c r="D3031" s="23" t="s">
        <v>16864</v>
      </c>
    </row>
    <row r="3032" spans="1:4" ht="33.950000000000003" customHeight="1" x14ac:dyDescent="0.2">
      <c r="A3032" s="20" t="s">
        <v>16865</v>
      </c>
      <c r="B3032" s="21" t="s">
        <v>16866</v>
      </c>
      <c r="C3032" s="22" t="s">
        <v>97</v>
      </c>
      <c r="D3032" s="23" t="s">
        <v>16867</v>
      </c>
    </row>
    <row r="3033" spans="1:4" ht="33.950000000000003" customHeight="1" x14ac:dyDescent="0.2">
      <c r="A3033" s="20" t="s">
        <v>16868</v>
      </c>
      <c r="B3033" s="21" t="s">
        <v>16869</v>
      </c>
      <c r="C3033" s="22" t="s">
        <v>97</v>
      </c>
      <c r="D3033" s="23" t="s">
        <v>16870</v>
      </c>
    </row>
    <row r="3034" spans="1:4" ht="33.950000000000003" customHeight="1" x14ac:dyDescent="0.2">
      <c r="A3034" s="20" t="s">
        <v>16871</v>
      </c>
      <c r="B3034" s="21" t="s">
        <v>16872</v>
      </c>
      <c r="C3034" s="22" t="s">
        <v>97</v>
      </c>
      <c r="D3034" s="23" t="s">
        <v>16873</v>
      </c>
    </row>
    <row r="3035" spans="1:4" ht="33.950000000000003" customHeight="1" x14ac:dyDescent="0.2">
      <c r="A3035" s="20" t="s">
        <v>16874</v>
      </c>
      <c r="B3035" s="21" t="s">
        <v>16875</v>
      </c>
      <c r="C3035" s="22" t="s">
        <v>97</v>
      </c>
      <c r="D3035" s="23" t="s">
        <v>16876</v>
      </c>
    </row>
    <row r="3036" spans="1:4" ht="33.950000000000003" customHeight="1" x14ac:dyDescent="0.2">
      <c r="A3036" s="20" t="s">
        <v>16877</v>
      </c>
      <c r="B3036" s="21" t="s">
        <v>16878</v>
      </c>
      <c r="C3036" s="22" t="s">
        <v>97</v>
      </c>
      <c r="D3036" s="23" t="s">
        <v>16879</v>
      </c>
    </row>
    <row r="3037" spans="1:4" ht="33.950000000000003" customHeight="1" x14ac:dyDescent="0.2">
      <c r="A3037" s="20" t="s">
        <v>16880</v>
      </c>
      <c r="B3037" s="21" t="s">
        <v>16881</v>
      </c>
      <c r="C3037" s="22" t="s">
        <v>97</v>
      </c>
      <c r="D3037" s="23" t="s">
        <v>16882</v>
      </c>
    </row>
    <row r="3038" spans="1:4" ht="33.950000000000003" customHeight="1" x14ac:dyDescent="0.2">
      <c r="A3038" s="20" t="s">
        <v>16883</v>
      </c>
      <c r="B3038" s="21" t="s">
        <v>16884</v>
      </c>
      <c r="C3038" s="22" t="s">
        <v>97</v>
      </c>
      <c r="D3038" s="23" t="s">
        <v>16885</v>
      </c>
    </row>
    <row r="3039" spans="1:4" ht="33.950000000000003" customHeight="1" x14ac:dyDescent="0.2">
      <c r="A3039" s="20" t="s">
        <v>16886</v>
      </c>
      <c r="B3039" s="21" t="s">
        <v>16887</v>
      </c>
      <c r="C3039" s="22" t="s">
        <v>97</v>
      </c>
      <c r="D3039" s="23" t="s">
        <v>10144</v>
      </c>
    </row>
    <row r="3040" spans="1:4" ht="33.950000000000003" customHeight="1" x14ac:dyDescent="0.2">
      <c r="A3040" s="20" t="s">
        <v>16888</v>
      </c>
      <c r="B3040" s="21" t="s">
        <v>16889</v>
      </c>
      <c r="C3040" s="22" t="s">
        <v>97</v>
      </c>
      <c r="D3040" s="23" t="s">
        <v>16890</v>
      </c>
    </row>
    <row r="3041" spans="1:4" ht="33.950000000000003" customHeight="1" x14ac:dyDescent="0.2">
      <c r="A3041" s="20" t="s">
        <v>16891</v>
      </c>
      <c r="B3041" s="21" t="s">
        <v>16892</v>
      </c>
      <c r="C3041" s="22" t="s">
        <v>97</v>
      </c>
      <c r="D3041" s="23" t="s">
        <v>16893</v>
      </c>
    </row>
    <row r="3042" spans="1:4" ht="33.950000000000003" customHeight="1" x14ac:dyDescent="0.2">
      <c r="A3042" s="20" t="s">
        <v>16894</v>
      </c>
      <c r="B3042" s="21" t="s">
        <v>16895</v>
      </c>
      <c r="C3042" s="22" t="s">
        <v>97</v>
      </c>
      <c r="D3042" s="23" t="s">
        <v>16896</v>
      </c>
    </row>
    <row r="3043" spans="1:4" ht="33.950000000000003" customHeight="1" x14ac:dyDescent="0.2">
      <c r="A3043" s="20" t="s">
        <v>16897</v>
      </c>
      <c r="B3043" s="21" t="s">
        <v>16898</v>
      </c>
      <c r="C3043" s="22" t="s">
        <v>97</v>
      </c>
      <c r="D3043" s="23" t="s">
        <v>16899</v>
      </c>
    </row>
    <row r="3044" spans="1:4" ht="33.950000000000003" customHeight="1" x14ac:dyDescent="0.2">
      <c r="A3044" s="20" t="s">
        <v>16900</v>
      </c>
      <c r="B3044" s="21" t="s">
        <v>16901</v>
      </c>
      <c r="C3044" s="22" t="s">
        <v>97</v>
      </c>
      <c r="D3044" s="23" t="s">
        <v>16902</v>
      </c>
    </row>
    <row r="3045" spans="1:4" ht="33.950000000000003" customHeight="1" x14ac:dyDescent="0.2">
      <c r="A3045" s="20" t="s">
        <v>16903</v>
      </c>
      <c r="B3045" s="21" t="s">
        <v>16904</v>
      </c>
      <c r="C3045" s="22" t="s">
        <v>97</v>
      </c>
      <c r="D3045" s="23" t="s">
        <v>16905</v>
      </c>
    </row>
    <row r="3046" spans="1:4" ht="33.950000000000003" customHeight="1" x14ac:dyDescent="0.2">
      <c r="A3046" s="20" t="s">
        <v>16906</v>
      </c>
      <c r="B3046" s="21" t="s">
        <v>16907</v>
      </c>
      <c r="C3046" s="22" t="s">
        <v>97</v>
      </c>
      <c r="D3046" s="23" t="s">
        <v>16908</v>
      </c>
    </row>
    <row r="3047" spans="1:4" ht="33.950000000000003" customHeight="1" x14ac:dyDescent="0.2">
      <c r="A3047" s="20" t="s">
        <v>16909</v>
      </c>
      <c r="B3047" s="21" t="s">
        <v>16910</v>
      </c>
      <c r="C3047" s="22" t="s">
        <v>97</v>
      </c>
      <c r="D3047" s="23" t="s">
        <v>16911</v>
      </c>
    </row>
    <row r="3048" spans="1:4" ht="33.950000000000003" customHeight="1" x14ac:dyDescent="0.2">
      <c r="A3048" s="20" t="s">
        <v>16912</v>
      </c>
      <c r="B3048" s="21" t="s">
        <v>16913</v>
      </c>
      <c r="C3048" s="22" t="s">
        <v>97</v>
      </c>
      <c r="D3048" s="23" t="s">
        <v>11901</v>
      </c>
    </row>
    <row r="3049" spans="1:4" ht="33.950000000000003" customHeight="1" x14ac:dyDescent="0.2">
      <c r="A3049" s="20" t="s">
        <v>16914</v>
      </c>
      <c r="B3049" s="21" t="s">
        <v>16915</v>
      </c>
      <c r="C3049" s="22" t="s">
        <v>97</v>
      </c>
      <c r="D3049" s="23" t="s">
        <v>16916</v>
      </c>
    </row>
    <row r="3050" spans="1:4" ht="33.950000000000003" customHeight="1" x14ac:dyDescent="0.2">
      <c r="A3050" s="20" t="s">
        <v>16917</v>
      </c>
      <c r="B3050" s="21" t="s">
        <v>16918</v>
      </c>
      <c r="C3050" s="22" t="s">
        <v>97</v>
      </c>
      <c r="D3050" s="23" t="s">
        <v>16919</v>
      </c>
    </row>
    <row r="3051" spans="1:4" ht="33.950000000000003" customHeight="1" x14ac:dyDescent="0.2">
      <c r="A3051" s="20" t="s">
        <v>16920</v>
      </c>
      <c r="B3051" s="21" t="s">
        <v>16921</v>
      </c>
      <c r="C3051" s="22" t="s">
        <v>97</v>
      </c>
      <c r="D3051" s="23" t="s">
        <v>16922</v>
      </c>
    </row>
    <row r="3052" spans="1:4" ht="33.950000000000003" customHeight="1" x14ac:dyDescent="0.2">
      <c r="A3052" s="20" t="s">
        <v>16923</v>
      </c>
      <c r="B3052" s="21" t="s">
        <v>16924</v>
      </c>
      <c r="C3052" s="22" t="s">
        <v>97</v>
      </c>
      <c r="D3052" s="23" t="s">
        <v>10204</v>
      </c>
    </row>
    <row r="3053" spans="1:4" ht="33.950000000000003" customHeight="1" x14ac:dyDescent="0.2">
      <c r="A3053" s="20" t="s">
        <v>16925</v>
      </c>
      <c r="B3053" s="21" t="s">
        <v>16926</v>
      </c>
      <c r="C3053" s="22" t="s">
        <v>97</v>
      </c>
      <c r="D3053" s="23" t="s">
        <v>16927</v>
      </c>
    </row>
    <row r="3054" spans="1:4" ht="33.950000000000003" customHeight="1" x14ac:dyDescent="0.2">
      <c r="A3054" s="20" t="s">
        <v>16928</v>
      </c>
      <c r="B3054" s="21" t="s">
        <v>16929</v>
      </c>
      <c r="C3054" s="22" t="s">
        <v>97</v>
      </c>
      <c r="D3054" s="23" t="s">
        <v>16930</v>
      </c>
    </row>
    <row r="3055" spans="1:4" ht="33.950000000000003" customHeight="1" x14ac:dyDescent="0.2">
      <c r="A3055" s="20" t="s">
        <v>16931</v>
      </c>
      <c r="B3055" s="21" t="s">
        <v>16932</v>
      </c>
      <c r="C3055" s="22" t="s">
        <v>97</v>
      </c>
      <c r="D3055" s="23" t="s">
        <v>16933</v>
      </c>
    </row>
    <row r="3056" spans="1:4" ht="33.950000000000003" customHeight="1" x14ac:dyDescent="0.2">
      <c r="A3056" s="20" t="s">
        <v>16934</v>
      </c>
      <c r="B3056" s="21" t="s">
        <v>16935</v>
      </c>
      <c r="C3056" s="22" t="s">
        <v>97</v>
      </c>
      <c r="D3056" s="23" t="s">
        <v>16936</v>
      </c>
    </row>
    <row r="3057" spans="1:4" ht="33.950000000000003" customHeight="1" x14ac:dyDescent="0.2">
      <c r="A3057" s="20" t="s">
        <v>16937</v>
      </c>
      <c r="B3057" s="21" t="s">
        <v>16938</v>
      </c>
      <c r="C3057" s="22" t="s">
        <v>97</v>
      </c>
      <c r="D3057" s="23" t="s">
        <v>16939</v>
      </c>
    </row>
    <row r="3058" spans="1:4" ht="33.950000000000003" customHeight="1" x14ac:dyDescent="0.2">
      <c r="A3058" s="20" t="s">
        <v>16940</v>
      </c>
      <c r="B3058" s="21" t="s">
        <v>16941</v>
      </c>
      <c r="C3058" s="22" t="s">
        <v>97</v>
      </c>
      <c r="D3058" s="23" t="s">
        <v>16942</v>
      </c>
    </row>
    <row r="3059" spans="1:4" ht="33.950000000000003" customHeight="1" x14ac:dyDescent="0.2">
      <c r="A3059" s="20" t="s">
        <v>16943</v>
      </c>
      <c r="B3059" s="21" t="s">
        <v>16944</v>
      </c>
      <c r="C3059" s="22" t="s">
        <v>97</v>
      </c>
      <c r="D3059" s="23" t="s">
        <v>16945</v>
      </c>
    </row>
    <row r="3060" spans="1:4" ht="33.950000000000003" customHeight="1" x14ac:dyDescent="0.2">
      <c r="A3060" s="20" t="s">
        <v>16946</v>
      </c>
      <c r="B3060" s="21" t="s">
        <v>16947</v>
      </c>
      <c r="C3060" s="22" t="s">
        <v>97</v>
      </c>
      <c r="D3060" s="23" t="s">
        <v>16948</v>
      </c>
    </row>
    <row r="3061" spans="1:4" ht="33.950000000000003" customHeight="1" x14ac:dyDescent="0.2">
      <c r="A3061" s="20" t="s">
        <v>16949</v>
      </c>
      <c r="B3061" s="21" t="s">
        <v>16950</v>
      </c>
      <c r="C3061" s="22" t="s">
        <v>97</v>
      </c>
      <c r="D3061" s="23" t="s">
        <v>16951</v>
      </c>
    </row>
    <row r="3062" spans="1:4" ht="33.950000000000003" customHeight="1" x14ac:dyDescent="0.2">
      <c r="A3062" s="20" t="s">
        <v>16952</v>
      </c>
      <c r="B3062" s="21" t="s">
        <v>16953</v>
      </c>
      <c r="C3062" s="22" t="s">
        <v>97</v>
      </c>
      <c r="D3062" s="23" t="s">
        <v>16954</v>
      </c>
    </row>
    <row r="3063" spans="1:4" ht="33.950000000000003" customHeight="1" x14ac:dyDescent="0.2">
      <c r="A3063" s="20" t="s">
        <v>16955</v>
      </c>
      <c r="B3063" s="21" t="s">
        <v>16956</v>
      </c>
      <c r="C3063" s="22" t="s">
        <v>97</v>
      </c>
      <c r="D3063" s="23" t="s">
        <v>16957</v>
      </c>
    </row>
    <row r="3064" spans="1:4" ht="33.950000000000003" customHeight="1" x14ac:dyDescent="0.2">
      <c r="A3064" s="20" t="s">
        <v>16958</v>
      </c>
      <c r="B3064" s="21" t="s">
        <v>16959</v>
      </c>
      <c r="C3064" s="22" t="s">
        <v>97</v>
      </c>
      <c r="D3064" s="23" t="s">
        <v>16960</v>
      </c>
    </row>
    <row r="3065" spans="1:4" ht="33.950000000000003" customHeight="1" x14ac:dyDescent="0.2">
      <c r="A3065" s="20" t="s">
        <v>16961</v>
      </c>
      <c r="B3065" s="21" t="s">
        <v>16962</v>
      </c>
      <c r="C3065" s="22" t="s">
        <v>97</v>
      </c>
      <c r="D3065" s="23" t="s">
        <v>16963</v>
      </c>
    </row>
    <row r="3066" spans="1:4" ht="33.950000000000003" customHeight="1" x14ac:dyDescent="0.2">
      <c r="A3066" s="20" t="s">
        <v>16964</v>
      </c>
      <c r="B3066" s="21" t="s">
        <v>16965</v>
      </c>
      <c r="C3066" s="22" t="s">
        <v>97</v>
      </c>
      <c r="D3066" s="23" t="s">
        <v>16966</v>
      </c>
    </row>
    <row r="3067" spans="1:4" ht="33.950000000000003" customHeight="1" x14ac:dyDescent="0.2">
      <c r="A3067" s="20" t="s">
        <v>16967</v>
      </c>
      <c r="B3067" s="21" t="s">
        <v>16968</v>
      </c>
      <c r="C3067" s="22" t="s">
        <v>97</v>
      </c>
      <c r="D3067" s="23" t="s">
        <v>16969</v>
      </c>
    </row>
    <row r="3068" spans="1:4" ht="33.950000000000003" customHeight="1" x14ac:dyDescent="0.2">
      <c r="A3068" s="20" t="s">
        <v>16970</v>
      </c>
      <c r="B3068" s="21" t="s">
        <v>16971</v>
      </c>
      <c r="C3068" s="22" t="s">
        <v>97</v>
      </c>
      <c r="D3068" s="23" t="s">
        <v>16972</v>
      </c>
    </row>
    <row r="3069" spans="1:4" ht="33.950000000000003" customHeight="1" x14ac:dyDescent="0.2">
      <c r="A3069" s="20" t="s">
        <v>16973</v>
      </c>
      <c r="B3069" s="21" t="s">
        <v>16974</v>
      </c>
      <c r="C3069" s="22" t="s">
        <v>97</v>
      </c>
      <c r="D3069" s="23" t="s">
        <v>16975</v>
      </c>
    </row>
    <row r="3070" spans="1:4" ht="33.950000000000003" customHeight="1" x14ac:dyDescent="0.2">
      <c r="A3070" s="20" t="s">
        <v>16976</v>
      </c>
      <c r="B3070" s="21" t="s">
        <v>16977</v>
      </c>
      <c r="C3070" s="22" t="s">
        <v>97</v>
      </c>
      <c r="D3070" s="23" t="s">
        <v>16978</v>
      </c>
    </row>
    <row r="3071" spans="1:4" ht="33.950000000000003" customHeight="1" x14ac:dyDescent="0.2">
      <c r="A3071" s="20" t="s">
        <v>16979</v>
      </c>
      <c r="B3071" s="21" t="s">
        <v>16980</v>
      </c>
      <c r="C3071" s="22" t="s">
        <v>97</v>
      </c>
      <c r="D3071" s="23" t="s">
        <v>16981</v>
      </c>
    </row>
    <row r="3072" spans="1:4" ht="33.950000000000003" customHeight="1" x14ac:dyDescent="0.2">
      <c r="A3072" s="20" t="s">
        <v>16982</v>
      </c>
      <c r="B3072" s="21" t="s">
        <v>16983</v>
      </c>
      <c r="C3072" s="22" t="s">
        <v>97</v>
      </c>
      <c r="D3072" s="23" t="s">
        <v>16984</v>
      </c>
    </row>
    <row r="3073" spans="1:4" ht="33.950000000000003" customHeight="1" x14ac:dyDescent="0.2">
      <c r="A3073" s="20" t="s">
        <v>16985</v>
      </c>
      <c r="B3073" s="21" t="s">
        <v>16986</v>
      </c>
      <c r="C3073" s="22" t="s">
        <v>97</v>
      </c>
      <c r="D3073" s="23" t="s">
        <v>16987</v>
      </c>
    </row>
    <row r="3074" spans="1:4" ht="33.950000000000003" customHeight="1" x14ac:dyDescent="0.2">
      <c r="A3074" s="20" t="s">
        <v>16988</v>
      </c>
      <c r="B3074" s="21" t="s">
        <v>16989</v>
      </c>
      <c r="C3074" s="22" t="s">
        <v>97</v>
      </c>
      <c r="D3074" s="23" t="s">
        <v>16990</v>
      </c>
    </row>
    <row r="3075" spans="1:4" ht="33.950000000000003" customHeight="1" x14ac:dyDescent="0.2">
      <c r="A3075" s="20" t="s">
        <v>16991</v>
      </c>
      <c r="B3075" s="21" t="s">
        <v>16992</v>
      </c>
      <c r="C3075" s="22" t="s">
        <v>97</v>
      </c>
      <c r="D3075" s="23" t="s">
        <v>16993</v>
      </c>
    </row>
    <row r="3076" spans="1:4" ht="33.950000000000003" customHeight="1" x14ac:dyDescent="0.2">
      <c r="A3076" s="20" t="s">
        <v>16994</v>
      </c>
      <c r="B3076" s="21" t="s">
        <v>16995</v>
      </c>
      <c r="C3076" s="22" t="s">
        <v>97</v>
      </c>
      <c r="D3076" s="23" t="s">
        <v>16996</v>
      </c>
    </row>
    <row r="3077" spans="1:4" ht="33.950000000000003" customHeight="1" x14ac:dyDescent="0.2">
      <c r="A3077" s="20" t="s">
        <v>16997</v>
      </c>
      <c r="B3077" s="21" t="s">
        <v>16998</v>
      </c>
      <c r="C3077" s="22" t="s">
        <v>97</v>
      </c>
      <c r="D3077" s="23" t="s">
        <v>16999</v>
      </c>
    </row>
    <row r="3078" spans="1:4" ht="33.950000000000003" customHeight="1" x14ac:dyDescent="0.2">
      <c r="A3078" s="20" t="s">
        <v>17000</v>
      </c>
      <c r="B3078" s="21" t="s">
        <v>17001</v>
      </c>
      <c r="C3078" s="22" t="s">
        <v>97</v>
      </c>
      <c r="D3078" s="23" t="s">
        <v>17002</v>
      </c>
    </row>
    <row r="3079" spans="1:4" ht="33.950000000000003" customHeight="1" x14ac:dyDescent="0.2">
      <c r="A3079" s="20" t="s">
        <v>17003</v>
      </c>
      <c r="B3079" s="21" t="s">
        <v>17004</v>
      </c>
      <c r="C3079" s="22" t="s">
        <v>97</v>
      </c>
      <c r="D3079" s="23" t="s">
        <v>17005</v>
      </c>
    </row>
    <row r="3080" spans="1:4" ht="33.950000000000003" customHeight="1" x14ac:dyDescent="0.2">
      <c r="A3080" s="20" t="s">
        <v>17006</v>
      </c>
      <c r="B3080" s="21" t="s">
        <v>17007</v>
      </c>
      <c r="C3080" s="22" t="s">
        <v>97</v>
      </c>
      <c r="D3080" s="23" t="s">
        <v>17008</v>
      </c>
    </row>
    <row r="3081" spans="1:4" ht="33.950000000000003" customHeight="1" x14ac:dyDescent="0.2">
      <c r="A3081" s="20" t="s">
        <v>17009</v>
      </c>
      <c r="B3081" s="21" t="s">
        <v>17010</v>
      </c>
      <c r="C3081" s="22" t="s">
        <v>97</v>
      </c>
      <c r="D3081" s="23" t="s">
        <v>17011</v>
      </c>
    </row>
    <row r="3082" spans="1:4" ht="33.950000000000003" customHeight="1" x14ac:dyDescent="0.2">
      <c r="A3082" s="20" t="s">
        <v>17012</v>
      </c>
      <c r="B3082" s="21" t="s">
        <v>17013</v>
      </c>
      <c r="C3082" s="22" t="s">
        <v>97</v>
      </c>
      <c r="D3082" s="23" t="s">
        <v>17014</v>
      </c>
    </row>
    <row r="3083" spans="1:4" ht="33.950000000000003" customHeight="1" x14ac:dyDescent="0.2">
      <c r="A3083" s="20" t="s">
        <v>17015</v>
      </c>
      <c r="B3083" s="21" t="s">
        <v>17016</v>
      </c>
      <c r="C3083" s="22" t="s">
        <v>97</v>
      </c>
      <c r="D3083" s="23" t="s">
        <v>17017</v>
      </c>
    </row>
    <row r="3084" spans="1:4" ht="33.950000000000003" customHeight="1" x14ac:dyDescent="0.2">
      <c r="A3084" s="20" t="s">
        <v>17018</v>
      </c>
      <c r="B3084" s="21" t="s">
        <v>17019</v>
      </c>
      <c r="C3084" s="22" t="s">
        <v>97</v>
      </c>
      <c r="D3084" s="23" t="s">
        <v>17020</v>
      </c>
    </row>
    <row r="3085" spans="1:4" ht="33.950000000000003" customHeight="1" x14ac:dyDescent="0.2">
      <c r="A3085" s="20" t="s">
        <v>17021</v>
      </c>
      <c r="B3085" s="21" t="s">
        <v>17022</v>
      </c>
      <c r="C3085" s="22" t="s">
        <v>97</v>
      </c>
      <c r="D3085" s="23" t="s">
        <v>17023</v>
      </c>
    </row>
    <row r="3086" spans="1:4" ht="33.950000000000003" customHeight="1" x14ac:dyDescent="0.2">
      <c r="A3086" s="20" t="s">
        <v>17024</v>
      </c>
      <c r="B3086" s="21" t="s">
        <v>17025</v>
      </c>
      <c r="C3086" s="22" t="s">
        <v>97</v>
      </c>
      <c r="D3086" s="23" t="s">
        <v>16942</v>
      </c>
    </row>
    <row r="3087" spans="1:4" ht="33.950000000000003" customHeight="1" x14ac:dyDescent="0.2">
      <c r="A3087" s="20" t="s">
        <v>17026</v>
      </c>
      <c r="B3087" s="21" t="s">
        <v>17027</v>
      </c>
      <c r="C3087" s="22" t="s">
        <v>97</v>
      </c>
      <c r="D3087" s="23" t="s">
        <v>17028</v>
      </c>
    </row>
    <row r="3088" spans="1:4" ht="33.950000000000003" customHeight="1" x14ac:dyDescent="0.2">
      <c r="A3088" s="20" t="s">
        <v>17029</v>
      </c>
      <c r="B3088" s="21" t="s">
        <v>17030</v>
      </c>
      <c r="C3088" s="22" t="s">
        <v>97</v>
      </c>
      <c r="D3088" s="23" t="s">
        <v>17031</v>
      </c>
    </row>
    <row r="3089" spans="1:4" ht="33.950000000000003" customHeight="1" x14ac:dyDescent="0.2">
      <c r="A3089" s="20" t="s">
        <v>17032</v>
      </c>
      <c r="B3089" s="21" t="s">
        <v>17033</v>
      </c>
      <c r="C3089" s="22" t="s">
        <v>97</v>
      </c>
      <c r="D3089" s="23" t="s">
        <v>17034</v>
      </c>
    </row>
    <row r="3090" spans="1:4" ht="33.950000000000003" customHeight="1" x14ac:dyDescent="0.2">
      <c r="A3090" s="20" t="s">
        <v>17035</v>
      </c>
      <c r="B3090" s="21" t="s">
        <v>17036</v>
      </c>
      <c r="C3090" s="22" t="s">
        <v>97</v>
      </c>
      <c r="D3090" s="23" t="s">
        <v>17037</v>
      </c>
    </row>
    <row r="3091" spans="1:4" ht="33.950000000000003" customHeight="1" x14ac:dyDescent="0.2">
      <c r="A3091" s="20" t="s">
        <v>17038</v>
      </c>
      <c r="B3091" s="21" t="s">
        <v>17039</v>
      </c>
      <c r="C3091" s="22" t="s">
        <v>97</v>
      </c>
      <c r="D3091" s="23" t="s">
        <v>17040</v>
      </c>
    </row>
    <row r="3092" spans="1:4" ht="33.950000000000003" customHeight="1" x14ac:dyDescent="0.2">
      <c r="A3092" s="20" t="s">
        <v>17041</v>
      </c>
      <c r="B3092" s="21" t="s">
        <v>17042</v>
      </c>
      <c r="C3092" s="22" t="s">
        <v>97</v>
      </c>
      <c r="D3092" s="23" t="s">
        <v>17043</v>
      </c>
    </row>
    <row r="3093" spans="1:4" ht="33.950000000000003" customHeight="1" x14ac:dyDescent="0.2">
      <c r="A3093" s="20" t="s">
        <v>17044</v>
      </c>
      <c r="B3093" s="21" t="s">
        <v>17045</v>
      </c>
      <c r="C3093" s="22" t="s">
        <v>97</v>
      </c>
      <c r="D3093" s="23" t="s">
        <v>17046</v>
      </c>
    </row>
    <row r="3094" spans="1:4" ht="33.950000000000003" customHeight="1" x14ac:dyDescent="0.2">
      <c r="A3094" s="20" t="s">
        <v>17047</v>
      </c>
      <c r="B3094" s="21" t="s">
        <v>17048</v>
      </c>
      <c r="C3094" s="22" t="s">
        <v>97</v>
      </c>
      <c r="D3094" s="23" t="s">
        <v>17049</v>
      </c>
    </row>
    <row r="3095" spans="1:4" ht="33.950000000000003" customHeight="1" x14ac:dyDescent="0.2">
      <c r="A3095" s="20" t="s">
        <v>17050</v>
      </c>
      <c r="B3095" s="21" t="s">
        <v>17051</v>
      </c>
      <c r="C3095" s="22" t="s">
        <v>97</v>
      </c>
      <c r="D3095" s="23" t="s">
        <v>17052</v>
      </c>
    </row>
    <row r="3096" spans="1:4" ht="33.950000000000003" customHeight="1" x14ac:dyDescent="0.2">
      <c r="A3096" s="20" t="s">
        <v>17053</v>
      </c>
      <c r="B3096" s="21" t="s">
        <v>17054</v>
      </c>
      <c r="C3096" s="22" t="s">
        <v>97</v>
      </c>
      <c r="D3096" s="23" t="s">
        <v>17055</v>
      </c>
    </row>
    <row r="3097" spans="1:4" ht="33.950000000000003" customHeight="1" x14ac:dyDescent="0.2">
      <c r="A3097" s="20" t="s">
        <v>17056</v>
      </c>
      <c r="B3097" s="21" t="s">
        <v>17057</v>
      </c>
      <c r="C3097" s="22" t="s">
        <v>97</v>
      </c>
      <c r="D3097" s="23" t="s">
        <v>17058</v>
      </c>
    </row>
    <row r="3098" spans="1:4" ht="33.950000000000003" customHeight="1" x14ac:dyDescent="0.2">
      <c r="A3098" s="20" t="s">
        <v>17059</v>
      </c>
      <c r="B3098" s="21" t="s">
        <v>17060</v>
      </c>
      <c r="C3098" s="22" t="s">
        <v>97</v>
      </c>
      <c r="D3098" s="23" t="s">
        <v>17061</v>
      </c>
    </row>
    <row r="3099" spans="1:4" ht="33.950000000000003" customHeight="1" x14ac:dyDescent="0.2">
      <c r="A3099" s="20" t="s">
        <v>17062</v>
      </c>
      <c r="B3099" s="21" t="s">
        <v>17063</v>
      </c>
      <c r="C3099" s="22" t="s">
        <v>97</v>
      </c>
      <c r="D3099" s="23" t="s">
        <v>17064</v>
      </c>
    </row>
    <row r="3100" spans="1:4" ht="33.950000000000003" customHeight="1" x14ac:dyDescent="0.2">
      <c r="A3100" s="20" t="s">
        <v>17065</v>
      </c>
      <c r="B3100" s="21" t="s">
        <v>17066</v>
      </c>
      <c r="C3100" s="22" t="s">
        <v>97</v>
      </c>
      <c r="D3100" s="23" t="s">
        <v>17067</v>
      </c>
    </row>
    <row r="3101" spans="1:4" ht="33.950000000000003" customHeight="1" x14ac:dyDescent="0.2">
      <c r="A3101" s="20" t="s">
        <v>17068</v>
      </c>
      <c r="B3101" s="21" t="s">
        <v>17069</v>
      </c>
      <c r="C3101" s="22" t="s">
        <v>97</v>
      </c>
      <c r="D3101" s="23" t="s">
        <v>17070</v>
      </c>
    </row>
    <row r="3102" spans="1:4" ht="33.950000000000003" customHeight="1" x14ac:dyDescent="0.2">
      <c r="A3102" s="20" t="s">
        <v>17071</v>
      </c>
      <c r="B3102" s="21" t="s">
        <v>17072</v>
      </c>
      <c r="C3102" s="22" t="s">
        <v>97</v>
      </c>
      <c r="D3102" s="23" t="s">
        <v>17073</v>
      </c>
    </row>
    <row r="3103" spans="1:4" ht="33.950000000000003" customHeight="1" x14ac:dyDescent="0.2">
      <c r="A3103" s="20" t="s">
        <v>17074</v>
      </c>
      <c r="B3103" s="21" t="s">
        <v>17075</v>
      </c>
      <c r="C3103" s="22" t="s">
        <v>97</v>
      </c>
      <c r="D3103" s="23" t="s">
        <v>17076</v>
      </c>
    </row>
    <row r="3104" spans="1:4" ht="33.950000000000003" customHeight="1" x14ac:dyDescent="0.2">
      <c r="A3104" s="20" t="s">
        <v>17077</v>
      </c>
      <c r="B3104" s="21" t="s">
        <v>17078</v>
      </c>
      <c r="C3104" s="22" t="s">
        <v>97</v>
      </c>
      <c r="D3104" s="23" t="s">
        <v>17079</v>
      </c>
    </row>
    <row r="3105" spans="1:4" ht="33.950000000000003" customHeight="1" x14ac:dyDescent="0.2">
      <c r="A3105" s="20" t="s">
        <v>17080</v>
      </c>
      <c r="B3105" s="21" t="s">
        <v>17081</v>
      </c>
      <c r="C3105" s="22" t="s">
        <v>97</v>
      </c>
      <c r="D3105" s="23" t="s">
        <v>17082</v>
      </c>
    </row>
    <row r="3106" spans="1:4" ht="33.950000000000003" customHeight="1" x14ac:dyDescent="0.2">
      <c r="A3106" s="20" t="s">
        <v>17083</v>
      </c>
      <c r="B3106" s="21" t="s">
        <v>17084</v>
      </c>
      <c r="C3106" s="22" t="s">
        <v>97</v>
      </c>
      <c r="D3106" s="23" t="s">
        <v>17085</v>
      </c>
    </row>
    <row r="3107" spans="1:4" ht="33.950000000000003" customHeight="1" x14ac:dyDescent="0.2">
      <c r="A3107" s="20" t="s">
        <v>17086</v>
      </c>
      <c r="B3107" s="21" t="s">
        <v>17087</v>
      </c>
      <c r="C3107" s="22" t="s">
        <v>97</v>
      </c>
      <c r="D3107" s="23" t="s">
        <v>17088</v>
      </c>
    </row>
    <row r="3108" spans="1:4" ht="33.950000000000003" customHeight="1" x14ac:dyDescent="0.2">
      <c r="A3108" s="20" t="s">
        <v>17089</v>
      </c>
      <c r="B3108" s="21" t="s">
        <v>17090</v>
      </c>
      <c r="C3108" s="22" t="s">
        <v>97</v>
      </c>
      <c r="D3108" s="23" t="s">
        <v>17091</v>
      </c>
    </row>
    <row r="3109" spans="1:4" ht="33.950000000000003" customHeight="1" x14ac:dyDescent="0.2">
      <c r="A3109" s="20" t="s">
        <v>17092</v>
      </c>
      <c r="B3109" s="21" t="s">
        <v>17093</v>
      </c>
      <c r="C3109" s="22" t="s">
        <v>97</v>
      </c>
      <c r="D3109" s="23" t="s">
        <v>17094</v>
      </c>
    </row>
    <row r="3110" spans="1:4" ht="33.950000000000003" customHeight="1" x14ac:dyDescent="0.2">
      <c r="A3110" s="20" t="s">
        <v>17095</v>
      </c>
      <c r="B3110" s="21" t="s">
        <v>17096</v>
      </c>
      <c r="C3110" s="22" t="s">
        <v>97</v>
      </c>
      <c r="D3110" s="23" t="s">
        <v>17097</v>
      </c>
    </row>
    <row r="3111" spans="1:4" ht="33.950000000000003" customHeight="1" x14ac:dyDescent="0.2">
      <c r="A3111" s="20" t="s">
        <v>17098</v>
      </c>
      <c r="B3111" s="21" t="s">
        <v>17099</v>
      </c>
      <c r="C3111" s="22" t="s">
        <v>97</v>
      </c>
      <c r="D3111" s="23" t="s">
        <v>17100</v>
      </c>
    </row>
    <row r="3112" spans="1:4" ht="33.950000000000003" customHeight="1" x14ac:dyDescent="0.2">
      <c r="A3112" s="20" t="s">
        <v>17101</v>
      </c>
      <c r="B3112" s="21" t="s">
        <v>17102</v>
      </c>
      <c r="C3112" s="22" t="s">
        <v>97</v>
      </c>
      <c r="D3112" s="23" t="s">
        <v>17103</v>
      </c>
    </row>
    <row r="3113" spans="1:4" ht="33.950000000000003" customHeight="1" x14ac:dyDescent="0.2">
      <c r="A3113" s="20" t="s">
        <v>17104</v>
      </c>
      <c r="B3113" s="21" t="s">
        <v>17105</v>
      </c>
      <c r="C3113" s="22" t="s">
        <v>97</v>
      </c>
      <c r="D3113" s="23" t="s">
        <v>17106</v>
      </c>
    </row>
    <row r="3114" spans="1:4" ht="33.950000000000003" customHeight="1" x14ac:dyDescent="0.2">
      <c r="A3114" s="20" t="s">
        <v>17107</v>
      </c>
      <c r="B3114" s="21" t="s">
        <v>17108</v>
      </c>
      <c r="C3114" s="22" t="s">
        <v>97</v>
      </c>
      <c r="D3114" s="23" t="s">
        <v>17109</v>
      </c>
    </row>
    <row r="3115" spans="1:4" ht="33.950000000000003" customHeight="1" x14ac:dyDescent="0.2">
      <c r="A3115" s="20" t="s">
        <v>17110</v>
      </c>
      <c r="B3115" s="21" t="s">
        <v>17111</v>
      </c>
      <c r="C3115" s="22" t="s">
        <v>97</v>
      </c>
      <c r="D3115" s="23" t="s">
        <v>17112</v>
      </c>
    </row>
    <row r="3116" spans="1:4" ht="33.950000000000003" customHeight="1" x14ac:dyDescent="0.2">
      <c r="A3116" s="20" t="s">
        <v>17113</v>
      </c>
      <c r="B3116" s="21" t="s">
        <v>17114</v>
      </c>
      <c r="C3116" s="22" t="s">
        <v>97</v>
      </c>
      <c r="D3116" s="23" t="s">
        <v>17115</v>
      </c>
    </row>
    <row r="3117" spans="1:4" ht="33.950000000000003" customHeight="1" x14ac:dyDescent="0.2">
      <c r="A3117" s="20" t="s">
        <v>17116</v>
      </c>
      <c r="B3117" s="21" t="s">
        <v>17117</v>
      </c>
      <c r="C3117" s="22" t="s">
        <v>97</v>
      </c>
      <c r="D3117" s="23" t="s">
        <v>17118</v>
      </c>
    </row>
    <row r="3118" spans="1:4" ht="33.950000000000003" customHeight="1" x14ac:dyDescent="0.2">
      <c r="A3118" s="20" t="s">
        <v>17119</v>
      </c>
      <c r="B3118" s="21" t="s">
        <v>17120</v>
      </c>
      <c r="C3118" s="22" t="s">
        <v>97</v>
      </c>
      <c r="D3118" s="23" t="s">
        <v>17121</v>
      </c>
    </row>
    <row r="3119" spans="1:4" ht="33.950000000000003" customHeight="1" x14ac:dyDescent="0.2">
      <c r="A3119" s="20" t="s">
        <v>17122</v>
      </c>
      <c r="B3119" s="21" t="s">
        <v>17123</v>
      </c>
      <c r="C3119" s="22" t="s">
        <v>97</v>
      </c>
      <c r="D3119" s="23" t="s">
        <v>17124</v>
      </c>
    </row>
    <row r="3120" spans="1:4" ht="33.950000000000003" customHeight="1" x14ac:dyDescent="0.2">
      <c r="A3120" s="20" t="s">
        <v>17125</v>
      </c>
      <c r="B3120" s="21" t="s">
        <v>17126</v>
      </c>
      <c r="C3120" s="22" t="s">
        <v>97</v>
      </c>
      <c r="D3120" s="23" t="s">
        <v>17127</v>
      </c>
    </row>
    <row r="3121" spans="1:4" ht="33.950000000000003" customHeight="1" x14ac:dyDescent="0.2">
      <c r="A3121" s="20" t="s">
        <v>17128</v>
      </c>
      <c r="B3121" s="21" t="s">
        <v>17129</v>
      </c>
      <c r="C3121" s="22" t="s">
        <v>97</v>
      </c>
      <c r="D3121" s="23" t="s">
        <v>17130</v>
      </c>
    </row>
    <row r="3122" spans="1:4" ht="33.950000000000003" customHeight="1" x14ac:dyDescent="0.2">
      <c r="A3122" s="20" t="s">
        <v>17131</v>
      </c>
      <c r="B3122" s="21" t="s">
        <v>17132</v>
      </c>
      <c r="C3122" s="22" t="s">
        <v>97</v>
      </c>
      <c r="D3122" s="23" t="s">
        <v>17133</v>
      </c>
    </row>
    <row r="3123" spans="1:4" ht="33.950000000000003" customHeight="1" x14ac:dyDescent="0.2">
      <c r="A3123" s="20" t="s">
        <v>17134</v>
      </c>
      <c r="B3123" s="21" t="s">
        <v>17135</v>
      </c>
      <c r="C3123" s="22" t="s">
        <v>97</v>
      </c>
      <c r="D3123" s="23" t="s">
        <v>17136</v>
      </c>
    </row>
    <row r="3124" spans="1:4" ht="33.950000000000003" customHeight="1" x14ac:dyDescent="0.2">
      <c r="A3124" s="20" t="s">
        <v>17137</v>
      </c>
      <c r="B3124" s="21" t="s">
        <v>17138</v>
      </c>
      <c r="C3124" s="22" t="s">
        <v>97</v>
      </c>
      <c r="D3124" s="23" t="s">
        <v>17139</v>
      </c>
    </row>
    <row r="3125" spans="1:4" ht="33.950000000000003" customHeight="1" x14ac:dyDescent="0.2">
      <c r="A3125" s="20" t="s">
        <v>17140</v>
      </c>
      <c r="B3125" s="21" t="s">
        <v>17141</v>
      </c>
      <c r="C3125" s="22" t="s">
        <v>97</v>
      </c>
      <c r="D3125" s="23" t="s">
        <v>17142</v>
      </c>
    </row>
    <row r="3126" spans="1:4" ht="33.950000000000003" customHeight="1" x14ac:dyDescent="0.2">
      <c r="A3126" s="20" t="s">
        <v>17143</v>
      </c>
      <c r="B3126" s="21" t="s">
        <v>17144</v>
      </c>
      <c r="C3126" s="22" t="s">
        <v>97</v>
      </c>
      <c r="D3126" s="23" t="s">
        <v>17145</v>
      </c>
    </row>
    <row r="3127" spans="1:4" ht="33.950000000000003" customHeight="1" x14ac:dyDescent="0.2">
      <c r="A3127" s="20" t="s">
        <v>17146</v>
      </c>
      <c r="B3127" s="21" t="s">
        <v>17147</v>
      </c>
      <c r="C3127" s="22" t="s">
        <v>97</v>
      </c>
      <c r="D3127" s="23" t="s">
        <v>17148</v>
      </c>
    </row>
    <row r="3128" spans="1:4" ht="33.950000000000003" customHeight="1" x14ac:dyDescent="0.2">
      <c r="A3128" s="20" t="s">
        <v>17149</v>
      </c>
      <c r="B3128" s="21" t="s">
        <v>17150</v>
      </c>
      <c r="C3128" s="22" t="s">
        <v>97</v>
      </c>
      <c r="D3128" s="23" t="s">
        <v>17151</v>
      </c>
    </row>
    <row r="3129" spans="1:4" ht="33.950000000000003" customHeight="1" x14ac:dyDescent="0.2">
      <c r="A3129" s="20" t="s">
        <v>17152</v>
      </c>
      <c r="B3129" s="21" t="s">
        <v>17153</v>
      </c>
      <c r="C3129" s="22" t="s">
        <v>97</v>
      </c>
      <c r="D3129" s="23" t="s">
        <v>17154</v>
      </c>
    </row>
    <row r="3130" spans="1:4" ht="33.950000000000003" customHeight="1" x14ac:dyDescent="0.2">
      <c r="A3130" s="20" t="s">
        <v>17155</v>
      </c>
      <c r="B3130" s="21" t="s">
        <v>17156</v>
      </c>
      <c r="C3130" s="22" t="s">
        <v>97</v>
      </c>
      <c r="D3130" s="23" t="s">
        <v>17157</v>
      </c>
    </row>
    <row r="3131" spans="1:4" ht="33.950000000000003" customHeight="1" x14ac:dyDescent="0.2">
      <c r="A3131" s="20" t="s">
        <v>17158</v>
      </c>
      <c r="B3131" s="21" t="s">
        <v>17159</v>
      </c>
      <c r="C3131" s="22" t="s">
        <v>97</v>
      </c>
      <c r="D3131" s="23" t="s">
        <v>17160</v>
      </c>
    </row>
    <row r="3132" spans="1:4" ht="33.950000000000003" customHeight="1" x14ac:dyDescent="0.2">
      <c r="A3132" s="20" t="s">
        <v>17161</v>
      </c>
      <c r="B3132" s="21" t="s">
        <v>17162</v>
      </c>
      <c r="C3132" s="22" t="s">
        <v>97</v>
      </c>
      <c r="D3132" s="23" t="s">
        <v>17163</v>
      </c>
    </row>
    <row r="3133" spans="1:4" ht="33.950000000000003" customHeight="1" x14ac:dyDescent="0.2">
      <c r="A3133" s="20" t="s">
        <v>17164</v>
      </c>
      <c r="B3133" s="21" t="s">
        <v>17165</v>
      </c>
      <c r="C3133" s="22" t="s">
        <v>97</v>
      </c>
      <c r="D3133" s="23" t="s">
        <v>17166</v>
      </c>
    </row>
    <row r="3134" spans="1:4" ht="33.950000000000003" customHeight="1" x14ac:dyDescent="0.2">
      <c r="A3134" s="20" t="s">
        <v>17167</v>
      </c>
      <c r="B3134" s="21" t="s">
        <v>17168</v>
      </c>
      <c r="C3134" s="22" t="s">
        <v>97</v>
      </c>
      <c r="D3134" s="23" t="s">
        <v>17169</v>
      </c>
    </row>
    <row r="3135" spans="1:4" ht="33.950000000000003" customHeight="1" x14ac:dyDescent="0.2">
      <c r="A3135" s="20" t="s">
        <v>17170</v>
      </c>
      <c r="B3135" s="21" t="s">
        <v>17171</v>
      </c>
      <c r="C3135" s="22" t="s">
        <v>97</v>
      </c>
      <c r="D3135" s="23" t="s">
        <v>17172</v>
      </c>
    </row>
    <row r="3136" spans="1:4" ht="33.950000000000003" customHeight="1" x14ac:dyDescent="0.2">
      <c r="A3136" s="20" t="s">
        <v>17173</v>
      </c>
      <c r="B3136" s="21" t="s">
        <v>17174</v>
      </c>
      <c r="C3136" s="22" t="s">
        <v>97</v>
      </c>
      <c r="D3136" s="23" t="s">
        <v>17175</v>
      </c>
    </row>
    <row r="3137" spans="1:4" ht="33.950000000000003" customHeight="1" x14ac:dyDescent="0.2">
      <c r="A3137" s="20" t="s">
        <v>17176</v>
      </c>
      <c r="B3137" s="21" t="s">
        <v>17177</v>
      </c>
      <c r="C3137" s="22" t="s">
        <v>97</v>
      </c>
      <c r="D3137" s="23" t="s">
        <v>17178</v>
      </c>
    </row>
    <row r="3138" spans="1:4" ht="33.950000000000003" customHeight="1" x14ac:dyDescent="0.2">
      <c r="A3138" s="20" t="s">
        <v>17179</v>
      </c>
      <c r="B3138" s="21" t="s">
        <v>17180</v>
      </c>
      <c r="C3138" s="22" t="s">
        <v>97</v>
      </c>
      <c r="D3138" s="23" t="s">
        <v>17181</v>
      </c>
    </row>
    <row r="3139" spans="1:4" ht="33.950000000000003" customHeight="1" x14ac:dyDescent="0.2">
      <c r="A3139" s="20" t="s">
        <v>17182</v>
      </c>
      <c r="B3139" s="21" t="s">
        <v>17183</v>
      </c>
      <c r="C3139" s="22" t="s">
        <v>97</v>
      </c>
      <c r="D3139" s="23" t="s">
        <v>17184</v>
      </c>
    </row>
    <row r="3140" spans="1:4" ht="33.950000000000003" customHeight="1" x14ac:dyDescent="0.2">
      <c r="A3140" s="20" t="s">
        <v>17185</v>
      </c>
      <c r="B3140" s="21" t="s">
        <v>17186</v>
      </c>
      <c r="C3140" s="22" t="s">
        <v>97</v>
      </c>
      <c r="D3140" s="23" t="s">
        <v>17187</v>
      </c>
    </row>
    <row r="3141" spans="1:4" ht="33.950000000000003" customHeight="1" x14ac:dyDescent="0.2">
      <c r="A3141" s="20" t="s">
        <v>17188</v>
      </c>
      <c r="B3141" s="21" t="s">
        <v>17189</v>
      </c>
      <c r="C3141" s="22" t="s">
        <v>97</v>
      </c>
      <c r="D3141" s="23" t="s">
        <v>17190</v>
      </c>
    </row>
    <row r="3142" spans="1:4" ht="33.950000000000003" customHeight="1" x14ac:dyDescent="0.2">
      <c r="A3142" s="20" t="s">
        <v>17191</v>
      </c>
      <c r="B3142" s="21" t="s">
        <v>17192</v>
      </c>
      <c r="C3142" s="22" t="s">
        <v>97</v>
      </c>
      <c r="D3142" s="23" t="s">
        <v>17193</v>
      </c>
    </row>
    <row r="3143" spans="1:4" ht="33.950000000000003" customHeight="1" x14ac:dyDescent="0.2">
      <c r="A3143" s="20" t="s">
        <v>17194</v>
      </c>
      <c r="B3143" s="21" t="s">
        <v>17195</v>
      </c>
      <c r="C3143" s="22" t="s">
        <v>97</v>
      </c>
      <c r="D3143" s="23" t="s">
        <v>17196</v>
      </c>
    </row>
    <row r="3144" spans="1:4" ht="33.950000000000003" customHeight="1" x14ac:dyDescent="0.2">
      <c r="A3144" s="20" t="s">
        <v>17197</v>
      </c>
      <c r="B3144" s="21" t="s">
        <v>17198</v>
      </c>
      <c r="C3144" s="22" t="s">
        <v>97</v>
      </c>
      <c r="D3144" s="23" t="s">
        <v>17199</v>
      </c>
    </row>
    <row r="3145" spans="1:4" ht="33.950000000000003" customHeight="1" x14ac:dyDescent="0.2">
      <c r="A3145" s="20" t="s">
        <v>17200</v>
      </c>
      <c r="B3145" s="21" t="s">
        <v>17201</v>
      </c>
      <c r="C3145" s="22" t="s">
        <v>97</v>
      </c>
      <c r="D3145" s="23" t="s">
        <v>17202</v>
      </c>
    </row>
    <row r="3146" spans="1:4" ht="33.950000000000003" customHeight="1" x14ac:dyDescent="0.2">
      <c r="A3146" s="20" t="s">
        <v>17203</v>
      </c>
      <c r="B3146" s="21" t="s">
        <v>17204</v>
      </c>
      <c r="C3146" s="22" t="s">
        <v>97</v>
      </c>
      <c r="D3146" s="23" t="s">
        <v>14905</v>
      </c>
    </row>
    <row r="3147" spans="1:4" ht="33.950000000000003" customHeight="1" x14ac:dyDescent="0.2">
      <c r="A3147" s="20" t="s">
        <v>17205</v>
      </c>
      <c r="B3147" s="21" t="s">
        <v>17206</v>
      </c>
      <c r="C3147" s="22" t="s">
        <v>97</v>
      </c>
      <c r="D3147" s="23" t="s">
        <v>17207</v>
      </c>
    </row>
    <row r="3148" spans="1:4" ht="33.950000000000003" customHeight="1" x14ac:dyDescent="0.2">
      <c r="A3148" s="20" t="s">
        <v>17208</v>
      </c>
      <c r="B3148" s="21" t="s">
        <v>17209</v>
      </c>
      <c r="C3148" s="22" t="s">
        <v>97</v>
      </c>
      <c r="D3148" s="23" t="s">
        <v>17210</v>
      </c>
    </row>
    <row r="3149" spans="1:4" ht="33.950000000000003" customHeight="1" x14ac:dyDescent="0.2">
      <c r="A3149" s="20" t="s">
        <v>17211</v>
      </c>
      <c r="B3149" s="21" t="s">
        <v>17212</v>
      </c>
      <c r="C3149" s="22" t="s">
        <v>97</v>
      </c>
      <c r="D3149" s="23" t="s">
        <v>17213</v>
      </c>
    </row>
    <row r="3150" spans="1:4" ht="33.950000000000003" customHeight="1" x14ac:dyDescent="0.2">
      <c r="A3150" s="20" t="s">
        <v>17214</v>
      </c>
      <c r="B3150" s="21" t="s">
        <v>17215</v>
      </c>
      <c r="C3150" s="22" t="s">
        <v>97</v>
      </c>
      <c r="D3150" s="23" t="s">
        <v>17216</v>
      </c>
    </row>
    <row r="3151" spans="1:4" ht="33.950000000000003" customHeight="1" x14ac:dyDescent="0.2">
      <c r="A3151" s="20" t="s">
        <v>17217</v>
      </c>
      <c r="B3151" s="21" t="s">
        <v>17218</v>
      </c>
      <c r="C3151" s="22" t="s">
        <v>97</v>
      </c>
      <c r="D3151" s="23" t="s">
        <v>16811</v>
      </c>
    </row>
    <row r="3152" spans="1:4" ht="33.950000000000003" customHeight="1" x14ac:dyDescent="0.2">
      <c r="A3152" s="20" t="s">
        <v>17219</v>
      </c>
      <c r="B3152" s="21" t="s">
        <v>17220</v>
      </c>
      <c r="C3152" s="22" t="s">
        <v>97</v>
      </c>
      <c r="D3152" s="23" t="s">
        <v>17221</v>
      </c>
    </row>
    <row r="3153" spans="1:4" ht="33.950000000000003" customHeight="1" x14ac:dyDescent="0.2">
      <c r="A3153" s="20" t="s">
        <v>17222</v>
      </c>
      <c r="B3153" s="21" t="s">
        <v>17223</v>
      </c>
      <c r="C3153" s="22" t="s">
        <v>97</v>
      </c>
      <c r="D3153" s="23" t="s">
        <v>17224</v>
      </c>
    </row>
    <row r="3154" spans="1:4" ht="33.950000000000003" customHeight="1" x14ac:dyDescent="0.2">
      <c r="A3154" s="20" t="s">
        <v>17225</v>
      </c>
      <c r="B3154" s="21" t="s">
        <v>17226</v>
      </c>
      <c r="C3154" s="22" t="s">
        <v>97</v>
      </c>
      <c r="D3154" s="23" t="s">
        <v>17227</v>
      </c>
    </row>
    <row r="3155" spans="1:4" ht="33.950000000000003" customHeight="1" x14ac:dyDescent="0.2">
      <c r="A3155" s="20" t="s">
        <v>17228</v>
      </c>
      <c r="B3155" s="21" t="s">
        <v>17229</v>
      </c>
      <c r="C3155" s="22" t="s">
        <v>97</v>
      </c>
      <c r="D3155" s="23" t="s">
        <v>17230</v>
      </c>
    </row>
    <row r="3156" spans="1:4" ht="33.950000000000003" customHeight="1" x14ac:dyDescent="0.2">
      <c r="A3156" s="20" t="s">
        <v>17231</v>
      </c>
      <c r="B3156" s="21" t="s">
        <v>17232</v>
      </c>
      <c r="C3156" s="22" t="s">
        <v>97</v>
      </c>
      <c r="D3156" s="23" t="s">
        <v>17233</v>
      </c>
    </row>
    <row r="3157" spans="1:4" ht="33.950000000000003" customHeight="1" x14ac:dyDescent="0.2">
      <c r="A3157" s="20" t="s">
        <v>17234</v>
      </c>
      <c r="B3157" s="21" t="s">
        <v>17235</v>
      </c>
      <c r="C3157" s="22" t="s">
        <v>97</v>
      </c>
      <c r="D3157" s="23" t="s">
        <v>17236</v>
      </c>
    </row>
    <row r="3158" spans="1:4" ht="33.950000000000003" customHeight="1" x14ac:dyDescent="0.2">
      <c r="A3158" s="20" t="s">
        <v>17237</v>
      </c>
      <c r="B3158" s="21" t="s">
        <v>17238</v>
      </c>
      <c r="C3158" s="22" t="s">
        <v>97</v>
      </c>
      <c r="D3158" s="23" t="s">
        <v>17239</v>
      </c>
    </row>
    <row r="3159" spans="1:4" ht="33.950000000000003" customHeight="1" x14ac:dyDescent="0.2">
      <c r="A3159" s="20" t="s">
        <v>17240</v>
      </c>
      <c r="B3159" s="21" t="s">
        <v>17241</v>
      </c>
      <c r="C3159" s="22" t="s">
        <v>205</v>
      </c>
      <c r="D3159" s="23" t="s">
        <v>17242</v>
      </c>
    </row>
    <row r="3160" spans="1:4" ht="33.950000000000003" customHeight="1" x14ac:dyDescent="0.2">
      <c r="A3160" s="20" t="s">
        <v>17243</v>
      </c>
      <c r="B3160" s="21" t="s">
        <v>17244</v>
      </c>
      <c r="C3160" s="22" t="s">
        <v>205</v>
      </c>
      <c r="D3160" s="23" t="s">
        <v>17245</v>
      </c>
    </row>
    <row r="3161" spans="1:4" ht="33.950000000000003" customHeight="1" x14ac:dyDescent="0.2">
      <c r="A3161" s="20" t="s">
        <v>17246</v>
      </c>
      <c r="B3161" s="21" t="s">
        <v>17247</v>
      </c>
      <c r="C3161" s="22" t="s">
        <v>205</v>
      </c>
      <c r="D3161" s="23" t="s">
        <v>17248</v>
      </c>
    </row>
    <row r="3162" spans="1:4" ht="33.950000000000003" customHeight="1" x14ac:dyDescent="0.2">
      <c r="A3162" s="20" t="s">
        <v>17249</v>
      </c>
      <c r="B3162" s="21" t="s">
        <v>17250</v>
      </c>
      <c r="C3162" s="22" t="s">
        <v>205</v>
      </c>
      <c r="D3162" s="23" t="s">
        <v>17251</v>
      </c>
    </row>
    <row r="3163" spans="1:4" ht="33.950000000000003" customHeight="1" x14ac:dyDescent="0.2">
      <c r="A3163" s="20" t="s">
        <v>17252</v>
      </c>
      <c r="B3163" s="21" t="s">
        <v>17253</v>
      </c>
      <c r="C3163" s="22" t="s">
        <v>205</v>
      </c>
      <c r="D3163" s="23" t="s">
        <v>17254</v>
      </c>
    </row>
    <row r="3164" spans="1:4" ht="33.950000000000003" customHeight="1" x14ac:dyDescent="0.2">
      <c r="A3164" s="20" t="s">
        <v>17255</v>
      </c>
      <c r="B3164" s="21" t="s">
        <v>17256</v>
      </c>
      <c r="C3164" s="22" t="s">
        <v>205</v>
      </c>
      <c r="D3164" s="23" t="s">
        <v>11344</v>
      </c>
    </row>
    <row r="3165" spans="1:4" ht="33.950000000000003" customHeight="1" x14ac:dyDescent="0.2">
      <c r="A3165" s="20" t="s">
        <v>17257</v>
      </c>
      <c r="B3165" s="21" t="s">
        <v>17258</v>
      </c>
      <c r="C3165" s="22" t="s">
        <v>205</v>
      </c>
      <c r="D3165" s="23" t="s">
        <v>17259</v>
      </c>
    </row>
    <row r="3166" spans="1:4" ht="33.950000000000003" customHeight="1" x14ac:dyDescent="0.2">
      <c r="A3166" s="20" t="s">
        <v>17260</v>
      </c>
      <c r="B3166" s="21" t="s">
        <v>17261</v>
      </c>
      <c r="C3166" s="22" t="s">
        <v>205</v>
      </c>
      <c r="D3166" s="23" t="s">
        <v>17262</v>
      </c>
    </row>
    <row r="3167" spans="1:4" ht="33.950000000000003" customHeight="1" x14ac:dyDescent="0.2">
      <c r="A3167" s="20" t="s">
        <v>17263</v>
      </c>
      <c r="B3167" s="21" t="s">
        <v>17264</v>
      </c>
      <c r="C3167" s="22" t="s">
        <v>97</v>
      </c>
      <c r="D3167" s="23" t="s">
        <v>17265</v>
      </c>
    </row>
    <row r="3168" spans="1:4" ht="33.950000000000003" customHeight="1" x14ac:dyDescent="0.2">
      <c r="A3168" s="20" t="s">
        <v>17266</v>
      </c>
      <c r="B3168" s="21" t="s">
        <v>17267</v>
      </c>
      <c r="C3168" s="22" t="s">
        <v>97</v>
      </c>
      <c r="D3168" s="23" t="s">
        <v>17268</v>
      </c>
    </row>
    <row r="3169" spans="1:4" ht="33.950000000000003" customHeight="1" x14ac:dyDescent="0.2">
      <c r="A3169" s="20" t="s">
        <v>17269</v>
      </c>
      <c r="B3169" s="21" t="s">
        <v>17270</v>
      </c>
      <c r="C3169" s="22" t="s">
        <v>97</v>
      </c>
      <c r="D3169" s="23" t="s">
        <v>17271</v>
      </c>
    </row>
    <row r="3170" spans="1:4" ht="33.950000000000003" customHeight="1" x14ac:dyDescent="0.2">
      <c r="A3170" s="20" t="s">
        <v>17272</v>
      </c>
      <c r="B3170" s="21" t="s">
        <v>17273</v>
      </c>
      <c r="C3170" s="22" t="s">
        <v>97</v>
      </c>
      <c r="D3170" s="23" t="s">
        <v>17274</v>
      </c>
    </row>
    <row r="3171" spans="1:4" ht="33.950000000000003" customHeight="1" x14ac:dyDescent="0.2">
      <c r="A3171" s="20" t="s">
        <v>17275</v>
      </c>
      <c r="B3171" s="21" t="s">
        <v>17276</v>
      </c>
      <c r="C3171" s="22" t="s">
        <v>97</v>
      </c>
      <c r="D3171" s="23" t="s">
        <v>17277</v>
      </c>
    </row>
    <row r="3172" spans="1:4" ht="33.950000000000003" customHeight="1" x14ac:dyDescent="0.2">
      <c r="A3172" s="20" t="s">
        <v>17278</v>
      </c>
      <c r="B3172" s="21" t="s">
        <v>17279</v>
      </c>
      <c r="C3172" s="22" t="s">
        <v>97</v>
      </c>
      <c r="D3172" s="23" t="s">
        <v>17280</v>
      </c>
    </row>
    <row r="3173" spans="1:4" ht="33.950000000000003" customHeight="1" x14ac:dyDescent="0.2">
      <c r="A3173" s="20" t="s">
        <v>17281</v>
      </c>
      <c r="B3173" s="21" t="s">
        <v>17282</v>
      </c>
      <c r="C3173" s="22" t="s">
        <v>97</v>
      </c>
      <c r="D3173" s="23" t="s">
        <v>17283</v>
      </c>
    </row>
    <row r="3174" spans="1:4" ht="33.950000000000003" customHeight="1" x14ac:dyDescent="0.2">
      <c r="A3174" s="20" t="s">
        <v>17284</v>
      </c>
      <c r="B3174" s="21" t="s">
        <v>17285</v>
      </c>
      <c r="C3174" s="22" t="s">
        <v>97</v>
      </c>
      <c r="D3174" s="23" t="s">
        <v>17286</v>
      </c>
    </row>
    <row r="3175" spans="1:4" ht="33.950000000000003" customHeight="1" x14ac:dyDescent="0.2">
      <c r="A3175" s="20" t="s">
        <v>17287</v>
      </c>
      <c r="B3175" s="21" t="s">
        <v>17288</v>
      </c>
      <c r="C3175" s="22" t="s">
        <v>97</v>
      </c>
      <c r="D3175" s="23" t="s">
        <v>17289</v>
      </c>
    </row>
    <row r="3176" spans="1:4" ht="33.950000000000003" customHeight="1" x14ac:dyDescent="0.2">
      <c r="A3176" s="20" t="s">
        <v>17290</v>
      </c>
      <c r="B3176" s="21" t="s">
        <v>17291</v>
      </c>
      <c r="C3176" s="22" t="s">
        <v>97</v>
      </c>
      <c r="D3176" s="23" t="s">
        <v>17292</v>
      </c>
    </row>
    <row r="3177" spans="1:4" ht="33.950000000000003" customHeight="1" x14ac:dyDescent="0.2">
      <c r="A3177" s="20" t="s">
        <v>17293</v>
      </c>
      <c r="B3177" s="21" t="s">
        <v>17294</v>
      </c>
      <c r="C3177" s="22" t="s">
        <v>97</v>
      </c>
      <c r="D3177" s="23" t="s">
        <v>11821</v>
      </c>
    </row>
    <row r="3178" spans="1:4" ht="33.950000000000003" customHeight="1" x14ac:dyDescent="0.2">
      <c r="A3178" s="20" t="s">
        <v>17295</v>
      </c>
      <c r="B3178" s="21" t="s">
        <v>17296</v>
      </c>
      <c r="C3178" s="22" t="s">
        <v>97</v>
      </c>
      <c r="D3178" s="23" t="s">
        <v>17297</v>
      </c>
    </row>
    <row r="3179" spans="1:4" ht="33.950000000000003" customHeight="1" x14ac:dyDescent="0.2">
      <c r="A3179" s="20" t="s">
        <v>17298</v>
      </c>
      <c r="B3179" s="21" t="s">
        <v>17299</v>
      </c>
      <c r="C3179" s="22" t="s">
        <v>97</v>
      </c>
      <c r="D3179" s="23" t="s">
        <v>16996</v>
      </c>
    </row>
    <row r="3180" spans="1:4" ht="33.950000000000003" customHeight="1" x14ac:dyDescent="0.2">
      <c r="A3180" s="20" t="s">
        <v>17300</v>
      </c>
      <c r="B3180" s="21" t="s">
        <v>17301</v>
      </c>
      <c r="C3180" s="22" t="s">
        <v>97</v>
      </c>
      <c r="D3180" s="23" t="s">
        <v>17302</v>
      </c>
    </row>
    <row r="3181" spans="1:4" ht="33.950000000000003" customHeight="1" x14ac:dyDescent="0.2">
      <c r="A3181" s="20" t="s">
        <v>17303</v>
      </c>
      <c r="B3181" s="21" t="s">
        <v>17304</v>
      </c>
      <c r="C3181" s="22" t="s">
        <v>97</v>
      </c>
      <c r="D3181" s="23" t="s">
        <v>17305</v>
      </c>
    </row>
    <row r="3182" spans="1:4" ht="33.950000000000003" customHeight="1" x14ac:dyDescent="0.2">
      <c r="A3182" s="20" t="s">
        <v>17306</v>
      </c>
      <c r="B3182" s="21" t="s">
        <v>17307</v>
      </c>
      <c r="C3182" s="22" t="s">
        <v>97</v>
      </c>
      <c r="D3182" s="23" t="s">
        <v>17308</v>
      </c>
    </row>
    <row r="3183" spans="1:4" ht="33.950000000000003" customHeight="1" x14ac:dyDescent="0.2">
      <c r="A3183" s="20" t="s">
        <v>17309</v>
      </c>
      <c r="B3183" s="21" t="s">
        <v>17310</v>
      </c>
      <c r="C3183" s="22" t="s">
        <v>97</v>
      </c>
      <c r="D3183" s="23" t="s">
        <v>17311</v>
      </c>
    </row>
    <row r="3184" spans="1:4" ht="33.950000000000003" customHeight="1" x14ac:dyDescent="0.2">
      <c r="A3184" s="20" t="s">
        <v>17312</v>
      </c>
      <c r="B3184" s="21" t="s">
        <v>17313</v>
      </c>
      <c r="C3184" s="22" t="s">
        <v>97</v>
      </c>
      <c r="D3184" s="23" t="s">
        <v>17314</v>
      </c>
    </row>
    <row r="3185" spans="1:4" ht="33.950000000000003" customHeight="1" x14ac:dyDescent="0.2">
      <c r="A3185" s="20" t="s">
        <v>17315</v>
      </c>
      <c r="B3185" s="21" t="s">
        <v>17316</v>
      </c>
      <c r="C3185" s="22" t="s">
        <v>97</v>
      </c>
      <c r="D3185" s="23" t="s">
        <v>17317</v>
      </c>
    </row>
    <row r="3186" spans="1:4" ht="33.950000000000003" customHeight="1" x14ac:dyDescent="0.2">
      <c r="A3186" s="20" t="s">
        <v>17318</v>
      </c>
      <c r="B3186" s="21" t="s">
        <v>17319</v>
      </c>
      <c r="C3186" s="22" t="s">
        <v>97</v>
      </c>
      <c r="D3186" s="23" t="s">
        <v>8857</v>
      </c>
    </row>
    <row r="3187" spans="1:4" ht="33.950000000000003" customHeight="1" x14ac:dyDescent="0.2">
      <c r="A3187" s="20" t="s">
        <v>17320</v>
      </c>
      <c r="B3187" s="21" t="s">
        <v>17321</v>
      </c>
      <c r="C3187" s="22" t="s">
        <v>97</v>
      </c>
      <c r="D3187" s="23" t="s">
        <v>17322</v>
      </c>
    </row>
    <row r="3188" spans="1:4" ht="33.950000000000003" customHeight="1" x14ac:dyDescent="0.2">
      <c r="A3188" s="20" t="s">
        <v>17323</v>
      </c>
      <c r="B3188" s="21" t="s">
        <v>17324</v>
      </c>
      <c r="C3188" s="22" t="s">
        <v>97</v>
      </c>
      <c r="D3188" s="23" t="s">
        <v>17325</v>
      </c>
    </row>
    <row r="3189" spans="1:4" ht="33.950000000000003" customHeight="1" x14ac:dyDescent="0.2">
      <c r="A3189" s="20" t="s">
        <v>17326</v>
      </c>
      <c r="B3189" s="21" t="s">
        <v>17327</v>
      </c>
      <c r="C3189" s="22" t="s">
        <v>97</v>
      </c>
      <c r="D3189" s="23" t="s">
        <v>17328</v>
      </c>
    </row>
    <row r="3190" spans="1:4" ht="33.950000000000003" customHeight="1" x14ac:dyDescent="0.2">
      <c r="A3190" s="20" t="s">
        <v>17329</v>
      </c>
      <c r="B3190" s="21" t="s">
        <v>17330</v>
      </c>
      <c r="C3190" s="22" t="s">
        <v>97</v>
      </c>
      <c r="D3190" s="23" t="s">
        <v>17331</v>
      </c>
    </row>
    <row r="3191" spans="1:4" ht="33.950000000000003" customHeight="1" x14ac:dyDescent="0.2">
      <c r="A3191" s="20" t="s">
        <v>17332</v>
      </c>
      <c r="B3191" s="21" t="s">
        <v>17333</v>
      </c>
      <c r="C3191" s="22" t="s">
        <v>97</v>
      </c>
      <c r="D3191" s="23" t="s">
        <v>17334</v>
      </c>
    </row>
    <row r="3192" spans="1:4" ht="33.950000000000003" customHeight="1" x14ac:dyDescent="0.2">
      <c r="A3192" s="20" t="s">
        <v>17335</v>
      </c>
      <c r="B3192" s="21" t="s">
        <v>17336</v>
      </c>
      <c r="C3192" s="22" t="s">
        <v>97</v>
      </c>
      <c r="D3192" s="23" t="s">
        <v>17337</v>
      </c>
    </row>
    <row r="3193" spans="1:4" ht="33.950000000000003" customHeight="1" x14ac:dyDescent="0.2">
      <c r="A3193" s="20" t="s">
        <v>17338</v>
      </c>
      <c r="B3193" s="21" t="s">
        <v>17339</v>
      </c>
      <c r="C3193" s="22" t="s">
        <v>97</v>
      </c>
      <c r="D3193" s="23" t="s">
        <v>17340</v>
      </c>
    </row>
    <row r="3194" spans="1:4" ht="33.950000000000003" customHeight="1" x14ac:dyDescent="0.2">
      <c r="A3194" s="20" t="s">
        <v>17341</v>
      </c>
      <c r="B3194" s="21" t="s">
        <v>17342</v>
      </c>
      <c r="C3194" s="22" t="s">
        <v>97</v>
      </c>
      <c r="D3194" s="23" t="s">
        <v>17343</v>
      </c>
    </row>
    <row r="3195" spans="1:4" ht="33.950000000000003" customHeight="1" x14ac:dyDescent="0.2">
      <c r="A3195" s="20" t="s">
        <v>17344</v>
      </c>
      <c r="B3195" s="21" t="s">
        <v>17345</v>
      </c>
      <c r="C3195" s="22" t="s">
        <v>97</v>
      </c>
      <c r="D3195" s="23" t="s">
        <v>17346</v>
      </c>
    </row>
    <row r="3196" spans="1:4" ht="33.950000000000003" customHeight="1" x14ac:dyDescent="0.2">
      <c r="A3196" s="20" t="s">
        <v>17347</v>
      </c>
      <c r="B3196" s="21" t="s">
        <v>17348</v>
      </c>
      <c r="C3196" s="22" t="s">
        <v>97</v>
      </c>
      <c r="D3196" s="23" t="s">
        <v>17349</v>
      </c>
    </row>
    <row r="3197" spans="1:4" ht="33.950000000000003" customHeight="1" x14ac:dyDescent="0.2">
      <c r="A3197" s="20" t="s">
        <v>17350</v>
      </c>
      <c r="B3197" s="21" t="s">
        <v>17351</v>
      </c>
      <c r="C3197" s="22" t="s">
        <v>97</v>
      </c>
      <c r="D3197" s="23" t="s">
        <v>17352</v>
      </c>
    </row>
    <row r="3198" spans="1:4" ht="33.950000000000003" customHeight="1" x14ac:dyDescent="0.2">
      <c r="A3198" s="20" t="s">
        <v>17353</v>
      </c>
      <c r="B3198" s="21" t="s">
        <v>17354</v>
      </c>
      <c r="C3198" s="22" t="s">
        <v>97</v>
      </c>
      <c r="D3198" s="23" t="s">
        <v>17355</v>
      </c>
    </row>
    <row r="3199" spans="1:4" ht="33.950000000000003" customHeight="1" x14ac:dyDescent="0.2">
      <c r="A3199" s="20" t="s">
        <v>17356</v>
      </c>
      <c r="B3199" s="21" t="s">
        <v>17357</v>
      </c>
      <c r="C3199" s="22" t="s">
        <v>97</v>
      </c>
      <c r="D3199" s="23" t="s">
        <v>17358</v>
      </c>
    </row>
    <row r="3200" spans="1:4" ht="33.950000000000003" customHeight="1" x14ac:dyDescent="0.2">
      <c r="A3200" s="20" t="s">
        <v>17359</v>
      </c>
      <c r="B3200" s="21" t="s">
        <v>17360</v>
      </c>
      <c r="C3200" s="22" t="s">
        <v>97</v>
      </c>
      <c r="D3200" s="23" t="s">
        <v>8545</v>
      </c>
    </row>
    <row r="3201" spans="1:4" ht="33.950000000000003" customHeight="1" x14ac:dyDescent="0.2">
      <c r="A3201" s="20" t="s">
        <v>17361</v>
      </c>
      <c r="B3201" s="21" t="s">
        <v>17362</v>
      </c>
      <c r="C3201" s="22" t="s">
        <v>97</v>
      </c>
      <c r="D3201" s="23" t="s">
        <v>17363</v>
      </c>
    </row>
    <row r="3202" spans="1:4" ht="33.950000000000003" customHeight="1" x14ac:dyDescent="0.2">
      <c r="A3202" s="20" t="s">
        <v>17364</v>
      </c>
      <c r="B3202" s="21" t="s">
        <v>17365</v>
      </c>
      <c r="C3202" s="22" t="s">
        <v>97</v>
      </c>
      <c r="D3202" s="23" t="s">
        <v>17366</v>
      </c>
    </row>
    <row r="3203" spans="1:4" ht="33.950000000000003" customHeight="1" x14ac:dyDescent="0.2">
      <c r="A3203" s="20" t="s">
        <v>17367</v>
      </c>
      <c r="B3203" s="21" t="s">
        <v>17368</v>
      </c>
      <c r="C3203" s="22" t="s">
        <v>97</v>
      </c>
      <c r="D3203" s="23" t="s">
        <v>17369</v>
      </c>
    </row>
    <row r="3204" spans="1:4" ht="33.950000000000003" customHeight="1" x14ac:dyDescent="0.2">
      <c r="A3204" s="20" t="s">
        <v>17370</v>
      </c>
      <c r="B3204" s="21" t="s">
        <v>17371</v>
      </c>
      <c r="C3204" s="22" t="s">
        <v>97</v>
      </c>
      <c r="D3204" s="23" t="s">
        <v>17372</v>
      </c>
    </row>
    <row r="3205" spans="1:4" ht="33.950000000000003" customHeight="1" x14ac:dyDescent="0.2">
      <c r="A3205" s="20" t="s">
        <v>17373</v>
      </c>
      <c r="B3205" s="21" t="s">
        <v>17374</v>
      </c>
      <c r="C3205" s="22" t="s">
        <v>97</v>
      </c>
      <c r="D3205" s="23" t="s">
        <v>17375</v>
      </c>
    </row>
    <row r="3206" spans="1:4" ht="33.950000000000003" customHeight="1" x14ac:dyDescent="0.2">
      <c r="A3206" s="20" t="s">
        <v>17376</v>
      </c>
      <c r="B3206" s="21" t="s">
        <v>17377</v>
      </c>
      <c r="C3206" s="22" t="s">
        <v>97</v>
      </c>
      <c r="D3206" s="23" t="s">
        <v>17378</v>
      </c>
    </row>
    <row r="3207" spans="1:4" ht="33.950000000000003" customHeight="1" x14ac:dyDescent="0.2">
      <c r="A3207" s="20" t="s">
        <v>17379</v>
      </c>
      <c r="B3207" s="21" t="s">
        <v>17380</v>
      </c>
      <c r="C3207" s="22" t="s">
        <v>97</v>
      </c>
      <c r="D3207" s="23" t="s">
        <v>17381</v>
      </c>
    </row>
    <row r="3208" spans="1:4" ht="33.950000000000003" customHeight="1" x14ac:dyDescent="0.2">
      <c r="A3208" s="20" t="s">
        <v>17382</v>
      </c>
      <c r="B3208" s="21" t="s">
        <v>17383</v>
      </c>
      <c r="C3208" s="22" t="s">
        <v>97</v>
      </c>
      <c r="D3208" s="23" t="s">
        <v>17384</v>
      </c>
    </row>
    <row r="3209" spans="1:4" ht="33.950000000000003" customHeight="1" x14ac:dyDescent="0.2">
      <c r="A3209" s="20" t="s">
        <v>17385</v>
      </c>
      <c r="B3209" s="21" t="s">
        <v>17386</v>
      </c>
      <c r="C3209" s="22" t="s">
        <v>97</v>
      </c>
      <c r="D3209" s="23" t="s">
        <v>17387</v>
      </c>
    </row>
    <row r="3210" spans="1:4" ht="33.950000000000003" customHeight="1" x14ac:dyDescent="0.2">
      <c r="A3210" s="20" t="s">
        <v>17388</v>
      </c>
      <c r="B3210" s="21" t="s">
        <v>17389</v>
      </c>
      <c r="C3210" s="22" t="s">
        <v>97</v>
      </c>
      <c r="D3210" s="23" t="s">
        <v>17390</v>
      </c>
    </row>
    <row r="3211" spans="1:4" ht="33.950000000000003" customHeight="1" x14ac:dyDescent="0.2">
      <c r="A3211" s="20" t="s">
        <v>17391</v>
      </c>
      <c r="B3211" s="21" t="s">
        <v>17392</v>
      </c>
      <c r="C3211" s="22" t="s">
        <v>97</v>
      </c>
      <c r="D3211" s="23" t="s">
        <v>17393</v>
      </c>
    </row>
    <row r="3212" spans="1:4" ht="33.950000000000003" customHeight="1" x14ac:dyDescent="0.2">
      <c r="A3212" s="20" t="s">
        <v>17394</v>
      </c>
      <c r="B3212" s="21" t="s">
        <v>17395</v>
      </c>
      <c r="C3212" s="22" t="s">
        <v>97</v>
      </c>
      <c r="D3212" s="23" t="s">
        <v>17396</v>
      </c>
    </row>
    <row r="3213" spans="1:4" ht="33.950000000000003" customHeight="1" x14ac:dyDescent="0.2">
      <c r="A3213" s="20" t="s">
        <v>17397</v>
      </c>
      <c r="B3213" s="21" t="s">
        <v>17398</v>
      </c>
      <c r="C3213" s="22" t="s">
        <v>97</v>
      </c>
      <c r="D3213" s="23" t="s">
        <v>17399</v>
      </c>
    </row>
    <row r="3214" spans="1:4" ht="33.950000000000003" customHeight="1" x14ac:dyDescent="0.2">
      <c r="A3214" s="20" t="s">
        <v>17400</v>
      </c>
      <c r="B3214" s="21" t="s">
        <v>17401</v>
      </c>
      <c r="C3214" s="22" t="s">
        <v>97</v>
      </c>
      <c r="D3214" s="23" t="s">
        <v>17402</v>
      </c>
    </row>
    <row r="3215" spans="1:4" ht="33.950000000000003" customHeight="1" x14ac:dyDescent="0.2">
      <c r="A3215" s="20" t="s">
        <v>17403</v>
      </c>
      <c r="B3215" s="21" t="s">
        <v>17404</v>
      </c>
      <c r="C3215" s="22" t="s">
        <v>97</v>
      </c>
      <c r="D3215" s="23" t="s">
        <v>17405</v>
      </c>
    </row>
    <row r="3216" spans="1:4" ht="33.950000000000003" customHeight="1" x14ac:dyDescent="0.2">
      <c r="A3216" s="20" t="s">
        <v>17406</v>
      </c>
      <c r="B3216" s="21" t="s">
        <v>17407</v>
      </c>
      <c r="C3216" s="22" t="s">
        <v>97</v>
      </c>
      <c r="D3216" s="23" t="s">
        <v>17408</v>
      </c>
    </row>
    <row r="3217" spans="1:4" ht="33.950000000000003" customHeight="1" x14ac:dyDescent="0.2">
      <c r="A3217" s="20" t="s">
        <v>17409</v>
      </c>
      <c r="B3217" s="21" t="s">
        <v>17410</v>
      </c>
      <c r="C3217" s="22" t="s">
        <v>97</v>
      </c>
      <c r="D3217" s="23" t="s">
        <v>17411</v>
      </c>
    </row>
    <row r="3218" spans="1:4" ht="33.950000000000003" customHeight="1" x14ac:dyDescent="0.2">
      <c r="A3218" s="20" t="s">
        <v>17412</v>
      </c>
      <c r="B3218" s="21" t="s">
        <v>17413</v>
      </c>
      <c r="C3218" s="22" t="s">
        <v>97</v>
      </c>
      <c r="D3218" s="23" t="s">
        <v>17414</v>
      </c>
    </row>
    <row r="3219" spans="1:4" ht="33.950000000000003" customHeight="1" x14ac:dyDescent="0.2">
      <c r="A3219" s="20" t="s">
        <v>17415</v>
      </c>
      <c r="B3219" s="21" t="s">
        <v>17416</v>
      </c>
      <c r="C3219" s="22" t="s">
        <v>97</v>
      </c>
      <c r="D3219" s="23" t="s">
        <v>17417</v>
      </c>
    </row>
    <row r="3220" spans="1:4" ht="33.950000000000003" customHeight="1" x14ac:dyDescent="0.2">
      <c r="A3220" s="20" t="s">
        <v>17418</v>
      </c>
      <c r="B3220" s="21" t="s">
        <v>17419</v>
      </c>
      <c r="C3220" s="22" t="s">
        <v>97</v>
      </c>
      <c r="D3220" s="23" t="s">
        <v>17420</v>
      </c>
    </row>
    <row r="3221" spans="1:4" ht="33.950000000000003" customHeight="1" x14ac:dyDescent="0.2">
      <c r="A3221" s="20" t="s">
        <v>17421</v>
      </c>
      <c r="B3221" s="21" t="s">
        <v>17422</v>
      </c>
      <c r="C3221" s="22" t="s">
        <v>97</v>
      </c>
      <c r="D3221" s="23" t="s">
        <v>17423</v>
      </c>
    </row>
    <row r="3222" spans="1:4" ht="33.950000000000003" customHeight="1" x14ac:dyDescent="0.2">
      <c r="A3222" s="20" t="s">
        <v>17424</v>
      </c>
      <c r="B3222" s="21" t="s">
        <v>17425</v>
      </c>
      <c r="C3222" s="22" t="s">
        <v>97</v>
      </c>
      <c r="D3222" s="23" t="s">
        <v>17426</v>
      </c>
    </row>
    <row r="3223" spans="1:4" ht="33.950000000000003" customHeight="1" x14ac:dyDescent="0.2">
      <c r="A3223" s="20" t="s">
        <v>17427</v>
      </c>
      <c r="B3223" s="21" t="s">
        <v>17428</v>
      </c>
      <c r="C3223" s="22" t="s">
        <v>97</v>
      </c>
      <c r="D3223" s="23" t="s">
        <v>17429</v>
      </c>
    </row>
    <row r="3224" spans="1:4" ht="33.950000000000003" customHeight="1" x14ac:dyDescent="0.2">
      <c r="A3224" s="20" t="s">
        <v>17430</v>
      </c>
      <c r="B3224" s="21" t="s">
        <v>17431</v>
      </c>
      <c r="C3224" s="22" t="s">
        <v>97</v>
      </c>
      <c r="D3224" s="23" t="s">
        <v>17432</v>
      </c>
    </row>
    <row r="3225" spans="1:4" ht="33.950000000000003" customHeight="1" x14ac:dyDescent="0.2">
      <c r="A3225" s="20" t="s">
        <v>17433</v>
      </c>
      <c r="B3225" s="21" t="s">
        <v>17434</v>
      </c>
      <c r="C3225" s="22" t="s">
        <v>97</v>
      </c>
      <c r="D3225" s="23" t="s">
        <v>17435</v>
      </c>
    </row>
    <row r="3226" spans="1:4" ht="33.950000000000003" customHeight="1" x14ac:dyDescent="0.2">
      <c r="A3226" s="20" t="s">
        <v>17436</v>
      </c>
      <c r="B3226" s="21" t="s">
        <v>17437</v>
      </c>
      <c r="C3226" s="22" t="s">
        <v>97</v>
      </c>
      <c r="D3226" s="23" t="s">
        <v>17438</v>
      </c>
    </row>
    <row r="3227" spans="1:4" ht="33.950000000000003" customHeight="1" x14ac:dyDescent="0.2">
      <c r="A3227" s="20" t="s">
        <v>17439</v>
      </c>
      <c r="B3227" s="21" t="s">
        <v>17440</v>
      </c>
      <c r="C3227" s="22" t="s">
        <v>97</v>
      </c>
      <c r="D3227" s="23" t="s">
        <v>17441</v>
      </c>
    </row>
    <row r="3228" spans="1:4" ht="33.950000000000003" customHeight="1" x14ac:dyDescent="0.2">
      <c r="A3228" s="20" t="s">
        <v>17442</v>
      </c>
      <c r="B3228" s="21" t="s">
        <v>17443</v>
      </c>
      <c r="C3228" s="22" t="s">
        <v>97</v>
      </c>
      <c r="D3228" s="23" t="s">
        <v>17444</v>
      </c>
    </row>
    <row r="3229" spans="1:4" ht="33.950000000000003" customHeight="1" x14ac:dyDescent="0.2">
      <c r="A3229" s="20" t="s">
        <v>17445</v>
      </c>
      <c r="B3229" s="21" t="s">
        <v>17446</v>
      </c>
      <c r="C3229" s="22" t="s">
        <v>97</v>
      </c>
      <c r="D3229" s="23" t="s">
        <v>17447</v>
      </c>
    </row>
    <row r="3230" spans="1:4" ht="33.950000000000003" customHeight="1" x14ac:dyDescent="0.2">
      <c r="A3230" s="20" t="s">
        <v>17448</v>
      </c>
      <c r="B3230" s="21" t="s">
        <v>17449</v>
      </c>
      <c r="C3230" s="22" t="s">
        <v>97</v>
      </c>
      <c r="D3230" s="23" t="s">
        <v>17450</v>
      </c>
    </row>
    <row r="3231" spans="1:4" ht="33.950000000000003" customHeight="1" x14ac:dyDescent="0.2">
      <c r="A3231" s="20" t="s">
        <v>17451</v>
      </c>
      <c r="B3231" s="21" t="s">
        <v>17452</v>
      </c>
      <c r="C3231" s="22" t="s">
        <v>97</v>
      </c>
      <c r="D3231" s="23" t="s">
        <v>17453</v>
      </c>
    </row>
    <row r="3232" spans="1:4" ht="33.950000000000003" customHeight="1" x14ac:dyDescent="0.2">
      <c r="A3232" s="20" t="s">
        <v>17454</v>
      </c>
      <c r="B3232" s="21" t="s">
        <v>17455</v>
      </c>
      <c r="C3232" s="22" t="s">
        <v>97</v>
      </c>
      <c r="D3232" s="23" t="s">
        <v>17456</v>
      </c>
    </row>
    <row r="3233" spans="1:4" ht="33.950000000000003" customHeight="1" x14ac:dyDescent="0.2">
      <c r="A3233" s="20" t="s">
        <v>17457</v>
      </c>
      <c r="B3233" s="21" t="s">
        <v>17458</v>
      </c>
      <c r="C3233" s="22" t="s">
        <v>97</v>
      </c>
      <c r="D3233" s="23" t="s">
        <v>17459</v>
      </c>
    </row>
    <row r="3234" spans="1:4" ht="33.950000000000003" customHeight="1" x14ac:dyDescent="0.2">
      <c r="A3234" s="20" t="s">
        <v>17460</v>
      </c>
      <c r="B3234" s="21" t="s">
        <v>17461</v>
      </c>
      <c r="C3234" s="22" t="s">
        <v>97</v>
      </c>
      <c r="D3234" s="23" t="s">
        <v>17462</v>
      </c>
    </row>
    <row r="3235" spans="1:4" ht="33.950000000000003" customHeight="1" x14ac:dyDescent="0.2">
      <c r="A3235" s="20" t="s">
        <v>17463</v>
      </c>
      <c r="B3235" s="21" t="s">
        <v>17464</v>
      </c>
      <c r="C3235" s="22" t="s">
        <v>97</v>
      </c>
      <c r="D3235" s="23" t="s">
        <v>17465</v>
      </c>
    </row>
    <row r="3236" spans="1:4" ht="33.950000000000003" customHeight="1" x14ac:dyDescent="0.2">
      <c r="A3236" s="20" t="s">
        <v>17466</v>
      </c>
      <c r="B3236" s="21" t="s">
        <v>17467</v>
      </c>
      <c r="C3236" s="22" t="s">
        <v>97</v>
      </c>
      <c r="D3236" s="23" t="s">
        <v>17468</v>
      </c>
    </row>
    <row r="3237" spans="1:4" ht="33.950000000000003" customHeight="1" x14ac:dyDescent="0.2">
      <c r="A3237" s="20" t="s">
        <v>17469</v>
      </c>
      <c r="B3237" s="21" t="s">
        <v>17470</v>
      </c>
      <c r="C3237" s="22" t="s">
        <v>97</v>
      </c>
      <c r="D3237" s="23" t="s">
        <v>17471</v>
      </c>
    </row>
    <row r="3238" spans="1:4" ht="33.950000000000003" customHeight="1" x14ac:dyDescent="0.2">
      <c r="A3238" s="20" t="s">
        <v>17472</v>
      </c>
      <c r="B3238" s="21" t="s">
        <v>17473</v>
      </c>
      <c r="C3238" s="22" t="s">
        <v>97</v>
      </c>
      <c r="D3238" s="23" t="s">
        <v>17474</v>
      </c>
    </row>
    <row r="3239" spans="1:4" ht="33.950000000000003" customHeight="1" x14ac:dyDescent="0.2">
      <c r="A3239" s="20" t="s">
        <v>17475</v>
      </c>
      <c r="B3239" s="21" t="s">
        <v>17476</v>
      </c>
      <c r="C3239" s="22" t="s">
        <v>97</v>
      </c>
      <c r="D3239" s="23" t="s">
        <v>17477</v>
      </c>
    </row>
    <row r="3240" spans="1:4" ht="33.950000000000003" customHeight="1" x14ac:dyDescent="0.2">
      <c r="A3240" s="20" t="s">
        <v>17478</v>
      </c>
      <c r="B3240" s="21" t="s">
        <v>17479</v>
      </c>
      <c r="C3240" s="22" t="s">
        <v>97</v>
      </c>
      <c r="D3240" s="23" t="s">
        <v>17480</v>
      </c>
    </row>
    <row r="3241" spans="1:4" ht="33.950000000000003" customHeight="1" x14ac:dyDescent="0.2">
      <c r="A3241" s="20" t="s">
        <v>17481</v>
      </c>
      <c r="B3241" s="21" t="s">
        <v>17482</v>
      </c>
      <c r="C3241" s="22" t="s">
        <v>97</v>
      </c>
      <c r="D3241" s="23" t="s">
        <v>17483</v>
      </c>
    </row>
    <row r="3242" spans="1:4" ht="33.950000000000003" customHeight="1" x14ac:dyDescent="0.2">
      <c r="A3242" s="20" t="s">
        <v>17484</v>
      </c>
      <c r="B3242" s="21" t="s">
        <v>17485</v>
      </c>
      <c r="C3242" s="22" t="s">
        <v>97</v>
      </c>
      <c r="D3242" s="23" t="s">
        <v>17486</v>
      </c>
    </row>
    <row r="3243" spans="1:4" ht="33.950000000000003" customHeight="1" x14ac:dyDescent="0.2">
      <c r="A3243" s="20" t="s">
        <v>17487</v>
      </c>
      <c r="B3243" s="21" t="s">
        <v>17488</v>
      </c>
      <c r="C3243" s="22" t="s">
        <v>97</v>
      </c>
      <c r="D3243" s="23" t="s">
        <v>17489</v>
      </c>
    </row>
    <row r="3244" spans="1:4" ht="33.950000000000003" customHeight="1" x14ac:dyDescent="0.2">
      <c r="A3244" s="20" t="s">
        <v>17490</v>
      </c>
      <c r="B3244" s="21" t="s">
        <v>17491</v>
      </c>
      <c r="C3244" s="22" t="s">
        <v>97</v>
      </c>
      <c r="D3244" s="23" t="s">
        <v>17492</v>
      </c>
    </row>
    <row r="3245" spans="1:4" ht="33.950000000000003" customHeight="1" x14ac:dyDescent="0.2">
      <c r="A3245" s="20" t="s">
        <v>17493</v>
      </c>
      <c r="B3245" s="21" t="s">
        <v>17494</v>
      </c>
      <c r="C3245" s="22" t="s">
        <v>97</v>
      </c>
      <c r="D3245" s="23" t="s">
        <v>17495</v>
      </c>
    </row>
    <row r="3246" spans="1:4" ht="33.950000000000003" customHeight="1" x14ac:dyDescent="0.2">
      <c r="A3246" s="20" t="s">
        <v>17496</v>
      </c>
      <c r="B3246" s="21" t="s">
        <v>17497</v>
      </c>
      <c r="C3246" s="22" t="s">
        <v>97</v>
      </c>
      <c r="D3246" s="23" t="s">
        <v>17498</v>
      </c>
    </row>
    <row r="3247" spans="1:4" ht="33.950000000000003" customHeight="1" x14ac:dyDescent="0.2">
      <c r="A3247" s="20" t="s">
        <v>17499</v>
      </c>
      <c r="B3247" s="21" t="s">
        <v>17500</v>
      </c>
      <c r="C3247" s="22" t="s">
        <v>97</v>
      </c>
      <c r="D3247" s="23" t="s">
        <v>17501</v>
      </c>
    </row>
    <row r="3248" spans="1:4" ht="33.950000000000003" customHeight="1" x14ac:dyDescent="0.2">
      <c r="A3248" s="20" t="s">
        <v>17502</v>
      </c>
      <c r="B3248" s="21" t="s">
        <v>17503</v>
      </c>
      <c r="C3248" s="22" t="s">
        <v>97</v>
      </c>
      <c r="D3248" s="23" t="s">
        <v>17504</v>
      </c>
    </row>
    <row r="3249" spans="1:4" ht="33.950000000000003" customHeight="1" x14ac:dyDescent="0.2">
      <c r="A3249" s="20" t="s">
        <v>17505</v>
      </c>
      <c r="B3249" s="21" t="s">
        <v>17506</v>
      </c>
      <c r="C3249" s="22" t="s">
        <v>97</v>
      </c>
      <c r="D3249" s="23" t="s">
        <v>17507</v>
      </c>
    </row>
    <row r="3250" spans="1:4" ht="33.950000000000003" customHeight="1" x14ac:dyDescent="0.2">
      <c r="A3250" s="20" t="s">
        <v>17508</v>
      </c>
      <c r="B3250" s="21" t="s">
        <v>17509</v>
      </c>
      <c r="C3250" s="22" t="s">
        <v>97</v>
      </c>
      <c r="D3250" s="23" t="s">
        <v>17510</v>
      </c>
    </row>
    <row r="3251" spans="1:4" ht="33.950000000000003" customHeight="1" x14ac:dyDescent="0.2">
      <c r="A3251" s="20" t="s">
        <v>17511</v>
      </c>
      <c r="B3251" s="21" t="s">
        <v>17512</v>
      </c>
      <c r="C3251" s="22" t="s">
        <v>97</v>
      </c>
      <c r="D3251" s="23" t="s">
        <v>17513</v>
      </c>
    </row>
    <row r="3252" spans="1:4" ht="33.950000000000003" customHeight="1" x14ac:dyDescent="0.2">
      <c r="A3252" s="20" t="s">
        <v>17514</v>
      </c>
      <c r="B3252" s="21" t="s">
        <v>17515</v>
      </c>
      <c r="C3252" s="22" t="s">
        <v>97</v>
      </c>
      <c r="D3252" s="23" t="s">
        <v>17516</v>
      </c>
    </row>
    <row r="3253" spans="1:4" ht="33.950000000000003" customHeight="1" x14ac:dyDescent="0.2">
      <c r="A3253" s="20" t="s">
        <v>17517</v>
      </c>
      <c r="B3253" s="21" t="s">
        <v>17518</v>
      </c>
      <c r="C3253" s="22" t="s">
        <v>97</v>
      </c>
      <c r="D3253" s="23" t="s">
        <v>17519</v>
      </c>
    </row>
    <row r="3254" spans="1:4" ht="33.950000000000003" customHeight="1" x14ac:dyDescent="0.2">
      <c r="A3254" s="20" t="s">
        <v>17520</v>
      </c>
      <c r="B3254" s="21" t="s">
        <v>17521</v>
      </c>
      <c r="C3254" s="22" t="s">
        <v>97</v>
      </c>
      <c r="D3254" s="23" t="s">
        <v>17522</v>
      </c>
    </row>
    <row r="3255" spans="1:4" ht="33.950000000000003" customHeight="1" x14ac:dyDescent="0.2">
      <c r="A3255" s="20" t="s">
        <v>17523</v>
      </c>
      <c r="B3255" s="21" t="s">
        <v>17524</v>
      </c>
      <c r="C3255" s="22" t="s">
        <v>97</v>
      </c>
      <c r="D3255" s="23" t="s">
        <v>17525</v>
      </c>
    </row>
    <row r="3256" spans="1:4" ht="33.950000000000003" customHeight="1" x14ac:dyDescent="0.2">
      <c r="A3256" s="20" t="s">
        <v>17526</v>
      </c>
      <c r="B3256" s="21" t="s">
        <v>17527</v>
      </c>
      <c r="C3256" s="22" t="s">
        <v>97</v>
      </c>
      <c r="D3256" s="23" t="s">
        <v>17528</v>
      </c>
    </row>
    <row r="3257" spans="1:4" ht="33.950000000000003" customHeight="1" x14ac:dyDescent="0.2">
      <c r="A3257" s="20" t="s">
        <v>17529</v>
      </c>
      <c r="B3257" s="21" t="s">
        <v>17530</v>
      </c>
      <c r="C3257" s="22" t="s">
        <v>97</v>
      </c>
      <c r="D3257" s="23" t="s">
        <v>17531</v>
      </c>
    </row>
    <row r="3258" spans="1:4" ht="33.950000000000003" customHeight="1" x14ac:dyDescent="0.2">
      <c r="A3258" s="20" t="s">
        <v>17532</v>
      </c>
      <c r="B3258" s="21" t="s">
        <v>17533</v>
      </c>
      <c r="C3258" s="22" t="s">
        <v>97</v>
      </c>
      <c r="D3258" s="23" t="s">
        <v>17534</v>
      </c>
    </row>
    <row r="3259" spans="1:4" ht="33.950000000000003" customHeight="1" x14ac:dyDescent="0.2">
      <c r="A3259" s="20" t="s">
        <v>17535</v>
      </c>
      <c r="B3259" s="21" t="s">
        <v>17536</v>
      </c>
      <c r="C3259" s="22" t="s">
        <v>97</v>
      </c>
      <c r="D3259" s="23" t="s">
        <v>17537</v>
      </c>
    </row>
    <row r="3260" spans="1:4" ht="33.950000000000003" customHeight="1" x14ac:dyDescent="0.2">
      <c r="A3260" s="20" t="s">
        <v>17538</v>
      </c>
      <c r="B3260" s="21" t="s">
        <v>17539</v>
      </c>
      <c r="C3260" s="22" t="s">
        <v>97</v>
      </c>
      <c r="D3260" s="23" t="s">
        <v>17540</v>
      </c>
    </row>
    <row r="3261" spans="1:4" ht="33.950000000000003" customHeight="1" x14ac:dyDescent="0.2">
      <c r="A3261" s="20" t="s">
        <v>17541</v>
      </c>
      <c r="B3261" s="21" t="s">
        <v>17542</v>
      </c>
      <c r="C3261" s="22" t="s">
        <v>97</v>
      </c>
      <c r="D3261" s="23" t="s">
        <v>17543</v>
      </c>
    </row>
    <row r="3262" spans="1:4" ht="33.950000000000003" customHeight="1" x14ac:dyDescent="0.2">
      <c r="A3262" s="20" t="s">
        <v>17544</v>
      </c>
      <c r="B3262" s="21" t="s">
        <v>17545</v>
      </c>
      <c r="C3262" s="22" t="s">
        <v>97</v>
      </c>
      <c r="D3262" s="23" t="s">
        <v>17546</v>
      </c>
    </row>
    <row r="3263" spans="1:4" ht="33.950000000000003" customHeight="1" x14ac:dyDescent="0.2">
      <c r="A3263" s="20" t="s">
        <v>17547</v>
      </c>
      <c r="B3263" s="21" t="s">
        <v>17548</v>
      </c>
      <c r="C3263" s="22" t="s">
        <v>97</v>
      </c>
      <c r="D3263" s="23" t="s">
        <v>17549</v>
      </c>
    </row>
    <row r="3264" spans="1:4" ht="33.950000000000003" customHeight="1" x14ac:dyDescent="0.2">
      <c r="A3264" s="20" t="s">
        <v>17550</v>
      </c>
      <c r="B3264" s="21" t="s">
        <v>17551</v>
      </c>
      <c r="C3264" s="22" t="s">
        <v>97</v>
      </c>
      <c r="D3264" s="23" t="s">
        <v>17552</v>
      </c>
    </row>
    <row r="3265" spans="1:4" ht="33.950000000000003" customHeight="1" x14ac:dyDescent="0.2">
      <c r="A3265" s="20" t="s">
        <v>17553</v>
      </c>
      <c r="B3265" s="21" t="s">
        <v>17554</v>
      </c>
      <c r="C3265" s="22" t="s">
        <v>97</v>
      </c>
      <c r="D3265" s="23" t="s">
        <v>17555</v>
      </c>
    </row>
    <row r="3266" spans="1:4" ht="33.950000000000003" customHeight="1" x14ac:dyDescent="0.2">
      <c r="A3266" s="20" t="s">
        <v>17556</v>
      </c>
      <c r="B3266" s="21" t="s">
        <v>17557</v>
      </c>
      <c r="C3266" s="22" t="s">
        <v>97</v>
      </c>
      <c r="D3266" s="23" t="s">
        <v>17558</v>
      </c>
    </row>
    <row r="3267" spans="1:4" ht="33.950000000000003" customHeight="1" x14ac:dyDescent="0.2">
      <c r="A3267" s="20" t="s">
        <v>17559</v>
      </c>
      <c r="B3267" s="21" t="s">
        <v>17560</v>
      </c>
      <c r="C3267" s="22" t="s">
        <v>97</v>
      </c>
      <c r="D3267" s="23" t="s">
        <v>17561</v>
      </c>
    </row>
    <row r="3268" spans="1:4" ht="33.950000000000003" customHeight="1" x14ac:dyDescent="0.2">
      <c r="A3268" s="20" t="s">
        <v>17562</v>
      </c>
      <c r="B3268" s="21" t="s">
        <v>17563</v>
      </c>
      <c r="C3268" s="22" t="s">
        <v>97</v>
      </c>
      <c r="D3268" s="23" t="s">
        <v>17564</v>
      </c>
    </row>
    <row r="3269" spans="1:4" ht="33.950000000000003" customHeight="1" x14ac:dyDescent="0.2">
      <c r="A3269" s="20" t="s">
        <v>17565</v>
      </c>
      <c r="B3269" s="21" t="s">
        <v>17566</v>
      </c>
      <c r="C3269" s="22" t="s">
        <v>97</v>
      </c>
      <c r="D3269" s="23" t="s">
        <v>17567</v>
      </c>
    </row>
    <row r="3270" spans="1:4" ht="33.950000000000003" customHeight="1" x14ac:dyDescent="0.2">
      <c r="A3270" s="20" t="s">
        <v>17568</v>
      </c>
      <c r="B3270" s="21" t="s">
        <v>17569</v>
      </c>
      <c r="C3270" s="22" t="s">
        <v>97</v>
      </c>
      <c r="D3270" s="23" t="s">
        <v>17570</v>
      </c>
    </row>
    <row r="3271" spans="1:4" ht="33.950000000000003" customHeight="1" x14ac:dyDescent="0.2">
      <c r="A3271" s="20" t="s">
        <v>17571</v>
      </c>
      <c r="B3271" s="21" t="s">
        <v>17572</v>
      </c>
      <c r="C3271" s="22" t="s">
        <v>97</v>
      </c>
      <c r="D3271" s="23" t="s">
        <v>17573</v>
      </c>
    </row>
    <row r="3272" spans="1:4" ht="33.950000000000003" customHeight="1" x14ac:dyDescent="0.2">
      <c r="A3272" s="20" t="s">
        <v>17574</v>
      </c>
      <c r="B3272" s="21" t="s">
        <v>17575</v>
      </c>
      <c r="C3272" s="22" t="s">
        <v>97</v>
      </c>
      <c r="D3272" s="23" t="s">
        <v>17576</v>
      </c>
    </row>
    <row r="3273" spans="1:4" ht="33.950000000000003" customHeight="1" x14ac:dyDescent="0.2">
      <c r="A3273" s="20" t="s">
        <v>17577</v>
      </c>
      <c r="B3273" s="21" t="s">
        <v>17578</v>
      </c>
      <c r="C3273" s="22" t="s">
        <v>97</v>
      </c>
      <c r="D3273" s="23" t="s">
        <v>17579</v>
      </c>
    </row>
    <row r="3274" spans="1:4" ht="33.950000000000003" customHeight="1" x14ac:dyDescent="0.2">
      <c r="A3274" s="20" t="s">
        <v>17580</v>
      </c>
      <c r="B3274" s="21" t="s">
        <v>17581</v>
      </c>
      <c r="C3274" s="22" t="s">
        <v>97</v>
      </c>
      <c r="D3274" s="23" t="s">
        <v>17582</v>
      </c>
    </row>
    <row r="3275" spans="1:4" ht="33.950000000000003" customHeight="1" x14ac:dyDescent="0.2">
      <c r="A3275" s="20" t="s">
        <v>17583</v>
      </c>
      <c r="B3275" s="21" t="s">
        <v>17584</v>
      </c>
      <c r="C3275" s="22" t="s">
        <v>97</v>
      </c>
      <c r="D3275" s="23" t="s">
        <v>17585</v>
      </c>
    </row>
    <row r="3276" spans="1:4" ht="33.950000000000003" customHeight="1" x14ac:dyDescent="0.2">
      <c r="A3276" s="20" t="s">
        <v>17586</v>
      </c>
      <c r="B3276" s="21" t="s">
        <v>17587</v>
      </c>
      <c r="C3276" s="22" t="s">
        <v>97</v>
      </c>
      <c r="D3276" s="23" t="s">
        <v>17588</v>
      </c>
    </row>
    <row r="3277" spans="1:4" ht="33.950000000000003" customHeight="1" x14ac:dyDescent="0.2">
      <c r="A3277" s="20" t="s">
        <v>17589</v>
      </c>
      <c r="B3277" s="21" t="s">
        <v>17590</v>
      </c>
      <c r="C3277" s="22" t="s">
        <v>97</v>
      </c>
      <c r="D3277" s="23" t="s">
        <v>14839</v>
      </c>
    </row>
    <row r="3278" spans="1:4" ht="33.950000000000003" customHeight="1" x14ac:dyDescent="0.2">
      <c r="A3278" s="20" t="s">
        <v>17591</v>
      </c>
      <c r="B3278" s="21" t="s">
        <v>17592</v>
      </c>
      <c r="C3278" s="22" t="s">
        <v>97</v>
      </c>
      <c r="D3278" s="23" t="s">
        <v>17593</v>
      </c>
    </row>
    <row r="3279" spans="1:4" ht="33.950000000000003" customHeight="1" x14ac:dyDescent="0.2">
      <c r="A3279" s="20" t="s">
        <v>17594</v>
      </c>
      <c r="B3279" s="21" t="s">
        <v>17595</v>
      </c>
      <c r="C3279" s="22" t="s">
        <v>97</v>
      </c>
      <c r="D3279" s="23" t="s">
        <v>17596</v>
      </c>
    </row>
    <row r="3280" spans="1:4" ht="33.950000000000003" customHeight="1" x14ac:dyDescent="0.2">
      <c r="A3280" s="20" t="s">
        <v>17597</v>
      </c>
      <c r="B3280" s="21" t="s">
        <v>17598</v>
      </c>
      <c r="C3280" s="22" t="s">
        <v>97</v>
      </c>
      <c r="D3280" s="23" t="s">
        <v>17599</v>
      </c>
    </row>
    <row r="3281" spans="1:4" ht="33.950000000000003" customHeight="1" x14ac:dyDescent="0.2">
      <c r="A3281" s="20" t="s">
        <v>17600</v>
      </c>
      <c r="B3281" s="21" t="s">
        <v>17601</v>
      </c>
      <c r="C3281" s="22" t="s">
        <v>205</v>
      </c>
      <c r="D3281" s="23" t="s">
        <v>17602</v>
      </c>
    </row>
    <row r="3282" spans="1:4" ht="33.950000000000003" customHeight="1" x14ac:dyDescent="0.2">
      <c r="A3282" s="20" t="s">
        <v>17603</v>
      </c>
      <c r="B3282" s="21" t="s">
        <v>17604</v>
      </c>
      <c r="C3282" s="22" t="s">
        <v>205</v>
      </c>
      <c r="D3282" s="23" t="s">
        <v>17605</v>
      </c>
    </row>
    <row r="3283" spans="1:4" ht="33.950000000000003" customHeight="1" x14ac:dyDescent="0.2">
      <c r="A3283" s="20" t="s">
        <v>17606</v>
      </c>
      <c r="B3283" s="21" t="s">
        <v>17607</v>
      </c>
      <c r="C3283" s="22" t="s">
        <v>205</v>
      </c>
      <c r="D3283" s="23" t="s">
        <v>17608</v>
      </c>
    </row>
    <row r="3284" spans="1:4" ht="33.950000000000003" customHeight="1" x14ac:dyDescent="0.2">
      <c r="A3284" s="20" t="s">
        <v>17609</v>
      </c>
      <c r="B3284" s="21" t="s">
        <v>17610</v>
      </c>
      <c r="C3284" s="22" t="s">
        <v>205</v>
      </c>
      <c r="D3284" s="23" t="s">
        <v>17611</v>
      </c>
    </row>
    <row r="3285" spans="1:4" ht="33.950000000000003" customHeight="1" x14ac:dyDescent="0.2">
      <c r="A3285" s="20" t="s">
        <v>17612</v>
      </c>
      <c r="B3285" s="21" t="s">
        <v>17613</v>
      </c>
      <c r="C3285" s="22" t="s">
        <v>205</v>
      </c>
      <c r="D3285" s="23" t="s">
        <v>17614</v>
      </c>
    </row>
    <row r="3286" spans="1:4" ht="33.950000000000003" customHeight="1" x14ac:dyDescent="0.2">
      <c r="A3286" s="20" t="s">
        <v>17615</v>
      </c>
      <c r="B3286" s="21" t="s">
        <v>17616</v>
      </c>
      <c r="C3286" s="22" t="s">
        <v>205</v>
      </c>
      <c r="D3286" s="23" t="s">
        <v>17617</v>
      </c>
    </row>
    <row r="3287" spans="1:4" ht="33.950000000000003" customHeight="1" x14ac:dyDescent="0.2">
      <c r="A3287" s="20" t="s">
        <v>17618</v>
      </c>
      <c r="B3287" s="21" t="s">
        <v>17619</v>
      </c>
      <c r="C3287" s="22" t="s">
        <v>205</v>
      </c>
      <c r="D3287" s="23" t="s">
        <v>17620</v>
      </c>
    </row>
    <row r="3288" spans="1:4" ht="33.950000000000003" customHeight="1" x14ac:dyDescent="0.2">
      <c r="A3288" s="20" t="s">
        <v>17621</v>
      </c>
      <c r="B3288" s="21" t="s">
        <v>17622</v>
      </c>
      <c r="C3288" s="22" t="s">
        <v>205</v>
      </c>
      <c r="D3288" s="23" t="s">
        <v>14517</v>
      </c>
    </row>
    <row r="3289" spans="1:4" ht="33.950000000000003" customHeight="1" x14ac:dyDescent="0.2">
      <c r="A3289" s="20" t="s">
        <v>17623</v>
      </c>
      <c r="B3289" s="21" t="s">
        <v>17624</v>
      </c>
      <c r="C3289" s="22" t="s">
        <v>205</v>
      </c>
      <c r="D3289" s="23" t="s">
        <v>17625</v>
      </c>
    </row>
    <row r="3290" spans="1:4" ht="33.950000000000003" customHeight="1" x14ac:dyDescent="0.2">
      <c r="A3290" s="20" t="s">
        <v>17626</v>
      </c>
      <c r="B3290" s="21" t="s">
        <v>17627</v>
      </c>
      <c r="C3290" s="22" t="s">
        <v>97</v>
      </c>
      <c r="D3290" s="23" t="s">
        <v>17628</v>
      </c>
    </row>
    <row r="3291" spans="1:4" ht="33.950000000000003" customHeight="1" x14ac:dyDescent="0.2">
      <c r="A3291" s="20" t="s">
        <v>17629</v>
      </c>
      <c r="B3291" s="21" t="s">
        <v>17630</v>
      </c>
      <c r="C3291" s="22" t="s">
        <v>97</v>
      </c>
      <c r="D3291" s="23" t="s">
        <v>17631</v>
      </c>
    </row>
    <row r="3292" spans="1:4" ht="33.950000000000003" customHeight="1" x14ac:dyDescent="0.2">
      <c r="A3292" s="20" t="s">
        <v>17632</v>
      </c>
      <c r="B3292" s="21" t="s">
        <v>17633</v>
      </c>
      <c r="C3292" s="22" t="s">
        <v>97</v>
      </c>
      <c r="D3292" s="23" t="s">
        <v>17634</v>
      </c>
    </row>
    <row r="3293" spans="1:4" ht="33.950000000000003" customHeight="1" x14ac:dyDescent="0.2">
      <c r="A3293" s="20" t="s">
        <v>17635</v>
      </c>
      <c r="B3293" s="21" t="s">
        <v>17636</v>
      </c>
      <c r="C3293" s="22" t="s">
        <v>97</v>
      </c>
      <c r="D3293" s="23" t="s">
        <v>17637</v>
      </c>
    </row>
    <row r="3294" spans="1:4" ht="33.950000000000003" customHeight="1" x14ac:dyDescent="0.2">
      <c r="A3294" s="20" t="s">
        <v>17638</v>
      </c>
      <c r="B3294" s="21" t="s">
        <v>17639</v>
      </c>
      <c r="C3294" s="22" t="s">
        <v>97</v>
      </c>
      <c r="D3294" s="23" t="s">
        <v>17640</v>
      </c>
    </row>
    <row r="3295" spans="1:4" ht="33.950000000000003" customHeight="1" x14ac:dyDescent="0.2">
      <c r="A3295" s="20" t="s">
        <v>17641</v>
      </c>
      <c r="B3295" s="21" t="s">
        <v>17642</v>
      </c>
      <c r="C3295" s="22" t="s">
        <v>97</v>
      </c>
      <c r="D3295" s="23" t="s">
        <v>17643</v>
      </c>
    </row>
    <row r="3296" spans="1:4" ht="33.950000000000003" customHeight="1" x14ac:dyDescent="0.2">
      <c r="A3296" s="20" t="s">
        <v>17644</v>
      </c>
      <c r="B3296" s="21" t="s">
        <v>17645</v>
      </c>
      <c r="C3296" s="22" t="s">
        <v>97</v>
      </c>
      <c r="D3296" s="23" t="s">
        <v>17646</v>
      </c>
    </row>
    <row r="3297" spans="1:4" ht="33.950000000000003" customHeight="1" x14ac:dyDescent="0.2">
      <c r="A3297" s="20" t="s">
        <v>17647</v>
      </c>
      <c r="B3297" s="21" t="s">
        <v>17648</v>
      </c>
      <c r="C3297" s="22" t="s">
        <v>228</v>
      </c>
      <c r="D3297" s="23" t="s">
        <v>17649</v>
      </c>
    </row>
    <row r="3298" spans="1:4" ht="33.950000000000003" customHeight="1" x14ac:dyDescent="0.2">
      <c r="A3298" s="20" t="s">
        <v>17650</v>
      </c>
      <c r="B3298" s="21" t="s">
        <v>17651</v>
      </c>
      <c r="C3298" s="22" t="s">
        <v>228</v>
      </c>
      <c r="D3298" s="23" t="s">
        <v>17652</v>
      </c>
    </row>
    <row r="3299" spans="1:4" ht="33.950000000000003" customHeight="1" x14ac:dyDescent="0.2">
      <c r="A3299" s="20" t="s">
        <v>17653</v>
      </c>
      <c r="B3299" s="21" t="s">
        <v>17654</v>
      </c>
      <c r="C3299" s="22" t="s">
        <v>97</v>
      </c>
      <c r="D3299" s="23" t="s">
        <v>17655</v>
      </c>
    </row>
    <row r="3300" spans="1:4" ht="33.950000000000003" customHeight="1" x14ac:dyDescent="0.2">
      <c r="A3300" s="20" t="s">
        <v>17656</v>
      </c>
      <c r="B3300" s="21" t="s">
        <v>17657</v>
      </c>
      <c r="C3300" s="22" t="s">
        <v>97</v>
      </c>
      <c r="D3300" s="23" t="s">
        <v>12521</v>
      </c>
    </row>
    <row r="3301" spans="1:4" ht="33.950000000000003" customHeight="1" x14ac:dyDescent="0.2">
      <c r="A3301" s="20" t="s">
        <v>17658</v>
      </c>
      <c r="B3301" s="21" t="s">
        <v>17659</v>
      </c>
      <c r="C3301" s="22" t="s">
        <v>97</v>
      </c>
      <c r="D3301" s="23" t="s">
        <v>17660</v>
      </c>
    </row>
    <row r="3302" spans="1:4" ht="33.950000000000003" customHeight="1" x14ac:dyDescent="0.2">
      <c r="A3302" s="20" t="s">
        <v>17661</v>
      </c>
      <c r="B3302" s="21" t="s">
        <v>17662</v>
      </c>
      <c r="C3302" s="22" t="s">
        <v>97</v>
      </c>
      <c r="D3302" s="23" t="s">
        <v>17663</v>
      </c>
    </row>
    <row r="3303" spans="1:4" ht="33.950000000000003" customHeight="1" x14ac:dyDescent="0.2">
      <c r="A3303" s="20" t="s">
        <v>17664</v>
      </c>
      <c r="B3303" s="21" t="s">
        <v>17665</v>
      </c>
      <c r="C3303" s="22" t="s">
        <v>97</v>
      </c>
      <c r="D3303" s="23" t="s">
        <v>17666</v>
      </c>
    </row>
    <row r="3304" spans="1:4" ht="33.950000000000003" customHeight="1" x14ac:dyDescent="0.2">
      <c r="A3304" s="20" t="s">
        <v>17667</v>
      </c>
      <c r="B3304" s="21" t="s">
        <v>17668</v>
      </c>
      <c r="C3304" s="22" t="s">
        <v>97</v>
      </c>
      <c r="D3304" s="23" t="s">
        <v>17669</v>
      </c>
    </row>
    <row r="3305" spans="1:4" ht="33.950000000000003" customHeight="1" x14ac:dyDescent="0.2">
      <c r="A3305" s="20" t="s">
        <v>17670</v>
      </c>
      <c r="B3305" s="21" t="s">
        <v>17671</v>
      </c>
      <c r="C3305" s="22" t="s">
        <v>97</v>
      </c>
      <c r="D3305" s="23" t="s">
        <v>17672</v>
      </c>
    </row>
    <row r="3306" spans="1:4" ht="33.950000000000003" customHeight="1" x14ac:dyDescent="0.2">
      <c r="A3306" s="20" t="s">
        <v>17673</v>
      </c>
      <c r="B3306" s="21" t="s">
        <v>17674</v>
      </c>
      <c r="C3306" s="22" t="s">
        <v>97</v>
      </c>
      <c r="D3306" s="23" t="s">
        <v>17675</v>
      </c>
    </row>
    <row r="3307" spans="1:4" ht="33.950000000000003" customHeight="1" x14ac:dyDescent="0.2">
      <c r="A3307" s="20" t="s">
        <v>17676</v>
      </c>
      <c r="B3307" s="21" t="s">
        <v>17677</v>
      </c>
      <c r="C3307" s="22" t="s">
        <v>97</v>
      </c>
      <c r="D3307" s="23" t="s">
        <v>17678</v>
      </c>
    </row>
    <row r="3308" spans="1:4" ht="33.950000000000003" customHeight="1" x14ac:dyDescent="0.2">
      <c r="A3308" s="20" t="s">
        <v>17679</v>
      </c>
      <c r="B3308" s="21" t="s">
        <v>17680</v>
      </c>
      <c r="C3308" s="22" t="s">
        <v>97</v>
      </c>
      <c r="D3308" s="23" t="s">
        <v>17681</v>
      </c>
    </row>
    <row r="3309" spans="1:4" ht="33.950000000000003" customHeight="1" x14ac:dyDescent="0.2">
      <c r="A3309" s="20" t="s">
        <v>17682</v>
      </c>
      <c r="B3309" s="21" t="s">
        <v>17683</v>
      </c>
      <c r="C3309" s="22" t="s">
        <v>97</v>
      </c>
      <c r="D3309" s="23" t="s">
        <v>17684</v>
      </c>
    </row>
    <row r="3310" spans="1:4" ht="33.950000000000003" customHeight="1" x14ac:dyDescent="0.2">
      <c r="A3310" s="20" t="s">
        <v>17685</v>
      </c>
      <c r="B3310" s="21" t="s">
        <v>17686</v>
      </c>
      <c r="C3310" s="22" t="s">
        <v>97</v>
      </c>
      <c r="D3310" s="23" t="s">
        <v>17687</v>
      </c>
    </row>
    <row r="3311" spans="1:4" ht="33.950000000000003" customHeight="1" x14ac:dyDescent="0.2">
      <c r="A3311" s="20" t="s">
        <v>17688</v>
      </c>
      <c r="B3311" s="21" t="s">
        <v>17689</v>
      </c>
      <c r="C3311" s="22" t="s">
        <v>97</v>
      </c>
      <c r="D3311" s="23" t="s">
        <v>17690</v>
      </c>
    </row>
    <row r="3312" spans="1:4" ht="33.950000000000003" customHeight="1" x14ac:dyDescent="0.2">
      <c r="A3312" s="20" t="s">
        <v>17691</v>
      </c>
      <c r="B3312" s="21" t="s">
        <v>17692</v>
      </c>
      <c r="C3312" s="22" t="s">
        <v>97</v>
      </c>
      <c r="D3312" s="23" t="s">
        <v>9070</v>
      </c>
    </row>
    <row r="3313" spans="1:4" ht="33.950000000000003" customHeight="1" x14ac:dyDescent="0.2">
      <c r="A3313" s="20" t="s">
        <v>17693</v>
      </c>
      <c r="B3313" s="21" t="s">
        <v>17694</v>
      </c>
      <c r="C3313" s="22" t="s">
        <v>205</v>
      </c>
      <c r="D3313" s="23" t="s">
        <v>11019</v>
      </c>
    </row>
    <row r="3314" spans="1:4" ht="33.950000000000003" customHeight="1" x14ac:dyDescent="0.2">
      <c r="A3314" s="20" t="s">
        <v>17695</v>
      </c>
      <c r="B3314" s="21" t="s">
        <v>17696</v>
      </c>
      <c r="C3314" s="22" t="s">
        <v>205</v>
      </c>
      <c r="D3314" s="23" t="s">
        <v>16104</v>
      </c>
    </row>
    <row r="3315" spans="1:4" ht="33.950000000000003" customHeight="1" x14ac:dyDescent="0.2">
      <c r="A3315" s="20" t="s">
        <v>17697</v>
      </c>
      <c r="B3315" s="21" t="s">
        <v>17698</v>
      </c>
      <c r="C3315" s="22" t="s">
        <v>205</v>
      </c>
      <c r="D3315" s="23" t="s">
        <v>17699</v>
      </c>
    </row>
    <row r="3316" spans="1:4" ht="33.950000000000003" customHeight="1" x14ac:dyDescent="0.2">
      <c r="A3316" s="20" t="s">
        <v>17700</v>
      </c>
      <c r="B3316" s="21" t="s">
        <v>17701</v>
      </c>
      <c r="C3316" s="22" t="s">
        <v>205</v>
      </c>
      <c r="D3316" s="23" t="s">
        <v>10373</v>
      </c>
    </row>
    <row r="3317" spans="1:4" ht="33.950000000000003" customHeight="1" x14ac:dyDescent="0.2">
      <c r="A3317" s="20" t="s">
        <v>17702</v>
      </c>
      <c r="B3317" s="21" t="s">
        <v>17703</v>
      </c>
      <c r="C3317" s="22" t="s">
        <v>205</v>
      </c>
      <c r="D3317" s="23" t="s">
        <v>11557</v>
      </c>
    </row>
    <row r="3318" spans="1:4" ht="33.950000000000003" customHeight="1" x14ac:dyDescent="0.2">
      <c r="A3318" s="20" t="s">
        <v>17704</v>
      </c>
      <c r="B3318" s="21" t="s">
        <v>17705</v>
      </c>
      <c r="C3318" s="22" t="s">
        <v>205</v>
      </c>
      <c r="D3318" s="23" t="s">
        <v>17706</v>
      </c>
    </row>
    <row r="3319" spans="1:4" ht="33.950000000000003" customHeight="1" x14ac:dyDescent="0.2">
      <c r="A3319" s="20" t="s">
        <v>17707</v>
      </c>
      <c r="B3319" s="21" t="s">
        <v>17708</v>
      </c>
      <c r="C3319" s="22" t="s">
        <v>205</v>
      </c>
      <c r="D3319" s="23" t="s">
        <v>17709</v>
      </c>
    </row>
    <row r="3320" spans="1:4" ht="33.950000000000003" customHeight="1" x14ac:dyDescent="0.2">
      <c r="A3320" s="20" t="s">
        <v>17710</v>
      </c>
      <c r="B3320" s="21" t="s">
        <v>17711</v>
      </c>
      <c r="C3320" s="22" t="s">
        <v>205</v>
      </c>
      <c r="D3320" s="23" t="s">
        <v>17712</v>
      </c>
    </row>
    <row r="3321" spans="1:4" ht="33.950000000000003" customHeight="1" x14ac:dyDescent="0.2">
      <c r="A3321" s="20" t="s">
        <v>17713</v>
      </c>
      <c r="B3321" s="21" t="s">
        <v>17714</v>
      </c>
      <c r="C3321" s="22" t="s">
        <v>205</v>
      </c>
      <c r="D3321" s="23" t="s">
        <v>17715</v>
      </c>
    </row>
    <row r="3322" spans="1:4" ht="33.950000000000003" customHeight="1" x14ac:dyDescent="0.2">
      <c r="A3322" s="20" t="s">
        <v>17716</v>
      </c>
      <c r="B3322" s="21" t="s">
        <v>17717</v>
      </c>
      <c r="C3322" s="22" t="s">
        <v>205</v>
      </c>
      <c r="D3322" s="23" t="s">
        <v>17718</v>
      </c>
    </row>
    <row r="3323" spans="1:4" ht="33.950000000000003" customHeight="1" x14ac:dyDescent="0.2">
      <c r="A3323" s="20" t="s">
        <v>17719</v>
      </c>
      <c r="B3323" s="21" t="s">
        <v>17720</v>
      </c>
      <c r="C3323" s="22" t="s">
        <v>205</v>
      </c>
      <c r="D3323" s="23" t="s">
        <v>17721</v>
      </c>
    </row>
    <row r="3324" spans="1:4" ht="33.950000000000003" customHeight="1" x14ac:dyDescent="0.2">
      <c r="A3324" s="20" t="s">
        <v>17722</v>
      </c>
      <c r="B3324" s="21" t="s">
        <v>17723</v>
      </c>
      <c r="C3324" s="22" t="s">
        <v>205</v>
      </c>
      <c r="D3324" s="23" t="s">
        <v>17724</v>
      </c>
    </row>
    <row r="3325" spans="1:4" ht="33.950000000000003" customHeight="1" x14ac:dyDescent="0.2">
      <c r="A3325" s="20" t="s">
        <v>17725</v>
      </c>
      <c r="B3325" s="21" t="s">
        <v>17726</v>
      </c>
      <c r="C3325" s="22" t="s">
        <v>205</v>
      </c>
      <c r="D3325" s="23" t="s">
        <v>8368</v>
      </c>
    </row>
    <row r="3326" spans="1:4" ht="33.950000000000003" customHeight="1" x14ac:dyDescent="0.2">
      <c r="A3326" s="20" t="s">
        <v>17727</v>
      </c>
      <c r="B3326" s="21" t="s">
        <v>17728</v>
      </c>
      <c r="C3326" s="22" t="s">
        <v>205</v>
      </c>
      <c r="D3326" s="23" t="s">
        <v>17729</v>
      </c>
    </row>
    <row r="3327" spans="1:4" ht="33.950000000000003" customHeight="1" x14ac:dyDescent="0.2">
      <c r="A3327" s="20" t="s">
        <v>17730</v>
      </c>
      <c r="B3327" s="21" t="s">
        <v>17731</v>
      </c>
      <c r="C3327" s="22" t="s">
        <v>205</v>
      </c>
      <c r="D3327" s="23" t="s">
        <v>17732</v>
      </c>
    </row>
    <row r="3328" spans="1:4" ht="33.950000000000003" customHeight="1" x14ac:dyDescent="0.2">
      <c r="A3328" s="20" t="s">
        <v>17733</v>
      </c>
      <c r="B3328" s="21" t="s">
        <v>17734</v>
      </c>
      <c r="C3328" s="22" t="s">
        <v>205</v>
      </c>
      <c r="D3328" s="23" t="s">
        <v>15999</v>
      </c>
    </row>
    <row r="3329" spans="1:4" ht="33.950000000000003" customHeight="1" x14ac:dyDescent="0.2">
      <c r="A3329" s="20" t="s">
        <v>17735</v>
      </c>
      <c r="B3329" s="21" t="s">
        <v>17736</v>
      </c>
      <c r="C3329" s="22" t="s">
        <v>205</v>
      </c>
      <c r="D3329" s="23" t="s">
        <v>17737</v>
      </c>
    </row>
    <row r="3330" spans="1:4" ht="33.950000000000003" customHeight="1" x14ac:dyDescent="0.2">
      <c r="A3330" s="20" t="s">
        <v>17738</v>
      </c>
      <c r="B3330" s="21" t="s">
        <v>17739</v>
      </c>
      <c r="C3330" s="22" t="s">
        <v>205</v>
      </c>
      <c r="D3330" s="23" t="s">
        <v>17740</v>
      </c>
    </row>
    <row r="3331" spans="1:4" ht="33.950000000000003" customHeight="1" x14ac:dyDescent="0.2">
      <c r="A3331" s="20" t="s">
        <v>17741</v>
      </c>
      <c r="B3331" s="21" t="s">
        <v>17742</v>
      </c>
      <c r="C3331" s="22" t="s">
        <v>205</v>
      </c>
      <c r="D3331" s="23" t="s">
        <v>17743</v>
      </c>
    </row>
    <row r="3332" spans="1:4" ht="33.950000000000003" customHeight="1" x14ac:dyDescent="0.2">
      <c r="A3332" s="20" t="s">
        <v>17744</v>
      </c>
      <c r="B3332" s="21" t="s">
        <v>17745</v>
      </c>
      <c r="C3332" s="22" t="s">
        <v>205</v>
      </c>
      <c r="D3332" s="23" t="s">
        <v>17746</v>
      </c>
    </row>
    <row r="3333" spans="1:4" ht="33.950000000000003" customHeight="1" x14ac:dyDescent="0.2">
      <c r="A3333" s="20" t="s">
        <v>17747</v>
      </c>
      <c r="B3333" s="21" t="s">
        <v>17748</v>
      </c>
      <c r="C3333" s="22" t="s">
        <v>205</v>
      </c>
      <c r="D3333" s="23" t="s">
        <v>16014</v>
      </c>
    </row>
    <row r="3334" spans="1:4" ht="33.950000000000003" customHeight="1" x14ac:dyDescent="0.2">
      <c r="A3334" s="20" t="s">
        <v>17749</v>
      </c>
      <c r="B3334" s="21" t="s">
        <v>17750</v>
      </c>
      <c r="C3334" s="22" t="s">
        <v>205</v>
      </c>
      <c r="D3334" s="23" t="s">
        <v>17751</v>
      </c>
    </row>
    <row r="3335" spans="1:4" ht="33.950000000000003" customHeight="1" x14ac:dyDescent="0.2">
      <c r="A3335" s="20" t="s">
        <v>17752</v>
      </c>
      <c r="B3335" s="21" t="s">
        <v>17753</v>
      </c>
      <c r="C3335" s="22" t="s">
        <v>205</v>
      </c>
      <c r="D3335" s="23" t="s">
        <v>17754</v>
      </c>
    </row>
    <row r="3336" spans="1:4" ht="33.950000000000003" customHeight="1" x14ac:dyDescent="0.2">
      <c r="A3336" s="20" t="s">
        <v>17755</v>
      </c>
      <c r="B3336" s="21" t="s">
        <v>17756</v>
      </c>
      <c r="C3336" s="22" t="s">
        <v>205</v>
      </c>
      <c r="D3336" s="23" t="s">
        <v>15951</v>
      </c>
    </row>
    <row r="3337" spans="1:4" ht="33.950000000000003" customHeight="1" x14ac:dyDescent="0.2">
      <c r="A3337" s="20" t="s">
        <v>17757</v>
      </c>
      <c r="B3337" s="21" t="s">
        <v>17758</v>
      </c>
      <c r="C3337" s="22" t="s">
        <v>205</v>
      </c>
      <c r="D3337" s="23" t="s">
        <v>17759</v>
      </c>
    </row>
    <row r="3338" spans="1:4" ht="33.950000000000003" customHeight="1" x14ac:dyDescent="0.2">
      <c r="A3338" s="20" t="s">
        <v>17760</v>
      </c>
      <c r="B3338" s="21" t="s">
        <v>17761</v>
      </c>
      <c r="C3338" s="22" t="s">
        <v>205</v>
      </c>
      <c r="D3338" s="23" t="s">
        <v>17762</v>
      </c>
    </row>
    <row r="3339" spans="1:4" ht="33.950000000000003" customHeight="1" x14ac:dyDescent="0.2">
      <c r="A3339" s="20" t="s">
        <v>17763</v>
      </c>
      <c r="B3339" s="21" t="s">
        <v>17764</v>
      </c>
      <c r="C3339" s="22" t="s">
        <v>205</v>
      </c>
      <c r="D3339" s="23" t="s">
        <v>17765</v>
      </c>
    </row>
    <row r="3340" spans="1:4" ht="33.950000000000003" customHeight="1" x14ac:dyDescent="0.2">
      <c r="A3340" s="20" t="s">
        <v>17766</v>
      </c>
      <c r="B3340" s="21" t="s">
        <v>17767</v>
      </c>
      <c r="C3340" s="22" t="s">
        <v>205</v>
      </c>
      <c r="D3340" s="23" t="s">
        <v>17768</v>
      </c>
    </row>
    <row r="3341" spans="1:4" ht="33.950000000000003" customHeight="1" x14ac:dyDescent="0.2">
      <c r="A3341" s="20" t="s">
        <v>17769</v>
      </c>
      <c r="B3341" s="21" t="s">
        <v>17770</v>
      </c>
      <c r="C3341" s="22" t="s">
        <v>205</v>
      </c>
      <c r="D3341" s="23" t="s">
        <v>17771</v>
      </c>
    </row>
    <row r="3342" spans="1:4" ht="33.950000000000003" customHeight="1" x14ac:dyDescent="0.2">
      <c r="A3342" s="20" t="s">
        <v>17772</v>
      </c>
      <c r="B3342" s="21" t="s">
        <v>17773</v>
      </c>
      <c r="C3342" s="22" t="s">
        <v>205</v>
      </c>
      <c r="D3342" s="23" t="s">
        <v>17774</v>
      </c>
    </row>
    <row r="3343" spans="1:4" ht="33.950000000000003" customHeight="1" x14ac:dyDescent="0.2">
      <c r="A3343" s="20" t="s">
        <v>17775</v>
      </c>
      <c r="B3343" s="21" t="s">
        <v>17776</v>
      </c>
      <c r="C3343" s="22" t="s">
        <v>205</v>
      </c>
      <c r="D3343" s="23" t="s">
        <v>17777</v>
      </c>
    </row>
    <row r="3344" spans="1:4" ht="33.950000000000003" customHeight="1" x14ac:dyDescent="0.2">
      <c r="A3344" s="20" t="s">
        <v>17778</v>
      </c>
      <c r="B3344" s="21" t="s">
        <v>17779</v>
      </c>
      <c r="C3344" s="22" t="s">
        <v>205</v>
      </c>
      <c r="D3344" s="23" t="s">
        <v>17780</v>
      </c>
    </row>
    <row r="3345" spans="1:4" ht="33.950000000000003" customHeight="1" x14ac:dyDescent="0.2">
      <c r="A3345" s="20" t="s">
        <v>17781</v>
      </c>
      <c r="B3345" s="21" t="s">
        <v>17782</v>
      </c>
      <c r="C3345" s="22" t="s">
        <v>205</v>
      </c>
      <c r="D3345" s="23" t="s">
        <v>15096</v>
      </c>
    </row>
    <row r="3346" spans="1:4" ht="33.950000000000003" customHeight="1" x14ac:dyDescent="0.2">
      <c r="A3346" s="20" t="s">
        <v>17783</v>
      </c>
      <c r="B3346" s="21" t="s">
        <v>17784</v>
      </c>
      <c r="C3346" s="22" t="s">
        <v>205</v>
      </c>
      <c r="D3346" s="23" t="s">
        <v>17785</v>
      </c>
    </row>
    <row r="3347" spans="1:4" ht="33.950000000000003" customHeight="1" x14ac:dyDescent="0.2">
      <c r="A3347" s="20" t="s">
        <v>17786</v>
      </c>
      <c r="B3347" s="21" t="s">
        <v>17787</v>
      </c>
      <c r="C3347" s="22" t="s">
        <v>205</v>
      </c>
      <c r="D3347" s="23" t="s">
        <v>17788</v>
      </c>
    </row>
    <row r="3348" spans="1:4" ht="33.950000000000003" customHeight="1" x14ac:dyDescent="0.2">
      <c r="A3348" s="20" t="s">
        <v>17789</v>
      </c>
      <c r="B3348" s="21" t="s">
        <v>17790</v>
      </c>
      <c r="C3348" s="22" t="s">
        <v>205</v>
      </c>
      <c r="D3348" s="23" t="s">
        <v>17791</v>
      </c>
    </row>
    <row r="3349" spans="1:4" ht="33.950000000000003" customHeight="1" x14ac:dyDescent="0.2">
      <c r="A3349" s="20" t="s">
        <v>17792</v>
      </c>
      <c r="B3349" s="21" t="s">
        <v>17793</v>
      </c>
      <c r="C3349" s="22" t="s">
        <v>97</v>
      </c>
      <c r="D3349" s="23" t="s">
        <v>17794</v>
      </c>
    </row>
    <row r="3350" spans="1:4" ht="33.950000000000003" customHeight="1" x14ac:dyDescent="0.2">
      <c r="A3350" s="20" t="s">
        <v>17795</v>
      </c>
      <c r="B3350" s="21" t="s">
        <v>17796</v>
      </c>
      <c r="C3350" s="22" t="s">
        <v>97</v>
      </c>
      <c r="D3350" s="23" t="s">
        <v>17797</v>
      </c>
    </row>
    <row r="3351" spans="1:4" ht="33.950000000000003" customHeight="1" x14ac:dyDescent="0.2">
      <c r="A3351" s="20" t="s">
        <v>17798</v>
      </c>
      <c r="B3351" s="21" t="s">
        <v>17799</v>
      </c>
      <c r="C3351" s="22" t="s">
        <v>97</v>
      </c>
      <c r="D3351" s="23" t="s">
        <v>17800</v>
      </c>
    </row>
    <row r="3352" spans="1:4" ht="33.950000000000003" customHeight="1" x14ac:dyDescent="0.2">
      <c r="A3352" s="20" t="s">
        <v>17801</v>
      </c>
      <c r="B3352" s="21" t="s">
        <v>17802</v>
      </c>
      <c r="C3352" s="22" t="s">
        <v>97</v>
      </c>
      <c r="D3352" s="23" t="s">
        <v>17803</v>
      </c>
    </row>
    <row r="3353" spans="1:4" ht="33.950000000000003" customHeight="1" x14ac:dyDescent="0.2">
      <c r="A3353" s="20" t="s">
        <v>17804</v>
      </c>
      <c r="B3353" s="21" t="s">
        <v>17805</v>
      </c>
      <c r="C3353" s="22" t="s">
        <v>97</v>
      </c>
      <c r="D3353" s="23" t="s">
        <v>17806</v>
      </c>
    </row>
    <row r="3354" spans="1:4" ht="33.950000000000003" customHeight="1" x14ac:dyDescent="0.2">
      <c r="A3354" s="20" t="s">
        <v>17807</v>
      </c>
      <c r="B3354" s="21" t="s">
        <v>17808</v>
      </c>
      <c r="C3354" s="22" t="s">
        <v>97</v>
      </c>
      <c r="D3354" s="23" t="s">
        <v>15494</v>
      </c>
    </row>
    <row r="3355" spans="1:4" ht="33.950000000000003" customHeight="1" x14ac:dyDescent="0.2">
      <c r="A3355" s="20" t="s">
        <v>17809</v>
      </c>
      <c r="B3355" s="21" t="s">
        <v>17810</v>
      </c>
      <c r="C3355" s="22" t="s">
        <v>97</v>
      </c>
      <c r="D3355" s="23" t="s">
        <v>17811</v>
      </c>
    </row>
    <row r="3356" spans="1:4" ht="33.950000000000003" customHeight="1" x14ac:dyDescent="0.2">
      <c r="A3356" s="20" t="s">
        <v>17812</v>
      </c>
      <c r="B3356" s="21" t="s">
        <v>17813</v>
      </c>
      <c r="C3356" s="22" t="s">
        <v>97</v>
      </c>
      <c r="D3356" s="23" t="s">
        <v>17814</v>
      </c>
    </row>
    <row r="3357" spans="1:4" ht="33.950000000000003" customHeight="1" x14ac:dyDescent="0.2">
      <c r="A3357" s="20" t="s">
        <v>17815</v>
      </c>
      <c r="B3357" s="21" t="s">
        <v>17816</v>
      </c>
      <c r="C3357" s="22" t="s">
        <v>97</v>
      </c>
      <c r="D3357" s="23" t="s">
        <v>17817</v>
      </c>
    </row>
    <row r="3358" spans="1:4" ht="33.950000000000003" customHeight="1" x14ac:dyDescent="0.2">
      <c r="A3358" s="20" t="s">
        <v>17818</v>
      </c>
      <c r="B3358" s="21" t="s">
        <v>17819</v>
      </c>
      <c r="C3358" s="22" t="s">
        <v>149</v>
      </c>
      <c r="D3358" s="23" t="s">
        <v>15099</v>
      </c>
    </row>
    <row r="3359" spans="1:4" ht="33.950000000000003" customHeight="1" x14ac:dyDescent="0.2">
      <c r="A3359" s="20" t="s">
        <v>17820</v>
      </c>
      <c r="B3359" s="21" t="s">
        <v>17821</v>
      </c>
      <c r="C3359" s="22" t="s">
        <v>97</v>
      </c>
      <c r="D3359" s="23" t="s">
        <v>17822</v>
      </c>
    </row>
    <row r="3360" spans="1:4" ht="33.950000000000003" customHeight="1" x14ac:dyDescent="0.2">
      <c r="A3360" s="20" t="s">
        <v>17823</v>
      </c>
      <c r="B3360" s="21" t="s">
        <v>17824</v>
      </c>
      <c r="C3360" s="22" t="s">
        <v>97</v>
      </c>
      <c r="D3360" s="23" t="s">
        <v>17825</v>
      </c>
    </row>
    <row r="3361" spans="1:4" ht="33.950000000000003" customHeight="1" x14ac:dyDescent="0.2">
      <c r="A3361" s="20" t="s">
        <v>17826</v>
      </c>
      <c r="B3361" s="21" t="s">
        <v>17827</v>
      </c>
      <c r="C3361" s="22" t="s">
        <v>97</v>
      </c>
      <c r="D3361" s="23" t="s">
        <v>17828</v>
      </c>
    </row>
    <row r="3362" spans="1:4" ht="33.950000000000003" customHeight="1" x14ac:dyDescent="0.2">
      <c r="A3362" s="20" t="s">
        <v>17829</v>
      </c>
      <c r="B3362" s="21" t="s">
        <v>17830</v>
      </c>
      <c r="C3362" s="22" t="s">
        <v>97</v>
      </c>
      <c r="D3362" s="23" t="s">
        <v>17831</v>
      </c>
    </row>
    <row r="3363" spans="1:4" ht="33.950000000000003" customHeight="1" x14ac:dyDescent="0.2">
      <c r="A3363" s="20" t="s">
        <v>17832</v>
      </c>
      <c r="B3363" s="21" t="s">
        <v>17833</v>
      </c>
      <c r="C3363" s="22" t="s">
        <v>97</v>
      </c>
      <c r="D3363" s="23" t="s">
        <v>17834</v>
      </c>
    </row>
    <row r="3364" spans="1:4" ht="33.950000000000003" customHeight="1" x14ac:dyDescent="0.2">
      <c r="A3364" s="20" t="s">
        <v>17835</v>
      </c>
      <c r="B3364" s="21" t="s">
        <v>17836</v>
      </c>
      <c r="C3364" s="22" t="s">
        <v>97</v>
      </c>
      <c r="D3364" s="23" t="s">
        <v>17837</v>
      </c>
    </row>
    <row r="3365" spans="1:4" ht="33.950000000000003" customHeight="1" x14ac:dyDescent="0.2">
      <c r="A3365" s="20" t="s">
        <v>17838</v>
      </c>
      <c r="B3365" s="21" t="s">
        <v>17839</v>
      </c>
      <c r="C3365" s="22" t="s">
        <v>97</v>
      </c>
      <c r="D3365" s="23" t="s">
        <v>17840</v>
      </c>
    </row>
    <row r="3366" spans="1:4" ht="33.950000000000003" customHeight="1" x14ac:dyDescent="0.2">
      <c r="A3366" s="20" t="s">
        <v>17841</v>
      </c>
      <c r="B3366" s="21" t="s">
        <v>17842</v>
      </c>
      <c r="C3366" s="22" t="s">
        <v>97</v>
      </c>
      <c r="D3366" s="23" t="s">
        <v>17843</v>
      </c>
    </row>
    <row r="3367" spans="1:4" ht="33.950000000000003" customHeight="1" x14ac:dyDescent="0.2">
      <c r="A3367" s="20" t="s">
        <v>17844</v>
      </c>
      <c r="B3367" s="21" t="s">
        <v>17845</v>
      </c>
      <c r="C3367" s="22" t="s">
        <v>97</v>
      </c>
      <c r="D3367" s="23" t="s">
        <v>17846</v>
      </c>
    </row>
    <row r="3368" spans="1:4" ht="33.950000000000003" customHeight="1" x14ac:dyDescent="0.2">
      <c r="A3368" s="20" t="s">
        <v>17847</v>
      </c>
      <c r="B3368" s="21" t="s">
        <v>17848</v>
      </c>
      <c r="C3368" s="22" t="s">
        <v>97</v>
      </c>
      <c r="D3368" s="23" t="s">
        <v>17849</v>
      </c>
    </row>
    <row r="3369" spans="1:4" ht="33.950000000000003" customHeight="1" x14ac:dyDescent="0.2">
      <c r="A3369" s="20" t="s">
        <v>17850</v>
      </c>
      <c r="B3369" s="21" t="s">
        <v>17851</v>
      </c>
      <c r="C3369" s="22" t="s">
        <v>97</v>
      </c>
      <c r="D3369" s="23" t="s">
        <v>17852</v>
      </c>
    </row>
    <row r="3370" spans="1:4" ht="33.950000000000003" customHeight="1" x14ac:dyDescent="0.2">
      <c r="A3370" s="20" t="s">
        <v>17853</v>
      </c>
      <c r="B3370" s="21" t="s">
        <v>17854</v>
      </c>
      <c r="C3370" s="22" t="s">
        <v>97</v>
      </c>
      <c r="D3370" s="23" t="s">
        <v>17855</v>
      </c>
    </row>
    <row r="3371" spans="1:4" ht="33.950000000000003" customHeight="1" x14ac:dyDescent="0.2">
      <c r="A3371" s="20" t="s">
        <v>17856</v>
      </c>
      <c r="B3371" s="21" t="s">
        <v>17857</v>
      </c>
      <c r="C3371" s="22" t="s">
        <v>97</v>
      </c>
      <c r="D3371" s="23" t="s">
        <v>17858</v>
      </c>
    </row>
    <row r="3372" spans="1:4" ht="33.950000000000003" customHeight="1" x14ac:dyDescent="0.2">
      <c r="A3372" s="20" t="s">
        <v>17859</v>
      </c>
      <c r="B3372" s="21" t="s">
        <v>17860</v>
      </c>
      <c r="C3372" s="22" t="s">
        <v>97</v>
      </c>
      <c r="D3372" s="23" t="s">
        <v>17861</v>
      </c>
    </row>
    <row r="3373" spans="1:4" ht="33.950000000000003" customHeight="1" x14ac:dyDescent="0.2">
      <c r="A3373" s="20" t="s">
        <v>17862</v>
      </c>
      <c r="B3373" s="21" t="s">
        <v>17863</v>
      </c>
      <c r="C3373" s="22" t="s">
        <v>97</v>
      </c>
      <c r="D3373" s="23" t="s">
        <v>17864</v>
      </c>
    </row>
    <row r="3374" spans="1:4" ht="33.950000000000003" customHeight="1" x14ac:dyDescent="0.2">
      <c r="A3374" s="20" t="s">
        <v>17865</v>
      </c>
      <c r="B3374" s="21" t="s">
        <v>17866</v>
      </c>
      <c r="C3374" s="22" t="s">
        <v>97</v>
      </c>
      <c r="D3374" s="23" t="s">
        <v>17867</v>
      </c>
    </row>
    <row r="3375" spans="1:4" ht="33.950000000000003" customHeight="1" x14ac:dyDescent="0.2">
      <c r="A3375" s="20" t="s">
        <v>17868</v>
      </c>
      <c r="B3375" s="21" t="s">
        <v>17869</v>
      </c>
      <c r="C3375" s="22" t="s">
        <v>97</v>
      </c>
      <c r="D3375" s="23" t="s">
        <v>17870</v>
      </c>
    </row>
    <row r="3376" spans="1:4" ht="33.950000000000003" customHeight="1" x14ac:dyDescent="0.2">
      <c r="A3376" s="20" t="s">
        <v>17871</v>
      </c>
      <c r="B3376" s="21" t="s">
        <v>17872</v>
      </c>
      <c r="C3376" s="22" t="s">
        <v>97</v>
      </c>
      <c r="D3376" s="23" t="s">
        <v>17873</v>
      </c>
    </row>
    <row r="3377" spans="1:4" ht="33.950000000000003" customHeight="1" x14ac:dyDescent="0.2">
      <c r="A3377" s="20" t="s">
        <v>17874</v>
      </c>
      <c r="B3377" s="21" t="s">
        <v>17875</v>
      </c>
      <c r="C3377" s="22" t="s">
        <v>97</v>
      </c>
      <c r="D3377" s="23" t="s">
        <v>17876</v>
      </c>
    </row>
    <row r="3378" spans="1:4" ht="33.950000000000003" customHeight="1" x14ac:dyDescent="0.2">
      <c r="A3378" s="20" t="s">
        <v>17877</v>
      </c>
      <c r="B3378" s="21" t="s">
        <v>17878</v>
      </c>
      <c r="C3378" s="22" t="s">
        <v>97</v>
      </c>
      <c r="D3378" s="23" t="s">
        <v>17879</v>
      </c>
    </row>
    <row r="3379" spans="1:4" ht="33.950000000000003" customHeight="1" x14ac:dyDescent="0.2">
      <c r="A3379" s="20" t="s">
        <v>17880</v>
      </c>
      <c r="B3379" s="21" t="s">
        <v>17881</v>
      </c>
      <c r="C3379" s="22" t="s">
        <v>97</v>
      </c>
      <c r="D3379" s="23" t="s">
        <v>17882</v>
      </c>
    </row>
    <row r="3380" spans="1:4" ht="33.950000000000003" customHeight="1" x14ac:dyDescent="0.2">
      <c r="A3380" s="20" t="s">
        <v>17883</v>
      </c>
      <c r="B3380" s="21" t="s">
        <v>17884</v>
      </c>
      <c r="C3380" s="22" t="s">
        <v>97</v>
      </c>
      <c r="D3380" s="23" t="s">
        <v>17885</v>
      </c>
    </row>
    <row r="3381" spans="1:4" ht="33.950000000000003" customHeight="1" x14ac:dyDescent="0.2">
      <c r="A3381" s="20" t="s">
        <v>17886</v>
      </c>
      <c r="B3381" s="21" t="s">
        <v>17887</v>
      </c>
      <c r="C3381" s="22" t="s">
        <v>97</v>
      </c>
      <c r="D3381" s="23" t="s">
        <v>17888</v>
      </c>
    </row>
    <row r="3382" spans="1:4" ht="33.950000000000003" customHeight="1" x14ac:dyDescent="0.2">
      <c r="A3382" s="20" t="s">
        <v>17889</v>
      </c>
      <c r="B3382" s="21" t="s">
        <v>17890</v>
      </c>
      <c r="C3382" s="22" t="s">
        <v>97</v>
      </c>
      <c r="D3382" s="23" t="s">
        <v>17891</v>
      </c>
    </row>
    <row r="3383" spans="1:4" ht="33.950000000000003" customHeight="1" x14ac:dyDescent="0.2">
      <c r="A3383" s="20" t="s">
        <v>17892</v>
      </c>
      <c r="B3383" s="21" t="s">
        <v>17893</v>
      </c>
      <c r="C3383" s="22" t="s">
        <v>97</v>
      </c>
      <c r="D3383" s="23" t="s">
        <v>17894</v>
      </c>
    </row>
    <row r="3384" spans="1:4" ht="33.950000000000003" customHeight="1" x14ac:dyDescent="0.2">
      <c r="A3384" s="20" t="s">
        <v>17895</v>
      </c>
      <c r="B3384" s="21" t="s">
        <v>17896</v>
      </c>
      <c r="C3384" s="22" t="s">
        <v>97</v>
      </c>
      <c r="D3384" s="23" t="s">
        <v>17897</v>
      </c>
    </row>
    <row r="3385" spans="1:4" ht="33.950000000000003" customHeight="1" x14ac:dyDescent="0.2">
      <c r="A3385" s="20" t="s">
        <v>17898</v>
      </c>
      <c r="B3385" s="21" t="s">
        <v>17899</v>
      </c>
      <c r="C3385" s="22" t="s">
        <v>97</v>
      </c>
      <c r="D3385" s="23" t="s">
        <v>17900</v>
      </c>
    </row>
    <row r="3386" spans="1:4" ht="33.950000000000003" customHeight="1" x14ac:dyDescent="0.2">
      <c r="A3386" s="20" t="s">
        <v>17901</v>
      </c>
      <c r="B3386" s="21" t="s">
        <v>17902</v>
      </c>
      <c r="C3386" s="22" t="s">
        <v>97</v>
      </c>
      <c r="D3386" s="23" t="s">
        <v>17903</v>
      </c>
    </row>
    <row r="3387" spans="1:4" ht="33.950000000000003" customHeight="1" x14ac:dyDescent="0.2">
      <c r="A3387" s="20" t="s">
        <v>17904</v>
      </c>
      <c r="B3387" s="21" t="s">
        <v>17905</v>
      </c>
      <c r="C3387" s="22" t="s">
        <v>97</v>
      </c>
      <c r="D3387" s="23" t="s">
        <v>17906</v>
      </c>
    </row>
    <row r="3388" spans="1:4" ht="33.950000000000003" customHeight="1" x14ac:dyDescent="0.2">
      <c r="A3388" s="20" t="s">
        <v>17907</v>
      </c>
      <c r="B3388" s="21" t="s">
        <v>17908</v>
      </c>
      <c r="C3388" s="22" t="s">
        <v>97</v>
      </c>
      <c r="D3388" s="23" t="s">
        <v>17909</v>
      </c>
    </row>
    <row r="3389" spans="1:4" ht="33.950000000000003" customHeight="1" x14ac:dyDescent="0.2">
      <c r="A3389" s="20" t="s">
        <v>17910</v>
      </c>
      <c r="B3389" s="21" t="s">
        <v>17911</v>
      </c>
      <c r="C3389" s="22" t="s">
        <v>97</v>
      </c>
      <c r="D3389" s="23" t="s">
        <v>17912</v>
      </c>
    </row>
    <row r="3390" spans="1:4" ht="33.950000000000003" customHeight="1" x14ac:dyDescent="0.2">
      <c r="A3390" s="20" t="s">
        <v>17913</v>
      </c>
      <c r="B3390" s="21" t="s">
        <v>17914</v>
      </c>
      <c r="C3390" s="22" t="s">
        <v>97</v>
      </c>
      <c r="D3390" s="23" t="s">
        <v>17915</v>
      </c>
    </row>
    <row r="3391" spans="1:4" ht="33.950000000000003" customHeight="1" x14ac:dyDescent="0.2">
      <c r="A3391" s="20" t="s">
        <v>17916</v>
      </c>
      <c r="B3391" s="21" t="s">
        <v>17917</v>
      </c>
      <c r="C3391" s="22" t="s">
        <v>97</v>
      </c>
      <c r="D3391" s="23" t="s">
        <v>17918</v>
      </c>
    </row>
    <row r="3392" spans="1:4" ht="33.950000000000003" customHeight="1" x14ac:dyDescent="0.2">
      <c r="A3392" s="20" t="s">
        <v>17919</v>
      </c>
      <c r="B3392" s="21" t="s">
        <v>17920</v>
      </c>
      <c r="C3392" s="22" t="s">
        <v>97</v>
      </c>
      <c r="D3392" s="23" t="s">
        <v>17921</v>
      </c>
    </row>
    <row r="3393" spans="1:4" ht="33.950000000000003" customHeight="1" x14ac:dyDescent="0.2">
      <c r="A3393" s="20" t="s">
        <v>17922</v>
      </c>
      <c r="B3393" s="21" t="s">
        <v>17923</v>
      </c>
      <c r="C3393" s="22" t="s">
        <v>97</v>
      </c>
      <c r="D3393" s="23" t="s">
        <v>17924</v>
      </c>
    </row>
    <row r="3394" spans="1:4" ht="33.950000000000003" customHeight="1" x14ac:dyDescent="0.2">
      <c r="A3394" s="20" t="s">
        <v>17925</v>
      </c>
      <c r="B3394" s="21" t="s">
        <v>17926</v>
      </c>
      <c r="C3394" s="22" t="s">
        <v>97</v>
      </c>
      <c r="D3394" s="23" t="s">
        <v>17927</v>
      </c>
    </row>
    <row r="3395" spans="1:4" ht="33.950000000000003" customHeight="1" x14ac:dyDescent="0.2">
      <c r="A3395" s="20" t="s">
        <v>17928</v>
      </c>
      <c r="B3395" s="21" t="s">
        <v>17929</v>
      </c>
      <c r="C3395" s="22" t="s">
        <v>205</v>
      </c>
      <c r="D3395" s="23" t="s">
        <v>17930</v>
      </c>
    </row>
    <row r="3396" spans="1:4" ht="33.950000000000003" customHeight="1" x14ac:dyDescent="0.2">
      <c r="A3396" s="20" t="s">
        <v>17931</v>
      </c>
      <c r="B3396" s="21" t="s">
        <v>17932</v>
      </c>
      <c r="C3396" s="22" t="s">
        <v>205</v>
      </c>
      <c r="D3396" s="23" t="s">
        <v>17933</v>
      </c>
    </row>
    <row r="3397" spans="1:4" ht="33.950000000000003" customHeight="1" x14ac:dyDescent="0.2">
      <c r="A3397" s="20" t="s">
        <v>17934</v>
      </c>
      <c r="B3397" s="21" t="s">
        <v>17935</v>
      </c>
      <c r="C3397" s="22" t="s">
        <v>205</v>
      </c>
      <c r="D3397" s="23" t="s">
        <v>17936</v>
      </c>
    </row>
    <row r="3398" spans="1:4" ht="33.950000000000003" customHeight="1" x14ac:dyDescent="0.2">
      <c r="A3398" s="20" t="s">
        <v>17937</v>
      </c>
      <c r="B3398" s="21" t="s">
        <v>17938</v>
      </c>
      <c r="C3398" s="22" t="s">
        <v>205</v>
      </c>
      <c r="D3398" s="23" t="s">
        <v>17939</v>
      </c>
    </row>
    <row r="3399" spans="1:4" ht="33.950000000000003" customHeight="1" x14ac:dyDescent="0.2">
      <c r="A3399" s="20" t="s">
        <v>17940</v>
      </c>
      <c r="B3399" s="21" t="s">
        <v>17941</v>
      </c>
      <c r="C3399" s="22" t="s">
        <v>97</v>
      </c>
      <c r="D3399" s="23" t="s">
        <v>17942</v>
      </c>
    </row>
    <row r="3400" spans="1:4" ht="33.950000000000003" customHeight="1" x14ac:dyDescent="0.2">
      <c r="A3400" s="20" t="s">
        <v>17943</v>
      </c>
      <c r="B3400" s="21" t="s">
        <v>17944</v>
      </c>
      <c r="C3400" s="22" t="s">
        <v>97</v>
      </c>
      <c r="D3400" s="23" t="s">
        <v>17945</v>
      </c>
    </row>
    <row r="3401" spans="1:4" ht="33.950000000000003" customHeight="1" x14ac:dyDescent="0.2">
      <c r="A3401" s="20" t="s">
        <v>17946</v>
      </c>
      <c r="B3401" s="21" t="s">
        <v>17947</v>
      </c>
      <c r="C3401" s="22" t="s">
        <v>205</v>
      </c>
      <c r="D3401" s="23" t="s">
        <v>11341</v>
      </c>
    </row>
    <row r="3402" spans="1:4" ht="33.950000000000003" customHeight="1" x14ac:dyDescent="0.2">
      <c r="A3402" s="20" t="s">
        <v>17948</v>
      </c>
      <c r="B3402" s="21" t="s">
        <v>17949</v>
      </c>
      <c r="C3402" s="22" t="s">
        <v>205</v>
      </c>
      <c r="D3402" s="23" t="s">
        <v>17950</v>
      </c>
    </row>
    <row r="3403" spans="1:4" ht="33.950000000000003" customHeight="1" x14ac:dyDescent="0.2">
      <c r="A3403" s="20" t="s">
        <v>17951</v>
      </c>
      <c r="B3403" s="21" t="s">
        <v>17952</v>
      </c>
      <c r="C3403" s="22" t="s">
        <v>205</v>
      </c>
      <c r="D3403" s="23" t="s">
        <v>17953</v>
      </c>
    </row>
    <row r="3404" spans="1:4" ht="33.950000000000003" customHeight="1" x14ac:dyDescent="0.2">
      <c r="A3404" s="20" t="s">
        <v>17954</v>
      </c>
      <c r="B3404" s="21" t="s">
        <v>17955</v>
      </c>
      <c r="C3404" s="22" t="s">
        <v>205</v>
      </c>
      <c r="D3404" s="23" t="s">
        <v>17956</v>
      </c>
    </row>
    <row r="3405" spans="1:4" ht="33.950000000000003" customHeight="1" x14ac:dyDescent="0.2">
      <c r="A3405" s="20" t="s">
        <v>17957</v>
      </c>
      <c r="B3405" s="21" t="s">
        <v>17958</v>
      </c>
      <c r="C3405" s="22" t="s">
        <v>97</v>
      </c>
      <c r="D3405" s="23" t="s">
        <v>17959</v>
      </c>
    </row>
    <row r="3406" spans="1:4" ht="33.950000000000003" customHeight="1" x14ac:dyDescent="0.2">
      <c r="A3406" s="20" t="s">
        <v>17960</v>
      </c>
      <c r="B3406" s="21" t="s">
        <v>17961</v>
      </c>
      <c r="C3406" s="22" t="s">
        <v>97</v>
      </c>
      <c r="D3406" s="23" t="s">
        <v>17962</v>
      </c>
    </row>
    <row r="3407" spans="1:4" ht="33.950000000000003" customHeight="1" x14ac:dyDescent="0.2">
      <c r="A3407" s="20" t="s">
        <v>17963</v>
      </c>
      <c r="B3407" s="21" t="s">
        <v>17964</v>
      </c>
      <c r="C3407" s="22" t="s">
        <v>97</v>
      </c>
      <c r="D3407" s="23" t="s">
        <v>17965</v>
      </c>
    </row>
    <row r="3408" spans="1:4" ht="33.950000000000003" customHeight="1" x14ac:dyDescent="0.2">
      <c r="A3408" s="20" t="s">
        <v>17966</v>
      </c>
      <c r="B3408" s="21" t="s">
        <v>17967</v>
      </c>
      <c r="C3408" s="22" t="s">
        <v>97</v>
      </c>
      <c r="D3408" s="23" t="s">
        <v>17968</v>
      </c>
    </row>
    <row r="3409" spans="1:4" ht="33.950000000000003" customHeight="1" x14ac:dyDescent="0.2">
      <c r="A3409" s="20" t="s">
        <v>17969</v>
      </c>
      <c r="B3409" s="21" t="s">
        <v>17970</v>
      </c>
      <c r="C3409" s="22" t="s">
        <v>97</v>
      </c>
      <c r="D3409" s="23" t="s">
        <v>17971</v>
      </c>
    </row>
    <row r="3410" spans="1:4" ht="33.950000000000003" customHeight="1" x14ac:dyDescent="0.2">
      <c r="A3410" s="20" t="s">
        <v>17972</v>
      </c>
      <c r="B3410" s="21" t="s">
        <v>17973</v>
      </c>
      <c r="C3410" s="22" t="s">
        <v>97</v>
      </c>
      <c r="D3410" s="23" t="s">
        <v>17974</v>
      </c>
    </row>
    <row r="3411" spans="1:4" ht="33.950000000000003" customHeight="1" x14ac:dyDescent="0.2">
      <c r="A3411" s="20" t="s">
        <v>17975</v>
      </c>
      <c r="B3411" s="21" t="s">
        <v>17976</v>
      </c>
      <c r="C3411" s="22" t="s">
        <v>205</v>
      </c>
      <c r="D3411" s="23" t="s">
        <v>17977</v>
      </c>
    </row>
    <row r="3412" spans="1:4" ht="33.950000000000003" customHeight="1" x14ac:dyDescent="0.2">
      <c r="A3412" s="20" t="s">
        <v>17978</v>
      </c>
      <c r="B3412" s="21" t="s">
        <v>17979</v>
      </c>
      <c r="C3412" s="22" t="s">
        <v>205</v>
      </c>
      <c r="D3412" s="23" t="s">
        <v>17980</v>
      </c>
    </row>
    <row r="3413" spans="1:4" ht="33.950000000000003" customHeight="1" x14ac:dyDescent="0.2">
      <c r="A3413" s="20" t="s">
        <v>17981</v>
      </c>
      <c r="B3413" s="21" t="s">
        <v>17982</v>
      </c>
      <c r="C3413" s="22" t="s">
        <v>205</v>
      </c>
      <c r="D3413" s="23" t="s">
        <v>17983</v>
      </c>
    </row>
    <row r="3414" spans="1:4" ht="33.950000000000003" customHeight="1" x14ac:dyDescent="0.2">
      <c r="A3414" s="20" t="s">
        <v>17984</v>
      </c>
      <c r="B3414" s="21" t="s">
        <v>17985</v>
      </c>
      <c r="C3414" s="22" t="s">
        <v>205</v>
      </c>
      <c r="D3414" s="23" t="s">
        <v>17986</v>
      </c>
    </row>
    <row r="3415" spans="1:4" ht="33.950000000000003" customHeight="1" x14ac:dyDescent="0.2">
      <c r="A3415" s="20" t="s">
        <v>17987</v>
      </c>
      <c r="B3415" s="21" t="s">
        <v>17988</v>
      </c>
      <c r="C3415" s="22" t="s">
        <v>205</v>
      </c>
      <c r="D3415" s="23" t="s">
        <v>16389</v>
      </c>
    </row>
    <row r="3416" spans="1:4" ht="33.950000000000003" customHeight="1" x14ac:dyDescent="0.2">
      <c r="A3416" s="20" t="s">
        <v>17989</v>
      </c>
      <c r="B3416" s="21" t="s">
        <v>17990</v>
      </c>
      <c r="C3416" s="22" t="s">
        <v>205</v>
      </c>
      <c r="D3416" s="23" t="s">
        <v>17991</v>
      </c>
    </row>
    <row r="3417" spans="1:4" ht="33.950000000000003" customHeight="1" x14ac:dyDescent="0.2">
      <c r="A3417" s="20" t="s">
        <v>17992</v>
      </c>
      <c r="B3417" s="21" t="s">
        <v>17993</v>
      </c>
      <c r="C3417" s="22" t="s">
        <v>205</v>
      </c>
      <c r="D3417" s="23" t="s">
        <v>15954</v>
      </c>
    </row>
    <row r="3418" spans="1:4" ht="33.950000000000003" customHeight="1" x14ac:dyDescent="0.2">
      <c r="A3418" s="20" t="s">
        <v>17994</v>
      </c>
      <c r="B3418" s="21" t="s">
        <v>17995</v>
      </c>
      <c r="C3418" s="22" t="s">
        <v>205</v>
      </c>
      <c r="D3418" s="23" t="s">
        <v>17996</v>
      </c>
    </row>
    <row r="3419" spans="1:4" ht="33.950000000000003" customHeight="1" x14ac:dyDescent="0.2">
      <c r="A3419" s="20" t="s">
        <v>17997</v>
      </c>
      <c r="B3419" s="21" t="s">
        <v>17998</v>
      </c>
      <c r="C3419" s="22" t="s">
        <v>205</v>
      </c>
      <c r="D3419" s="23" t="s">
        <v>14780</v>
      </c>
    </row>
    <row r="3420" spans="1:4" ht="33.950000000000003" customHeight="1" x14ac:dyDescent="0.2">
      <c r="A3420" s="20" t="s">
        <v>17999</v>
      </c>
      <c r="B3420" s="21" t="s">
        <v>18000</v>
      </c>
      <c r="C3420" s="22" t="s">
        <v>205</v>
      </c>
      <c r="D3420" s="23" t="s">
        <v>16822</v>
      </c>
    </row>
    <row r="3421" spans="1:4" ht="33.950000000000003" customHeight="1" x14ac:dyDescent="0.2">
      <c r="A3421" s="20" t="s">
        <v>18001</v>
      </c>
      <c r="B3421" s="21" t="s">
        <v>18002</v>
      </c>
      <c r="C3421" s="22" t="s">
        <v>205</v>
      </c>
      <c r="D3421" s="23" t="s">
        <v>18003</v>
      </c>
    </row>
    <row r="3422" spans="1:4" ht="33.950000000000003" customHeight="1" x14ac:dyDescent="0.2">
      <c r="A3422" s="20" t="s">
        <v>18004</v>
      </c>
      <c r="B3422" s="21" t="s">
        <v>18005</v>
      </c>
      <c r="C3422" s="22" t="s">
        <v>205</v>
      </c>
      <c r="D3422" s="23" t="s">
        <v>18006</v>
      </c>
    </row>
    <row r="3423" spans="1:4" ht="33.950000000000003" customHeight="1" x14ac:dyDescent="0.2">
      <c r="A3423" s="20" t="s">
        <v>18007</v>
      </c>
      <c r="B3423" s="21" t="s">
        <v>18008</v>
      </c>
      <c r="C3423" s="22" t="s">
        <v>205</v>
      </c>
      <c r="D3423" s="23" t="s">
        <v>18009</v>
      </c>
    </row>
    <row r="3424" spans="1:4" ht="33.950000000000003" customHeight="1" x14ac:dyDescent="0.2">
      <c r="A3424" s="20" t="s">
        <v>18010</v>
      </c>
      <c r="B3424" s="21" t="s">
        <v>18011</v>
      </c>
      <c r="C3424" s="22" t="s">
        <v>205</v>
      </c>
      <c r="D3424" s="23" t="s">
        <v>16417</v>
      </c>
    </row>
    <row r="3425" spans="1:4" ht="33.950000000000003" customHeight="1" x14ac:dyDescent="0.2">
      <c r="A3425" s="20" t="s">
        <v>18012</v>
      </c>
      <c r="B3425" s="21" t="s">
        <v>18013</v>
      </c>
      <c r="C3425" s="22" t="s">
        <v>205</v>
      </c>
      <c r="D3425" s="23" t="s">
        <v>18014</v>
      </c>
    </row>
    <row r="3426" spans="1:4" ht="33.950000000000003" customHeight="1" x14ac:dyDescent="0.2">
      <c r="A3426" s="20" t="s">
        <v>18015</v>
      </c>
      <c r="B3426" s="21" t="s">
        <v>18016</v>
      </c>
      <c r="C3426" s="22" t="s">
        <v>205</v>
      </c>
      <c r="D3426" s="23" t="s">
        <v>18017</v>
      </c>
    </row>
    <row r="3427" spans="1:4" ht="33.950000000000003" customHeight="1" x14ac:dyDescent="0.2">
      <c r="A3427" s="20" t="s">
        <v>18018</v>
      </c>
      <c r="B3427" s="21" t="s">
        <v>18019</v>
      </c>
      <c r="C3427" s="22" t="s">
        <v>205</v>
      </c>
      <c r="D3427" s="23" t="s">
        <v>18020</v>
      </c>
    </row>
    <row r="3428" spans="1:4" ht="33.950000000000003" customHeight="1" x14ac:dyDescent="0.2">
      <c r="A3428" s="20" t="s">
        <v>18021</v>
      </c>
      <c r="B3428" s="21" t="s">
        <v>18022</v>
      </c>
      <c r="C3428" s="22" t="s">
        <v>205</v>
      </c>
      <c r="D3428" s="23" t="s">
        <v>18023</v>
      </c>
    </row>
    <row r="3429" spans="1:4" ht="33.950000000000003" customHeight="1" x14ac:dyDescent="0.2">
      <c r="A3429" s="20" t="s">
        <v>18024</v>
      </c>
      <c r="B3429" s="21" t="s">
        <v>18025</v>
      </c>
      <c r="C3429" s="22" t="s">
        <v>205</v>
      </c>
      <c r="D3429" s="23" t="s">
        <v>18026</v>
      </c>
    </row>
    <row r="3430" spans="1:4" ht="33.950000000000003" customHeight="1" x14ac:dyDescent="0.2">
      <c r="A3430" s="20" t="s">
        <v>18027</v>
      </c>
      <c r="B3430" s="21" t="s">
        <v>18028</v>
      </c>
      <c r="C3430" s="22" t="s">
        <v>205</v>
      </c>
      <c r="D3430" s="23" t="s">
        <v>18029</v>
      </c>
    </row>
    <row r="3431" spans="1:4" ht="33.950000000000003" customHeight="1" x14ac:dyDescent="0.2">
      <c r="A3431" s="20" t="s">
        <v>18030</v>
      </c>
      <c r="B3431" s="21" t="s">
        <v>18031</v>
      </c>
      <c r="C3431" s="22" t="s">
        <v>205</v>
      </c>
      <c r="D3431" s="23" t="s">
        <v>18032</v>
      </c>
    </row>
    <row r="3432" spans="1:4" ht="33.950000000000003" customHeight="1" x14ac:dyDescent="0.2">
      <c r="A3432" s="20" t="s">
        <v>18033</v>
      </c>
      <c r="B3432" s="21" t="s">
        <v>18034</v>
      </c>
      <c r="C3432" s="22" t="s">
        <v>205</v>
      </c>
      <c r="D3432" s="23" t="s">
        <v>18035</v>
      </c>
    </row>
    <row r="3433" spans="1:4" ht="33.950000000000003" customHeight="1" x14ac:dyDescent="0.2">
      <c r="A3433" s="20" t="s">
        <v>18036</v>
      </c>
      <c r="B3433" s="21" t="s">
        <v>18037</v>
      </c>
      <c r="C3433" s="22" t="s">
        <v>205</v>
      </c>
      <c r="D3433" s="23" t="s">
        <v>18038</v>
      </c>
    </row>
    <row r="3434" spans="1:4" ht="33.950000000000003" customHeight="1" x14ac:dyDescent="0.2">
      <c r="A3434" s="20" t="s">
        <v>18039</v>
      </c>
      <c r="B3434" s="21" t="s">
        <v>18040</v>
      </c>
      <c r="C3434" s="22" t="s">
        <v>205</v>
      </c>
      <c r="D3434" s="23" t="s">
        <v>18041</v>
      </c>
    </row>
    <row r="3435" spans="1:4" ht="33.950000000000003" customHeight="1" x14ac:dyDescent="0.2">
      <c r="A3435" s="20" t="s">
        <v>18042</v>
      </c>
      <c r="B3435" s="21" t="s">
        <v>18043</v>
      </c>
      <c r="C3435" s="22" t="s">
        <v>205</v>
      </c>
      <c r="D3435" s="23" t="s">
        <v>10109</v>
      </c>
    </row>
    <row r="3436" spans="1:4" ht="33.950000000000003" customHeight="1" x14ac:dyDescent="0.2">
      <c r="A3436" s="20" t="s">
        <v>18044</v>
      </c>
      <c r="B3436" s="21" t="s">
        <v>18045</v>
      </c>
      <c r="C3436" s="22" t="s">
        <v>205</v>
      </c>
      <c r="D3436" s="23" t="s">
        <v>17983</v>
      </c>
    </row>
    <row r="3437" spans="1:4" ht="33.950000000000003" customHeight="1" x14ac:dyDescent="0.2">
      <c r="A3437" s="20" t="s">
        <v>18046</v>
      </c>
      <c r="B3437" s="21" t="s">
        <v>18047</v>
      </c>
      <c r="C3437" s="22" t="s">
        <v>205</v>
      </c>
      <c r="D3437" s="23" t="s">
        <v>18048</v>
      </c>
    </row>
    <row r="3438" spans="1:4" ht="33.950000000000003" customHeight="1" x14ac:dyDescent="0.2">
      <c r="A3438" s="20" t="s">
        <v>18049</v>
      </c>
      <c r="B3438" s="21" t="s">
        <v>18050</v>
      </c>
      <c r="C3438" s="22" t="s">
        <v>205</v>
      </c>
      <c r="D3438" s="23" t="s">
        <v>18051</v>
      </c>
    </row>
    <row r="3439" spans="1:4" ht="33.950000000000003" customHeight="1" x14ac:dyDescent="0.2">
      <c r="A3439" s="20" t="s">
        <v>18052</v>
      </c>
      <c r="B3439" s="21" t="s">
        <v>18053</v>
      </c>
      <c r="C3439" s="22" t="s">
        <v>205</v>
      </c>
      <c r="D3439" s="23" t="s">
        <v>18054</v>
      </c>
    </row>
    <row r="3440" spans="1:4" ht="33.950000000000003" customHeight="1" x14ac:dyDescent="0.2">
      <c r="A3440" s="20" t="s">
        <v>18055</v>
      </c>
      <c r="B3440" s="21" t="s">
        <v>18056</v>
      </c>
      <c r="C3440" s="22" t="s">
        <v>205</v>
      </c>
      <c r="D3440" s="23" t="s">
        <v>18057</v>
      </c>
    </row>
    <row r="3441" spans="1:4" ht="33.950000000000003" customHeight="1" x14ac:dyDescent="0.2">
      <c r="A3441" s="20" t="s">
        <v>18058</v>
      </c>
      <c r="B3441" s="21" t="s">
        <v>18059</v>
      </c>
      <c r="C3441" s="22" t="s">
        <v>205</v>
      </c>
      <c r="D3441" s="23" t="s">
        <v>18060</v>
      </c>
    </row>
    <row r="3442" spans="1:4" ht="33.950000000000003" customHeight="1" x14ac:dyDescent="0.2">
      <c r="A3442" s="20" t="s">
        <v>18061</v>
      </c>
      <c r="B3442" s="21" t="s">
        <v>18062</v>
      </c>
      <c r="C3442" s="22" t="s">
        <v>205</v>
      </c>
      <c r="D3442" s="23" t="s">
        <v>17718</v>
      </c>
    </row>
    <row r="3443" spans="1:4" ht="33.950000000000003" customHeight="1" x14ac:dyDescent="0.2">
      <c r="A3443" s="20" t="s">
        <v>18063</v>
      </c>
      <c r="B3443" s="21" t="s">
        <v>18064</v>
      </c>
      <c r="C3443" s="22" t="s">
        <v>205</v>
      </c>
      <c r="D3443" s="23" t="s">
        <v>18065</v>
      </c>
    </row>
    <row r="3444" spans="1:4" ht="33.950000000000003" customHeight="1" x14ac:dyDescent="0.2">
      <c r="A3444" s="20" t="s">
        <v>18066</v>
      </c>
      <c r="B3444" s="21" t="s">
        <v>18067</v>
      </c>
      <c r="C3444" s="22" t="s">
        <v>205</v>
      </c>
      <c r="D3444" s="23" t="s">
        <v>18068</v>
      </c>
    </row>
    <row r="3445" spans="1:4" ht="33.950000000000003" customHeight="1" x14ac:dyDescent="0.2">
      <c r="A3445" s="20" t="s">
        <v>18069</v>
      </c>
      <c r="B3445" s="21" t="s">
        <v>18070</v>
      </c>
      <c r="C3445" s="22" t="s">
        <v>205</v>
      </c>
      <c r="D3445" s="23" t="s">
        <v>15152</v>
      </c>
    </row>
    <row r="3446" spans="1:4" ht="33.950000000000003" customHeight="1" x14ac:dyDescent="0.2">
      <c r="A3446" s="20" t="s">
        <v>18071</v>
      </c>
      <c r="B3446" s="21" t="s">
        <v>18072</v>
      </c>
      <c r="C3446" s="22" t="s">
        <v>205</v>
      </c>
      <c r="D3446" s="23" t="s">
        <v>8545</v>
      </c>
    </row>
    <row r="3447" spans="1:4" ht="33.950000000000003" customHeight="1" x14ac:dyDescent="0.2">
      <c r="A3447" s="20" t="s">
        <v>18073</v>
      </c>
      <c r="B3447" s="21" t="s">
        <v>18074</v>
      </c>
      <c r="C3447" s="22" t="s">
        <v>205</v>
      </c>
      <c r="D3447" s="23" t="s">
        <v>18075</v>
      </c>
    </row>
    <row r="3448" spans="1:4" ht="33.950000000000003" customHeight="1" x14ac:dyDescent="0.2">
      <c r="A3448" s="20" t="s">
        <v>18076</v>
      </c>
      <c r="B3448" s="21" t="s">
        <v>18077</v>
      </c>
      <c r="C3448" s="22" t="s">
        <v>205</v>
      </c>
      <c r="D3448" s="23" t="s">
        <v>18078</v>
      </c>
    </row>
    <row r="3449" spans="1:4" ht="33.950000000000003" customHeight="1" x14ac:dyDescent="0.2">
      <c r="A3449" s="20" t="s">
        <v>18079</v>
      </c>
      <c r="B3449" s="21" t="s">
        <v>18080</v>
      </c>
      <c r="C3449" s="22" t="s">
        <v>205</v>
      </c>
      <c r="D3449" s="23" t="s">
        <v>18081</v>
      </c>
    </row>
    <row r="3450" spans="1:4" ht="33.950000000000003" customHeight="1" x14ac:dyDescent="0.2">
      <c r="A3450" s="20" t="s">
        <v>18082</v>
      </c>
      <c r="B3450" s="21" t="s">
        <v>18083</v>
      </c>
      <c r="C3450" s="22" t="s">
        <v>205</v>
      </c>
      <c r="D3450" s="23" t="s">
        <v>18084</v>
      </c>
    </row>
    <row r="3451" spans="1:4" ht="33.950000000000003" customHeight="1" x14ac:dyDescent="0.2">
      <c r="A3451" s="20" t="s">
        <v>18085</v>
      </c>
      <c r="B3451" s="21" t="s">
        <v>18086</v>
      </c>
      <c r="C3451" s="22" t="s">
        <v>205</v>
      </c>
      <c r="D3451" s="23" t="s">
        <v>18087</v>
      </c>
    </row>
    <row r="3452" spans="1:4" ht="33.950000000000003" customHeight="1" x14ac:dyDescent="0.2">
      <c r="A3452" s="20" t="s">
        <v>18088</v>
      </c>
      <c r="B3452" s="21" t="s">
        <v>18089</v>
      </c>
      <c r="C3452" s="22" t="s">
        <v>205</v>
      </c>
      <c r="D3452" s="23" t="s">
        <v>18090</v>
      </c>
    </row>
    <row r="3453" spans="1:4" ht="33.950000000000003" customHeight="1" x14ac:dyDescent="0.2">
      <c r="A3453" s="20" t="s">
        <v>18091</v>
      </c>
      <c r="B3453" s="21" t="s">
        <v>18092</v>
      </c>
      <c r="C3453" s="22" t="s">
        <v>205</v>
      </c>
      <c r="D3453" s="23" t="s">
        <v>18093</v>
      </c>
    </row>
    <row r="3454" spans="1:4" ht="33.950000000000003" customHeight="1" x14ac:dyDescent="0.2">
      <c r="A3454" s="20" t="s">
        <v>18094</v>
      </c>
      <c r="B3454" s="21" t="s">
        <v>18095</v>
      </c>
      <c r="C3454" s="22" t="s">
        <v>205</v>
      </c>
      <c r="D3454" s="23" t="s">
        <v>18096</v>
      </c>
    </row>
    <row r="3455" spans="1:4" ht="33.950000000000003" customHeight="1" x14ac:dyDescent="0.2">
      <c r="A3455" s="20" t="s">
        <v>18097</v>
      </c>
      <c r="B3455" s="21" t="s">
        <v>18098</v>
      </c>
      <c r="C3455" s="22" t="s">
        <v>205</v>
      </c>
      <c r="D3455" s="23" t="s">
        <v>18099</v>
      </c>
    </row>
    <row r="3456" spans="1:4" ht="33.950000000000003" customHeight="1" x14ac:dyDescent="0.2">
      <c r="A3456" s="20" t="s">
        <v>18100</v>
      </c>
      <c r="B3456" s="21" t="s">
        <v>18101</v>
      </c>
      <c r="C3456" s="22" t="s">
        <v>205</v>
      </c>
      <c r="D3456" s="23" t="s">
        <v>18102</v>
      </c>
    </row>
    <row r="3457" spans="1:4" ht="33.950000000000003" customHeight="1" x14ac:dyDescent="0.2">
      <c r="A3457" s="20" t="s">
        <v>18103</v>
      </c>
      <c r="B3457" s="21" t="s">
        <v>18104</v>
      </c>
      <c r="C3457" s="22" t="s">
        <v>205</v>
      </c>
      <c r="D3457" s="23" t="s">
        <v>18105</v>
      </c>
    </row>
    <row r="3458" spans="1:4" ht="33.950000000000003" customHeight="1" x14ac:dyDescent="0.2">
      <c r="A3458" s="20" t="s">
        <v>18106</v>
      </c>
      <c r="B3458" s="21" t="s">
        <v>18107</v>
      </c>
      <c r="C3458" s="22" t="s">
        <v>205</v>
      </c>
      <c r="D3458" s="23" t="s">
        <v>18108</v>
      </c>
    </row>
    <row r="3459" spans="1:4" ht="33.950000000000003" customHeight="1" x14ac:dyDescent="0.2">
      <c r="A3459" s="20" t="s">
        <v>18109</v>
      </c>
      <c r="B3459" s="21" t="s">
        <v>18110</v>
      </c>
      <c r="C3459" s="22" t="s">
        <v>205</v>
      </c>
      <c r="D3459" s="23" t="s">
        <v>18111</v>
      </c>
    </row>
    <row r="3460" spans="1:4" ht="33.950000000000003" customHeight="1" x14ac:dyDescent="0.2">
      <c r="A3460" s="20" t="s">
        <v>18112</v>
      </c>
      <c r="B3460" s="21" t="s">
        <v>18113</v>
      </c>
      <c r="C3460" s="22" t="s">
        <v>205</v>
      </c>
      <c r="D3460" s="23" t="s">
        <v>18114</v>
      </c>
    </row>
    <row r="3461" spans="1:4" ht="33.950000000000003" customHeight="1" x14ac:dyDescent="0.2">
      <c r="A3461" s="20" t="s">
        <v>18115</v>
      </c>
      <c r="B3461" s="21" t="s">
        <v>18116</v>
      </c>
      <c r="C3461" s="22" t="s">
        <v>205</v>
      </c>
      <c r="D3461" s="23" t="s">
        <v>18117</v>
      </c>
    </row>
    <row r="3462" spans="1:4" ht="33.950000000000003" customHeight="1" x14ac:dyDescent="0.2">
      <c r="A3462" s="20" t="s">
        <v>18118</v>
      </c>
      <c r="B3462" s="21" t="s">
        <v>18119</v>
      </c>
      <c r="C3462" s="22" t="s">
        <v>205</v>
      </c>
      <c r="D3462" s="23" t="s">
        <v>18120</v>
      </c>
    </row>
    <row r="3463" spans="1:4" ht="33.950000000000003" customHeight="1" x14ac:dyDescent="0.2">
      <c r="A3463" s="20" t="s">
        <v>18121</v>
      </c>
      <c r="B3463" s="21" t="s">
        <v>18122</v>
      </c>
      <c r="C3463" s="22" t="s">
        <v>205</v>
      </c>
      <c r="D3463" s="23" t="s">
        <v>18123</v>
      </c>
    </row>
    <row r="3464" spans="1:4" ht="33.950000000000003" customHeight="1" x14ac:dyDescent="0.2">
      <c r="A3464" s="20" t="s">
        <v>18124</v>
      </c>
      <c r="B3464" s="21" t="s">
        <v>18125</v>
      </c>
      <c r="C3464" s="22" t="s">
        <v>205</v>
      </c>
      <c r="D3464" s="23" t="s">
        <v>18126</v>
      </c>
    </row>
    <row r="3465" spans="1:4" ht="33.950000000000003" customHeight="1" x14ac:dyDescent="0.2">
      <c r="A3465" s="20" t="s">
        <v>18127</v>
      </c>
      <c r="B3465" s="21" t="s">
        <v>18128</v>
      </c>
      <c r="C3465" s="22" t="s">
        <v>205</v>
      </c>
      <c r="D3465" s="23" t="s">
        <v>18129</v>
      </c>
    </row>
    <row r="3466" spans="1:4" ht="33.950000000000003" customHeight="1" x14ac:dyDescent="0.2">
      <c r="A3466" s="20" t="s">
        <v>18130</v>
      </c>
      <c r="B3466" s="21" t="s">
        <v>18131</v>
      </c>
      <c r="C3466" s="22" t="s">
        <v>205</v>
      </c>
      <c r="D3466" s="23" t="s">
        <v>18132</v>
      </c>
    </row>
    <row r="3467" spans="1:4" ht="33.950000000000003" customHeight="1" x14ac:dyDescent="0.2">
      <c r="A3467" s="20" t="s">
        <v>18133</v>
      </c>
      <c r="B3467" s="21" t="s">
        <v>18134</v>
      </c>
      <c r="C3467" s="22" t="s">
        <v>205</v>
      </c>
      <c r="D3467" s="23" t="s">
        <v>18135</v>
      </c>
    </row>
    <row r="3468" spans="1:4" ht="33.950000000000003" customHeight="1" x14ac:dyDescent="0.2">
      <c r="A3468" s="20" t="s">
        <v>18136</v>
      </c>
      <c r="B3468" s="21" t="s">
        <v>18137</v>
      </c>
      <c r="C3468" s="22" t="s">
        <v>205</v>
      </c>
      <c r="D3468" s="23" t="s">
        <v>18138</v>
      </c>
    </row>
    <row r="3469" spans="1:4" ht="33.950000000000003" customHeight="1" x14ac:dyDescent="0.2">
      <c r="A3469" s="20" t="s">
        <v>18139</v>
      </c>
      <c r="B3469" s="21" t="s">
        <v>18140</v>
      </c>
      <c r="C3469" s="22" t="s">
        <v>205</v>
      </c>
      <c r="D3469" s="23" t="s">
        <v>18141</v>
      </c>
    </row>
    <row r="3470" spans="1:4" ht="33.950000000000003" customHeight="1" x14ac:dyDescent="0.2">
      <c r="A3470" s="20" t="s">
        <v>18142</v>
      </c>
      <c r="B3470" s="21" t="s">
        <v>18143</v>
      </c>
      <c r="C3470" s="22" t="s">
        <v>205</v>
      </c>
      <c r="D3470" s="23" t="s">
        <v>18144</v>
      </c>
    </row>
    <row r="3471" spans="1:4" ht="33.950000000000003" customHeight="1" x14ac:dyDescent="0.2">
      <c r="A3471" s="20" t="s">
        <v>18145</v>
      </c>
      <c r="B3471" s="21" t="s">
        <v>18146</v>
      </c>
      <c r="C3471" s="22" t="s">
        <v>205</v>
      </c>
      <c r="D3471" s="23" t="s">
        <v>18147</v>
      </c>
    </row>
    <row r="3472" spans="1:4" ht="33.950000000000003" customHeight="1" x14ac:dyDescent="0.2">
      <c r="A3472" s="20" t="s">
        <v>18148</v>
      </c>
      <c r="B3472" s="21" t="s">
        <v>18149</v>
      </c>
      <c r="C3472" s="22" t="s">
        <v>205</v>
      </c>
      <c r="D3472" s="23" t="s">
        <v>18150</v>
      </c>
    </row>
    <row r="3473" spans="1:4" ht="33.950000000000003" customHeight="1" x14ac:dyDescent="0.2">
      <c r="A3473" s="20" t="s">
        <v>18151</v>
      </c>
      <c r="B3473" s="21" t="s">
        <v>18152</v>
      </c>
      <c r="C3473" s="22" t="s">
        <v>205</v>
      </c>
      <c r="D3473" s="23" t="s">
        <v>18153</v>
      </c>
    </row>
    <row r="3474" spans="1:4" ht="33.950000000000003" customHeight="1" x14ac:dyDescent="0.2">
      <c r="A3474" s="20" t="s">
        <v>18154</v>
      </c>
      <c r="B3474" s="21" t="s">
        <v>18155</v>
      </c>
      <c r="C3474" s="22" t="s">
        <v>205</v>
      </c>
      <c r="D3474" s="23" t="s">
        <v>18156</v>
      </c>
    </row>
    <row r="3475" spans="1:4" ht="33.950000000000003" customHeight="1" x14ac:dyDescent="0.2">
      <c r="A3475" s="20" t="s">
        <v>18157</v>
      </c>
      <c r="B3475" s="21" t="s">
        <v>18158</v>
      </c>
      <c r="C3475" s="22" t="s">
        <v>205</v>
      </c>
      <c r="D3475" s="23" t="s">
        <v>18159</v>
      </c>
    </row>
    <row r="3476" spans="1:4" ht="33.950000000000003" customHeight="1" x14ac:dyDescent="0.2">
      <c r="A3476" s="20" t="s">
        <v>18160</v>
      </c>
      <c r="B3476" s="21" t="s">
        <v>18161</v>
      </c>
      <c r="C3476" s="22" t="s">
        <v>205</v>
      </c>
      <c r="D3476" s="23" t="s">
        <v>18162</v>
      </c>
    </row>
    <row r="3477" spans="1:4" ht="33.950000000000003" customHeight="1" x14ac:dyDescent="0.2">
      <c r="A3477" s="20" t="s">
        <v>18163</v>
      </c>
      <c r="B3477" s="21" t="s">
        <v>18164</v>
      </c>
      <c r="C3477" s="22" t="s">
        <v>205</v>
      </c>
      <c r="D3477" s="23" t="s">
        <v>18165</v>
      </c>
    </row>
    <row r="3478" spans="1:4" ht="33.950000000000003" customHeight="1" x14ac:dyDescent="0.2">
      <c r="A3478" s="20" t="s">
        <v>18166</v>
      </c>
      <c r="B3478" s="21" t="s">
        <v>18167</v>
      </c>
      <c r="C3478" s="22" t="s">
        <v>205</v>
      </c>
      <c r="D3478" s="23" t="s">
        <v>18168</v>
      </c>
    </row>
    <row r="3479" spans="1:4" ht="33.950000000000003" customHeight="1" x14ac:dyDescent="0.2">
      <c r="A3479" s="20" t="s">
        <v>18169</v>
      </c>
      <c r="B3479" s="21" t="s">
        <v>18170</v>
      </c>
      <c r="C3479" s="22" t="s">
        <v>205</v>
      </c>
      <c r="D3479" s="23" t="s">
        <v>18171</v>
      </c>
    </row>
    <row r="3480" spans="1:4" ht="33.950000000000003" customHeight="1" x14ac:dyDescent="0.2">
      <c r="A3480" s="20" t="s">
        <v>18172</v>
      </c>
      <c r="B3480" s="21" t="s">
        <v>18173</v>
      </c>
      <c r="C3480" s="22" t="s">
        <v>205</v>
      </c>
      <c r="D3480" s="23" t="s">
        <v>18174</v>
      </c>
    </row>
    <row r="3481" spans="1:4" ht="33.950000000000003" customHeight="1" x14ac:dyDescent="0.2">
      <c r="A3481" s="20" t="s">
        <v>18175</v>
      </c>
      <c r="B3481" s="21" t="s">
        <v>18176</v>
      </c>
      <c r="C3481" s="22" t="s">
        <v>205</v>
      </c>
      <c r="D3481" s="23" t="s">
        <v>18177</v>
      </c>
    </row>
    <row r="3482" spans="1:4" ht="33.950000000000003" customHeight="1" x14ac:dyDescent="0.2">
      <c r="A3482" s="20" t="s">
        <v>18178</v>
      </c>
      <c r="B3482" s="21" t="s">
        <v>18179</v>
      </c>
      <c r="C3482" s="22" t="s">
        <v>205</v>
      </c>
      <c r="D3482" s="23" t="s">
        <v>14520</v>
      </c>
    </row>
    <row r="3483" spans="1:4" ht="33.950000000000003" customHeight="1" x14ac:dyDescent="0.2">
      <c r="A3483" s="20" t="s">
        <v>18180</v>
      </c>
      <c r="B3483" s="21" t="s">
        <v>18181</v>
      </c>
      <c r="C3483" s="22" t="s">
        <v>205</v>
      </c>
      <c r="D3483" s="23" t="s">
        <v>16643</v>
      </c>
    </row>
    <row r="3484" spans="1:4" ht="33.950000000000003" customHeight="1" x14ac:dyDescent="0.2">
      <c r="A3484" s="20" t="s">
        <v>18182</v>
      </c>
      <c r="B3484" s="21" t="s">
        <v>18183</v>
      </c>
      <c r="C3484" s="22" t="s">
        <v>205</v>
      </c>
      <c r="D3484" s="23" t="s">
        <v>18184</v>
      </c>
    </row>
    <row r="3485" spans="1:4" ht="33.950000000000003" customHeight="1" x14ac:dyDescent="0.2">
      <c r="A3485" s="20" t="s">
        <v>18185</v>
      </c>
      <c r="B3485" s="21" t="s">
        <v>18186</v>
      </c>
      <c r="C3485" s="22" t="s">
        <v>205</v>
      </c>
      <c r="D3485" s="23" t="s">
        <v>18187</v>
      </c>
    </row>
    <row r="3486" spans="1:4" ht="33.950000000000003" customHeight="1" x14ac:dyDescent="0.2">
      <c r="A3486" s="20" t="s">
        <v>18188</v>
      </c>
      <c r="B3486" s="21" t="s">
        <v>18189</v>
      </c>
      <c r="C3486" s="22" t="s">
        <v>205</v>
      </c>
      <c r="D3486" s="23" t="s">
        <v>18190</v>
      </c>
    </row>
    <row r="3487" spans="1:4" ht="33.950000000000003" customHeight="1" x14ac:dyDescent="0.2">
      <c r="A3487" s="20" t="s">
        <v>18191</v>
      </c>
      <c r="B3487" s="21" t="s">
        <v>18192</v>
      </c>
      <c r="C3487" s="22" t="s">
        <v>205</v>
      </c>
      <c r="D3487" s="23" t="s">
        <v>18193</v>
      </c>
    </row>
    <row r="3488" spans="1:4" ht="33.950000000000003" customHeight="1" x14ac:dyDescent="0.2">
      <c r="A3488" s="20" t="s">
        <v>18194</v>
      </c>
      <c r="B3488" s="21" t="s">
        <v>18195</v>
      </c>
      <c r="C3488" s="22" t="s">
        <v>205</v>
      </c>
      <c r="D3488" s="23" t="s">
        <v>18196</v>
      </c>
    </row>
    <row r="3489" spans="1:4" ht="33.950000000000003" customHeight="1" x14ac:dyDescent="0.2">
      <c r="A3489" s="20" t="s">
        <v>18197</v>
      </c>
      <c r="B3489" s="21" t="s">
        <v>18198</v>
      </c>
      <c r="C3489" s="22" t="s">
        <v>205</v>
      </c>
      <c r="D3489" s="23" t="s">
        <v>9177</v>
      </c>
    </row>
    <row r="3490" spans="1:4" ht="33.950000000000003" customHeight="1" x14ac:dyDescent="0.2">
      <c r="A3490" s="20" t="s">
        <v>18199</v>
      </c>
      <c r="B3490" s="21" t="s">
        <v>18200</v>
      </c>
      <c r="C3490" s="22" t="s">
        <v>205</v>
      </c>
      <c r="D3490" s="23" t="s">
        <v>18201</v>
      </c>
    </row>
    <row r="3491" spans="1:4" ht="33.950000000000003" customHeight="1" x14ac:dyDescent="0.2">
      <c r="A3491" s="20" t="s">
        <v>18202</v>
      </c>
      <c r="B3491" s="21" t="s">
        <v>18203</v>
      </c>
      <c r="C3491" s="22" t="s">
        <v>205</v>
      </c>
      <c r="D3491" s="23" t="s">
        <v>18204</v>
      </c>
    </row>
    <row r="3492" spans="1:4" ht="33.950000000000003" customHeight="1" x14ac:dyDescent="0.2">
      <c r="A3492" s="20" t="s">
        <v>18205</v>
      </c>
      <c r="B3492" s="21" t="s">
        <v>18206</v>
      </c>
      <c r="C3492" s="22" t="s">
        <v>205</v>
      </c>
      <c r="D3492" s="23" t="s">
        <v>18207</v>
      </c>
    </row>
    <row r="3493" spans="1:4" ht="33.950000000000003" customHeight="1" x14ac:dyDescent="0.2">
      <c r="A3493" s="20" t="s">
        <v>18208</v>
      </c>
      <c r="B3493" s="21" t="s">
        <v>18209</v>
      </c>
      <c r="C3493" s="22" t="s">
        <v>205</v>
      </c>
      <c r="D3493" s="23" t="s">
        <v>18210</v>
      </c>
    </row>
    <row r="3494" spans="1:4" ht="33.950000000000003" customHeight="1" x14ac:dyDescent="0.2">
      <c r="A3494" s="20" t="s">
        <v>18211</v>
      </c>
      <c r="B3494" s="21" t="s">
        <v>18212</v>
      </c>
      <c r="C3494" s="22" t="s">
        <v>205</v>
      </c>
      <c r="D3494" s="23" t="s">
        <v>18213</v>
      </c>
    </row>
    <row r="3495" spans="1:4" ht="33.950000000000003" customHeight="1" x14ac:dyDescent="0.2">
      <c r="A3495" s="20" t="s">
        <v>18214</v>
      </c>
      <c r="B3495" s="21" t="s">
        <v>18215</v>
      </c>
      <c r="C3495" s="22" t="s">
        <v>205</v>
      </c>
      <c r="D3495" s="23" t="s">
        <v>18216</v>
      </c>
    </row>
    <row r="3496" spans="1:4" ht="33.950000000000003" customHeight="1" x14ac:dyDescent="0.2">
      <c r="A3496" s="20" t="s">
        <v>18217</v>
      </c>
      <c r="B3496" s="21" t="s">
        <v>18218</v>
      </c>
      <c r="C3496" s="22" t="s">
        <v>205</v>
      </c>
      <c r="D3496" s="23" t="s">
        <v>18219</v>
      </c>
    </row>
    <row r="3497" spans="1:4" ht="33.950000000000003" customHeight="1" x14ac:dyDescent="0.2">
      <c r="A3497" s="20" t="s">
        <v>18220</v>
      </c>
      <c r="B3497" s="21" t="s">
        <v>18221</v>
      </c>
      <c r="C3497" s="22" t="s">
        <v>205</v>
      </c>
      <c r="D3497" s="23" t="s">
        <v>18222</v>
      </c>
    </row>
    <row r="3498" spans="1:4" ht="33.950000000000003" customHeight="1" x14ac:dyDescent="0.2">
      <c r="A3498" s="20" t="s">
        <v>18223</v>
      </c>
      <c r="B3498" s="21" t="s">
        <v>18224</v>
      </c>
      <c r="C3498" s="22" t="s">
        <v>205</v>
      </c>
      <c r="D3498" s="23" t="s">
        <v>18225</v>
      </c>
    </row>
    <row r="3499" spans="1:4" ht="33.950000000000003" customHeight="1" x14ac:dyDescent="0.2">
      <c r="A3499" s="20" t="s">
        <v>18226</v>
      </c>
      <c r="B3499" s="21" t="s">
        <v>18227</v>
      </c>
      <c r="C3499" s="22" t="s">
        <v>205</v>
      </c>
      <c r="D3499" s="23" t="s">
        <v>18228</v>
      </c>
    </row>
    <row r="3500" spans="1:4" ht="33.950000000000003" customHeight="1" x14ac:dyDescent="0.2">
      <c r="A3500" s="20" t="s">
        <v>18229</v>
      </c>
      <c r="B3500" s="21" t="s">
        <v>18230</v>
      </c>
      <c r="C3500" s="22" t="s">
        <v>205</v>
      </c>
      <c r="D3500" s="23" t="s">
        <v>18231</v>
      </c>
    </row>
    <row r="3501" spans="1:4" ht="33.950000000000003" customHeight="1" x14ac:dyDescent="0.2">
      <c r="A3501" s="20" t="s">
        <v>18232</v>
      </c>
      <c r="B3501" s="21" t="s">
        <v>18233</v>
      </c>
      <c r="C3501" s="22" t="s">
        <v>205</v>
      </c>
      <c r="D3501" s="23" t="s">
        <v>18234</v>
      </c>
    </row>
    <row r="3502" spans="1:4" ht="33.950000000000003" customHeight="1" x14ac:dyDescent="0.2">
      <c r="A3502" s="20" t="s">
        <v>18235</v>
      </c>
      <c r="B3502" s="21" t="s">
        <v>18236</v>
      </c>
      <c r="C3502" s="22" t="s">
        <v>205</v>
      </c>
      <c r="D3502" s="23" t="s">
        <v>18237</v>
      </c>
    </row>
    <row r="3503" spans="1:4" ht="33.950000000000003" customHeight="1" x14ac:dyDescent="0.2">
      <c r="A3503" s="20" t="s">
        <v>18238</v>
      </c>
      <c r="B3503" s="21" t="s">
        <v>18239</v>
      </c>
      <c r="C3503" s="22" t="s">
        <v>205</v>
      </c>
      <c r="D3503" s="23" t="s">
        <v>18240</v>
      </c>
    </row>
    <row r="3504" spans="1:4" ht="33.950000000000003" customHeight="1" x14ac:dyDescent="0.2">
      <c r="A3504" s="20" t="s">
        <v>18241</v>
      </c>
      <c r="B3504" s="21" t="s">
        <v>18242</v>
      </c>
      <c r="C3504" s="22" t="s">
        <v>205</v>
      </c>
      <c r="D3504" s="23" t="s">
        <v>18243</v>
      </c>
    </row>
    <row r="3505" spans="1:4" ht="33.950000000000003" customHeight="1" x14ac:dyDescent="0.2">
      <c r="A3505" s="20" t="s">
        <v>18244</v>
      </c>
      <c r="B3505" s="21" t="s">
        <v>18245</v>
      </c>
      <c r="C3505" s="22" t="s">
        <v>205</v>
      </c>
      <c r="D3505" s="23" t="s">
        <v>18246</v>
      </c>
    </row>
    <row r="3506" spans="1:4" ht="33.950000000000003" customHeight="1" x14ac:dyDescent="0.2">
      <c r="A3506" s="20" t="s">
        <v>18247</v>
      </c>
      <c r="B3506" s="21" t="s">
        <v>18248</v>
      </c>
      <c r="C3506" s="22" t="s">
        <v>205</v>
      </c>
      <c r="D3506" s="23" t="s">
        <v>18249</v>
      </c>
    </row>
    <row r="3507" spans="1:4" ht="33.950000000000003" customHeight="1" x14ac:dyDescent="0.2">
      <c r="A3507" s="20" t="s">
        <v>18250</v>
      </c>
      <c r="B3507" s="21" t="s">
        <v>18251</v>
      </c>
      <c r="C3507" s="22" t="s">
        <v>205</v>
      </c>
      <c r="D3507" s="23" t="s">
        <v>18252</v>
      </c>
    </row>
    <row r="3508" spans="1:4" ht="33.950000000000003" customHeight="1" x14ac:dyDescent="0.2">
      <c r="A3508" s="20" t="s">
        <v>18253</v>
      </c>
      <c r="B3508" s="21" t="s">
        <v>18254</v>
      </c>
      <c r="C3508" s="22" t="s">
        <v>205</v>
      </c>
      <c r="D3508" s="23" t="s">
        <v>18255</v>
      </c>
    </row>
    <row r="3509" spans="1:4" ht="33.950000000000003" customHeight="1" x14ac:dyDescent="0.2">
      <c r="A3509" s="20" t="s">
        <v>18256</v>
      </c>
      <c r="B3509" s="21" t="s">
        <v>18257</v>
      </c>
      <c r="C3509" s="22" t="s">
        <v>205</v>
      </c>
      <c r="D3509" s="23" t="s">
        <v>18258</v>
      </c>
    </row>
    <row r="3510" spans="1:4" ht="33.950000000000003" customHeight="1" x14ac:dyDescent="0.2">
      <c r="A3510" s="20" t="s">
        <v>18259</v>
      </c>
      <c r="B3510" s="21" t="s">
        <v>18260</v>
      </c>
      <c r="C3510" s="22" t="s">
        <v>205</v>
      </c>
      <c r="D3510" s="23" t="s">
        <v>18261</v>
      </c>
    </row>
    <row r="3511" spans="1:4" ht="33.950000000000003" customHeight="1" x14ac:dyDescent="0.2">
      <c r="A3511" s="20" t="s">
        <v>18262</v>
      </c>
      <c r="B3511" s="21" t="s">
        <v>18263</v>
      </c>
      <c r="C3511" s="22" t="s">
        <v>205</v>
      </c>
      <c r="D3511" s="23" t="s">
        <v>18264</v>
      </c>
    </row>
    <row r="3512" spans="1:4" ht="33.950000000000003" customHeight="1" x14ac:dyDescent="0.2">
      <c r="A3512" s="20" t="s">
        <v>18265</v>
      </c>
      <c r="B3512" s="21" t="s">
        <v>18266</v>
      </c>
      <c r="C3512" s="22" t="s">
        <v>205</v>
      </c>
      <c r="D3512" s="23" t="s">
        <v>18267</v>
      </c>
    </row>
    <row r="3513" spans="1:4" ht="33.950000000000003" customHeight="1" x14ac:dyDescent="0.2">
      <c r="A3513" s="20" t="s">
        <v>18268</v>
      </c>
      <c r="B3513" s="21" t="s">
        <v>18269</v>
      </c>
      <c r="C3513" s="22" t="s">
        <v>205</v>
      </c>
      <c r="D3513" s="23" t="s">
        <v>18270</v>
      </c>
    </row>
    <row r="3514" spans="1:4" ht="33.950000000000003" customHeight="1" x14ac:dyDescent="0.2">
      <c r="A3514" s="20" t="s">
        <v>18271</v>
      </c>
      <c r="B3514" s="21" t="s">
        <v>18272</v>
      </c>
      <c r="C3514" s="22" t="s">
        <v>205</v>
      </c>
      <c r="D3514" s="23" t="s">
        <v>18273</v>
      </c>
    </row>
    <row r="3515" spans="1:4" ht="33.950000000000003" customHeight="1" x14ac:dyDescent="0.2">
      <c r="A3515" s="20" t="s">
        <v>18274</v>
      </c>
      <c r="B3515" s="21" t="s">
        <v>18275</v>
      </c>
      <c r="C3515" s="22" t="s">
        <v>205</v>
      </c>
      <c r="D3515" s="23" t="s">
        <v>18276</v>
      </c>
    </row>
    <row r="3516" spans="1:4" ht="33.950000000000003" customHeight="1" x14ac:dyDescent="0.2">
      <c r="A3516" s="20" t="s">
        <v>18277</v>
      </c>
      <c r="B3516" s="21" t="s">
        <v>18278</v>
      </c>
      <c r="C3516" s="22" t="s">
        <v>205</v>
      </c>
      <c r="D3516" s="23" t="s">
        <v>12241</v>
      </c>
    </row>
    <row r="3517" spans="1:4" ht="33.950000000000003" customHeight="1" x14ac:dyDescent="0.2">
      <c r="A3517" s="20" t="s">
        <v>18279</v>
      </c>
      <c r="B3517" s="21" t="s">
        <v>18280</v>
      </c>
      <c r="C3517" s="22" t="s">
        <v>205</v>
      </c>
      <c r="D3517" s="23" t="s">
        <v>18281</v>
      </c>
    </row>
    <row r="3518" spans="1:4" ht="33.950000000000003" customHeight="1" x14ac:dyDescent="0.2">
      <c r="A3518" s="20" t="s">
        <v>18282</v>
      </c>
      <c r="B3518" s="21" t="s">
        <v>18283</v>
      </c>
      <c r="C3518" s="22" t="s">
        <v>205</v>
      </c>
      <c r="D3518" s="23" t="s">
        <v>11691</v>
      </c>
    </row>
    <row r="3519" spans="1:4" ht="33.950000000000003" customHeight="1" x14ac:dyDescent="0.2">
      <c r="A3519" s="20" t="s">
        <v>18284</v>
      </c>
      <c r="B3519" s="21" t="s">
        <v>18285</v>
      </c>
      <c r="C3519" s="22" t="s">
        <v>205</v>
      </c>
      <c r="D3519" s="23" t="s">
        <v>18286</v>
      </c>
    </row>
    <row r="3520" spans="1:4" ht="33.950000000000003" customHeight="1" x14ac:dyDescent="0.2">
      <c r="A3520" s="20" t="s">
        <v>18287</v>
      </c>
      <c r="B3520" s="21" t="s">
        <v>18288</v>
      </c>
      <c r="C3520" s="22" t="s">
        <v>205</v>
      </c>
      <c r="D3520" s="23" t="s">
        <v>18289</v>
      </c>
    </row>
    <row r="3521" spans="1:4" ht="33.950000000000003" customHeight="1" x14ac:dyDescent="0.2">
      <c r="A3521" s="20" t="s">
        <v>18290</v>
      </c>
      <c r="B3521" s="21" t="s">
        <v>18291</v>
      </c>
      <c r="C3521" s="22" t="s">
        <v>205</v>
      </c>
      <c r="D3521" s="23" t="s">
        <v>18292</v>
      </c>
    </row>
    <row r="3522" spans="1:4" ht="33.950000000000003" customHeight="1" x14ac:dyDescent="0.2">
      <c r="A3522" s="20" t="s">
        <v>18293</v>
      </c>
      <c r="B3522" s="21" t="s">
        <v>18294</v>
      </c>
      <c r="C3522" s="22" t="s">
        <v>205</v>
      </c>
      <c r="D3522" s="23" t="s">
        <v>18295</v>
      </c>
    </row>
    <row r="3523" spans="1:4" ht="33.950000000000003" customHeight="1" x14ac:dyDescent="0.2">
      <c r="A3523" s="20" t="s">
        <v>18296</v>
      </c>
      <c r="B3523" s="21" t="s">
        <v>18297</v>
      </c>
      <c r="C3523" s="22" t="s">
        <v>205</v>
      </c>
      <c r="D3523" s="23" t="s">
        <v>18298</v>
      </c>
    </row>
    <row r="3524" spans="1:4" ht="33.950000000000003" customHeight="1" x14ac:dyDescent="0.2">
      <c r="A3524" s="20" t="s">
        <v>18299</v>
      </c>
      <c r="B3524" s="21" t="s">
        <v>18300</v>
      </c>
      <c r="C3524" s="22" t="s">
        <v>205</v>
      </c>
      <c r="D3524" s="23" t="s">
        <v>18301</v>
      </c>
    </row>
    <row r="3525" spans="1:4" ht="33.950000000000003" customHeight="1" x14ac:dyDescent="0.2">
      <c r="A3525" s="20" t="s">
        <v>18302</v>
      </c>
      <c r="B3525" s="21" t="s">
        <v>18303</v>
      </c>
      <c r="C3525" s="22" t="s">
        <v>205</v>
      </c>
      <c r="D3525" s="23" t="s">
        <v>18304</v>
      </c>
    </row>
    <row r="3526" spans="1:4" ht="33.950000000000003" customHeight="1" x14ac:dyDescent="0.2">
      <c r="A3526" s="20" t="s">
        <v>18305</v>
      </c>
      <c r="B3526" s="21" t="s">
        <v>18306</v>
      </c>
      <c r="C3526" s="22" t="s">
        <v>205</v>
      </c>
      <c r="D3526" s="23" t="s">
        <v>18307</v>
      </c>
    </row>
    <row r="3527" spans="1:4" ht="33.950000000000003" customHeight="1" x14ac:dyDescent="0.2">
      <c r="A3527" s="20" t="s">
        <v>18308</v>
      </c>
      <c r="B3527" s="21" t="s">
        <v>18309</v>
      </c>
      <c r="C3527" s="22" t="s">
        <v>205</v>
      </c>
      <c r="D3527" s="23" t="s">
        <v>8761</v>
      </c>
    </row>
    <row r="3528" spans="1:4" ht="33.950000000000003" customHeight="1" x14ac:dyDescent="0.2">
      <c r="A3528" s="20" t="s">
        <v>18310</v>
      </c>
      <c r="B3528" s="21" t="s">
        <v>18311</v>
      </c>
      <c r="C3528" s="22" t="s">
        <v>205</v>
      </c>
      <c r="D3528" s="23" t="s">
        <v>18312</v>
      </c>
    </row>
    <row r="3529" spans="1:4" ht="33.950000000000003" customHeight="1" x14ac:dyDescent="0.2">
      <c r="A3529" s="20" t="s">
        <v>18313</v>
      </c>
      <c r="B3529" s="21" t="s">
        <v>18314</v>
      </c>
      <c r="C3529" s="22" t="s">
        <v>205</v>
      </c>
      <c r="D3529" s="23" t="s">
        <v>18315</v>
      </c>
    </row>
    <row r="3530" spans="1:4" ht="33.950000000000003" customHeight="1" x14ac:dyDescent="0.2">
      <c r="A3530" s="20" t="s">
        <v>18316</v>
      </c>
      <c r="B3530" s="21" t="s">
        <v>18317</v>
      </c>
      <c r="C3530" s="22" t="s">
        <v>205</v>
      </c>
      <c r="D3530" s="23" t="s">
        <v>18318</v>
      </c>
    </row>
    <row r="3531" spans="1:4" ht="33.950000000000003" customHeight="1" x14ac:dyDescent="0.2">
      <c r="A3531" s="20" t="s">
        <v>18319</v>
      </c>
      <c r="B3531" s="21" t="s">
        <v>18320</v>
      </c>
      <c r="C3531" s="22" t="s">
        <v>205</v>
      </c>
      <c r="D3531" s="23" t="s">
        <v>18321</v>
      </c>
    </row>
    <row r="3532" spans="1:4" ht="33.950000000000003" customHeight="1" x14ac:dyDescent="0.2">
      <c r="A3532" s="20" t="s">
        <v>18322</v>
      </c>
      <c r="B3532" s="21" t="s">
        <v>18323</v>
      </c>
      <c r="C3532" s="22" t="s">
        <v>205</v>
      </c>
      <c r="D3532" s="23" t="s">
        <v>18324</v>
      </c>
    </row>
    <row r="3533" spans="1:4" ht="33.950000000000003" customHeight="1" x14ac:dyDescent="0.2">
      <c r="A3533" s="20" t="s">
        <v>18325</v>
      </c>
      <c r="B3533" s="21" t="s">
        <v>18326</v>
      </c>
      <c r="C3533" s="22" t="s">
        <v>205</v>
      </c>
      <c r="D3533" s="23" t="s">
        <v>18327</v>
      </c>
    </row>
    <row r="3534" spans="1:4" ht="33.950000000000003" customHeight="1" x14ac:dyDescent="0.2">
      <c r="A3534" s="20" t="s">
        <v>18328</v>
      </c>
      <c r="B3534" s="21" t="s">
        <v>18329</v>
      </c>
      <c r="C3534" s="22" t="s">
        <v>205</v>
      </c>
      <c r="D3534" s="23" t="s">
        <v>18330</v>
      </c>
    </row>
    <row r="3535" spans="1:4" ht="33.950000000000003" customHeight="1" x14ac:dyDescent="0.2">
      <c r="A3535" s="20" t="s">
        <v>18331</v>
      </c>
      <c r="B3535" s="21" t="s">
        <v>18332</v>
      </c>
      <c r="C3535" s="22" t="s">
        <v>205</v>
      </c>
      <c r="D3535" s="23" t="s">
        <v>8527</v>
      </c>
    </row>
    <row r="3536" spans="1:4" ht="33.950000000000003" customHeight="1" x14ac:dyDescent="0.2">
      <c r="A3536" s="20" t="s">
        <v>18333</v>
      </c>
      <c r="B3536" s="21" t="s">
        <v>18334</v>
      </c>
      <c r="C3536" s="22" t="s">
        <v>205</v>
      </c>
      <c r="D3536" s="23" t="s">
        <v>18335</v>
      </c>
    </row>
    <row r="3537" spans="1:4" ht="33.950000000000003" customHeight="1" x14ac:dyDescent="0.2">
      <c r="A3537" s="20" t="s">
        <v>18336</v>
      </c>
      <c r="B3537" s="21" t="s">
        <v>18337</v>
      </c>
      <c r="C3537" s="22" t="s">
        <v>205</v>
      </c>
      <c r="D3537" s="23" t="s">
        <v>18338</v>
      </c>
    </row>
    <row r="3538" spans="1:4" ht="33.950000000000003" customHeight="1" x14ac:dyDescent="0.2">
      <c r="A3538" s="20" t="s">
        <v>18339</v>
      </c>
      <c r="B3538" s="21" t="s">
        <v>18340</v>
      </c>
      <c r="C3538" s="22" t="s">
        <v>205</v>
      </c>
      <c r="D3538" s="23" t="s">
        <v>18341</v>
      </c>
    </row>
    <row r="3539" spans="1:4" ht="33.950000000000003" customHeight="1" x14ac:dyDescent="0.2">
      <c r="A3539" s="20" t="s">
        <v>18342</v>
      </c>
      <c r="B3539" s="21" t="s">
        <v>18343</v>
      </c>
      <c r="C3539" s="22" t="s">
        <v>205</v>
      </c>
      <c r="D3539" s="23" t="s">
        <v>18344</v>
      </c>
    </row>
    <row r="3540" spans="1:4" ht="33.950000000000003" customHeight="1" x14ac:dyDescent="0.2">
      <c r="A3540" s="20" t="s">
        <v>18345</v>
      </c>
      <c r="B3540" s="21" t="s">
        <v>18346</v>
      </c>
      <c r="C3540" s="22" t="s">
        <v>205</v>
      </c>
      <c r="D3540" s="23" t="s">
        <v>18347</v>
      </c>
    </row>
    <row r="3541" spans="1:4" ht="33.950000000000003" customHeight="1" x14ac:dyDescent="0.2">
      <c r="A3541" s="20" t="s">
        <v>18348</v>
      </c>
      <c r="B3541" s="21" t="s">
        <v>18349</v>
      </c>
      <c r="C3541" s="22" t="s">
        <v>205</v>
      </c>
      <c r="D3541" s="23" t="s">
        <v>18350</v>
      </c>
    </row>
    <row r="3542" spans="1:4" ht="33.950000000000003" customHeight="1" x14ac:dyDescent="0.2">
      <c r="A3542" s="20" t="s">
        <v>18351</v>
      </c>
      <c r="B3542" s="21" t="s">
        <v>18352</v>
      </c>
      <c r="C3542" s="22" t="s">
        <v>205</v>
      </c>
      <c r="D3542" s="23" t="s">
        <v>18353</v>
      </c>
    </row>
    <row r="3543" spans="1:4" ht="33.950000000000003" customHeight="1" x14ac:dyDescent="0.2">
      <c r="A3543" s="20" t="s">
        <v>18354</v>
      </c>
      <c r="B3543" s="21" t="s">
        <v>18355</v>
      </c>
      <c r="C3543" s="22" t="s">
        <v>205</v>
      </c>
      <c r="D3543" s="23" t="s">
        <v>18356</v>
      </c>
    </row>
    <row r="3544" spans="1:4" ht="33.950000000000003" customHeight="1" x14ac:dyDescent="0.2">
      <c r="A3544" s="20" t="s">
        <v>18357</v>
      </c>
      <c r="B3544" s="21" t="s">
        <v>18358</v>
      </c>
      <c r="C3544" s="22" t="s">
        <v>205</v>
      </c>
      <c r="D3544" s="23" t="s">
        <v>18359</v>
      </c>
    </row>
    <row r="3545" spans="1:4" ht="33.950000000000003" customHeight="1" x14ac:dyDescent="0.2">
      <c r="A3545" s="20" t="s">
        <v>18360</v>
      </c>
      <c r="B3545" s="21" t="s">
        <v>18361</v>
      </c>
      <c r="C3545" s="22" t="s">
        <v>205</v>
      </c>
      <c r="D3545" s="23" t="s">
        <v>18362</v>
      </c>
    </row>
    <row r="3546" spans="1:4" ht="33.950000000000003" customHeight="1" x14ac:dyDescent="0.2">
      <c r="A3546" s="20" t="s">
        <v>18363</v>
      </c>
      <c r="B3546" s="21" t="s">
        <v>18364</v>
      </c>
      <c r="C3546" s="22" t="s">
        <v>205</v>
      </c>
      <c r="D3546" s="23" t="s">
        <v>18365</v>
      </c>
    </row>
    <row r="3547" spans="1:4" ht="33.950000000000003" customHeight="1" x14ac:dyDescent="0.2">
      <c r="A3547" s="20" t="s">
        <v>18366</v>
      </c>
      <c r="B3547" s="21" t="s">
        <v>18367</v>
      </c>
      <c r="C3547" s="22" t="s">
        <v>205</v>
      </c>
      <c r="D3547" s="23" t="s">
        <v>18368</v>
      </c>
    </row>
    <row r="3548" spans="1:4" ht="33.950000000000003" customHeight="1" x14ac:dyDescent="0.2">
      <c r="A3548" s="20" t="s">
        <v>18369</v>
      </c>
      <c r="B3548" s="21" t="s">
        <v>18370</v>
      </c>
      <c r="C3548" s="22" t="s">
        <v>205</v>
      </c>
      <c r="D3548" s="23" t="s">
        <v>18371</v>
      </c>
    </row>
    <row r="3549" spans="1:4" ht="33.950000000000003" customHeight="1" x14ac:dyDescent="0.2">
      <c r="A3549" s="20" t="s">
        <v>18372</v>
      </c>
      <c r="B3549" s="21" t="s">
        <v>18373</v>
      </c>
      <c r="C3549" s="22" t="s">
        <v>205</v>
      </c>
      <c r="D3549" s="23" t="s">
        <v>10633</v>
      </c>
    </row>
    <row r="3550" spans="1:4" ht="33.950000000000003" customHeight="1" x14ac:dyDescent="0.2">
      <c r="A3550" s="20" t="s">
        <v>18374</v>
      </c>
      <c r="B3550" s="21" t="s">
        <v>18375</v>
      </c>
      <c r="C3550" s="22" t="s">
        <v>205</v>
      </c>
      <c r="D3550" s="23" t="s">
        <v>17608</v>
      </c>
    </row>
    <row r="3551" spans="1:4" ht="33.950000000000003" customHeight="1" x14ac:dyDescent="0.2">
      <c r="A3551" s="20" t="s">
        <v>18376</v>
      </c>
      <c r="B3551" s="21" t="s">
        <v>18377</v>
      </c>
      <c r="C3551" s="22" t="s">
        <v>205</v>
      </c>
      <c r="D3551" s="23" t="s">
        <v>18378</v>
      </c>
    </row>
    <row r="3552" spans="1:4" ht="33.950000000000003" customHeight="1" x14ac:dyDescent="0.2">
      <c r="A3552" s="20" t="s">
        <v>18379</v>
      </c>
      <c r="B3552" s="21" t="s">
        <v>18380</v>
      </c>
      <c r="C3552" s="22" t="s">
        <v>205</v>
      </c>
      <c r="D3552" s="23" t="s">
        <v>10693</v>
      </c>
    </row>
    <row r="3553" spans="1:4" ht="33.950000000000003" customHeight="1" x14ac:dyDescent="0.2">
      <c r="A3553" s="20" t="s">
        <v>18381</v>
      </c>
      <c r="B3553" s="21" t="s">
        <v>18382</v>
      </c>
      <c r="C3553" s="22" t="s">
        <v>205</v>
      </c>
      <c r="D3553" s="23" t="s">
        <v>18383</v>
      </c>
    </row>
    <row r="3554" spans="1:4" ht="33.950000000000003" customHeight="1" x14ac:dyDescent="0.2">
      <c r="A3554" s="20" t="s">
        <v>18384</v>
      </c>
      <c r="B3554" s="21" t="s">
        <v>18385</v>
      </c>
      <c r="C3554" s="22" t="s">
        <v>205</v>
      </c>
      <c r="D3554" s="23" t="s">
        <v>18096</v>
      </c>
    </row>
    <row r="3555" spans="1:4" ht="33.950000000000003" customHeight="1" x14ac:dyDescent="0.2">
      <c r="A3555" s="20" t="s">
        <v>18386</v>
      </c>
      <c r="B3555" s="21" t="s">
        <v>18387</v>
      </c>
      <c r="C3555" s="22" t="s">
        <v>205</v>
      </c>
      <c r="D3555" s="23" t="s">
        <v>15927</v>
      </c>
    </row>
    <row r="3556" spans="1:4" ht="33.950000000000003" customHeight="1" x14ac:dyDescent="0.2">
      <c r="A3556" s="20" t="s">
        <v>18388</v>
      </c>
      <c r="B3556" s="21" t="s">
        <v>18389</v>
      </c>
      <c r="C3556" s="22" t="s">
        <v>205</v>
      </c>
      <c r="D3556" s="23" t="s">
        <v>18390</v>
      </c>
    </row>
    <row r="3557" spans="1:4" ht="33.950000000000003" customHeight="1" x14ac:dyDescent="0.2">
      <c r="A3557" s="20" t="s">
        <v>18391</v>
      </c>
      <c r="B3557" s="21" t="s">
        <v>18392</v>
      </c>
      <c r="C3557" s="22" t="s">
        <v>205</v>
      </c>
      <c r="D3557" s="23" t="s">
        <v>18393</v>
      </c>
    </row>
    <row r="3558" spans="1:4" ht="33.950000000000003" customHeight="1" x14ac:dyDescent="0.2">
      <c r="A3558" s="20" t="s">
        <v>18394</v>
      </c>
      <c r="B3558" s="21" t="s">
        <v>18395</v>
      </c>
      <c r="C3558" s="22" t="s">
        <v>205</v>
      </c>
      <c r="D3558" s="23" t="s">
        <v>18396</v>
      </c>
    </row>
    <row r="3559" spans="1:4" ht="33.950000000000003" customHeight="1" x14ac:dyDescent="0.2">
      <c r="A3559" s="20" t="s">
        <v>18397</v>
      </c>
      <c r="B3559" s="21" t="s">
        <v>18398</v>
      </c>
      <c r="C3559" s="22" t="s">
        <v>205</v>
      </c>
      <c r="D3559" s="23" t="s">
        <v>18399</v>
      </c>
    </row>
    <row r="3560" spans="1:4" ht="33.950000000000003" customHeight="1" x14ac:dyDescent="0.2">
      <c r="A3560" s="20" t="s">
        <v>18400</v>
      </c>
      <c r="B3560" s="21" t="s">
        <v>18401</v>
      </c>
      <c r="C3560" s="22" t="s">
        <v>205</v>
      </c>
      <c r="D3560" s="23" t="s">
        <v>18402</v>
      </c>
    </row>
    <row r="3561" spans="1:4" ht="33.950000000000003" customHeight="1" x14ac:dyDescent="0.2">
      <c r="A3561" s="20" t="s">
        <v>18403</v>
      </c>
      <c r="B3561" s="21" t="s">
        <v>18404</v>
      </c>
      <c r="C3561" s="22" t="s">
        <v>205</v>
      </c>
      <c r="D3561" s="23" t="s">
        <v>18405</v>
      </c>
    </row>
    <row r="3562" spans="1:4" ht="33.950000000000003" customHeight="1" x14ac:dyDescent="0.2">
      <c r="A3562" s="20" t="s">
        <v>18406</v>
      </c>
      <c r="B3562" s="21" t="s">
        <v>18407</v>
      </c>
      <c r="C3562" s="22" t="s">
        <v>205</v>
      </c>
      <c r="D3562" s="23" t="s">
        <v>18408</v>
      </c>
    </row>
    <row r="3563" spans="1:4" ht="33.950000000000003" customHeight="1" x14ac:dyDescent="0.2">
      <c r="A3563" s="20" t="s">
        <v>18409</v>
      </c>
      <c r="B3563" s="21" t="s">
        <v>18410</v>
      </c>
      <c r="C3563" s="22" t="s">
        <v>205</v>
      </c>
      <c r="D3563" s="23" t="s">
        <v>18411</v>
      </c>
    </row>
    <row r="3564" spans="1:4" ht="33.950000000000003" customHeight="1" x14ac:dyDescent="0.2">
      <c r="A3564" s="20" t="s">
        <v>18412</v>
      </c>
      <c r="B3564" s="21" t="s">
        <v>18413</v>
      </c>
      <c r="C3564" s="22" t="s">
        <v>205</v>
      </c>
      <c r="D3564" s="23" t="s">
        <v>18414</v>
      </c>
    </row>
    <row r="3565" spans="1:4" ht="33.950000000000003" customHeight="1" x14ac:dyDescent="0.2">
      <c r="A3565" s="20" t="s">
        <v>18415</v>
      </c>
      <c r="B3565" s="21" t="s">
        <v>18416</v>
      </c>
      <c r="C3565" s="22" t="s">
        <v>205</v>
      </c>
      <c r="D3565" s="23" t="s">
        <v>18417</v>
      </c>
    </row>
    <row r="3566" spans="1:4" ht="33.950000000000003" customHeight="1" x14ac:dyDescent="0.2">
      <c r="A3566" s="20" t="s">
        <v>18418</v>
      </c>
      <c r="B3566" s="21" t="s">
        <v>18419</v>
      </c>
      <c r="C3566" s="22" t="s">
        <v>205</v>
      </c>
      <c r="D3566" s="23" t="s">
        <v>18420</v>
      </c>
    </row>
    <row r="3567" spans="1:4" ht="33.950000000000003" customHeight="1" x14ac:dyDescent="0.2">
      <c r="A3567" s="20" t="s">
        <v>18421</v>
      </c>
      <c r="B3567" s="21" t="s">
        <v>18422</v>
      </c>
      <c r="C3567" s="22" t="s">
        <v>205</v>
      </c>
      <c r="D3567" s="23" t="s">
        <v>18423</v>
      </c>
    </row>
    <row r="3568" spans="1:4" ht="33.950000000000003" customHeight="1" x14ac:dyDescent="0.2">
      <c r="A3568" s="20" t="s">
        <v>18424</v>
      </c>
      <c r="B3568" s="21" t="s">
        <v>18425</v>
      </c>
      <c r="C3568" s="22" t="s">
        <v>205</v>
      </c>
      <c r="D3568" s="23" t="s">
        <v>18426</v>
      </c>
    </row>
    <row r="3569" spans="1:4" ht="33.950000000000003" customHeight="1" x14ac:dyDescent="0.2">
      <c r="A3569" s="20" t="s">
        <v>18427</v>
      </c>
      <c r="B3569" s="21" t="s">
        <v>18428</v>
      </c>
      <c r="C3569" s="22" t="s">
        <v>205</v>
      </c>
      <c r="D3569" s="23" t="s">
        <v>18429</v>
      </c>
    </row>
    <row r="3570" spans="1:4" ht="33.950000000000003" customHeight="1" x14ac:dyDescent="0.2">
      <c r="A3570" s="20" t="s">
        <v>18430</v>
      </c>
      <c r="B3570" s="21" t="s">
        <v>18431</v>
      </c>
      <c r="C3570" s="22" t="s">
        <v>205</v>
      </c>
      <c r="D3570" s="23" t="s">
        <v>18432</v>
      </c>
    </row>
    <row r="3571" spans="1:4" ht="33.950000000000003" customHeight="1" x14ac:dyDescent="0.2">
      <c r="A3571" s="20" t="s">
        <v>18433</v>
      </c>
      <c r="B3571" s="21" t="s">
        <v>18434</v>
      </c>
      <c r="C3571" s="22" t="s">
        <v>205</v>
      </c>
      <c r="D3571" s="23" t="s">
        <v>18435</v>
      </c>
    </row>
    <row r="3572" spans="1:4" ht="33.950000000000003" customHeight="1" x14ac:dyDescent="0.2">
      <c r="A3572" s="20" t="s">
        <v>18436</v>
      </c>
      <c r="B3572" s="21" t="s">
        <v>18437</v>
      </c>
      <c r="C3572" s="22" t="s">
        <v>205</v>
      </c>
      <c r="D3572" s="23" t="s">
        <v>18438</v>
      </c>
    </row>
    <row r="3573" spans="1:4" ht="33.950000000000003" customHeight="1" x14ac:dyDescent="0.2">
      <c r="A3573" s="20" t="s">
        <v>18439</v>
      </c>
      <c r="B3573" s="21" t="s">
        <v>18440</v>
      </c>
      <c r="C3573" s="22" t="s">
        <v>205</v>
      </c>
      <c r="D3573" s="23" t="s">
        <v>18441</v>
      </c>
    </row>
    <row r="3574" spans="1:4" ht="33.950000000000003" customHeight="1" x14ac:dyDescent="0.2">
      <c r="A3574" s="20" t="s">
        <v>18442</v>
      </c>
      <c r="B3574" s="21" t="s">
        <v>18443</v>
      </c>
      <c r="C3574" s="22" t="s">
        <v>205</v>
      </c>
      <c r="D3574" s="23" t="s">
        <v>18444</v>
      </c>
    </row>
    <row r="3575" spans="1:4" ht="33.950000000000003" customHeight="1" x14ac:dyDescent="0.2">
      <c r="A3575" s="20" t="s">
        <v>18445</v>
      </c>
      <c r="B3575" s="21" t="s">
        <v>18446</v>
      </c>
      <c r="C3575" s="22" t="s">
        <v>205</v>
      </c>
      <c r="D3575" s="23" t="s">
        <v>18447</v>
      </c>
    </row>
    <row r="3576" spans="1:4" ht="33.950000000000003" customHeight="1" x14ac:dyDescent="0.2">
      <c r="A3576" s="20" t="s">
        <v>18448</v>
      </c>
      <c r="B3576" s="21" t="s">
        <v>18449</v>
      </c>
      <c r="C3576" s="22" t="s">
        <v>205</v>
      </c>
      <c r="D3576" s="23" t="s">
        <v>17927</v>
      </c>
    </row>
    <row r="3577" spans="1:4" ht="33.950000000000003" customHeight="1" x14ac:dyDescent="0.2">
      <c r="A3577" s="20" t="s">
        <v>18450</v>
      </c>
      <c r="B3577" s="21" t="s">
        <v>18451</v>
      </c>
      <c r="C3577" s="22" t="s">
        <v>205</v>
      </c>
      <c r="D3577" s="23" t="s">
        <v>18452</v>
      </c>
    </row>
    <row r="3578" spans="1:4" ht="33.950000000000003" customHeight="1" x14ac:dyDescent="0.2">
      <c r="A3578" s="20" t="s">
        <v>18453</v>
      </c>
      <c r="B3578" s="21" t="s">
        <v>18454</v>
      </c>
      <c r="C3578" s="22" t="s">
        <v>205</v>
      </c>
      <c r="D3578" s="23" t="s">
        <v>18455</v>
      </c>
    </row>
    <row r="3579" spans="1:4" ht="33.950000000000003" customHeight="1" x14ac:dyDescent="0.2">
      <c r="A3579" s="20" t="s">
        <v>18456</v>
      </c>
      <c r="B3579" s="21" t="s">
        <v>18457</v>
      </c>
      <c r="C3579" s="22" t="s">
        <v>205</v>
      </c>
      <c r="D3579" s="23" t="s">
        <v>10736</v>
      </c>
    </row>
    <row r="3580" spans="1:4" ht="33.950000000000003" customHeight="1" x14ac:dyDescent="0.2">
      <c r="A3580" s="20" t="s">
        <v>18458</v>
      </c>
      <c r="B3580" s="21" t="s">
        <v>18459</v>
      </c>
      <c r="C3580" s="22" t="s">
        <v>205</v>
      </c>
      <c r="D3580" s="23" t="s">
        <v>18460</v>
      </c>
    </row>
    <row r="3581" spans="1:4" ht="33.950000000000003" customHeight="1" x14ac:dyDescent="0.2">
      <c r="A3581" s="20" t="s">
        <v>18461</v>
      </c>
      <c r="B3581" s="21" t="s">
        <v>18462</v>
      </c>
      <c r="C3581" s="22" t="s">
        <v>205</v>
      </c>
      <c r="D3581" s="23" t="s">
        <v>18463</v>
      </c>
    </row>
    <row r="3582" spans="1:4" ht="33.950000000000003" customHeight="1" x14ac:dyDescent="0.2">
      <c r="A3582" s="20" t="s">
        <v>18464</v>
      </c>
      <c r="B3582" s="21" t="s">
        <v>18465</v>
      </c>
      <c r="C3582" s="22" t="s">
        <v>205</v>
      </c>
      <c r="D3582" s="23" t="s">
        <v>18466</v>
      </c>
    </row>
    <row r="3583" spans="1:4" ht="33.950000000000003" customHeight="1" x14ac:dyDescent="0.2">
      <c r="A3583" s="20" t="s">
        <v>18467</v>
      </c>
      <c r="B3583" s="21" t="s">
        <v>18468</v>
      </c>
      <c r="C3583" s="22" t="s">
        <v>205</v>
      </c>
      <c r="D3583" s="23" t="s">
        <v>18469</v>
      </c>
    </row>
    <row r="3584" spans="1:4" ht="33.950000000000003" customHeight="1" x14ac:dyDescent="0.2">
      <c r="A3584" s="20" t="s">
        <v>18470</v>
      </c>
      <c r="B3584" s="21" t="s">
        <v>18471</v>
      </c>
      <c r="C3584" s="22" t="s">
        <v>205</v>
      </c>
      <c r="D3584" s="23" t="s">
        <v>18472</v>
      </c>
    </row>
    <row r="3585" spans="1:4" ht="33.950000000000003" customHeight="1" x14ac:dyDescent="0.2">
      <c r="A3585" s="20" t="s">
        <v>18473</v>
      </c>
      <c r="B3585" s="21" t="s">
        <v>18474</v>
      </c>
      <c r="C3585" s="22" t="s">
        <v>205</v>
      </c>
      <c r="D3585" s="23" t="s">
        <v>17751</v>
      </c>
    </row>
    <row r="3586" spans="1:4" ht="33.950000000000003" customHeight="1" x14ac:dyDescent="0.2">
      <c r="A3586" s="20" t="s">
        <v>18475</v>
      </c>
      <c r="B3586" s="21" t="s">
        <v>18476</v>
      </c>
      <c r="C3586" s="22" t="s">
        <v>205</v>
      </c>
      <c r="D3586" s="23" t="s">
        <v>18477</v>
      </c>
    </row>
    <row r="3587" spans="1:4" ht="33.950000000000003" customHeight="1" x14ac:dyDescent="0.2">
      <c r="A3587" s="20" t="s">
        <v>18478</v>
      </c>
      <c r="B3587" s="21" t="s">
        <v>18479</v>
      </c>
      <c r="C3587" s="22" t="s">
        <v>205</v>
      </c>
      <c r="D3587" s="23" t="s">
        <v>18480</v>
      </c>
    </row>
    <row r="3588" spans="1:4" ht="33.950000000000003" customHeight="1" x14ac:dyDescent="0.2">
      <c r="A3588" s="20" t="s">
        <v>18481</v>
      </c>
      <c r="B3588" s="21" t="s">
        <v>18482</v>
      </c>
      <c r="C3588" s="22" t="s">
        <v>205</v>
      </c>
      <c r="D3588" s="23" t="s">
        <v>18483</v>
      </c>
    </row>
    <row r="3589" spans="1:4" ht="33.950000000000003" customHeight="1" x14ac:dyDescent="0.2">
      <c r="A3589" s="20" t="s">
        <v>18484</v>
      </c>
      <c r="B3589" s="21" t="s">
        <v>18485</v>
      </c>
      <c r="C3589" s="22" t="s">
        <v>205</v>
      </c>
      <c r="D3589" s="23" t="s">
        <v>18486</v>
      </c>
    </row>
    <row r="3590" spans="1:4" ht="33.950000000000003" customHeight="1" x14ac:dyDescent="0.2">
      <c r="A3590" s="20" t="s">
        <v>18487</v>
      </c>
      <c r="B3590" s="21" t="s">
        <v>18488</v>
      </c>
      <c r="C3590" s="22" t="s">
        <v>205</v>
      </c>
      <c r="D3590" s="23" t="s">
        <v>18489</v>
      </c>
    </row>
    <row r="3591" spans="1:4" ht="33.950000000000003" customHeight="1" x14ac:dyDescent="0.2">
      <c r="A3591" s="20" t="s">
        <v>18490</v>
      </c>
      <c r="B3591" s="21" t="s">
        <v>18491</v>
      </c>
      <c r="C3591" s="22" t="s">
        <v>205</v>
      </c>
      <c r="D3591" s="23" t="s">
        <v>18492</v>
      </c>
    </row>
    <row r="3592" spans="1:4" ht="33.950000000000003" customHeight="1" x14ac:dyDescent="0.2">
      <c r="A3592" s="20" t="s">
        <v>18493</v>
      </c>
      <c r="B3592" s="21" t="s">
        <v>18494</v>
      </c>
      <c r="C3592" s="22" t="s">
        <v>205</v>
      </c>
      <c r="D3592" s="23" t="s">
        <v>18495</v>
      </c>
    </row>
    <row r="3593" spans="1:4" ht="33.950000000000003" customHeight="1" x14ac:dyDescent="0.2">
      <c r="A3593" s="20" t="s">
        <v>18496</v>
      </c>
      <c r="B3593" s="21" t="s">
        <v>18497</v>
      </c>
      <c r="C3593" s="22" t="s">
        <v>205</v>
      </c>
      <c r="D3593" s="23" t="s">
        <v>11386</v>
      </c>
    </row>
    <row r="3594" spans="1:4" ht="33.950000000000003" customHeight="1" x14ac:dyDescent="0.2">
      <c r="A3594" s="20" t="s">
        <v>18498</v>
      </c>
      <c r="B3594" s="21" t="s">
        <v>18499</v>
      </c>
      <c r="C3594" s="22" t="s">
        <v>205</v>
      </c>
      <c r="D3594" s="23" t="s">
        <v>18500</v>
      </c>
    </row>
    <row r="3595" spans="1:4" ht="33.950000000000003" customHeight="1" x14ac:dyDescent="0.2">
      <c r="A3595" s="20" t="s">
        <v>18501</v>
      </c>
      <c r="B3595" s="21" t="s">
        <v>18502</v>
      </c>
      <c r="C3595" s="22" t="s">
        <v>205</v>
      </c>
      <c r="D3595" s="23" t="s">
        <v>18503</v>
      </c>
    </row>
    <row r="3596" spans="1:4" ht="33.950000000000003" customHeight="1" x14ac:dyDescent="0.2">
      <c r="A3596" s="20" t="s">
        <v>18504</v>
      </c>
      <c r="B3596" s="21" t="s">
        <v>18505</v>
      </c>
      <c r="C3596" s="22" t="s">
        <v>205</v>
      </c>
      <c r="D3596" s="23" t="s">
        <v>18506</v>
      </c>
    </row>
    <row r="3597" spans="1:4" ht="33.950000000000003" customHeight="1" x14ac:dyDescent="0.2">
      <c r="A3597" s="20" t="s">
        <v>18507</v>
      </c>
      <c r="B3597" s="21" t="s">
        <v>18508</v>
      </c>
      <c r="C3597" s="22" t="s">
        <v>205</v>
      </c>
      <c r="D3597" s="23" t="s">
        <v>18509</v>
      </c>
    </row>
    <row r="3598" spans="1:4" ht="33.950000000000003" customHeight="1" x14ac:dyDescent="0.2">
      <c r="A3598" s="20" t="s">
        <v>18510</v>
      </c>
      <c r="B3598" s="21" t="s">
        <v>18511</v>
      </c>
      <c r="C3598" s="22" t="s">
        <v>205</v>
      </c>
      <c r="D3598" s="23" t="s">
        <v>18512</v>
      </c>
    </row>
    <row r="3599" spans="1:4" ht="33.950000000000003" customHeight="1" x14ac:dyDescent="0.2">
      <c r="A3599" s="20" t="s">
        <v>18513</v>
      </c>
      <c r="B3599" s="21" t="s">
        <v>18514</v>
      </c>
      <c r="C3599" s="22" t="s">
        <v>205</v>
      </c>
      <c r="D3599" s="23" t="s">
        <v>18515</v>
      </c>
    </row>
    <row r="3600" spans="1:4" ht="33.950000000000003" customHeight="1" x14ac:dyDescent="0.2">
      <c r="A3600" s="20" t="s">
        <v>18516</v>
      </c>
      <c r="B3600" s="21" t="s">
        <v>18517</v>
      </c>
      <c r="C3600" s="22" t="s">
        <v>205</v>
      </c>
      <c r="D3600" s="23" t="s">
        <v>18518</v>
      </c>
    </row>
    <row r="3601" spans="1:4" ht="33.950000000000003" customHeight="1" x14ac:dyDescent="0.2">
      <c r="A3601" s="20" t="s">
        <v>18519</v>
      </c>
      <c r="B3601" s="21" t="s">
        <v>18520</v>
      </c>
      <c r="C3601" s="22" t="s">
        <v>205</v>
      </c>
      <c r="D3601" s="23" t="s">
        <v>18521</v>
      </c>
    </row>
    <row r="3602" spans="1:4" ht="33.950000000000003" customHeight="1" x14ac:dyDescent="0.2">
      <c r="A3602" s="20" t="s">
        <v>18522</v>
      </c>
      <c r="B3602" s="21" t="s">
        <v>18523</v>
      </c>
      <c r="C3602" s="22" t="s">
        <v>205</v>
      </c>
      <c r="D3602" s="23" t="s">
        <v>18524</v>
      </c>
    </row>
    <row r="3603" spans="1:4" ht="33.950000000000003" customHeight="1" x14ac:dyDescent="0.2">
      <c r="A3603" s="20" t="s">
        <v>18525</v>
      </c>
      <c r="B3603" s="21" t="s">
        <v>18526</v>
      </c>
      <c r="C3603" s="22" t="s">
        <v>205</v>
      </c>
      <c r="D3603" s="23" t="s">
        <v>18527</v>
      </c>
    </row>
    <row r="3604" spans="1:4" ht="33.950000000000003" customHeight="1" x14ac:dyDescent="0.2">
      <c r="A3604" s="20" t="s">
        <v>18528</v>
      </c>
      <c r="B3604" s="21" t="s">
        <v>18529</v>
      </c>
      <c r="C3604" s="22" t="s">
        <v>205</v>
      </c>
      <c r="D3604" s="23" t="s">
        <v>18530</v>
      </c>
    </row>
    <row r="3605" spans="1:4" ht="33.950000000000003" customHeight="1" x14ac:dyDescent="0.2">
      <c r="A3605" s="20" t="s">
        <v>18531</v>
      </c>
      <c r="B3605" s="21" t="s">
        <v>18532</v>
      </c>
      <c r="C3605" s="22" t="s">
        <v>205</v>
      </c>
      <c r="D3605" s="23" t="s">
        <v>18138</v>
      </c>
    </row>
    <row r="3606" spans="1:4" ht="33.950000000000003" customHeight="1" x14ac:dyDescent="0.2">
      <c r="A3606" s="20" t="s">
        <v>18533</v>
      </c>
      <c r="B3606" s="21" t="s">
        <v>18534</v>
      </c>
      <c r="C3606" s="22" t="s">
        <v>205</v>
      </c>
      <c r="D3606" s="23" t="s">
        <v>18535</v>
      </c>
    </row>
    <row r="3607" spans="1:4" ht="33.950000000000003" customHeight="1" x14ac:dyDescent="0.2">
      <c r="A3607" s="20" t="s">
        <v>18536</v>
      </c>
      <c r="B3607" s="21" t="s">
        <v>18537</v>
      </c>
      <c r="C3607" s="22" t="s">
        <v>205</v>
      </c>
      <c r="D3607" s="23" t="s">
        <v>18538</v>
      </c>
    </row>
    <row r="3608" spans="1:4" ht="33.950000000000003" customHeight="1" x14ac:dyDescent="0.2">
      <c r="A3608" s="20" t="s">
        <v>18539</v>
      </c>
      <c r="B3608" s="21" t="s">
        <v>18540</v>
      </c>
      <c r="C3608" s="22" t="s">
        <v>205</v>
      </c>
      <c r="D3608" s="23" t="s">
        <v>18541</v>
      </c>
    </row>
    <row r="3609" spans="1:4" ht="33.950000000000003" customHeight="1" x14ac:dyDescent="0.2">
      <c r="A3609" s="20" t="s">
        <v>18542</v>
      </c>
      <c r="B3609" s="21" t="s">
        <v>18543</v>
      </c>
      <c r="C3609" s="22" t="s">
        <v>205</v>
      </c>
      <c r="D3609" s="23" t="s">
        <v>18544</v>
      </c>
    </row>
    <row r="3610" spans="1:4" ht="33.950000000000003" customHeight="1" x14ac:dyDescent="0.2">
      <c r="A3610" s="20" t="s">
        <v>18545</v>
      </c>
      <c r="B3610" s="21" t="s">
        <v>18546</v>
      </c>
      <c r="C3610" s="22" t="s">
        <v>205</v>
      </c>
      <c r="D3610" s="23" t="s">
        <v>18547</v>
      </c>
    </row>
    <row r="3611" spans="1:4" ht="33.950000000000003" customHeight="1" x14ac:dyDescent="0.2">
      <c r="A3611" s="20" t="s">
        <v>18548</v>
      </c>
      <c r="B3611" s="21" t="s">
        <v>18549</v>
      </c>
      <c r="C3611" s="22" t="s">
        <v>205</v>
      </c>
      <c r="D3611" s="23" t="s">
        <v>18550</v>
      </c>
    </row>
    <row r="3612" spans="1:4" ht="33.950000000000003" customHeight="1" x14ac:dyDescent="0.2">
      <c r="A3612" s="20" t="s">
        <v>18551</v>
      </c>
      <c r="B3612" s="21" t="s">
        <v>18552</v>
      </c>
      <c r="C3612" s="22" t="s">
        <v>205</v>
      </c>
      <c r="D3612" s="23" t="s">
        <v>18553</v>
      </c>
    </row>
    <row r="3613" spans="1:4" ht="33.950000000000003" customHeight="1" x14ac:dyDescent="0.2">
      <c r="A3613" s="20" t="s">
        <v>18554</v>
      </c>
      <c r="B3613" s="21" t="s">
        <v>18555</v>
      </c>
      <c r="C3613" s="22" t="s">
        <v>205</v>
      </c>
      <c r="D3613" s="23" t="s">
        <v>18556</v>
      </c>
    </row>
    <row r="3614" spans="1:4" ht="33.950000000000003" customHeight="1" x14ac:dyDescent="0.2">
      <c r="A3614" s="20" t="s">
        <v>18557</v>
      </c>
      <c r="B3614" s="21" t="s">
        <v>18558</v>
      </c>
      <c r="C3614" s="22" t="s">
        <v>205</v>
      </c>
      <c r="D3614" s="23" t="s">
        <v>18559</v>
      </c>
    </row>
    <row r="3615" spans="1:4" ht="33.950000000000003" customHeight="1" x14ac:dyDescent="0.2">
      <c r="A3615" s="20" t="s">
        <v>18560</v>
      </c>
      <c r="B3615" s="21" t="s">
        <v>18561</v>
      </c>
      <c r="C3615" s="22" t="s">
        <v>205</v>
      </c>
      <c r="D3615" s="23" t="s">
        <v>18562</v>
      </c>
    </row>
    <row r="3616" spans="1:4" ht="33.950000000000003" customHeight="1" x14ac:dyDescent="0.2">
      <c r="A3616" s="20" t="s">
        <v>18563</v>
      </c>
      <c r="B3616" s="21" t="s">
        <v>18564</v>
      </c>
      <c r="C3616" s="22" t="s">
        <v>205</v>
      </c>
      <c r="D3616" s="23" t="s">
        <v>18565</v>
      </c>
    </row>
    <row r="3617" spans="1:4" ht="33.950000000000003" customHeight="1" x14ac:dyDescent="0.2">
      <c r="A3617" s="20" t="s">
        <v>18566</v>
      </c>
      <c r="B3617" s="21" t="s">
        <v>18567</v>
      </c>
      <c r="C3617" s="22" t="s">
        <v>205</v>
      </c>
      <c r="D3617" s="23" t="s">
        <v>18568</v>
      </c>
    </row>
    <row r="3618" spans="1:4" ht="33.950000000000003" customHeight="1" x14ac:dyDescent="0.2">
      <c r="A3618" s="20" t="s">
        <v>18569</v>
      </c>
      <c r="B3618" s="21" t="s">
        <v>18570</v>
      </c>
      <c r="C3618" s="22" t="s">
        <v>205</v>
      </c>
      <c r="D3618" s="23" t="s">
        <v>18571</v>
      </c>
    </row>
    <row r="3619" spans="1:4" ht="33.950000000000003" customHeight="1" x14ac:dyDescent="0.2">
      <c r="A3619" s="20" t="s">
        <v>18572</v>
      </c>
      <c r="B3619" s="21" t="s">
        <v>18573</v>
      </c>
      <c r="C3619" s="22" t="s">
        <v>205</v>
      </c>
      <c r="D3619" s="23" t="s">
        <v>18574</v>
      </c>
    </row>
    <row r="3620" spans="1:4" ht="33.950000000000003" customHeight="1" x14ac:dyDescent="0.2">
      <c r="A3620" s="20" t="s">
        <v>18575</v>
      </c>
      <c r="B3620" s="21" t="s">
        <v>18576</v>
      </c>
      <c r="C3620" s="22" t="s">
        <v>205</v>
      </c>
      <c r="D3620" s="23" t="s">
        <v>18577</v>
      </c>
    </row>
    <row r="3621" spans="1:4" ht="33.950000000000003" customHeight="1" x14ac:dyDescent="0.2">
      <c r="A3621" s="20" t="s">
        <v>18578</v>
      </c>
      <c r="B3621" s="21" t="s">
        <v>18579</v>
      </c>
      <c r="C3621" s="22" t="s">
        <v>205</v>
      </c>
      <c r="D3621" s="23" t="s">
        <v>18580</v>
      </c>
    </row>
    <row r="3622" spans="1:4" ht="33.950000000000003" customHeight="1" x14ac:dyDescent="0.2">
      <c r="A3622" s="20" t="s">
        <v>18581</v>
      </c>
      <c r="B3622" s="21" t="s">
        <v>18582</v>
      </c>
      <c r="C3622" s="22" t="s">
        <v>205</v>
      </c>
      <c r="D3622" s="23" t="s">
        <v>18583</v>
      </c>
    </row>
    <row r="3623" spans="1:4" ht="33.950000000000003" customHeight="1" x14ac:dyDescent="0.2">
      <c r="A3623" s="20" t="s">
        <v>18584</v>
      </c>
      <c r="B3623" s="21" t="s">
        <v>18585</v>
      </c>
      <c r="C3623" s="22" t="s">
        <v>205</v>
      </c>
      <c r="D3623" s="23" t="s">
        <v>18586</v>
      </c>
    </row>
    <row r="3624" spans="1:4" ht="33.950000000000003" customHeight="1" x14ac:dyDescent="0.2">
      <c r="A3624" s="20" t="s">
        <v>18587</v>
      </c>
      <c r="B3624" s="21" t="s">
        <v>18588</v>
      </c>
      <c r="C3624" s="22" t="s">
        <v>205</v>
      </c>
      <c r="D3624" s="23" t="s">
        <v>18589</v>
      </c>
    </row>
    <row r="3625" spans="1:4" ht="33.950000000000003" customHeight="1" x14ac:dyDescent="0.2">
      <c r="A3625" s="20" t="s">
        <v>18590</v>
      </c>
      <c r="B3625" s="21" t="s">
        <v>18591</v>
      </c>
      <c r="C3625" s="22" t="s">
        <v>205</v>
      </c>
      <c r="D3625" s="23" t="s">
        <v>18592</v>
      </c>
    </row>
    <row r="3626" spans="1:4" ht="33.950000000000003" customHeight="1" x14ac:dyDescent="0.2">
      <c r="A3626" s="20" t="s">
        <v>18593</v>
      </c>
      <c r="B3626" s="21" t="s">
        <v>18594</v>
      </c>
      <c r="C3626" s="22" t="s">
        <v>205</v>
      </c>
      <c r="D3626" s="23" t="s">
        <v>18595</v>
      </c>
    </row>
    <row r="3627" spans="1:4" ht="33.950000000000003" customHeight="1" x14ac:dyDescent="0.2">
      <c r="A3627" s="20" t="s">
        <v>18596</v>
      </c>
      <c r="B3627" s="21" t="s">
        <v>18597</v>
      </c>
      <c r="C3627" s="22" t="s">
        <v>205</v>
      </c>
      <c r="D3627" s="23" t="s">
        <v>18598</v>
      </c>
    </row>
    <row r="3628" spans="1:4" ht="33.950000000000003" customHeight="1" x14ac:dyDescent="0.2">
      <c r="A3628" s="20" t="s">
        <v>18599</v>
      </c>
      <c r="B3628" s="21" t="s">
        <v>18600</v>
      </c>
      <c r="C3628" s="22" t="s">
        <v>97</v>
      </c>
      <c r="D3628" s="23" t="s">
        <v>18601</v>
      </c>
    </row>
    <row r="3629" spans="1:4" ht="33.950000000000003" customHeight="1" x14ac:dyDescent="0.2">
      <c r="A3629" s="20" t="s">
        <v>18602</v>
      </c>
      <c r="B3629" s="21" t="s">
        <v>18603</v>
      </c>
      <c r="C3629" s="22" t="s">
        <v>205</v>
      </c>
      <c r="D3629" s="23" t="s">
        <v>18604</v>
      </c>
    </row>
    <row r="3630" spans="1:4" ht="33.950000000000003" customHeight="1" x14ac:dyDescent="0.2">
      <c r="A3630" s="20" t="s">
        <v>18605</v>
      </c>
      <c r="B3630" s="21" t="s">
        <v>18606</v>
      </c>
      <c r="C3630" s="22" t="s">
        <v>205</v>
      </c>
      <c r="D3630" s="23" t="s">
        <v>18607</v>
      </c>
    </row>
    <row r="3631" spans="1:4" ht="33.950000000000003" customHeight="1" x14ac:dyDescent="0.2">
      <c r="A3631" s="20" t="s">
        <v>18608</v>
      </c>
      <c r="B3631" s="21" t="s">
        <v>18609</v>
      </c>
      <c r="C3631" s="22" t="s">
        <v>205</v>
      </c>
      <c r="D3631" s="23" t="s">
        <v>18610</v>
      </c>
    </row>
    <row r="3632" spans="1:4" ht="33.950000000000003" customHeight="1" x14ac:dyDescent="0.2">
      <c r="A3632" s="20" t="s">
        <v>18611</v>
      </c>
      <c r="B3632" s="21" t="s">
        <v>18612</v>
      </c>
      <c r="C3632" s="22" t="s">
        <v>205</v>
      </c>
      <c r="D3632" s="23" t="s">
        <v>11537</v>
      </c>
    </row>
    <row r="3633" spans="1:4" ht="33.950000000000003" customHeight="1" x14ac:dyDescent="0.2">
      <c r="A3633" s="20" t="s">
        <v>18613</v>
      </c>
      <c r="B3633" s="21" t="s">
        <v>18614</v>
      </c>
      <c r="C3633" s="22" t="s">
        <v>205</v>
      </c>
      <c r="D3633" s="23" t="s">
        <v>18615</v>
      </c>
    </row>
    <row r="3634" spans="1:4" ht="33.950000000000003" customHeight="1" x14ac:dyDescent="0.2">
      <c r="A3634" s="20" t="s">
        <v>18616</v>
      </c>
      <c r="B3634" s="21" t="s">
        <v>18617</v>
      </c>
      <c r="C3634" s="22" t="s">
        <v>205</v>
      </c>
      <c r="D3634" s="23" t="s">
        <v>18618</v>
      </c>
    </row>
    <row r="3635" spans="1:4" ht="33.950000000000003" customHeight="1" x14ac:dyDescent="0.2">
      <c r="A3635" s="20" t="s">
        <v>18619</v>
      </c>
      <c r="B3635" s="21" t="s">
        <v>18620</v>
      </c>
      <c r="C3635" s="22" t="s">
        <v>205</v>
      </c>
      <c r="D3635" s="23" t="s">
        <v>18621</v>
      </c>
    </row>
    <row r="3636" spans="1:4" ht="33.950000000000003" customHeight="1" x14ac:dyDescent="0.2">
      <c r="A3636" s="20" t="s">
        <v>18622</v>
      </c>
      <c r="B3636" s="21" t="s">
        <v>18623</v>
      </c>
      <c r="C3636" s="22" t="s">
        <v>205</v>
      </c>
      <c r="D3636" s="23" t="s">
        <v>18624</v>
      </c>
    </row>
    <row r="3637" spans="1:4" ht="33.950000000000003" customHeight="1" x14ac:dyDescent="0.2">
      <c r="A3637" s="20" t="s">
        <v>18625</v>
      </c>
      <c r="B3637" s="21" t="s">
        <v>18626</v>
      </c>
      <c r="C3637" s="22" t="s">
        <v>205</v>
      </c>
      <c r="D3637" s="23" t="s">
        <v>18627</v>
      </c>
    </row>
    <row r="3638" spans="1:4" ht="33.950000000000003" customHeight="1" x14ac:dyDescent="0.2">
      <c r="A3638" s="20" t="s">
        <v>18628</v>
      </c>
      <c r="B3638" s="21" t="s">
        <v>18629</v>
      </c>
      <c r="C3638" s="22" t="s">
        <v>205</v>
      </c>
      <c r="D3638" s="23" t="s">
        <v>9468</v>
      </c>
    </row>
    <row r="3639" spans="1:4" ht="33.950000000000003" customHeight="1" x14ac:dyDescent="0.2">
      <c r="A3639" s="20" t="s">
        <v>18630</v>
      </c>
      <c r="B3639" s="21" t="s">
        <v>18631</v>
      </c>
      <c r="C3639" s="22" t="s">
        <v>205</v>
      </c>
      <c r="D3639" s="23" t="s">
        <v>18632</v>
      </c>
    </row>
    <row r="3640" spans="1:4" ht="33.950000000000003" customHeight="1" x14ac:dyDescent="0.2">
      <c r="A3640" s="20" t="s">
        <v>18633</v>
      </c>
      <c r="B3640" s="21" t="s">
        <v>18634</v>
      </c>
      <c r="C3640" s="22" t="s">
        <v>205</v>
      </c>
      <c r="D3640" s="23" t="s">
        <v>18635</v>
      </c>
    </row>
    <row r="3641" spans="1:4" ht="33.950000000000003" customHeight="1" x14ac:dyDescent="0.2">
      <c r="A3641" s="20" t="s">
        <v>18636</v>
      </c>
      <c r="B3641" s="21" t="s">
        <v>18637</v>
      </c>
      <c r="C3641" s="22" t="s">
        <v>205</v>
      </c>
      <c r="D3641" s="23" t="s">
        <v>18638</v>
      </c>
    </row>
    <row r="3642" spans="1:4" ht="33.950000000000003" customHeight="1" x14ac:dyDescent="0.2">
      <c r="A3642" s="20" t="s">
        <v>18639</v>
      </c>
      <c r="B3642" s="21" t="s">
        <v>18640</v>
      </c>
      <c r="C3642" s="22" t="s">
        <v>205</v>
      </c>
      <c r="D3642" s="23" t="s">
        <v>18641</v>
      </c>
    </row>
    <row r="3643" spans="1:4" ht="33.950000000000003" customHeight="1" x14ac:dyDescent="0.2">
      <c r="A3643" s="20" t="s">
        <v>18642</v>
      </c>
      <c r="B3643" s="21" t="s">
        <v>18643</v>
      </c>
      <c r="C3643" s="22" t="s">
        <v>205</v>
      </c>
      <c r="D3643" s="23" t="s">
        <v>18644</v>
      </c>
    </row>
    <row r="3644" spans="1:4" ht="33.950000000000003" customHeight="1" x14ac:dyDescent="0.2">
      <c r="A3644" s="20" t="s">
        <v>18645</v>
      </c>
      <c r="B3644" s="21" t="s">
        <v>18646</v>
      </c>
      <c r="C3644" s="22" t="s">
        <v>205</v>
      </c>
      <c r="D3644" s="23" t="s">
        <v>18647</v>
      </c>
    </row>
    <row r="3645" spans="1:4" ht="33.950000000000003" customHeight="1" x14ac:dyDescent="0.2">
      <c r="A3645" s="20" t="s">
        <v>18648</v>
      </c>
      <c r="B3645" s="21" t="s">
        <v>18649</v>
      </c>
      <c r="C3645" s="22" t="s">
        <v>205</v>
      </c>
      <c r="D3645" s="23" t="s">
        <v>18650</v>
      </c>
    </row>
    <row r="3646" spans="1:4" ht="33.950000000000003" customHeight="1" x14ac:dyDescent="0.2">
      <c r="A3646" s="20" t="s">
        <v>18651</v>
      </c>
      <c r="B3646" s="21" t="s">
        <v>18652</v>
      </c>
      <c r="C3646" s="22" t="s">
        <v>97</v>
      </c>
      <c r="D3646" s="23" t="s">
        <v>18653</v>
      </c>
    </row>
    <row r="3647" spans="1:4" ht="33.950000000000003" customHeight="1" x14ac:dyDescent="0.2">
      <c r="A3647" s="20" t="s">
        <v>18654</v>
      </c>
      <c r="B3647" s="21" t="s">
        <v>18655</v>
      </c>
      <c r="C3647" s="22" t="s">
        <v>97</v>
      </c>
      <c r="D3647" s="23" t="s">
        <v>18656</v>
      </c>
    </row>
    <row r="3648" spans="1:4" ht="33.950000000000003" customHeight="1" x14ac:dyDescent="0.2">
      <c r="A3648" s="20" t="s">
        <v>18657</v>
      </c>
      <c r="B3648" s="21" t="s">
        <v>18658</v>
      </c>
      <c r="C3648" s="22" t="s">
        <v>97</v>
      </c>
      <c r="D3648" s="23" t="s">
        <v>18659</v>
      </c>
    </row>
    <row r="3649" spans="1:4" ht="33.950000000000003" customHeight="1" x14ac:dyDescent="0.2">
      <c r="A3649" s="20" t="s">
        <v>18660</v>
      </c>
      <c r="B3649" s="21" t="s">
        <v>18661</v>
      </c>
      <c r="C3649" s="22" t="s">
        <v>97</v>
      </c>
      <c r="D3649" s="23" t="s">
        <v>18659</v>
      </c>
    </row>
    <row r="3650" spans="1:4" ht="33.950000000000003" customHeight="1" x14ac:dyDescent="0.2">
      <c r="A3650" s="20" t="s">
        <v>18662</v>
      </c>
      <c r="B3650" s="21" t="s">
        <v>18663</v>
      </c>
      <c r="C3650" s="22" t="s">
        <v>97</v>
      </c>
      <c r="D3650" s="23" t="s">
        <v>18659</v>
      </c>
    </row>
    <row r="3651" spans="1:4" ht="33.950000000000003" customHeight="1" x14ac:dyDescent="0.2">
      <c r="A3651" s="20" t="s">
        <v>18664</v>
      </c>
      <c r="B3651" s="21" t="s">
        <v>18665</v>
      </c>
      <c r="C3651" s="22" t="s">
        <v>97</v>
      </c>
      <c r="D3651" s="23" t="s">
        <v>18666</v>
      </c>
    </row>
    <row r="3652" spans="1:4" ht="33.950000000000003" customHeight="1" x14ac:dyDescent="0.2">
      <c r="A3652" s="20" t="s">
        <v>18667</v>
      </c>
      <c r="B3652" s="21" t="s">
        <v>18668</v>
      </c>
      <c r="C3652" s="22" t="s">
        <v>97</v>
      </c>
      <c r="D3652" s="23" t="s">
        <v>18669</v>
      </c>
    </row>
    <row r="3653" spans="1:4" ht="33.950000000000003" customHeight="1" x14ac:dyDescent="0.2">
      <c r="A3653" s="20" t="s">
        <v>18670</v>
      </c>
      <c r="B3653" s="21" t="s">
        <v>18671</v>
      </c>
      <c r="C3653" s="22" t="s">
        <v>97</v>
      </c>
      <c r="D3653" s="23" t="s">
        <v>18672</v>
      </c>
    </row>
    <row r="3654" spans="1:4" ht="33.950000000000003" customHeight="1" x14ac:dyDescent="0.2">
      <c r="A3654" s="20" t="s">
        <v>18673</v>
      </c>
      <c r="B3654" s="21" t="s">
        <v>18674</v>
      </c>
      <c r="C3654" s="22" t="s">
        <v>205</v>
      </c>
      <c r="D3654" s="23" t="s">
        <v>18675</v>
      </c>
    </row>
    <row r="3655" spans="1:4" ht="33.950000000000003" customHeight="1" x14ac:dyDescent="0.2">
      <c r="A3655" s="20" t="s">
        <v>18676</v>
      </c>
      <c r="B3655" s="21" t="s">
        <v>18677</v>
      </c>
      <c r="C3655" s="22" t="s">
        <v>97</v>
      </c>
      <c r="D3655" s="23" t="s">
        <v>18678</v>
      </c>
    </row>
    <row r="3656" spans="1:4" ht="33.950000000000003" customHeight="1" x14ac:dyDescent="0.2">
      <c r="A3656" s="20" t="s">
        <v>18679</v>
      </c>
      <c r="B3656" s="21" t="s">
        <v>18680</v>
      </c>
      <c r="C3656" s="22" t="s">
        <v>97</v>
      </c>
      <c r="D3656" s="23" t="s">
        <v>18681</v>
      </c>
    </row>
    <row r="3657" spans="1:4" ht="33.950000000000003" customHeight="1" x14ac:dyDescent="0.2">
      <c r="A3657" s="20" t="s">
        <v>18682</v>
      </c>
      <c r="B3657" s="21" t="s">
        <v>18683</v>
      </c>
      <c r="C3657" s="22" t="s">
        <v>97</v>
      </c>
      <c r="D3657" s="23" t="s">
        <v>18684</v>
      </c>
    </row>
    <row r="3658" spans="1:4" ht="33.950000000000003" customHeight="1" x14ac:dyDescent="0.2">
      <c r="A3658" s="20" t="s">
        <v>18685</v>
      </c>
      <c r="B3658" s="21" t="s">
        <v>18686</v>
      </c>
      <c r="C3658" s="22" t="s">
        <v>97</v>
      </c>
      <c r="D3658" s="23" t="s">
        <v>18684</v>
      </c>
    </row>
    <row r="3659" spans="1:4" ht="33.950000000000003" customHeight="1" x14ac:dyDescent="0.2">
      <c r="A3659" s="20" t="s">
        <v>18687</v>
      </c>
      <c r="B3659" s="21" t="s">
        <v>18688</v>
      </c>
      <c r="C3659" s="22" t="s">
        <v>97</v>
      </c>
      <c r="D3659" s="23" t="s">
        <v>18684</v>
      </c>
    </row>
    <row r="3660" spans="1:4" ht="33.950000000000003" customHeight="1" x14ac:dyDescent="0.2">
      <c r="A3660" s="20" t="s">
        <v>18689</v>
      </c>
      <c r="B3660" s="21" t="s">
        <v>18690</v>
      </c>
      <c r="C3660" s="22" t="s">
        <v>97</v>
      </c>
      <c r="D3660" s="23" t="s">
        <v>18691</v>
      </c>
    </row>
    <row r="3661" spans="1:4" ht="33.950000000000003" customHeight="1" x14ac:dyDescent="0.2">
      <c r="A3661" s="20" t="s">
        <v>18692</v>
      </c>
      <c r="B3661" s="21" t="s">
        <v>18693</v>
      </c>
      <c r="C3661" s="22" t="s">
        <v>97</v>
      </c>
      <c r="D3661" s="23" t="s">
        <v>18694</v>
      </c>
    </row>
    <row r="3662" spans="1:4" ht="33.950000000000003" customHeight="1" x14ac:dyDescent="0.2">
      <c r="A3662" s="20" t="s">
        <v>18695</v>
      </c>
      <c r="B3662" s="21" t="s">
        <v>18696</v>
      </c>
      <c r="C3662" s="22" t="s">
        <v>97</v>
      </c>
      <c r="D3662" s="23" t="s">
        <v>18697</v>
      </c>
    </row>
    <row r="3663" spans="1:4" ht="33.950000000000003" customHeight="1" x14ac:dyDescent="0.2">
      <c r="A3663" s="20" t="s">
        <v>18698</v>
      </c>
      <c r="B3663" s="21" t="s">
        <v>18699</v>
      </c>
      <c r="C3663" s="22" t="s">
        <v>97</v>
      </c>
      <c r="D3663" s="23" t="s">
        <v>8140</v>
      </c>
    </row>
    <row r="3664" spans="1:4" ht="33.950000000000003" customHeight="1" x14ac:dyDescent="0.2">
      <c r="A3664" s="20" t="s">
        <v>18700</v>
      </c>
      <c r="B3664" s="21" t="s">
        <v>18701</v>
      </c>
      <c r="C3664" s="22" t="s">
        <v>97</v>
      </c>
      <c r="D3664" s="23" t="s">
        <v>10713</v>
      </c>
    </row>
    <row r="3665" spans="1:4" ht="33.950000000000003" customHeight="1" x14ac:dyDescent="0.2">
      <c r="A3665" s="20" t="s">
        <v>18702</v>
      </c>
      <c r="B3665" s="21" t="s">
        <v>18703</v>
      </c>
      <c r="C3665" s="22" t="s">
        <v>97</v>
      </c>
      <c r="D3665" s="23" t="s">
        <v>12318</v>
      </c>
    </row>
    <row r="3666" spans="1:4" ht="33.950000000000003" customHeight="1" x14ac:dyDescent="0.2">
      <c r="A3666" s="20" t="s">
        <v>18704</v>
      </c>
      <c r="B3666" s="21" t="s">
        <v>18705</v>
      </c>
      <c r="C3666" s="22" t="s">
        <v>97</v>
      </c>
      <c r="D3666" s="23" t="s">
        <v>18706</v>
      </c>
    </row>
    <row r="3667" spans="1:4" ht="33.950000000000003" customHeight="1" x14ac:dyDescent="0.2">
      <c r="A3667" s="20" t="s">
        <v>18707</v>
      </c>
      <c r="B3667" s="21" t="s">
        <v>18708</v>
      </c>
      <c r="C3667" s="22" t="s">
        <v>97</v>
      </c>
      <c r="D3667" s="23" t="s">
        <v>18709</v>
      </c>
    </row>
    <row r="3668" spans="1:4" ht="33.950000000000003" customHeight="1" x14ac:dyDescent="0.2">
      <c r="A3668" s="20" t="s">
        <v>18710</v>
      </c>
      <c r="B3668" s="21" t="s">
        <v>18711</v>
      </c>
      <c r="C3668" s="22" t="s">
        <v>97</v>
      </c>
      <c r="D3668" s="23" t="s">
        <v>18712</v>
      </c>
    </row>
    <row r="3669" spans="1:4" ht="33.950000000000003" customHeight="1" x14ac:dyDescent="0.2">
      <c r="A3669" s="20" t="s">
        <v>18713</v>
      </c>
      <c r="B3669" s="21" t="s">
        <v>18714</v>
      </c>
      <c r="C3669" s="22" t="s">
        <v>97</v>
      </c>
      <c r="D3669" s="23" t="s">
        <v>15267</v>
      </c>
    </row>
    <row r="3670" spans="1:4" ht="33.950000000000003" customHeight="1" x14ac:dyDescent="0.2">
      <c r="A3670" s="20" t="s">
        <v>18715</v>
      </c>
      <c r="B3670" s="21" t="s">
        <v>18716</v>
      </c>
      <c r="C3670" s="22" t="s">
        <v>97</v>
      </c>
      <c r="D3670" s="23" t="s">
        <v>9507</v>
      </c>
    </row>
    <row r="3671" spans="1:4" ht="33.950000000000003" customHeight="1" x14ac:dyDescent="0.2">
      <c r="A3671" s="20" t="s">
        <v>18717</v>
      </c>
      <c r="B3671" s="21" t="s">
        <v>18718</v>
      </c>
      <c r="C3671" s="22" t="s">
        <v>97</v>
      </c>
      <c r="D3671" s="23" t="s">
        <v>18719</v>
      </c>
    </row>
    <row r="3672" spans="1:4" ht="33.950000000000003" customHeight="1" x14ac:dyDescent="0.2">
      <c r="A3672" s="20" t="s">
        <v>18720</v>
      </c>
      <c r="B3672" s="21" t="s">
        <v>18721</v>
      </c>
      <c r="C3672" s="22" t="s">
        <v>97</v>
      </c>
      <c r="D3672" s="23" t="s">
        <v>18722</v>
      </c>
    </row>
    <row r="3673" spans="1:4" ht="33.950000000000003" customHeight="1" x14ac:dyDescent="0.2">
      <c r="A3673" s="20" t="s">
        <v>18723</v>
      </c>
      <c r="B3673" s="21" t="s">
        <v>18724</v>
      </c>
      <c r="C3673" s="22" t="s">
        <v>97</v>
      </c>
      <c r="D3673" s="23" t="s">
        <v>10666</v>
      </c>
    </row>
    <row r="3674" spans="1:4" ht="33.950000000000003" customHeight="1" x14ac:dyDescent="0.2">
      <c r="A3674" s="20" t="s">
        <v>18725</v>
      </c>
      <c r="B3674" s="21" t="s">
        <v>18726</v>
      </c>
      <c r="C3674" s="22" t="s">
        <v>97</v>
      </c>
      <c r="D3674" s="23" t="s">
        <v>18727</v>
      </c>
    </row>
    <row r="3675" spans="1:4" ht="33.950000000000003" customHeight="1" x14ac:dyDescent="0.2">
      <c r="A3675" s="20" t="s">
        <v>18728</v>
      </c>
      <c r="B3675" s="21" t="s">
        <v>18729</v>
      </c>
      <c r="C3675" s="22" t="s">
        <v>97</v>
      </c>
      <c r="D3675" s="23" t="s">
        <v>18730</v>
      </c>
    </row>
    <row r="3676" spans="1:4" ht="33.950000000000003" customHeight="1" x14ac:dyDescent="0.2">
      <c r="A3676" s="20" t="s">
        <v>18731</v>
      </c>
      <c r="B3676" s="21" t="s">
        <v>18732</v>
      </c>
      <c r="C3676" s="22" t="s">
        <v>97</v>
      </c>
      <c r="D3676" s="23" t="s">
        <v>18733</v>
      </c>
    </row>
    <row r="3677" spans="1:4" ht="33.950000000000003" customHeight="1" x14ac:dyDescent="0.2">
      <c r="A3677" s="20" t="s">
        <v>18734</v>
      </c>
      <c r="B3677" s="21" t="s">
        <v>18735</v>
      </c>
      <c r="C3677" s="22" t="s">
        <v>97</v>
      </c>
      <c r="D3677" s="23" t="s">
        <v>18736</v>
      </c>
    </row>
    <row r="3678" spans="1:4" ht="33.950000000000003" customHeight="1" x14ac:dyDescent="0.2">
      <c r="A3678" s="20" t="s">
        <v>18737</v>
      </c>
      <c r="B3678" s="21" t="s">
        <v>18738</v>
      </c>
      <c r="C3678" s="22" t="s">
        <v>97</v>
      </c>
      <c r="D3678" s="23" t="s">
        <v>18739</v>
      </c>
    </row>
    <row r="3679" spans="1:4" ht="33.950000000000003" customHeight="1" x14ac:dyDescent="0.2">
      <c r="A3679" s="20" t="s">
        <v>18740</v>
      </c>
      <c r="B3679" s="21" t="s">
        <v>18741</v>
      </c>
      <c r="C3679" s="22" t="s">
        <v>97</v>
      </c>
      <c r="D3679" s="23" t="s">
        <v>18742</v>
      </c>
    </row>
    <row r="3680" spans="1:4" ht="33.950000000000003" customHeight="1" x14ac:dyDescent="0.2">
      <c r="A3680" s="20" t="s">
        <v>18743</v>
      </c>
      <c r="B3680" s="21" t="s">
        <v>18744</v>
      </c>
      <c r="C3680" s="22" t="s">
        <v>97</v>
      </c>
      <c r="D3680" s="23" t="s">
        <v>18745</v>
      </c>
    </row>
    <row r="3681" spans="1:4" ht="33.950000000000003" customHeight="1" x14ac:dyDescent="0.2">
      <c r="A3681" s="20" t="s">
        <v>18746</v>
      </c>
      <c r="B3681" s="21" t="s">
        <v>18747</v>
      </c>
      <c r="C3681" s="22" t="s">
        <v>97</v>
      </c>
      <c r="D3681" s="23" t="s">
        <v>18748</v>
      </c>
    </row>
    <row r="3682" spans="1:4" ht="33.950000000000003" customHeight="1" x14ac:dyDescent="0.2">
      <c r="A3682" s="20" t="s">
        <v>18749</v>
      </c>
      <c r="B3682" s="21" t="s">
        <v>18750</v>
      </c>
      <c r="C3682" s="22" t="s">
        <v>97</v>
      </c>
      <c r="D3682" s="23" t="s">
        <v>18751</v>
      </c>
    </row>
    <row r="3683" spans="1:4" ht="33.950000000000003" customHeight="1" x14ac:dyDescent="0.2">
      <c r="A3683" s="20" t="s">
        <v>18752</v>
      </c>
      <c r="B3683" s="21" t="s">
        <v>18753</v>
      </c>
      <c r="C3683" s="22" t="s">
        <v>97</v>
      </c>
      <c r="D3683" s="23" t="s">
        <v>10228</v>
      </c>
    </row>
    <row r="3684" spans="1:4" ht="33.950000000000003" customHeight="1" x14ac:dyDescent="0.2">
      <c r="A3684" s="20" t="s">
        <v>18754</v>
      </c>
      <c r="B3684" s="21" t="s">
        <v>18755</v>
      </c>
      <c r="C3684" s="22" t="s">
        <v>97</v>
      </c>
      <c r="D3684" s="23" t="s">
        <v>18615</v>
      </c>
    </row>
    <row r="3685" spans="1:4" ht="33.950000000000003" customHeight="1" x14ac:dyDescent="0.2">
      <c r="A3685" s="20" t="s">
        <v>18756</v>
      </c>
      <c r="B3685" s="21" t="s">
        <v>18757</v>
      </c>
      <c r="C3685" s="22" t="s">
        <v>97</v>
      </c>
      <c r="D3685" s="23" t="s">
        <v>8146</v>
      </c>
    </row>
    <row r="3686" spans="1:4" ht="33.950000000000003" customHeight="1" x14ac:dyDescent="0.2">
      <c r="A3686" s="20" t="s">
        <v>18758</v>
      </c>
      <c r="B3686" s="21" t="s">
        <v>18759</v>
      </c>
      <c r="C3686" s="22" t="s">
        <v>97</v>
      </c>
      <c r="D3686" s="23" t="s">
        <v>18760</v>
      </c>
    </row>
    <row r="3687" spans="1:4" ht="33.950000000000003" customHeight="1" x14ac:dyDescent="0.2">
      <c r="A3687" s="20" t="s">
        <v>18761</v>
      </c>
      <c r="B3687" s="21" t="s">
        <v>18762</v>
      </c>
      <c r="C3687" s="22" t="s">
        <v>97</v>
      </c>
      <c r="D3687" s="23" t="s">
        <v>18763</v>
      </c>
    </row>
    <row r="3688" spans="1:4" ht="33.950000000000003" customHeight="1" x14ac:dyDescent="0.2">
      <c r="A3688" s="20" t="s">
        <v>18764</v>
      </c>
      <c r="B3688" s="21" t="s">
        <v>18765</v>
      </c>
      <c r="C3688" s="22" t="s">
        <v>97</v>
      </c>
      <c r="D3688" s="23" t="s">
        <v>18766</v>
      </c>
    </row>
    <row r="3689" spans="1:4" ht="33.950000000000003" customHeight="1" x14ac:dyDescent="0.2">
      <c r="A3689" s="20" t="s">
        <v>18767</v>
      </c>
      <c r="B3689" s="21" t="s">
        <v>18768</v>
      </c>
      <c r="C3689" s="22" t="s">
        <v>97</v>
      </c>
      <c r="D3689" s="23" t="s">
        <v>18399</v>
      </c>
    </row>
    <row r="3690" spans="1:4" ht="33.950000000000003" customHeight="1" x14ac:dyDescent="0.2">
      <c r="A3690" s="20" t="s">
        <v>18769</v>
      </c>
      <c r="B3690" s="21" t="s">
        <v>18770</v>
      </c>
      <c r="C3690" s="22" t="s">
        <v>97</v>
      </c>
      <c r="D3690" s="23" t="s">
        <v>18771</v>
      </c>
    </row>
    <row r="3691" spans="1:4" ht="33.950000000000003" customHeight="1" x14ac:dyDescent="0.2">
      <c r="A3691" s="20" t="s">
        <v>18772</v>
      </c>
      <c r="B3691" s="21" t="s">
        <v>18773</v>
      </c>
      <c r="C3691" s="22" t="s">
        <v>97</v>
      </c>
      <c r="D3691" s="23" t="s">
        <v>18774</v>
      </c>
    </row>
    <row r="3692" spans="1:4" ht="33.950000000000003" customHeight="1" x14ac:dyDescent="0.2">
      <c r="A3692" s="20" t="s">
        <v>18775</v>
      </c>
      <c r="B3692" s="21" t="s">
        <v>18776</v>
      </c>
      <c r="C3692" s="22" t="s">
        <v>97</v>
      </c>
      <c r="D3692" s="23" t="s">
        <v>18777</v>
      </c>
    </row>
    <row r="3693" spans="1:4" ht="33.950000000000003" customHeight="1" x14ac:dyDescent="0.2">
      <c r="A3693" s="20" t="s">
        <v>18778</v>
      </c>
      <c r="B3693" s="21" t="s">
        <v>18779</v>
      </c>
      <c r="C3693" s="22" t="s">
        <v>97</v>
      </c>
      <c r="D3693" s="23" t="s">
        <v>18780</v>
      </c>
    </row>
    <row r="3694" spans="1:4" ht="33.950000000000003" customHeight="1" x14ac:dyDescent="0.2">
      <c r="A3694" s="20" t="s">
        <v>18781</v>
      </c>
      <c r="B3694" s="21" t="s">
        <v>18782</v>
      </c>
      <c r="C3694" s="22" t="s">
        <v>97</v>
      </c>
      <c r="D3694" s="23" t="s">
        <v>18783</v>
      </c>
    </row>
    <row r="3695" spans="1:4" ht="33.950000000000003" customHeight="1" x14ac:dyDescent="0.2">
      <c r="A3695" s="20" t="s">
        <v>18784</v>
      </c>
      <c r="B3695" s="21" t="s">
        <v>18785</v>
      </c>
      <c r="C3695" s="22" t="s">
        <v>97</v>
      </c>
      <c r="D3695" s="23" t="s">
        <v>18786</v>
      </c>
    </row>
    <row r="3696" spans="1:4" ht="33.950000000000003" customHeight="1" x14ac:dyDescent="0.2">
      <c r="A3696" s="20" t="s">
        <v>18787</v>
      </c>
      <c r="B3696" s="21" t="s">
        <v>18788</v>
      </c>
      <c r="C3696" s="22" t="s">
        <v>97</v>
      </c>
      <c r="D3696" s="23" t="s">
        <v>18789</v>
      </c>
    </row>
    <row r="3697" spans="1:4" ht="33.950000000000003" customHeight="1" x14ac:dyDescent="0.2">
      <c r="A3697" s="20" t="s">
        <v>18790</v>
      </c>
      <c r="B3697" s="21" t="s">
        <v>18791</v>
      </c>
      <c r="C3697" s="22" t="s">
        <v>97</v>
      </c>
      <c r="D3697" s="23" t="s">
        <v>18792</v>
      </c>
    </row>
    <row r="3698" spans="1:4" ht="33.950000000000003" customHeight="1" x14ac:dyDescent="0.2">
      <c r="A3698" s="20" t="s">
        <v>18793</v>
      </c>
      <c r="B3698" s="21" t="s">
        <v>18794</v>
      </c>
      <c r="C3698" s="22" t="s">
        <v>97</v>
      </c>
      <c r="D3698" s="23" t="s">
        <v>12297</v>
      </c>
    </row>
    <row r="3699" spans="1:4" ht="33.950000000000003" customHeight="1" x14ac:dyDescent="0.2">
      <c r="A3699" s="20" t="s">
        <v>18795</v>
      </c>
      <c r="B3699" s="21" t="s">
        <v>18796</v>
      </c>
      <c r="C3699" s="22" t="s">
        <v>97</v>
      </c>
      <c r="D3699" s="23" t="s">
        <v>9747</v>
      </c>
    </row>
    <row r="3700" spans="1:4" ht="33.950000000000003" customHeight="1" x14ac:dyDescent="0.2">
      <c r="A3700" s="20" t="s">
        <v>18797</v>
      </c>
      <c r="B3700" s="21" t="s">
        <v>18798</v>
      </c>
      <c r="C3700" s="22" t="s">
        <v>97</v>
      </c>
      <c r="D3700" s="23" t="s">
        <v>18799</v>
      </c>
    </row>
    <row r="3701" spans="1:4" ht="33.950000000000003" customHeight="1" x14ac:dyDescent="0.2">
      <c r="A3701" s="20" t="s">
        <v>18800</v>
      </c>
      <c r="B3701" s="21" t="s">
        <v>18801</v>
      </c>
      <c r="C3701" s="22" t="s">
        <v>97</v>
      </c>
      <c r="D3701" s="23" t="s">
        <v>18802</v>
      </c>
    </row>
    <row r="3702" spans="1:4" ht="33.950000000000003" customHeight="1" x14ac:dyDescent="0.2">
      <c r="A3702" s="20" t="s">
        <v>18803</v>
      </c>
      <c r="B3702" s="21" t="s">
        <v>18804</v>
      </c>
      <c r="C3702" s="22" t="s">
        <v>97</v>
      </c>
      <c r="D3702" s="23" t="s">
        <v>18805</v>
      </c>
    </row>
    <row r="3703" spans="1:4" ht="33.950000000000003" customHeight="1" x14ac:dyDescent="0.2">
      <c r="A3703" s="20" t="s">
        <v>18806</v>
      </c>
      <c r="B3703" s="21" t="s">
        <v>18807</v>
      </c>
      <c r="C3703" s="22" t="s">
        <v>97</v>
      </c>
      <c r="D3703" s="23" t="s">
        <v>18808</v>
      </c>
    </row>
    <row r="3704" spans="1:4" ht="33.950000000000003" customHeight="1" x14ac:dyDescent="0.2">
      <c r="A3704" s="20" t="s">
        <v>18809</v>
      </c>
      <c r="B3704" s="21" t="s">
        <v>18810</v>
      </c>
      <c r="C3704" s="22" t="s">
        <v>97</v>
      </c>
      <c r="D3704" s="23" t="s">
        <v>18811</v>
      </c>
    </row>
    <row r="3705" spans="1:4" ht="33.950000000000003" customHeight="1" x14ac:dyDescent="0.2">
      <c r="A3705" s="20" t="s">
        <v>18812</v>
      </c>
      <c r="B3705" s="21" t="s">
        <v>18813</v>
      </c>
      <c r="C3705" s="22" t="s">
        <v>97</v>
      </c>
      <c r="D3705" s="23" t="s">
        <v>18814</v>
      </c>
    </row>
    <row r="3706" spans="1:4" ht="33.950000000000003" customHeight="1" x14ac:dyDescent="0.2">
      <c r="A3706" s="20" t="s">
        <v>18815</v>
      </c>
      <c r="B3706" s="21" t="s">
        <v>18816</v>
      </c>
      <c r="C3706" s="22" t="s">
        <v>97</v>
      </c>
      <c r="D3706" s="23" t="s">
        <v>11110</v>
      </c>
    </row>
    <row r="3707" spans="1:4" ht="33.950000000000003" customHeight="1" x14ac:dyDescent="0.2">
      <c r="A3707" s="20" t="s">
        <v>18817</v>
      </c>
      <c r="B3707" s="21" t="s">
        <v>18818</v>
      </c>
      <c r="C3707" s="22" t="s">
        <v>97</v>
      </c>
      <c r="D3707" s="23" t="s">
        <v>8377</v>
      </c>
    </row>
    <row r="3708" spans="1:4" ht="33.950000000000003" customHeight="1" x14ac:dyDescent="0.2">
      <c r="A3708" s="20" t="s">
        <v>18819</v>
      </c>
      <c r="B3708" s="21" t="s">
        <v>18820</v>
      </c>
      <c r="C3708" s="22" t="s">
        <v>97</v>
      </c>
      <c r="D3708" s="23" t="s">
        <v>10535</v>
      </c>
    </row>
    <row r="3709" spans="1:4" ht="33.950000000000003" customHeight="1" x14ac:dyDescent="0.2">
      <c r="A3709" s="20" t="s">
        <v>18821</v>
      </c>
      <c r="B3709" s="21" t="s">
        <v>18822</v>
      </c>
      <c r="C3709" s="22" t="s">
        <v>97</v>
      </c>
      <c r="D3709" s="23" t="s">
        <v>10923</v>
      </c>
    </row>
    <row r="3710" spans="1:4" ht="33.950000000000003" customHeight="1" x14ac:dyDescent="0.2">
      <c r="A3710" s="20" t="s">
        <v>18823</v>
      </c>
      <c r="B3710" s="21" t="s">
        <v>18824</v>
      </c>
      <c r="C3710" s="22" t="s">
        <v>97</v>
      </c>
      <c r="D3710" s="23" t="s">
        <v>9893</v>
      </c>
    </row>
    <row r="3711" spans="1:4" ht="33.950000000000003" customHeight="1" x14ac:dyDescent="0.2">
      <c r="A3711" s="20" t="s">
        <v>18825</v>
      </c>
      <c r="B3711" s="21" t="s">
        <v>18826</v>
      </c>
      <c r="C3711" s="22" t="s">
        <v>97</v>
      </c>
      <c r="D3711" s="23" t="s">
        <v>16242</v>
      </c>
    </row>
    <row r="3712" spans="1:4" ht="33.950000000000003" customHeight="1" x14ac:dyDescent="0.2">
      <c r="A3712" s="20" t="s">
        <v>18827</v>
      </c>
      <c r="B3712" s="21" t="s">
        <v>18828</v>
      </c>
      <c r="C3712" s="22" t="s">
        <v>97</v>
      </c>
      <c r="D3712" s="23" t="s">
        <v>15087</v>
      </c>
    </row>
    <row r="3713" spans="1:4" ht="33.950000000000003" customHeight="1" x14ac:dyDescent="0.2">
      <c r="A3713" s="20" t="s">
        <v>18829</v>
      </c>
      <c r="B3713" s="21" t="s">
        <v>18830</v>
      </c>
      <c r="C3713" s="22" t="s">
        <v>97</v>
      </c>
      <c r="D3713" s="23" t="s">
        <v>18831</v>
      </c>
    </row>
    <row r="3714" spans="1:4" ht="33.950000000000003" customHeight="1" x14ac:dyDescent="0.2">
      <c r="A3714" s="20" t="s">
        <v>18832</v>
      </c>
      <c r="B3714" s="21" t="s">
        <v>18833</v>
      </c>
      <c r="C3714" s="22" t="s">
        <v>97</v>
      </c>
      <c r="D3714" s="23" t="s">
        <v>9540</v>
      </c>
    </row>
    <row r="3715" spans="1:4" ht="33.950000000000003" customHeight="1" x14ac:dyDescent="0.2">
      <c r="A3715" s="20" t="s">
        <v>18834</v>
      </c>
      <c r="B3715" s="21" t="s">
        <v>18835</v>
      </c>
      <c r="C3715" s="22" t="s">
        <v>97</v>
      </c>
      <c r="D3715" s="23" t="s">
        <v>18836</v>
      </c>
    </row>
    <row r="3716" spans="1:4" ht="33.950000000000003" customHeight="1" x14ac:dyDescent="0.2">
      <c r="A3716" s="20" t="s">
        <v>18837</v>
      </c>
      <c r="B3716" s="21" t="s">
        <v>18838</v>
      </c>
      <c r="C3716" s="22" t="s">
        <v>97</v>
      </c>
      <c r="D3716" s="23" t="s">
        <v>15267</v>
      </c>
    </row>
    <row r="3717" spans="1:4" ht="33.950000000000003" customHeight="1" x14ac:dyDescent="0.2">
      <c r="A3717" s="20" t="s">
        <v>18839</v>
      </c>
      <c r="B3717" s="21" t="s">
        <v>18840</v>
      </c>
      <c r="C3717" s="22" t="s">
        <v>97</v>
      </c>
      <c r="D3717" s="23" t="s">
        <v>16098</v>
      </c>
    </row>
    <row r="3718" spans="1:4" ht="33.950000000000003" customHeight="1" x14ac:dyDescent="0.2">
      <c r="A3718" s="20" t="s">
        <v>18841</v>
      </c>
      <c r="B3718" s="21" t="s">
        <v>18842</v>
      </c>
      <c r="C3718" s="22" t="s">
        <v>97</v>
      </c>
      <c r="D3718" s="23" t="s">
        <v>18843</v>
      </c>
    </row>
    <row r="3719" spans="1:4" ht="33.950000000000003" customHeight="1" x14ac:dyDescent="0.2">
      <c r="A3719" s="20" t="s">
        <v>18844</v>
      </c>
      <c r="B3719" s="21" t="s">
        <v>18845</v>
      </c>
      <c r="C3719" s="22" t="s">
        <v>97</v>
      </c>
      <c r="D3719" s="23" t="s">
        <v>11180</v>
      </c>
    </row>
    <row r="3720" spans="1:4" ht="33.950000000000003" customHeight="1" x14ac:dyDescent="0.2">
      <c r="A3720" s="20" t="s">
        <v>18846</v>
      </c>
      <c r="B3720" s="21" t="s">
        <v>18847</v>
      </c>
      <c r="C3720" s="22" t="s">
        <v>97</v>
      </c>
      <c r="D3720" s="23" t="s">
        <v>18848</v>
      </c>
    </row>
    <row r="3721" spans="1:4" ht="33.950000000000003" customHeight="1" x14ac:dyDescent="0.2">
      <c r="A3721" s="20" t="s">
        <v>18849</v>
      </c>
      <c r="B3721" s="21" t="s">
        <v>18850</v>
      </c>
      <c r="C3721" s="22" t="s">
        <v>97</v>
      </c>
      <c r="D3721" s="23" t="s">
        <v>18851</v>
      </c>
    </row>
    <row r="3722" spans="1:4" ht="33.950000000000003" customHeight="1" x14ac:dyDescent="0.2">
      <c r="A3722" s="20" t="s">
        <v>18852</v>
      </c>
      <c r="B3722" s="21" t="s">
        <v>18853</v>
      </c>
      <c r="C3722" s="22" t="s">
        <v>97</v>
      </c>
      <c r="D3722" s="23" t="s">
        <v>18712</v>
      </c>
    </row>
    <row r="3723" spans="1:4" ht="33.950000000000003" customHeight="1" x14ac:dyDescent="0.2">
      <c r="A3723" s="20" t="s">
        <v>18854</v>
      </c>
      <c r="B3723" s="21" t="s">
        <v>18855</v>
      </c>
      <c r="C3723" s="22" t="s">
        <v>97</v>
      </c>
      <c r="D3723" s="23" t="s">
        <v>18856</v>
      </c>
    </row>
    <row r="3724" spans="1:4" ht="33.950000000000003" customHeight="1" x14ac:dyDescent="0.2">
      <c r="A3724" s="20" t="s">
        <v>18857</v>
      </c>
      <c r="B3724" s="21" t="s">
        <v>18858</v>
      </c>
      <c r="C3724" s="22" t="s">
        <v>97</v>
      </c>
      <c r="D3724" s="23" t="s">
        <v>18859</v>
      </c>
    </row>
    <row r="3725" spans="1:4" ht="33.950000000000003" customHeight="1" x14ac:dyDescent="0.2">
      <c r="A3725" s="20" t="s">
        <v>18860</v>
      </c>
      <c r="B3725" s="21" t="s">
        <v>18861</v>
      </c>
      <c r="C3725" s="22" t="s">
        <v>97</v>
      </c>
      <c r="D3725" s="23" t="s">
        <v>18862</v>
      </c>
    </row>
    <row r="3726" spans="1:4" ht="33.950000000000003" customHeight="1" x14ac:dyDescent="0.2">
      <c r="A3726" s="20" t="s">
        <v>18863</v>
      </c>
      <c r="B3726" s="21" t="s">
        <v>18864</v>
      </c>
      <c r="C3726" s="22" t="s">
        <v>97</v>
      </c>
      <c r="D3726" s="23" t="s">
        <v>18865</v>
      </c>
    </row>
    <row r="3727" spans="1:4" ht="33.950000000000003" customHeight="1" x14ac:dyDescent="0.2">
      <c r="A3727" s="20" t="s">
        <v>18866</v>
      </c>
      <c r="B3727" s="21" t="s">
        <v>18867</v>
      </c>
      <c r="C3727" s="22" t="s">
        <v>97</v>
      </c>
      <c r="D3727" s="23" t="s">
        <v>18868</v>
      </c>
    </row>
    <row r="3728" spans="1:4" ht="33.950000000000003" customHeight="1" x14ac:dyDescent="0.2">
      <c r="A3728" s="20" t="s">
        <v>18869</v>
      </c>
      <c r="B3728" s="21" t="s">
        <v>18870</v>
      </c>
      <c r="C3728" s="22" t="s">
        <v>97</v>
      </c>
      <c r="D3728" s="23" t="s">
        <v>18871</v>
      </c>
    </row>
    <row r="3729" spans="1:4" ht="33.950000000000003" customHeight="1" x14ac:dyDescent="0.2">
      <c r="A3729" s="20" t="s">
        <v>18872</v>
      </c>
      <c r="B3729" s="21" t="s">
        <v>18873</v>
      </c>
      <c r="C3729" s="22" t="s">
        <v>97</v>
      </c>
      <c r="D3729" s="23" t="s">
        <v>18874</v>
      </c>
    </row>
    <row r="3730" spans="1:4" ht="33.950000000000003" customHeight="1" x14ac:dyDescent="0.2">
      <c r="A3730" s="20" t="s">
        <v>18875</v>
      </c>
      <c r="B3730" s="21" t="s">
        <v>18876</v>
      </c>
      <c r="C3730" s="22" t="s">
        <v>97</v>
      </c>
      <c r="D3730" s="23" t="s">
        <v>18877</v>
      </c>
    </row>
    <row r="3731" spans="1:4" ht="33.950000000000003" customHeight="1" x14ac:dyDescent="0.2">
      <c r="A3731" s="20" t="s">
        <v>18878</v>
      </c>
      <c r="B3731" s="21" t="s">
        <v>18879</v>
      </c>
      <c r="C3731" s="22" t="s">
        <v>97</v>
      </c>
      <c r="D3731" s="23" t="s">
        <v>18880</v>
      </c>
    </row>
    <row r="3732" spans="1:4" ht="33.950000000000003" customHeight="1" x14ac:dyDescent="0.2">
      <c r="A3732" s="20" t="s">
        <v>18881</v>
      </c>
      <c r="B3732" s="21" t="s">
        <v>18882</v>
      </c>
      <c r="C3732" s="22" t="s">
        <v>97</v>
      </c>
      <c r="D3732" s="23" t="s">
        <v>13332</v>
      </c>
    </row>
    <row r="3733" spans="1:4" ht="33.950000000000003" customHeight="1" x14ac:dyDescent="0.2">
      <c r="A3733" s="20" t="s">
        <v>18883</v>
      </c>
      <c r="B3733" s="21" t="s">
        <v>18884</v>
      </c>
      <c r="C3733" s="22" t="s">
        <v>97</v>
      </c>
      <c r="D3733" s="23" t="s">
        <v>18885</v>
      </c>
    </row>
    <row r="3734" spans="1:4" ht="33.950000000000003" customHeight="1" x14ac:dyDescent="0.2">
      <c r="A3734" s="20" t="s">
        <v>18886</v>
      </c>
      <c r="B3734" s="21" t="s">
        <v>18887</v>
      </c>
      <c r="C3734" s="22" t="s">
        <v>97</v>
      </c>
      <c r="D3734" s="23" t="s">
        <v>18888</v>
      </c>
    </row>
    <row r="3735" spans="1:4" ht="33.950000000000003" customHeight="1" x14ac:dyDescent="0.2">
      <c r="A3735" s="20" t="s">
        <v>18889</v>
      </c>
      <c r="B3735" s="21" t="s">
        <v>18890</v>
      </c>
      <c r="C3735" s="22" t="s">
        <v>97</v>
      </c>
      <c r="D3735" s="23" t="s">
        <v>9489</v>
      </c>
    </row>
    <row r="3736" spans="1:4" ht="33.950000000000003" customHeight="1" x14ac:dyDescent="0.2">
      <c r="A3736" s="20" t="s">
        <v>18891</v>
      </c>
      <c r="B3736" s="21" t="s">
        <v>18892</v>
      </c>
      <c r="C3736" s="22" t="s">
        <v>97</v>
      </c>
      <c r="D3736" s="23" t="s">
        <v>10159</v>
      </c>
    </row>
    <row r="3737" spans="1:4" ht="33.950000000000003" customHeight="1" x14ac:dyDescent="0.2">
      <c r="A3737" s="20" t="s">
        <v>18893</v>
      </c>
      <c r="B3737" s="21" t="s">
        <v>18894</v>
      </c>
      <c r="C3737" s="22" t="s">
        <v>97</v>
      </c>
      <c r="D3737" s="23" t="s">
        <v>18895</v>
      </c>
    </row>
    <row r="3738" spans="1:4" ht="33.950000000000003" customHeight="1" x14ac:dyDescent="0.2">
      <c r="A3738" s="20" t="s">
        <v>18896</v>
      </c>
      <c r="B3738" s="21" t="s">
        <v>18897</v>
      </c>
      <c r="C3738" s="22" t="s">
        <v>97</v>
      </c>
      <c r="D3738" s="23" t="s">
        <v>15879</v>
      </c>
    </row>
    <row r="3739" spans="1:4" ht="33.950000000000003" customHeight="1" x14ac:dyDescent="0.2">
      <c r="A3739" s="20" t="s">
        <v>18898</v>
      </c>
      <c r="B3739" s="21" t="s">
        <v>18899</v>
      </c>
      <c r="C3739" s="22" t="s">
        <v>97</v>
      </c>
      <c r="D3739" s="23" t="s">
        <v>11420</v>
      </c>
    </row>
    <row r="3740" spans="1:4" ht="33.950000000000003" customHeight="1" x14ac:dyDescent="0.2">
      <c r="A3740" s="20" t="s">
        <v>18900</v>
      </c>
      <c r="B3740" s="21" t="s">
        <v>18901</v>
      </c>
      <c r="C3740" s="22" t="s">
        <v>97</v>
      </c>
      <c r="D3740" s="23" t="s">
        <v>12315</v>
      </c>
    </row>
    <row r="3741" spans="1:4" ht="33.950000000000003" customHeight="1" x14ac:dyDescent="0.2">
      <c r="A3741" s="20" t="s">
        <v>18902</v>
      </c>
      <c r="B3741" s="21" t="s">
        <v>18903</v>
      </c>
      <c r="C3741" s="22" t="s">
        <v>97</v>
      </c>
      <c r="D3741" s="23" t="s">
        <v>18904</v>
      </c>
    </row>
    <row r="3742" spans="1:4" ht="33.950000000000003" customHeight="1" x14ac:dyDescent="0.2">
      <c r="A3742" s="20" t="s">
        <v>18905</v>
      </c>
      <c r="B3742" s="21" t="s">
        <v>18906</v>
      </c>
      <c r="C3742" s="22" t="s">
        <v>97</v>
      </c>
      <c r="D3742" s="23" t="s">
        <v>18907</v>
      </c>
    </row>
    <row r="3743" spans="1:4" ht="33.950000000000003" customHeight="1" x14ac:dyDescent="0.2">
      <c r="A3743" s="20" t="s">
        <v>18908</v>
      </c>
      <c r="B3743" s="21" t="s">
        <v>18909</v>
      </c>
      <c r="C3743" s="22" t="s">
        <v>97</v>
      </c>
      <c r="D3743" s="23" t="s">
        <v>15629</v>
      </c>
    </row>
    <row r="3744" spans="1:4" ht="33.950000000000003" customHeight="1" x14ac:dyDescent="0.2">
      <c r="A3744" s="20" t="s">
        <v>18910</v>
      </c>
      <c r="B3744" s="21" t="s">
        <v>18911</v>
      </c>
      <c r="C3744" s="22" t="s">
        <v>97</v>
      </c>
      <c r="D3744" s="23" t="s">
        <v>15186</v>
      </c>
    </row>
    <row r="3745" spans="1:4" ht="33.950000000000003" customHeight="1" x14ac:dyDescent="0.2">
      <c r="A3745" s="20" t="s">
        <v>18912</v>
      </c>
      <c r="B3745" s="21" t="s">
        <v>18913</v>
      </c>
      <c r="C3745" s="22" t="s">
        <v>97</v>
      </c>
      <c r="D3745" s="23" t="s">
        <v>18914</v>
      </c>
    </row>
    <row r="3746" spans="1:4" ht="33.950000000000003" customHeight="1" x14ac:dyDescent="0.2">
      <c r="A3746" s="20" t="s">
        <v>18915</v>
      </c>
      <c r="B3746" s="21" t="s">
        <v>18916</v>
      </c>
      <c r="C3746" s="22" t="s">
        <v>97</v>
      </c>
      <c r="D3746" s="23" t="s">
        <v>8227</v>
      </c>
    </row>
    <row r="3747" spans="1:4" ht="33.950000000000003" customHeight="1" x14ac:dyDescent="0.2">
      <c r="A3747" s="20" t="s">
        <v>18917</v>
      </c>
      <c r="B3747" s="21" t="s">
        <v>18918</v>
      </c>
      <c r="C3747" s="22" t="s">
        <v>97</v>
      </c>
      <c r="D3747" s="23" t="s">
        <v>18919</v>
      </c>
    </row>
    <row r="3748" spans="1:4" ht="33.950000000000003" customHeight="1" x14ac:dyDescent="0.2">
      <c r="A3748" s="20" t="s">
        <v>18920</v>
      </c>
      <c r="B3748" s="21" t="s">
        <v>18921</v>
      </c>
      <c r="C3748" s="22" t="s">
        <v>97</v>
      </c>
      <c r="D3748" s="23" t="s">
        <v>18922</v>
      </c>
    </row>
    <row r="3749" spans="1:4" ht="33.950000000000003" customHeight="1" x14ac:dyDescent="0.2">
      <c r="A3749" s="20" t="s">
        <v>18923</v>
      </c>
      <c r="B3749" s="21" t="s">
        <v>18924</v>
      </c>
      <c r="C3749" s="22" t="s">
        <v>97</v>
      </c>
      <c r="D3749" s="23" t="s">
        <v>8949</v>
      </c>
    </row>
    <row r="3750" spans="1:4" ht="33.950000000000003" customHeight="1" x14ac:dyDescent="0.2">
      <c r="A3750" s="20" t="s">
        <v>18925</v>
      </c>
      <c r="B3750" s="21" t="s">
        <v>18926</v>
      </c>
      <c r="C3750" s="22" t="s">
        <v>97</v>
      </c>
      <c r="D3750" s="23" t="s">
        <v>18927</v>
      </c>
    </row>
    <row r="3751" spans="1:4" ht="33.950000000000003" customHeight="1" x14ac:dyDescent="0.2">
      <c r="A3751" s="20" t="s">
        <v>18928</v>
      </c>
      <c r="B3751" s="21" t="s">
        <v>18929</v>
      </c>
      <c r="C3751" s="22" t="s">
        <v>97</v>
      </c>
      <c r="D3751" s="23" t="s">
        <v>18930</v>
      </c>
    </row>
    <row r="3752" spans="1:4" ht="33.950000000000003" customHeight="1" x14ac:dyDescent="0.2">
      <c r="A3752" s="20" t="s">
        <v>18931</v>
      </c>
      <c r="B3752" s="21" t="s">
        <v>18932</v>
      </c>
      <c r="C3752" s="22" t="s">
        <v>97</v>
      </c>
      <c r="D3752" s="23" t="s">
        <v>18933</v>
      </c>
    </row>
    <row r="3753" spans="1:4" ht="33.950000000000003" customHeight="1" x14ac:dyDescent="0.2">
      <c r="A3753" s="20" t="s">
        <v>18934</v>
      </c>
      <c r="B3753" s="21" t="s">
        <v>18935</v>
      </c>
      <c r="C3753" s="22" t="s">
        <v>97</v>
      </c>
      <c r="D3753" s="23" t="s">
        <v>18936</v>
      </c>
    </row>
    <row r="3754" spans="1:4" ht="33.950000000000003" customHeight="1" x14ac:dyDescent="0.2">
      <c r="A3754" s="20" t="s">
        <v>18937</v>
      </c>
      <c r="B3754" s="21" t="s">
        <v>18938</v>
      </c>
      <c r="C3754" s="22" t="s">
        <v>97</v>
      </c>
      <c r="D3754" s="23" t="s">
        <v>11174</v>
      </c>
    </row>
    <row r="3755" spans="1:4" ht="33.950000000000003" customHeight="1" x14ac:dyDescent="0.2">
      <c r="A3755" s="20" t="s">
        <v>18939</v>
      </c>
      <c r="B3755" s="21" t="s">
        <v>18940</v>
      </c>
      <c r="C3755" s="22" t="s">
        <v>97</v>
      </c>
      <c r="D3755" s="23" t="s">
        <v>18941</v>
      </c>
    </row>
    <row r="3756" spans="1:4" ht="33.950000000000003" customHeight="1" x14ac:dyDescent="0.2">
      <c r="A3756" s="20" t="s">
        <v>18942</v>
      </c>
      <c r="B3756" s="21" t="s">
        <v>18943</v>
      </c>
      <c r="C3756" s="22" t="s">
        <v>97</v>
      </c>
      <c r="D3756" s="23" t="s">
        <v>8149</v>
      </c>
    </row>
    <row r="3757" spans="1:4" ht="33.950000000000003" customHeight="1" x14ac:dyDescent="0.2">
      <c r="A3757" s="20" t="s">
        <v>18944</v>
      </c>
      <c r="B3757" s="21" t="s">
        <v>18945</v>
      </c>
      <c r="C3757" s="22" t="s">
        <v>97</v>
      </c>
      <c r="D3757" s="23" t="s">
        <v>18084</v>
      </c>
    </row>
    <row r="3758" spans="1:4" ht="33.950000000000003" customHeight="1" x14ac:dyDescent="0.2">
      <c r="A3758" s="20" t="s">
        <v>18946</v>
      </c>
      <c r="B3758" s="21" t="s">
        <v>18947</v>
      </c>
      <c r="C3758" s="22" t="s">
        <v>97</v>
      </c>
      <c r="D3758" s="23" t="s">
        <v>17248</v>
      </c>
    </row>
    <row r="3759" spans="1:4" ht="33.950000000000003" customHeight="1" x14ac:dyDescent="0.2">
      <c r="A3759" s="20" t="s">
        <v>18948</v>
      </c>
      <c r="B3759" s="21" t="s">
        <v>18949</v>
      </c>
      <c r="C3759" s="22" t="s">
        <v>97</v>
      </c>
      <c r="D3759" s="23" t="s">
        <v>18950</v>
      </c>
    </row>
    <row r="3760" spans="1:4" ht="33.950000000000003" customHeight="1" x14ac:dyDescent="0.2">
      <c r="A3760" s="20" t="s">
        <v>18951</v>
      </c>
      <c r="B3760" s="21" t="s">
        <v>18952</v>
      </c>
      <c r="C3760" s="22" t="s">
        <v>97</v>
      </c>
      <c r="D3760" s="23" t="s">
        <v>18953</v>
      </c>
    </row>
    <row r="3761" spans="1:4" ht="33.950000000000003" customHeight="1" x14ac:dyDescent="0.2">
      <c r="A3761" s="20" t="s">
        <v>18954</v>
      </c>
      <c r="B3761" s="21" t="s">
        <v>18955</v>
      </c>
      <c r="C3761" s="22" t="s">
        <v>97</v>
      </c>
      <c r="D3761" s="23" t="s">
        <v>18956</v>
      </c>
    </row>
    <row r="3762" spans="1:4" ht="33.950000000000003" customHeight="1" x14ac:dyDescent="0.2">
      <c r="A3762" s="20" t="s">
        <v>18957</v>
      </c>
      <c r="B3762" s="21" t="s">
        <v>18958</v>
      </c>
      <c r="C3762" s="22" t="s">
        <v>97</v>
      </c>
      <c r="D3762" s="23" t="s">
        <v>18959</v>
      </c>
    </row>
    <row r="3763" spans="1:4" ht="33.950000000000003" customHeight="1" x14ac:dyDescent="0.2">
      <c r="A3763" s="20" t="s">
        <v>18960</v>
      </c>
      <c r="B3763" s="21" t="s">
        <v>18961</v>
      </c>
      <c r="C3763" s="22" t="s">
        <v>97</v>
      </c>
      <c r="D3763" s="23" t="s">
        <v>18962</v>
      </c>
    </row>
    <row r="3764" spans="1:4" ht="33.950000000000003" customHeight="1" x14ac:dyDescent="0.2">
      <c r="A3764" s="20" t="s">
        <v>18963</v>
      </c>
      <c r="B3764" s="21" t="s">
        <v>18964</v>
      </c>
      <c r="C3764" s="22" t="s">
        <v>97</v>
      </c>
      <c r="D3764" s="23" t="s">
        <v>18965</v>
      </c>
    </row>
    <row r="3765" spans="1:4" ht="33.950000000000003" customHeight="1" x14ac:dyDescent="0.2">
      <c r="A3765" s="20" t="s">
        <v>18966</v>
      </c>
      <c r="B3765" s="21" t="s">
        <v>18967</v>
      </c>
      <c r="C3765" s="22" t="s">
        <v>97</v>
      </c>
      <c r="D3765" s="23" t="s">
        <v>18968</v>
      </c>
    </row>
    <row r="3766" spans="1:4" ht="33.950000000000003" customHeight="1" x14ac:dyDescent="0.2">
      <c r="A3766" s="20" t="s">
        <v>18969</v>
      </c>
      <c r="B3766" s="21" t="s">
        <v>18970</v>
      </c>
      <c r="C3766" s="22" t="s">
        <v>97</v>
      </c>
      <c r="D3766" s="23" t="s">
        <v>18971</v>
      </c>
    </row>
    <row r="3767" spans="1:4" ht="33.950000000000003" customHeight="1" x14ac:dyDescent="0.2">
      <c r="A3767" s="20" t="s">
        <v>18972</v>
      </c>
      <c r="B3767" s="21" t="s">
        <v>18973</v>
      </c>
      <c r="C3767" s="22" t="s">
        <v>97</v>
      </c>
      <c r="D3767" s="23" t="s">
        <v>18974</v>
      </c>
    </row>
    <row r="3768" spans="1:4" ht="33.950000000000003" customHeight="1" x14ac:dyDescent="0.2">
      <c r="A3768" s="20" t="s">
        <v>18975</v>
      </c>
      <c r="B3768" s="21" t="s">
        <v>18976</v>
      </c>
      <c r="C3768" s="22" t="s">
        <v>97</v>
      </c>
      <c r="D3768" s="23" t="s">
        <v>18977</v>
      </c>
    </row>
    <row r="3769" spans="1:4" ht="33.950000000000003" customHeight="1" x14ac:dyDescent="0.2">
      <c r="A3769" s="20" t="s">
        <v>18978</v>
      </c>
      <c r="B3769" s="21" t="s">
        <v>18979</v>
      </c>
      <c r="C3769" s="22" t="s">
        <v>97</v>
      </c>
      <c r="D3769" s="23" t="s">
        <v>18980</v>
      </c>
    </row>
    <row r="3770" spans="1:4" ht="33.950000000000003" customHeight="1" x14ac:dyDescent="0.2">
      <c r="A3770" s="20" t="s">
        <v>18981</v>
      </c>
      <c r="B3770" s="21" t="s">
        <v>18982</v>
      </c>
      <c r="C3770" s="22" t="s">
        <v>97</v>
      </c>
      <c r="D3770" s="23" t="s">
        <v>18983</v>
      </c>
    </row>
    <row r="3771" spans="1:4" ht="33.950000000000003" customHeight="1" x14ac:dyDescent="0.2">
      <c r="A3771" s="20" t="s">
        <v>18984</v>
      </c>
      <c r="B3771" s="21" t="s">
        <v>18985</v>
      </c>
      <c r="C3771" s="22" t="s">
        <v>97</v>
      </c>
      <c r="D3771" s="23" t="s">
        <v>18986</v>
      </c>
    </row>
    <row r="3772" spans="1:4" ht="33.950000000000003" customHeight="1" x14ac:dyDescent="0.2">
      <c r="A3772" s="20" t="s">
        <v>18987</v>
      </c>
      <c r="B3772" s="21" t="s">
        <v>18988</v>
      </c>
      <c r="C3772" s="22" t="s">
        <v>97</v>
      </c>
      <c r="D3772" s="23" t="s">
        <v>18989</v>
      </c>
    </row>
    <row r="3773" spans="1:4" ht="33.950000000000003" customHeight="1" x14ac:dyDescent="0.2">
      <c r="A3773" s="20" t="s">
        <v>18990</v>
      </c>
      <c r="B3773" s="21" t="s">
        <v>18991</v>
      </c>
      <c r="C3773" s="22" t="s">
        <v>97</v>
      </c>
      <c r="D3773" s="23" t="s">
        <v>18992</v>
      </c>
    </row>
    <row r="3774" spans="1:4" ht="33.950000000000003" customHeight="1" x14ac:dyDescent="0.2">
      <c r="A3774" s="20" t="s">
        <v>18993</v>
      </c>
      <c r="B3774" s="21" t="s">
        <v>18994</v>
      </c>
      <c r="C3774" s="22" t="s">
        <v>97</v>
      </c>
      <c r="D3774" s="23" t="s">
        <v>18995</v>
      </c>
    </row>
    <row r="3775" spans="1:4" ht="33.950000000000003" customHeight="1" x14ac:dyDescent="0.2">
      <c r="A3775" s="20" t="s">
        <v>18996</v>
      </c>
      <c r="B3775" s="21" t="s">
        <v>18997</v>
      </c>
      <c r="C3775" s="22" t="s">
        <v>97</v>
      </c>
      <c r="D3775" s="23" t="s">
        <v>18998</v>
      </c>
    </row>
    <row r="3776" spans="1:4" ht="33.950000000000003" customHeight="1" x14ac:dyDescent="0.2">
      <c r="A3776" s="20" t="s">
        <v>18999</v>
      </c>
      <c r="B3776" s="21" t="s">
        <v>19000</v>
      </c>
      <c r="C3776" s="22" t="s">
        <v>97</v>
      </c>
      <c r="D3776" s="23" t="s">
        <v>19001</v>
      </c>
    </row>
    <row r="3777" spans="1:4" ht="33.950000000000003" customHeight="1" x14ac:dyDescent="0.2">
      <c r="A3777" s="20" t="s">
        <v>19002</v>
      </c>
      <c r="B3777" s="21" t="s">
        <v>19003</v>
      </c>
      <c r="C3777" s="22" t="s">
        <v>97</v>
      </c>
      <c r="D3777" s="23" t="s">
        <v>14476</v>
      </c>
    </row>
    <row r="3778" spans="1:4" ht="33.950000000000003" customHeight="1" x14ac:dyDescent="0.2">
      <c r="A3778" s="20" t="s">
        <v>19004</v>
      </c>
      <c r="B3778" s="21" t="s">
        <v>19005</v>
      </c>
      <c r="C3778" s="22" t="s">
        <v>97</v>
      </c>
      <c r="D3778" s="23" t="s">
        <v>19006</v>
      </c>
    </row>
    <row r="3779" spans="1:4" ht="33.950000000000003" customHeight="1" x14ac:dyDescent="0.2">
      <c r="A3779" s="20" t="s">
        <v>19007</v>
      </c>
      <c r="B3779" s="21" t="s">
        <v>19008</v>
      </c>
      <c r="C3779" s="22" t="s">
        <v>97</v>
      </c>
      <c r="D3779" s="23" t="s">
        <v>19009</v>
      </c>
    </row>
    <row r="3780" spans="1:4" ht="33.950000000000003" customHeight="1" x14ac:dyDescent="0.2">
      <c r="A3780" s="20" t="s">
        <v>19010</v>
      </c>
      <c r="B3780" s="21" t="s">
        <v>19011</v>
      </c>
      <c r="C3780" s="22" t="s">
        <v>97</v>
      </c>
      <c r="D3780" s="23" t="s">
        <v>19012</v>
      </c>
    </row>
    <row r="3781" spans="1:4" ht="33.950000000000003" customHeight="1" x14ac:dyDescent="0.2">
      <c r="A3781" s="20" t="s">
        <v>19013</v>
      </c>
      <c r="B3781" s="21" t="s">
        <v>19014</v>
      </c>
      <c r="C3781" s="22" t="s">
        <v>97</v>
      </c>
      <c r="D3781" s="23" t="s">
        <v>19015</v>
      </c>
    </row>
    <row r="3782" spans="1:4" ht="33.950000000000003" customHeight="1" x14ac:dyDescent="0.2">
      <c r="A3782" s="20" t="s">
        <v>19016</v>
      </c>
      <c r="B3782" s="21" t="s">
        <v>19017</v>
      </c>
      <c r="C3782" s="22" t="s">
        <v>97</v>
      </c>
      <c r="D3782" s="23" t="s">
        <v>19018</v>
      </c>
    </row>
    <row r="3783" spans="1:4" ht="33.950000000000003" customHeight="1" x14ac:dyDescent="0.2">
      <c r="A3783" s="20" t="s">
        <v>19019</v>
      </c>
      <c r="B3783" s="21" t="s">
        <v>19020</v>
      </c>
      <c r="C3783" s="22" t="s">
        <v>97</v>
      </c>
      <c r="D3783" s="23" t="s">
        <v>19021</v>
      </c>
    </row>
    <row r="3784" spans="1:4" ht="33.950000000000003" customHeight="1" x14ac:dyDescent="0.2">
      <c r="A3784" s="20" t="s">
        <v>19022</v>
      </c>
      <c r="B3784" s="21" t="s">
        <v>19023</v>
      </c>
      <c r="C3784" s="22" t="s">
        <v>97</v>
      </c>
      <c r="D3784" s="23" t="s">
        <v>19024</v>
      </c>
    </row>
    <row r="3785" spans="1:4" ht="33.950000000000003" customHeight="1" x14ac:dyDescent="0.2">
      <c r="A3785" s="20" t="s">
        <v>19025</v>
      </c>
      <c r="B3785" s="21" t="s">
        <v>19026</v>
      </c>
      <c r="C3785" s="22" t="s">
        <v>97</v>
      </c>
      <c r="D3785" s="23" t="s">
        <v>19027</v>
      </c>
    </row>
    <row r="3786" spans="1:4" ht="33.950000000000003" customHeight="1" x14ac:dyDescent="0.2">
      <c r="A3786" s="20" t="s">
        <v>19028</v>
      </c>
      <c r="B3786" s="21" t="s">
        <v>19029</v>
      </c>
      <c r="C3786" s="22" t="s">
        <v>97</v>
      </c>
      <c r="D3786" s="23" t="s">
        <v>19030</v>
      </c>
    </row>
    <row r="3787" spans="1:4" ht="33.950000000000003" customHeight="1" x14ac:dyDescent="0.2">
      <c r="A3787" s="20" t="s">
        <v>19031</v>
      </c>
      <c r="B3787" s="21" t="s">
        <v>19032</v>
      </c>
      <c r="C3787" s="22" t="s">
        <v>97</v>
      </c>
      <c r="D3787" s="23" t="s">
        <v>13626</v>
      </c>
    </row>
    <row r="3788" spans="1:4" ht="33.950000000000003" customHeight="1" x14ac:dyDescent="0.2">
      <c r="A3788" s="20" t="s">
        <v>19033</v>
      </c>
      <c r="B3788" s="21" t="s">
        <v>19034</v>
      </c>
      <c r="C3788" s="22" t="s">
        <v>97</v>
      </c>
      <c r="D3788" s="23" t="s">
        <v>19030</v>
      </c>
    </row>
    <row r="3789" spans="1:4" ht="33.950000000000003" customHeight="1" x14ac:dyDescent="0.2">
      <c r="A3789" s="20" t="s">
        <v>19035</v>
      </c>
      <c r="B3789" s="21" t="s">
        <v>19036</v>
      </c>
      <c r="C3789" s="22" t="s">
        <v>97</v>
      </c>
      <c r="D3789" s="23" t="s">
        <v>19037</v>
      </c>
    </row>
    <row r="3790" spans="1:4" ht="33.950000000000003" customHeight="1" x14ac:dyDescent="0.2">
      <c r="A3790" s="20" t="s">
        <v>19038</v>
      </c>
      <c r="B3790" s="21" t="s">
        <v>19039</v>
      </c>
      <c r="C3790" s="22" t="s">
        <v>97</v>
      </c>
      <c r="D3790" s="23" t="s">
        <v>19040</v>
      </c>
    </row>
    <row r="3791" spans="1:4" ht="33.950000000000003" customHeight="1" x14ac:dyDescent="0.2">
      <c r="A3791" s="20" t="s">
        <v>19041</v>
      </c>
      <c r="B3791" s="21" t="s">
        <v>19042</v>
      </c>
      <c r="C3791" s="22" t="s">
        <v>97</v>
      </c>
      <c r="D3791" s="23" t="s">
        <v>19043</v>
      </c>
    </row>
    <row r="3792" spans="1:4" ht="33.950000000000003" customHeight="1" x14ac:dyDescent="0.2">
      <c r="A3792" s="20" t="s">
        <v>19044</v>
      </c>
      <c r="B3792" s="21" t="s">
        <v>19045</v>
      </c>
      <c r="C3792" s="22" t="s">
        <v>97</v>
      </c>
      <c r="D3792" s="23" t="s">
        <v>19046</v>
      </c>
    </row>
    <row r="3793" spans="1:4" ht="33.950000000000003" customHeight="1" x14ac:dyDescent="0.2">
      <c r="A3793" s="20" t="s">
        <v>19047</v>
      </c>
      <c r="B3793" s="21" t="s">
        <v>19048</v>
      </c>
      <c r="C3793" s="22" t="s">
        <v>97</v>
      </c>
      <c r="D3793" s="23" t="s">
        <v>19049</v>
      </c>
    </row>
    <row r="3794" spans="1:4" ht="33.950000000000003" customHeight="1" x14ac:dyDescent="0.2">
      <c r="A3794" s="20" t="s">
        <v>19050</v>
      </c>
      <c r="B3794" s="21" t="s">
        <v>19051</v>
      </c>
      <c r="C3794" s="22" t="s">
        <v>97</v>
      </c>
      <c r="D3794" s="23" t="s">
        <v>19052</v>
      </c>
    </row>
    <row r="3795" spans="1:4" ht="33.950000000000003" customHeight="1" x14ac:dyDescent="0.2">
      <c r="A3795" s="20" t="s">
        <v>19053</v>
      </c>
      <c r="B3795" s="21" t="s">
        <v>19054</v>
      </c>
      <c r="C3795" s="22" t="s">
        <v>97</v>
      </c>
      <c r="D3795" s="23" t="s">
        <v>9875</v>
      </c>
    </row>
    <row r="3796" spans="1:4" ht="33.950000000000003" customHeight="1" x14ac:dyDescent="0.2">
      <c r="A3796" s="20" t="s">
        <v>19055</v>
      </c>
      <c r="B3796" s="21" t="s">
        <v>19056</v>
      </c>
      <c r="C3796" s="22" t="s">
        <v>97</v>
      </c>
      <c r="D3796" s="23" t="s">
        <v>9943</v>
      </c>
    </row>
    <row r="3797" spans="1:4" ht="33.950000000000003" customHeight="1" x14ac:dyDescent="0.2">
      <c r="A3797" s="20" t="s">
        <v>19057</v>
      </c>
      <c r="B3797" s="21" t="s">
        <v>19058</v>
      </c>
      <c r="C3797" s="22" t="s">
        <v>97</v>
      </c>
      <c r="D3797" s="23" t="s">
        <v>19059</v>
      </c>
    </row>
    <row r="3798" spans="1:4" ht="33.950000000000003" customHeight="1" x14ac:dyDescent="0.2">
      <c r="A3798" s="20" t="s">
        <v>19060</v>
      </c>
      <c r="B3798" s="21" t="s">
        <v>19061</v>
      </c>
      <c r="C3798" s="22" t="s">
        <v>97</v>
      </c>
      <c r="D3798" s="23" t="s">
        <v>19062</v>
      </c>
    </row>
    <row r="3799" spans="1:4" ht="33.950000000000003" customHeight="1" x14ac:dyDescent="0.2">
      <c r="A3799" s="20" t="s">
        <v>19063</v>
      </c>
      <c r="B3799" s="21" t="s">
        <v>19064</v>
      </c>
      <c r="C3799" s="22" t="s">
        <v>97</v>
      </c>
      <c r="D3799" s="23" t="s">
        <v>19065</v>
      </c>
    </row>
    <row r="3800" spans="1:4" ht="33.950000000000003" customHeight="1" x14ac:dyDescent="0.2">
      <c r="A3800" s="20" t="s">
        <v>19066</v>
      </c>
      <c r="B3800" s="21" t="s">
        <v>19067</v>
      </c>
      <c r="C3800" s="22" t="s">
        <v>97</v>
      </c>
      <c r="D3800" s="23" t="s">
        <v>19068</v>
      </c>
    </row>
    <row r="3801" spans="1:4" ht="33.950000000000003" customHeight="1" x14ac:dyDescent="0.2">
      <c r="A3801" s="20" t="s">
        <v>19069</v>
      </c>
      <c r="B3801" s="21" t="s">
        <v>19070</v>
      </c>
      <c r="C3801" s="22" t="s">
        <v>97</v>
      </c>
      <c r="D3801" s="23" t="s">
        <v>17712</v>
      </c>
    </row>
    <row r="3802" spans="1:4" ht="33.950000000000003" customHeight="1" x14ac:dyDescent="0.2">
      <c r="A3802" s="20" t="s">
        <v>19071</v>
      </c>
      <c r="B3802" s="21" t="s">
        <v>19072</v>
      </c>
      <c r="C3802" s="22" t="s">
        <v>97</v>
      </c>
      <c r="D3802" s="23" t="s">
        <v>19073</v>
      </c>
    </row>
    <row r="3803" spans="1:4" ht="33.950000000000003" customHeight="1" x14ac:dyDescent="0.2">
      <c r="A3803" s="20" t="s">
        <v>19074</v>
      </c>
      <c r="B3803" s="21" t="s">
        <v>19075</v>
      </c>
      <c r="C3803" s="22" t="s">
        <v>97</v>
      </c>
      <c r="D3803" s="23" t="s">
        <v>13302</v>
      </c>
    </row>
    <row r="3804" spans="1:4" ht="33.950000000000003" customHeight="1" x14ac:dyDescent="0.2">
      <c r="A3804" s="20" t="s">
        <v>19076</v>
      </c>
      <c r="B3804" s="21" t="s">
        <v>19077</v>
      </c>
      <c r="C3804" s="22" t="s">
        <v>97</v>
      </c>
      <c r="D3804" s="23" t="s">
        <v>9705</v>
      </c>
    </row>
    <row r="3805" spans="1:4" ht="33.950000000000003" customHeight="1" x14ac:dyDescent="0.2">
      <c r="A3805" s="20" t="s">
        <v>19078</v>
      </c>
      <c r="B3805" s="21" t="s">
        <v>19079</v>
      </c>
      <c r="C3805" s="22" t="s">
        <v>97</v>
      </c>
      <c r="D3805" s="23" t="s">
        <v>19080</v>
      </c>
    </row>
    <row r="3806" spans="1:4" ht="33.950000000000003" customHeight="1" x14ac:dyDescent="0.2">
      <c r="A3806" s="20" t="s">
        <v>19081</v>
      </c>
      <c r="B3806" s="21" t="s">
        <v>19082</v>
      </c>
      <c r="C3806" s="22" t="s">
        <v>97</v>
      </c>
      <c r="D3806" s="23" t="s">
        <v>19083</v>
      </c>
    </row>
    <row r="3807" spans="1:4" ht="33.950000000000003" customHeight="1" x14ac:dyDescent="0.2">
      <c r="A3807" s="20" t="s">
        <v>19084</v>
      </c>
      <c r="B3807" s="21" t="s">
        <v>19085</v>
      </c>
      <c r="C3807" s="22" t="s">
        <v>97</v>
      </c>
      <c r="D3807" s="23" t="s">
        <v>19086</v>
      </c>
    </row>
    <row r="3808" spans="1:4" ht="33.950000000000003" customHeight="1" x14ac:dyDescent="0.2">
      <c r="A3808" s="20" t="s">
        <v>19087</v>
      </c>
      <c r="B3808" s="21" t="s">
        <v>19088</v>
      </c>
      <c r="C3808" s="22" t="s">
        <v>97</v>
      </c>
      <c r="D3808" s="23" t="s">
        <v>19089</v>
      </c>
    </row>
    <row r="3809" spans="1:4" ht="33.950000000000003" customHeight="1" x14ac:dyDescent="0.2">
      <c r="A3809" s="20" t="s">
        <v>19090</v>
      </c>
      <c r="B3809" s="21" t="s">
        <v>19091</v>
      </c>
      <c r="C3809" s="22" t="s">
        <v>97</v>
      </c>
      <c r="D3809" s="23" t="s">
        <v>19092</v>
      </c>
    </row>
    <row r="3810" spans="1:4" ht="33.950000000000003" customHeight="1" x14ac:dyDescent="0.2">
      <c r="A3810" s="20" t="s">
        <v>19093</v>
      </c>
      <c r="B3810" s="21" t="s">
        <v>19094</v>
      </c>
      <c r="C3810" s="22" t="s">
        <v>97</v>
      </c>
      <c r="D3810" s="23" t="s">
        <v>19095</v>
      </c>
    </row>
    <row r="3811" spans="1:4" ht="33.950000000000003" customHeight="1" x14ac:dyDescent="0.2">
      <c r="A3811" s="20" t="s">
        <v>19096</v>
      </c>
      <c r="B3811" s="21" t="s">
        <v>19097</v>
      </c>
      <c r="C3811" s="22" t="s">
        <v>97</v>
      </c>
      <c r="D3811" s="23" t="s">
        <v>19098</v>
      </c>
    </row>
    <row r="3812" spans="1:4" ht="33.950000000000003" customHeight="1" x14ac:dyDescent="0.2">
      <c r="A3812" s="20" t="s">
        <v>19099</v>
      </c>
      <c r="B3812" s="21" t="s">
        <v>19100</v>
      </c>
      <c r="C3812" s="22" t="s">
        <v>97</v>
      </c>
      <c r="D3812" s="23" t="s">
        <v>19101</v>
      </c>
    </row>
    <row r="3813" spans="1:4" ht="33.950000000000003" customHeight="1" x14ac:dyDescent="0.2">
      <c r="A3813" s="20" t="s">
        <v>19102</v>
      </c>
      <c r="B3813" s="21" t="s">
        <v>19103</v>
      </c>
      <c r="C3813" s="22" t="s">
        <v>97</v>
      </c>
      <c r="D3813" s="23" t="s">
        <v>19104</v>
      </c>
    </row>
    <row r="3814" spans="1:4" ht="33.950000000000003" customHeight="1" x14ac:dyDescent="0.2">
      <c r="A3814" s="20" t="s">
        <v>19105</v>
      </c>
      <c r="B3814" s="21" t="s">
        <v>19106</v>
      </c>
      <c r="C3814" s="22" t="s">
        <v>97</v>
      </c>
      <c r="D3814" s="23" t="s">
        <v>19107</v>
      </c>
    </row>
    <row r="3815" spans="1:4" ht="33.950000000000003" customHeight="1" x14ac:dyDescent="0.2">
      <c r="A3815" s="20" t="s">
        <v>19108</v>
      </c>
      <c r="B3815" s="21" t="s">
        <v>19109</v>
      </c>
      <c r="C3815" s="22" t="s">
        <v>97</v>
      </c>
      <c r="D3815" s="23" t="s">
        <v>19110</v>
      </c>
    </row>
    <row r="3816" spans="1:4" ht="33.950000000000003" customHeight="1" x14ac:dyDescent="0.2">
      <c r="A3816" s="20" t="s">
        <v>19111</v>
      </c>
      <c r="B3816" s="21" t="s">
        <v>19112</v>
      </c>
      <c r="C3816" s="22" t="s">
        <v>97</v>
      </c>
      <c r="D3816" s="23" t="s">
        <v>18371</v>
      </c>
    </row>
    <row r="3817" spans="1:4" ht="33.950000000000003" customHeight="1" x14ac:dyDescent="0.2">
      <c r="A3817" s="20" t="s">
        <v>19113</v>
      </c>
      <c r="B3817" s="21" t="s">
        <v>19114</v>
      </c>
      <c r="C3817" s="22" t="s">
        <v>97</v>
      </c>
      <c r="D3817" s="23" t="s">
        <v>19115</v>
      </c>
    </row>
    <row r="3818" spans="1:4" ht="33.950000000000003" customHeight="1" x14ac:dyDescent="0.2">
      <c r="A3818" s="20" t="s">
        <v>19116</v>
      </c>
      <c r="B3818" s="21" t="s">
        <v>19117</v>
      </c>
      <c r="C3818" s="22" t="s">
        <v>97</v>
      </c>
      <c r="D3818" s="23" t="s">
        <v>14514</v>
      </c>
    </row>
    <row r="3819" spans="1:4" ht="33.950000000000003" customHeight="1" x14ac:dyDescent="0.2">
      <c r="A3819" s="20" t="s">
        <v>19118</v>
      </c>
      <c r="B3819" s="21" t="s">
        <v>19119</v>
      </c>
      <c r="C3819" s="22" t="s">
        <v>97</v>
      </c>
      <c r="D3819" s="23" t="s">
        <v>19120</v>
      </c>
    </row>
    <row r="3820" spans="1:4" ht="33.950000000000003" customHeight="1" x14ac:dyDescent="0.2">
      <c r="A3820" s="20" t="s">
        <v>19121</v>
      </c>
      <c r="B3820" s="21" t="s">
        <v>19122</v>
      </c>
      <c r="C3820" s="22" t="s">
        <v>97</v>
      </c>
      <c r="D3820" s="23" t="s">
        <v>19123</v>
      </c>
    </row>
    <row r="3821" spans="1:4" ht="33.950000000000003" customHeight="1" x14ac:dyDescent="0.2">
      <c r="A3821" s="20" t="s">
        <v>19124</v>
      </c>
      <c r="B3821" s="21" t="s">
        <v>19125</v>
      </c>
      <c r="C3821" s="22" t="s">
        <v>97</v>
      </c>
      <c r="D3821" s="23" t="s">
        <v>9480</v>
      </c>
    </row>
    <row r="3822" spans="1:4" ht="33.950000000000003" customHeight="1" x14ac:dyDescent="0.2">
      <c r="A3822" s="20" t="s">
        <v>19126</v>
      </c>
      <c r="B3822" s="21" t="s">
        <v>19127</v>
      </c>
      <c r="C3822" s="22" t="s">
        <v>97</v>
      </c>
      <c r="D3822" s="23" t="s">
        <v>19128</v>
      </c>
    </row>
    <row r="3823" spans="1:4" ht="33.950000000000003" customHeight="1" x14ac:dyDescent="0.2">
      <c r="A3823" s="20" t="s">
        <v>19129</v>
      </c>
      <c r="B3823" s="21" t="s">
        <v>19130</v>
      </c>
      <c r="C3823" s="22" t="s">
        <v>97</v>
      </c>
      <c r="D3823" s="23" t="s">
        <v>19131</v>
      </c>
    </row>
    <row r="3824" spans="1:4" ht="33.950000000000003" customHeight="1" x14ac:dyDescent="0.2">
      <c r="A3824" s="20" t="s">
        <v>19132</v>
      </c>
      <c r="B3824" s="21" t="s">
        <v>19133</v>
      </c>
      <c r="C3824" s="22" t="s">
        <v>97</v>
      </c>
      <c r="D3824" s="23" t="s">
        <v>8752</v>
      </c>
    </row>
    <row r="3825" spans="1:4" ht="33.950000000000003" customHeight="1" x14ac:dyDescent="0.2">
      <c r="A3825" s="20" t="s">
        <v>19134</v>
      </c>
      <c r="B3825" s="21" t="s">
        <v>19135</v>
      </c>
      <c r="C3825" s="22" t="s">
        <v>97</v>
      </c>
      <c r="D3825" s="23" t="s">
        <v>19136</v>
      </c>
    </row>
    <row r="3826" spans="1:4" ht="33.950000000000003" customHeight="1" x14ac:dyDescent="0.2">
      <c r="A3826" s="20" t="s">
        <v>19137</v>
      </c>
      <c r="B3826" s="21" t="s">
        <v>19138</v>
      </c>
      <c r="C3826" s="22" t="s">
        <v>97</v>
      </c>
      <c r="D3826" s="23" t="s">
        <v>19139</v>
      </c>
    </row>
    <row r="3827" spans="1:4" ht="33.950000000000003" customHeight="1" x14ac:dyDescent="0.2">
      <c r="A3827" s="20" t="s">
        <v>19140</v>
      </c>
      <c r="B3827" s="21" t="s">
        <v>19141</v>
      </c>
      <c r="C3827" s="22" t="s">
        <v>97</v>
      </c>
      <c r="D3827" s="23" t="s">
        <v>15357</v>
      </c>
    </row>
    <row r="3828" spans="1:4" ht="33.950000000000003" customHeight="1" x14ac:dyDescent="0.2">
      <c r="A3828" s="20" t="s">
        <v>19142</v>
      </c>
      <c r="B3828" s="21" t="s">
        <v>19143</v>
      </c>
      <c r="C3828" s="22" t="s">
        <v>97</v>
      </c>
      <c r="D3828" s="23" t="s">
        <v>16715</v>
      </c>
    </row>
    <row r="3829" spans="1:4" ht="33.950000000000003" customHeight="1" x14ac:dyDescent="0.2">
      <c r="A3829" s="20" t="s">
        <v>19144</v>
      </c>
      <c r="B3829" s="21" t="s">
        <v>19145</v>
      </c>
      <c r="C3829" s="22" t="s">
        <v>97</v>
      </c>
      <c r="D3829" s="23" t="s">
        <v>16183</v>
      </c>
    </row>
    <row r="3830" spans="1:4" ht="33.950000000000003" customHeight="1" x14ac:dyDescent="0.2">
      <c r="A3830" s="20" t="s">
        <v>19146</v>
      </c>
      <c r="B3830" s="21" t="s">
        <v>19147</v>
      </c>
      <c r="C3830" s="22" t="s">
        <v>97</v>
      </c>
      <c r="D3830" s="23" t="s">
        <v>19148</v>
      </c>
    </row>
    <row r="3831" spans="1:4" ht="33.950000000000003" customHeight="1" x14ac:dyDescent="0.2">
      <c r="A3831" s="20" t="s">
        <v>19149</v>
      </c>
      <c r="B3831" s="21" t="s">
        <v>19150</v>
      </c>
      <c r="C3831" s="22" t="s">
        <v>97</v>
      </c>
      <c r="D3831" s="23" t="s">
        <v>19151</v>
      </c>
    </row>
    <row r="3832" spans="1:4" ht="33.950000000000003" customHeight="1" x14ac:dyDescent="0.2">
      <c r="A3832" s="20" t="s">
        <v>19152</v>
      </c>
      <c r="B3832" s="21" t="s">
        <v>19153</v>
      </c>
      <c r="C3832" s="22" t="s">
        <v>97</v>
      </c>
      <c r="D3832" s="23" t="s">
        <v>19154</v>
      </c>
    </row>
    <row r="3833" spans="1:4" ht="33.950000000000003" customHeight="1" x14ac:dyDescent="0.2">
      <c r="A3833" s="20" t="s">
        <v>19155</v>
      </c>
      <c r="B3833" s="21" t="s">
        <v>19156</v>
      </c>
      <c r="C3833" s="22" t="s">
        <v>97</v>
      </c>
      <c r="D3833" s="23" t="s">
        <v>19157</v>
      </c>
    </row>
    <row r="3834" spans="1:4" ht="33.950000000000003" customHeight="1" x14ac:dyDescent="0.2">
      <c r="A3834" s="20" t="s">
        <v>19158</v>
      </c>
      <c r="B3834" s="21" t="s">
        <v>19159</v>
      </c>
      <c r="C3834" s="22" t="s">
        <v>97</v>
      </c>
      <c r="D3834" s="23" t="s">
        <v>19160</v>
      </c>
    </row>
    <row r="3835" spans="1:4" ht="33.950000000000003" customHeight="1" x14ac:dyDescent="0.2">
      <c r="A3835" s="20" t="s">
        <v>19161</v>
      </c>
      <c r="B3835" s="21" t="s">
        <v>19162</v>
      </c>
      <c r="C3835" s="22" t="s">
        <v>97</v>
      </c>
      <c r="D3835" s="23" t="s">
        <v>19160</v>
      </c>
    </row>
    <row r="3836" spans="1:4" ht="33.950000000000003" customHeight="1" x14ac:dyDescent="0.2">
      <c r="A3836" s="20" t="s">
        <v>19163</v>
      </c>
      <c r="B3836" s="21" t="s">
        <v>19164</v>
      </c>
      <c r="C3836" s="22" t="s">
        <v>97</v>
      </c>
      <c r="D3836" s="23" t="s">
        <v>19165</v>
      </c>
    </row>
    <row r="3837" spans="1:4" ht="33.950000000000003" customHeight="1" x14ac:dyDescent="0.2">
      <c r="A3837" s="20" t="s">
        <v>19166</v>
      </c>
      <c r="B3837" s="21" t="s">
        <v>19167</v>
      </c>
      <c r="C3837" s="22" t="s">
        <v>97</v>
      </c>
      <c r="D3837" s="23" t="s">
        <v>19168</v>
      </c>
    </row>
    <row r="3838" spans="1:4" ht="33.950000000000003" customHeight="1" x14ac:dyDescent="0.2">
      <c r="A3838" s="20" t="s">
        <v>19169</v>
      </c>
      <c r="B3838" s="21" t="s">
        <v>19170</v>
      </c>
      <c r="C3838" s="22" t="s">
        <v>97</v>
      </c>
      <c r="D3838" s="23" t="s">
        <v>19171</v>
      </c>
    </row>
    <row r="3839" spans="1:4" ht="33.950000000000003" customHeight="1" x14ac:dyDescent="0.2">
      <c r="A3839" s="20" t="s">
        <v>19172</v>
      </c>
      <c r="B3839" s="21" t="s">
        <v>19173</v>
      </c>
      <c r="C3839" s="22" t="s">
        <v>97</v>
      </c>
      <c r="D3839" s="23" t="s">
        <v>19174</v>
      </c>
    </row>
    <row r="3840" spans="1:4" ht="33.950000000000003" customHeight="1" x14ac:dyDescent="0.2">
      <c r="A3840" s="20" t="s">
        <v>19175</v>
      </c>
      <c r="B3840" s="21" t="s">
        <v>19176</v>
      </c>
      <c r="C3840" s="22" t="s">
        <v>97</v>
      </c>
      <c r="D3840" s="23" t="s">
        <v>19177</v>
      </c>
    </row>
    <row r="3841" spans="1:4" ht="33.950000000000003" customHeight="1" x14ac:dyDescent="0.2">
      <c r="A3841" s="20" t="s">
        <v>19178</v>
      </c>
      <c r="B3841" s="21" t="s">
        <v>19179</v>
      </c>
      <c r="C3841" s="22" t="s">
        <v>97</v>
      </c>
      <c r="D3841" s="23" t="s">
        <v>19180</v>
      </c>
    </row>
    <row r="3842" spans="1:4" ht="33.950000000000003" customHeight="1" x14ac:dyDescent="0.2">
      <c r="A3842" s="20" t="s">
        <v>19181</v>
      </c>
      <c r="B3842" s="21" t="s">
        <v>19182</v>
      </c>
      <c r="C3842" s="22" t="s">
        <v>97</v>
      </c>
      <c r="D3842" s="23" t="s">
        <v>19183</v>
      </c>
    </row>
    <row r="3843" spans="1:4" ht="33.950000000000003" customHeight="1" x14ac:dyDescent="0.2">
      <c r="A3843" s="20" t="s">
        <v>19184</v>
      </c>
      <c r="B3843" s="21" t="s">
        <v>19185</v>
      </c>
      <c r="C3843" s="22" t="s">
        <v>97</v>
      </c>
      <c r="D3843" s="23" t="s">
        <v>19186</v>
      </c>
    </row>
    <row r="3844" spans="1:4" ht="33.950000000000003" customHeight="1" x14ac:dyDescent="0.2">
      <c r="A3844" s="20" t="s">
        <v>19187</v>
      </c>
      <c r="B3844" s="21" t="s">
        <v>19188</v>
      </c>
      <c r="C3844" s="22" t="s">
        <v>97</v>
      </c>
      <c r="D3844" s="23" t="s">
        <v>15991</v>
      </c>
    </row>
    <row r="3845" spans="1:4" ht="33.950000000000003" customHeight="1" x14ac:dyDescent="0.2">
      <c r="A3845" s="20" t="s">
        <v>19189</v>
      </c>
      <c r="B3845" s="21" t="s">
        <v>19190</v>
      </c>
      <c r="C3845" s="22" t="s">
        <v>97</v>
      </c>
      <c r="D3845" s="23" t="s">
        <v>19191</v>
      </c>
    </row>
    <row r="3846" spans="1:4" ht="33.950000000000003" customHeight="1" x14ac:dyDescent="0.2">
      <c r="A3846" s="20" t="s">
        <v>19192</v>
      </c>
      <c r="B3846" s="21" t="s">
        <v>19193</v>
      </c>
      <c r="C3846" s="22" t="s">
        <v>97</v>
      </c>
      <c r="D3846" s="23" t="s">
        <v>19194</v>
      </c>
    </row>
    <row r="3847" spans="1:4" ht="33.950000000000003" customHeight="1" x14ac:dyDescent="0.2">
      <c r="A3847" s="20" t="s">
        <v>19195</v>
      </c>
      <c r="B3847" s="21" t="s">
        <v>19196</v>
      </c>
      <c r="C3847" s="22" t="s">
        <v>97</v>
      </c>
      <c r="D3847" s="23" t="s">
        <v>19197</v>
      </c>
    </row>
    <row r="3848" spans="1:4" ht="33.950000000000003" customHeight="1" x14ac:dyDescent="0.2">
      <c r="A3848" s="20" t="s">
        <v>19198</v>
      </c>
      <c r="B3848" s="21" t="s">
        <v>19199</v>
      </c>
      <c r="C3848" s="22" t="s">
        <v>97</v>
      </c>
      <c r="D3848" s="23" t="s">
        <v>19200</v>
      </c>
    </row>
    <row r="3849" spans="1:4" ht="33.950000000000003" customHeight="1" x14ac:dyDescent="0.2">
      <c r="A3849" s="20" t="s">
        <v>19201</v>
      </c>
      <c r="B3849" s="21" t="s">
        <v>19202</v>
      </c>
      <c r="C3849" s="22" t="s">
        <v>97</v>
      </c>
      <c r="D3849" s="23" t="s">
        <v>19203</v>
      </c>
    </row>
    <row r="3850" spans="1:4" ht="33.950000000000003" customHeight="1" x14ac:dyDescent="0.2">
      <c r="A3850" s="20" t="s">
        <v>19204</v>
      </c>
      <c r="B3850" s="21" t="s">
        <v>19205</v>
      </c>
      <c r="C3850" s="22" t="s">
        <v>97</v>
      </c>
      <c r="D3850" s="23" t="s">
        <v>19206</v>
      </c>
    </row>
    <row r="3851" spans="1:4" ht="33.950000000000003" customHeight="1" x14ac:dyDescent="0.2">
      <c r="A3851" s="20" t="s">
        <v>19207</v>
      </c>
      <c r="B3851" s="21" t="s">
        <v>19208</v>
      </c>
      <c r="C3851" s="22" t="s">
        <v>97</v>
      </c>
      <c r="D3851" s="23" t="s">
        <v>16704</v>
      </c>
    </row>
    <row r="3852" spans="1:4" ht="33.950000000000003" customHeight="1" x14ac:dyDescent="0.2">
      <c r="A3852" s="20" t="s">
        <v>19209</v>
      </c>
      <c r="B3852" s="21" t="s">
        <v>19210</v>
      </c>
      <c r="C3852" s="22" t="s">
        <v>97</v>
      </c>
      <c r="D3852" s="23" t="s">
        <v>19211</v>
      </c>
    </row>
    <row r="3853" spans="1:4" ht="33.950000000000003" customHeight="1" x14ac:dyDescent="0.2">
      <c r="A3853" s="20" t="s">
        <v>19212</v>
      </c>
      <c r="B3853" s="21" t="s">
        <v>19213</v>
      </c>
      <c r="C3853" s="22" t="s">
        <v>97</v>
      </c>
      <c r="D3853" s="23" t="s">
        <v>19214</v>
      </c>
    </row>
    <row r="3854" spans="1:4" ht="33.950000000000003" customHeight="1" x14ac:dyDescent="0.2">
      <c r="A3854" s="20" t="s">
        <v>19215</v>
      </c>
      <c r="B3854" s="21" t="s">
        <v>19216</v>
      </c>
      <c r="C3854" s="22" t="s">
        <v>97</v>
      </c>
      <c r="D3854" s="23" t="s">
        <v>18641</v>
      </c>
    </row>
    <row r="3855" spans="1:4" ht="33.950000000000003" customHeight="1" x14ac:dyDescent="0.2">
      <c r="A3855" s="20" t="s">
        <v>19217</v>
      </c>
      <c r="B3855" s="21" t="s">
        <v>19218</v>
      </c>
      <c r="C3855" s="22" t="s">
        <v>97</v>
      </c>
      <c r="D3855" s="23" t="s">
        <v>19219</v>
      </c>
    </row>
    <row r="3856" spans="1:4" ht="33.950000000000003" customHeight="1" x14ac:dyDescent="0.2">
      <c r="A3856" s="20" t="s">
        <v>19220</v>
      </c>
      <c r="B3856" s="21" t="s">
        <v>19221</v>
      </c>
      <c r="C3856" s="22" t="s">
        <v>97</v>
      </c>
      <c r="D3856" s="23" t="s">
        <v>19222</v>
      </c>
    </row>
    <row r="3857" spans="1:4" ht="33.950000000000003" customHeight="1" x14ac:dyDescent="0.2">
      <c r="A3857" s="20" t="s">
        <v>19223</v>
      </c>
      <c r="B3857" s="21" t="s">
        <v>19224</v>
      </c>
      <c r="C3857" s="22" t="s">
        <v>97</v>
      </c>
      <c r="D3857" s="23" t="s">
        <v>19225</v>
      </c>
    </row>
    <row r="3858" spans="1:4" ht="33.950000000000003" customHeight="1" x14ac:dyDescent="0.2">
      <c r="A3858" s="20" t="s">
        <v>19226</v>
      </c>
      <c r="B3858" s="21" t="s">
        <v>19227</v>
      </c>
      <c r="C3858" s="22" t="s">
        <v>97</v>
      </c>
      <c r="D3858" s="23" t="s">
        <v>19228</v>
      </c>
    </row>
    <row r="3859" spans="1:4" ht="33.950000000000003" customHeight="1" x14ac:dyDescent="0.2">
      <c r="A3859" s="20" t="s">
        <v>19229</v>
      </c>
      <c r="B3859" s="21" t="s">
        <v>19230</v>
      </c>
      <c r="C3859" s="22" t="s">
        <v>97</v>
      </c>
      <c r="D3859" s="23" t="s">
        <v>19231</v>
      </c>
    </row>
    <row r="3860" spans="1:4" ht="33.950000000000003" customHeight="1" x14ac:dyDescent="0.2">
      <c r="A3860" s="20" t="s">
        <v>19232</v>
      </c>
      <c r="B3860" s="21" t="s">
        <v>19233</v>
      </c>
      <c r="C3860" s="22" t="s">
        <v>97</v>
      </c>
      <c r="D3860" s="23" t="s">
        <v>17242</v>
      </c>
    </row>
    <row r="3861" spans="1:4" ht="33.950000000000003" customHeight="1" x14ac:dyDescent="0.2">
      <c r="A3861" s="20" t="s">
        <v>19234</v>
      </c>
      <c r="B3861" s="21" t="s">
        <v>19235</v>
      </c>
      <c r="C3861" s="22" t="s">
        <v>97</v>
      </c>
      <c r="D3861" s="23" t="s">
        <v>19236</v>
      </c>
    </row>
    <row r="3862" spans="1:4" ht="33.950000000000003" customHeight="1" x14ac:dyDescent="0.2">
      <c r="A3862" s="20" t="s">
        <v>19237</v>
      </c>
      <c r="B3862" s="21" t="s">
        <v>19238</v>
      </c>
      <c r="C3862" s="22" t="s">
        <v>97</v>
      </c>
      <c r="D3862" s="23" t="s">
        <v>19239</v>
      </c>
    </row>
    <row r="3863" spans="1:4" ht="33.950000000000003" customHeight="1" x14ac:dyDescent="0.2">
      <c r="A3863" s="20" t="s">
        <v>19240</v>
      </c>
      <c r="B3863" s="21" t="s">
        <v>19241</v>
      </c>
      <c r="C3863" s="22" t="s">
        <v>97</v>
      </c>
      <c r="D3863" s="23" t="s">
        <v>16359</v>
      </c>
    </row>
    <row r="3864" spans="1:4" ht="33.950000000000003" customHeight="1" x14ac:dyDescent="0.2">
      <c r="A3864" s="20" t="s">
        <v>19242</v>
      </c>
      <c r="B3864" s="21" t="s">
        <v>19243</v>
      </c>
      <c r="C3864" s="22" t="s">
        <v>97</v>
      </c>
      <c r="D3864" s="23" t="s">
        <v>15856</v>
      </c>
    </row>
    <row r="3865" spans="1:4" ht="33.950000000000003" customHeight="1" x14ac:dyDescent="0.2">
      <c r="A3865" s="20" t="s">
        <v>19244</v>
      </c>
      <c r="B3865" s="21" t="s">
        <v>19245</v>
      </c>
      <c r="C3865" s="22" t="s">
        <v>97</v>
      </c>
      <c r="D3865" s="23" t="s">
        <v>19246</v>
      </c>
    </row>
    <row r="3866" spans="1:4" ht="33.950000000000003" customHeight="1" x14ac:dyDescent="0.2">
      <c r="A3866" s="20" t="s">
        <v>19247</v>
      </c>
      <c r="B3866" s="21" t="s">
        <v>19248</v>
      </c>
      <c r="C3866" s="22" t="s">
        <v>97</v>
      </c>
      <c r="D3866" s="23" t="s">
        <v>19249</v>
      </c>
    </row>
    <row r="3867" spans="1:4" ht="33.950000000000003" customHeight="1" x14ac:dyDescent="0.2">
      <c r="A3867" s="20" t="s">
        <v>19250</v>
      </c>
      <c r="B3867" s="21" t="s">
        <v>19251</v>
      </c>
      <c r="C3867" s="22" t="s">
        <v>97</v>
      </c>
      <c r="D3867" s="23" t="s">
        <v>19252</v>
      </c>
    </row>
    <row r="3868" spans="1:4" ht="33.950000000000003" customHeight="1" x14ac:dyDescent="0.2">
      <c r="A3868" s="20" t="s">
        <v>19253</v>
      </c>
      <c r="B3868" s="21" t="s">
        <v>19254</v>
      </c>
      <c r="C3868" s="22" t="s">
        <v>97</v>
      </c>
      <c r="D3868" s="23" t="s">
        <v>19255</v>
      </c>
    </row>
    <row r="3869" spans="1:4" ht="33.950000000000003" customHeight="1" x14ac:dyDescent="0.2">
      <c r="A3869" s="20" t="s">
        <v>19256</v>
      </c>
      <c r="B3869" s="21" t="s">
        <v>19257</v>
      </c>
      <c r="C3869" s="22" t="s">
        <v>97</v>
      </c>
      <c r="D3869" s="23" t="s">
        <v>19258</v>
      </c>
    </row>
    <row r="3870" spans="1:4" ht="33.950000000000003" customHeight="1" x14ac:dyDescent="0.2">
      <c r="A3870" s="20" t="s">
        <v>19259</v>
      </c>
      <c r="B3870" s="21" t="s">
        <v>19260</v>
      </c>
      <c r="C3870" s="22" t="s">
        <v>97</v>
      </c>
      <c r="D3870" s="23" t="s">
        <v>19261</v>
      </c>
    </row>
    <row r="3871" spans="1:4" ht="33.950000000000003" customHeight="1" x14ac:dyDescent="0.2">
      <c r="A3871" s="20" t="s">
        <v>19262</v>
      </c>
      <c r="B3871" s="21" t="s">
        <v>19263</v>
      </c>
      <c r="C3871" s="22" t="s">
        <v>97</v>
      </c>
      <c r="D3871" s="23" t="s">
        <v>19264</v>
      </c>
    </row>
    <row r="3872" spans="1:4" ht="33.950000000000003" customHeight="1" x14ac:dyDescent="0.2">
      <c r="A3872" s="20" t="s">
        <v>19265</v>
      </c>
      <c r="B3872" s="21" t="s">
        <v>19266</v>
      </c>
      <c r="C3872" s="22" t="s">
        <v>97</v>
      </c>
      <c r="D3872" s="23" t="s">
        <v>19267</v>
      </c>
    </row>
    <row r="3873" spans="1:4" ht="33.950000000000003" customHeight="1" x14ac:dyDescent="0.2">
      <c r="A3873" s="20" t="s">
        <v>19268</v>
      </c>
      <c r="B3873" s="21" t="s">
        <v>19269</v>
      </c>
      <c r="C3873" s="22" t="s">
        <v>97</v>
      </c>
      <c r="D3873" s="23" t="s">
        <v>19270</v>
      </c>
    </row>
    <row r="3874" spans="1:4" ht="33.950000000000003" customHeight="1" x14ac:dyDescent="0.2">
      <c r="A3874" s="20" t="s">
        <v>19271</v>
      </c>
      <c r="B3874" s="21" t="s">
        <v>19272</v>
      </c>
      <c r="C3874" s="22" t="s">
        <v>97</v>
      </c>
      <c r="D3874" s="23" t="s">
        <v>19273</v>
      </c>
    </row>
    <row r="3875" spans="1:4" ht="33.950000000000003" customHeight="1" x14ac:dyDescent="0.2">
      <c r="A3875" s="20" t="s">
        <v>19274</v>
      </c>
      <c r="B3875" s="21" t="s">
        <v>19275</v>
      </c>
      <c r="C3875" s="22" t="s">
        <v>97</v>
      </c>
      <c r="D3875" s="23" t="s">
        <v>12318</v>
      </c>
    </row>
    <row r="3876" spans="1:4" ht="33.950000000000003" customHeight="1" x14ac:dyDescent="0.2">
      <c r="A3876" s="20" t="s">
        <v>19276</v>
      </c>
      <c r="B3876" s="21" t="s">
        <v>19277</v>
      </c>
      <c r="C3876" s="22" t="s">
        <v>97</v>
      </c>
      <c r="D3876" s="23" t="s">
        <v>19278</v>
      </c>
    </row>
    <row r="3877" spans="1:4" ht="33.950000000000003" customHeight="1" x14ac:dyDescent="0.2">
      <c r="A3877" s="20" t="s">
        <v>19279</v>
      </c>
      <c r="B3877" s="21" t="s">
        <v>19280</v>
      </c>
      <c r="C3877" s="22" t="s">
        <v>97</v>
      </c>
      <c r="D3877" s="23" t="s">
        <v>19281</v>
      </c>
    </row>
    <row r="3878" spans="1:4" ht="33.950000000000003" customHeight="1" x14ac:dyDescent="0.2">
      <c r="A3878" s="20" t="s">
        <v>19282</v>
      </c>
      <c r="B3878" s="21" t="s">
        <v>19283</v>
      </c>
      <c r="C3878" s="22" t="s">
        <v>97</v>
      </c>
      <c r="D3878" s="23" t="s">
        <v>19284</v>
      </c>
    </row>
    <row r="3879" spans="1:4" ht="33.950000000000003" customHeight="1" x14ac:dyDescent="0.2">
      <c r="A3879" s="20" t="s">
        <v>19285</v>
      </c>
      <c r="B3879" s="21" t="s">
        <v>19286</v>
      </c>
      <c r="C3879" s="22" t="s">
        <v>97</v>
      </c>
      <c r="D3879" s="23" t="s">
        <v>19287</v>
      </c>
    </row>
    <row r="3880" spans="1:4" ht="33.950000000000003" customHeight="1" x14ac:dyDescent="0.2">
      <c r="A3880" s="20" t="s">
        <v>19288</v>
      </c>
      <c r="B3880" s="21" t="s">
        <v>19289</v>
      </c>
      <c r="C3880" s="22" t="s">
        <v>97</v>
      </c>
      <c r="D3880" s="23" t="s">
        <v>14298</v>
      </c>
    </row>
    <row r="3881" spans="1:4" ht="33.950000000000003" customHeight="1" x14ac:dyDescent="0.2">
      <c r="A3881" s="20" t="s">
        <v>19290</v>
      </c>
      <c r="B3881" s="21" t="s">
        <v>19291</v>
      </c>
      <c r="C3881" s="22" t="s">
        <v>97</v>
      </c>
      <c r="D3881" s="23" t="s">
        <v>8218</v>
      </c>
    </row>
    <row r="3882" spans="1:4" ht="33.950000000000003" customHeight="1" x14ac:dyDescent="0.2">
      <c r="A3882" s="20" t="s">
        <v>19292</v>
      </c>
      <c r="B3882" s="21" t="s">
        <v>19293</v>
      </c>
      <c r="C3882" s="22" t="s">
        <v>97</v>
      </c>
      <c r="D3882" s="23" t="s">
        <v>19294</v>
      </c>
    </row>
    <row r="3883" spans="1:4" ht="33.950000000000003" customHeight="1" x14ac:dyDescent="0.2">
      <c r="A3883" s="20" t="s">
        <v>19295</v>
      </c>
      <c r="B3883" s="21" t="s">
        <v>19296</v>
      </c>
      <c r="C3883" s="22" t="s">
        <v>97</v>
      </c>
      <c r="D3883" s="23" t="s">
        <v>19297</v>
      </c>
    </row>
    <row r="3884" spans="1:4" ht="33.950000000000003" customHeight="1" x14ac:dyDescent="0.2">
      <c r="A3884" s="20" t="s">
        <v>19298</v>
      </c>
      <c r="B3884" s="21" t="s">
        <v>19299</v>
      </c>
      <c r="C3884" s="22" t="s">
        <v>97</v>
      </c>
      <c r="D3884" s="23" t="s">
        <v>19300</v>
      </c>
    </row>
    <row r="3885" spans="1:4" ht="33.950000000000003" customHeight="1" x14ac:dyDescent="0.2">
      <c r="A3885" s="20" t="s">
        <v>19301</v>
      </c>
      <c r="B3885" s="21" t="s">
        <v>19302</v>
      </c>
      <c r="C3885" s="22" t="s">
        <v>97</v>
      </c>
      <c r="D3885" s="23" t="s">
        <v>8767</v>
      </c>
    </row>
    <row r="3886" spans="1:4" ht="33.950000000000003" customHeight="1" x14ac:dyDescent="0.2">
      <c r="A3886" s="20" t="s">
        <v>19303</v>
      </c>
      <c r="B3886" s="21" t="s">
        <v>19304</v>
      </c>
      <c r="C3886" s="22" t="s">
        <v>97</v>
      </c>
      <c r="D3886" s="23" t="s">
        <v>19305</v>
      </c>
    </row>
    <row r="3887" spans="1:4" ht="33.950000000000003" customHeight="1" x14ac:dyDescent="0.2">
      <c r="A3887" s="20" t="s">
        <v>19306</v>
      </c>
      <c r="B3887" s="21" t="s">
        <v>19307</v>
      </c>
      <c r="C3887" s="22" t="s">
        <v>97</v>
      </c>
      <c r="D3887" s="23" t="s">
        <v>19305</v>
      </c>
    </row>
    <row r="3888" spans="1:4" ht="33.950000000000003" customHeight="1" x14ac:dyDescent="0.2">
      <c r="A3888" s="20" t="s">
        <v>19308</v>
      </c>
      <c r="B3888" s="21" t="s">
        <v>19309</v>
      </c>
      <c r="C3888" s="22" t="s">
        <v>97</v>
      </c>
      <c r="D3888" s="23" t="s">
        <v>19310</v>
      </c>
    </row>
    <row r="3889" spans="1:4" ht="33.950000000000003" customHeight="1" x14ac:dyDescent="0.2">
      <c r="A3889" s="20" t="s">
        <v>19311</v>
      </c>
      <c r="B3889" s="21" t="s">
        <v>19312</v>
      </c>
      <c r="C3889" s="22" t="s">
        <v>97</v>
      </c>
      <c r="D3889" s="23" t="s">
        <v>19313</v>
      </c>
    </row>
    <row r="3890" spans="1:4" ht="33.950000000000003" customHeight="1" x14ac:dyDescent="0.2">
      <c r="A3890" s="20" t="s">
        <v>19314</v>
      </c>
      <c r="B3890" s="21" t="s">
        <v>19315</v>
      </c>
      <c r="C3890" s="22" t="s">
        <v>97</v>
      </c>
      <c r="D3890" s="23" t="s">
        <v>13629</v>
      </c>
    </row>
    <row r="3891" spans="1:4" ht="33.950000000000003" customHeight="1" x14ac:dyDescent="0.2">
      <c r="A3891" s="20" t="s">
        <v>19316</v>
      </c>
      <c r="B3891" s="21" t="s">
        <v>19317</v>
      </c>
      <c r="C3891" s="22" t="s">
        <v>97</v>
      </c>
      <c r="D3891" s="23" t="s">
        <v>18736</v>
      </c>
    </row>
    <row r="3892" spans="1:4" ht="33.950000000000003" customHeight="1" x14ac:dyDescent="0.2">
      <c r="A3892" s="20" t="s">
        <v>19318</v>
      </c>
      <c r="B3892" s="21" t="s">
        <v>19319</v>
      </c>
      <c r="C3892" s="22" t="s">
        <v>97</v>
      </c>
      <c r="D3892" s="23" t="s">
        <v>11033</v>
      </c>
    </row>
    <row r="3893" spans="1:4" ht="33.950000000000003" customHeight="1" x14ac:dyDescent="0.2">
      <c r="A3893" s="20" t="s">
        <v>19320</v>
      </c>
      <c r="B3893" s="21" t="s">
        <v>19321</v>
      </c>
      <c r="C3893" s="22" t="s">
        <v>97</v>
      </c>
      <c r="D3893" s="23" t="s">
        <v>19322</v>
      </c>
    </row>
    <row r="3894" spans="1:4" ht="33.950000000000003" customHeight="1" x14ac:dyDescent="0.2">
      <c r="A3894" s="20" t="s">
        <v>19323</v>
      </c>
      <c r="B3894" s="21" t="s">
        <v>19324</v>
      </c>
      <c r="C3894" s="22" t="s">
        <v>97</v>
      </c>
      <c r="D3894" s="23" t="s">
        <v>19325</v>
      </c>
    </row>
    <row r="3895" spans="1:4" ht="33.950000000000003" customHeight="1" x14ac:dyDescent="0.2">
      <c r="A3895" s="20" t="s">
        <v>19326</v>
      </c>
      <c r="B3895" s="21" t="s">
        <v>19327</v>
      </c>
      <c r="C3895" s="22" t="s">
        <v>97</v>
      </c>
      <c r="D3895" s="23" t="s">
        <v>19328</v>
      </c>
    </row>
    <row r="3896" spans="1:4" ht="33.950000000000003" customHeight="1" x14ac:dyDescent="0.2">
      <c r="A3896" s="20" t="s">
        <v>19329</v>
      </c>
      <c r="B3896" s="21" t="s">
        <v>19330</v>
      </c>
      <c r="C3896" s="22" t="s">
        <v>97</v>
      </c>
      <c r="D3896" s="23" t="s">
        <v>10881</v>
      </c>
    </row>
    <row r="3897" spans="1:4" ht="33.950000000000003" customHeight="1" x14ac:dyDescent="0.2">
      <c r="A3897" s="20" t="s">
        <v>19331</v>
      </c>
      <c r="B3897" s="21" t="s">
        <v>19332</v>
      </c>
      <c r="C3897" s="22" t="s">
        <v>97</v>
      </c>
      <c r="D3897" s="23" t="s">
        <v>19333</v>
      </c>
    </row>
    <row r="3898" spans="1:4" ht="33.950000000000003" customHeight="1" x14ac:dyDescent="0.2">
      <c r="A3898" s="20" t="s">
        <v>19334</v>
      </c>
      <c r="B3898" s="21" t="s">
        <v>19335</v>
      </c>
      <c r="C3898" s="22" t="s">
        <v>97</v>
      </c>
      <c r="D3898" s="23" t="s">
        <v>19336</v>
      </c>
    </row>
    <row r="3899" spans="1:4" ht="33.950000000000003" customHeight="1" x14ac:dyDescent="0.2">
      <c r="A3899" s="20" t="s">
        <v>19337</v>
      </c>
      <c r="B3899" s="21" t="s">
        <v>19338</v>
      </c>
      <c r="C3899" s="22" t="s">
        <v>97</v>
      </c>
      <c r="D3899" s="23" t="s">
        <v>19339</v>
      </c>
    </row>
    <row r="3900" spans="1:4" ht="33.950000000000003" customHeight="1" x14ac:dyDescent="0.2">
      <c r="A3900" s="20" t="s">
        <v>19340</v>
      </c>
      <c r="B3900" s="21" t="s">
        <v>19341</v>
      </c>
      <c r="C3900" s="22" t="s">
        <v>97</v>
      </c>
      <c r="D3900" s="23" t="s">
        <v>19342</v>
      </c>
    </row>
    <row r="3901" spans="1:4" ht="33.950000000000003" customHeight="1" x14ac:dyDescent="0.2">
      <c r="A3901" s="20" t="s">
        <v>19343</v>
      </c>
      <c r="B3901" s="21" t="s">
        <v>19344</v>
      </c>
      <c r="C3901" s="22" t="s">
        <v>97</v>
      </c>
      <c r="D3901" s="23" t="s">
        <v>10881</v>
      </c>
    </row>
    <row r="3902" spans="1:4" ht="33.950000000000003" customHeight="1" x14ac:dyDescent="0.2">
      <c r="A3902" s="20" t="s">
        <v>19345</v>
      </c>
      <c r="B3902" s="21" t="s">
        <v>19346</v>
      </c>
      <c r="C3902" s="22" t="s">
        <v>97</v>
      </c>
      <c r="D3902" s="23" t="s">
        <v>19347</v>
      </c>
    </row>
    <row r="3903" spans="1:4" ht="33.950000000000003" customHeight="1" x14ac:dyDescent="0.2">
      <c r="A3903" s="20" t="s">
        <v>19348</v>
      </c>
      <c r="B3903" s="21" t="s">
        <v>19349</v>
      </c>
      <c r="C3903" s="22" t="s">
        <v>97</v>
      </c>
      <c r="D3903" s="23" t="s">
        <v>19350</v>
      </c>
    </row>
    <row r="3904" spans="1:4" ht="33.950000000000003" customHeight="1" x14ac:dyDescent="0.2">
      <c r="A3904" s="20" t="s">
        <v>19351</v>
      </c>
      <c r="B3904" s="21" t="s">
        <v>19352</v>
      </c>
      <c r="C3904" s="22" t="s">
        <v>97</v>
      </c>
      <c r="D3904" s="23" t="s">
        <v>19353</v>
      </c>
    </row>
    <row r="3905" spans="1:4" ht="33.950000000000003" customHeight="1" x14ac:dyDescent="0.2">
      <c r="A3905" s="20" t="s">
        <v>19354</v>
      </c>
      <c r="B3905" s="21" t="s">
        <v>19355</v>
      </c>
      <c r="C3905" s="22" t="s">
        <v>97</v>
      </c>
      <c r="D3905" s="23" t="s">
        <v>10579</v>
      </c>
    </row>
    <row r="3906" spans="1:4" ht="33.950000000000003" customHeight="1" x14ac:dyDescent="0.2">
      <c r="A3906" s="20" t="s">
        <v>19356</v>
      </c>
      <c r="B3906" s="21" t="s">
        <v>19357</v>
      </c>
      <c r="C3906" s="22" t="s">
        <v>97</v>
      </c>
      <c r="D3906" s="23" t="s">
        <v>19358</v>
      </c>
    </row>
    <row r="3907" spans="1:4" ht="33.950000000000003" customHeight="1" x14ac:dyDescent="0.2">
      <c r="A3907" s="20" t="s">
        <v>19359</v>
      </c>
      <c r="B3907" s="21" t="s">
        <v>19360</v>
      </c>
      <c r="C3907" s="22" t="s">
        <v>97</v>
      </c>
      <c r="D3907" s="23" t="s">
        <v>19361</v>
      </c>
    </row>
    <row r="3908" spans="1:4" ht="33.950000000000003" customHeight="1" x14ac:dyDescent="0.2">
      <c r="A3908" s="20" t="s">
        <v>19362</v>
      </c>
      <c r="B3908" s="21" t="s">
        <v>19363</v>
      </c>
      <c r="C3908" s="22" t="s">
        <v>97</v>
      </c>
      <c r="D3908" s="23" t="s">
        <v>19364</v>
      </c>
    </row>
    <row r="3909" spans="1:4" ht="33.950000000000003" customHeight="1" x14ac:dyDescent="0.2">
      <c r="A3909" s="20" t="s">
        <v>19365</v>
      </c>
      <c r="B3909" s="21" t="s">
        <v>19366</v>
      </c>
      <c r="C3909" s="22" t="s">
        <v>97</v>
      </c>
      <c r="D3909" s="23" t="s">
        <v>14179</v>
      </c>
    </row>
    <row r="3910" spans="1:4" ht="33.950000000000003" customHeight="1" x14ac:dyDescent="0.2">
      <c r="A3910" s="20" t="s">
        <v>19367</v>
      </c>
      <c r="B3910" s="21" t="s">
        <v>19368</v>
      </c>
      <c r="C3910" s="22" t="s">
        <v>97</v>
      </c>
      <c r="D3910" s="23" t="s">
        <v>19369</v>
      </c>
    </row>
    <row r="3911" spans="1:4" ht="33.950000000000003" customHeight="1" x14ac:dyDescent="0.2">
      <c r="A3911" s="20" t="s">
        <v>19370</v>
      </c>
      <c r="B3911" s="21" t="s">
        <v>19371</v>
      </c>
      <c r="C3911" s="22" t="s">
        <v>97</v>
      </c>
      <c r="D3911" s="23" t="s">
        <v>19372</v>
      </c>
    </row>
    <row r="3912" spans="1:4" ht="33.950000000000003" customHeight="1" x14ac:dyDescent="0.2">
      <c r="A3912" s="20" t="s">
        <v>19373</v>
      </c>
      <c r="B3912" s="21" t="s">
        <v>19374</v>
      </c>
      <c r="C3912" s="22" t="s">
        <v>97</v>
      </c>
      <c r="D3912" s="23" t="s">
        <v>19375</v>
      </c>
    </row>
    <row r="3913" spans="1:4" ht="33.950000000000003" customHeight="1" x14ac:dyDescent="0.2">
      <c r="A3913" s="20" t="s">
        <v>19376</v>
      </c>
      <c r="B3913" s="21" t="s">
        <v>19377</v>
      </c>
      <c r="C3913" s="22" t="s">
        <v>97</v>
      </c>
      <c r="D3913" s="23" t="s">
        <v>19160</v>
      </c>
    </row>
    <row r="3914" spans="1:4" ht="33.950000000000003" customHeight="1" x14ac:dyDescent="0.2">
      <c r="A3914" s="20" t="s">
        <v>19378</v>
      </c>
      <c r="B3914" s="21" t="s">
        <v>19379</v>
      </c>
      <c r="C3914" s="22" t="s">
        <v>97</v>
      </c>
      <c r="D3914" s="23" t="s">
        <v>19380</v>
      </c>
    </row>
    <row r="3915" spans="1:4" ht="33.950000000000003" customHeight="1" x14ac:dyDescent="0.2">
      <c r="A3915" s="20" t="s">
        <v>19381</v>
      </c>
      <c r="B3915" s="21" t="s">
        <v>19382</v>
      </c>
      <c r="C3915" s="22" t="s">
        <v>97</v>
      </c>
      <c r="D3915" s="23" t="s">
        <v>16144</v>
      </c>
    </row>
    <row r="3916" spans="1:4" ht="33.950000000000003" customHeight="1" x14ac:dyDescent="0.2">
      <c r="A3916" s="20" t="s">
        <v>19383</v>
      </c>
      <c r="B3916" s="21" t="s">
        <v>19384</v>
      </c>
      <c r="C3916" s="22" t="s">
        <v>97</v>
      </c>
      <c r="D3916" s="23" t="s">
        <v>19385</v>
      </c>
    </row>
    <row r="3917" spans="1:4" ht="33.950000000000003" customHeight="1" x14ac:dyDescent="0.2">
      <c r="A3917" s="20" t="s">
        <v>19386</v>
      </c>
      <c r="B3917" s="21" t="s">
        <v>19387</v>
      </c>
      <c r="C3917" s="22" t="s">
        <v>97</v>
      </c>
      <c r="D3917" s="23" t="s">
        <v>16993</v>
      </c>
    </row>
    <row r="3918" spans="1:4" ht="33.950000000000003" customHeight="1" x14ac:dyDescent="0.2">
      <c r="A3918" s="20" t="s">
        <v>19388</v>
      </c>
      <c r="B3918" s="21" t="s">
        <v>19389</v>
      </c>
      <c r="C3918" s="22" t="s">
        <v>97</v>
      </c>
      <c r="D3918" s="23" t="s">
        <v>19390</v>
      </c>
    </row>
    <row r="3919" spans="1:4" ht="33.950000000000003" customHeight="1" x14ac:dyDescent="0.2">
      <c r="A3919" s="20" t="s">
        <v>19391</v>
      </c>
      <c r="B3919" s="21" t="s">
        <v>19392</v>
      </c>
      <c r="C3919" s="22" t="s">
        <v>97</v>
      </c>
      <c r="D3919" s="23" t="s">
        <v>19393</v>
      </c>
    </row>
    <row r="3920" spans="1:4" ht="33.950000000000003" customHeight="1" x14ac:dyDescent="0.2">
      <c r="A3920" s="20" t="s">
        <v>19394</v>
      </c>
      <c r="B3920" s="21" t="s">
        <v>19395</v>
      </c>
      <c r="C3920" s="22" t="s">
        <v>97</v>
      </c>
      <c r="D3920" s="23" t="s">
        <v>19396</v>
      </c>
    </row>
    <row r="3921" spans="1:4" ht="33.950000000000003" customHeight="1" x14ac:dyDescent="0.2">
      <c r="A3921" s="20" t="s">
        <v>19397</v>
      </c>
      <c r="B3921" s="21" t="s">
        <v>19398</v>
      </c>
      <c r="C3921" s="22" t="s">
        <v>97</v>
      </c>
      <c r="D3921" s="23" t="s">
        <v>19399</v>
      </c>
    </row>
    <row r="3922" spans="1:4" ht="33.950000000000003" customHeight="1" x14ac:dyDescent="0.2">
      <c r="A3922" s="20" t="s">
        <v>19400</v>
      </c>
      <c r="B3922" s="21" t="s">
        <v>19401</v>
      </c>
      <c r="C3922" s="22" t="s">
        <v>97</v>
      </c>
      <c r="D3922" s="23" t="s">
        <v>18041</v>
      </c>
    </row>
    <row r="3923" spans="1:4" ht="33.950000000000003" customHeight="1" x14ac:dyDescent="0.2">
      <c r="A3923" s="20" t="s">
        <v>19402</v>
      </c>
      <c r="B3923" s="21" t="s">
        <v>19403</v>
      </c>
      <c r="C3923" s="22" t="s">
        <v>97</v>
      </c>
      <c r="D3923" s="23" t="s">
        <v>19404</v>
      </c>
    </row>
    <row r="3924" spans="1:4" ht="33.950000000000003" customHeight="1" x14ac:dyDescent="0.2">
      <c r="A3924" s="20" t="s">
        <v>19405</v>
      </c>
      <c r="B3924" s="21" t="s">
        <v>19406</v>
      </c>
      <c r="C3924" s="22" t="s">
        <v>97</v>
      </c>
      <c r="D3924" s="23" t="s">
        <v>19407</v>
      </c>
    </row>
    <row r="3925" spans="1:4" ht="33.950000000000003" customHeight="1" x14ac:dyDescent="0.2">
      <c r="A3925" s="20" t="s">
        <v>19408</v>
      </c>
      <c r="B3925" s="21" t="s">
        <v>19409</v>
      </c>
      <c r="C3925" s="22" t="s">
        <v>97</v>
      </c>
      <c r="D3925" s="23" t="s">
        <v>19410</v>
      </c>
    </row>
    <row r="3926" spans="1:4" ht="33.950000000000003" customHeight="1" x14ac:dyDescent="0.2">
      <c r="A3926" s="20" t="s">
        <v>19411</v>
      </c>
      <c r="B3926" s="21" t="s">
        <v>19412</v>
      </c>
      <c r="C3926" s="22" t="s">
        <v>97</v>
      </c>
      <c r="D3926" s="23" t="s">
        <v>19413</v>
      </c>
    </row>
    <row r="3927" spans="1:4" ht="33.950000000000003" customHeight="1" x14ac:dyDescent="0.2">
      <c r="A3927" s="20" t="s">
        <v>19414</v>
      </c>
      <c r="B3927" s="21" t="s">
        <v>19415</v>
      </c>
      <c r="C3927" s="22" t="s">
        <v>97</v>
      </c>
      <c r="D3927" s="23" t="s">
        <v>19416</v>
      </c>
    </row>
    <row r="3928" spans="1:4" ht="33.950000000000003" customHeight="1" x14ac:dyDescent="0.2">
      <c r="A3928" s="20" t="s">
        <v>19417</v>
      </c>
      <c r="B3928" s="21" t="s">
        <v>19418</v>
      </c>
      <c r="C3928" s="22" t="s">
        <v>97</v>
      </c>
      <c r="D3928" s="23" t="s">
        <v>19419</v>
      </c>
    </row>
    <row r="3929" spans="1:4" ht="33.950000000000003" customHeight="1" x14ac:dyDescent="0.2">
      <c r="A3929" s="20" t="s">
        <v>19420</v>
      </c>
      <c r="B3929" s="21" t="s">
        <v>19421</v>
      </c>
      <c r="C3929" s="22" t="s">
        <v>97</v>
      </c>
      <c r="D3929" s="23" t="s">
        <v>19422</v>
      </c>
    </row>
    <row r="3930" spans="1:4" ht="33.950000000000003" customHeight="1" x14ac:dyDescent="0.2">
      <c r="A3930" s="20" t="s">
        <v>19423</v>
      </c>
      <c r="B3930" s="21" t="s">
        <v>19424</v>
      </c>
      <c r="C3930" s="22" t="s">
        <v>97</v>
      </c>
      <c r="D3930" s="23" t="s">
        <v>19425</v>
      </c>
    </row>
    <row r="3931" spans="1:4" ht="33.950000000000003" customHeight="1" x14ac:dyDescent="0.2">
      <c r="A3931" s="20" t="s">
        <v>19426</v>
      </c>
      <c r="B3931" s="21" t="s">
        <v>19427</v>
      </c>
      <c r="C3931" s="22" t="s">
        <v>97</v>
      </c>
      <c r="D3931" s="23" t="s">
        <v>19428</v>
      </c>
    </row>
    <row r="3932" spans="1:4" ht="33.950000000000003" customHeight="1" x14ac:dyDescent="0.2">
      <c r="A3932" s="20" t="s">
        <v>19429</v>
      </c>
      <c r="B3932" s="21" t="s">
        <v>19430</v>
      </c>
      <c r="C3932" s="22" t="s">
        <v>97</v>
      </c>
      <c r="D3932" s="23" t="s">
        <v>19431</v>
      </c>
    </row>
    <row r="3933" spans="1:4" ht="33.950000000000003" customHeight="1" x14ac:dyDescent="0.2">
      <c r="A3933" s="20" t="s">
        <v>19432</v>
      </c>
      <c r="B3933" s="21" t="s">
        <v>19433</v>
      </c>
      <c r="C3933" s="22" t="s">
        <v>97</v>
      </c>
      <c r="D3933" s="23" t="s">
        <v>14479</v>
      </c>
    </row>
    <row r="3934" spans="1:4" ht="33.950000000000003" customHeight="1" x14ac:dyDescent="0.2">
      <c r="A3934" s="20" t="s">
        <v>19434</v>
      </c>
      <c r="B3934" s="21" t="s">
        <v>19435</v>
      </c>
      <c r="C3934" s="22" t="s">
        <v>97</v>
      </c>
      <c r="D3934" s="23" t="s">
        <v>19436</v>
      </c>
    </row>
    <row r="3935" spans="1:4" ht="33.950000000000003" customHeight="1" x14ac:dyDescent="0.2">
      <c r="A3935" s="20" t="s">
        <v>19437</v>
      </c>
      <c r="B3935" s="21" t="s">
        <v>19438</v>
      </c>
      <c r="C3935" s="22" t="s">
        <v>97</v>
      </c>
      <c r="D3935" s="23" t="s">
        <v>19439</v>
      </c>
    </row>
    <row r="3936" spans="1:4" ht="33.950000000000003" customHeight="1" x14ac:dyDescent="0.2">
      <c r="A3936" s="20" t="s">
        <v>19440</v>
      </c>
      <c r="B3936" s="21" t="s">
        <v>19441</v>
      </c>
      <c r="C3936" s="22" t="s">
        <v>97</v>
      </c>
      <c r="D3936" s="23" t="s">
        <v>19442</v>
      </c>
    </row>
    <row r="3937" spans="1:4" ht="33.950000000000003" customHeight="1" x14ac:dyDescent="0.2">
      <c r="A3937" s="20" t="s">
        <v>19443</v>
      </c>
      <c r="B3937" s="21" t="s">
        <v>19444</v>
      </c>
      <c r="C3937" s="22" t="s">
        <v>97</v>
      </c>
      <c r="D3937" s="23" t="s">
        <v>19445</v>
      </c>
    </row>
    <row r="3938" spans="1:4" ht="33.950000000000003" customHeight="1" x14ac:dyDescent="0.2">
      <c r="A3938" s="20" t="s">
        <v>19446</v>
      </c>
      <c r="B3938" s="21" t="s">
        <v>19447</v>
      </c>
      <c r="C3938" s="22" t="s">
        <v>97</v>
      </c>
      <c r="D3938" s="23" t="s">
        <v>19442</v>
      </c>
    </row>
    <row r="3939" spans="1:4" ht="33.950000000000003" customHeight="1" x14ac:dyDescent="0.2">
      <c r="A3939" s="20" t="s">
        <v>19448</v>
      </c>
      <c r="B3939" s="21" t="s">
        <v>19449</v>
      </c>
      <c r="C3939" s="22" t="s">
        <v>97</v>
      </c>
      <c r="D3939" s="23" t="s">
        <v>19450</v>
      </c>
    </row>
    <row r="3940" spans="1:4" ht="33.950000000000003" customHeight="1" x14ac:dyDescent="0.2">
      <c r="A3940" s="20" t="s">
        <v>19451</v>
      </c>
      <c r="B3940" s="21" t="s">
        <v>19452</v>
      </c>
      <c r="C3940" s="22" t="s">
        <v>97</v>
      </c>
      <c r="D3940" s="23" t="s">
        <v>19453</v>
      </c>
    </row>
    <row r="3941" spans="1:4" ht="33.950000000000003" customHeight="1" x14ac:dyDescent="0.2">
      <c r="A3941" s="20" t="s">
        <v>19454</v>
      </c>
      <c r="B3941" s="21" t="s">
        <v>19455</v>
      </c>
      <c r="C3941" s="22" t="s">
        <v>97</v>
      </c>
      <c r="D3941" s="23" t="s">
        <v>9250</v>
      </c>
    </row>
    <row r="3942" spans="1:4" ht="33.950000000000003" customHeight="1" x14ac:dyDescent="0.2">
      <c r="A3942" s="20" t="s">
        <v>19456</v>
      </c>
      <c r="B3942" s="21" t="s">
        <v>19457</v>
      </c>
      <c r="C3942" s="22" t="s">
        <v>97</v>
      </c>
      <c r="D3942" s="23" t="s">
        <v>19458</v>
      </c>
    </row>
    <row r="3943" spans="1:4" ht="33.950000000000003" customHeight="1" x14ac:dyDescent="0.2">
      <c r="A3943" s="20" t="s">
        <v>19459</v>
      </c>
      <c r="B3943" s="21" t="s">
        <v>19460</v>
      </c>
      <c r="C3943" s="22" t="s">
        <v>205</v>
      </c>
      <c r="D3943" s="23" t="s">
        <v>19461</v>
      </c>
    </row>
    <row r="3944" spans="1:4" ht="33.950000000000003" customHeight="1" x14ac:dyDescent="0.2">
      <c r="A3944" s="20" t="s">
        <v>19462</v>
      </c>
      <c r="B3944" s="21" t="s">
        <v>19463</v>
      </c>
      <c r="C3944" s="22" t="s">
        <v>97</v>
      </c>
      <c r="D3944" s="23" t="s">
        <v>19464</v>
      </c>
    </row>
    <row r="3945" spans="1:4" ht="33.950000000000003" customHeight="1" x14ac:dyDescent="0.2">
      <c r="A3945" s="20" t="s">
        <v>19465</v>
      </c>
      <c r="B3945" s="21" t="s">
        <v>19466</v>
      </c>
      <c r="C3945" s="22" t="s">
        <v>97</v>
      </c>
      <c r="D3945" s="23" t="s">
        <v>8206</v>
      </c>
    </row>
    <row r="3946" spans="1:4" ht="33.950000000000003" customHeight="1" x14ac:dyDescent="0.2">
      <c r="A3946" s="20" t="s">
        <v>19467</v>
      </c>
      <c r="B3946" s="21" t="s">
        <v>19468</v>
      </c>
      <c r="C3946" s="22" t="s">
        <v>97</v>
      </c>
      <c r="D3946" s="23" t="s">
        <v>15262</v>
      </c>
    </row>
    <row r="3947" spans="1:4" ht="33.950000000000003" customHeight="1" x14ac:dyDescent="0.2">
      <c r="A3947" s="20" t="s">
        <v>19469</v>
      </c>
      <c r="B3947" s="21" t="s">
        <v>19470</v>
      </c>
      <c r="C3947" s="22" t="s">
        <v>97</v>
      </c>
      <c r="D3947" s="23" t="s">
        <v>19471</v>
      </c>
    </row>
    <row r="3948" spans="1:4" ht="33.950000000000003" customHeight="1" x14ac:dyDescent="0.2">
      <c r="A3948" s="20" t="s">
        <v>19472</v>
      </c>
      <c r="B3948" s="21" t="s">
        <v>19473</v>
      </c>
      <c r="C3948" s="22" t="s">
        <v>97</v>
      </c>
      <c r="D3948" s="23" t="s">
        <v>19474</v>
      </c>
    </row>
    <row r="3949" spans="1:4" ht="33.950000000000003" customHeight="1" x14ac:dyDescent="0.2">
      <c r="A3949" s="20" t="s">
        <v>19475</v>
      </c>
      <c r="B3949" s="21" t="s">
        <v>19476</v>
      </c>
      <c r="C3949" s="22" t="s">
        <v>97</v>
      </c>
      <c r="D3949" s="23" t="s">
        <v>19477</v>
      </c>
    </row>
    <row r="3950" spans="1:4" ht="33.950000000000003" customHeight="1" x14ac:dyDescent="0.2">
      <c r="A3950" s="20" t="s">
        <v>19478</v>
      </c>
      <c r="B3950" s="21" t="s">
        <v>19479</v>
      </c>
      <c r="C3950" s="22" t="s">
        <v>97</v>
      </c>
      <c r="D3950" s="23" t="s">
        <v>19480</v>
      </c>
    </row>
    <row r="3951" spans="1:4" ht="33.950000000000003" customHeight="1" x14ac:dyDescent="0.2">
      <c r="A3951" s="20" t="s">
        <v>19481</v>
      </c>
      <c r="B3951" s="21" t="s">
        <v>19482</v>
      </c>
      <c r="C3951" s="22" t="s">
        <v>97</v>
      </c>
      <c r="D3951" s="23" t="s">
        <v>19350</v>
      </c>
    </row>
    <row r="3952" spans="1:4" ht="33.950000000000003" customHeight="1" x14ac:dyDescent="0.2">
      <c r="A3952" s="20" t="s">
        <v>19483</v>
      </c>
      <c r="B3952" s="21" t="s">
        <v>19484</v>
      </c>
      <c r="C3952" s="22" t="s">
        <v>97</v>
      </c>
      <c r="D3952" s="23" t="s">
        <v>18992</v>
      </c>
    </row>
    <row r="3953" spans="1:4" ht="33.950000000000003" customHeight="1" x14ac:dyDescent="0.2">
      <c r="A3953" s="20" t="s">
        <v>19485</v>
      </c>
      <c r="B3953" s="21" t="s">
        <v>19486</v>
      </c>
      <c r="C3953" s="22" t="s">
        <v>97</v>
      </c>
      <c r="D3953" s="23" t="s">
        <v>19487</v>
      </c>
    </row>
    <row r="3954" spans="1:4" ht="33.950000000000003" customHeight="1" x14ac:dyDescent="0.2">
      <c r="A3954" s="20" t="s">
        <v>19488</v>
      </c>
      <c r="B3954" s="21" t="s">
        <v>19489</v>
      </c>
      <c r="C3954" s="22" t="s">
        <v>97</v>
      </c>
      <c r="D3954" s="23" t="s">
        <v>19490</v>
      </c>
    </row>
    <row r="3955" spans="1:4" ht="33.950000000000003" customHeight="1" x14ac:dyDescent="0.2">
      <c r="A3955" s="20" t="s">
        <v>19491</v>
      </c>
      <c r="B3955" s="21" t="s">
        <v>19492</v>
      </c>
      <c r="C3955" s="22" t="s">
        <v>97</v>
      </c>
      <c r="D3955" s="23" t="s">
        <v>19493</v>
      </c>
    </row>
    <row r="3956" spans="1:4" ht="33.950000000000003" customHeight="1" x14ac:dyDescent="0.2">
      <c r="A3956" s="20" t="s">
        <v>19494</v>
      </c>
      <c r="B3956" s="21" t="s">
        <v>19495</v>
      </c>
      <c r="C3956" s="22" t="s">
        <v>97</v>
      </c>
      <c r="D3956" s="23" t="s">
        <v>15057</v>
      </c>
    </row>
    <row r="3957" spans="1:4" ht="33.950000000000003" customHeight="1" x14ac:dyDescent="0.2">
      <c r="A3957" s="20" t="s">
        <v>19496</v>
      </c>
      <c r="B3957" s="21" t="s">
        <v>19497</v>
      </c>
      <c r="C3957" s="22" t="s">
        <v>97</v>
      </c>
      <c r="D3957" s="23" t="s">
        <v>17233</v>
      </c>
    </row>
    <row r="3958" spans="1:4" ht="33.950000000000003" customHeight="1" x14ac:dyDescent="0.2">
      <c r="A3958" s="20" t="s">
        <v>19498</v>
      </c>
      <c r="B3958" s="21" t="s">
        <v>19499</v>
      </c>
      <c r="C3958" s="22" t="s">
        <v>97</v>
      </c>
      <c r="D3958" s="23" t="s">
        <v>19500</v>
      </c>
    </row>
    <row r="3959" spans="1:4" ht="33.950000000000003" customHeight="1" x14ac:dyDescent="0.2">
      <c r="A3959" s="20" t="s">
        <v>19501</v>
      </c>
      <c r="B3959" s="21" t="s">
        <v>19502</v>
      </c>
      <c r="C3959" s="22" t="s">
        <v>97</v>
      </c>
      <c r="D3959" s="23" t="s">
        <v>19490</v>
      </c>
    </row>
    <row r="3960" spans="1:4" ht="33.950000000000003" customHeight="1" x14ac:dyDescent="0.2">
      <c r="A3960" s="20" t="s">
        <v>19503</v>
      </c>
      <c r="B3960" s="21" t="s">
        <v>19504</v>
      </c>
      <c r="C3960" s="22" t="s">
        <v>97</v>
      </c>
      <c r="D3960" s="23" t="s">
        <v>19505</v>
      </c>
    </row>
    <row r="3961" spans="1:4" ht="33.950000000000003" customHeight="1" x14ac:dyDescent="0.2">
      <c r="A3961" s="20" t="s">
        <v>19506</v>
      </c>
      <c r="B3961" s="21" t="s">
        <v>19507</v>
      </c>
      <c r="C3961" s="22" t="s">
        <v>97</v>
      </c>
      <c r="D3961" s="23" t="s">
        <v>9036</v>
      </c>
    </row>
    <row r="3962" spans="1:4" ht="33.950000000000003" customHeight="1" x14ac:dyDescent="0.2">
      <c r="A3962" s="20" t="s">
        <v>19508</v>
      </c>
      <c r="B3962" s="21" t="s">
        <v>19509</v>
      </c>
      <c r="C3962" s="22" t="s">
        <v>97</v>
      </c>
      <c r="D3962" s="23" t="s">
        <v>19510</v>
      </c>
    </row>
    <row r="3963" spans="1:4" ht="33.950000000000003" customHeight="1" x14ac:dyDescent="0.2">
      <c r="A3963" s="20" t="s">
        <v>19511</v>
      </c>
      <c r="B3963" s="21" t="s">
        <v>19512</v>
      </c>
      <c r="C3963" s="22" t="s">
        <v>97</v>
      </c>
      <c r="D3963" s="23" t="s">
        <v>19513</v>
      </c>
    </row>
    <row r="3964" spans="1:4" ht="33.950000000000003" customHeight="1" x14ac:dyDescent="0.2">
      <c r="A3964" s="20" t="s">
        <v>19514</v>
      </c>
      <c r="B3964" s="21" t="s">
        <v>19515</v>
      </c>
      <c r="C3964" s="22" t="s">
        <v>97</v>
      </c>
      <c r="D3964" s="23" t="s">
        <v>11571</v>
      </c>
    </row>
    <row r="3965" spans="1:4" ht="33.950000000000003" customHeight="1" x14ac:dyDescent="0.2">
      <c r="A3965" s="20" t="s">
        <v>19516</v>
      </c>
      <c r="B3965" s="21" t="s">
        <v>19517</v>
      </c>
      <c r="C3965" s="22" t="s">
        <v>97</v>
      </c>
      <c r="D3965" s="23" t="s">
        <v>19518</v>
      </c>
    </row>
    <row r="3966" spans="1:4" ht="33.950000000000003" customHeight="1" x14ac:dyDescent="0.2">
      <c r="A3966" s="20" t="s">
        <v>19519</v>
      </c>
      <c r="B3966" s="21" t="s">
        <v>19520</v>
      </c>
      <c r="C3966" s="22" t="s">
        <v>97</v>
      </c>
      <c r="D3966" s="23" t="s">
        <v>19521</v>
      </c>
    </row>
    <row r="3967" spans="1:4" ht="33.950000000000003" customHeight="1" x14ac:dyDescent="0.2">
      <c r="A3967" s="20" t="s">
        <v>19522</v>
      </c>
      <c r="B3967" s="21" t="s">
        <v>19523</v>
      </c>
      <c r="C3967" s="22" t="s">
        <v>97</v>
      </c>
      <c r="D3967" s="23" t="s">
        <v>19524</v>
      </c>
    </row>
    <row r="3968" spans="1:4" ht="33.950000000000003" customHeight="1" x14ac:dyDescent="0.2">
      <c r="A3968" s="20" t="s">
        <v>19525</v>
      </c>
      <c r="B3968" s="21" t="s">
        <v>19526</v>
      </c>
      <c r="C3968" s="22" t="s">
        <v>97</v>
      </c>
      <c r="D3968" s="23" t="s">
        <v>19527</v>
      </c>
    </row>
    <row r="3969" spans="1:4" ht="33.950000000000003" customHeight="1" x14ac:dyDescent="0.2">
      <c r="A3969" s="20" t="s">
        <v>19528</v>
      </c>
      <c r="B3969" s="21" t="s">
        <v>19529</v>
      </c>
      <c r="C3969" s="22" t="s">
        <v>97</v>
      </c>
      <c r="D3969" s="23" t="s">
        <v>19530</v>
      </c>
    </row>
    <row r="3970" spans="1:4" ht="33.950000000000003" customHeight="1" x14ac:dyDescent="0.2">
      <c r="A3970" s="20" t="s">
        <v>19531</v>
      </c>
      <c r="B3970" s="21" t="s">
        <v>19532</v>
      </c>
      <c r="C3970" s="22" t="s">
        <v>97</v>
      </c>
      <c r="D3970" s="23" t="s">
        <v>19533</v>
      </c>
    </row>
    <row r="3971" spans="1:4" ht="33.950000000000003" customHeight="1" x14ac:dyDescent="0.2">
      <c r="A3971" s="20" t="s">
        <v>19534</v>
      </c>
      <c r="B3971" s="21" t="s">
        <v>19535</v>
      </c>
      <c r="C3971" s="22" t="s">
        <v>97</v>
      </c>
      <c r="D3971" s="23" t="s">
        <v>19536</v>
      </c>
    </row>
    <row r="3972" spans="1:4" ht="33.950000000000003" customHeight="1" x14ac:dyDescent="0.2">
      <c r="A3972" s="20" t="s">
        <v>19537</v>
      </c>
      <c r="B3972" s="21" t="s">
        <v>19538</v>
      </c>
      <c r="C3972" s="22" t="s">
        <v>97</v>
      </c>
      <c r="D3972" s="23" t="s">
        <v>19539</v>
      </c>
    </row>
    <row r="3973" spans="1:4" ht="33.950000000000003" customHeight="1" x14ac:dyDescent="0.2">
      <c r="A3973" s="20" t="s">
        <v>19540</v>
      </c>
      <c r="B3973" s="21" t="s">
        <v>19541</v>
      </c>
      <c r="C3973" s="22" t="s">
        <v>97</v>
      </c>
      <c r="D3973" s="23" t="s">
        <v>19542</v>
      </c>
    </row>
    <row r="3974" spans="1:4" ht="33.950000000000003" customHeight="1" x14ac:dyDescent="0.2">
      <c r="A3974" s="20" t="s">
        <v>19543</v>
      </c>
      <c r="B3974" s="21" t="s">
        <v>19544</v>
      </c>
      <c r="C3974" s="22" t="s">
        <v>97</v>
      </c>
      <c r="D3974" s="23" t="s">
        <v>19513</v>
      </c>
    </row>
    <row r="3975" spans="1:4" ht="33.950000000000003" customHeight="1" x14ac:dyDescent="0.2">
      <c r="A3975" s="20" t="s">
        <v>19545</v>
      </c>
      <c r="B3975" s="21" t="s">
        <v>19546</v>
      </c>
      <c r="C3975" s="22" t="s">
        <v>97</v>
      </c>
      <c r="D3975" s="23" t="s">
        <v>19547</v>
      </c>
    </row>
    <row r="3976" spans="1:4" ht="33.950000000000003" customHeight="1" x14ac:dyDescent="0.2">
      <c r="A3976" s="20" t="s">
        <v>19548</v>
      </c>
      <c r="B3976" s="21" t="s">
        <v>19549</v>
      </c>
      <c r="C3976" s="22" t="s">
        <v>97</v>
      </c>
      <c r="D3976" s="23" t="s">
        <v>16107</v>
      </c>
    </row>
    <row r="3977" spans="1:4" ht="33.950000000000003" customHeight="1" x14ac:dyDescent="0.2">
      <c r="A3977" s="20" t="s">
        <v>19550</v>
      </c>
      <c r="B3977" s="21" t="s">
        <v>19551</v>
      </c>
      <c r="C3977" s="22" t="s">
        <v>97</v>
      </c>
      <c r="D3977" s="23" t="s">
        <v>19552</v>
      </c>
    </row>
    <row r="3978" spans="1:4" ht="33.950000000000003" customHeight="1" x14ac:dyDescent="0.2">
      <c r="A3978" s="20" t="s">
        <v>19553</v>
      </c>
      <c r="B3978" s="21" t="s">
        <v>19554</v>
      </c>
      <c r="C3978" s="22" t="s">
        <v>97</v>
      </c>
      <c r="D3978" s="23" t="s">
        <v>19555</v>
      </c>
    </row>
    <row r="3979" spans="1:4" ht="33.950000000000003" customHeight="1" x14ac:dyDescent="0.2">
      <c r="A3979" s="20" t="s">
        <v>19556</v>
      </c>
      <c r="B3979" s="21" t="s">
        <v>19557</v>
      </c>
      <c r="C3979" s="22" t="s">
        <v>97</v>
      </c>
      <c r="D3979" s="23" t="s">
        <v>19558</v>
      </c>
    </row>
    <row r="3980" spans="1:4" ht="33.950000000000003" customHeight="1" x14ac:dyDescent="0.2">
      <c r="A3980" s="20" t="s">
        <v>19559</v>
      </c>
      <c r="B3980" s="21" t="s">
        <v>19560</v>
      </c>
      <c r="C3980" s="22" t="s">
        <v>97</v>
      </c>
      <c r="D3980" s="23" t="s">
        <v>19561</v>
      </c>
    </row>
    <row r="3981" spans="1:4" ht="33.950000000000003" customHeight="1" x14ac:dyDescent="0.2">
      <c r="A3981" s="20" t="s">
        <v>19562</v>
      </c>
      <c r="B3981" s="21" t="s">
        <v>19563</v>
      </c>
      <c r="C3981" s="22" t="s">
        <v>97</v>
      </c>
      <c r="D3981" s="23" t="s">
        <v>19564</v>
      </c>
    </row>
    <row r="3982" spans="1:4" ht="33.950000000000003" customHeight="1" x14ac:dyDescent="0.2">
      <c r="A3982" s="20" t="s">
        <v>19565</v>
      </c>
      <c r="B3982" s="21" t="s">
        <v>19566</v>
      </c>
      <c r="C3982" s="22" t="s">
        <v>97</v>
      </c>
      <c r="D3982" s="23" t="s">
        <v>19567</v>
      </c>
    </row>
    <row r="3983" spans="1:4" ht="33.950000000000003" customHeight="1" x14ac:dyDescent="0.2">
      <c r="A3983" s="20" t="s">
        <v>19568</v>
      </c>
      <c r="B3983" s="21" t="s">
        <v>19569</v>
      </c>
      <c r="C3983" s="22" t="s">
        <v>97</v>
      </c>
      <c r="D3983" s="23" t="s">
        <v>19570</v>
      </c>
    </row>
    <row r="3984" spans="1:4" ht="33.950000000000003" customHeight="1" x14ac:dyDescent="0.2">
      <c r="A3984" s="20" t="s">
        <v>19571</v>
      </c>
      <c r="B3984" s="21" t="s">
        <v>19572</v>
      </c>
      <c r="C3984" s="22" t="s">
        <v>97</v>
      </c>
      <c r="D3984" s="23" t="s">
        <v>16294</v>
      </c>
    </row>
    <row r="3985" spans="1:4" ht="33.950000000000003" customHeight="1" x14ac:dyDescent="0.2">
      <c r="A3985" s="20" t="s">
        <v>19573</v>
      </c>
      <c r="B3985" s="21" t="s">
        <v>19574</v>
      </c>
      <c r="C3985" s="22" t="s">
        <v>97</v>
      </c>
      <c r="D3985" s="23" t="s">
        <v>13551</v>
      </c>
    </row>
    <row r="3986" spans="1:4" ht="33.950000000000003" customHeight="1" x14ac:dyDescent="0.2">
      <c r="A3986" s="20" t="s">
        <v>19575</v>
      </c>
      <c r="B3986" s="21" t="s">
        <v>19576</v>
      </c>
      <c r="C3986" s="22" t="s">
        <v>97</v>
      </c>
      <c r="D3986" s="23" t="s">
        <v>19577</v>
      </c>
    </row>
    <row r="3987" spans="1:4" ht="33.950000000000003" customHeight="1" x14ac:dyDescent="0.2">
      <c r="A3987" s="20" t="s">
        <v>19578</v>
      </c>
      <c r="B3987" s="21" t="s">
        <v>19579</v>
      </c>
      <c r="C3987" s="22" t="s">
        <v>97</v>
      </c>
      <c r="D3987" s="23" t="s">
        <v>8773</v>
      </c>
    </row>
    <row r="3988" spans="1:4" ht="33.950000000000003" customHeight="1" x14ac:dyDescent="0.2">
      <c r="A3988" s="20" t="s">
        <v>19580</v>
      </c>
      <c r="B3988" s="21" t="s">
        <v>19581</v>
      </c>
      <c r="C3988" s="22" t="s">
        <v>97</v>
      </c>
      <c r="D3988" s="23" t="s">
        <v>19582</v>
      </c>
    </row>
    <row r="3989" spans="1:4" ht="33.950000000000003" customHeight="1" x14ac:dyDescent="0.2">
      <c r="A3989" s="20" t="s">
        <v>19583</v>
      </c>
      <c r="B3989" s="21" t="s">
        <v>19584</v>
      </c>
      <c r="C3989" s="22" t="s">
        <v>97</v>
      </c>
      <c r="D3989" s="23" t="s">
        <v>19585</v>
      </c>
    </row>
    <row r="3990" spans="1:4" ht="33.950000000000003" customHeight="1" x14ac:dyDescent="0.2">
      <c r="A3990" s="20" t="s">
        <v>19586</v>
      </c>
      <c r="B3990" s="21" t="s">
        <v>19587</v>
      </c>
      <c r="C3990" s="22" t="s">
        <v>97</v>
      </c>
      <c r="D3990" s="23" t="s">
        <v>19588</v>
      </c>
    </row>
    <row r="3991" spans="1:4" ht="33.950000000000003" customHeight="1" x14ac:dyDescent="0.2">
      <c r="A3991" s="20" t="s">
        <v>19589</v>
      </c>
      <c r="B3991" s="21" t="s">
        <v>19590</v>
      </c>
      <c r="C3991" s="22" t="s">
        <v>97</v>
      </c>
      <c r="D3991" s="23" t="s">
        <v>19591</v>
      </c>
    </row>
    <row r="3992" spans="1:4" ht="33.950000000000003" customHeight="1" x14ac:dyDescent="0.2">
      <c r="A3992" s="20" t="s">
        <v>19592</v>
      </c>
      <c r="B3992" s="21" t="s">
        <v>19593</v>
      </c>
      <c r="C3992" s="22" t="s">
        <v>97</v>
      </c>
      <c r="D3992" s="23" t="s">
        <v>19591</v>
      </c>
    </row>
    <row r="3993" spans="1:4" ht="33.950000000000003" customHeight="1" x14ac:dyDescent="0.2">
      <c r="A3993" s="20" t="s">
        <v>19594</v>
      </c>
      <c r="B3993" s="21" t="s">
        <v>19595</v>
      </c>
      <c r="C3993" s="22" t="s">
        <v>97</v>
      </c>
      <c r="D3993" s="23" t="s">
        <v>19558</v>
      </c>
    </row>
    <row r="3994" spans="1:4" ht="33.950000000000003" customHeight="1" x14ac:dyDescent="0.2">
      <c r="A3994" s="20" t="s">
        <v>19596</v>
      </c>
      <c r="B3994" s="21" t="s">
        <v>19597</v>
      </c>
      <c r="C3994" s="22" t="s">
        <v>97</v>
      </c>
      <c r="D3994" s="23" t="s">
        <v>19598</v>
      </c>
    </row>
    <row r="3995" spans="1:4" ht="33.950000000000003" customHeight="1" x14ac:dyDescent="0.2">
      <c r="A3995" s="20" t="s">
        <v>19599</v>
      </c>
      <c r="B3995" s="21" t="s">
        <v>19600</v>
      </c>
      <c r="C3995" s="22" t="s">
        <v>205</v>
      </c>
      <c r="D3995" s="23" t="s">
        <v>19601</v>
      </c>
    </row>
    <row r="3996" spans="1:4" ht="33.950000000000003" customHeight="1" x14ac:dyDescent="0.2">
      <c r="A3996" s="20" t="s">
        <v>19602</v>
      </c>
      <c r="B3996" s="21" t="s">
        <v>19603</v>
      </c>
      <c r="C3996" s="22" t="s">
        <v>97</v>
      </c>
      <c r="D3996" s="23" t="s">
        <v>19604</v>
      </c>
    </row>
    <row r="3997" spans="1:4" ht="33.950000000000003" customHeight="1" x14ac:dyDescent="0.2">
      <c r="A3997" s="20" t="s">
        <v>19605</v>
      </c>
      <c r="B3997" s="21" t="s">
        <v>19606</v>
      </c>
      <c r="C3997" s="22" t="s">
        <v>97</v>
      </c>
      <c r="D3997" s="23" t="s">
        <v>19607</v>
      </c>
    </row>
    <row r="3998" spans="1:4" ht="33.950000000000003" customHeight="1" x14ac:dyDescent="0.2">
      <c r="A3998" s="20" t="s">
        <v>19608</v>
      </c>
      <c r="B3998" s="21" t="s">
        <v>19609</v>
      </c>
      <c r="C3998" s="22" t="s">
        <v>97</v>
      </c>
      <c r="D3998" s="23" t="s">
        <v>19610</v>
      </c>
    </row>
    <row r="3999" spans="1:4" ht="33.950000000000003" customHeight="1" x14ac:dyDescent="0.2">
      <c r="A3999" s="20" t="s">
        <v>19611</v>
      </c>
      <c r="B3999" s="21" t="s">
        <v>19612</v>
      </c>
      <c r="C3999" s="22" t="s">
        <v>97</v>
      </c>
      <c r="D3999" s="23" t="s">
        <v>19613</v>
      </c>
    </row>
    <row r="4000" spans="1:4" ht="33.950000000000003" customHeight="1" x14ac:dyDescent="0.2">
      <c r="A4000" s="20" t="s">
        <v>19614</v>
      </c>
      <c r="B4000" s="21" t="s">
        <v>19615</v>
      </c>
      <c r="C4000" s="22" t="s">
        <v>97</v>
      </c>
      <c r="D4000" s="23" t="s">
        <v>19616</v>
      </c>
    </row>
    <row r="4001" spans="1:4" ht="33.950000000000003" customHeight="1" x14ac:dyDescent="0.2">
      <c r="A4001" s="20" t="s">
        <v>19617</v>
      </c>
      <c r="B4001" s="21" t="s">
        <v>19618</v>
      </c>
      <c r="C4001" s="22" t="s">
        <v>97</v>
      </c>
      <c r="D4001" s="23" t="s">
        <v>19610</v>
      </c>
    </row>
    <row r="4002" spans="1:4" ht="33.950000000000003" customHeight="1" x14ac:dyDescent="0.2">
      <c r="A4002" s="20" t="s">
        <v>19619</v>
      </c>
      <c r="B4002" s="21" t="s">
        <v>19620</v>
      </c>
      <c r="C4002" s="22" t="s">
        <v>97</v>
      </c>
      <c r="D4002" s="23" t="s">
        <v>16214</v>
      </c>
    </row>
    <row r="4003" spans="1:4" ht="33.950000000000003" customHeight="1" x14ac:dyDescent="0.2">
      <c r="A4003" s="20" t="s">
        <v>19621</v>
      </c>
      <c r="B4003" s="21" t="s">
        <v>19622</v>
      </c>
      <c r="C4003" s="22" t="s">
        <v>97</v>
      </c>
      <c r="D4003" s="23" t="s">
        <v>19623</v>
      </c>
    </row>
    <row r="4004" spans="1:4" ht="33.950000000000003" customHeight="1" x14ac:dyDescent="0.2">
      <c r="A4004" s="20" t="s">
        <v>19624</v>
      </c>
      <c r="B4004" s="21" t="s">
        <v>19625</v>
      </c>
      <c r="C4004" s="22" t="s">
        <v>97</v>
      </c>
      <c r="D4004" s="23" t="s">
        <v>19626</v>
      </c>
    </row>
    <row r="4005" spans="1:4" ht="33.950000000000003" customHeight="1" x14ac:dyDescent="0.2">
      <c r="A4005" s="20" t="s">
        <v>19627</v>
      </c>
      <c r="B4005" s="21" t="s">
        <v>19628</v>
      </c>
      <c r="C4005" s="22" t="s">
        <v>97</v>
      </c>
      <c r="D4005" s="23" t="s">
        <v>19629</v>
      </c>
    </row>
    <row r="4006" spans="1:4" ht="33.950000000000003" customHeight="1" x14ac:dyDescent="0.2">
      <c r="A4006" s="20" t="s">
        <v>19630</v>
      </c>
      <c r="B4006" s="21" t="s">
        <v>19631</v>
      </c>
      <c r="C4006" s="22" t="s">
        <v>97</v>
      </c>
      <c r="D4006" s="23" t="s">
        <v>19632</v>
      </c>
    </row>
    <row r="4007" spans="1:4" ht="33.950000000000003" customHeight="1" x14ac:dyDescent="0.2">
      <c r="A4007" s="20" t="s">
        <v>19633</v>
      </c>
      <c r="B4007" s="21" t="s">
        <v>19634</v>
      </c>
      <c r="C4007" s="22" t="s">
        <v>97</v>
      </c>
      <c r="D4007" s="23" t="s">
        <v>19635</v>
      </c>
    </row>
    <row r="4008" spans="1:4" ht="33.950000000000003" customHeight="1" x14ac:dyDescent="0.2">
      <c r="A4008" s="20" t="s">
        <v>19636</v>
      </c>
      <c r="B4008" s="21" t="s">
        <v>19637</v>
      </c>
      <c r="C4008" s="22" t="s">
        <v>97</v>
      </c>
      <c r="D4008" s="23" t="s">
        <v>16214</v>
      </c>
    </row>
    <row r="4009" spans="1:4" ht="33.950000000000003" customHeight="1" x14ac:dyDescent="0.2">
      <c r="A4009" s="20" t="s">
        <v>19638</v>
      </c>
      <c r="B4009" s="21" t="s">
        <v>19639</v>
      </c>
      <c r="C4009" s="22" t="s">
        <v>97</v>
      </c>
      <c r="D4009" s="23" t="s">
        <v>19640</v>
      </c>
    </row>
    <row r="4010" spans="1:4" ht="33.950000000000003" customHeight="1" x14ac:dyDescent="0.2">
      <c r="A4010" s="20" t="s">
        <v>19641</v>
      </c>
      <c r="B4010" s="21" t="s">
        <v>19642</v>
      </c>
      <c r="C4010" s="22" t="s">
        <v>97</v>
      </c>
      <c r="D4010" s="23" t="s">
        <v>19643</v>
      </c>
    </row>
    <row r="4011" spans="1:4" ht="33.950000000000003" customHeight="1" x14ac:dyDescent="0.2">
      <c r="A4011" s="20" t="s">
        <v>19644</v>
      </c>
      <c r="B4011" s="21" t="s">
        <v>19645</v>
      </c>
      <c r="C4011" s="22" t="s">
        <v>97</v>
      </c>
      <c r="D4011" s="23" t="s">
        <v>19646</v>
      </c>
    </row>
    <row r="4012" spans="1:4" ht="33.950000000000003" customHeight="1" x14ac:dyDescent="0.2">
      <c r="A4012" s="20" t="s">
        <v>19647</v>
      </c>
      <c r="B4012" s="21" t="s">
        <v>19648</v>
      </c>
      <c r="C4012" s="22" t="s">
        <v>97</v>
      </c>
      <c r="D4012" s="23" t="s">
        <v>19649</v>
      </c>
    </row>
    <row r="4013" spans="1:4" ht="33.950000000000003" customHeight="1" x14ac:dyDescent="0.2">
      <c r="A4013" s="20" t="s">
        <v>19650</v>
      </c>
      <c r="B4013" s="21" t="s">
        <v>19651</v>
      </c>
      <c r="C4013" s="22" t="s">
        <v>97</v>
      </c>
      <c r="D4013" s="23" t="s">
        <v>19652</v>
      </c>
    </row>
    <row r="4014" spans="1:4" ht="33.950000000000003" customHeight="1" x14ac:dyDescent="0.2">
      <c r="A4014" s="20" t="s">
        <v>19653</v>
      </c>
      <c r="B4014" s="21" t="s">
        <v>19654</v>
      </c>
      <c r="C4014" s="22" t="s">
        <v>97</v>
      </c>
      <c r="D4014" s="23" t="s">
        <v>19655</v>
      </c>
    </row>
    <row r="4015" spans="1:4" ht="33.950000000000003" customHeight="1" x14ac:dyDescent="0.2">
      <c r="A4015" s="20" t="s">
        <v>19656</v>
      </c>
      <c r="B4015" s="21" t="s">
        <v>19657</v>
      </c>
      <c r="C4015" s="22" t="s">
        <v>97</v>
      </c>
      <c r="D4015" s="23" t="s">
        <v>19658</v>
      </c>
    </row>
    <row r="4016" spans="1:4" ht="33.950000000000003" customHeight="1" x14ac:dyDescent="0.2">
      <c r="A4016" s="20" t="s">
        <v>19659</v>
      </c>
      <c r="B4016" s="21" t="s">
        <v>19660</v>
      </c>
      <c r="C4016" s="22" t="s">
        <v>97</v>
      </c>
      <c r="D4016" s="23" t="s">
        <v>19661</v>
      </c>
    </row>
    <row r="4017" spans="1:4" ht="33.950000000000003" customHeight="1" x14ac:dyDescent="0.2">
      <c r="A4017" s="20" t="s">
        <v>19662</v>
      </c>
      <c r="B4017" s="21" t="s">
        <v>19663</v>
      </c>
      <c r="C4017" s="22" t="s">
        <v>97</v>
      </c>
      <c r="D4017" s="23" t="s">
        <v>19664</v>
      </c>
    </row>
    <row r="4018" spans="1:4" ht="33.950000000000003" customHeight="1" x14ac:dyDescent="0.2">
      <c r="A4018" s="20" t="s">
        <v>19665</v>
      </c>
      <c r="B4018" s="21" t="s">
        <v>19666</v>
      </c>
      <c r="C4018" s="22" t="s">
        <v>97</v>
      </c>
      <c r="D4018" s="23" t="s">
        <v>19667</v>
      </c>
    </row>
    <row r="4019" spans="1:4" ht="33.950000000000003" customHeight="1" x14ac:dyDescent="0.2">
      <c r="A4019" s="20" t="s">
        <v>19668</v>
      </c>
      <c r="B4019" s="21" t="s">
        <v>19669</v>
      </c>
      <c r="C4019" s="22" t="s">
        <v>97</v>
      </c>
      <c r="D4019" s="23" t="s">
        <v>19670</v>
      </c>
    </row>
    <row r="4020" spans="1:4" ht="33.950000000000003" customHeight="1" x14ac:dyDescent="0.2">
      <c r="A4020" s="20" t="s">
        <v>19671</v>
      </c>
      <c r="B4020" s="21" t="s">
        <v>19672</v>
      </c>
      <c r="C4020" s="22" t="s">
        <v>97</v>
      </c>
      <c r="D4020" s="23" t="s">
        <v>16294</v>
      </c>
    </row>
    <row r="4021" spans="1:4" ht="33.950000000000003" customHeight="1" x14ac:dyDescent="0.2">
      <c r="A4021" s="20" t="s">
        <v>19673</v>
      </c>
      <c r="B4021" s="21" t="s">
        <v>19674</v>
      </c>
      <c r="C4021" s="22" t="s">
        <v>97</v>
      </c>
      <c r="D4021" s="23" t="s">
        <v>11583</v>
      </c>
    </row>
    <row r="4022" spans="1:4" ht="33.950000000000003" customHeight="1" x14ac:dyDescent="0.2">
      <c r="A4022" s="20" t="s">
        <v>19675</v>
      </c>
      <c r="B4022" s="21" t="s">
        <v>19676</v>
      </c>
      <c r="C4022" s="22" t="s">
        <v>97</v>
      </c>
      <c r="D4022" s="23" t="s">
        <v>19677</v>
      </c>
    </row>
    <row r="4023" spans="1:4" ht="33.950000000000003" customHeight="1" x14ac:dyDescent="0.2">
      <c r="A4023" s="20" t="s">
        <v>19678</v>
      </c>
      <c r="B4023" s="21" t="s">
        <v>19679</v>
      </c>
      <c r="C4023" s="22" t="s">
        <v>97</v>
      </c>
      <c r="D4023" s="23" t="s">
        <v>19680</v>
      </c>
    </row>
    <row r="4024" spans="1:4" ht="33.950000000000003" customHeight="1" x14ac:dyDescent="0.2">
      <c r="A4024" s="20" t="s">
        <v>19681</v>
      </c>
      <c r="B4024" s="21" t="s">
        <v>19682</v>
      </c>
      <c r="C4024" s="22" t="s">
        <v>97</v>
      </c>
      <c r="D4024" s="23" t="s">
        <v>15845</v>
      </c>
    </row>
    <row r="4025" spans="1:4" ht="33.950000000000003" customHeight="1" x14ac:dyDescent="0.2">
      <c r="A4025" s="20" t="s">
        <v>19683</v>
      </c>
      <c r="B4025" s="21" t="s">
        <v>19684</v>
      </c>
      <c r="C4025" s="22" t="s">
        <v>97</v>
      </c>
      <c r="D4025" s="23" t="s">
        <v>10260</v>
      </c>
    </row>
    <row r="4026" spans="1:4" ht="33.950000000000003" customHeight="1" x14ac:dyDescent="0.2">
      <c r="A4026" s="20" t="s">
        <v>19685</v>
      </c>
      <c r="B4026" s="21" t="s">
        <v>19686</v>
      </c>
      <c r="C4026" s="22" t="s">
        <v>97</v>
      </c>
      <c r="D4026" s="23" t="s">
        <v>17196</v>
      </c>
    </row>
    <row r="4027" spans="1:4" ht="33.950000000000003" customHeight="1" x14ac:dyDescent="0.2">
      <c r="A4027" s="20" t="s">
        <v>19687</v>
      </c>
      <c r="B4027" s="21" t="s">
        <v>19688</v>
      </c>
      <c r="C4027" s="22" t="s">
        <v>97</v>
      </c>
      <c r="D4027" s="23" t="s">
        <v>19689</v>
      </c>
    </row>
    <row r="4028" spans="1:4" ht="33.950000000000003" customHeight="1" x14ac:dyDescent="0.2">
      <c r="A4028" s="20" t="s">
        <v>19690</v>
      </c>
      <c r="B4028" s="21" t="s">
        <v>19691</v>
      </c>
      <c r="C4028" s="22" t="s">
        <v>97</v>
      </c>
      <c r="D4028" s="23" t="s">
        <v>19510</v>
      </c>
    </row>
    <row r="4029" spans="1:4" ht="33.950000000000003" customHeight="1" x14ac:dyDescent="0.2">
      <c r="A4029" s="20" t="s">
        <v>19692</v>
      </c>
      <c r="B4029" s="21" t="s">
        <v>19693</v>
      </c>
      <c r="C4029" s="22" t="s">
        <v>97</v>
      </c>
      <c r="D4029" s="23" t="s">
        <v>19694</v>
      </c>
    </row>
    <row r="4030" spans="1:4" ht="33.950000000000003" customHeight="1" x14ac:dyDescent="0.2">
      <c r="A4030" s="20" t="s">
        <v>19695</v>
      </c>
      <c r="B4030" s="21" t="s">
        <v>19696</v>
      </c>
      <c r="C4030" s="22" t="s">
        <v>97</v>
      </c>
      <c r="D4030" s="23" t="s">
        <v>19697</v>
      </c>
    </row>
    <row r="4031" spans="1:4" ht="33.950000000000003" customHeight="1" x14ac:dyDescent="0.2">
      <c r="A4031" s="20" t="s">
        <v>19698</v>
      </c>
      <c r="B4031" s="21" t="s">
        <v>19699</v>
      </c>
      <c r="C4031" s="22" t="s">
        <v>97</v>
      </c>
      <c r="D4031" s="23" t="s">
        <v>19700</v>
      </c>
    </row>
    <row r="4032" spans="1:4" ht="33.950000000000003" customHeight="1" x14ac:dyDescent="0.2">
      <c r="A4032" s="20" t="s">
        <v>19701</v>
      </c>
      <c r="B4032" s="21" t="s">
        <v>19702</v>
      </c>
      <c r="C4032" s="22" t="s">
        <v>97</v>
      </c>
      <c r="D4032" s="23" t="s">
        <v>19703</v>
      </c>
    </row>
    <row r="4033" spans="1:4" ht="33.950000000000003" customHeight="1" x14ac:dyDescent="0.2">
      <c r="A4033" s="20" t="s">
        <v>19704</v>
      </c>
      <c r="B4033" s="21" t="s">
        <v>19705</v>
      </c>
      <c r="C4033" s="22" t="s">
        <v>97</v>
      </c>
      <c r="D4033" s="23" t="s">
        <v>19706</v>
      </c>
    </row>
    <row r="4034" spans="1:4" ht="33.950000000000003" customHeight="1" x14ac:dyDescent="0.2">
      <c r="A4034" s="20" t="s">
        <v>19707</v>
      </c>
      <c r="B4034" s="21" t="s">
        <v>19708</v>
      </c>
      <c r="C4034" s="22" t="s">
        <v>97</v>
      </c>
      <c r="D4034" s="23" t="s">
        <v>19709</v>
      </c>
    </row>
    <row r="4035" spans="1:4" ht="33.950000000000003" customHeight="1" x14ac:dyDescent="0.2">
      <c r="A4035" s="20" t="s">
        <v>19710</v>
      </c>
      <c r="B4035" s="21" t="s">
        <v>19711</v>
      </c>
      <c r="C4035" s="22" t="s">
        <v>97</v>
      </c>
      <c r="D4035" s="23" t="s">
        <v>19712</v>
      </c>
    </row>
    <row r="4036" spans="1:4" ht="33.950000000000003" customHeight="1" x14ac:dyDescent="0.2">
      <c r="A4036" s="20" t="s">
        <v>19713</v>
      </c>
      <c r="B4036" s="21" t="s">
        <v>19714</v>
      </c>
      <c r="C4036" s="22" t="s">
        <v>97</v>
      </c>
      <c r="D4036" s="23" t="s">
        <v>19715</v>
      </c>
    </row>
    <row r="4037" spans="1:4" ht="33.950000000000003" customHeight="1" x14ac:dyDescent="0.2">
      <c r="A4037" s="20" t="s">
        <v>19716</v>
      </c>
      <c r="B4037" s="21" t="s">
        <v>19717</v>
      </c>
      <c r="C4037" s="22" t="s">
        <v>97</v>
      </c>
      <c r="D4037" s="23" t="s">
        <v>19718</v>
      </c>
    </row>
    <row r="4038" spans="1:4" ht="33.950000000000003" customHeight="1" x14ac:dyDescent="0.2">
      <c r="A4038" s="20" t="s">
        <v>19719</v>
      </c>
      <c r="B4038" s="21" t="s">
        <v>19720</v>
      </c>
      <c r="C4038" s="22" t="s">
        <v>97</v>
      </c>
      <c r="D4038" s="23" t="s">
        <v>19721</v>
      </c>
    </row>
    <row r="4039" spans="1:4" ht="33.950000000000003" customHeight="1" x14ac:dyDescent="0.2">
      <c r="A4039" s="20" t="s">
        <v>19722</v>
      </c>
      <c r="B4039" s="21" t="s">
        <v>19723</v>
      </c>
      <c r="C4039" s="22" t="s">
        <v>97</v>
      </c>
      <c r="D4039" s="23" t="s">
        <v>15825</v>
      </c>
    </row>
    <row r="4040" spans="1:4" ht="33.950000000000003" customHeight="1" x14ac:dyDescent="0.2">
      <c r="A4040" s="20" t="s">
        <v>19724</v>
      </c>
      <c r="B4040" s="21" t="s">
        <v>19725</v>
      </c>
      <c r="C4040" s="22" t="s">
        <v>97</v>
      </c>
      <c r="D4040" s="23" t="s">
        <v>19726</v>
      </c>
    </row>
    <row r="4041" spans="1:4" ht="33.950000000000003" customHeight="1" x14ac:dyDescent="0.2">
      <c r="A4041" s="20" t="s">
        <v>19727</v>
      </c>
      <c r="B4041" s="21" t="s">
        <v>19728</v>
      </c>
      <c r="C4041" s="22" t="s">
        <v>97</v>
      </c>
      <c r="D4041" s="23" t="s">
        <v>19729</v>
      </c>
    </row>
    <row r="4042" spans="1:4" ht="33.950000000000003" customHeight="1" x14ac:dyDescent="0.2">
      <c r="A4042" s="20" t="s">
        <v>19730</v>
      </c>
      <c r="B4042" s="21" t="s">
        <v>19731</v>
      </c>
      <c r="C4042" s="22" t="s">
        <v>97</v>
      </c>
      <c r="D4042" s="23" t="s">
        <v>19732</v>
      </c>
    </row>
    <row r="4043" spans="1:4" ht="33.950000000000003" customHeight="1" x14ac:dyDescent="0.2">
      <c r="A4043" s="20" t="s">
        <v>19733</v>
      </c>
      <c r="B4043" s="21" t="s">
        <v>19734</v>
      </c>
      <c r="C4043" s="22" t="s">
        <v>97</v>
      </c>
      <c r="D4043" s="23" t="s">
        <v>19735</v>
      </c>
    </row>
    <row r="4044" spans="1:4" ht="33.950000000000003" customHeight="1" x14ac:dyDescent="0.2">
      <c r="A4044" s="20" t="s">
        <v>19736</v>
      </c>
      <c r="B4044" s="21" t="s">
        <v>19737</v>
      </c>
      <c r="C4044" s="22" t="s">
        <v>97</v>
      </c>
      <c r="D4044" s="23" t="s">
        <v>19738</v>
      </c>
    </row>
    <row r="4045" spans="1:4" ht="33.950000000000003" customHeight="1" x14ac:dyDescent="0.2">
      <c r="A4045" s="20" t="s">
        <v>19739</v>
      </c>
      <c r="B4045" s="21" t="s">
        <v>19740</v>
      </c>
      <c r="C4045" s="22" t="s">
        <v>97</v>
      </c>
      <c r="D4045" s="23" t="s">
        <v>19741</v>
      </c>
    </row>
    <row r="4046" spans="1:4" ht="33.950000000000003" customHeight="1" x14ac:dyDescent="0.2">
      <c r="A4046" s="20" t="s">
        <v>19742</v>
      </c>
      <c r="B4046" s="21" t="s">
        <v>19743</v>
      </c>
      <c r="C4046" s="22" t="s">
        <v>97</v>
      </c>
      <c r="D4046" s="23" t="s">
        <v>19744</v>
      </c>
    </row>
    <row r="4047" spans="1:4" ht="33.950000000000003" customHeight="1" x14ac:dyDescent="0.2">
      <c r="A4047" s="20" t="s">
        <v>19745</v>
      </c>
      <c r="B4047" s="21" t="s">
        <v>19746</v>
      </c>
      <c r="C4047" s="22" t="s">
        <v>97</v>
      </c>
      <c r="D4047" s="23" t="s">
        <v>19747</v>
      </c>
    </row>
    <row r="4048" spans="1:4" ht="33.950000000000003" customHeight="1" x14ac:dyDescent="0.2">
      <c r="A4048" s="20" t="s">
        <v>19748</v>
      </c>
      <c r="B4048" s="21" t="s">
        <v>19749</v>
      </c>
      <c r="C4048" s="22" t="s">
        <v>97</v>
      </c>
      <c r="D4048" s="23" t="s">
        <v>10532</v>
      </c>
    </row>
    <row r="4049" spans="1:4" ht="33.950000000000003" customHeight="1" x14ac:dyDescent="0.2">
      <c r="A4049" s="20" t="s">
        <v>19750</v>
      </c>
      <c r="B4049" s="21" t="s">
        <v>19751</v>
      </c>
      <c r="C4049" s="22" t="s">
        <v>97</v>
      </c>
      <c r="D4049" s="23" t="s">
        <v>19752</v>
      </c>
    </row>
    <row r="4050" spans="1:4" ht="33.950000000000003" customHeight="1" x14ac:dyDescent="0.2">
      <c r="A4050" s="20" t="s">
        <v>19753</v>
      </c>
      <c r="B4050" s="21" t="s">
        <v>19754</v>
      </c>
      <c r="C4050" s="22" t="s">
        <v>97</v>
      </c>
      <c r="D4050" s="23" t="s">
        <v>19755</v>
      </c>
    </row>
    <row r="4051" spans="1:4" ht="33.950000000000003" customHeight="1" x14ac:dyDescent="0.2">
      <c r="A4051" s="20" t="s">
        <v>19756</v>
      </c>
      <c r="B4051" s="21" t="s">
        <v>19757</v>
      </c>
      <c r="C4051" s="22" t="s">
        <v>97</v>
      </c>
      <c r="D4051" s="23" t="s">
        <v>19758</v>
      </c>
    </row>
    <row r="4052" spans="1:4" ht="33.950000000000003" customHeight="1" x14ac:dyDescent="0.2">
      <c r="A4052" s="20" t="s">
        <v>19759</v>
      </c>
      <c r="B4052" s="21" t="s">
        <v>19760</v>
      </c>
      <c r="C4052" s="22" t="s">
        <v>97</v>
      </c>
      <c r="D4052" s="23" t="s">
        <v>19761</v>
      </c>
    </row>
    <row r="4053" spans="1:4" ht="33.950000000000003" customHeight="1" x14ac:dyDescent="0.2">
      <c r="A4053" s="20" t="s">
        <v>19762</v>
      </c>
      <c r="B4053" s="21" t="s">
        <v>19763</v>
      </c>
      <c r="C4053" s="22" t="s">
        <v>97</v>
      </c>
      <c r="D4053" s="23" t="s">
        <v>18632</v>
      </c>
    </row>
    <row r="4054" spans="1:4" ht="33.950000000000003" customHeight="1" x14ac:dyDescent="0.2">
      <c r="A4054" s="20" t="s">
        <v>19764</v>
      </c>
      <c r="B4054" s="21" t="s">
        <v>19765</v>
      </c>
      <c r="C4054" s="22" t="s">
        <v>97</v>
      </c>
      <c r="D4054" s="23" t="s">
        <v>19766</v>
      </c>
    </row>
    <row r="4055" spans="1:4" ht="33.950000000000003" customHeight="1" x14ac:dyDescent="0.2">
      <c r="A4055" s="20" t="s">
        <v>19767</v>
      </c>
      <c r="B4055" s="21" t="s">
        <v>19768</v>
      </c>
      <c r="C4055" s="22" t="s">
        <v>97</v>
      </c>
      <c r="D4055" s="23" t="s">
        <v>19769</v>
      </c>
    </row>
    <row r="4056" spans="1:4" ht="33.950000000000003" customHeight="1" x14ac:dyDescent="0.2">
      <c r="A4056" s="20" t="s">
        <v>19770</v>
      </c>
      <c r="B4056" s="21" t="s">
        <v>19771</v>
      </c>
      <c r="C4056" s="22" t="s">
        <v>97</v>
      </c>
      <c r="D4056" s="23" t="s">
        <v>19772</v>
      </c>
    </row>
    <row r="4057" spans="1:4" ht="33.950000000000003" customHeight="1" x14ac:dyDescent="0.2">
      <c r="A4057" s="20" t="s">
        <v>19773</v>
      </c>
      <c r="B4057" s="21" t="s">
        <v>19774</v>
      </c>
      <c r="C4057" s="22" t="s">
        <v>97</v>
      </c>
      <c r="D4057" s="23" t="s">
        <v>19775</v>
      </c>
    </row>
    <row r="4058" spans="1:4" ht="33.950000000000003" customHeight="1" x14ac:dyDescent="0.2">
      <c r="A4058" s="20" t="s">
        <v>19776</v>
      </c>
      <c r="B4058" s="21" t="s">
        <v>19777</v>
      </c>
      <c r="C4058" s="22" t="s">
        <v>97</v>
      </c>
      <c r="D4058" s="23" t="s">
        <v>14827</v>
      </c>
    </row>
    <row r="4059" spans="1:4" ht="33.950000000000003" customHeight="1" x14ac:dyDescent="0.2">
      <c r="A4059" s="20" t="s">
        <v>19778</v>
      </c>
      <c r="B4059" s="21" t="s">
        <v>19779</v>
      </c>
      <c r="C4059" s="22" t="s">
        <v>97</v>
      </c>
      <c r="D4059" s="23" t="s">
        <v>19780</v>
      </c>
    </row>
    <row r="4060" spans="1:4" ht="33.950000000000003" customHeight="1" x14ac:dyDescent="0.2">
      <c r="A4060" s="20" t="s">
        <v>19781</v>
      </c>
      <c r="B4060" s="21" t="s">
        <v>19782</v>
      </c>
      <c r="C4060" s="22" t="s">
        <v>97</v>
      </c>
      <c r="D4060" s="23" t="s">
        <v>19783</v>
      </c>
    </row>
    <row r="4061" spans="1:4" ht="33.950000000000003" customHeight="1" x14ac:dyDescent="0.2">
      <c r="A4061" s="20" t="s">
        <v>19784</v>
      </c>
      <c r="B4061" s="21" t="s">
        <v>19785</v>
      </c>
      <c r="C4061" s="22" t="s">
        <v>97</v>
      </c>
      <c r="D4061" s="23" t="s">
        <v>19786</v>
      </c>
    </row>
    <row r="4062" spans="1:4" ht="33.950000000000003" customHeight="1" x14ac:dyDescent="0.2">
      <c r="A4062" s="20" t="s">
        <v>19787</v>
      </c>
      <c r="B4062" s="21" t="s">
        <v>19788</v>
      </c>
      <c r="C4062" s="22" t="s">
        <v>97</v>
      </c>
      <c r="D4062" s="23" t="s">
        <v>19789</v>
      </c>
    </row>
    <row r="4063" spans="1:4" ht="33.950000000000003" customHeight="1" x14ac:dyDescent="0.2">
      <c r="A4063" s="20" t="s">
        <v>19790</v>
      </c>
      <c r="B4063" s="21" t="s">
        <v>19791</v>
      </c>
      <c r="C4063" s="22" t="s">
        <v>97</v>
      </c>
      <c r="D4063" s="23" t="s">
        <v>19792</v>
      </c>
    </row>
    <row r="4064" spans="1:4" ht="33.950000000000003" customHeight="1" x14ac:dyDescent="0.2">
      <c r="A4064" s="20" t="s">
        <v>19793</v>
      </c>
      <c r="B4064" s="21" t="s">
        <v>19794</v>
      </c>
      <c r="C4064" s="22" t="s">
        <v>97</v>
      </c>
      <c r="D4064" s="23" t="s">
        <v>19795</v>
      </c>
    </row>
    <row r="4065" spans="1:4" ht="33.950000000000003" customHeight="1" x14ac:dyDescent="0.2">
      <c r="A4065" s="20" t="s">
        <v>19796</v>
      </c>
      <c r="B4065" s="21" t="s">
        <v>19797</v>
      </c>
      <c r="C4065" s="22" t="s">
        <v>97</v>
      </c>
      <c r="D4065" s="23" t="s">
        <v>19798</v>
      </c>
    </row>
    <row r="4066" spans="1:4" ht="33.950000000000003" customHeight="1" x14ac:dyDescent="0.2">
      <c r="A4066" s="20" t="s">
        <v>19799</v>
      </c>
      <c r="B4066" s="21" t="s">
        <v>19800</v>
      </c>
      <c r="C4066" s="22" t="s">
        <v>97</v>
      </c>
      <c r="D4066" s="23" t="s">
        <v>19801</v>
      </c>
    </row>
    <row r="4067" spans="1:4" ht="33.950000000000003" customHeight="1" x14ac:dyDescent="0.2">
      <c r="A4067" s="20" t="s">
        <v>19802</v>
      </c>
      <c r="B4067" s="21" t="s">
        <v>19803</v>
      </c>
      <c r="C4067" s="22" t="s">
        <v>97</v>
      </c>
      <c r="D4067" s="23" t="s">
        <v>19804</v>
      </c>
    </row>
    <row r="4068" spans="1:4" ht="33.950000000000003" customHeight="1" x14ac:dyDescent="0.2">
      <c r="A4068" s="20" t="s">
        <v>19805</v>
      </c>
      <c r="B4068" s="21" t="s">
        <v>19806</v>
      </c>
      <c r="C4068" s="22" t="s">
        <v>97</v>
      </c>
      <c r="D4068" s="23" t="s">
        <v>19807</v>
      </c>
    </row>
    <row r="4069" spans="1:4" ht="33.950000000000003" customHeight="1" x14ac:dyDescent="0.2">
      <c r="A4069" s="20" t="s">
        <v>19808</v>
      </c>
      <c r="B4069" s="21" t="s">
        <v>19809</v>
      </c>
      <c r="C4069" s="22" t="s">
        <v>97</v>
      </c>
      <c r="D4069" s="23" t="s">
        <v>19810</v>
      </c>
    </row>
    <row r="4070" spans="1:4" ht="33.950000000000003" customHeight="1" x14ac:dyDescent="0.2">
      <c r="A4070" s="20" t="s">
        <v>19811</v>
      </c>
      <c r="B4070" s="21" t="s">
        <v>19812</v>
      </c>
      <c r="C4070" s="22" t="s">
        <v>97</v>
      </c>
      <c r="D4070" s="23" t="s">
        <v>19813</v>
      </c>
    </row>
    <row r="4071" spans="1:4" ht="33.950000000000003" customHeight="1" x14ac:dyDescent="0.2">
      <c r="A4071" s="20" t="s">
        <v>19814</v>
      </c>
      <c r="B4071" s="21" t="s">
        <v>19815</v>
      </c>
      <c r="C4071" s="22" t="s">
        <v>97</v>
      </c>
      <c r="D4071" s="23" t="s">
        <v>19816</v>
      </c>
    </row>
    <row r="4072" spans="1:4" ht="33.950000000000003" customHeight="1" x14ac:dyDescent="0.2">
      <c r="A4072" s="20" t="s">
        <v>19817</v>
      </c>
      <c r="B4072" s="21" t="s">
        <v>19818</v>
      </c>
      <c r="C4072" s="22" t="s">
        <v>97</v>
      </c>
      <c r="D4072" s="23" t="s">
        <v>19819</v>
      </c>
    </row>
    <row r="4073" spans="1:4" ht="33.950000000000003" customHeight="1" x14ac:dyDescent="0.2">
      <c r="A4073" s="20" t="s">
        <v>19820</v>
      </c>
      <c r="B4073" s="21" t="s">
        <v>19821</v>
      </c>
      <c r="C4073" s="22" t="s">
        <v>97</v>
      </c>
      <c r="D4073" s="23" t="s">
        <v>19822</v>
      </c>
    </row>
    <row r="4074" spans="1:4" ht="33.950000000000003" customHeight="1" x14ac:dyDescent="0.2">
      <c r="A4074" s="20" t="s">
        <v>19823</v>
      </c>
      <c r="B4074" s="21" t="s">
        <v>19824</v>
      </c>
      <c r="C4074" s="22" t="s">
        <v>97</v>
      </c>
      <c r="D4074" s="23" t="s">
        <v>19825</v>
      </c>
    </row>
    <row r="4075" spans="1:4" ht="33.950000000000003" customHeight="1" x14ac:dyDescent="0.2">
      <c r="A4075" s="20" t="s">
        <v>19826</v>
      </c>
      <c r="B4075" s="21" t="s">
        <v>19827</v>
      </c>
      <c r="C4075" s="22" t="s">
        <v>97</v>
      </c>
      <c r="D4075" s="23" t="s">
        <v>19828</v>
      </c>
    </row>
    <row r="4076" spans="1:4" ht="33.950000000000003" customHeight="1" x14ac:dyDescent="0.2">
      <c r="A4076" s="20" t="s">
        <v>19829</v>
      </c>
      <c r="B4076" s="21" t="s">
        <v>19830</v>
      </c>
      <c r="C4076" s="22" t="s">
        <v>97</v>
      </c>
      <c r="D4076" s="23" t="s">
        <v>19831</v>
      </c>
    </row>
    <row r="4077" spans="1:4" ht="33.950000000000003" customHeight="1" x14ac:dyDescent="0.2">
      <c r="A4077" s="20" t="s">
        <v>19832</v>
      </c>
      <c r="B4077" s="21" t="s">
        <v>19833</v>
      </c>
      <c r="C4077" s="22" t="s">
        <v>97</v>
      </c>
      <c r="D4077" s="23" t="s">
        <v>19834</v>
      </c>
    </row>
    <row r="4078" spans="1:4" ht="33.950000000000003" customHeight="1" x14ac:dyDescent="0.2">
      <c r="A4078" s="20" t="s">
        <v>19835</v>
      </c>
      <c r="B4078" s="21" t="s">
        <v>19836</v>
      </c>
      <c r="C4078" s="22" t="s">
        <v>97</v>
      </c>
      <c r="D4078" s="23" t="s">
        <v>19837</v>
      </c>
    </row>
    <row r="4079" spans="1:4" ht="33.950000000000003" customHeight="1" x14ac:dyDescent="0.2">
      <c r="A4079" s="20" t="s">
        <v>19838</v>
      </c>
      <c r="B4079" s="21" t="s">
        <v>19839</v>
      </c>
      <c r="C4079" s="22" t="s">
        <v>97</v>
      </c>
      <c r="D4079" s="23" t="s">
        <v>19840</v>
      </c>
    </row>
    <row r="4080" spans="1:4" ht="33.950000000000003" customHeight="1" x14ac:dyDescent="0.2">
      <c r="A4080" s="20" t="s">
        <v>19841</v>
      </c>
      <c r="B4080" s="21" t="s">
        <v>19842</v>
      </c>
      <c r="C4080" s="22" t="s">
        <v>97</v>
      </c>
      <c r="D4080" s="23" t="s">
        <v>19843</v>
      </c>
    </row>
    <row r="4081" spans="1:4" ht="33.950000000000003" customHeight="1" x14ac:dyDescent="0.2">
      <c r="A4081" s="20" t="s">
        <v>19844</v>
      </c>
      <c r="B4081" s="21" t="s">
        <v>19845</v>
      </c>
      <c r="C4081" s="22" t="s">
        <v>97</v>
      </c>
      <c r="D4081" s="23" t="s">
        <v>8143</v>
      </c>
    </row>
    <row r="4082" spans="1:4" ht="33.950000000000003" customHeight="1" x14ac:dyDescent="0.2">
      <c r="A4082" s="20" t="s">
        <v>19846</v>
      </c>
      <c r="B4082" s="21" t="s">
        <v>19847</v>
      </c>
      <c r="C4082" s="22" t="s">
        <v>97</v>
      </c>
      <c r="D4082" s="23" t="s">
        <v>12303</v>
      </c>
    </row>
    <row r="4083" spans="1:4" ht="33.950000000000003" customHeight="1" x14ac:dyDescent="0.2">
      <c r="A4083" s="20" t="s">
        <v>19848</v>
      </c>
      <c r="B4083" s="21" t="s">
        <v>19849</v>
      </c>
      <c r="C4083" s="22" t="s">
        <v>97</v>
      </c>
      <c r="D4083" s="23" t="s">
        <v>16066</v>
      </c>
    </row>
    <row r="4084" spans="1:4" ht="33.950000000000003" customHeight="1" x14ac:dyDescent="0.2">
      <c r="A4084" s="20" t="s">
        <v>19850</v>
      </c>
      <c r="B4084" s="21" t="s">
        <v>19851</v>
      </c>
      <c r="C4084" s="22" t="s">
        <v>97</v>
      </c>
      <c r="D4084" s="23" t="s">
        <v>19852</v>
      </c>
    </row>
    <row r="4085" spans="1:4" ht="33.950000000000003" customHeight="1" x14ac:dyDescent="0.2">
      <c r="A4085" s="20" t="s">
        <v>19853</v>
      </c>
      <c r="B4085" s="21" t="s">
        <v>19854</v>
      </c>
      <c r="C4085" s="22" t="s">
        <v>97</v>
      </c>
      <c r="D4085" s="23" t="s">
        <v>11709</v>
      </c>
    </row>
    <row r="4086" spans="1:4" ht="33.950000000000003" customHeight="1" x14ac:dyDescent="0.2">
      <c r="A4086" s="20" t="s">
        <v>19855</v>
      </c>
      <c r="B4086" s="21" t="s">
        <v>19856</v>
      </c>
      <c r="C4086" s="22" t="s">
        <v>97</v>
      </c>
      <c r="D4086" s="23" t="s">
        <v>19857</v>
      </c>
    </row>
    <row r="4087" spans="1:4" ht="33.950000000000003" customHeight="1" x14ac:dyDescent="0.2">
      <c r="A4087" s="20" t="s">
        <v>19858</v>
      </c>
      <c r="B4087" s="21" t="s">
        <v>19859</v>
      </c>
      <c r="C4087" s="22" t="s">
        <v>97</v>
      </c>
      <c r="D4087" s="23" t="s">
        <v>19860</v>
      </c>
    </row>
    <row r="4088" spans="1:4" ht="33.950000000000003" customHeight="1" x14ac:dyDescent="0.2">
      <c r="A4088" s="20" t="s">
        <v>19861</v>
      </c>
      <c r="B4088" s="21" t="s">
        <v>19862</v>
      </c>
      <c r="C4088" s="22" t="s">
        <v>97</v>
      </c>
      <c r="D4088" s="23" t="s">
        <v>13623</v>
      </c>
    </row>
    <row r="4089" spans="1:4" ht="33.950000000000003" customHeight="1" x14ac:dyDescent="0.2">
      <c r="A4089" s="20" t="s">
        <v>19863</v>
      </c>
      <c r="B4089" s="21" t="s">
        <v>19864</v>
      </c>
      <c r="C4089" s="22" t="s">
        <v>97</v>
      </c>
      <c r="D4089" s="23" t="s">
        <v>19865</v>
      </c>
    </row>
    <row r="4090" spans="1:4" ht="33.950000000000003" customHeight="1" x14ac:dyDescent="0.2">
      <c r="A4090" s="20" t="s">
        <v>19866</v>
      </c>
      <c r="B4090" s="21" t="s">
        <v>19867</v>
      </c>
      <c r="C4090" s="22" t="s">
        <v>97</v>
      </c>
      <c r="D4090" s="23" t="s">
        <v>19868</v>
      </c>
    </row>
    <row r="4091" spans="1:4" ht="33.950000000000003" customHeight="1" x14ac:dyDescent="0.2">
      <c r="A4091" s="20" t="s">
        <v>19869</v>
      </c>
      <c r="B4091" s="21" t="s">
        <v>19870</v>
      </c>
      <c r="C4091" s="22" t="s">
        <v>97</v>
      </c>
      <c r="D4091" s="23" t="s">
        <v>19871</v>
      </c>
    </row>
    <row r="4092" spans="1:4" ht="33.950000000000003" customHeight="1" x14ac:dyDescent="0.2">
      <c r="A4092" s="20" t="s">
        <v>19872</v>
      </c>
      <c r="B4092" s="21" t="s">
        <v>19873</v>
      </c>
      <c r="C4092" s="22" t="s">
        <v>97</v>
      </c>
      <c r="D4092" s="23" t="s">
        <v>19874</v>
      </c>
    </row>
    <row r="4093" spans="1:4" ht="33.950000000000003" customHeight="1" x14ac:dyDescent="0.2">
      <c r="A4093" s="20" t="s">
        <v>19875</v>
      </c>
      <c r="B4093" s="21" t="s">
        <v>19876</v>
      </c>
      <c r="C4093" s="22" t="s">
        <v>97</v>
      </c>
      <c r="D4093" s="23" t="s">
        <v>19877</v>
      </c>
    </row>
    <row r="4094" spans="1:4" ht="33.950000000000003" customHeight="1" x14ac:dyDescent="0.2">
      <c r="A4094" s="20" t="s">
        <v>19878</v>
      </c>
      <c r="B4094" s="21" t="s">
        <v>19879</v>
      </c>
      <c r="C4094" s="22" t="s">
        <v>97</v>
      </c>
      <c r="D4094" s="23" t="s">
        <v>19880</v>
      </c>
    </row>
    <row r="4095" spans="1:4" ht="33.950000000000003" customHeight="1" x14ac:dyDescent="0.2">
      <c r="A4095" s="20" t="s">
        <v>19881</v>
      </c>
      <c r="B4095" s="21" t="s">
        <v>19882</v>
      </c>
      <c r="C4095" s="22" t="s">
        <v>97</v>
      </c>
      <c r="D4095" s="23" t="s">
        <v>19883</v>
      </c>
    </row>
    <row r="4096" spans="1:4" ht="33.950000000000003" customHeight="1" x14ac:dyDescent="0.2">
      <c r="A4096" s="20" t="s">
        <v>19884</v>
      </c>
      <c r="B4096" s="21" t="s">
        <v>19885</v>
      </c>
      <c r="C4096" s="22" t="s">
        <v>97</v>
      </c>
      <c r="D4096" s="23" t="s">
        <v>19886</v>
      </c>
    </row>
    <row r="4097" spans="1:4" ht="33.950000000000003" customHeight="1" x14ac:dyDescent="0.2">
      <c r="A4097" s="20" t="s">
        <v>19887</v>
      </c>
      <c r="B4097" s="21" t="s">
        <v>19888</v>
      </c>
      <c r="C4097" s="22" t="s">
        <v>97</v>
      </c>
      <c r="D4097" s="23" t="s">
        <v>19889</v>
      </c>
    </row>
    <row r="4098" spans="1:4" ht="33.950000000000003" customHeight="1" x14ac:dyDescent="0.2">
      <c r="A4098" s="20" t="s">
        <v>19890</v>
      </c>
      <c r="B4098" s="21" t="s">
        <v>19891</v>
      </c>
      <c r="C4098" s="22" t="s">
        <v>97</v>
      </c>
      <c r="D4098" s="23" t="s">
        <v>19892</v>
      </c>
    </row>
    <row r="4099" spans="1:4" ht="33.950000000000003" customHeight="1" x14ac:dyDescent="0.2">
      <c r="A4099" s="20" t="s">
        <v>19893</v>
      </c>
      <c r="B4099" s="21" t="s">
        <v>19894</v>
      </c>
      <c r="C4099" s="22" t="s">
        <v>97</v>
      </c>
      <c r="D4099" s="23" t="s">
        <v>19895</v>
      </c>
    </row>
    <row r="4100" spans="1:4" ht="33.950000000000003" customHeight="1" x14ac:dyDescent="0.2">
      <c r="A4100" s="20" t="s">
        <v>19896</v>
      </c>
      <c r="B4100" s="21" t="s">
        <v>19897</v>
      </c>
      <c r="C4100" s="22" t="s">
        <v>97</v>
      </c>
      <c r="D4100" s="23" t="s">
        <v>19898</v>
      </c>
    </row>
    <row r="4101" spans="1:4" ht="33.950000000000003" customHeight="1" x14ac:dyDescent="0.2">
      <c r="A4101" s="20" t="s">
        <v>19899</v>
      </c>
      <c r="B4101" s="21" t="s">
        <v>19900</v>
      </c>
      <c r="C4101" s="22" t="s">
        <v>97</v>
      </c>
      <c r="D4101" s="23" t="s">
        <v>19901</v>
      </c>
    </row>
    <row r="4102" spans="1:4" ht="33.950000000000003" customHeight="1" x14ac:dyDescent="0.2">
      <c r="A4102" s="20" t="s">
        <v>19902</v>
      </c>
      <c r="B4102" s="21" t="s">
        <v>19903</v>
      </c>
      <c r="C4102" s="22" t="s">
        <v>97</v>
      </c>
      <c r="D4102" s="23" t="s">
        <v>19904</v>
      </c>
    </row>
    <row r="4103" spans="1:4" ht="33.950000000000003" customHeight="1" x14ac:dyDescent="0.2">
      <c r="A4103" s="20" t="s">
        <v>19905</v>
      </c>
      <c r="B4103" s="21" t="s">
        <v>19906</v>
      </c>
      <c r="C4103" s="22" t="s">
        <v>97</v>
      </c>
      <c r="D4103" s="23" t="s">
        <v>19907</v>
      </c>
    </row>
    <row r="4104" spans="1:4" ht="33.950000000000003" customHeight="1" x14ac:dyDescent="0.2">
      <c r="A4104" s="20" t="s">
        <v>19908</v>
      </c>
      <c r="B4104" s="21" t="s">
        <v>19909</v>
      </c>
      <c r="C4104" s="22" t="s">
        <v>97</v>
      </c>
      <c r="D4104" s="23" t="s">
        <v>19910</v>
      </c>
    </row>
    <row r="4105" spans="1:4" ht="33.950000000000003" customHeight="1" x14ac:dyDescent="0.2">
      <c r="A4105" s="20" t="s">
        <v>19911</v>
      </c>
      <c r="B4105" s="21" t="s">
        <v>19912</v>
      </c>
      <c r="C4105" s="22" t="s">
        <v>97</v>
      </c>
      <c r="D4105" s="23" t="s">
        <v>19913</v>
      </c>
    </row>
    <row r="4106" spans="1:4" ht="33.950000000000003" customHeight="1" x14ac:dyDescent="0.2">
      <c r="A4106" s="20" t="s">
        <v>19914</v>
      </c>
      <c r="B4106" s="21" t="s">
        <v>19915</v>
      </c>
      <c r="C4106" s="22" t="s">
        <v>97</v>
      </c>
      <c r="D4106" s="23" t="s">
        <v>19916</v>
      </c>
    </row>
    <row r="4107" spans="1:4" ht="33.950000000000003" customHeight="1" x14ac:dyDescent="0.2">
      <c r="A4107" s="20" t="s">
        <v>19917</v>
      </c>
      <c r="B4107" s="21" t="s">
        <v>19918</v>
      </c>
      <c r="C4107" s="22" t="s">
        <v>97</v>
      </c>
      <c r="D4107" s="23" t="s">
        <v>19919</v>
      </c>
    </row>
    <row r="4108" spans="1:4" ht="33.950000000000003" customHeight="1" x14ac:dyDescent="0.2">
      <c r="A4108" s="20" t="s">
        <v>19920</v>
      </c>
      <c r="B4108" s="21" t="s">
        <v>19921</v>
      </c>
      <c r="C4108" s="22" t="s">
        <v>97</v>
      </c>
      <c r="D4108" s="23" t="s">
        <v>19922</v>
      </c>
    </row>
    <row r="4109" spans="1:4" ht="33.950000000000003" customHeight="1" x14ac:dyDescent="0.2">
      <c r="A4109" s="20" t="s">
        <v>19923</v>
      </c>
      <c r="B4109" s="21" t="s">
        <v>19924</v>
      </c>
      <c r="C4109" s="22" t="s">
        <v>97</v>
      </c>
      <c r="D4109" s="23" t="s">
        <v>19925</v>
      </c>
    </row>
    <row r="4110" spans="1:4" ht="33.950000000000003" customHeight="1" x14ac:dyDescent="0.2">
      <c r="A4110" s="20" t="s">
        <v>19926</v>
      </c>
      <c r="B4110" s="21" t="s">
        <v>19927</v>
      </c>
      <c r="C4110" s="22" t="s">
        <v>97</v>
      </c>
      <c r="D4110" s="23" t="s">
        <v>19928</v>
      </c>
    </row>
    <row r="4111" spans="1:4" ht="33.950000000000003" customHeight="1" x14ac:dyDescent="0.2">
      <c r="A4111" s="20" t="s">
        <v>19929</v>
      </c>
      <c r="B4111" s="21" t="s">
        <v>19930</v>
      </c>
      <c r="C4111" s="22" t="s">
        <v>97</v>
      </c>
      <c r="D4111" s="23" t="s">
        <v>19931</v>
      </c>
    </row>
    <row r="4112" spans="1:4" ht="33.950000000000003" customHeight="1" x14ac:dyDescent="0.2">
      <c r="A4112" s="20" t="s">
        <v>19932</v>
      </c>
      <c r="B4112" s="21" t="s">
        <v>19933</v>
      </c>
      <c r="C4112" s="22" t="s">
        <v>97</v>
      </c>
      <c r="D4112" s="23" t="s">
        <v>19934</v>
      </c>
    </row>
    <row r="4113" spans="1:4" ht="33.950000000000003" customHeight="1" x14ac:dyDescent="0.2">
      <c r="A4113" s="20" t="s">
        <v>19935</v>
      </c>
      <c r="B4113" s="21" t="s">
        <v>19936</v>
      </c>
      <c r="C4113" s="22" t="s">
        <v>97</v>
      </c>
      <c r="D4113" s="23" t="s">
        <v>19937</v>
      </c>
    </row>
    <row r="4114" spans="1:4" ht="33.950000000000003" customHeight="1" x14ac:dyDescent="0.2">
      <c r="A4114" s="20" t="s">
        <v>19938</v>
      </c>
      <c r="B4114" s="21" t="s">
        <v>19939</v>
      </c>
      <c r="C4114" s="22" t="s">
        <v>97</v>
      </c>
      <c r="D4114" s="23" t="s">
        <v>19940</v>
      </c>
    </row>
    <row r="4115" spans="1:4" ht="33.950000000000003" customHeight="1" x14ac:dyDescent="0.2">
      <c r="A4115" s="20" t="s">
        <v>19941</v>
      </c>
      <c r="B4115" s="21" t="s">
        <v>19942</v>
      </c>
      <c r="C4115" s="22" t="s">
        <v>97</v>
      </c>
      <c r="D4115" s="23" t="s">
        <v>19943</v>
      </c>
    </row>
    <row r="4116" spans="1:4" ht="33.950000000000003" customHeight="1" x14ac:dyDescent="0.2">
      <c r="A4116" s="20" t="s">
        <v>19944</v>
      </c>
      <c r="B4116" s="21" t="s">
        <v>19945</v>
      </c>
      <c r="C4116" s="22" t="s">
        <v>97</v>
      </c>
      <c r="D4116" s="23" t="s">
        <v>19946</v>
      </c>
    </row>
    <row r="4117" spans="1:4" ht="33.950000000000003" customHeight="1" x14ac:dyDescent="0.2">
      <c r="A4117" s="20" t="s">
        <v>19947</v>
      </c>
      <c r="B4117" s="21" t="s">
        <v>19948</v>
      </c>
      <c r="C4117" s="22" t="s">
        <v>97</v>
      </c>
      <c r="D4117" s="23" t="s">
        <v>19949</v>
      </c>
    </row>
    <row r="4118" spans="1:4" ht="33.950000000000003" customHeight="1" x14ac:dyDescent="0.2">
      <c r="A4118" s="20" t="s">
        <v>19950</v>
      </c>
      <c r="B4118" s="21" t="s">
        <v>19951</v>
      </c>
      <c r="C4118" s="22" t="s">
        <v>97</v>
      </c>
      <c r="D4118" s="23" t="s">
        <v>19952</v>
      </c>
    </row>
    <row r="4119" spans="1:4" ht="33.950000000000003" customHeight="1" x14ac:dyDescent="0.2">
      <c r="A4119" s="20" t="s">
        <v>19953</v>
      </c>
      <c r="B4119" s="21" t="s">
        <v>19954</v>
      </c>
      <c r="C4119" s="22" t="s">
        <v>97</v>
      </c>
      <c r="D4119" s="23" t="s">
        <v>18730</v>
      </c>
    </row>
    <row r="4120" spans="1:4" ht="33.950000000000003" customHeight="1" x14ac:dyDescent="0.2">
      <c r="A4120" s="20" t="s">
        <v>19955</v>
      </c>
      <c r="B4120" s="21" t="s">
        <v>19956</v>
      </c>
      <c r="C4120" s="22" t="s">
        <v>97</v>
      </c>
      <c r="D4120" s="23" t="s">
        <v>19957</v>
      </c>
    </row>
    <row r="4121" spans="1:4" ht="33.950000000000003" customHeight="1" x14ac:dyDescent="0.2">
      <c r="A4121" s="20" t="s">
        <v>19958</v>
      </c>
      <c r="B4121" s="21" t="s">
        <v>19959</v>
      </c>
      <c r="C4121" s="22" t="s">
        <v>97</v>
      </c>
      <c r="D4121" s="23" t="s">
        <v>19677</v>
      </c>
    </row>
    <row r="4122" spans="1:4" ht="33.950000000000003" customHeight="1" x14ac:dyDescent="0.2">
      <c r="A4122" s="20" t="s">
        <v>19960</v>
      </c>
      <c r="B4122" s="21" t="s">
        <v>19961</v>
      </c>
      <c r="C4122" s="22" t="s">
        <v>97</v>
      </c>
      <c r="D4122" s="23" t="s">
        <v>19962</v>
      </c>
    </row>
    <row r="4123" spans="1:4" ht="33.950000000000003" customHeight="1" x14ac:dyDescent="0.2">
      <c r="A4123" s="20" t="s">
        <v>19963</v>
      </c>
      <c r="B4123" s="21" t="s">
        <v>19964</v>
      </c>
      <c r="C4123" s="22" t="s">
        <v>97</v>
      </c>
      <c r="D4123" s="23" t="s">
        <v>19965</v>
      </c>
    </row>
    <row r="4124" spans="1:4" ht="33.950000000000003" customHeight="1" x14ac:dyDescent="0.2">
      <c r="A4124" s="20" t="s">
        <v>19966</v>
      </c>
      <c r="B4124" s="21" t="s">
        <v>19967</v>
      </c>
      <c r="C4124" s="22" t="s">
        <v>97</v>
      </c>
      <c r="D4124" s="23" t="s">
        <v>19968</v>
      </c>
    </row>
    <row r="4125" spans="1:4" ht="33.950000000000003" customHeight="1" x14ac:dyDescent="0.2">
      <c r="A4125" s="20" t="s">
        <v>19969</v>
      </c>
      <c r="B4125" s="21" t="s">
        <v>19970</v>
      </c>
      <c r="C4125" s="22" t="s">
        <v>97</v>
      </c>
      <c r="D4125" s="23" t="s">
        <v>19971</v>
      </c>
    </row>
    <row r="4126" spans="1:4" ht="33.950000000000003" customHeight="1" x14ac:dyDescent="0.2">
      <c r="A4126" s="20" t="s">
        <v>19972</v>
      </c>
      <c r="B4126" s="21" t="s">
        <v>19973</v>
      </c>
      <c r="C4126" s="22" t="s">
        <v>97</v>
      </c>
      <c r="D4126" s="23" t="s">
        <v>19974</v>
      </c>
    </row>
    <row r="4127" spans="1:4" ht="33.950000000000003" customHeight="1" x14ac:dyDescent="0.2">
      <c r="A4127" s="20" t="s">
        <v>19975</v>
      </c>
      <c r="B4127" s="21" t="s">
        <v>19976</v>
      </c>
      <c r="C4127" s="22" t="s">
        <v>97</v>
      </c>
      <c r="D4127" s="23" t="s">
        <v>8794</v>
      </c>
    </row>
    <row r="4128" spans="1:4" ht="33.950000000000003" customHeight="1" x14ac:dyDescent="0.2">
      <c r="A4128" s="20" t="s">
        <v>19977</v>
      </c>
      <c r="B4128" s="21" t="s">
        <v>19978</v>
      </c>
      <c r="C4128" s="22" t="s">
        <v>97</v>
      </c>
      <c r="D4128" s="23" t="s">
        <v>19979</v>
      </c>
    </row>
    <row r="4129" spans="1:4" ht="33.950000000000003" customHeight="1" x14ac:dyDescent="0.2">
      <c r="A4129" s="20" t="s">
        <v>19980</v>
      </c>
      <c r="B4129" s="21" t="s">
        <v>19981</v>
      </c>
      <c r="C4129" s="22" t="s">
        <v>97</v>
      </c>
      <c r="D4129" s="23" t="s">
        <v>19982</v>
      </c>
    </row>
    <row r="4130" spans="1:4" ht="33.950000000000003" customHeight="1" x14ac:dyDescent="0.2">
      <c r="A4130" s="20" t="s">
        <v>19983</v>
      </c>
      <c r="B4130" s="21" t="s">
        <v>19984</v>
      </c>
      <c r="C4130" s="22" t="s">
        <v>97</v>
      </c>
      <c r="D4130" s="23" t="s">
        <v>19985</v>
      </c>
    </row>
    <row r="4131" spans="1:4" ht="33.950000000000003" customHeight="1" x14ac:dyDescent="0.2">
      <c r="A4131" s="20" t="s">
        <v>19986</v>
      </c>
      <c r="B4131" s="21" t="s">
        <v>19987</v>
      </c>
      <c r="C4131" s="22" t="s">
        <v>97</v>
      </c>
      <c r="D4131" s="23" t="s">
        <v>19988</v>
      </c>
    </row>
    <row r="4132" spans="1:4" ht="33.950000000000003" customHeight="1" x14ac:dyDescent="0.2">
      <c r="A4132" s="20" t="s">
        <v>19989</v>
      </c>
      <c r="B4132" s="21" t="s">
        <v>19990</v>
      </c>
      <c r="C4132" s="22" t="s">
        <v>97</v>
      </c>
      <c r="D4132" s="23" t="s">
        <v>19991</v>
      </c>
    </row>
    <row r="4133" spans="1:4" ht="33.950000000000003" customHeight="1" x14ac:dyDescent="0.2">
      <c r="A4133" s="20" t="s">
        <v>19992</v>
      </c>
      <c r="B4133" s="21" t="s">
        <v>19993</v>
      </c>
      <c r="C4133" s="22" t="s">
        <v>97</v>
      </c>
      <c r="D4133" s="23" t="s">
        <v>19994</v>
      </c>
    </row>
    <row r="4134" spans="1:4" ht="33.950000000000003" customHeight="1" x14ac:dyDescent="0.2">
      <c r="A4134" s="20" t="s">
        <v>19995</v>
      </c>
      <c r="B4134" s="21" t="s">
        <v>19996</v>
      </c>
      <c r="C4134" s="22" t="s">
        <v>97</v>
      </c>
      <c r="D4134" s="23" t="s">
        <v>19997</v>
      </c>
    </row>
    <row r="4135" spans="1:4" ht="33.950000000000003" customHeight="1" x14ac:dyDescent="0.2">
      <c r="A4135" s="20" t="s">
        <v>19998</v>
      </c>
      <c r="B4135" s="21" t="s">
        <v>19999</v>
      </c>
      <c r="C4135" s="22" t="s">
        <v>97</v>
      </c>
      <c r="D4135" s="23" t="s">
        <v>20000</v>
      </c>
    </row>
    <row r="4136" spans="1:4" ht="33.950000000000003" customHeight="1" x14ac:dyDescent="0.2">
      <c r="A4136" s="20" t="s">
        <v>20001</v>
      </c>
      <c r="B4136" s="21" t="s">
        <v>20002</v>
      </c>
      <c r="C4136" s="22" t="s">
        <v>97</v>
      </c>
      <c r="D4136" s="23" t="s">
        <v>20003</v>
      </c>
    </row>
    <row r="4137" spans="1:4" ht="33.950000000000003" customHeight="1" x14ac:dyDescent="0.2">
      <c r="A4137" s="20" t="s">
        <v>20004</v>
      </c>
      <c r="B4137" s="21" t="s">
        <v>20005</v>
      </c>
      <c r="C4137" s="22" t="s">
        <v>97</v>
      </c>
      <c r="D4137" s="23" t="s">
        <v>20006</v>
      </c>
    </row>
    <row r="4138" spans="1:4" ht="33.950000000000003" customHeight="1" x14ac:dyDescent="0.2">
      <c r="A4138" s="20" t="s">
        <v>20007</v>
      </c>
      <c r="B4138" s="21" t="s">
        <v>20008</v>
      </c>
      <c r="C4138" s="22" t="s">
        <v>97</v>
      </c>
      <c r="D4138" s="23" t="s">
        <v>20009</v>
      </c>
    </row>
    <row r="4139" spans="1:4" ht="33.950000000000003" customHeight="1" x14ac:dyDescent="0.2">
      <c r="A4139" s="20" t="s">
        <v>20010</v>
      </c>
      <c r="B4139" s="21" t="s">
        <v>20011</v>
      </c>
      <c r="C4139" s="22" t="s">
        <v>97</v>
      </c>
      <c r="D4139" s="23" t="s">
        <v>20012</v>
      </c>
    </row>
    <row r="4140" spans="1:4" ht="33.950000000000003" customHeight="1" x14ac:dyDescent="0.2">
      <c r="A4140" s="20" t="s">
        <v>20013</v>
      </c>
      <c r="B4140" s="21" t="s">
        <v>20014</v>
      </c>
      <c r="C4140" s="22" t="s">
        <v>97</v>
      </c>
      <c r="D4140" s="23" t="s">
        <v>20015</v>
      </c>
    </row>
    <row r="4141" spans="1:4" ht="33.950000000000003" customHeight="1" x14ac:dyDescent="0.2">
      <c r="A4141" s="20" t="s">
        <v>20016</v>
      </c>
      <c r="B4141" s="21" t="s">
        <v>20017</v>
      </c>
      <c r="C4141" s="22" t="s">
        <v>97</v>
      </c>
      <c r="D4141" s="23" t="s">
        <v>20018</v>
      </c>
    </row>
    <row r="4142" spans="1:4" ht="33.950000000000003" customHeight="1" x14ac:dyDescent="0.2">
      <c r="A4142" s="20" t="s">
        <v>20019</v>
      </c>
      <c r="B4142" s="21" t="s">
        <v>20020</v>
      </c>
      <c r="C4142" s="22" t="s">
        <v>97</v>
      </c>
      <c r="D4142" s="23" t="s">
        <v>20021</v>
      </c>
    </row>
    <row r="4143" spans="1:4" ht="33.950000000000003" customHeight="1" x14ac:dyDescent="0.2">
      <c r="A4143" s="20" t="s">
        <v>20022</v>
      </c>
      <c r="B4143" s="21" t="s">
        <v>20023</v>
      </c>
      <c r="C4143" s="22" t="s">
        <v>97</v>
      </c>
      <c r="D4143" s="23" t="s">
        <v>20024</v>
      </c>
    </row>
    <row r="4144" spans="1:4" ht="33.950000000000003" customHeight="1" x14ac:dyDescent="0.2">
      <c r="A4144" s="20" t="s">
        <v>20025</v>
      </c>
      <c r="B4144" s="21" t="s">
        <v>20026</v>
      </c>
      <c r="C4144" s="22" t="s">
        <v>97</v>
      </c>
      <c r="D4144" s="23" t="s">
        <v>20027</v>
      </c>
    </row>
    <row r="4145" spans="1:4" ht="33.950000000000003" customHeight="1" x14ac:dyDescent="0.2">
      <c r="A4145" s="20" t="s">
        <v>20028</v>
      </c>
      <c r="B4145" s="21" t="s">
        <v>20029</v>
      </c>
      <c r="C4145" s="22" t="s">
        <v>97</v>
      </c>
      <c r="D4145" s="23" t="s">
        <v>20030</v>
      </c>
    </row>
    <row r="4146" spans="1:4" ht="33.950000000000003" customHeight="1" x14ac:dyDescent="0.2">
      <c r="A4146" s="20" t="s">
        <v>20031</v>
      </c>
      <c r="B4146" s="21" t="s">
        <v>20032</v>
      </c>
      <c r="C4146" s="22" t="s">
        <v>97</v>
      </c>
      <c r="D4146" s="23" t="s">
        <v>20033</v>
      </c>
    </row>
    <row r="4147" spans="1:4" ht="33.950000000000003" customHeight="1" x14ac:dyDescent="0.2">
      <c r="A4147" s="20" t="s">
        <v>20034</v>
      </c>
      <c r="B4147" s="21" t="s">
        <v>20035</v>
      </c>
      <c r="C4147" s="22" t="s">
        <v>97</v>
      </c>
      <c r="D4147" s="23" t="s">
        <v>20036</v>
      </c>
    </row>
    <row r="4148" spans="1:4" ht="33.950000000000003" customHeight="1" x14ac:dyDescent="0.2">
      <c r="A4148" s="20" t="s">
        <v>20037</v>
      </c>
      <c r="B4148" s="21" t="s">
        <v>20038</v>
      </c>
      <c r="C4148" s="22" t="s">
        <v>97</v>
      </c>
      <c r="D4148" s="23" t="s">
        <v>20039</v>
      </c>
    </row>
    <row r="4149" spans="1:4" ht="33.950000000000003" customHeight="1" x14ac:dyDescent="0.2">
      <c r="A4149" s="20" t="s">
        <v>20040</v>
      </c>
      <c r="B4149" s="21" t="s">
        <v>20041</v>
      </c>
      <c r="C4149" s="22" t="s">
        <v>97</v>
      </c>
      <c r="D4149" s="23" t="s">
        <v>20042</v>
      </c>
    </row>
    <row r="4150" spans="1:4" ht="33.950000000000003" customHeight="1" x14ac:dyDescent="0.2">
      <c r="A4150" s="20" t="s">
        <v>20043</v>
      </c>
      <c r="B4150" s="21" t="s">
        <v>20044</v>
      </c>
      <c r="C4150" s="22" t="s">
        <v>97</v>
      </c>
      <c r="D4150" s="23" t="s">
        <v>20045</v>
      </c>
    </row>
    <row r="4151" spans="1:4" ht="33.950000000000003" customHeight="1" x14ac:dyDescent="0.2">
      <c r="A4151" s="20" t="s">
        <v>20046</v>
      </c>
      <c r="B4151" s="21" t="s">
        <v>20047</v>
      </c>
      <c r="C4151" s="22" t="s">
        <v>97</v>
      </c>
      <c r="D4151" s="23" t="s">
        <v>9667</v>
      </c>
    </row>
    <row r="4152" spans="1:4" ht="33.950000000000003" customHeight="1" x14ac:dyDescent="0.2">
      <c r="A4152" s="20" t="s">
        <v>20048</v>
      </c>
      <c r="B4152" s="21" t="s">
        <v>20049</v>
      </c>
      <c r="C4152" s="22" t="s">
        <v>97</v>
      </c>
      <c r="D4152" s="23" t="s">
        <v>20050</v>
      </c>
    </row>
    <row r="4153" spans="1:4" ht="33.950000000000003" customHeight="1" x14ac:dyDescent="0.2">
      <c r="A4153" s="20" t="s">
        <v>20051</v>
      </c>
      <c r="B4153" s="21" t="s">
        <v>20052</v>
      </c>
      <c r="C4153" s="22" t="s">
        <v>97</v>
      </c>
      <c r="D4153" s="23" t="s">
        <v>20053</v>
      </c>
    </row>
    <row r="4154" spans="1:4" ht="33.950000000000003" customHeight="1" x14ac:dyDescent="0.2">
      <c r="A4154" s="20" t="s">
        <v>20054</v>
      </c>
      <c r="B4154" s="21" t="s">
        <v>20055</v>
      </c>
      <c r="C4154" s="22" t="s">
        <v>97</v>
      </c>
      <c r="D4154" s="23" t="s">
        <v>20056</v>
      </c>
    </row>
    <row r="4155" spans="1:4" ht="33.950000000000003" customHeight="1" x14ac:dyDescent="0.2">
      <c r="A4155" s="20" t="s">
        <v>20057</v>
      </c>
      <c r="B4155" s="21" t="s">
        <v>20058</v>
      </c>
      <c r="C4155" s="22" t="s">
        <v>97</v>
      </c>
      <c r="D4155" s="23" t="s">
        <v>20059</v>
      </c>
    </row>
    <row r="4156" spans="1:4" ht="33.950000000000003" customHeight="1" x14ac:dyDescent="0.2">
      <c r="A4156" s="20" t="s">
        <v>20060</v>
      </c>
      <c r="B4156" s="21" t="s">
        <v>20061</v>
      </c>
      <c r="C4156" s="22" t="s">
        <v>97</v>
      </c>
      <c r="D4156" s="23" t="s">
        <v>20062</v>
      </c>
    </row>
    <row r="4157" spans="1:4" ht="33.950000000000003" customHeight="1" x14ac:dyDescent="0.2">
      <c r="A4157" s="20" t="s">
        <v>20063</v>
      </c>
      <c r="B4157" s="21" t="s">
        <v>20064</v>
      </c>
      <c r="C4157" s="22" t="s">
        <v>97</v>
      </c>
      <c r="D4157" s="23" t="s">
        <v>20065</v>
      </c>
    </row>
    <row r="4158" spans="1:4" ht="33.950000000000003" customHeight="1" x14ac:dyDescent="0.2">
      <c r="A4158" s="20" t="s">
        <v>20066</v>
      </c>
      <c r="B4158" s="21" t="s">
        <v>20067</v>
      </c>
      <c r="C4158" s="22" t="s">
        <v>97</v>
      </c>
      <c r="D4158" s="23" t="s">
        <v>20068</v>
      </c>
    </row>
    <row r="4159" spans="1:4" ht="33.950000000000003" customHeight="1" x14ac:dyDescent="0.2">
      <c r="A4159" s="20" t="s">
        <v>20069</v>
      </c>
      <c r="B4159" s="21" t="s">
        <v>20070</v>
      </c>
      <c r="C4159" s="22" t="s">
        <v>97</v>
      </c>
      <c r="D4159" s="23" t="s">
        <v>20071</v>
      </c>
    </row>
    <row r="4160" spans="1:4" ht="33.950000000000003" customHeight="1" x14ac:dyDescent="0.2">
      <c r="A4160" s="20" t="s">
        <v>20072</v>
      </c>
      <c r="B4160" s="21" t="s">
        <v>20073</v>
      </c>
      <c r="C4160" s="22" t="s">
        <v>97</v>
      </c>
      <c r="D4160" s="23" t="s">
        <v>20074</v>
      </c>
    </row>
    <row r="4161" spans="1:4" ht="33.950000000000003" customHeight="1" x14ac:dyDescent="0.2">
      <c r="A4161" s="20" t="s">
        <v>20075</v>
      </c>
      <c r="B4161" s="21" t="s">
        <v>20076</v>
      </c>
      <c r="C4161" s="22" t="s">
        <v>97</v>
      </c>
      <c r="D4161" s="23" t="s">
        <v>20077</v>
      </c>
    </row>
    <row r="4162" spans="1:4" ht="33.950000000000003" customHeight="1" x14ac:dyDescent="0.2">
      <c r="A4162" s="20" t="s">
        <v>20078</v>
      </c>
      <c r="B4162" s="21" t="s">
        <v>20079</v>
      </c>
      <c r="C4162" s="22" t="s">
        <v>97</v>
      </c>
      <c r="D4162" s="23" t="s">
        <v>20080</v>
      </c>
    </row>
    <row r="4163" spans="1:4" ht="33.950000000000003" customHeight="1" x14ac:dyDescent="0.2">
      <c r="A4163" s="20" t="s">
        <v>20081</v>
      </c>
      <c r="B4163" s="21" t="s">
        <v>20082</v>
      </c>
      <c r="C4163" s="22" t="s">
        <v>97</v>
      </c>
      <c r="D4163" s="23" t="s">
        <v>20083</v>
      </c>
    </row>
    <row r="4164" spans="1:4" ht="33.950000000000003" customHeight="1" x14ac:dyDescent="0.2">
      <c r="A4164" s="20" t="s">
        <v>20084</v>
      </c>
      <c r="B4164" s="21" t="s">
        <v>20085</v>
      </c>
      <c r="C4164" s="22" t="s">
        <v>97</v>
      </c>
      <c r="D4164" s="23" t="s">
        <v>20086</v>
      </c>
    </row>
    <row r="4165" spans="1:4" ht="33.950000000000003" customHeight="1" x14ac:dyDescent="0.2">
      <c r="A4165" s="20" t="s">
        <v>20087</v>
      </c>
      <c r="B4165" s="21" t="s">
        <v>20088</v>
      </c>
      <c r="C4165" s="22" t="s">
        <v>97</v>
      </c>
      <c r="D4165" s="23" t="s">
        <v>20089</v>
      </c>
    </row>
    <row r="4166" spans="1:4" ht="33.950000000000003" customHeight="1" x14ac:dyDescent="0.2">
      <c r="A4166" s="20" t="s">
        <v>20090</v>
      </c>
      <c r="B4166" s="21" t="s">
        <v>20091</v>
      </c>
      <c r="C4166" s="22" t="s">
        <v>97</v>
      </c>
      <c r="D4166" s="23" t="s">
        <v>20092</v>
      </c>
    </row>
    <row r="4167" spans="1:4" ht="33.950000000000003" customHeight="1" x14ac:dyDescent="0.2">
      <c r="A4167" s="20" t="s">
        <v>20093</v>
      </c>
      <c r="B4167" s="21" t="s">
        <v>20094</v>
      </c>
      <c r="C4167" s="22" t="s">
        <v>97</v>
      </c>
      <c r="D4167" s="23" t="s">
        <v>8482</v>
      </c>
    </row>
    <row r="4168" spans="1:4" ht="33.950000000000003" customHeight="1" x14ac:dyDescent="0.2">
      <c r="A4168" s="20" t="s">
        <v>20095</v>
      </c>
      <c r="B4168" s="21" t="s">
        <v>20096</v>
      </c>
      <c r="C4168" s="22" t="s">
        <v>97</v>
      </c>
      <c r="D4168" s="23" t="s">
        <v>20097</v>
      </c>
    </row>
    <row r="4169" spans="1:4" ht="33.950000000000003" customHeight="1" x14ac:dyDescent="0.2">
      <c r="A4169" s="20" t="s">
        <v>20098</v>
      </c>
      <c r="B4169" s="21" t="s">
        <v>20099</v>
      </c>
      <c r="C4169" s="22" t="s">
        <v>97</v>
      </c>
      <c r="D4169" s="23" t="s">
        <v>20100</v>
      </c>
    </row>
    <row r="4170" spans="1:4" ht="33.950000000000003" customHeight="1" x14ac:dyDescent="0.2">
      <c r="A4170" s="20" t="s">
        <v>20101</v>
      </c>
      <c r="B4170" s="21" t="s">
        <v>20102</v>
      </c>
      <c r="C4170" s="22" t="s">
        <v>97</v>
      </c>
      <c r="D4170" s="23" t="s">
        <v>16373</v>
      </c>
    </row>
    <row r="4171" spans="1:4" ht="33.950000000000003" customHeight="1" x14ac:dyDescent="0.2">
      <c r="A4171" s="20" t="s">
        <v>20103</v>
      </c>
      <c r="B4171" s="21" t="s">
        <v>20104</v>
      </c>
      <c r="C4171" s="22" t="s">
        <v>97</v>
      </c>
      <c r="D4171" s="23" t="s">
        <v>18455</v>
      </c>
    </row>
    <row r="4172" spans="1:4" ht="33.950000000000003" customHeight="1" x14ac:dyDescent="0.2">
      <c r="A4172" s="20" t="s">
        <v>20105</v>
      </c>
      <c r="B4172" s="21" t="s">
        <v>20106</v>
      </c>
      <c r="C4172" s="22" t="s">
        <v>97</v>
      </c>
      <c r="D4172" s="23" t="s">
        <v>20107</v>
      </c>
    </row>
    <row r="4173" spans="1:4" ht="33.950000000000003" customHeight="1" x14ac:dyDescent="0.2">
      <c r="A4173" s="20" t="s">
        <v>20108</v>
      </c>
      <c r="B4173" s="21" t="s">
        <v>20109</v>
      </c>
      <c r="C4173" s="22" t="s">
        <v>97</v>
      </c>
      <c r="D4173" s="23" t="s">
        <v>20110</v>
      </c>
    </row>
    <row r="4174" spans="1:4" ht="33.950000000000003" customHeight="1" x14ac:dyDescent="0.2">
      <c r="A4174" s="20" t="s">
        <v>20111</v>
      </c>
      <c r="B4174" s="21" t="s">
        <v>20112</v>
      </c>
      <c r="C4174" s="22" t="s">
        <v>97</v>
      </c>
      <c r="D4174" s="23" t="s">
        <v>20113</v>
      </c>
    </row>
    <row r="4175" spans="1:4" ht="33.950000000000003" customHeight="1" x14ac:dyDescent="0.2">
      <c r="A4175" s="20" t="s">
        <v>20114</v>
      </c>
      <c r="B4175" s="21" t="s">
        <v>20115</v>
      </c>
      <c r="C4175" s="22" t="s">
        <v>97</v>
      </c>
      <c r="D4175" s="23" t="s">
        <v>20116</v>
      </c>
    </row>
    <row r="4176" spans="1:4" ht="33.950000000000003" customHeight="1" x14ac:dyDescent="0.2">
      <c r="A4176" s="20" t="s">
        <v>20117</v>
      </c>
      <c r="B4176" s="21" t="s">
        <v>20118</v>
      </c>
      <c r="C4176" s="22" t="s">
        <v>97</v>
      </c>
      <c r="D4176" s="23" t="s">
        <v>20119</v>
      </c>
    </row>
    <row r="4177" spans="1:4" ht="33.950000000000003" customHeight="1" x14ac:dyDescent="0.2">
      <c r="A4177" s="20" t="s">
        <v>20120</v>
      </c>
      <c r="B4177" s="21" t="s">
        <v>20121</v>
      </c>
      <c r="C4177" s="22" t="s">
        <v>97</v>
      </c>
      <c r="D4177" s="23" t="s">
        <v>20122</v>
      </c>
    </row>
    <row r="4178" spans="1:4" ht="33.950000000000003" customHeight="1" x14ac:dyDescent="0.2">
      <c r="A4178" s="20" t="s">
        <v>20123</v>
      </c>
      <c r="B4178" s="21" t="s">
        <v>20124</v>
      </c>
      <c r="C4178" s="22" t="s">
        <v>97</v>
      </c>
      <c r="D4178" s="23" t="s">
        <v>9780</v>
      </c>
    </row>
    <row r="4179" spans="1:4" ht="33.950000000000003" customHeight="1" x14ac:dyDescent="0.2">
      <c r="A4179" s="20" t="s">
        <v>20125</v>
      </c>
      <c r="B4179" s="21" t="s">
        <v>20126</v>
      </c>
      <c r="C4179" s="22" t="s">
        <v>97</v>
      </c>
      <c r="D4179" s="23" t="s">
        <v>20127</v>
      </c>
    </row>
    <row r="4180" spans="1:4" ht="33.950000000000003" customHeight="1" x14ac:dyDescent="0.2">
      <c r="A4180" s="20" t="s">
        <v>20128</v>
      </c>
      <c r="B4180" s="21" t="s">
        <v>20129</v>
      </c>
      <c r="C4180" s="22" t="s">
        <v>97</v>
      </c>
      <c r="D4180" s="23" t="s">
        <v>20130</v>
      </c>
    </row>
    <row r="4181" spans="1:4" ht="33.950000000000003" customHeight="1" x14ac:dyDescent="0.2">
      <c r="A4181" s="20" t="s">
        <v>20131</v>
      </c>
      <c r="B4181" s="21" t="s">
        <v>20132</v>
      </c>
      <c r="C4181" s="22" t="s">
        <v>97</v>
      </c>
      <c r="D4181" s="23" t="s">
        <v>20133</v>
      </c>
    </row>
    <row r="4182" spans="1:4" ht="33.950000000000003" customHeight="1" x14ac:dyDescent="0.2">
      <c r="A4182" s="20" t="s">
        <v>20134</v>
      </c>
      <c r="B4182" s="21" t="s">
        <v>20135</v>
      </c>
      <c r="C4182" s="22" t="s">
        <v>97</v>
      </c>
      <c r="D4182" s="23" t="s">
        <v>20136</v>
      </c>
    </row>
    <row r="4183" spans="1:4" ht="33.950000000000003" customHeight="1" x14ac:dyDescent="0.2">
      <c r="A4183" s="20" t="s">
        <v>20137</v>
      </c>
      <c r="B4183" s="21" t="s">
        <v>20138</v>
      </c>
      <c r="C4183" s="22" t="s">
        <v>97</v>
      </c>
      <c r="D4183" s="23" t="s">
        <v>20119</v>
      </c>
    </row>
    <row r="4184" spans="1:4" ht="33.950000000000003" customHeight="1" x14ac:dyDescent="0.2">
      <c r="A4184" s="20" t="s">
        <v>20139</v>
      </c>
      <c r="B4184" s="21" t="s">
        <v>20140</v>
      </c>
      <c r="C4184" s="22" t="s">
        <v>97</v>
      </c>
      <c r="D4184" s="23" t="s">
        <v>20141</v>
      </c>
    </row>
    <row r="4185" spans="1:4" ht="33.950000000000003" customHeight="1" x14ac:dyDescent="0.2">
      <c r="A4185" s="20" t="s">
        <v>20142</v>
      </c>
      <c r="B4185" s="21" t="s">
        <v>20143</v>
      </c>
      <c r="C4185" s="22" t="s">
        <v>97</v>
      </c>
      <c r="D4185" s="23" t="s">
        <v>17325</v>
      </c>
    </row>
    <row r="4186" spans="1:4" ht="33.950000000000003" customHeight="1" x14ac:dyDescent="0.2">
      <c r="A4186" s="20" t="s">
        <v>20144</v>
      </c>
      <c r="B4186" s="21" t="s">
        <v>20145</v>
      </c>
      <c r="C4186" s="22" t="s">
        <v>97</v>
      </c>
      <c r="D4186" s="23" t="s">
        <v>9916</v>
      </c>
    </row>
    <row r="4187" spans="1:4" ht="33.950000000000003" customHeight="1" x14ac:dyDescent="0.2">
      <c r="A4187" s="20" t="s">
        <v>20146</v>
      </c>
      <c r="B4187" s="21" t="s">
        <v>20147</v>
      </c>
      <c r="C4187" s="22" t="s">
        <v>97</v>
      </c>
      <c r="D4187" s="23" t="s">
        <v>20148</v>
      </c>
    </row>
    <row r="4188" spans="1:4" ht="33.950000000000003" customHeight="1" x14ac:dyDescent="0.2">
      <c r="A4188" s="20" t="s">
        <v>20149</v>
      </c>
      <c r="B4188" s="21" t="s">
        <v>20150</v>
      </c>
      <c r="C4188" s="22" t="s">
        <v>97</v>
      </c>
      <c r="D4188" s="23" t="s">
        <v>20151</v>
      </c>
    </row>
    <row r="4189" spans="1:4" ht="33.950000000000003" customHeight="1" x14ac:dyDescent="0.2">
      <c r="A4189" s="20" t="s">
        <v>20152</v>
      </c>
      <c r="B4189" s="21" t="s">
        <v>20153</v>
      </c>
      <c r="C4189" s="22" t="s">
        <v>97</v>
      </c>
      <c r="D4189" s="23" t="s">
        <v>20154</v>
      </c>
    </row>
    <row r="4190" spans="1:4" ht="33.950000000000003" customHeight="1" x14ac:dyDescent="0.2">
      <c r="A4190" s="20" t="s">
        <v>20155</v>
      </c>
      <c r="B4190" s="21" t="s">
        <v>20156</v>
      </c>
      <c r="C4190" s="22" t="s">
        <v>97</v>
      </c>
      <c r="D4190" s="23" t="s">
        <v>20157</v>
      </c>
    </row>
    <row r="4191" spans="1:4" ht="33.950000000000003" customHeight="1" x14ac:dyDescent="0.2">
      <c r="A4191" s="20" t="s">
        <v>20158</v>
      </c>
      <c r="B4191" s="21" t="s">
        <v>20159</v>
      </c>
      <c r="C4191" s="22" t="s">
        <v>97</v>
      </c>
      <c r="D4191" s="23" t="s">
        <v>20160</v>
      </c>
    </row>
    <row r="4192" spans="1:4" ht="33.950000000000003" customHeight="1" x14ac:dyDescent="0.2">
      <c r="A4192" s="20" t="s">
        <v>20161</v>
      </c>
      <c r="B4192" s="21" t="s">
        <v>20162</v>
      </c>
      <c r="C4192" s="22" t="s">
        <v>97</v>
      </c>
      <c r="D4192" s="23" t="s">
        <v>20163</v>
      </c>
    </row>
    <row r="4193" spans="1:4" ht="33.950000000000003" customHeight="1" x14ac:dyDescent="0.2">
      <c r="A4193" s="20" t="s">
        <v>20164</v>
      </c>
      <c r="B4193" s="21" t="s">
        <v>20165</v>
      </c>
      <c r="C4193" s="22" t="s">
        <v>97</v>
      </c>
      <c r="D4193" s="23" t="s">
        <v>20166</v>
      </c>
    </row>
    <row r="4194" spans="1:4" ht="33.950000000000003" customHeight="1" x14ac:dyDescent="0.2">
      <c r="A4194" s="20" t="s">
        <v>20167</v>
      </c>
      <c r="B4194" s="21" t="s">
        <v>20168</v>
      </c>
      <c r="C4194" s="22" t="s">
        <v>97</v>
      </c>
      <c r="D4194" s="23" t="s">
        <v>20169</v>
      </c>
    </row>
    <row r="4195" spans="1:4" ht="33.950000000000003" customHeight="1" x14ac:dyDescent="0.2">
      <c r="A4195" s="20" t="s">
        <v>20170</v>
      </c>
      <c r="B4195" s="21" t="s">
        <v>20171</v>
      </c>
      <c r="C4195" s="22" t="s">
        <v>97</v>
      </c>
      <c r="D4195" s="23" t="s">
        <v>20172</v>
      </c>
    </row>
    <row r="4196" spans="1:4" ht="33.950000000000003" customHeight="1" x14ac:dyDescent="0.2">
      <c r="A4196" s="20" t="s">
        <v>20173</v>
      </c>
      <c r="B4196" s="21" t="s">
        <v>20174</v>
      </c>
      <c r="C4196" s="22" t="s">
        <v>97</v>
      </c>
      <c r="D4196" s="23" t="s">
        <v>20175</v>
      </c>
    </row>
    <row r="4197" spans="1:4" ht="33.950000000000003" customHeight="1" x14ac:dyDescent="0.2">
      <c r="A4197" s="20" t="s">
        <v>20176</v>
      </c>
      <c r="B4197" s="21" t="s">
        <v>20177</v>
      </c>
      <c r="C4197" s="22" t="s">
        <v>97</v>
      </c>
      <c r="D4197" s="23" t="s">
        <v>20178</v>
      </c>
    </row>
    <row r="4198" spans="1:4" ht="33.950000000000003" customHeight="1" x14ac:dyDescent="0.2">
      <c r="A4198" s="20" t="s">
        <v>20179</v>
      </c>
      <c r="B4198" s="21" t="s">
        <v>20180</v>
      </c>
      <c r="C4198" s="22" t="s">
        <v>97</v>
      </c>
      <c r="D4198" s="23" t="s">
        <v>20181</v>
      </c>
    </row>
    <row r="4199" spans="1:4" ht="33.950000000000003" customHeight="1" x14ac:dyDescent="0.2">
      <c r="A4199" s="20" t="s">
        <v>20182</v>
      </c>
      <c r="B4199" s="21" t="s">
        <v>20183</v>
      </c>
      <c r="C4199" s="22" t="s">
        <v>97</v>
      </c>
      <c r="D4199" s="23" t="s">
        <v>20184</v>
      </c>
    </row>
    <row r="4200" spans="1:4" ht="33.950000000000003" customHeight="1" x14ac:dyDescent="0.2">
      <c r="A4200" s="20" t="s">
        <v>20185</v>
      </c>
      <c r="B4200" s="21" t="s">
        <v>20186</v>
      </c>
      <c r="C4200" s="22" t="s">
        <v>97</v>
      </c>
      <c r="D4200" s="23" t="s">
        <v>18848</v>
      </c>
    </row>
    <row r="4201" spans="1:4" ht="33.950000000000003" customHeight="1" x14ac:dyDescent="0.2">
      <c r="A4201" s="20" t="s">
        <v>20187</v>
      </c>
      <c r="B4201" s="21" t="s">
        <v>20188</v>
      </c>
      <c r="C4201" s="22" t="s">
        <v>97</v>
      </c>
      <c r="D4201" s="23" t="s">
        <v>20189</v>
      </c>
    </row>
    <row r="4202" spans="1:4" ht="33.950000000000003" customHeight="1" x14ac:dyDescent="0.2">
      <c r="A4202" s="20" t="s">
        <v>20190</v>
      </c>
      <c r="B4202" s="21" t="s">
        <v>20191</v>
      </c>
      <c r="C4202" s="22" t="s">
        <v>97</v>
      </c>
      <c r="D4202" s="23" t="s">
        <v>20192</v>
      </c>
    </row>
    <row r="4203" spans="1:4" ht="33.950000000000003" customHeight="1" x14ac:dyDescent="0.2">
      <c r="A4203" s="20" t="s">
        <v>20193</v>
      </c>
      <c r="B4203" s="21" t="s">
        <v>20194</v>
      </c>
      <c r="C4203" s="22" t="s">
        <v>97</v>
      </c>
      <c r="D4203" s="23" t="s">
        <v>16855</v>
      </c>
    </row>
    <row r="4204" spans="1:4" ht="33.950000000000003" customHeight="1" x14ac:dyDescent="0.2">
      <c r="A4204" s="20" t="s">
        <v>20195</v>
      </c>
      <c r="B4204" s="21" t="s">
        <v>20196</v>
      </c>
      <c r="C4204" s="22" t="s">
        <v>97</v>
      </c>
      <c r="D4204" s="23" t="s">
        <v>20197</v>
      </c>
    </row>
    <row r="4205" spans="1:4" ht="33.950000000000003" customHeight="1" x14ac:dyDescent="0.2">
      <c r="A4205" s="20" t="s">
        <v>20198</v>
      </c>
      <c r="B4205" s="21" t="s">
        <v>20199</v>
      </c>
      <c r="C4205" s="22" t="s">
        <v>97</v>
      </c>
      <c r="D4205" s="23" t="s">
        <v>20200</v>
      </c>
    </row>
    <row r="4206" spans="1:4" ht="33.950000000000003" customHeight="1" x14ac:dyDescent="0.2">
      <c r="A4206" s="20" t="s">
        <v>20201</v>
      </c>
      <c r="B4206" s="21" t="s">
        <v>20202</v>
      </c>
      <c r="C4206" s="22" t="s">
        <v>97</v>
      </c>
      <c r="D4206" s="23" t="s">
        <v>20203</v>
      </c>
    </row>
    <row r="4207" spans="1:4" ht="33.950000000000003" customHeight="1" x14ac:dyDescent="0.2">
      <c r="A4207" s="20" t="s">
        <v>20204</v>
      </c>
      <c r="B4207" s="21" t="s">
        <v>20205</v>
      </c>
      <c r="C4207" s="22" t="s">
        <v>97</v>
      </c>
      <c r="D4207" s="23" t="s">
        <v>20206</v>
      </c>
    </row>
    <row r="4208" spans="1:4" ht="33.950000000000003" customHeight="1" x14ac:dyDescent="0.2">
      <c r="A4208" s="20" t="s">
        <v>20207</v>
      </c>
      <c r="B4208" s="21" t="s">
        <v>20208</v>
      </c>
      <c r="C4208" s="22" t="s">
        <v>97</v>
      </c>
      <c r="D4208" s="23" t="s">
        <v>20209</v>
      </c>
    </row>
    <row r="4209" spans="1:4" ht="33.950000000000003" customHeight="1" x14ac:dyDescent="0.2">
      <c r="A4209" s="20" t="s">
        <v>20210</v>
      </c>
      <c r="B4209" s="21" t="s">
        <v>20211</v>
      </c>
      <c r="C4209" s="22" t="s">
        <v>97</v>
      </c>
      <c r="D4209" s="23" t="s">
        <v>20212</v>
      </c>
    </row>
    <row r="4210" spans="1:4" ht="33.950000000000003" customHeight="1" x14ac:dyDescent="0.2">
      <c r="A4210" s="20" t="s">
        <v>20213</v>
      </c>
      <c r="B4210" s="21" t="s">
        <v>20214</v>
      </c>
      <c r="C4210" s="22" t="s">
        <v>97</v>
      </c>
      <c r="D4210" s="23" t="s">
        <v>20215</v>
      </c>
    </row>
    <row r="4211" spans="1:4" ht="33.950000000000003" customHeight="1" x14ac:dyDescent="0.2">
      <c r="A4211" s="20" t="s">
        <v>20216</v>
      </c>
      <c r="B4211" s="21" t="s">
        <v>20217</v>
      </c>
      <c r="C4211" s="22" t="s">
        <v>97</v>
      </c>
      <c r="D4211" s="23" t="s">
        <v>20218</v>
      </c>
    </row>
    <row r="4212" spans="1:4" ht="33.950000000000003" customHeight="1" x14ac:dyDescent="0.2">
      <c r="A4212" s="20" t="s">
        <v>20219</v>
      </c>
      <c r="B4212" s="21" t="s">
        <v>20220</v>
      </c>
      <c r="C4212" s="22" t="s">
        <v>97</v>
      </c>
      <c r="D4212" s="23" t="s">
        <v>20221</v>
      </c>
    </row>
    <row r="4213" spans="1:4" ht="33.950000000000003" customHeight="1" x14ac:dyDescent="0.2">
      <c r="A4213" s="20" t="s">
        <v>20222</v>
      </c>
      <c r="B4213" s="21" t="s">
        <v>20223</v>
      </c>
      <c r="C4213" s="22" t="s">
        <v>97</v>
      </c>
      <c r="D4213" s="23" t="s">
        <v>20224</v>
      </c>
    </row>
    <row r="4214" spans="1:4" ht="33.950000000000003" customHeight="1" x14ac:dyDescent="0.2">
      <c r="A4214" s="20" t="s">
        <v>20225</v>
      </c>
      <c r="B4214" s="21" t="s">
        <v>20226</v>
      </c>
      <c r="C4214" s="22" t="s">
        <v>97</v>
      </c>
      <c r="D4214" s="23" t="s">
        <v>20227</v>
      </c>
    </row>
    <row r="4215" spans="1:4" ht="33.950000000000003" customHeight="1" x14ac:dyDescent="0.2">
      <c r="A4215" s="20" t="s">
        <v>20228</v>
      </c>
      <c r="B4215" s="21" t="s">
        <v>20229</v>
      </c>
      <c r="C4215" s="22" t="s">
        <v>97</v>
      </c>
      <c r="D4215" s="23" t="s">
        <v>20230</v>
      </c>
    </row>
    <row r="4216" spans="1:4" ht="33.950000000000003" customHeight="1" x14ac:dyDescent="0.2">
      <c r="A4216" s="20" t="s">
        <v>20231</v>
      </c>
      <c r="B4216" s="21" t="s">
        <v>20232</v>
      </c>
      <c r="C4216" s="22" t="s">
        <v>97</v>
      </c>
      <c r="D4216" s="23" t="s">
        <v>20233</v>
      </c>
    </row>
    <row r="4217" spans="1:4" ht="33.950000000000003" customHeight="1" x14ac:dyDescent="0.2">
      <c r="A4217" s="20" t="s">
        <v>20234</v>
      </c>
      <c r="B4217" s="21" t="s">
        <v>20235</v>
      </c>
      <c r="C4217" s="22" t="s">
        <v>97</v>
      </c>
      <c r="D4217" s="23" t="s">
        <v>20236</v>
      </c>
    </row>
    <row r="4218" spans="1:4" ht="33.950000000000003" customHeight="1" x14ac:dyDescent="0.2">
      <c r="A4218" s="20" t="s">
        <v>20237</v>
      </c>
      <c r="B4218" s="21" t="s">
        <v>20238</v>
      </c>
      <c r="C4218" s="22" t="s">
        <v>97</v>
      </c>
      <c r="D4218" s="23" t="s">
        <v>20239</v>
      </c>
    </row>
    <row r="4219" spans="1:4" ht="33.950000000000003" customHeight="1" x14ac:dyDescent="0.2">
      <c r="A4219" s="20" t="s">
        <v>20240</v>
      </c>
      <c r="B4219" s="21" t="s">
        <v>20241</v>
      </c>
      <c r="C4219" s="22" t="s">
        <v>97</v>
      </c>
      <c r="D4219" s="23" t="s">
        <v>20242</v>
      </c>
    </row>
    <row r="4220" spans="1:4" ht="33.950000000000003" customHeight="1" x14ac:dyDescent="0.2">
      <c r="A4220" s="20" t="s">
        <v>20243</v>
      </c>
      <c r="B4220" s="21" t="s">
        <v>20244</v>
      </c>
      <c r="C4220" s="22" t="s">
        <v>97</v>
      </c>
      <c r="D4220" s="23" t="s">
        <v>20245</v>
      </c>
    </row>
    <row r="4221" spans="1:4" ht="33.950000000000003" customHeight="1" x14ac:dyDescent="0.2">
      <c r="A4221" s="20" t="s">
        <v>20246</v>
      </c>
      <c r="B4221" s="21" t="s">
        <v>20247</v>
      </c>
      <c r="C4221" s="22" t="s">
        <v>97</v>
      </c>
      <c r="D4221" s="23" t="s">
        <v>20248</v>
      </c>
    </row>
    <row r="4222" spans="1:4" ht="33.950000000000003" customHeight="1" x14ac:dyDescent="0.2">
      <c r="A4222" s="20" t="s">
        <v>20249</v>
      </c>
      <c r="B4222" s="21" t="s">
        <v>20250</v>
      </c>
      <c r="C4222" s="22" t="s">
        <v>97</v>
      </c>
      <c r="D4222" s="23" t="s">
        <v>20251</v>
      </c>
    </row>
    <row r="4223" spans="1:4" ht="33.950000000000003" customHeight="1" x14ac:dyDescent="0.2">
      <c r="A4223" s="20" t="s">
        <v>20252</v>
      </c>
      <c r="B4223" s="21" t="s">
        <v>20253</v>
      </c>
      <c r="C4223" s="22" t="s">
        <v>97</v>
      </c>
      <c r="D4223" s="23" t="s">
        <v>20254</v>
      </c>
    </row>
    <row r="4224" spans="1:4" ht="33.950000000000003" customHeight="1" x14ac:dyDescent="0.2">
      <c r="A4224" s="20" t="s">
        <v>20255</v>
      </c>
      <c r="B4224" s="21" t="s">
        <v>20256</v>
      </c>
      <c r="C4224" s="22" t="s">
        <v>97</v>
      </c>
      <c r="D4224" s="23" t="s">
        <v>20257</v>
      </c>
    </row>
    <row r="4225" spans="1:4" ht="33.950000000000003" customHeight="1" x14ac:dyDescent="0.2">
      <c r="A4225" s="20" t="s">
        <v>20258</v>
      </c>
      <c r="B4225" s="21" t="s">
        <v>20259</v>
      </c>
      <c r="C4225" s="22" t="s">
        <v>97</v>
      </c>
      <c r="D4225" s="23" t="s">
        <v>20260</v>
      </c>
    </row>
    <row r="4226" spans="1:4" ht="33.950000000000003" customHeight="1" x14ac:dyDescent="0.2">
      <c r="A4226" s="20" t="s">
        <v>20261</v>
      </c>
      <c r="B4226" s="21" t="s">
        <v>20262</v>
      </c>
      <c r="C4226" s="22" t="s">
        <v>97</v>
      </c>
      <c r="D4226" s="23" t="s">
        <v>20263</v>
      </c>
    </row>
    <row r="4227" spans="1:4" ht="33.950000000000003" customHeight="1" x14ac:dyDescent="0.2">
      <c r="A4227" s="20" t="s">
        <v>20264</v>
      </c>
      <c r="B4227" s="21" t="s">
        <v>20265</v>
      </c>
      <c r="C4227" s="22" t="s">
        <v>97</v>
      </c>
      <c r="D4227" s="23" t="s">
        <v>20266</v>
      </c>
    </row>
    <row r="4228" spans="1:4" ht="33.950000000000003" customHeight="1" x14ac:dyDescent="0.2">
      <c r="A4228" s="20" t="s">
        <v>20267</v>
      </c>
      <c r="B4228" s="21" t="s">
        <v>20268</v>
      </c>
      <c r="C4228" s="22" t="s">
        <v>97</v>
      </c>
      <c r="D4228" s="23" t="s">
        <v>20269</v>
      </c>
    </row>
    <row r="4229" spans="1:4" ht="33.950000000000003" customHeight="1" x14ac:dyDescent="0.2">
      <c r="A4229" s="20" t="s">
        <v>20270</v>
      </c>
      <c r="B4229" s="21" t="s">
        <v>20271</v>
      </c>
      <c r="C4229" s="22" t="s">
        <v>97</v>
      </c>
      <c r="D4229" s="23" t="s">
        <v>20272</v>
      </c>
    </row>
    <row r="4230" spans="1:4" ht="33.950000000000003" customHeight="1" x14ac:dyDescent="0.2">
      <c r="A4230" s="20" t="s">
        <v>20273</v>
      </c>
      <c r="B4230" s="21" t="s">
        <v>20274</v>
      </c>
      <c r="C4230" s="22" t="s">
        <v>97</v>
      </c>
      <c r="D4230" s="23" t="s">
        <v>10123</v>
      </c>
    </row>
    <row r="4231" spans="1:4" ht="33.950000000000003" customHeight="1" x14ac:dyDescent="0.2">
      <c r="A4231" s="20" t="s">
        <v>20275</v>
      </c>
      <c r="B4231" s="21" t="s">
        <v>20276</v>
      </c>
      <c r="C4231" s="22" t="s">
        <v>97</v>
      </c>
      <c r="D4231" s="23" t="s">
        <v>20277</v>
      </c>
    </row>
    <row r="4232" spans="1:4" ht="33.950000000000003" customHeight="1" x14ac:dyDescent="0.2">
      <c r="A4232" s="20" t="s">
        <v>20278</v>
      </c>
      <c r="B4232" s="21" t="s">
        <v>20279</v>
      </c>
      <c r="C4232" s="22" t="s">
        <v>97</v>
      </c>
      <c r="D4232" s="23" t="s">
        <v>20280</v>
      </c>
    </row>
    <row r="4233" spans="1:4" ht="33.950000000000003" customHeight="1" x14ac:dyDescent="0.2">
      <c r="A4233" s="20" t="s">
        <v>20281</v>
      </c>
      <c r="B4233" s="21" t="s">
        <v>20282</v>
      </c>
      <c r="C4233" s="22" t="s">
        <v>97</v>
      </c>
      <c r="D4233" s="23" t="s">
        <v>20280</v>
      </c>
    </row>
    <row r="4234" spans="1:4" ht="33.950000000000003" customHeight="1" x14ac:dyDescent="0.2">
      <c r="A4234" s="20" t="s">
        <v>20283</v>
      </c>
      <c r="B4234" s="21" t="s">
        <v>20284</v>
      </c>
      <c r="C4234" s="22" t="s">
        <v>97</v>
      </c>
      <c r="D4234" s="23" t="s">
        <v>20280</v>
      </c>
    </row>
    <row r="4235" spans="1:4" ht="33.950000000000003" customHeight="1" x14ac:dyDescent="0.2">
      <c r="A4235" s="20" t="s">
        <v>20285</v>
      </c>
      <c r="B4235" s="21" t="s">
        <v>20286</v>
      </c>
      <c r="C4235" s="22" t="s">
        <v>97</v>
      </c>
      <c r="D4235" s="23" t="s">
        <v>20287</v>
      </c>
    </row>
    <row r="4236" spans="1:4" ht="33.950000000000003" customHeight="1" x14ac:dyDescent="0.2">
      <c r="A4236" s="20" t="s">
        <v>20288</v>
      </c>
      <c r="B4236" s="21" t="s">
        <v>20289</v>
      </c>
      <c r="C4236" s="22" t="s">
        <v>97</v>
      </c>
      <c r="D4236" s="23" t="s">
        <v>20287</v>
      </c>
    </row>
    <row r="4237" spans="1:4" ht="33.950000000000003" customHeight="1" x14ac:dyDescent="0.2">
      <c r="A4237" s="20" t="s">
        <v>20290</v>
      </c>
      <c r="B4237" s="21" t="s">
        <v>20291</v>
      </c>
      <c r="C4237" s="22" t="s">
        <v>97</v>
      </c>
      <c r="D4237" s="23" t="s">
        <v>20292</v>
      </c>
    </row>
    <row r="4238" spans="1:4" ht="33.950000000000003" customHeight="1" x14ac:dyDescent="0.2">
      <c r="A4238" s="20" t="s">
        <v>20293</v>
      </c>
      <c r="B4238" s="21" t="s">
        <v>20294</v>
      </c>
      <c r="C4238" s="22" t="s">
        <v>97</v>
      </c>
      <c r="D4238" s="23" t="s">
        <v>20295</v>
      </c>
    </row>
    <row r="4239" spans="1:4" ht="33.950000000000003" customHeight="1" x14ac:dyDescent="0.2">
      <c r="A4239" s="20" t="s">
        <v>20296</v>
      </c>
      <c r="B4239" s="21" t="s">
        <v>20297</v>
      </c>
      <c r="C4239" s="22" t="s">
        <v>97</v>
      </c>
      <c r="D4239" s="23" t="s">
        <v>20295</v>
      </c>
    </row>
    <row r="4240" spans="1:4" ht="33.950000000000003" customHeight="1" x14ac:dyDescent="0.2">
      <c r="A4240" s="20" t="s">
        <v>20298</v>
      </c>
      <c r="B4240" s="21" t="s">
        <v>20299</v>
      </c>
      <c r="C4240" s="22" t="s">
        <v>97</v>
      </c>
      <c r="D4240" s="23" t="s">
        <v>9304</v>
      </c>
    </row>
    <row r="4241" spans="1:4" ht="33.950000000000003" customHeight="1" x14ac:dyDescent="0.2">
      <c r="A4241" s="20" t="s">
        <v>20300</v>
      </c>
      <c r="B4241" s="21" t="s">
        <v>20301</v>
      </c>
      <c r="C4241" s="22" t="s">
        <v>97</v>
      </c>
      <c r="D4241" s="23" t="s">
        <v>20302</v>
      </c>
    </row>
    <row r="4242" spans="1:4" ht="33.950000000000003" customHeight="1" x14ac:dyDescent="0.2">
      <c r="A4242" s="20" t="s">
        <v>20303</v>
      </c>
      <c r="B4242" s="21" t="s">
        <v>20304</v>
      </c>
      <c r="C4242" s="22" t="s">
        <v>97</v>
      </c>
      <c r="D4242" s="23" t="s">
        <v>20305</v>
      </c>
    </row>
    <row r="4243" spans="1:4" ht="33.950000000000003" customHeight="1" x14ac:dyDescent="0.2">
      <c r="A4243" s="20" t="s">
        <v>20306</v>
      </c>
      <c r="B4243" s="21" t="s">
        <v>20307</v>
      </c>
      <c r="C4243" s="22" t="s">
        <v>97</v>
      </c>
      <c r="D4243" s="23" t="s">
        <v>20308</v>
      </c>
    </row>
    <row r="4244" spans="1:4" ht="33.950000000000003" customHeight="1" x14ac:dyDescent="0.2">
      <c r="A4244" s="20" t="s">
        <v>20309</v>
      </c>
      <c r="B4244" s="21" t="s">
        <v>20310</v>
      </c>
      <c r="C4244" s="22" t="s">
        <v>97</v>
      </c>
      <c r="D4244" s="23" t="s">
        <v>20308</v>
      </c>
    </row>
    <row r="4245" spans="1:4" ht="33.950000000000003" customHeight="1" x14ac:dyDescent="0.2">
      <c r="A4245" s="20" t="s">
        <v>20311</v>
      </c>
      <c r="B4245" s="21" t="s">
        <v>20312</v>
      </c>
      <c r="C4245" s="22" t="s">
        <v>97</v>
      </c>
      <c r="D4245" s="23" t="s">
        <v>20313</v>
      </c>
    </row>
    <row r="4246" spans="1:4" ht="33.950000000000003" customHeight="1" x14ac:dyDescent="0.2">
      <c r="A4246" s="20" t="s">
        <v>20314</v>
      </c>
      <c r="B4246" s="21" t="s">
        <v>20315</v>
      </c>
      <c r="C4246" s="22" t="s">
        <v>97</v>
      </c>
      <c r="D4246" s="23" t="s">
        <v>20313</v>
      </c>
    </row>
    <row r="4247" spans="1:4" ht="33.950000000000003" customHeight="1" x14ac:dyDescent="0.2">
      <c r="A4247" s="20" t="s">
        <v>20316</v>
      </c>
      <c r="B4247" s="21" t="s">
        <v>20317</v>
      </c>
      <c r="C4247" s="22" t="s">
        <v>97</v>
      </c>
      <c r="D4247" s="23" t="s">
        <v>20313</v>
      </c>
    </row>
    <row r="4248" spans="1:4" ht="33.950000000000003" customHeight="1" x14ac:dyDescent="0.2">
      <c r="A4248" s="20" t="s">
        <v>20318</v>
      </c>
      <c r="B4248" s="21" t="s">
        <v>20319</v>
      </c>
      <c r="C4248" s="22" t="s">
        <v>97</v>
      </c>
      <c r="D4248" s="23" t="s">
        <v>20320</v>
      </c>
    </row>
    <row r="4249" spans="1:4" ht="33.950000000000003" customHeight="1" x14ac:dyDescent="0.2">
      <c r="A4249" s="20" t="s">
        <v>20321</v>
      </c>
      <c r="B4249" s="21" t="s">
        <v>20322</v>
      </c>
      <c r="C4249" s="22" t="s">
        <v>97</v>
      </c>
      <c r="D4249" s="23" t="s">
        <v>20320</v>
      </c>
    </row>
    <row r="4250" spans="1:4" ht="33.950000000000003" customHeight="1" x14ac:dyDescent="0.2">
      <c r="A4250" s="20" t="s">
        <v>20323</v>
      </c>
      <c r="B4250" s="21" t="s">
        <v>20324</v>
      </c>
      <c r="C4250" s="22" t="s">
        <v>97</v>
      </c>
      <c r="D4250" s="23" t="s">
        <v>20320</v>
      </c>
    </row>
    <row r="4251" spans="1:4" ht="33.950000000000003" customHeight="1" x14ac:dyDescent="0.2">
      <c r="A4251" s="20" t="s">
        <v>20325</v>
      </c>
      <c r="B4251" s="21" t="s">
        <v>20326</v>
      </c>
      <c r="C4251" s="22" t="s">
        <v>97</v>
      </c>
      <c r="D4251" s="23" t="s">
        <v>20327</v>
      </c>
    </row>
    <row r="4252" spans="1:4" ht="33.950000000000003" customHeight="1" x14ac:dyDescent="0.2">
      <c r="A4252" s="20" t="s">
        <v>20328</v>
      </c>
      <c r="B4252" s="21" t="s">
        <v>20329</v>
      </c>
      <c r="C4252" s="22" t="s">
        <v>97</v>
      </c>
      <c r="D4252" s="23" t="s">
        <v>20327</v>
      </c>
    </row>
    <row r="4253" spans="1:4" ht="33.950000000000003" customHeight="1" x14ac:dyDescent="0.2">
      <c r="A4253" s="20" t="s">
        <v>20330</v>
      </c>
      <c r="B4253" s="21" t="s">
        <v>20331</v>
      </c>
      <c r="C4253" s="22" t="s">
        <v>97</v>
      </c>
      <c r="D4253" s="23" t="s">
        <v>20332</v>
      </c>
    </row>
    <row r="4254" spans="1:4" ht="33.950000000000003" customHeight="1" x14ac:dyDescent="0.2">
      <c r="A4254" s="20" t="s">
        <v>20333</v>
      </c>
      <c r="B4254" s="21" t="s">
        <v>20334</v>
      </c>
      <c r="C4254" s="22" t="s">
        <v>97</v>
      </c>
      <c r="D4254" s="23" t="s">
        <v>20332</v>
      </c>
    </row>
    <row r="4255" spans="1:4" ht="33.950000000000003" customHeight="1" x14ac:dyDescent="0.2">
      <c r="A4255" s="20" t="s">
        <v>20335</v>
      </c>
      <c r="B4255" s="21" t="s">
        <v>20336</v>
      </c>
      <c r="C4255" s="22" t="s">
        <v>97</v>
      </c>
      <c r="D4255" s="23" t="s">
        <v>20337</v>
      </c>
    </row>
    <row r="4256" spans="1:4" ht="33.950000000000003" customHeight="1" x14ac:dyDescent="0.2">
      <c r="A4256" s="20" t="s">
        <v>20338</v>
      </c>
      <c r="B4256" s="21" t="s">
        <v>20339</v>
      </c>
      <c r="C4256" s="22" t="s">
        <v>97</v>
      </c>
      <c r="D4256" s="23" t="s">
        <v>20340</v>
      </c>
    </row>
    <row r="4257" spans="1:4" ht="33.950000000000003" customHeight="1" x14ac:dyDescent="0.2">
      <c r="A4257" s="20" t="s">
        <v>20341</v>
      </c>
      <c r="B4257" s="21" t="s">
        <v>20342</v>
      </c>
      <c r="C4257" s="22" t="s">
        <v>97</v>
      </c>
      <c r="D4257" s="23" t="s">
        <v>20343</v>
      </c>
    </row>
    <row r="4258" spans="1:4" ht="33.950000000000003" customHeight="1" x14ac:dyDescent="0.2">
      <c r="A4258" s="20" t="s">
        <v>20344</v>
      </c>
      <c r="B4258" s="21" t="s">
        <v>20345</v>
      </c>
      <c r="C4258" s="22" t="s">
        <v>97</v>
      </c>
      <c r="D4258" s="23" t="s">
        <v>20346</v>
      </c>
    </row>
    <row r="4259" spans="1:4" ht="33.950000000000003" customHeight="1" x14ac:dyDescent="0.2">
      <c r="A4259" s="20" t="s">
        <v>20347</v>
      </c>
      <c r="B4259" s="21" t="s">
        <v>20348</v>
      </c>
      <c r="C4259" s="22" t="s">
        <v>97</v>
      </c>
      <c r="D4259" s="23" t="s">
        <v>20346</v>
      </c>
    </row>
    <row r="4260" spans="1:4" ht="33.950000000000003" customHeight="1" x14ac:dyDescent="0.2">
      <c r="A4260" s="20" t="s">
        <v>20349</v>
      </c>
      <c r="B4260" s="21" t="s">
        <v>20350</v>
      </c>
      <c r="C4260" s="22" t="s">
        <v>97</v>
      </c>
      <c r="D4260" s="23" t="s">
        <v>20351</v>
      </c>
    </row>
    <row r="4261" spans="1:4" ht="33.950000000000003" customHeight="1" x14ac:dyDescent="0.2">
      <c r="A4261" s="20" t="s">
        <v>20352</v>
      </c>
      <c r="B4261" s="21" t="s">
        <v>20353</v>
      </c>
      <c r="C4261" s="22" t="s">
        <v>97</v>
      </c>
      <c r="D4261" s="23" t="s">
        <v>20351</v>
      </c>
    </row>
    <row r="4262" spans="1:4" ht="33.950000000000003" customHeight="1" x14ac:dyDescent="0.2">
      <c r="A4262" s="20" t="s">
        <v>20354</v>
      </c>
      <c r="B4262" s="21" t="s">
        <v>20355</v>
      </c>
      <c r="C4262" s="22" t="s">
        <v>97</v>
      </c>
      <c r="D4262" s="23" t="s">
        <v>20351</v>
      </c>
    </row>
    <row r="4263" spans="1:4" ht="33.950000000000003" customHeight="1" x14ac:dyDescent="0.2">
      <c r="A4263" s="20" t="s">
        <v>20356</v>
      </c>
      <c r="B4263" s="21" t="s">
        <v>20357</v>
      </c>
      <c r="C4263" s="22" t="s">
        <v>97</v>
      </c>
      <c r="D4263" s="23" t="s">
        <v>20358</v>
      </c>
    </row>
    <row r="4264" spans="1:4" ht="33.950000000000003" customHeight="1" x14ac:dyDescent="0.2">
      <c r="A4264" s="20" t="s">
        <v>20359</v>
      </c>
      <c r="B4264" s="21" t="s">
        <v>20360</v>
      </c>
      <c r="C4264" s="22" t="s">
        <v>97</v>
      </c>
      <c r="D4264" s="23" t="s">
        <v>20358</v>
      </c>
    </row>
    <row r="4265" spans="1:4" ht="33.950000000000003" customHeight="1" x14ac:dyDescent="0.2">
      <c r="A4265" s="20" t="s">
        <v>20361</v>
      </c>
      <c r="B4265" s="21" t="s">
        <v>20362</v>
      </c>
      <c r="C4265" s="22" t="s">
        <v>97</v>
      </c>
      <c r="D4265" s="23" t="s">
        <v>20358</v>
      </c>
    </row>
    <row r="4266" spans="1:4" ht="33.950000000000003" customHeight="1" x14ac:dyDescent="0.2">
      <c r="A4266" s="20" t="s">
        <v>20363</v>
      </c>
      <c r="B4266" s="21" t="s">
        <v>20364</v>
      </c>
      <c r="C4266" s="22" t="s">
        <v>97</v>
      </c>
      <c r="D4266" s="23" t="s">
        <v>13582</v>
      </c>
    </row>
    <row r="4267" spans="1:4" ht="33.950000000000003" customHeight="1" x14ac:dyDescent="0.2">
      <c r="A4267" s="20" t="s">
        <v>20365</v>
      </c>
      <c r="B4267" s="21" t="s">
        <v>20366</v>
      </c>
      <c r="C4267" s="22" t="s">
        <v>97</v>
      </c>
      <c r="D4267" s="23" t="s">
        <v>13582</v>
      </c>
    </row>
    <row r="4268" spans="1:4" ht="33.950000000000003" customHeight="1" x14ac:dyDescent="0.2">
      <c r="A4268" s="20" t="s">
        <v>20367</v>
      </c>
      <c r="B4268" s="21" t="s">
        <v>20368</v>
      </c>
      <c r="C4268" s="22" t="s">
        <v>97</v>
      </c>
      <c r="D4268" s="23" t="s">
        <v>20369</v>
      </c>
    </row>
    <row r="4269" spans="1:4" ht="33.950000000000003" customHeight="1" x14ac:dyDescent="0.2">
      <c r="A4269" s="20" t="s">
        <v>20370</v>
      </c>
      <c r="B4269" s="21" t="s">
        <v>20371</v>
      </c>
      <c r="C4269" s="22" t="s">
        <v>97</v>
      </c>
      <c r="D4269" s="23" t="s">
        <v>20369</v>
      </c>
    </row>
    <row r="4270" spans="1:4" ht="33.950000000000003" customHeight="1" x14ac:dyDescent="0.2">
      <c r="A4270" s="20" t="s">
        <v>20372</v>
      </c>
      <c r="B4270" s="21" t="s">
        <v>20373</v>
      </c>
      <c r="C4270" s="22" t="s">
        <v>97</v>
      </c>
      <c r="D4270" s="23" t="s">
        <v>17280</v>
      </c>
    </row>
    <row r="4271" spans="1:4" ht="33.950000000000003" customHeight="1" x14ac:dyDescent="0.2">
      <c r="A4271" s="20" t="s">
        <v>20374</v>
      </c>
      <c r="B4271" s="21" t="s">
        <v>20375</v>
      </c>
      <c r="C4271" s="22" t="s">
        <v>97</v>
      </c>
      <c r="D4271" s="23" t="s">
        <v>15363</v>
      </c>
    </row>
    <row r="4272" spans="1:4" ht="33.950000000000003" customHeight="1" x14ac:dyDescent="0.2">
      <c r="A4272" s="20" t="s">
        <v>20376</v>
      </c>
      <c r="B4272" s="21" t="s">
        <v>20377</v>
      </c>
      <c r="C4272" s="22" t="s">
        <v>97</v>
      </c>
      <c r="D4272" s="23" t="s">
        <v>20378</v>
      </c>
    </row>
    <row r="4273" spans="1:4" ht="33.950000000000003" customHeight="1" x14ac:dyDescent="0.2">
      <c r="A4273" s="20" t="s">
        <v>20379</v>
      </c>
      <c r="B4273" s="21" t="s">
        <v>20380</v>
      </c>
      <c r="C4273" s="22" t="s">
        <v>97</v>
      </c>
      <c r="D4273" s="23" t="s">
        <v>20381</v>
      </c>
    </row>
    <row r="4274" spans="1:4" ht="33.950000000000003" customHeight="1" x14ac:dyDescent="0.2">
      <c r="A4274" s="20" t="s">
        <v>20382</v>
      </c>
      <c r="B4274" s="21" t="s">
        <v>20383</v>
      </c>
      <c r="C4274" s="22" t="s">
        <v>97</v>
      </c>
      <c r="D4274" s="23" t="s">
        <v>18402</v>
      </c>
    </row>
    <row r="4275" spans="1:4" ht="33.950000000000003" customHeight="1" x14ac:dyDescent="0.2">
      <c r="A4275" s="20" t="s">
        <v>20384</v>
      </c>
      <c r="B4275" s="21" t="s">
        <v>20385</v>
      </c>
      <c r="C4275" s="22" t="s">
        <v>97</v>
      </c>
      <c r="D4275" s="23" t="s">
        <v>20386</v>
      </c>
    </row>
    <row r="4276" spans="1:4" ht="33.950000000000003" customHeight="1" x14ac:dyDescent="0.2">
      <c r="A4276" s="20" t="s">
        <v>20387</v>
      </c>
      <c r="B4276" s="21" t="s">
        <v>20388</v>
      </c>
      <c r="C4276" s="22" t="s">
        <v>97</v>
      </c>
      <c r="D4276" s="23" t="s">
        <v>19883</v>
      </c>
    </row>
    <row r="4277" spans="1:4" ht="33.950000000000003" customHeight="1" x14ac:dyDescent="0.2">
      <c r="A4277" s="20" t="s">
        <v>20389</v>
      </c>
      <c r="B4277" s="21" t="s">
        <v>20390</v>
      </c>
      <c r="C4277" s="22" t="s">
        <v>97</v>
      </c>
      <c r="D4277" s="23" t="s">
        <v>19474</v>
      </c>
    </row>
    <row r="4278" spans="1:4" ht="33.950000000000003" customHeight="1" x14ac:dyDescent="0.2">
      <c r="A4278" s="20" t="s">
        <v>20391</v>
      </c>
      <c r="B4278" s="21" t="s">
        <v>20392</v>
      </c>
      <c r="C4278" s="22" t="s">
        <v>97</v>
      </c>
      <c r="D4278" s="23" t="s">
        <v>20393</v>
      </c>
    </row>
    <row r="4279" spans="1:4" ht="33.950000000000003" customHeight="1" x14ac:dyDescent="0.2">
      <c r="A4279" s="20" t="s">
        <v>20394</v>
      </c>
      <c r="B4279" s="21" t="s">
        <v>20395</v>
      </c>
      <c r="C4279" s="22" t="s">
        <v>97</v>
      </c>
      <c r="D4279" s="23" t="s">
        <v>16783</v>
      </c>
    </row>
    <row r="4280" spans="1:4" ht="33.950000000000003" customHeight="1" x14ac:dyDescent="0.2">
      <c r="A4280" s="20" t="s">
        <v>20396</v>
      </c>
      <c r="B4280" s="21" t="s">
        <v>20397</v>
      </c>
      <c r="C4280" s="22" t="s">
        <v>97</v>
      </c>
      <c r="D4280" s="23" t="s">
        <v>20398</v>
      </c>
    </row>
    <row r="4281" spans="1:4" ht="33.950000000000003" customHeight="1" x14ac:dyDescent="0.2">
      <c r="A4281" s="20" t="s">
        <v>20399</v>
      </c>
      <c r="B4281" s="21" t="s">
        <v>20400</v>
      </c>
      <c r="C4281" s="22" t="s">
        <v>97</v>
      </c>
      <c r="D4281" s="23" t="s">
        <v>20401</v>
      </c>
    </row>
    <row r="4282" spans="1:4" ht="33.950000000000003" customHeight="1" x14ac:dyDescent="0.2">
      <c r="A4282" s="20" t="s">
        <v>20402</v>
      </c>
      <c r="B4282" s="21" t="s">
        <v>20403</v>
      </c>
      <c r="C4282" s="22" t="s">
        <v>97</v>
      </c>
      <c r="D4282" s="23" t="s">
        <v>20404</v>
      </c>
    </row>
    <row r="4283" spans="1:4" ht="33.950000000000003" customHeight="1" x14ac:dyDescent="0.2">
      <c r="A4283" s="20" t="s">
        <v>20405</v>
      </c>
      <c r="B4283" s="21" t="s">
        <v>20406</v>
      </c>
      <c r="C4283" s="22" t="s">
        <v>97</v>
      </c>
      <c r="D4283" s="23" t="s">
        <v>20407</v>
      </c>
    </row>
    <row r="4284" spans="1:4" ht="33.950000000000003" customHeight="1" x14ac:dyDescent="0.2">
      <c r="A4284" s="20" t="s">
        <v>20408</v>
      </c>
      <c r="B4284" s="21" t="s">
        <v>20409</v>
      </c>
      <c r="C4284" s="22" t="s">
        <v>97</v>
      </c>
      <c r="D4284" s="23" t="s">
        <v>19527</v>
      </c>
    </row>
    <row r="4285" spans="1:4" ht="33.950000000000003" customHeight="1" x14ac:dyDescent="0.2">
      <c r="A4285" s="20" t="s">
        <v>20410</v>
      </c>
      <c r="B4285" s="21" t="s">
        <v>20411</v>
      </c>
      <c r="C4285" s="22" t="s">
        <v>97</v>
      </c>
      <c r="D4285" s="23" t="s">
        <v>20412</v>
      </c>
    </row>
    <row r="4286" spans="1:4" ht="33.950000000000003" customHeight="1" x14ac:dyDescent="0.2">
      <c r="A4286" s="20" t="s">
        <v>20413</v>
      </c>
      <c r="B4286" s="21" t="s">
        <v>20414</v>
      </c>
      <c r="C4286" s="22" t="s">
        <v>97</v>
      </c>
      <c r="D4286" s="23" t="s">
        <v>20415</v>
      </c>
    </row>
    <row r="4287" spans="1:4" ht="33.950000000000003" customHeight="1" x14ac:dyDescent="0.2">
      <c r="A4287" s="20" t="s">
        <v>20416</v>
      </c>
      <c r="B4287" s="21" t="s">
        <v>20417</v>
      </c>
      <c r="C4287" s="22" t="s">
        <v>97</v>
      </c>
      <c r="D4287" s="23" t="s">
        <v>15652</v>
      </c>
    </row>
    <row r="4288" spans="1:4" ht="33.950000000000003" customHeight="1" x14ac:dyDescent="0.2">
      <c r="A4288" s="20" t="s">
        <v>20418</v>
      </c>
      <c r="B4288" s="21" t="s">
        <v>20419</v>
      </c>
      <c r="C4288" s="22" t="s">
        <v>97</v>
      </c>
      <c r="D4288" s="23" t="s">
        <v>20420</v>
      </c>
    </row>
    <row r="4289" spans="1:4" ht="33.950000000000003" customHeight="1" x14ac:dyDescent="0.2">
      <c r="A4289" s="20" t="s">
        <v>20421</v>
      </c>
      <c r="B4289" s="21" t="s">
        <v>20422</v>
      </c>
      <c r="C4289" s="22" t="s">
        <v>97</v>
      </c>
      <c r="D4289" s="23" t="s">
        <v>20423</v>
      </c>
    </row>
    <row r="4290" spans="1:4" ht="33.950000000000003" customHeight="1" x14ac:dyDescent="0.2">
      <c r="A4290" s="20" t="s">
        <v>20424</v>
      </c>
      <c r="B4290" s="21" t="s">
        <v>20425</v>
      </c>
      <c r="C4290" s="22" t="s">
        <v>97</v>
      </c>
      <c r="D4290" s="23" t="s">
        <v>19895</v>
      </c>
    </row>
    <row r="4291" spans="1:4" ht="33.950000000000003" customHeight="1" x14ac:dyDescent="0.2">
      <c r="A4291" s="20" t="s">
        <v>20426</v>
      </c>
      <c r="B4291" s="21" t="s">
        <v>20427</v>
      </c>
      <c r="C4291" s="22" t="s">
        <v>97</v>
      </c>
      <c r="D4291" s="23" t="s">
        <v>9192</v>
      </c>
    </row>
    <row r="4292" spans="1:4" ht="33.950000000000003" customHeight="1" x14ac:dyDescent="0.2">
      <c r="A4292" s="20" t="s">
        <v>20428</v>
      </c>
      <c r="B4292" s="21" t="s">
        <v>20429</v>
      </c>
      <c r="C4292" s="22" t="s">
        <v>97</v>
      </c>
      <c r="D4292" s="23" t="s">
        <v>20430</v>
      </c>
    </row>
    <row r="4293" spans="1:4" ht="33.950000000000003" customHeight="1" x14ac:dyDescent="0.2">
      <c r="A4293" s="20" t="s">
        <v>20431</v>
      </c>
      <c r="B4293" s="21" t="s">
        <v>20432</v>
      </c>
      <c r="C4293" s="22" t="s">
        <v>97</v>
      </c>
      <c r="D4293" s="23" t="s">
        <v>20433</v>
      </c>
    </row>
    <row r="4294" spans="1:4" ht="33.950000000000003" customHeight="1" x14ac:dyDescent="0.2">
      <c r="A4294" s="20" t="s">
        <v>20434</v>
      </c>
      <c r="B4294" s="21" t="s">
        <v>20435</v>
      </c>
      <c r="C4294" s="22" t="s">
        <v>97</v>
      </c>
      <c r="D4294" s="23" t="s">
        <v>20436</v>
      </c>
    </row>
    <row r="4295" spans="1:4" ht="33.950000000000003" customHeight="1" x14ac:dyDescent="0.2">
      <c r="A4295" s="20" t="s">
        <v>20437</v>
      </c>
      <c r="B4295" s="21" t="s">
        <v>20438</v>
      </c>
      <c r="C4295" s="22" t="s">
        <v>97</v>
      </c>
      <c r="D4295" s="23" t="s">
        <v>20439</v>
      </c>
    </row>
    <row r="4296" spans="1:4" ht="33.950000000000003" customHeight="1" x14ac:dyDescent="0.2">
      <c r="A4296" s="20" t="s">
        <v>20440</v>
      </c>
      <c r="B4296" s="21" t="s">
        <v>20441</v>
      </c>
      <c r="C4296" s="22" t="s">
        <v>97</v>
      </c>
      <c r="D4296" s="23" t="s">
        <v>11560</v>
      </c>
    </row>
    <row r="4297" spans="1:4" ht="33.950000000000003" customHeight="1" x14ac:dyDescent="0.2">
      <c r="A4297" s="20" t="s">
        <v>20442</v>
      </c>
      <c r="B4297" s="21" t="s">
        <v>20443</v>
      </c>
      <c r="C4297" s="22" t="s">
        <v>97</v>
      </c>
      <c r="D4297" s="23" t="s">
        <v>20444</v>
      </c>
    </row>
    <row r="4298" spans="1:4" ht="33.950000000000003" customHeight="1" x14ac:dyDescent="0.2">
      <c r="A4298" s="20" t="s">
        <v>20445</v>
      </c>
      <c r="B4298" s="21" t="s">
        <v>20446</v>
      </c>
      <c r="C4298" s="22" t="s">
        <v>97</v>
      </c>
      <c r="D4298" s="23" t="s">
        <v>20447</v>
      </c>
    </row>
    <row r="4299" spans="1:4" ht="33.950000000000003" customHeight="1" x14ac:dyDescent="0.2">
      <c r="A4299" s="20" t="s">
        <v>20448</v>
      </c>
      <c r="B4299" s="21" t="s">
        <v>20449</v>
      </c>
      <c r="C4299" s="22" t="s">
        <v>97</v>
      </c>
      <c r="D4299" s="23" t="s">
        <v>12303</v>
      </c>
    </row>
    <row r="4300" spans="1:4" ht="33.950000000000003" customHeight="1" x14ac:dyDescent="0.2">
      <c r="A4300" s="20" t="s">
        <v>20450</v>
      </c>
      <c r="B4300" s="21" t="s">
        <v>20451</v>
      </c>
      <c r="C4300" s="22" t="s">
        <v>97</v>
      </c>
      <c r="D4300" s="23" t="s">
        <v>20452</v>
      </c>
    </row>
    <row r="4301" spans="1:4" ht="33.950000000000003" customHeight="1" x14ac:dyDescent="0.2">
      <c r="A4301" s="20" t="s">
        <v>20453</v>
      </c>
      <c r="B4301" s="21" t="s">
        <v>20454</v>
      </c>
      <c r="C4301" s="22" t="s">
        <v>97</v>
      </c>
      <c r="D4301" s="23" t="s">
        <v>20455</v>
      </c>
    </row>
    <row r="4302" spans="1:4" ht="33.950000000000003" customHeight="1" x14ac:dyDescent="0.2">
      <c r="A4302" s="20" t="s">
        <v>20456</v>
      </c>
      <c r="B4302" s="21" t="s">
        <v>20457</v>
      </c>
      <c r="C4302" s="22" t="s">
        <v>97</v>
      </c>
      <c r="D4302" s="23" t="s">
        <v>10579</v>
      </c>
    </row>
    <row r="4303" spans="1:4" ht="33.950000000000003" customHeight="1" x14ac:dyDescent="0.2">
      <c r="A4303" s="20" t="s">
        <v>20458</v>
      </c>
      <c r="B4303" s="21" t="s">
        <v>20459</v>
      </c>
      <c r="C4303" s="22" t="s">
        <v>97</v>
      </c>
      <c r="D4303" s="23" t="s">
        <v>20460</v>
      </c>
    </row>
    <row r="4304" spans="1:4" ht="33.950000000000003" customHeight="1" x14ac:dyDescent="0.2">
      <c r="A4304" s="20" t="s">
        <v>20461</v>
      </c>
      <c r="B4304" s="21" t="s">
        <v>20462</v>
      </c>
      <c r="C4304" s="22" t="s">
        <v>97</v>
      </c>
      <c r="D4304" s="23" t="s">
        <v>20463</v>
      </c>
    </row>
    <row r="4305" spans="1:4" ht="33.950000000000003" customHeight="1" x14ac:dyDescent="0.2">
      <c r="A4305" s="20" t="s">
        <v>20464</v>
      </c>
      <c r="B4305" s="21" t="s">
        <v>20465</v>
      </c>
      <c r="C4305" s="22" t="s">
        <v>97</v>
      </c>
      <c r="D4305" s="23" t="s">
        <v>20466</v>
      </c>
    </row>
    <row r="4306" spans="1:4" ht="33.950000000000003" customHeight="1" x14ac:dyDescent="0.2">
      <c r="A4306" s="20" t="s">
        <v>20467</v>
      </c>
      <c r="B4306" s="21" t="s">
        <v>20468</v>
      </c>
      <c r="C4306" s="22" t="s">
        <v>97</v>
      </c>
      <c r="D4306" s="23" t="s">
        <v>20469</v>
      </c>
    </row>
    <row r="4307" spans="1:4" ht="33.950000000000003" customHeight="1" x14ac:dyDescent="0.2">
      <c r="A4307" s="20" t="s">
        <v>20470</v>
      </c>
      <c r="B4307" s="21" t="s">
        <v>20471</v>
      </c>
      <c r="C4307" s="22" t="s">
        <v>97</v>
      </c>
      <c r="D4307" s="23" t="s">
        <v>11378</v>
      </c>
    </row>
    <row r="4308" spans="1:4" ht="33.950000000000003" customHeight="1" x14ac:dyDescent="0.2">
      <c r="A4308" s="20" t="s">
        <v>20472</v>
      </c>
      <c r="B4308" s="21" t="s">
        <v>20473</v>
      </c>
      <c r="C4308" s="22" t="s">
        <v>97</v>
      </c>
      <c r="D4308" s="23" t="s">
        <v>20474</v>
      </c>
    </row>
    <row r="4309" spans="1:4" ht="33.950000000000003" customHeight="1" x14ac:dyDescent="0.2">
      <c r="A4309" s="20" t="s">
        <v>20475</v>
      </c>
      <c r="B4309" s="21" t="s">
        <v>20476</v>
      </c>
      <c r="C4309" s="22" t="s">
        <v>97</v>
      </c>
      <c r="D4309" s="23" t="s">
        <v>20477</v>
      </c>
    </row>
    <row r="4310" spans="1:4" ht="33.950000000000003" customHeight="1" x14ac:dyDescent="0.2">
      <c r="A4310" s="20" t="s">
        <v>20478</v>
      </c>
      <c r="B4310" s="21" t="s">
        <v>20479</v>
      </c>
      <c r="C4310" s="22" t="s">
        <v>97</v>
      </c>
      <c r="D4310" s="23" t="s">
        <v>19931</v>
      </c>
    </row>
    <row r="4311" spans="1:4" ht="33.950000000000003" customHeight="1" x14ac:dyDescent="0.2">
      <c r="A4311" s="20" t="s">
        <v>20480</v>
      </c>
      <c r="B4311" s="21" t="s">
        <v>20481</v>
      </c>
      <c r="C4311" s="22" t="s">
        <v>97</v>
      </c>
      <c r="D4311" s="23" t="s">
        <v>20482</v>
      </c>
    </row>
    <row r="4312" spans="1:4" ht="33.950000000000003" customHeight="1" x14ac:dyDescent="0.2">
      <c r="A4312" s="20" t="s">
        <v>20483</v>
      </c>
      <c r="B4312" s="21" t="s">
        <v>20484</v>
      </c>
      <c r="C4312" s="22" t="s">
        <v>97</v>
      </c>
      <c r="D4312" s="23" t="s">
        <v>20485</v>
      </c>
    </row>
    <row r="4313" spans="1:4" ht="33.950000000000003" customHeight="1" x14ac:dyDescent="0.2">
      <c r="A4313" s="20" t="s">
        <v>20486</v>
      </c>
      <c r="B4313" s="21" t="s">
        <v>20487</v>
      </c>
      <c r="C4313" s="22" t="s">
        <v>97</v>
      </c>
      <c r="D4313" s="23" t="s">
        <v>20488</v>
      </c>
    </row>
    <row r="4314" spans="1:4" ht="33.950000000000003" customHeight="1" x14ac:dyDescent="0.2">
      <c r="A4314" s="20" t="s">
        <v>20489</v>
      </c>
      <c r="B4314" s="21" t="s">
        <v>20490</v>
      </c>
      <c r="C4314" s="22" t="s">
        <v>97</v>
      </c>
      <c r="D4314" s="23" t="s">
        <v>20491</v>
      </c>
    </row>
    <row r="4315" spans="1:4" ht="33.950000000000003" customHeight="1" x14ac:dyDescent="0.2">
      <c r="A4315" s="20" t="s">
        <v>20492</v>
      </c>
      <c r="B4315" s="21" t="s">
        <v>20493</v>
      </c>
      <c r="C4315" s="22" t="s">
        <v>97</v>
      </c>
      <c r="D4315" s="23" t="s">
        <v>20494</v>
      </c>
    </row>
    <row r="4316" spans="1:4" ht="33.950000000000003" customHeight="1" x14ac:dyDescent="0.2">
      <c r="A4316" s="20" t="s">
        <v>20495</v>
      </c>
      <c r="B4316" s="21" t="s">
        <v>20496</v>
      </c>
      <c r="C4316" s="22" t="s">
        <v>97</v>
      </c>
      <c r="D4316" s="23" t="s">
        <v>20497</v>
      </c>
    </row>
    <row r="4317" spans="1:4" ht="33.950000000000003" customHeight="1" x14ac:dyDescent="0.2">
      <c r="A4317" s="20" t="s">
        <v>20498</v>
      </c>
      <c r="B4317" s="21" t="s">
        <v>20499</v>
      </c>
      <c r="C4317" s="22" t="s">
        <v>97</v>
      </c>
      <c r="D4317" s="23" t="s">
        <v>10863</v>
      </c>
    </row>
    <row r="4318" spans="1:4" ht="33.950000000000003" customHeight="1" x14ac:dyDescent="0.2">
      <c r="A4318" s="20" t="s">
        <v>20500</v>
      </c>
      <c r="B4318" s="21" t="s">
        <v>20501</v>
      </c>
      <c r="C4318" s="22" t="s">
        <v>97</v>
      </c>
      <c r="D4318" s="23" t="s">
        <v>20502</v>
      </c>
    </row>
    <row r="4319" spans="1:4" ht="33.950000000000003" customHeight="1" x14ac:dyDescent="0.2">
      <c r="A4319" s="20" t="s">
        <v>20503</v>
      </c>
      <c r="B4319" s="21" t="s">
        <v>20504</v>
      </c>
      <c r="C4319" s="22" t="s">
        <v>97</v>
      </c>
      <c r="D4319" s="23" t="s">
        <v>20505</v>
      </c>
    </row>
    <row r="4320" spans="1:4" ht="33.950000000000003" customHeight="1" x14ac:dyDescent="0.2">
      <c r="A4320" s="20" t="s">
        <v>20506</v>
      </c>
      <c r="B4320" s="21" t="s">
        <v>20507</v>
      </c>
      <c r="C4320" s="22" t="s">
        <v>97</v>
      </c>
      <c r="D4320" s="23" t="s">
        <v>20508</v>
      </c>
    </row>
    <row r="4321" spans="1:4" ht="33.950000000000003" customHeight="1" x14ac:dyDescent="0.2">
      <c r="A4321" s="20" t="s">
        <v>20509</v>
      </c>
      <c r="B4321" s="21" t="s">
        <v>20510</v>
      </c>
      <c r="C4321" s="22" t="s">
        <v>97</v>
      </c>
      <c r="D4321" s="23" t="s">
        <v>19180</v>
      </c>
    </row>
    <row r="4322" spans="1:4" ht="33.950000000000003" customHeight="1" x14ac:dyDescent="0.2">
      <c r="A4322" s="20" t="s">
        <v>20511</v>
      </c>
      <c r="B4322" s="21" t="s">
        <v>20512</v>
      </c>
      <c r="C4322" s="22" t="s">
        <v>97</v>
      </c>
      <c r="D4322" s="23" t="s">
        <v>20513</v>
      </c>
    </row>
    <row r="4323" spans="1:4" ht="33.950000000000003" customHeight="1" x14ac:dyDescent="0.2">
      <c r="A4323" s="20" t="s">
        <v>20514</v>
      </c>
      <c r="B4323" s="21" t="s">
        <v>20515</v>
      </c>
      <c r="C4323" s="22" t="s">
        <v>97</v>
      </c>
      <c r="D4323" s="23" t="s">
        <v>15376</v>
      </c>
    </row>
    <row r="4324" spans="1:4" ht="33.950000000000003" customHeight="1" x14ac:dyDescent="0.2">
      <c r="A4324" s="20" t="s">
        <v>20516</v>
      </c>
      <c r="B4324" s="21" t="s">
        <v>20517</v>
      </c>
      <c r="C4324" s="22" t="s">
        <v>97</v>
      </c>
      <c r="D4324" s="23" t="s">
        <v>20518</v>
      </c>
    </row>
    <row r="4325" spans="1:4" ht="33.950000000000003" customHeight="1" x14ac:dyDescent="0.2">
      <c r="A4325" s="20" t="s">
        <v>20519</v>
      </c>
      <c r="B4325" s="21" t="s">
        <v>20520</v>
      </c>
      <c r="C4325" s="22" t="s">
        <v>97</v>
      </c>
      <c r="D4325" s="23" t="s">
        <v>20521</v>
      </c>
    </row>
    <row r="4326" spans="1:4" ht="33.950000000000003" customHeight="1" x14ac:dyDescent="0.2">
      <c r="A4326" s="20" t="s">
        <v>20522</v>
      </c>
      <c r="B4326" s="21" t="s">
        <v>20523</v>
      </c>
      <c r="C4326" s="22" t="s">
        <v>97</v>
      </c>
      <c r="D4326" s="23" t="s">
        <v>20524</v>
      </c>
    </row>
    <row r="4327" spans="1:4" ht="33.950000000000003" customHeight="1" x14ac:dyDescent="0.2">
      <c r="A4327" s="20" t="s">
        <v>20525</v>
      </c>
      <c r="B4327" s="21" t="s">
        <v>20526</v>
      </c>
      <c r="C4327" s="22" t="s">
        <v>97</v>
      </c>
      <c r="D4327" s="23" t="s">
        <v>20527</v>
      </c>
    </row>
    <row r="4328" spans="1:4" ht="33.950000000000003" customHeight="1" x14ac:dyDescent="0.2">
      <c r="A4328" s="20" t="s">
        <v>20528</v>
      </c>
      <c r="B4328" s="21" t="s">
        <v>20529</v>
      </c>
      <c r="C4328" s="22" t="s">
        <v>97</v>
      </c>
      <c r="D4328" s="23" t="s">
        <v>20530</v>
      </c>
    </row>
    <row r="4329" spans="1:4" ht="33.950000000000003" customHeight="1" x14ac:dyDescent="0.2">
      <c r="A4329" s="20" t="s">
        <v>20531</v>
      </c>
      <c r="B4329" s="21" t="s">
        <v>20532</v>
      </c>
      <c r="C4329" s="22" t="s">
        <v>97</v>
      </c>
      <c r="D4329" s="23" t="s">
        <v>20533</v>
      </c>
    </row>
    <row r="4330" spans="1:4" ht="33.950000000000003" customHeight="1" x14ac:dyDescent="0.2">
      <c r="A4330" s="20" t="s">
        <v>20534</v>
      </c>
      <c r="B4330" s="21" t="s">
        <v>20535</v>
      </c>
      <c r="C4330" s="22" t="s">
        <v>97</v>
      </c>
      <c r="D4330" s="23" t="s">
        <v>20218</v>
      </c>
    </row>
    <row r="4331" spans="1:4" ht="33.950000000000003" customHeight="1" x14ac:dyDescent="0.2">
      <c r="A4331" s="20" t="s">
        <v>20536</v>
      </c>
      <c r="B4331" s="21" t="s">
        <v>20537</v>
      </c>
      <c r="C4331" s="22" t="s">
        <v>97</v>
      </c>
      <c r="D4331" s="23" t="s">
        <v>16468</v>
      </c>
    </row>
    <row r="4332" spans="1:4" ht="33.950000000000003" customHeight="1" x14ac:dyDescent="0.2">
      <c r="A4332" s="20" t="s">
        <v>20538</v>
      </c>
      <c r="B4332" s="21" t="s">
        <v>20539</v>
      </c>
      <c r="C4332" s="22" t="s">
        <v>97</v>
      </c>
      <c r="D4332" s="23" t="s">
        <v>20540</v>
      </c>
    </row>
    <row r="4333" spans="1:4" ht="33.950000000000003" customHeight="1" x14ac:dyDescent="0.2">
      <c r="A4333" s="20" t="s">
        <v>20541</v>
      </c>
      <c r="B4333" s="21" t="s">
        <v>20542</v>
      </c>
      <c r="C4333" s="22" t="s">
        <v>97</v>
      </c>
      <c r="D4333" s="23" t="s">
        <v>19957</v>
      </c>
    </row>
    <row r="4334" spans="1:4" ht="33.950000000000003" customHeight="1" x14ac:dyDescent="0.2">
      <c r="A4334" s="20" t="s">
        <v>20543</v>
      </c>
      <c r="B4334" s="21" t="s">
        <v>20544</v>
      </c>
      <c r="C4334" s="22" t="s">
        <v>97</v>
      </c>
      <c r="D4334" s="23" t="s">
        <v>20545</v>
      </c>
    </row>
    <row r="4335" spans="1:4" ht="33.950000000000003" customHeight="1" x14ac:dyDescent="0.2">
      <c r="A4335" s="20" t="s">
        <v>20546</v>
      </c>
      <c r="B4335" s="21" t="s">
        <v>20547</v>
      </c>
      <c r="C4335" s="22" t="s">
        <v>97</v>
      </c>
      <c r="D4335" s="23" t="s">
        <v>20548</v>
      </c>
    </row>
    <row r="4336" spans="1:4" ht="33.950000000000003" customHeight="1" x14ac:dyDescent="0.2">
      <c r="A4336" s="20" t="s">
        <v>20549</v>
      </c>
      <c r="B4336" s="21" t="s">
        <v>20550</v>
      </c>
      <c r="C4336" s="22" t="s">
        <v>97</v>
      </c>
      <c r="D4336" s="23" t="s">
        <v>20551</v>
      </c>
    </row>
    <row r="4337" spans="1:4" ht="33.950000000000003" customHeight="1" x14ac:dyDescent="0.2">
      <c r="A4337" s="20" t="s">
        <v>20552</v>
      </c>
      <c r="B4337" s="21" t="s">
        <v>20553</v>
      </c>
      <c r="C4337" s="22" t="s">
        <v>97</v>
      </c>
      <c r="D4337" s="23" t="s">
        <v>20554</v>
      </c>
    </row>
    <row r="4338" spans="1:4" ht="33.950000000000003" customHeight="1" x14ac:dyDescent="0.2">
      <c r="A4338" s="20" t="s">
        <v>20555</v>
      </c>
      <c r="B4338" s="21" t="s">
        <v>20556</v>
      </c>
      <c r="C4338" s="22" t="s">
        <v>97</v>
      </c>
      <c r="D4338" s="23" t="s">
        <v>20557</v>
      </c>
    </row>
    <row r="4339" spans="1:4" ht="33.950000000000003" customHeight="1" x14ac:dyDescent="0.2">
      <c r="A4339" s="20" t="s">
        <v>20558</v>
      </c>
      <c r="B4339" s="21" t="s">
        <v>20559</v>
      </c>
      <c r="C4339" s="22" t="s">
        <v>97</v>
      </c>
      <c r="D4339" s="23" t="s">
        <v>20560</v>
      </c>
    </row>
    <row r="4340" spans="1:4" ht="33.950000000000003" customHeight="1" x14ac:dyDescent="0.2">
      <c r="A4340" s="20" t="s">
        <v>20561</v>
      </c>
      <c r="B4340" s="21" t="s">
        <v>20562</v>
      </c>
      <c r="C4340" s="22" t="s">
        <v>97</v>
      </c>
      <c r="D4340" s="23" t="s">
        <v>20563</v>
      </c>
    </row>
    <row r="4341" spans="1:4" ht="33.950000000000003" customHeight="1" x14ac:dyDescent="0.2">
      <c r="A4341" s="20" t="s">
        <v>20564</v>
      </c>
      <c r="B4341" s="21" t="s">
        <v>20565</v>
      </c>
      <c r="C4341" s="22" t="s">
        <v>97</v>
      </c>
      <c r="D4341" s="23" t="s">
        <v>20566</v>
      </c>
    </row>
    <row r="4342" spans="1:4" ht="33.950000000000003" customHeight="1" x14ac:dyDescent="0.2">
      <c r="A4342" s="20" t="s">
        <v>20567</v>
      </c>
      <c r="B4342" s="21" t="s">
        <v>20568</v>
      </c>
      <c r="C4342" s="22" t="s">
        <v>97</v>
      </c>
      <c r="D4342" s="23" t="s">
        <v>19393</v>
      </c>
    </row>
    <row r="4343" spans="1:4" ht="33.950000000000003" customHeight="1" x14ac:dyDescent="0.2">
      <c r="A4343" s="20" t="s">
        <v>20569</v>
      </c>
      <c r="B4343" s="21" t="s">
        <v>20570</v>
      </c>
      <c r="C4343" s="22" t="s">
        <v>97</v>
      </c>
      <c r="D4343" s="23" t="s">
        <v>20571</v>
      </c>
    </row>
    <row r="4344" spans="1:4" ht="33.950000000000003" customHeight="1" x14ac:dyDescent="0.2">
      <c r="A4344" s="20" t="s">
        <v>20572</v>
      </c>
      <c r="B4344" s="21" t="s">
        <v>20573</v>
      </c>
      <c r="C4344" s="22" t="s">
        <v>97</v>
      </c>
      <c r="D4344" s="23" t="s">
        <v>18983</v>
      </c>
    </row>
    <row r="4345" spans="1:4" ht="33.950000000000003" customHeight="1" x14ac:dyDescent="0.2">
      <c r="A4345" s="20" t="s">
        <v>20574</v>
      </c>
      <c r="B4345" s="21" t="s">
        <v>20575</v>
      </c>
      <c r="C4345" s="22" t="s">
        <v>97</v>
      </c>
      <c r="D4345" s="23" t="s">
        <v>20576</v>
      </c>
    </row>
    <row r="4346" spans="1:4" ht="33.950000000000003" customHeight="1" x14ac:dyDescent="0.2">
      <c r="A4346" s="20" t="s">
        <v>20577</v>
      </c>
      <c r="B4346" s="21" t="s">
        <v>20578</v>
      </c>
      <c r="C4346" s="22" t="s">
        <v>97</v>
      </c>
      <c r="D4346" s="23" t="s">
        <v>20579</v>
      </c>
    </row>
    <row r="4347" spans="1:4" ht="33.950000000000003" customHeight="1" x14ac:dyDescent="0.2">
      <c r="A4347" s="20" t="s">
        <v>20580</v>
      </c>
      <c r="B4347" s="21" t="s">
        <v>20581</v>
      </c>
      <c r="C4347" s="22" t="s">
        <v>97</v>
      </c>
      <c r="D4347" s="23" t="s">
        <v>20582</v>
      </c>
    </row>
    <row r="4348" spans="1:4" ht="33.950000000000003" customHeight="1" x14ac:dyDescent="0.2">
      <c r="A4348" s="20" t="s">
        <v>20583</v>
      </c>
      <c r="B4348" s="21" t="s">
        <v>20584</v>
      </c>
      <c r="C4348" s="22" t="s">
        <v>97</v>
      </c>
      <c r="D4348" s="23" t="s">
        <v>20585</v>
      </c>
    </row>
    <row r="4349" spans="1:4" ht="33.950000000000003" customHeight="1" x14ac:dyDescent="0.2">
      <c r="A4349" s="20" t="s">
        <v>20586</v>
      </c>
      <c r="B4349" s="21" t="s">
        <v>20587</v>
      </c>
      <c r="C4349" s="22" t="s">
        <v>97</v>
      </c>
      <c r="D4349" s="23" t="s">
        <v>20588</v>
      </c>
    </row>
    <row r="4350" spans="1:4" ht="33.950000000000003" customHeight="1" x14ac:dyDescent="0.2">
      <c r="A4350" s="20" t="s">
        <v>20589</v>
      </c>
      <c r="B4350" s="21" t="s">
        <v>20590</v>
      </c>
      <c r="C4350" s="22" t="s">
        <v>97</v>
      </c>
      <c r="D4350" s="23" t="s">
        <v>20591</v>
      </c>
    </row>
    <row r="4351" spans="1:4" ht="33.950000000000003" customHeight="1" x14ac:dyDescent="0.2">
      <c r="A4351" s="20" t="s">
        <v>20592</v>
      </c>
      <c r="B4351" s="21" t="s">
        <v>20593</v>
      </c>
      <c r="C4351" s="22" t="s">
        <v>97</v>
      </c>
      <c r="D4351" s="23" t="s">
        <v>20594</v>
      </c>
    </row>
    <row r="4352" spans="1:4" ht="33.950000000000003" customHeight="1" x14ac:dyDescent="0.2">
      <c r="A4352" s="20" t="s">
        <v>20595</v>
      </c>
      <c r="B4352" s="21" t="s">
        <v>20596</v>
      </c>
      <c r="C4352" s="22" t="s">
        <v>97</v>
      </c>
      <c r="D4352" s="23" t="s">
        <v>20597</v>
      </c>
    </row>
    <row r="4353" spans="1:4" ht="33.950000000000003" customHeight="1" x14ac:dyDescent="0.2">
      <c r="A4353" s="20" t="s">
        <v>20598</v>
      </c>
      <c r="B4353" s="21" t="s">
        <v>20599</v>
      </c>
      <c r="C4353" s="22" t="s">
        <v>97</v>
      </c>
      <c r="D4353" s="23" t="s">
        <v>20600</v>
      </c>
    </row>
    <row r="4354" spans="1:4" ht="33.950000000000003" customHeight="1" x14ac:dyDescent="0.2">
      <c r="A4354" s="20" t="s">
        <v>20601</v>
      </c>
      <c r="B4354" s="21" t="s">
        <v>20602</v>
      </c>
      <c r="C4354" s="22" t="s">
        <v>97</v>
      </c>
      <c r="D4354" s="23" t="s">
        <v>20603</v>
      </c>
    </row>
    <row r="4355" spans="1:4" ht="33.950000000000003" customHeight="1" x14ac:dyDescent="0.2">
      <c r="A4355" s="20" t="s">
        <v>20604</v>
      </c>
      <c r="B4355" s="21" t="s">
        <v>20605</v>
      </c>
      <c r="C4355" s="22" t="s">
        <v>97</v>
      </c>
      <c r="D4355" s="23" t="s">
        <v>20606</v>
      </c>
    </row>
    <row r="4356" spans="1:4" ht="33.950000000000003" customHeight="1" x14ac:dyDescent="0.2">
      <c r="A4356" s="20" t="s">
        <v>20607</v>
      </c>
      <c r="B4356" s="21" t="s">
        <v>20608</v>
      </c>
      <c r="C4356" s="22" t="s">
        <v>97</v>
      </c>
      <c r="D4356" s="23" t="s">
        <v>20609</v>
      </c>
    </row>
    <row r="4357" spans="1:4" ht="33.950000000000003" customHeight="1" x14ac:dyDescent="0.2">
      <c r="A4357" s="20" t="s">
        <v>20610</v>
      </c>
      <c r="B4357" s="21" t="s">
        <v>20611</v>
      </c>
      <c r="C4357" s="22" t="s">
        <v>97</v>
      </c>
      <c r="D4357" s="23" t="s">
        <v>20612</v>
      </c>
    </row>
    <row r="4358" spans="1:4" ht="33.950000000000003" customHeight="1" x14ac:dyDescent="0.2">
      <c r="A4358" s="20" t="s">
        <v>20613</v>
      </c>
      <c r="B4358" s="21" t="s">
        <v>20614</v>
      </c>
      <c r="C4358" s="22" t="s">
        <v>97</v>
      </c>
      <c r="D4358" s="23" t="s">
        <v>20615</v>
      </c>
    </row>
    <row r="4359" spans="1:4" ht="33.950000000000003" customHeight="1" x14ac:dyDescent="0.2">
      <c r="A4359" s="20" t="s">
        <v>20616</v>
      </c>
      <c r="B4359" s="21" t="s">
        <v>20617</v>
      </c>
      <c r="C4359" s="22" t="s">
        <v>97</v>
      </c>
      <c r="D4359" s="23" t="s">
        <v>20618</v>
      </c>
    </row>
    <row r="4360" spans="1:4" ht="33.950000000000003" customHeight="1" x14ac:dyDescent="0.2">
      <c r="A4360" s="20" t="s">
        <v>20619</v>
      </c>
      <c r="B4360" s="21" t="s">
        <v>20620</v>
      </c>
      <c r="C4360" s="22" t="s">
        <v>97</v>
      </c>
      <c r="D4360" s="23" t="s">
        <v>20621</v>
      </c>
    </row>
    <row r="4361" spans="1:4" ht="33.950000000000003" customHeight="1" x14ac:dyDescent="0.2">
      <c r="A4361" s="20" t="s">
        <v>20622</v>
      </c>
      <c r="B4361" s="21" t="s">
        <v>20623</v>
      </c>
      <c r="C4361" s="22" t="s">
        <v>97</v>
      </c>
      <c r="D4361" s="23" t="s">
        <v>20624</v>
      </c>
    </row>
    <row r="4362" spans="1:4" ht="33.950000000000003" customHeight="1" x14ac:dyDescent="0.2">
      <c r="A4362" s="20" t="s">
        <v>20625</v>
      </c>
      <c r="B4362" s="21" t="s">
        <v>20626</v>
      </c>
      <c r="C4362" s="22" t="s">
        <v>97</v>
      </c>
      <c r="D4362" s="23" t="s">
        <v>20627</v>
      </c>
    </row>
    <row r="4363" spans="1:4" ht="33.950000000000003" customHeight="1" x14ac:dyDescent="0.2">
      <c r="A4363" s="20" t="s">
        <v>20628</v>
      </c>
      <c r="B4363" s="21" t="s">
        <v>20629</v>
      </c>
      <c r="C4363" s="22" t="s">
        <v>97</v>
      </c>
      <c r="D4363" s="23" t="s">
        <v>20630</v>
      </c>
    </row>
    <row r="4364" spans="1:4" ht="33.950000000000003" customHeight="1" x14ac:dyDescent="0.2">
      <c r="A4364" s="20" t="s">
        <v>20631</v>
      </c>
      <c r="B4364" s="21" t="s">
        <v>20632</v>
      </c>
      <c r="C4364" s="22" t="s">
        <v>97</v>
      </c>
      <c r="D4364" s="23" t="s">
        <v>9552</v>
      </c>
    </row>
    <row r="4365" spans="1:4" ht="33.950000000000003" customHeight="1" x14ac:dyDescent="0.2">
      <c r="A4365" s="20" t="s">
        <v>20633</v>
      </c>
      <c r="B4365" s="21" t="s">
        <v>20634</v>
      </c>
      <c r="C4365" s="22" t="s">
        <v>97</v>
      </c>
      <c r="D4365" s="23" t="s">
        <v>20635</v>
      </c>
    </row>
    <row r="4366" spans="1:4" ht="33.950000000000003" customHeight="1" x14ac:dyDescent="0.2">
      <c r="A4366" s="20" t="s">
        <v>20636</v>
      </c>
      <c r="B4366" s="21" t="s">
        <v>20637</v>
      </c>
      <c r="C4366" s="22" t="s">
        <v>97</v>
      </c>
      <c r="D4366" s="23" t="s">
        <v>20638</v>
      </c>
    </row>
    <row r="4367" spans="1:4" ht="33.950000000000003" customHeight="1" x14ac:dyDescent="0.2">
      <c r="A4367" s="20" t="s">
        <v>20639</v>
      </c>
      <c r="B4367" s="21" t="s">
        <v>20640</v>
      </c>
      <c r="C4367" s="22" t="s">
        <v>97</v>
      </c>
      <c r="D4367" s="23" t="s">
        <v>20641</v>
      </c>
    </row>
    <row r="4368" spans="1:4" ht="33.950000000000003" customHeight="1" x14ac:dyDescent="0.2">
      <c r="A4368" s="20" t="s">
        <v>20642</v>
      </c>
      <c r="B4368" s="21" t="s">
        <v>20643</v>
      </c>
      <c r="C4368" s="22" t="s">
        <v>97</v>
      </c>
      <c r="D4368" s="23" t="s">
        <v>20644</v>
      </c>
    </row>
    <row r="4369" spans="1:4" ht="33.950000000000003" customHeight="1" x14ac:dyDescent="0.2">
      <c r="A4369" s="20" t="s">
        <v>20645</v>
      </c>
      <c r="B4369" s="21" t="s">
        <v>20646</v>
      </c>
      <c r="C4369" s="22" t="s">
        <v>97</v>
      </c>
      <c r="D4369" s="23" t="s">
        <v>20647</v>
      </c>
    </row>
    <row r="4370" spans="1:4" ht="33.950000000000003" customHeight="1" x14ac:dyDescent="0.2">
      <c r="A4370" s="20" t="s">
        <v>20648</v>
      </c>
      <c r="B4370" s="21" t="s">
        <v>20649</v>
      </c>
      <c r="C4370" s="22" t="s">
        <v>97</v>
      </c>
      <c r="D4370" s="23" t="s">
        <v>20650</v>
      </c>
    </row>
    <row r="4371" spans="1:4" ht="33.950000000000003" customHeight="1" x14ac:dyDescent="0.2">
      <c r="A4371" s="20" t="s">
        <v>20651</v>
      </c>
      <c r="B4371" s="21" t="s">
        <v>20652</v>
      </c>
      <c r="C4371" s="22" t="s">
        <v>97</v>
      </c>
      <c r="D4371" s="23" t="s">
        <v>20653</v>
      </c>
    </row>
    <row r="4372" spans="1:4" ht="33.950000000000003" customHeight="1" x14ac:dyDescent="0.2">
      <c r="A4372" s="20" t="s">
        <v>20654</v>
      </c>
      <c r="B4372" s="21" t="s">
        <v>20655</v>
      </c>
      <c r="C4372" s="22" t="s">
        <v>97</v>
      </c>
      <c r="D4372" s="23" t="s">
        <v>20656</v>
      </c>
    </row>
    <row r="4373" spans="1:4" ht="33.950000000000003" customHeight="1" x14ac:dyDescent="0.2">
      <c r="A4373" s="20" t="s">
        <v>20657</v>
      </c>
      <c r="B4373" s="21" t="s">
        <v>20658</v>
      </c>
      <c r="C4373" s="22" t="s">
        <v>97</v>
      </c>
      <c r="D4373" s="23" t="s">
        <v>20659</v>
      </c>
    </row>
    <row r="4374" spans="1:4" ht="33.950000000000003" customHeight="1" x14ac:dyDescent="0.2">
      <c r="A4374" s="20" t="s">
        <v>20660</v>
      </c>
      <c r="B4374" s="21" t="s">
        <v>20661</v>
      </c>
      <c r="C4374" s="22" t="s">
        <v>97</v>
      </c>
      <c r="D4374" s="23" t="s">
        <v>20662</v>
      </c>
    </row>
    <row r="4375" spans="1:4" ht="33.950000000000003" customHeight="1" x14ac:dyDescent="0.2">
      <c r="A4375" s="20" t="s">
        <v>20663</v>
      </c>
      <c r="B4375" s="21" t="s">
        <v>20664</v>
      </c>
      <c r="C4375" s="22" t="s">
        <v>97</v>
      </c>
      <c r="D4375" s="23" t="s">
        <v>20665</v>
      </c>
    </row>
    <row r="4376" spans="1:4" ht="33.950000000000003" customHeight="1" x14ac:dyDescent="0.2">
      <c r="A4376" s="20" t="s">
        <v>20666</v>
      </c>
      <c r="B4376" s="21" t="s">
        <v>20667</v>
      </c>
      <c r="C4376" s="22" t="s">
        <v>97</v>
      </c>
      <c r="D4376" s="23" t="s">
        <v>20668</v>
      </c>
    </row>
    <row r="4377" spans="1:4" ht="33.950000000000003" customHeight="1" x14ac:dyDescent="0.2">
      <c r="A4377" s="20" t="s">
        <v>20669</v>
      </c>
      <c r="B4377" s="21" t="s">
        <v>20670</v>
      </c>
      <c r="C4377" s="22" t="s">
        <v>97</v>
      </c>
      <c r="D4377" s="23" t="s">
        <v>17780</v>
      </c>
    </row>
    <row r="4378" spans="1:4" ht="33.950000000000003" customHeight="1" x14ac:dyDescent="0.2">
      <c r="A4378" s="20" t="s">
        <v>20671</v>
      </c>
      <c r="B4378" s="21" t="s">
        <v>20672</v>
      </c>
      <c r="C4378" s="22" t="s">
        <v>97</v>
      </c>
      <c r="D4378" s="23" t="s">
        <v>20673</v>
      </c>
    </row>
    <row r="4379" spans="1:4" ht="33.950000000000003" customHeight="1" x14ac:dyDescent="0.2">
      <c r="A4379" s="20" t="s">
        <v>20674</v>
      </c>
      <c r="B4379" s="21" t="s">
        <v>20675</v>
      </c>
      <c r="C4379" s="22" t="s">
        <v>97</v>
      </c>
      <c r="D4379" s="23" t="s">
        <v>20676</v>
      </c>
    </row>
    <row r="4380" spans="1:4" ht="33.950000000000003" customHeight="1" x14ac:dyDescent="0.2">
      <c r="A4380" s="20" t="s">
        <v>20677</v>
      </c>
      <c r="B4380" s="21" t="s">
        <v>20678</v>
      </c>
      <c r="C4380" s="22" t="s">
        <v>97</v>
      </c>
      <c r="D4380" s="23" t="s">
        <v>20679</v>
      </c>
    </row>
    <row r="4381" spans="1:4" ht="33.950000000000003" customHeight="1" x14ac:dyDescent="0.2">
      <c r="A4381" s="20" t="s">
        <v>20680</v>
      </c>
      <c r="B4381" s="21" t="s">
        <v>20681</v>
      </c>
      <c r="C4381" s="22" t="s">
        <v>97</v>
      </c>
      <c r="D4381" s="23" t="s">
        <v>18722</v>
      </c>
    </row>
    <row r="4382" spans="1:4" ht="33.950000000000003" customHeight="1" x14ac:dyDescent="0.2">
      <c r="A4382" s="20" t="s">
        <v>20682</v>
      </c>
      <c r="B4382" s="21" t="s">
        <v>20683</v>
      </c>
      <c r="C4382" s="22" t="s">
        <v>97</v>
      </c>
      <c r="D4382" s="23" t="s">
        <v>16386</v>
      </c>
    </row>
    <row r="4383" spans="1:4" ht="33.950000000000003" customHeight="1" x14ac:dyDescent="0.2">
      <c r="A4383" s="20" t="s">
        <v>20684</v>
      </c>
      <c r="B4383" s="21" t="s">
        <v>20685</v>
      </c>
      <c r="C4383" s="22" t="s">
        <v>97</v>
      </c>
      <c r="D4383" s="23" t="s">
        <v>16150</v>
      </c>
    </row>
    <row r="4384" spans="1:4" ht="33.950000000000003" customHeight="1" x14ac:dyDescent="0.2">
      <c r="A4384" s="20" t="s">
        <v>20686</v>
      </c>
      <c r="B4384" s="21" t="s">
        <v>20687</v>
      </c>
      <c r="C4384" s="22" t="s">
        <v>97</v>
      </c>
      <c r="D4384" s="23" t="s">
        <v>20688</v>
      </c>
    </row>
    <row r="4385" spans="1:4" ht="33.950000000000003" customHeight="1" x14ac:dyDescent="0.2">
      <c r="A4385" s="20" t="s">
        <v>20689</v>
      </c>
      <c r="B4385" s="21" t="s">
        <v>20690</v>
      </c>
      <c r="C4385" s="22" t="s">
        <v>97</v>
      </c>
      <c r="D4385" s="23" t="s">
        <v>10699</v>
      </c>
    </row>
    <row r="4386" spans="1:4" ht="33.950000000000003" customHeight="1" x14ac:dyDescent="0.2">
      <c r="A4386" s="20" t="s">
        <v>20691</v>
      </c>
      <c r="B4386" s="21" t="s">
        <v>20692</v>
      </c>
      <c r="C4386" s="22" t="s">
        <v>97</v>
      </c>
      <c r="D4386" s="23" t="s">
        <v>8428</v>
      </c>
    </row>
    <row r="4387" spans="1:4" ht="33.950000000000003" customHeight="1" x14ac:dyDescent="0.2">
      <c r="A4387" s="20" t="s">
        <v>20693</v>
      </c>
      <c r="B4387" s="21" t="s">
        <v>20694</v>
      </c>
      <c r="C4387" s="22" t="s">
        <v>97</v>
      </c>
      <c r="D4387" s="23" t="s">
        <v>20695</v>
      </c>
    </row>
    <row r="4388" spans="1:4" ht="33.950000000000003" customHeight="1" x14ac:dyDescent="0.2">
      <c r="A4388" s="20" t="s">
        <v>20696</v>
      </c>
      <c r="B4388" s="21" t="s">
        <v>20697</v>
      </c>
      <c r="C4388" s="22" t="s">
        <v>97</v>
      </c>
      <c r="D4388" s="23" t="s">
        <v>20698</v>
      </c>
    </row>
    <row r="4389" spans="1:4" ht="33.950000000000003" customHeight="1" x14ac:dyDescent="0.2">
      <c r="A4389" s="20" t="s">
        <v>20699</v>
      </c>
      <c r="B4389" s="21" t="s">
        <v>20700</v>
      </c>
      <c r="C4389" s="22" t="s">
        <v>97</v>
      </c>
      <c r="D4389" s="23" t="s">
        <v>20701</v>
      </c>
    </row>
    <row r="4390" spans="1:4" ht="33.950000000000003" customHeight="1" x14ac:dyDescent="0.2">
      <c r="A4390" s="20" t="s">
        <v>20702</v>
      </c>
      <c r="B4390" s="21" t="s">
        <v>20703</v>
      </c>
      <c r="C4390" s="22" t="s">
        <v>97</v>
      </c>
      <c r="D4390" s="23" t="s">
        <v>20704</v>
      </c>
    </row>
    <row r="4391" spans="1:4" ht="33.950000000000003" customHeight="1" x14ac:dyDescent="0.2">
      <c r="A4391" s="20" t="s">
        <v>20705</v>
      </c>
      <c r="B4391" s="21" t="s">
        <v>20706</v>
      </c>
      <c r="C4391" s="22" t="s">
        <v>97</v>
      </c>
      <c r="D4391" s="23" t="s">
        <v>20707</v>
      </c>
    </row>
    <row r="4392" spans="1:4" ht="33.950000000000003" customHeight="1" x14ac:dyDescent="0.2">
      <c r="A4392" s="20" t="s">
        <v>20708</v>
      </c>
      <c r="B4392" s="21" t="s">
        <v>20709</v>
      </c>
      <c r="C4392" s="22" t="s">
        <v>97</v>
      </c>
      <c r="D4392" s="23" t="s">
        <v>20710</v>
      </c>
    </row>
    <row r="4393" spans="1:4" ht="33.950000000000003" customHeight="1" x14ac:dyDescent="0.2">
      <c r="A4393" s="20" t="s">
        <v>20711</v>
      </c>
      <c r="B4393" s="21" t="s">
        <v>20712</v>
      </c>
      <c r="C4393" s="22" t="s">
        <v>97</v>
      </c>
      <c r="D4393" s="23" t="s">
        <v>18843</v>
      </c>
    </row>
    <row r="4394" spans="1:4" ht="33.950000000000003" customHeight="1" x14ac:dyDescent="0.2">
      <c r="A4394" s="20" t="s">
        <v>20713</v>
      </c>
      <c r="B4394" s="21" t="s">
        <v>20714</v>
      </c>
      <c r="C4394" s="22" t="s">
        <v>97</v>
      </c>
      <c r="D4394" s="23" t="s">
        <v>20715</v>
      </c>
    </row>
    <row r="4395" spans="1:4" ht="33.950000000000003" customHeight="1" x14ac:dyDescent="0.2">
      <c r="A4395" s="20" t="s">
        <v>20716</v>
      </c>
      <c r="B4395" s="21" t="s">
        <v>20717</v>
      </c>
      <c r="C4395" s="22" t="s">
        <v>97</v>
      </c>
      <c r="D4395" s="23" t="s">
        <v>12318</v>
      </c>
    </row>
    <row r="4396" spans="1:4" ht="33.950000000000003" customHeight="1" x14ac:dyDescent="0.2">
      <c r="A4396" s="20" t="s">
        <v>20718</v>
      </c>
      <c r="B4396" s="21" t="s">
        <v>20719</v>
      </c>
      <c r="C4396" s="22" t="s">
        <v>97</v>
      </c>
      <c r="D4396" s="23" t="s">
        <v>20720</v>
      </c>
    </row>
    <row r="4397" spans="1:4" ht="33.950000000000003" customHeight="1" x14ac:dyDescent="0.2">
      <c r="A4397" s="20" t="s">
        <v>20721</v>
      </c>
      <c r="B4397" s="21" t="s">
        <v>20722</v>
      </c>
      <c r="C4397" s="22" t="s">
        <v>97</v>
      </c>
      <c r="D4397" s="23" t="s">
        <v>20723</v>
      </c>
    </row>
    <row r="4398" spans="1:4" ht="33.950000000000003" customHeight="1" x14ac:dyDescent="0.2">
      <c r="A4398" s="20" t="s">
        <v>20724</v>
      </c>
      <c r="B4398" s="21" t="s">
        <v>20725</v>
      </c>
      <c r="C4398" s="22" t="s">
        <v>97</v>
      </c>
      <c r="D4398" s="23" t="s">
        <v>20726</v>
      </c>
    </row>
    <row r="4399" spans="1:4" ht="33.950000000000003" customHeight="1" x14ac:dyDescent="0.2">
      <c r="A4399" s="20" t="s">
        <v>20727</v>
      </c>
      <c r="B4399" s="21" t="s">
        <v>20728</v>
      </c>
      <c r="C4399" s="22" t="s">
        <v>97</v>
      </c>
      <c r="D4399" s="23" t="s">
        <v>20729</v>
      </c>
    </row>
    <row r="4400" spans="1:4" ht="33.950000000000003" customHeight="1" x14ac:dyDescent="0.2">
      <c r="A4400" s="20" t="s">
        <v>20730</v>
      </c>
      <c r="B4400" s="21" t="s">
        <v>20731</v>
      </c>
      <c r="C4400" s="22" t="s">
        <v>97</v>
      </c>
      <c r="D4400" s="23" t="s">
        <v>20732</v>
      </c>
    </row>
    <row r="4401" spans="1:4" ht="33.950000000000003" customHeight="1" x14ac:dyDescent="0.2">
      <c r="A4401" s="20" t="s">
        <v>20733</v>
      </c>
      <c r="B4401" s="21" t="s">
        <v>20734</v>
      </c>
      <c r="C4401" s="22" t="s">
        <v>97</v>
      </c>
      <c r="D4401" s="23" t="s">
        <v>20735</v>
      </c>
    </row>
    <row r="4402" spans="1:4" ht="33.950000000000003" customHeight="1" x14ac:dyDescent="0.2">
      <c r="A4402" s="20" t="s">
        <v>20736</v>
      </c>
      <c r="B4402" s="21" t="s">
        <v>20737</v>
      </c>
      <c r="C4402" s="22" t="s">
        <v>97</v>
      </c>
      <c r="D4402" s="23" t="s">
        <v>20738</v>
      </c>
    </row>
    <row r="4403" spans="1:4" ht="33.950000000000003" customHeight="1" x14ac:dyDescent="0.2">
      <c r="A4403" s="20" t="s">
        <v>20739</v>
      </c>
      <c r="B4403" s="21" t="s">
        <v>20740</v>
      </c>
      <c r="C4403" s="22" t="s">
        <v>97</v>
      </c>
      <c r="D4403" s="23" t="s">
        <v>20741</v>
      </c>
    </row>
    <row r="4404" spans="1:4" ht="33.950000000000003" customHeight="1" x14ac:dyDescent="0.2">
      <c r="A4404" s="20" t="s">
        <v>20742</v>
      </c>
      <c r="B4404" s="21" t="s">
        <v>20743</v>
      </c>
      <c r="C4404" s="22" t="s">
        <v>97</v>
      </c>
      <c r="D4404" s="23" t="s">
        <v>20744</v>
      </c>
    </row>
    <row r="4405" spans="1:4" ht="33.950000000000003" customHeight="1" x14ac:dyDescent="0.2">
      <c r="A4405" s="20" t="s">
        <v>20745</v>
      </c>
      <c r="B4405" s="21" t="s">
        <v>20746</v>
      </c>
      <c r="C4405" s="22" t="s">
        <v>97</v>
      </c>
      <c r="D4405" s="23" t="s">
        <v>20747</v>
      </c>
    </row>
    <row r="4406" spans="1:4" ht="33.950000000000003" customHeight="1" x14ac:dyDescent="0.2">
      <c r="A4406" s="20" t="s">
        <v>20748</v>
      </c>
      <c r="B4406" s="21" t="s">
        <v>20749</v>
      </c>
      <c r="C4406" s="22" t="s">
        <v>97</v>
      </c>
      <c r="D4406" s="23" t="s">
        <v>20750</v>
      </c>
    </row>
    <row r="4407" spans="1:4" ht="33.950000000000003" customHeight="1" x14ac:dyDescent="0.2">
      <c r="A4407" s="20" t="s">
        <v>20751</v>
      </c>
      <c r="B4407" s="21" t="s">
        <v>20752</v>
      </c>
      <c r="C4407" s="22" t="s">
        <v>97</v>
      </c>
      <c r="D4407" s="23" t="s">
        <v>20753</v>
      </c>
    </row>
    <row r="4408" spans="1:4" ht="33.950000000000003" customHeight="1" x14ac:dyDescent="0.2">
      <c r="A4408" s="20" t="s">
        <v>20754</v>
      </c>
      <c r="B4408" s="21" t="s">
        <v>20755</v>
      </c>
      <c r="C4408" s="22" t="s">
        <v>97</v>
      </c>
      <c r="D4408" s="23" t="s">
        <v>20756</v>
      </c>
    </row>
    <row r="4409" spans="1:4" ht="33.950000000000003" customHeight="1" x14ac:dyDescent="0.2">
      <c r="A4409" s="20" t="s">
        <v>20757</v>
      </c>
      <c r="B4409" s="21" t="s">
        <v>20758</v>
      </c>
      <c r="C4409" s="22" t="s">
        <v>97</v>
      </c>
      <c r="D4409" s="23" t="s">
        <v>20759</v>
      </c>
    </row>
    <row r="4410" spans="1:4" ht="33.950000000000003" customHeight="1" x14ac:dyDescent="0.2">
      <c r="A4410" s="20" t="s">
        <v>20760</v>
      </c>
      <c r="B4410" s="21" t="s">
        <v>20761</v>
      </c>
      <c r="C4410" s="22" t="s">
        <v>97</v>
      </c>
      <c r="D4410" s="23" t="s">
        <v>8764</v>
      </c>
    </row>
    <row r="4411" spans="1:4" ht="33.950000000000003" customHeight="1" x14ac:dyDescent="0.2">
      <c r="A4411" s="20" t="s">
        <v>20762</v>
      </c>
      <c r="B4411" s="21" t="s">
        <v>20763</v>
      </c>
      <c r="C4411" s="22" t="s">
        <v>97</v>
      </c>
      <c r="D4411" s="23" t="s">
        <v>20764</v>
      </c>
    </row>
    <row r="4412" spans="1:4" ht="33.950000000000003" customHeight="1" x14ac:dyDescent="0.2">
      <c r="A4412" s="20" t="s">
        <v>20765</v>
      </c>
      <c r="B4412" s="21" t="s">
        <v>20766</v>
      </c>
      <c r="C4412" s="22" t="s">
        <v>97</v>
      </c>
      <c r="D4412" s="23" t="s">
        <v>14386</v>
      </c>
    </row>
    <row r="4413" spans="1:4" ht="33.950000000000003" customHeight="1" x14ac:dyDescent="0.2">
      <c r="A4413" s="20" t="s">
        <v>20767</v>
      </c>
      <c r="B4413" s="21" t="s">
        <v>20768</v>
      </c>
      <c r="C4413" s="22" t="s">
        <v>97</v>
      </c>
      <c r="D4413" s="23" t="s">
        <v>20769</v>
      </c>
    </row>
    <row r="4414" spans="1:4" ht="33.950000000000003" customHeight="1" x14ac:dyDescent="0.2">
      <c r="A4414" s="20" t="s">
        <v>20770</v>
      </c>
      <c r="B4414" s="21" t="s">
        <v>20771</v>
      </c>
      <c r="C4414" s="22" t="s">
        <v>97</v>
      </c>
      <c r="D4414" s="23" t="s">
        <v>20772</v>
      </c>
    </row>
    <row r="4415" spans="1:4" ht="33.950000000000003" customHeight="1" x14ac:dyDescent="0.2">
      <c r="A4415" s="20" t="s">
        <v>20773</v>
      </c>
      <c r="B4415" s="21" t="s">
        <v>20774</v>
      </c>
      <c r="C4415" s="22" t="s">
        <v>97</v>
      </c>
      <c r="D4415" s="23" t="s">
        <v>11099</v>
      </c>
    </row>
    <row r="4416" spans="1:4" ht="33.950000000000003" customHeight="1" x14ac:dyDescent="0.2">
      <c r="A4416" s="20" t="s">
        <v>20775</v>
      </c>
      <c r="B4416" s="21" t="s">
        <v>20776</v>
      </c>
      <c r="C4416" s="22" t="s">
        <v>97</v>
      </c>
      <c r="D4416" s="23" t="s">
        <v>20777</v>
      </c>
    </row>
    <row r="4417" spans="1:4" ht="33.950000000000003" customHeight="1" x14ac:dyDescent="0.2">
      <c r="A4417" s="20" t="s">
        <v>20778</v>
      </c>
      <c r="B4417" s="21" t="s">
        <v>20779</v>
      </c>
      <c r="C4417" s="22" t="s">
        <v>97</v>
      </c>
      <c r="D4417" s="23" t="s">
        <v>20780</v>
      </c>
    </row>
    <row r="4418" spans="1:4" ht="33.950000000000003" customHeight="1" x14ac:dyDescent="0.2">
      <c r="A4418" s="20" t="s">
        <v>20781</v>
      </c>
      <c r="B4418" s="21" t="s">
        <v>20782</v>
      </c>
      <c r="C4418" s="22" t="s">
        <v>97</v>
      </c>
      <c r="D4418" s="23" t="s">
        <v>20783</v>
      </c>
    </row>
    <row r="4419" spans="1:4" ht="33.950000000000003" customHeight="1" x14ac:dyDescent="0.2">
      <c r="A4419" s="20" t="s">
        <v>20784</v>
      </c>
      <c r="B4419" s="21" t="s">
        <v>20785</v>
      </c>
      <c r="C4419" s="22" t="s">
        <v>97</v>
      </c>
      <c r="D4419" s="23" t="s">
        <v>20786</v>
      </c>
    </row>
    <row r="4420" spans="1:4" ht="33.950000000000003" customHeight="1" x14ac:dyDescent="0.2">
      <c r="A4420" s="20" t="s">
        <v>20787</v>
      </c>
      <c r="B4420" s="21" t="s">
        <v>20788</v>
      </c>
      <c r="C4420" s="22" t="s">
        <v>97</v>
      </c>
      <c r="D4420" s="23" t="s">
        <v>20789</v>
      </c>
    </row>
    <row r="4421" spans="1:4" ht="33.950000000000003" customHeight="1" x14ac:dyDescent="0.2">
      <c r="A4421" s="20" t="s">
        <v>20790</v>
      </c>
      <c r="B4421" s="21" t="s">
        <v>20791</v>
      </c>
      <c r="C4421" s="22" t="s">
        <v>97</v>
      </c>
      <c r="D4421" s="23" t="s">
        <v>12066</v>
      </c>
    </row>
    <row r="4422" spans="1:4" ht="33.950000000000003" customHeight="1" x14ac:dyDescent="0.2">
      <c r="A4422" s="20" t="s">
        <v>20792</v>
      </c>
      <c r="B4422" s="21" t="s">
        <v>20793</v>
      </c>
      <c r="C4422" s="22" t="s">
        <v>97</v>
      </c>
      <c r="D4422" s="23" t="s">
        <v>20794</v>
      </c>
    </row>
    <row r="4423" spans="1:4" ht="33.950000000000003" customHeight="1" x14ac:dyDescent="0.2">
      <c r="A4423" s="20" t="s">
        <v>20795</v>
      </c>
      <c r="B4423" s="21" t="s">
        <v>20796</v>
      </c>
      <c r="C4423" s="22" t="s">
        <v>97</v>
      </c>
      <c r="D4423" s="23" t="s">
        <v>20797</v>
      </c>
    </row>
    <row r="4424" spans="1:4" ht="33.950000000000003" customHeight="1" x14ac:dyDescent="0.2">
      <c r="A4424" s="20" t="s">
        <v>20798</v>
      </c>
      <c r="B4424" s="21" t="s">
        <v>20799</v>
      </c>
      <c r="C4424" s="22" t="s">
        <v>97</v>
      </c>
      <c r="D4424" s="23" t="s">
        <v>20800</v>
      </c>
    </row>
    <row r="4425" spans="1:4" ht="33.950000000000003" customHeight="1" x14ac:dyDescent="0.2">
      <c r="A4425" s="20" t="s">
        <v>20801</v>
      </c>
      <c r="B4425" s="21" t="s">
        <v>20802</v>
      </c>
      <c r="C4425" s="22" t="s">
        <v>97</v>
      </c>
      <c r="D4425" s="23" t="s">
        <v>20803</v>
      </c>
    </row>
    <row r="4426" spans="1:4" ht="33.950000000000003" customHeight="1" x14ac:dyDescent="0.2">
      <c r="A4426" s="20" t="s">
        <v>20804</v>
      </c>
      <c r="B4426" s="21" t="s">
        <v>20805</v>
      </c>
      <c r="C4426" s="22" t="s">
        <v>97</v>
      </c>
      <c r="D4426" s="23" t="s">
        <v>20806</v>
      </c>
    </row>
    <row r="4427" spans="1:4" ht="33.950000000000003" customHeight="1" x14ac:dyDescent="0.2">
      <c r="A4427" s="20" t="s">
        <v>20807</v>
      </c>
      <c r="B4427" s="21" t="s">
        <v>20808</v>
      </c>
      <c r="C4427" s="22" t="s">
        <v>97</v>
      </c>
      <c r="D4427" s="23" t="s">
        <v>18968</v>
      </c>
    </row>
    <row r="4428" spans="1:4" ht="33.950000000000003" customHeight="1" x14ac:dyDescent="0.2">
      <c r="A4428" s="20" t="s">
        <v>20809</v>
      </c>
      <c r="B4428" s="21" t="s">
        <v>20810</v>
      </c>
      <c r="C4428" s="22" t="s">
        <v>97</v>
      </c>
      <c r="D4428" s="23" t="s">
        <v>20811</v>
      </c>
    </row>
    <row r="4429" spans="1:4" ht="33.950000000000003" customHeight="1" x14ac:dyDescent="0.2">
      <c r="A4429" s="20" t="s">
        <v>20812</v>
      </c>
      <c r="B4429" s="21" t="s">
        <v>20813</v>
      </c>
      <c r="C4429" s="22" t="s">
        <v>97</v>
      </c>
      <c r="D4429" s="23" t="s">
        <v>20814</v>
      </c>
    </row>
    <row r="4430" spans="1:4" ht="33.950000000000003" customHeight="1" x14ac:dyDescent="0.2">
      <c r="A4430" s="20" t="s">
        <v>20815</v>
      </c>
      <c r="B4430" s="21" t="s">
        <v>20816</v>
      </c>
      <c r="C4430" s="22" t="s">
        <v>97</v>
      </c>
      <c r="D4430" s="23" t="s">
        <v>20817</v>
      </c>
    </row>
    <row r="4431" spans="1:4" ht="33.950000000000003" customHeight="1" x14ac:dyDescent="0.2">
      <c r="A4431" s="20" t="s">
        <v>20818</v>
      </c>
      <c r="B4431" s="21" t="s">
        <v>20819</v>
      </c>
      <c r="C4431" s="22" t="s">
        <v>97</v>
      </c>
      <c r="D4431" s="23" t="s">
        <v>20820</v>
      </c>
    </row>
    <row r="4432" spans="1:4" ht="33.950000000000003" customHeight="1" x14ac:dyDescent="0.2">
      <c r="A4432" s="20" t="s">
        <v>20821</v>
      </c>
      <c r="B4432" s="21" t="s">
        <v>20822</v>
      </c>
      <c r="C4432" s="22" t="s">
        <v>97</v>
      </c>
      <c r="D4432" s="23" t="s">
        <v>20823</v>
      </c>
    </row>
    <row r="4433" spans="1:4" ht="33.950000000000003" customHeight="1" x14ac:dyDescent="0.2">
      <c r="A4433" s="20" t="s">
        <v>20824</v>
      </c>
      <c r="B4433" s="21" t="s">
        <v>20825</v>
      </c>
      <c r="C4433" s="22" t="s">
        <v>97</v>
      </c>
      <c r="D4433" s="23" t="s">
        <v>20826</v>
      </c>
    </row>
    <row r="4434" spans="1:4" ht="33.950000000000003" customHeight="1" x14ac:dyDescent="0.2">
      <c r="A4434" s="20" t="s">
        <v>20827</v>
      </c>
      <c r="B4434" s="21" t="s">
        <v>20828</v>
      </c>
      <c r="C4434" s="22" t="s">
        <v>97</v>
      </c>
      <c r="D4434" s="23" t="s">
        <v>20829</v>
      </c>
    </row>
    <row r="4435" spans="1:4" ht="33.950000000000003" customHeight="1" x14ac:dyDescent="0.2">
      <c r="A4435" s="20" t="s">
        <v>20830</v>
      </c>
      <c r="B4435" s="21" t="s">
        <v>20831</v>
      </c>
      <c r="C4435" s="22" t="s">
        <v>97</v>
      </c>
      <c r="D4435" s="23" t="s">
        <v>20832</v>
      </c>
    </row>
    <row r="4436" spans="1:4" ht="33.950000000000003" customHeight="1" x14ac:dyDescent="0.2">
      <c r="A4436" s="20" t="s">
        <v>20833</v>
      </c>
      <c r="B4436" s="21" t="s">
        <v>20834</v>
      </c>
      <c r="C4436" s="22" t="s">
        <v>97</v>
      </c>
      <c r="D4436" s="23" t="s">
        <v>20835</v>
      </c>
    </row>
    <row r="4437" spans="1:4" ht="33.950000000000003" customHeight="1" x14ac:dyDescent="0.2">
      <c r="A4437" s="20" t="s">
        <v>20836</v>
      </c>
      <c r="B4437" s="21" t="s">
        <v>20837</v>
      </c>
      <c r="C4437" s="22" t="s">
        <v>97</v>
      </c>
      <c r="D4437" s="23" t="s">
        <v>11194</v>
      </c>
    </row>
    <row r="4438" spans="1:4" ht="33.950000000000003" customHeight="1" x14ac:dyDescent="0.2">
      <c r="A4438" s="20" t="s">
        <v>20838</v>
      </c>
      <c r="B4438" s="21" t="s">
        <v>20839</v>
      </c>
      <c r="C4438" s="22" t="s">
        <v>97</v>
      </c>
      <c r="D4438" s="23" t="s">
        <v>20840</v>
      </c>
    </row>
    <row r="4439" spans="1:4" ht="33.950000000000003" customHeight="1" x14ac:dyDescent="0.2">
      <c r="A4439" s="20" t="s">
        <v>20841</v>
      </c>
      <c r="B4439" s="21" t="s">
        <v>20842</v>
      </c>
      <c r="C4439" s="22" t="s">
        <v>97</v>
      </c>
      <c r="D4439" s="23" t="s">
        <v>20843</v>
      </c>
    </row>
    <row r="4440" spans="1:4" ht="33.950000000000003" customHeight="1" x14ac:dyDescent="0.2">
      <c r="A4440" s="20" t="s">
        <v>20844</v>
      </c>
      <c r="B4440" s="21" t="s">
        <v>20845</v>
      </c>
      <c r="C4440" s="22" t="s">
        <v>97</v>
      </c>
      <c r="D4440" s="23" t="s">
        <v>20846</v>
      </c>
    </row>
    <row r="4441" spans="1:4" ht="33.950000000000003" customHeight="1" x14ac:dyDescent="0.2">
      <c r="A4441" s="20" t="s">
        <v>20847</v>
      </c>
      <c r="B4441" s="21" t="s">
        <v>20848</v>
      </c>
      <c r="C4441" s="22" t="s">
        <v>97</v>
      </c>
      <c r="D4441" s="23" t="s">
        <v>20332</v>
      </c>
    </row>
    <row r="4442" spans="1:4" ht="33.950000000000003" customHeight="1" x14ac:dyDescent="0.2">
      <c r="A4442" s="20" t="s">
        <v>20849</v>
      </c>
      <c r="B4442" s="21" t="s">
        <v>20850</v>
      </c>
      <c r="C4442" s="22" t="s">
        <v>97</v>
      </c>
      <c r="D4442" s="23" t="s">
        <v>20851</v>
      </c>
    </row>
    <row r="4443" spans="1:4" ht="33.950000000000003" customHeight="1" x14ac:dyDescent="0.2">
      <c r="A4443" s="20" t="s">
        <v>20852</v>
      </c>
      <c r="B4443" s="21" t="s">
        <v>20853</v>
      </c>
      <c r="C4443" s="22" t="s">
        <v>97</v>
      </c>
      <c r="D4443" s="23" t="s">
        <v>19001</v>
      </c>
    </row>
    <row r="4444" spans="1:4" ht="33.950000000000003" customHeight="1" x14ac:dyDescent="0.2">
      <c r="A4444" s="20" t="s">
        <v>20854</v>
      </c>
      <c r="B4444" s="21" t="s">
        <v>20855</v>
      </c>
      <c r="C4444" s="22" t="s">
        <v>97</v>
      </c>
      <c r="D4444" s="23" t="s">
        <v>20856</v>
      </c>
    </row>
    <row r="4445" spans="1:4" ht="33.950000000000003" customHeight="1" x14ac:dyDescent="0.2">
      <c r="A4445" s="20" t="s">
        <v>20857</v>
      </c>
      <c r="B4445" s="21" t="s">
        <v>20858</v>
      </c>
      <c r="C4445" s="22" t="s">
        <v>97</v>
      </c>
      <c r="D4445" s="23" t="s">
        <v>20859</v>
      </c>
    </row>
    <row r="4446" spans="1:4" ht="33.950000000000003" customHeight="1" x14ac:dyDescent="0.2">
      <c r="A4446" s="20" t="s">
        <v>20860</v>
      </c>
      <c r="B4446" s="21" t="s">
        <v>20861</v>
      </c>
      <c r="C4446" s="22" t="s">
        <v>97</v>
      </c>
      <c r="D4446" s="23" t="s">
        <v>20862</v>
      </c>
    </row>
    <row r="4447" spans="1:4" ht="33.950000000000003" customHeight="1" x14ac:dyDescent="0.2">
      <c r="A4447" s="20" t="s">
        <v>20863</v>
      </c>
      <c r="B4447" s="21" t="s">
        <v>20864</v>
      </c>
      <c r="C4447" s="22" t="s">
        <v>97</v>
      </c>
      <c r="D4447" s="23" t="s">
        <v>20865</v>
      </c>
    </row>
    <row r="4448" spans="1:4" ht="33.950000000000003" customHeight="1" x14ac:dyDescent="0.2">
      <c r="A4448" s="20" t="s">
        <v>20866</v>
      </c>
      <c r="B4448" s="21" t="s">
        <v>20867</v>
      </c>
      <c r="C4448" s="22" t="s">
        <v>97</v>
      </c>
      <c r="D4448" s="23" t="s">
        <v>12588</v>
      </c>
    </row>
    <row r="4449" spans="1:4" ht="33.950000000000003" customHeight="1" x14ac:dyDescent="0.2">
      <c r="A4449" s="20" t="s">
        <v>20868</v>
      </c>
      <c r="B4449" s="21" t="s">
        <v>20869</v>
      </c>
      <c r="C4449" s="22" t="s">
        <v>97</v>
      </c>
      <c r="D4449" s="23" t="s">
        <v>16150</v>
      </c>
    </row>
    <row r="4450" spans="1:4" ht="33.950000000000003" customHeight="1" x14ac:dyDescent="0.2">
      <c r="A4450" s="20" t="s">
        <v>20870</v>
      </c>
      <c r="B4450" s="21" t="s">
        <v>20871</v>
      </c>
      <c r="C4450" s="22" t="s">
        <v>97</v>
      </c>
      <c r="D4450" s="23" t="s">
        <v>20872</v>
      </c>
    </row>
    <row r="4451" spans="1:4" ht="33.950000000000003" customHeight="1" x14ac:dyDescent="0.2">
      <c r="A4451" s="20" t="s">
        <v>20873</v>
      </c>
      <c r="B4451" s="21" t="s">
        <v>20874</v>
      </c>
      <c r="C4451" s="22" t="s">
        <v>97</v>
      </c>
      <c r="D4451" s="23" t="s">
        <v>11571</v>
      </c>
    </row>
    <row r="4452" spans="1:4" ht="33.950000000000003" customHeight="1" x14ac:dyDescent="0.2">
      <c r="A4452" s="20" t="s">
        <v>20875</v>
      </c>
      <c r="B4452" s="21" t="s">
        <v>20876</v>
      </c>
      <c r="C4452" s="22" t="s">
        <v>97</v>
      </c>
      <c r="D4452" s="23" t="s">
        <v>20877</v>
      </c>
    </row>
    <row r="4453" spans="1:4" ht="33.950000000000003" customHeight="1" x14ac:dyDescent="0.2">
      <c r="A4453" s="20" t="s">
        <v>20878</v>
      </c>
      <c r="B4453" s="21" t="s">
        <v>20879</v>
      </c>
      <c r="C4453" s="22" t="s">
        <v>97</v>
      </c>
      <c r="D4453" s="23" t="s">
        <v>20880</v>
      </c>
    </row>
    <row r="4454" spans="1:4" ht="33.950000000000003" customHeight="1" x14ac:dyDescent="0.2">
      <c r="A4454" s="20" t="s">
        <v>20881</v>
      </c>
      <c r="B4454" s="21" t="s">
        <v>20882</v>
      </c>
      <c r="C4454" s="22" t="s">
        <v>97</v>
      </c>
      <c r="D4454" s="23" t="s">
        <v>20883</v>
      </c>
    </row>
    <row r="4455" spans="1:4" ht="33.950000000000003" customHeight="1" x14ac:dyDescent="0.2">
      <c r="A4455" s="20" t="s">
        <v>20884</v>
      </c>
      <c r="B4455" s="21" t="s">
        <v>20885</v>
      </c>
      <c r="C4455" s="22" t="s">
        <v>97</v>
      </c>
      <c r="D4455" s="23" t="s">
        <v>20886</v>
      </c>
    </row>
    <row r="4456" spans="1:4" ht="33.950000000000003" customHeight="1" x14ac:dyDescent="0.2">
      <c r="A4456" s="20" t="s">
        <v>20887</v>
      </c>
      <c r="B4456" s="21" t="s">
        <v>20888</v>
      </c>
      <c r="C4456" s="22" t="s">
        <v>97</v>
      </c>
      <c r="D4456" s="23" t="s">
        <v>15357</v>
      </c>
    </row>
    <row r="4457" spans="1:4" ht="33.950000000000003" customHeight="1" x14ac:dyDescent="0.2">
      <c r="A4457" s="20" t="s">
        <v>20889</v>
      </c>
      <c r="B4457" s="21" t="s">
        <v>20890</v>
      </c>
      <c r="C4457" s="22" t="s">
        <v>97</v>
      </c>
      <c r="D4457" s="23" t="s">
        <v>20891</v>
      </c>
    </row>
    <row r="4458" spans="1:4" ht="33.950000000000003" customHeight="1" x14ac:dyDescent="0.2">
      <c r="A4458" s="20" t="s">
        <v>20892</v>
      </c>
      <c r="B4458" s="21" t="s">
        <v>20893</v>
      </c>
      <c r="C4458" s="22" t="s">
        <v>97</v>
      </c>
      <c r="D4458" s="23" t="s">
        <v>10115</v>
      </c>
    </row>
    <row r="4459" spans="1:4" ht="33.950000000000003" customHeight="1" x14ac:dyDescent="0.2">
      <c r="A4459" s="20" t="s">
        <v>20894</v>
      </c>
      <c r="B4459" s="21" t="s">
        <v>20895</v>
      </c>
      <c r="C4459" s="22" t="s">
        <v>97</v>
      </c>
      <c r="D4459" s="23" t="s">
        <v>20896</v>
      </c>
    </row>
    <row r="4460" spans="1:4" ht="33.950000000000003" customHeight="1" x14ac:dyDescent="0.2">
      <c r="A4460" s="20" t="s">
        <v>20897</v>
      </c>
      <c r="B4460" s="21" t="s">
        <v>20898</v>
      </c>
      <c r="C4460" s="22" t="s">
        <v>97</v>
      </c>
      <c r="D4460" s="23" t="s">
        <v>20899</v>
      </c>
    </row>
    <row r="4461" spans="1:4" ht="33.950000000000003" customHeight="1" x14ac:dyDescent="0.2">
      <c r="A4461" s="20" t="s">
        <v>20900</v>
      </c>
      <c r="B4461" s="21" t="s">
        <v>20901</v>
      </c>
      <c r="C4461" s="22" t="s">
        <v>97</v>
      </c>
      <c r="D4461" s="23" t="s">
        <v>20902</v>
      </c>
    </row>
    <row r="4462" spans="1:4" ht="33.950000000000003" customHeight="1" x14ac:dyDescent="0.2">
      <c r="A4462" s="20" t="s">
        <v>20903</v>
      </c>
      <c r="B4462" s="21" t="s">
        <v>20904</v>
      </c>
      <c r="C4462" s="22" t="s">
        <v>97</v>
      </c>
      <c r="D4462" s="23" t="s">
        <v>20905</v>
      </c>
    </row>
    <row r="4463" spans="1:4" ht="33.950000000000003" customHeight="1" x14ac:dyDescent="0.2">
      <c r="A4463" s="20" t="s">
        <v>20906</v>
      </c>
      <c r="B4463" s="21" t="s">
        <v>20907</v>
      </c>
      <c r="C4463" s="22" t="s">
        <v>97</v>
      </c>
      <c r="D4463" s="23" t="s">
        <v>20908</v>
      </c>
    </row>
    <row r="4464" spans="1:4" ht="33.950000000000003" customHeight="1" x14ac:dyDescent="0.2">
      <c r="A4464" s="20" t="s">
        <v>20909</v>
      </c>
      <c r="B4464" s="21" t="s">
        <v>20910</v>
      </c>
      <c r="C4464" s="22" t="s">
        <v>97</v>
      </c>
      <c r="D4464" s="23" t="s">
        <v>20911</v>
      </c>
    </row>
    <row r="4465" spans="1:4" ht="33.950000000000003" customHeight="1" x14ac:dyDescent="0.2">
      <c r="A4465" s="20" t="s">
        <v>20912</v>
      </c>
      <c r="B4465" s="21" t="s">
        <v>20913</v>
      </c>
      <c r="C4465" s="22" t="s">
        <v>97</v>
      </c>
      <c r="D4465" s="23" t="s">
        <v>8854</v>
      </c>
    </row>
    <row r="4466" spans="1:4" ht="33.950000000000003" customHeight="1" x14ac:dyDescent="0.2">
      <c r="A4466" s="20" t="s">
        <v>20914</v>
      </c>
      <c r="B4466" s="21" t="s">
        <v>20915</v>
      </c>
      <c r="C4466" s="22" t="s">
        <v>97</v>
      </c>
      <c r="D4466" s="23" t="s">
        <v>20916</v>
      </c>
    </row>
    <row r="4467" spans="1:4" ht="33.950000000000003" customHeight="1" x14ac:dyDescent="0.2">
      <c r="A4467" s="20" t="s">
        <v>20917</v>
      </c>
      <c r="B4467" s="21" t="s">
        <v>20918</v>
      </c>
      <c r="C4467" s="22" t="s">
        <v>97</v>
      </c>
      <c r="D4467" s="23" t="s">
        <v>20919</v>
      </c>
    </row>
    <row r="4468" spans="1:4" ht="33.950000000000003" customHeight="1" x14ac:dyDescent="0.2">
      <c r="A4468" s="20" t="s">
        <v>20920</v>
      </c>
      <c r="B4468" s="21" t="s">
        <v>20921</v>
      </c>
      <c r="C4468" s="22" t="s">
        <v>97</v>
      </c>
      <c r="D4468" s="23" t="s">
        <v>20922</v>
      </c>
    </row>
    <row r="4469" spans="1:4" ht="33.950000000000003" customHeight="1" x14ac:dyDescent="0.2">
      <c r="A4469" s="20" t="s">
        <v>20923</v>
      </c>
      <c r="B4469" s="21" t="s">
        <v>20924</v>
      </c>
      <c r="C4469" s="22" t="s">
        <v>97</v>
      </c>
      <c r="D4469" s="23" t="s">
        <v>20925</v>
      </c>
    </row>
    <row r="4470" spans="1:4" ht="33.950000000000003" customHeight="1" x14ac:dyDescent="0.2">
      <c r="A4470" s="20" t="s">
        <v>20926</v>
      </c>
      <c r="B4470" s="21" t="s">
        <v>20927</v>
      </c>
      <c r="C4470" s="22" t="s">
        <v>97</v>
      </c>
      <c r="D4470" s="23" t="s">
        <v>20928</v>
      </c>
    </row>
    <row r="4471" spans="1:4" ht="33.950000000000003" customHeight="1" x14ac:dyDescent="0.2">
      <c r="A4471" s="20" t="s">
        <v>20929</v>
      </c>
      <c r="B4471" s="21" t="s">
        <v>20930</v>
      </c>
      <c r="C4471" s="22" t="s">
        <v>97</v>
      </c>
      <c r="D4471" s="23" t="s">
        <v>20931</v>
      </c>
    </row>
    <row r="4472" spans="1:4" ht="33.950000000000003" customHeight="1" x14ac:dyDescent="0.2">
      <c r="A4472" s="20" t="s">
        <v>20932</v>
      </c>
      <c r="B4472" s="21" t="s">
        <v>20933</v>
      </c>
      <c r="C4472" s="22" t="s">
        <v>97</v>
      </c>
      <c r="D4472" s="23" t="s">
        <v>20934</v>
      </c>
    </row>
    <row r="4473" spans="1:4" ht="33.950000000000003" customHeight="1" x14ac:dyDescent="0.2">
      <c r="A4473" s="20" t="s">
        <v>20935</v>
      </c>
      <c r="B4473" s="21" t="s">
        <v>20936</v>
      </c>
      <c r="C4473" s="22" t="s">
        <v>97</v>
      </c>
      <c r="D4473" s="23" t="s">
        <v>20937</v>
      </c>
    </row>
    <row r="4474" spans="1:4" ht="33.950000000000003" customHeight="1" x14ac:dyDescent="0.2">
      <c r="A4474" s="20" t="s">
        <v>20938</v>
      </c>
      <c r="B4474" s="21" t="s">
        <v>20939</v>
      </c>
      <c r="C4474" s="22" t="s">
        <v>97</v>
      </c>
      <c r="D4474" s="23" t="s">
        <v>20940</v>
      </c>
    </row>
    <row r="4475" spans="1:4" ht="33.950000000000003" customHeight="1" x14ac:dyDescent="0.2">
      <c r="A4475" s="20" t="s">
        <v>20941</v>
      </c>
      <c r="B4475" s="21" t="s">
        <v>20942</v>
      </c>
      <c r="C4475" s="22" t="s">
        <v>97</v>
      </c>
      <c r="D4475" s="23" t="s">
        <v>20943</v>
      </c>
    </row>
    <row r="4476" spans="1:4" ht="33.950000000000003" customHeight="1" x14ac:dyDescent="0.2">
      <c r="A4476" s="20" t="s">
        <v>20944</v>
      </c>
      <c r="B4476" s="21" t="s">
        <v>20945</v>
      </c>
      <c r="C4476" s="22" t="s">
        <v>97</v>
      </c>
      <c r="D4476" s="23" t="s">
        <v>20946</v>
      </c>
    </row>
    <row r="4477" spans="1:4" ht="33.950000000000003" customHeight="1" x14ac:dyDescent="0.2">
      <c r="A4477" s="20" t="s">
        <v>20947</v>
      </c>
      <c r="B4477" s="21" t="s">
        <v>20948</v>
      </c>
      <c r="C4477" s="22" t="s">
        <v>97</v>
      </c>
      <c r="D4477" s="23" t="s">
        <v>20949</v>
      </c>
    </row>
    <row r="4478" spans="1:4" ht="33.950000000000003" customHeight="1" x14ac:dyDescent="0.2">
      <c r="A4478" s="20" t="s">
        <v>20950</v>
      </c>
      <c r="B4478" s="21" t="s">
        <v>20951</v>
      </c>
      <c r="C4478" s="22" t="s">
        <v>97</v>
      </c>
      <c r="D4478" s="23" t="s">
        <v>12023</v>
      </c>
    </row>
    <row r="4479" spans="1:4" ht="33.950000000000003" customHeight="1" x14ac:dyDescent="0.2">
      <c r="A4479" s="20" t="s">
        <v>20952</v>
      </c>
      <c r="B4479" s="21" t="s">
        <v>20953</v>
      </c>
      <c r="C4479" s="22" t="s">
        <v>97</v>
      </c>
      <c r="D4479" s="23" t="s">
        <v>20954</v>
      </c>
    </row>
    <row r="4480" spans="1:4" ht="33.950000000000003" customHeight="1" x14ac:dyDescent="0.2">
      <c r="A4480" s="20" t="s">
        <v>20955</v>
      </c>
      <c r="B4480" s="21" t="s">
        <v>20956</v>
      </c>
      <c r="C4480" s="22" t="s">
        <v>97</v>
      </c>
      <c r="D4480" s="23" t="s">
        <v>15370</v>
      </c>
    </row>
    <row r="4481" spans="1:4" ht="33.950000000000003" customHeight="1" x14ac:dyDescent="0.2">
      <c r="A4481" s="20" t="s">
        <v>20957</v>
      </c>
      <c r="B4481" s="21" t="s">
        <v>20958</v>
      </c>
      <c r="C4481" s="22" t="s">
        <v>97</v>
      </c>
      <c r="D4481" s="23" t="s">
        <v>20959</v>
      </c>
    </row>
    <row r="4482" spans="1:4" ht="33.950000000000003" customHeight="1" x14ac:dyDescent="0.2">
      <c r="A4482" s="20" t="s">
        <v>20960</v>
      </c>
      <c r="B4482" s="21" t="s">
        <v>20961</v>
      </c>
      <c r="C4482" s="22" t="s">
        <v>97</v>
      </c>
      <c r="D4482" s="23" t="s">
        <v>20962</v>
      </c>
    </row>
    <row r="4483" spans="1:4" ht="33.950000000000003" customHeight="1" x14ac:dyDescent="0.2">
      <c r="A4483" s="20" t="s">
        <v>20963</v>
      </c>
      <c r="B4483" s="21" t="s">
        <v>20964</v>
      </c>
      <c r="C4483" s="22" t="s">
        <v>97</v>
      </c>
      <c r="D4483" s="23" t="s">
        <v>11617</v>
      </c>
    </row>
    <row r="4484" spans="1:4" ht="33.950000000000003" customHeight="1" x14ac:dyDescent="0.2">
      <c r="A4484" s="20" t="s">
        <v>20965</v>
      </c>
      <c r="B4484" s="21" t="s">
        <v>20966</v>
      </c>
      <c r="C4484" s="22" t="s">
        <v>97</v>
      </c>
      <c r="D4484" s="23" t="s">
        <v>20967</v>
      </c>
    </row>
    <row r="4485" spans="1:4" ht="33.950000000000003" customHeight="1" x14ac:dyDescent="0.2">
      <c r="A4485" s="20" t="s">
        <v>20968</v>
      </c>
      <c r="B4485" s="21" t="s">
        <v>20969</v>
      </c>
      <c r="C4485" s="22" t="s">
        <v>97</v>
      </c>
      <c r="D4485" s="23" t="s">
        <v>9265</v>
      </c>
    </row>
    <row r="4486" spans="1:4" ht="33.950000000000003" customHeight="1" x14ac:dyDescent="0.2">
      <c r="A4486" s="20" t="s">
        <v>20970</v>
      </c>
      <c r="B4486" s="21" t="s">
        <v>20971</v>
      </c>
      <c r="C4486" s="22" t="s">
        <v>97</v>
      </c>
      <c r="D4486" s="23" t="s">
        <v>20972</v>
      </c>
    </row>
    <row r="4487" spans="1:4" ht="33.950000000000003" customHeight="1" x14ac:dyDescent="0.2">
      <c r="A4487" s="20" t="s">
        <v>20973</v>
      </c>
      <c r="B4487" s="21" t="s">
        <v>20974</v>
      </c>
      <c r="C4487" s="22" t="s">
        <v>97</v>
      </c>
      <c r="D4487" s="23" t="s">
        <v>20975</v>
      </c>
    </row>
    <row r="4488" spans="1:4" ht="33.950000000000003" customHeight="1" x14ac:dyDescent="0.2">
      <c r="A4488" s="20" t="s">
        <v>20976</v>
      </c>
      <c r="B4488" s="21" t="s">
        <v>20977</v>
      </c>
      <c r="C4488" s="22" t="s">
        <v>97</v>
      </c>
      <c r="D4488" s="23" t="s">
        <v>20978</v>
      </c>
    </row>
    <row r="4489" spans="1:4" ht="33.950000000000003" customHeight="1" x14ac:dyDescent="0.2">
      <c r="A4489" s="20" t="s">
        <v>20979</v>
      </c>
      <c r="B4489" s="21" t="s">
        <v>20980</v>
      </c>
      <c r="C4489" s="22" t="s">
        <v>97</v>
      </c>
      <c r="D4489" s="23" t="s">
        <v>16491</v>
      </c>
    </row>
    <row r="4490" spans="1:4" ht="33.950000000000003" customHeight="1" x14ac:dyDescent="0.2">
      <c r="A4490" s="20" t="s">
        <v>20981</v>
      </c>
      <c r="B4490" s="21" t="s">
        <v>20982</v>
      </c>
      <c r="C4490" s="22" t="s">
        <v>97</v>
      </c>
      <c r="D4490" s="23" t="s">
        <v>20983</v>
      </c>
    </row>
    <row r="4491" spans="1:4" ht="33.950000000000003" customHeight="1" x14ac:dyDescent="0.2">
      <c r="A4491" s="20" t="s">
        <v>20984</v>
      </c>
      <c r="B4491" s="21" t="s">
        <v>20985</v>
      </c>
      <c r="C4491" s="22" t="s">
        <v>97</v>
      </c>
      <c r="D4491" s="23" t="s">
        <v>20679</v>
      </c>
    </row>
    <row r="4492" spans="1:4" ht="33.950000000000003" customHeight="1" x14ac:dyDescent="0.2">
      <c r="A4492" s="20" t="s">
        <v>20986</v>
      </c>
      <c r="B4492" s="21" t="s">
        <v>20987</v>
      </c>
      <c r="C4492" s="22" t="s">
        <v>97</v>
      </c>
      <c r="D4492" s="23" t="s">
        <v>20988</v>
      </c>
    </row>
    <row r="4493" spans="1:4" ht="33.950000000000003" customHeight="1" x14ac:dyDescent="0.2">
      <c r="A4493" s="20" t="s">
        <v>20989</v>
      </c>
      <c r="B4493" s="21" t="s">
        <v>20990</v>
      </c>
      <c r="C4493" s="22" t="s">
        <v>97</v>
      </c>
      <c r="D4493" s="23" t="s">
        <v>20991</v>
      </c>
    </row>
    <row r="4494" spans="1:4" ht="33.950000000000003" customHeight="1" x14ac:dyDescent="0.2">
      <c r="A4494" s="20" t="s">
        <v>20992</v>
      </c>
      <c r="B4494" s="21" t="s">
        <v>20993</v>
      </c>
      <c r="C4494" s="22" t="s">
        <v>97</v>
      </c>
      <c r="D4494" s="23" t="s">
        <v>20994</v>
      </c>
    </row>
    <row r="4495" spans="1:4" ht="33.950000000000003" customHeight="1" x14ac:dyDescent="0.2">
      <c r="A4495" s="20" t="s">
        <v>20995</v>
      </c>
      <c r="B4495" s="21" t="s">
        <v>20996</v>
      </c>
      <c r="C4495" s="22" t="s">
        <v>97</v>
      </c>
      <c r="D4495" s="23" t="s">
        <v>20997</v>
      </c>
    </row>
    <row r="4496" spans="1:4" ht="33.950000000000003" customHeight="1" x14ac:dyDescent="0.2">
      <c r="A4496" s="20" t="s">
        <v>20998</v>
      </c>
      <c r="B4496" s="21" t="s">
        <v>20999</v>
      </c>
      <c r="C4496" s="22" t="s">
        <v>97</v>
      </c>
      <c r="D4496" s="23" t="s">
        <v>21000</v>
      </c>
    </row>
    <row r="4497" spans="1:4" ht="33.950000000000003" customHeight="1" x14ac:dyDescent="0.2">
      <c r="A4497" s="20" t="s">
        <v>21001</v>
      </c>
      <c r="B4497" s="21" t="s">
        <v>21002</v>
      </c>
      <c r="C4497" s="22" t="s">
        <v>97</v>
      </c>
      <c r="D4497" s="23" t="s">
        <v>21003</v>
      </c>
    </row>
    <row r="4498" spans="1:4" ht="33.950000000000003" customHeight="1" x14ac:dyDescent="0.2">
      <c r="A4498" s="20" t="s">
        <v>21004</v>
      </c>
      <c r="B4498" s="21" t="s">
        <v>21005</v>
      </c>
      <c r="C4498" s="22" t="s">
        <v>97</v>
      </c>
      <c r="D4498" s="23" t="s">
        <v>21006</v>
      </c>
    </row>
    <row r="4499" spans="1:4" ht="33.950000000000003" customHeight="1" x14ac:dyDescent="0.2">
      <c r="A4499" s="20" t="s">
        <v>21007</v>
      </c>
      <c r="B4499" s="21" t="s">
        <v>21008</v>
      </c>
      <c r="C4499" s="22" t="s">
        <v>97</v>
      </c>
      <c r="D4499" s="23" t="s">
        <v>21009</v>
      </c>
    </row>
    <row r="4500" spans="1:4" ht="33.950000000000003" customHeight="1" x14ac:dyDescent="0.2">
      <c r="A4500" s="20" t="s">
        <v>21010</v>
      </c>
      <c r="B4500" s="21" t="s">
        <v>21011</v>
      </c>
      <c r="C4500" s="22" t="s">
        <v>97</v>
      </c>
      <c r="D4500" s="23" t="s">
        <v>21012</v>
      </c>
    </row>
    <row r="4501" spans="1:4" ht="33.950000000000003" customHeight="1" x14ac:dyDescent="0.2">
      <c r="A4501" s="20" t="s">
        <v>21013</v>
      </c>
      <c r="B4501" s="21" t="s">
        <v>21014</v>
      </c>
      <c r="C4501" s="22" t="s">
        <v>97</v>
      </c>
      <c r="D4501" s="23" t="s">
        <v>21015</v>
      </c>
    </row>
    <row r="4502" spans="1:4" ht="33.950000000000003" customHeight="1" x14ac:dyDescent="0.2">
      <c r="A4502" s="20" t="s">
        <v>21016</v>
      </c>
      <c r="B4502" s="21" t="s">
        <v>21017</v>
      </c>
      <c r="C4502" s="22" t="s">
        <v>97</v>
      </c>
      <c r="D4502" s="23" t="s">
        <v>21018</v>
      </c>
    </row>
    <row r="4503" spans="1:4" ht="33.950000000000003" customHeight="1" x14ac:dyDescent="0.2">
      <c r="A4503" s="20" t="s">
        <v>21019</v>
      </c>
      <c r="B4503" s="21" t="s">
        <v>21020</v>
      </c>
      <c r="C4503" s="22" t="s">
        <v>97</v>
      </c>
      <c r="D4503" s="23" t="s">
        <v>21021</v>
      </c>
    </row>
    <row r="4504" spans="1:4" ht="33.950000000000003" customHeight="1" x14ac:dyDescent="0.2">
      <c r="A4504" s="20" t="s">
        <v>21022</v>
      </c>
      <c r="B4504" s="21" t="s">
        <v>21023</v>
      </c>
      <c r="C4504" s="22" t="s">
        <v>97</v>
      </c>
      <c r="D4504" s="23" t="s">
        <v>18851</v>
      </c>
    </row>
    <row r="4505" spans="1:4" ht="33.950000000000003" customHeight="1" x14ac:dyDescent="0.2">
      <c r="A4505" s="20" t="s">
        <v>21024</v>
      </c>
      <c r="B4505" s="21" t="s">
        <v>21025</v>
      </c>
      <c r="C4505" s="22" t="s">
        <v>97</v>
      </c>
      <c r="D4505" s="23" t="s">
        <v>8143</v>
      </c>
    </row>
    <row r="4506" spans="1:4" ht="33.950000000000003" customHeight="1" x14ac:dyDescent="0.2">
      <c r="A4506" s="20" t="s">
        <v>21026</v>
      </c>
      <c r="B4506" s="21" t="s">
        <v>21027</v>
      </c>
      <c r="C4506" s="22" t="s">
        <v>97</v>
      </c>
      <c r="D4506" s="23" t="s">
        <v>21028</v>
      </c>
    </row>
    <row r="4507" spans="1:4" ht="33.950000000000003" customHeight="1" x14ac:dyDescent="0.2">
      <c r="A4507" s="20" t="s">
        <v>21029</v>
      </c>
      <c r="B4507" s="21" t="s">
        <v>21030</v>
      </c>
      <c r="C4507" s="22" t="s">
        <v>97</v>
      </c>
      <c r="D4507" s="23" t="s">
        <v>21031</v>
      </c>
    </row>
    <row r="4508" spans="1:4" ht="33.950000000000003" customHeight="1" x14ac:dyDescent="0.2">
      <c r="A4508" s="20" t="s">
        <v>21032</v>
      </c>
      <c r="B4508" s="21" t="s">
        <v>21033</v>
      </c>
      <c r="C4508" s="22" t="s">
        <v>97</v>
      </c>
      <c r="D4508" s="23" t="s">
        <v>10999</v>
      </c>
    </row>
    <row r="4509" spans="1:4" ht="33.950000000000003" customHeight="1" x14ac:dyDescent="0.2">
      <c r="A4509" s="20" t="s">
        <v>21034</v>
      </c>
      <c r="B4509" s="21" t="s">
        <v>21035</v>
      </c>
      <c r="C4509" s="22" t="s">
        <v>97</v>
      </c>
      <c r="D4509" s="23" t="s">
        <v>21036</v>
      </c>
    </row>
    <row r="4510" spans="1:4" ht="33.950000000000003" customHeight="1" x14ac:dyDescent="0.2">
      <c r="A4510" s="20" t="s">
        <v>21037</v>
      </c>
      <c r="B4510" s="21" t="s">
        <v>21038</v>
      </c>
      <c r="C4510" s="22" t="s">
        <v>97</v>
      </c>
      <c r="D4510" s="23" t="s">
        <v>17308</v>
      </c>
    </row>
    <row r="4511" spans="1:4" ht="33.950000000000003" customHeight="1" x14ac:dyDescent="0.2">
      <c r="A4511" s="20" t="s">
        <v>21039</v>
      </c>
      <c r="B4511" s="21" t="s">
        <v>21040</v>
      </c>
      <c r="C4511" s="22" t="s">
        <v>97</v>
      </c>
      <c r="D4511" s="23" t="s">
        <v>21041</v>
      </c>
    </row>
    <row r="4512" spans="1:4" ht="33.950000000000003" customHeight="1" x14ac:dyDescent="0.2">
      <c r="A4512" s="20" t="s">
        <v>21042</v>
      </c>
      <c r="B4512" s="21" t="s">
        <v>21043</v>
      </c>
      <c r="C4512" s="22" t="s">
        <v>97</v>
      </c>
      <c r="D4512" s="23" t="s">
        <v>21044</v>
      </c>
    </row>
    <row r="4513" spans="1:4" ht="33.950000000000003" customHeight="1" x14ac:dyDescent="0.2">
      <c r="A4513" s="20" t="s">
        <v>21045</v>
      </c>
      <c r="B4513" s="21" t="s">
        <v>21046</v>
      </c>
      <c r="C4513" s="22" t="s">
        <v>97</v>
      </c>
      <c r="D4513" s="23" t="s">
        <v>21047</v>
      </c>
    </row>
    <row r="4514" spans="1:4" ht="33.950000000000003" customHeight="1" x14ac:dyDescent="0.2">
      <c r="A4514" s="20" t="s">
        <v>21048</v>
      </c>
      <c r="B4514" s="21" t="s">
        <v>21049</v>
      </c>
      <c r="C4514" s="22" t="s">
        <v>97</v>
      </c>
      <c r="D4514" s="23" t="s">
        <v>21050</v>
      </c>
    </row>
    <row r="4515" spans="1:4" ht="33.950000000000003" customHeight="1" x14ac:dyDescent="0.2">
      <c r="A4515" s="20" t="s">
        <v>21051</v>
      </c>
      <c r="B4515" s="21" t="s">
        <v>21052</v>
      </c>
      <c r="C4515" s="22" t="s">
        <v>97</v>
      </c>
      <c r="D4515" s="23" t="s">
        <v>21053</v>
      </c>
    </row>
    <row r="4516" spans="1:4" ht="33.950000000000003" customHeight="1" x14ac:dyDescent="0.2">
      <c r="A4516" s="20" t="s">
        <v>21054</v>
      </c>
      <c r="B4516" s="21" t="s">
        <v>21055</v>
      </c>
      <c r="C4516" s="22" t="s">
        <v>97</v>
      </c>
      <c r="D4516" s="23" t="s">
        <v>21056</v>
      </c>
    </row>
    <row r="4517" spans="1:4" ht="33.950000000000003" customHeight="1" x14ac:dyDescent="0.2">
      <c r="A4517" s="20" t="s">
        <v>21057</v>
      </c>
      <c r="B4517" s="21" t="s">
        <v>21058</v>
      </c>
      <c r="C4517" s="22" t="s">
        <v>97</v>
      </c>
      <c r="D4517" s="23" t="s">
        <v>21059</v>
      </c>
    </row>
    <row r="4518" spans="1:4" ht="33.950000000000003" customHeight="1" x14ac:dyDescent="0.2">
      <c r="A4518" s="20" t="s">
        <v>21060</v>
      </c>
      <c r="B4518" s="21" t="s">
        <v>21061</v>
      </c>
      <c r="C4518" s="22" t="s">
        <v>97</v>
      </c>
      <c r="D4518" s="23" t="s">
        <v>21062</v>
      </c>
    </row>
    <row r="4519" spans="1:4" ht="33.950000000000003" customHeight="1" x14ac:dyDescent="0.2">
      <c r="A4519" s="20" t="s">
        <v>21063</v>
      </c>
      <c r="B4519" s="21" t="s">
        <v>21064</v>
      </c>
      <c r="C4519" s="22" t="s">
        <v>97</v>
      </c>
      <c r="D4519" s="23" t="s">
        <v>14293</v>
      </c>
    </row>
    <row r="4520" spans="1:4" ht="33.950000000000003" customHeight="1" x14ac:dyDescent="0.2">
      <c r="A4520" s="20" t="s">
        <v>21065</v>
      </c>
      <c r="B4520" s="21" t="s">
        <v>21066</v>
      </c>
      <c r="C4520" s="22" t="s">
        <v>97</v>
      </c>
      <c r="D4520" s="23" t="s">
        <v>10582</v>
      </c>
    </row>
    <row r="4521" spans="1:4" ht="33.950000000000003" customHeight="1" x14ac:dyDescent="0.2">
      <c r="A4521" s="20" t="s">
        <v>21067</v>
      </c>
      <c r="B4521" s="21" t="s">
        <v>21068</v>
      </c>
      <c r="C4521" s="22" t="s">
        <v>97</v>
      </c>
      <c r="D4521" s="23" t="s">
        <v>9890</v>
      </c>
    </row>
    <row r="4522" spans="1:4" ht="33.950000000000003" customHeight="1" x14ac:dyDescent="0.2">
      <c r="A4522" s="20" t="s">
        <v>21069</v>
      </c>
      <c r="B4522" s="21" t="s">
        <v>21070</v>
      </c>
      <c r="C4522" s="22" t="s">
        <v>97</v>
      </c>
      <c r="D4522" s="23" t="s">
        <v>18799</v>
      </c>
    </row>
    <row r="4523" spans="1:4" ht="33.950000000000003" customHeight="1" x14ac:dyDescent="0.2">
      <c r="A4523" s="20" t="s">
        <v>21071</v>
      </c>
      <c r="B4523" s="21" t="s">
        <v>21072</v>
      </c>
      <c r="C4523" s="22" t="s">
        <v>97</v>
      </c>
      <c r="D4523" s="23" t="s">
        <v>17245</v>
      </c>
    </row>
    <row r="4524" spans="1:4" ht="33.950000000000003" customHeight="1" x14ac:dyDescent="0.2">
      <c r="A4524" s="20" t="s">
        <v>21073</v>
      </c>
      <c r="B4524" s="21" t="s">
        <v>21074</v>
      </c>
      <c r="C4524" s="22" t="s">
        <v>97</v>
      </c>
      <c r="D4524" s="23" t="s">
        <v>21075</v>
      </c>
    </row>
    <row r="4525" spans="1:4" ht="33.950000000000003" customHeight="1" x14ac:dyDescent="0.2">
      <c r="A4525" s="20" t="s">
        <v>21076</v>
      </c>
      <c r="B4525" s="21" t="s">
        <v>21077</v>
      </c>
      <c r="C4525" s="22" t="s">
        <v>97</v>
      </c>
      <c r="D4525" s="23" t="s">
        <v>21078</v>
      </c>
    </row>
    <row r="4526" spans="1:4" ht="33.950000000000003" customHeight="1" x14ac:dyDescent="0.2">
      <c r="A4526" s="20" t="s">
        <v>21079</v>
      </c>
      <c r="B4526" s="21" t="s">
        <v>21080</v>
      </c>
      <c r="C4526" s="22" t="s">
        <v>97</v>
      </c>
      <c r="D4526" s="23" t="s">
        <v>21081</v>
      </c>
    </row>
    <row r="4527" spans="1:4" ht="33.950000000000003" customHeight="1" x14ac:dyDescent="0.2">
      <c r="A4527" s="20" t="s">
        <v>21082</v>
      </c>
      <c r="B4527" s="21" t="s">
        <v>21083</v>
      </c>
      <c r="C4527" s="22" t="s">
        <v>97</v>
      </c>
      <c r="D4527" s="23" t="s">
        <v>21084</v>
      </c>
    </row>
    <row r="4528" spans="1:4" ht="33.950000000000003" customHeight="1" x14ac:dyDescent="0.2">
      <c r="A4528" s="20" t="s">
        <v>21085</v>
      </c>
      <c r="B4528" s="21" t="s">
        <v>21086</v>
      </c>
      <c r="C4528" s="22" t="s">
        <v>97</v>
      </c>
      <c r="D4528" s="23" t="s">
        <v>14556</v>
      </c>
    </row>
    <row r="4529" spans="1:4" ht="33.950000000000003" customHeight="1" x14ac:dyDescent="0.2">
      <c r="A4529" s="20" t="s">
        <v>21087</v>
      </c>
      <c r="B4529" s="21" t="s">
        <v>21088</v>
      </c>
      <c r="C4529" s="22" t="s">
        <v>97</v>
      </c>
      <c r="D4529" s="23" t="s">
        <v>9036</v>
      </c>
    </row>
    <row r="4530" spans="1:4" ht="33.950000000000003" customHeight="1" x14ac:dyDescent="0.2">
      <c r="A4530" s="20" t="s">
        <v>21089</v>
      </c>
      <c r="B4530" s="21" t="s">
        <v>21090</v>
      </c>
      <c r="C4530" s="22" t="s">
        <v>97</v>
      </c>
      <c r="D4530" s="23" t="s">
        <v>15289</v>
      </c>
    </row>
    <row r="4531" spans="1:4" ht="33.950000000000003" customHeight="1" x14ac:dyDescent="0.2">
      <c r="A4531" s="20" t="s">
        <v>21091</v>
      </c>
      <c r="B4531" s="21" t="s">
        <v>21092</v>
      </c>
      <c r="C4531" s="22" t="s">
        <v>97</v>
      </c>
      <c r="D4531" s="23" t="s">
        <v>21093</v>
      </c>
    </row>
    <row r="4532" spans="1:4" ht="33.950000000000003" customHeight="1" x14ac:dyDescent="0.2">
      <c r="A4532" s="20" t="s">
        <v>21094</v>
      </c>
      <c r="B4532" s="21" t="s">
        <v>21095</v>
      </c>
      <c r="C4532" s="22" t="s">
        <v>97</v>
      </c>
      <c r="D4532" s="23" t="s">
        <v>21096</v>
      </c>
    </row>
    <row r="4533" spans="1:4" ht="33.950000000000003" customHeight="1" x14ac:dyDescent="0.2">
      <c r="A4533" s="20" t="s">
        <v>21097</v>
      </c>
      <c r="B4533" s="21" t="s">
        <v>21098</v>
      </c>
      <c r="C4533" s="22" t="s">
        <v>97</v>
      </c>
      <c r="D4533" s="23" t="s">
        <v>21099</v>
      </c>
    </row>
    <row r="4534" spans="1:4" ht="33.950000000000003" customHeight="1" x14ac:dyDescent="0.2">
      <c r="A4534" s="20" t="s">
        <v>21100</v>
      </c>
      <c r="B4534" s="21" t="s">
        <v>21101</v>
      </c>
      <c r="C4534" s="22" t="s">
        <v>97</v>
      </c>
      <c r="D4534" s="23" t="s">
        <v>21102</v>
      </c>
    </row>
    <row r="4535" spans="1:4" ht="33.950000000000003" customHeight="1" x14ac:dyDescent="0.2">
      <c r="A4535" s="20" t="s">
        <v>21103</v>
      </c>
      <c r="B4535" s="21" t="s">
        <v>21104</v>
      </c>
      <c r="C4535" s="22" t="s">
        <v>97</v>
      </c>
      <c r="D4535" s="23" t="s">
        <v>21105</v>
      </c>
    </row>
    <row r="4536" spans="1:4" ht="33.950000000000003" customHeight="1" x14ac:dyDescent="0.2">
      <c r="A4536" s="20" t="s">
        <v>21106</v>
      </c>
      <c r="B4536" s="21" t="s">
        <v>21107</v>
      </c>
      <c r="C4536" s="22" t="s">
        <v>97</v>
      </c>
      <c r="D4536" s="23" t="s">
        <v>21108</v>
      </c>
    </row>
    <row r="4537" spans="1:4" ht="33.950000000000003" customHeight="1" x14ac:dyDescent="0.2">
      <c r="A4537" s="20" t="s">
        <v>21109</v>
      </c>
      <c r="B4537" s="21" t="s">
        <v>21110</v>
      </c>
      <c r="C4537" s="22" t="s">
        <v>97</v>
      </c>
      <c r="D4537" s="23" t="s">
        <v>8997</v>
      </c>
    </row>
    <row r="4538" spans="1:4" ht="33.950000000000003" customHeight="1" x14ac:dyDescent="0.2">
      <c r="A4538" s="20" t="s">
        <v>21111</v>
      </c>
      <c r="B4538" s="21" t="s">
        <v>21112</v>
      </c>
      <c r="C4538" s="22" t="s">
        <v>97</v>
      </c>
      <c r="D4538" s="23" t="s">
        <v>21113</v>
      </c>
    </row>
    <row r="4539" spans="1:4" ht="33.950000000000003" customHeight="1" x14ac:dyDescent="0.2">
      <c r="A4539" s="20" t="s">
        <v>21114</v>
      </c>
      <c r="B4539" s="21" t="s">
        <v>21115</v>
      </c>
      <c r="C4539" s="22" t="s">
        <v>97</v>
      </c>
      <c r="D4539" s="23" t="s">
        <v>21116</v>
      </c>
    </row>
    <row r="4540" spans="1:4" ht="33.950000000000003" customHeight="1" x14ac:dyDescent="0.2">
      <c r="A4540" s="20" t="s">
        <v>21117</v>
      </c>
      <c r="B4540" s="21" t="s">
        <v>21118</v>
      </c>
      <c r="C4540" s="22" t="s">
        <v>97</v>
      </c>
      <c r="D4540" s="23" t="s">
        <v>18907</v>
      </c>
    </row>
    <row r="4541" spans="1:4" ht="33.950000000000003" customHeight="1" x14ac:dyDescent="0.2">
      <c r="A4541" s="20" t="s">
        <v>21119</v>
      </c>
      <c r="B4541" s="21" t="s">
        <v>21120</v>
      </c>
      <c r="C4541" s="22" t="s">
        <v>97</v>
      </c>
      <c r="D4541" s="23" t="s">
        <v>21121</v>
      </c>
    </row>
    <row r="4542" spans="1:4" ht="33.950000000000003" customHeight="1" x14ac:dyDescent="0.2">
      <c r="A4542" s="20" t="s">
        <v>21122</v>
      </c>
      <c r="B4542" s="21" t="s">
        <v>21123</v>
      </c>
      <c r="C4542" s="22" t="s">
        <v>97</v>
      </c>
      <c r="D4542" s="23" t="s">
        <v>14348</v>
      </c>
    </row>
    <row r="4543" spans="1:4" ht="33.950000000000003" customHeight="1" x14ac:dyDescent="0.2">
      <c r="A4543" s="20" t="s">
        <v>21124</v>
      </c>
      <c r="B4543" s="21" t="s">
        <v>21125</v>
      </c>
      <c r="C4543" s="22" t="s">
        <v>97</v>
      </c>
      <c r="D4543" s="23" t="s">
        <v>9747</v>
      </c>
    </row>
    <row r="4544" spans="1:4" ht="33.950000000000003" customHeight="1" x14ac:dyDescent="0.2">
      <c r="A4544" s="20" t="s">
        <v>21126</v>
      </c>
      <c r="B4544" s="21" t="s">
        <v>21127</v>
      </c>
      <c r="C4544" s="22" t="s">
        <v>97</v>
      </c>
      <c r="D4544" s="23" t="s">
        <v>21128</v>
      </c>
    </row>
    <row r="4545" spans="1:4" ht="33.950000000000003" customHeight="1" x14ac:dyDescent="0.2">
      <c r="A4545" s="20" t="s">
        <v>21129</v>
      </c>
      <c r="B4545" s="21" t="s">
        <v>21130</v>
      </c>
      <c r="C4545" s="22" t="s">
        <v>97</v>
      </c>
      <c r="D4545" s="23" t="s">
        <v>21131</v>
      </c>
    </row>
    <row r="4546" spans="1:4" ht="33.950000000000003" customHeight="1" x14ac:dyDescent="0.2">
      <c r="A4546" s="20" t="s">
        <v>21132</v>
      </c>
      <c r="B4546" s="21" t="s">
        <v>21133</v>
      </c>
      <c r="C4546" s="22" t="s">
        <v>97</v>
      </c>
      <c r="D4546" s="23" t="s">
        <v>21134</v>
      </c>
    </row>
    <row r="4547" spans="1:4" ht="33.950000000000003" customHeight="1" x14ac:dyDescent="0.2">
      <c r="A4547" s="20" t="s">
        <v>21135</v>
      </c>
      <c r="B4547" s="21" t="s">
        <v>21136</v>
      </c>
      <c r="C4547" s="22" t="s">
        <v>97</v>
      </c>
      <c r="D4547" s="23" t="s">
        <v>21137</v>
      </c>
    </row>
    <row r="4548" spans="1:4" ht="33.950000000000003" customHeight="1" x14ac:dyDescent="0.2">
      <c r="A4548" s="20" t="s">
        <v>21138</v>
      </c>
      <c r="B4548" s="21" t="s">
        <v>21139</v>
      </c>
      <c r="C4548" s="22" t="s">
        <v>97</v>
      </c>
      <c r="D4548" s="23" t="s">
        <v>21140</v>
      </c>
    </row>
    <row r="4549" spans="1:4" ht="33.950000000000003" customHeight="1" x14ac:dyDescent="0.2">
      <c r="A4549" s="20" t="s">
        <v>21141</v>
      </c>
      <c r="B4549" s="21" t="s">
        <v>21142</v>
      </c>
      <c r="C4549" s="22" t="s">
        <v>97</v>
      </c>
      <c r="D4549" s="23" t="s">
        <v>21143</v>
      </c>
    </row>
    <row r="4550" spans="1:4" ht="33.950000000000003" customHeight="1" x14ac:dyDescent="0.2">
      <c r="A4550" s="20" t="s">
        <v>21144</v>
      </c>
      <c r="B4550" s="21" t="s">
        <v>21145</v>
      </c>
      <c r="C4550" s="22" t="s">
        <v>97</v>
      </c>
      <c r="D4550" s="23" t="s">
        <v>21146</v>
      </c>
    </row>
    <row r="4551" spans="1:4" ht="33.950000000000003" customHeight="1" x14ac:dyDescent="0.2">
      <c r="A4551" s="20" t="s">
        <v>21147</v>
      </c>
      <c r="B4551" s="21" t="s">
        <v>21148</v>
      </c>
      <c r="C4551" s="22" t="s">
        <v>97</v>
      </c>
      <c r="D4551" s="23" t="s">
        <v>16023</v>
      </c>
    </row>
    <row r="4552" spans="1:4" ht="33.950000000000003" customHeight="1" x14ac:dyDescent="0.2">
      <c r="A4552" s="20" t="s">
        <v>21149</v>
      </c>
      <c r="B4552" s="21" t="s">
        <v>21150</v>
      </c>
      <c r="C4552" s="22" t="s">
        <v>97</v>
      </c>
      <c r="D4552" s="23" t="s">
        <v>21151</v>
      </c>
    </row>
    <row r="4553" spans="1:4" ht="33.950000000000003" customHeight="1" x14ac:dyDescent="0.2">
      <c r="A4553" s="20" t="s">
        <v>21152</v>
      </c>
      <c r="B4553" s="21" t="s">
        <v>21153</v>
      </c>
      <c r="C4553" s="22" t="s">
        <v>97</v>
      </c>
      <c r="D4553" s="23" t="s">
        <v>15661</v>
      </c>
    </row>
    <row r="4554" spans="1:4" ht="33.950000000000003" customHeight="1" x14ac:dyDescent="0.2">
      <c r="A4554" s="20" t="s">
        <v>21154</v>
      </c>
      <c r="B4554" s="21" t="s">
        <v>21155</v>
      </c>
      <c r="C4554" s="22" t="s">
        <v>97</v>
      </c>
      <c r="D4554" s="23" t="s">
        <v>21156</v>
      </c>
    </row>
    <row r="4555" spans="1:4" ht="33.950000000000003" customHeight="1" x14ac:dyDescent="0.2">
      <c r="A4555" s="20" t="s">
        <v>21157</v>
      </c>
      <c r="B4555" s="21" t="s">
        <v>21158</v>
      </c>
      <c r="C4555" s="22" t="s">
        <v>97</v>
      </c>
      <c r="D4555" s="23" t="s">
        <v>21159</v>
      </c>
    </row>
    <row r="4556" spans="1:4" ht="33.950000000000003" customHeight="1" x14ac:dyDescent="0.2">
      <c r="A4556" s="20" t="s">
        <v>21160</v>
      </c>
      <c r="B4556" s="21" t="s">
        <v>21161</v>
      </c>
      <c r="C4556" s="22" t="s">
        <v>97</v>
      </c>
      <c r="D4556" s="23" t="s">
        <v>21162</v>
      </c>
    </row>
    <row r="4557" spans="1:4" ht="33.950000000000003" customHeight="1" x14ac:dyDescent="0.2">
      <c r="A4557" s="20" t="s">
        <v>21163</v>
      </c>
      <c r="B4557" s="21" t="s">
        <v>21164</v>
      </c>
      <c r="C4557" s="22" t="s">
        <v>97</v>
      </c>
      <c r="D4557" s="23" t="s">
        <v>21165</v>
      </c>
    </row>
    <row r="4558" spans="1:4" ht="33.950000000000003" customHeight="1" x14ac:dyDescent="0.2">
      <c r="A4558" s="20" t="s">
        <v>21166</v>
      </c>
      <c r="B4558" s="21" t="s">
        <v>21167</v>
      </c>
      <c r="C4558" s="22" t="s">
        <v>97</v>
      </c>
      <c r="D4558" s="23" t="s">
        <v>21168</v>
      </c>
    </row>
    <row r="4559" spans="1:4" ht="33.950000000000003" customHeight="1" x14ac:dyDescent="0.2">
      <c r="A4559" s="20" t="s">
        <v>21169</v>
      </c>
      <c r="B4559" s="21" t="s">
        <v>21170</v>
      </c>
      <c r="C4559" s="22" t="s">
        <v>97</v>
      </c>
      <c r="D4559" s="23" t="s">
        <v>21171</v>
      </c>
    </row>
    <row r="4560" spans="1:4" ht="33.950000000000003" customHeight="1" x14ac:dyDescent="0.2">
      <c r="A4560" s="20" t="s">
        <v>21172</v>
      </c>
      <c r="B4560" s="21" t="s">
        <v>21173</v>
      </c>
      <c r="C4560" s="22" t="s">
        <v>97</v>
      </c>
      <c r="D4560" s="23" t="s">
        <v>21174</v>
      </c>
    </row>
    <row r="4561" spans="1:4" ht="33.950000000000003" customHeight="1" x14ac:dyDescent="0.2">
      <c r="A4561" s="20" t="s">
        <v>21175</v>
      </c>
      <c r="B4561" s="21" t="s">
        <v>21176</v>
      </c>
      <c r="C4561" s="22" t="s">
        <v>97</v>
      </c>
      <c r="D4561" s="23" t="s">
        <v>21177</v>
      </c>
    </row>
    <row r="4562" spans="1:4" ht="33.950000000000003" customHeight="1" x14ac:dyDescent="0.2">
      <c r="A4562" s="20" t="s">
        <v>21178</v>
      </c>
      <c r="B4562" s="21" t="s">
        <v>21179</v>
      </c>
      <c r="C4562" s="22" t="s">
        <v>97</v>
      </c>
      <c r="D4562" s="23" t="s">
        <v>21180</v>
      </c>
    </row>
    <row r="4563" spans="1:4" ht="33.950000000000003" customHeight="1" x14ac:dyDescent="0.2">
      <c r="A4563" s="20" t="s">
        <v>21181</v>
      </c>
      <c r="B4563" s="21" t="s">
        <v>21182</v>
      </c>
      <c r="C4563" s="22" t="s">
        <v>97</v>
      </c>
      <c r="D4563" s="23" t="s">
        <v>21183</v>
      </c>
    </row>
    <row r="4564" spans="1:4" ht="33.950000000000003" customHeight="1" x14ac:dyDescent="0.2">
      <c r="A4564" s="20" t="s">
        <v>21184</v>
      </c>
      <c r="B4564" s="21" t="s">
        <v>21185</v>
      </c>
      <c r="C4564" s="22" t="s">
        <v>97</v>
      </c>
      <c r="D4564" s="23" t="s">
        <v>21186</v>
      </c>
    </row>
    <row r="4565" spans="1:4" ht="33.950000000000003" customHeight="1" x14ac:dyDescent="0.2">
      <c r="A4565" s="20" t="s">
        <v>21187</v>
      </c>
      <c r="B4565" s="21" t="s">
        <v>21188</v>
      </c>
      <c r="C4565" s="22" t="s">
        <v>97</v>
      </c>
      <c r="D4565" s="23" t="s">
        <v>21189</v>
      </c>
    </row>
    <row r="4566" spans="1:4" ht="33.950000000000003" customHeight="1" x14ac:dyDescent="0.2">
      <c r="A4566" s="20" t="s">
        <v>21190</v>
      </c>
      <c r="B4566" s="21" t="s">
        <v>21191</v>
      </c>
      <c r="C4566" s="22" t="s">
        <v>97</v>
      </c>
      <c r="D4566" s="23" t="s">
        <v>21192</v>
      </c>
    </row>
    <row r="4567" spans="1:4" ht="33.950000000000003" customHeight="1" x14ac:dyDescent="0.2">
      <c r="A4567" s="20" t="s">
        <v>21193</v>
      </c>
      <c r="B4567" s="21" t="s">
        <v>21194</v>
      </c>
      <c r="C4567" s="22" t="s">
        <v>97</v>
      </c>
      <c r="D4567" s="23" t="s">
        <v>21195</v>
      </c>
    </row>
    <row r="4568" spans="1:4" ht="33.950000000000003" customHeight="1" x14ac:dyDescent="0.2">
      <c r="A4568" s="20" t="s">
        <v>21196</v>
      </c>
      <c r="B4568" s="21" t="s">
        <v>21197</v>
      </c>
      <c r="C4568" s="22" t="s">
        <v>97</v>
      </c>
      <c r="D4568" s="23" t="s">
        <v>21198</v>
      </c>
    </row>
    <row r="4569" spans="1:4" ht="33.950000000000003" customHeight="1" x14ac:dyDescent="0.2">
      <c r="A4569" s="20" t="s">
        <v>21199</v>
      </c>
      <c r="B4569" s="21" t="s">
        <v>21200</v>
      </c>
      <c r="C4569" s="22" t="s">
        <v>97</v>
      </c>
      <c r="D4569" s="23" t="s">
        <v>21201</v>
      </c>
    </row>
    <row r="4570" spans="1:4" ht="33.950000000000003" customHeight="1" x14ac:dyDescent="0.2">
      <c r="A4570" s="20" t="s">
        <v>21202</v>
      </c>
      <c r="B4570" s="21" t="s">
        <v>21203</v>
      </c>
      <c r="C4570" s="22" t="s">
        <v>97</v>
      </c>
      <c r="D4570" s="23" t="s">
        <v>21204</v>
      </c>
    </row>
    <row r="4571" spans="1:4" ht="33.950000000000003" customHeight="1" x14ac:dyDescent="0.2">
      <c r="A4571" s="20" t="s">
        <v>21205</v>
      </c>
      <c r="B4571" s="21" t="s">
        <v>21206</v>
      </c>
      <c r="C4571" s="22" t="s">
        <v>97</v>
      </c>
      <c r="D4571" s="23" t="s">
        <v>21207</v>
      </c>
    </row>
    <row r="4572" spans="1:4" ht="33.950000000000003" customHeight="1" x14ac:dyDescent="0.2">
      <c r="A4572" s="20" t="s">
        <v>21208</v>
      </c>
      <c r="B4572" s="21" t="s">
        <v>21209</v>
      </c>
      <c r="C4572" s="22" t="s">
        <v>97</v>
      </c>
      <c r="D4572" s="23" t="s">
        <v>19128</v>
      </c>
    </row>
    <row r="4573" spans="1:4" ht="33.950000000000003" customHeight="1" x14ac:dyDescent="0.2">
      <c r="A4573" s="20" t="s">
        <v>21210</v>
      </c>
      <c r="B4573" s="21" t="s">
        <v>21211</v>
      </c>
      <c r="C4573" s="22" t="s">
        <v>97</v>
      </c>
      <c r="D4573" s="23" t="s">
        <v>21212</v>
      </c>
    </row>
    <row r="4574" spans="1:4" ht="33.950000000000003" customHeight="1" x14ac:dyDescent="0.2">
      <c r="A4574" s="20" t="s">
        <v>21213</v>
      </c>
      <c r="B4574" s="21" t="s">
        <v>21214</v>
      </c>
      <c r="C4574" s="22" t="s">
        <v>97</v>
      </c>
      <c r="D4574" s="23" t="s">
        <v>21215</v>
      </c>
    </row>
    <row r="4575" spans="1:4" ht="33.950000000000003" customHeight="1" x14ac:dyDescent="0.2">
      <c r="A4575" s="20" t="s">
        <v>21216</v>
      </c>
      <c r="B4575" s="21" t="s">
        <v>21217</v>
      </c>
      <c r="C4575" s="22" t="s">
        <v>97</v>
      </c>
      <c r="D4575" s="23" t="s">
        <v>19883</v>
      </c>
    </row>
    <row r="4576" spans="1:4" ht="33.950000000000003" customHeight="1" x14ac:dyDescent="0.2">
      <c r="A4576" s="20" t="s">
        <v>21218</v>
      </c>
      <c r="B4576" s="21" t="s">
        <v>21219</v>
      </c>
      <c r="C4576" s="22" t="s">
        <v>97</v>
      </c>
      <c r="D4576" s="23" t="s">
        <v>21220</v>
      </c>
    </row>
    <row r="4577" spans="1:4" ht="33.950000000000003" customHeight="1" x14ac:dyDescent="0.2">
      <c r="A4577" s="20" t="s">
        <v>21221</v>
      </c>
      <c r="B4577" s="21" t="s">
        <v>21222</v>
      </c>
      <c r="C4577" s="22" t="s">
        <v>97</v>
      </c>
      <c r="D4577" s="23" t="s">
        <v>13560</v>
      </c>
    </row>
    <row r="4578" spans="1:4" ht="33.950000000000003" customHeight="1" x14ac:dyDescent="0.2">
      <c r="A4578" s="20" t="s">
        <v>21223</v>
      </c>
      <c r="B4578" s="21" t="s">
        <v>21224</v>
      </c>
      <c r="C4578" s="22" t="s">
        <v>97</v>
      </c>
      <c r="D4578" s="23" t="s">
        <v>21225</v>
      </c>
    </row>
    <row r="4579" spans="1:4" ht="33.950000000000003" customHeight="1" x14ac:dyDescent="0.2">
      <c r="A4579" s="20" t="s">
        <v>21226</v>
      </c>
      <c r="B4579" s="21" t="s">
        <v>21227</v>
      </c>
      <c r="C4579" s="22" t="s">
        <v>97</v>
      </c>
      <c r="D4579" s="23" t="s">
        <v>14035</v>
      </c>
    </row>
    <row r="4580" spans="1:4" ht="33.950000000000003" customHeight="1" x14ac:dyDescent="0.2">
      <c r="A4580" s="20" t="s">
        <v>21228</v>
      </c>
      <c r="B4580" s="21" t="s">
        <v>21229</v>
      </c>
      <c r="C4580" s="22" t="s">
        <v>97</v>
      </c>
      <c r="D4580" s="23" t="s">
        <v>21230</v>
      </c>
    </row>
    <row r="4581" spans="1:4" ht="33.950000000000003" customHeight="1" x14ac:dyDescent="0.2">
      <c r="A4581" s="20" t="s">
        <v>21231</v>
      </c>
      <c r="B4581" s="21" t="s">
        <v>21232</v>
      </c>
      <c r="C4581" s="22" t="s">
        <v>97</v>
      </c>
      <c r="D4581" s="23" t="s">
        <v>21233</v>
      </c>
    </row>
    <row r="4582" spans="1:4" ht="33.950000000000003" customHeight="1" x14ac:dyDescent="0.2">
      <c r="A4582" s="20" t="s">
        <v>21234</v>
      </c>
      <c r="B4582" s="21" t="s">
        <v>21235</v>
      </c>
      <c r="C4582" s="22" t="s">
        <v>97</v>
      </c>
      <c r="D4582" s="23" t="s">
        <v>21236</v>
      </c>
    </row>
    <row r="4583" spans="1:4" ht="33.950000000000003" customHeight="1" x14ac:dyDescent="0.2">
      <c r="A4583" s="20" t="s">
        <v>21237</v>
      </c>
      <c r="B4583" s="21" t="s">
        <v>21238</v>
      </c>
      <c r="C4583" s="22" t="s">
        <v>97</v>
      </c>
      <c r="D4583" s="23" t="s">
        <v>21236</v>
      </c>
    </row>
    <row r="4584" spans="1:4" ht="33.950000000000003" customHeight="1" x14ac:dyDescent="0.2">
      <c r="A4584" s="20" t="s">
        <v>21239</v>
      </c>
      <c r="B4584" s="21" t="s">
        <v>21240</v>
      </c>
      <c r="C4584" s="22" t="s">
        <v>97</v>
      </c>
      <c r="D4584" s="23" t="s">
        <v>21241</v>
      </c>
    </row>
    <row r="4585" spans="1:4" ht="33.950000000000003" customHeight="1" x14ac:dyDescent="0.2">
      <c r="A4585" s="20" t="s">
        <v>21242</v>
      </c>
      <c r="B4585" s="21" t="s">
        <v>21243</v>
      </c>
      <c r="C4585" s="22" t="s">
        <v>97</v>
      </c>
      <c r="D4585" s="23" t="s">
        <v>21244</v>
      </c>
    </row>
    <row r="4586" spans="1:4" ht="33.950000000000003" customHeight="1" x14ac:dyDescent="0.2">
      <c r="A4586" s="20" t="s">
        <v>21245</v>
      </c>
      <c r="B4586" s="21" t="s">
        <v>21246</v>
      </c>
      <c r="C4586" s="22" t="s">
        <v>97</v>
      </c>
      <c r="D4586" s="23" t="s">
        <v>21247</v>
      </c>
    </row>
    <row r="4587" spans="1:4" ht="33.950000000000003" customHeight="1" x14ac:dyDescent="0.2">
      <c r="A4587" s="20" t="s">
        <v>21248</v>
      </c>
      <c r="B4587" s="21" t="s">
        <v>21249</v>
      </c>
      <c r="C4587" s="22" t="s">
        <v>97</v>
      </c>
      <c r="D4587" s="23" t="s">
        <v>21250</v>
      </c>
    </row>
    <row r="4588" spans="1:4" ht="33.950000000000003" customHeight="1" x14ac:dyDescent="0.2">
      <c r="A4588" s="20" t="s">
        <v>21251</v>
      </c>
      <c r="B4588" s="21" t="s">
        <v>21252</v>
      </c>
      <c r="C4588" s="22" t="s">
        <v>97</v>
      </c>
      <c r="D4588" s="23" t="s">
        <v>21253</v>
      </c>
    </row>
    <row r="4589" spans="1:4" ht="33.950000000000003" customHeight="1" x14ac:dyDescent="0.2">
      <c r="A4589" s="20" t="s">
        <v>21254</v>
      </c>
      <c r="B4589" s="21" t="s">
        <v>21255</v>
      </c>
      <c r="C4589" s="22" t="s">
        <v>97</v>
      </c>
      <c r="D4589" s="23" t="s">
        <v>21256</v>
      </c>
    </row>
    <row r="4590" spans="1:4" ht="33.950000000000003" customHeight="1" x14ac:dyDescent="0.2">
      <c r="A4590" s="20" t="s">
        <v>21257</v>
      </c>
      <c r="B4590" s="21" t="s">
        <v>21258</v>
      </c>
      <c r="C4590" s="22" t="s">
        <v>97</v>
      </c>
      <c r="D4590" s="23" t="s">
        <v>11893</v>
      </c>
    </row>
    <row r="4591" spans="1:4" ht="33.950000000000003" customHeight="1" x14ac:dyDescent="0.2">
      <c r="A4591" s="20" t="s">
        <v>21259</v>
      </c>
      <c r="B4591" s="21" t="s">
        <v>21260</v>
      </c>
      <c r="C4591" s="22" t="s">
        <v>97</v>
      </c>
      <c r="D4591" s="23" t="s">
        <v>10106</v>
      </c>
    </row>
    <row r="4592" spans="1:4" ht="33.950000000000003" customHeight="1" x14ac:dyDescent="0.2">
      <c r="A4592" s="20" t="s">
        <v>21261</v>
      </c>
      <c r="B4592" s="21" t="s">
        <v>21262</v>
      </c>
      <c r="C4592" s="22" t="s">
        <v>97</v>
      </c>
      <c r="D4592" s="23" t="s">
        <v>21263</v>
      </c>
    </row>
    <row r="4593" spans="1:4" ht="33.950000000000003" customHeight="1" x14ac:dyDescent="0.2">
      <c r="A4593" s="20" t="s">
        <v>21264</v>
      </c>
      <c r="B4593" s="21" t="s">
        <v>21265</v>
      </c>
      <c r="C4593" s="22" t="s">
        <v>97</v>
      </c>
      <c r="D4593" s="23" t="s">
        <v>21266</v>
      </c>
    </row>
    <row r="4594" spans="1:4" ht="33.950000000000003" customHeight="1" x14ac:dyDescent="0.2">
      <c r="A4594" s="20" t="s">
        <v>21267</v>
      </c>
      <c r="B4594" s="21" t="s">
        <v>21268</v>
      </c>
      <c r="C4594" s="22" t="s">
        <v>97</v>
      </c>
      <c r="D4594" s="23" t="s">
        <v>18014</v>
      </c>
    </row>
    <row r="4595" spans="1:4" ht="33.950000000000003" customHeight="1" x14ac:dyDescent="0.2">
      <c r="A4595" s="20" t="s">
        <v>21269</v>
      </c>
      <c r="B4595" s="21" t="s">
        <v>21270</v>
      </c>
      <c r="C4595" s="22" t="s">
        <v>97</v>
      </c>
      <c r="D4595" s="23" t="s">
        <v>21271</v>
      </c>
    </row>
    <row r="4596" spans="1:4" ht="33.950000000000003" customHeight="1" x14ac:dyDescent="0.2">
      <c r="A4596" s="20" t="s">
        <v>21272</v>
      </c>
      <c r="B4596" s="21" t="s">
        <v>21273</v>
      </c>
      <c r="C4596" s="22" t="s">
        <v>97</v>
      </c>
      <c r="D4596" s="23" t="s">
        <v>21274</v>
      </c>
    </row>
    <row r="4597" spans="1:4" ht="33.950000000000003" customHeight="1" x14ac:dyDescent="0.2">
      <c r="A4597" s="20" t="s">
        <v>21275</v>
      </c>
      <c r="B4597" s="21" t="s">
        <v>21276</v>
      </c>
      <c r="C4597" s="22" t="s">
        <v>97</v>
      </c>
      <c r="D4597" s="23" t="s">
        <v>21277</v>
      </c>
    </row>
    <row r="4598" spans="1:4" ht="33.950000000000003" customHeight="1" x14ac:dyDescent="0.2">
      <c r="A4598" s="20" t="s">
        <v>21278</v>
      </c>
      <c r="B4598" s="21" t="s">
        <v>21279</v>
      </c>
      <c r="C4598" s="22" t="s">
        <v>97</v>
      </c>
      <c r="D4598" s="23" t="s">
        <v>20212</v>
      </c>
    </row>
    <row r="4599" spans="1:4" ht="33.950000000000003" customHeight="1" x14ac:dyDescent="0.2">
      <c r="A4599" s="20" t="s">
        <v>21280</v>
      </c>
      <c r="B4599" s="21" t="s">
        <v>21281</v>
      </c>
      <c r="C4599" s="22" t="s">
        <v>97</v>
      </c>
      <c r="D4599" s="23" t="s">
        <v>21282</v>
      </c>
    </row>
    <row r="4600" spans="1:4" ht="33.950000000000003" customHeight="1" x14ac:dyDescent="0.2">
      <c r="A4600" s="20" t="s">
        <v>21283</v>
      </c>
      <c r="B4600" s="21" t="s">
        <v>21284</v>
      </c>
      <c r="C4600" s="22" t="s">
        <v>97</v>
      </c>
      <c r="D4600" s="23" t="s">
        <v>21285</v>
      </c>
    </row>
    <row r="4601" spans="1:4" ht="33.950000000000003" customHeight="1" x14ac:dyDescent="0.2">
      <c r="A4601" s="20" t="s">
        <v>21286</v>
      </c>
      <c r="B4601" s="21" t="s">
        <v>21287</v>
      </c>
      <c r="C4601" s="22" t="s">
        <v>97</v>
      </c>
      <c r="D4601" s="23" t="s">
        <v>18483</v>
      </c>
    </row>
    <row r="4602" spans="1:4" ht="33.950000000000003" customHeight="1" x14ac:dyDescent="0.2">
      <c r="A4602" s="20" t="s">
        <v>21288</v>
      </c>
      <c r="B4602" s="21" t="s">
        <v>21289</v>
      </c>
      <c r="C4602" s="22" t="s">
        <v>97</v>
      </c>
      <c r="D4602" s="23" t="s">
        <v>21290</v>
      </c>
    </row>
    <row r="4603" spans="1:4" ht="33.950000000000003" customHeight="1" x14ac:dyDescent="0.2">
      <c r="A4603" s="20" t="s">
        <v>21291</v>
      </c>
      <c r="B4603" s="21" t="s">
        <v>21292</v>
      </c>
      <c r="C4603" s="22" t="s">
        <v>97</v>
      </c>
      <c r="D4603" s="23" t="s">
        <v>21293</v>
      </c>
    </row>
    <row r="4604" spans="1:4" ht="33.950000000000003" customHeight="1" x14ac:dyDescent="0.2">
      <c r="A4604" s="20" t="s">
        <v>21294</v>
      </c>
      <c r="B4604" s="21" t="s">
        <v>21295</v>
      </c>
      <c r="C4604" s="22" t="s">
        <v>97</v>
      </c>
      <c r="D4604" s="23" t="s">
        <v>19393</v>
      </c>
    </row>
    <row r="4605" spans="1:4" ht="33.950000000000003" customHeight="1" x14ac:dyDescent="0.2">
      <c r="A4605" s="20" t="s">
        <v>21296</v>
      </c>
      <c r="B4605" s="21" t="s">
        <v>21297</v>
      </c>
      <c r="C4605" s="22" t="s">
        <v>97</v>
      </c>
      <c r="D4605" s="23" t="s">
        <v>20505</v>
      </c>
    </row>
    <row r="4606" spans="1:4" ht="33.950000000000003" customHeight="1" x14ac:dyDescent="0.2">
      <c r="A4606" s="20" t="s">
        <v>21298</v>
      </c>
      <c r="B4606" s="21" t="s">
        <v>21299</v>
      </c>
      <c r="C4606" s="22" t="s">
        <v>97</v>
      </c>
      <c r="D4606" s="23" t="s">
        <v>21300</v>
      </c>
    </row>
    <row r="4607" spans="1:4" ht="33.950000000000003" customHeight="1" x14ac:dyDescent="0.2">
      <c r="A4607" s="20" t="s">
        <v>21301</v>
      </c>
      <c r="B4607" s="21" t="s">
        <v>21302</v>
      </c>
      <c r="C4607" s="22" t="s">
        <v>97</v>
      </c>
      <c r="D4607" s="23" t="s">
        <v>21303</v>
      </c>
    </row>
    <row r="4608" spans="1:4" ht="33.950000000000003" customHeight="1" x14ac:dyDescent="0.2">
      <c r="A4608" s="20" t="s">
        <v>21304</v>
      </c>
      <c r="B4608" s="21" t="s">
        <v>21305</v>
      </c>
      <c r="C4608" s="22" t="s">
        <v>97</v>
      </c>
      <c r="D4608" s="23" t="s">
        <v>19364</v>
      </c>
    </row>
    <row r="4609" spans="1:4" ht="33.950000000000003" customHeight="1" x14ac:dyDescent="0.2">
      <c r="A4609" s="20" t="s">
        <v>21306</v>
      </c>
      <c r="B4609" s="21" t="s">
        <v>21307</v>
      </c>
      <c r="C4609" s="22" t="s">
        <v>97</v>
      </c>
      <c r="D4609" s="23" t="s">
        <v>21308</v>
      </c>
    </row>
    <row r="4610" spans="1:4" ht="33.950000000000003" customHeight="1" x14ac:dyDescent="0.2">
      <c r="A4610" s="20" t="s">
        <v>21309</v>
      </c>
      <c r="B4610" s="21" t="s">
        <v>21310</v>
      </c>
      <c r="C4610" s="22" t="s">
        <v>97</v>
      </c>
      <c r="D4610" s="23" t="s">
        <v>21311</v>
      </c>
    </row>
    <row r="4611" spans="1:4" ht="33.950000000000003" customHeight="1" x14ac:dyDescent="0.2">
      <c r="A4611" s="20" t="s">
        <v>21312</v>
      </c>
      <c r="B4611" s="21" t="s">
        <v>21313</v>
      </c>
      <c r="C4611" s="22" t="s">
        <v>97</v>
      </c>
      <c r="D4611" s="23" t="s">
        <v>10672</v>
      </c>
    </row>
    <row r="4612" spans="1:4" ht="33.950000000000003" customHeight="1" x14ac:dyDescent="0.2">
      <c r="A4612" s="20" t="s">
        <v>21314</v>
      </c>
      <c r="B4612" s="21" t="s">
        <v>21315</v>
      </c>
      <c r="C4612" s="22" t="s">
        <v>97</v>
      </c>
      <c r="D4612" s="23" t="s">
        <v>21316</v>
      </c>
    </row>
    <row r="4613" spans="1:4" ht="33.950000000000003" customHeight="1" x14ac:dyDescent="0.2">
      <c r="A4613" s="20" t="s">
        <v>21317</v>
      </c>
      <c r="B4613" s="21" t="s">
        <v>21318</v>
      </c>
      <c r="C4613" s="22" t="s">
        <v>97</v>
      </c>
      <c r="D4613" s="23" t="s">
        <v>21319</v>
      </c>
    </row>
    <row r="4614" spans="1:4" ht="33.950000000000003" customHeight="1" x14ac:dyDescent="0.2">
      <c r="A4614" s="20" t="s">
        <v>21320</v>
      </c>
      <c r="B4614" s="21" t="s">
        <v>21321</v>
      </c>
      <c r="C4614" s="22" t="s">
        <v>97</v>
      </c>
      <c r="D4614" s="23" t="s">
        <v>21322</v>
      </c>
    </row>
    <row r="4615" spans="1:4" ht="33.950000000000003" customHeight="1" x14ac:dyDescent="0.2">
      <c r="A4615" s="20" t="s">
        <v>21323</v>
      </c>
      <c r="B4615" s="21" t="s">
        <v>21324</v>
      </c>
      <c r="C4615" s="22" t="s">
        <v>97</v>
      </c>
      <c r="D4615" s="23" t="s">
        <v>21325</v>
      </c>
    </row>
    <row r="4616" spans="1:4" ht="33.950000000000003" customHeight="1" x14ac:dyDescent="0.2">
      <c r="A4616" s="20" t="s">
        <v>21326</v>
      </c>
      <c r="B4616" s="21" t="s">
        <v>21327</v>
      </c>
      <c r="C4616" s="22" t="s">
        <v>97</v>
      </c>
      <c r="D4616" s="23" t="s">
        <v>21328</v>
      </c>
    </row>
    <row r="4617" spans="1:4" ht="33.950000000000003" customHeight="1" x14ac:dyDescent="0.2">
      <c r="A4617" s="20" t="s">
        <v>21329</v>
      </c>
      <c r="B4617" s="21" t="s">
        <v>21330</v>
      </c>
      <c r="C4617" s="22" t="s">
        <v>97</v>
      </c>
      <c r="D4617" s="23" t="s">
        <v>21331</v>
      </c>
    </row>
    <row r="4618" spans="1:4" ht="33.950000000000003" customHeight="1" x14ac:dyDescent="0.2">
      <c r="A4618" s="20" t="s">
        <v>21332</v>
      </c>
      <c r="B4618" s="21" t="s">
        <v>21333</v>
      </c>
      <c r="C4618" s="22" t="s">
        <v>97</v>
      </c>
      <c r="D4618" s="23" t="s">
        <v>21334</v>
      </c>
    </row>
    <row r="4619" spans="1:4" ht="33.950000000000003" customHeight="1" x14ac:dyDescent="0.2">
      <c r="A4619" s="20" t="s">
        <v>21335</v>
      </c>
      <c r="B4619" s="21" t="s">
        <v>21336</v>
      </c>
      <c r="C4619" s="22" t="s">
        <v>97</v>
      </c>
      <c r="D4619" s="23" t="s">
        <v>21337</v>
      </c>
    </row>
    <row r="4620" spans="1:4" ht="33.950000000000003" customHeight="1" x14ac:dyDescent="0.2">
      <c r="A4620" s="20" t="s">
        <v>21338</v>
      </c>
      <c r="B4620" s="21" t="s">
        <v>21339</v>
      </c>
      <c r="C4620" s="22" t="s">
        <v>97</v>
      </c>
      <c r="D4620" s="23" t="s">
        <v>11946</v>
      </c>
    </row>
    <row r="4621" spans="1:4" ht="33.950000000000003" customHeight="1" x14ac:dyDescent="0.2">
      <c r="A4621" s="20" t="s">
        <v>21340</v>
      </c>
      <c r="B4621" s="21" t="s">
        <v>21341</v>
      </c>
      <c r="C4621" s="22" t="s">
        <v>97</v>
      </c>
      <c r="D4621" s="23" t="s">
        <v>21342</v>
      </c>
    </row>
    <row r="4622" spans="1:4" ht="33.950000000000003" customHeight="1" x14ac:dyDescent="0.2">
      <c r="A4622" s="20" t="s">
        <v>21343</v>
      </c>
      <c r="B4622" s="21" t="s">
        <v>21344</v>
      </c>
      <c r="C4622" s="22" t="s">
        <v>97</v>
      </c>
      <c r="D4622" s="23" t="s">
        <v>18006</v>
      </c>
    </row>
    <row r="4623" spans="1:4" ht="33.950000000000003" customHeight="1" x14ac:dyDescent="0.2">
      <c r="A4623" s="20" t="s">
        <v>21345</v>
      </c>
      <c r="B4623" s="21" t="s">
        <v>21346</v>
      </c>
      <c r="C4623" s="22" t="s">
        <v>97</v>
      </c>
      <c r="D4623" s="23" t="s">
        <v>21347</v>
      </c>
    </row>
    <row r="4624" spans="1:4" ht="33.950000000000003" customHeight="1" x14ac:dyDescent="0.2">
      <c r="A4624" s="20" t="s">
        <v>21348</v>
      </c>
      <c r="B4624" s="21" t="s">
        <v>21349</v>
      </c>
      <c r="C4624" s="22" t="s">
        <v>97</v>
      </c>
      <c r="D4624" s="23" t="s">
        <v>21350</v>
      </c>
    </row>
    <row r="4625" spans="1:4" ht="33.950000000000003" customHeight="1" x14ac:dyDescent="0.2">
      <c r="A4625" s="20" t="s">
        <v>21351</v>
      </c>
      <c r="B4625" s="21" t="s">
        <v>21352</v>
      </c>
      <c r="C4625" s="22" t="s">
        <v>97</v>
      </c>
      <c r="D4625" s="23" t="s">
        <v>19729</v>
      </c>
    </row>
    <row r="4626" spans="1:4" ht="33.950000000000003" customHeight="1" x14ac:dyDescent="0.2">
      <c r="A4626" s="20" t="s">
        <v>21353</v>
      </c>
      <c r="B4626" s="21" t="s">
        <v>21354</v>
      </c>
      <c r="C4626" s="22" t="s">
        <v>97</v>
      </c>
      <c r="D4626" s="23" t="s">
        <v>21355</v>
      </c>
    </row>
    <row r="4627" spans="1:4" ht="33.950000000000003" customHeight="1" x14ac:dyDescent="0.2">
      <c r="A4627" s="20" t="s">
        <v>21356</v>
      </c>
      <c r="B4627" s="21" t="s">
        <v>21357</v>
      </c>
      <c r="C4627" s="22" t="s">
        <v>97</v>
      </c>
      <c r="D4627" s="23" t="s">
        <v>21358</v>
      </c>
    </row>
    <row r="4628" spans="1:4" ht="33.950000000000003" customHeight="1" x14ac:dyDescent="0.2">
      <c r="A4628" s="20" t="s">
        <v>21359</v>
      </c>
      <c r="B4628" s="21" t="s">
        <v>21360</v>
      </c>
      <c r="C4628" s="22" t="s">
        <v>97</v>
      </c>
      <c r="D4628" s="23" t="s">
        <v>21361</v>
      </c>
    </row>
    <row r="4629" spans="1:4" ht="33.950000000000003" customHeight="1" x14ac:dyDescent="0.2">
      <c r="A4629" s="20" t="s">
        <v>21362</v>
      </c>
      <c r="B4629" s="21" t="s">
        <v>21363</v>
      </c>
      <c r="C4629" s="22" t="s">
        <v>97</v>
      </c>
      <c r="D4629" s="23" t="s">
        <v>21364</v>
      </c>
    </row>
    <row r="4630" spans="1:4" ht="33.950000000000003" customHeight="1" x14ac:dyDescent="0.2">
      <c r="A4630" s="20" t="s">
        <v>21365</v>
      </c>
      <c r="B4630" s="21" t="s">
        <v>21366</v>
      </c>
      <c r="C4630" s="22" t="s">
        <v>97</v>
      </c>
      <c r="D4630" s="23" t="s">
        <v>21367</v>
      </c>
    </row>
    <row r="4631" spans="1:4" ht="33.950000000000003" customHeight="1" x14ac:dyDescent="0.2">
      <c r="A4631" s="20" t="s">
        <v>21368</v>
      </c>
      <c r="B4631" s="21" t="s">
        <v>21369</v>
      </c>
      <c r="C4631" s="22" t="s">
        <v>97</v>
      </c>
      <c r="D4631" s="23" t="s">
        <v>21370</v>
      </c>
    </row>
    <row r="4632" spans="1:4" ht="33.950000000000003" customHeight="1" x14ac:dyDescent="0.2">
      <c r="A4632" s="20" t="s">
        <v>21371</v>
      </c>
      <c r="B4632" s="21" t="s">
        <v>21372</v>
      </c>
      <c r="C4632" s="22" t="s">
        <v>97</v>
      </c>
      <c r="D4632" s="23" t="s">
        <v>16855</v>
      </c>
    </row>
    <row r="4633" spans="1:4" ht="33.950000000000003" customHeight="1" x14ac:dyDescent="0.2">
      <c r="A4633" s="20" t="s">
        <v>21373</v>
      </c>
      <c r="B4633" s="21" t="s">
        <v>21374</v>
      </c>
      <c r="C4633" s="22" t="s">
        <v>97</v>
      </c>
      <c r="D4633" s="23" t="s">
        <v>21375</v>
      </c>
    </row>
    <row r="4634" spans="1:4" ht="33.950000000000003" customHeight="1" x14ac:dyDescent="0.2">
      <c r="A4634" s="20" t="s">
        <v>21376</v>
      </c>
      <c r="B4634" s="21" t="s">
        <v>21377</v>
      </c>
      <c r="C4634" s="22" t="s">
        <v>97</v>
      </c>
      <c r="D4634" s="23" t="s">
        <v>18051</v>
      </c>
    </row>
    <row r="4635" spans="1:4" ht="33.950000000000003" customHeight="1" x14ac:dyDescent="0.2">
      <c r="A4635" s="20" t="s">
        <v>21378</v>
      </c>
      <c r="B4635" s="21" t="s">
        <v>21379</v>
      </c>
      <c r="C4635" s="22" t="s">
        <v>97</v>
      </c>
      <c r="D4635" s="23" t="s">
        <v>21380</v>
      </c>
    </row>
    <row r="4636" spans="1:4" ht="33.950000000000003" customHeight="1" x14ac:dyDescent="0.2">
      <c r="A4636" s="20" t="s">
        <v>21381</v>
      </c>
      <c r="B4636" s="21" t="s">
        <v>21382</v>
      </c>
      <c r="C4636" s="22" t="s">
        <v>97</v>
      </c>
      <c r="D4636" s="23" t="s">
        <v>21383</v>
      </c>
    </row>
    <row r="4637" spans="1:4" ht="33.950000000000003" customHeight="1" x14ac:dyDescent="0.2">
      <c r="A4637" s="20" t="s">
        <v>21384</v>
      </c>
      <c r="B4637" s="21" t="s">
        <v>21385</v>
      </c>
      <c r="C4637" s="22" t="s">
        <v>97</v>
      </c>
      <c r="D4637" s="23" t="s">
        <v>21386</v>
      </c>
    </row>
    <row r="4638" spans="1:4" ht="33.950000000000003" customHeight="1" x14ac:dyDescent="0.2">
      <c r="A4638" s="20" t="s">
        <v>21387</v>
      </c>
      <c r="B4638" s="21" t="s">
        <v>21388</v>
      </c>
      <c r="C4638" s="22" t="s">
        <v>97</v>
      </c>
      <c r="D4638" s="23" t="s">
        <v>21389</v>
      </c>
    </row>
    <row r="4639" spans="1:4" ht="33.950000000000003" customHeight="1" x14ac:dyDescent="0.2">
      <c r="A4639" s="20" t="s">
        <v>21390</v>
      </c>
      <c r="B4639" s="21" t="s">
        <v>21391</v>
      </c>
      <c r="C4639" s="22" t="s">
        <v>97</v>
      </c>
      <c r="D4639" s="23" t="s">
        <v>21392</v>
      </c>
    </row>
    <row r="4640" spans="1:4" ht="33.950000000000003" customHeight="1" x14ac:dyDescent="0.2">
      <c r="A4640" s="20" t="s">
        <v>21393</v>
      </c>
      <c r="B4640" s="21" t="s">
        <v>21394</v>
      </c>
      <c r="C4640" s="22" t="s">
        <v>97</v>
      </c>
      <c r="D4640" s="23" t="s">
        <v>21395</v>
      </c>
    </row>
    <row r="4641" spans="1:4" ht="33.950000000000003" customHeight="1" x14ac:dyDescent="0.2">
      <c r="A4641" s="20" t="s">
        <v>21396</v>
      </c>
      <c r="B4641" s="21" t="s">
        <v>21397</v>
      </c>
      <c r="C4641" s="22" t="s">
        <v>97</v>
      </c>
      <c r="D4641" s="23" t="s">
        <v>21398</v>
      </c>
    </row>
    <row r="4642" spans="1:4" ht="33.950000000000003" customHeight="1" x14ac:dyDescent="0.2">
      <c r="A4642" s="20" t="s">
        <v>21399</v>
      </c>
      <c r="B4642" s="21" t="s">
        <v>21400</v>
      </c>
      <c r="C4642" s="22" t="s">
        <v>97</v>
      </c>
      <c r="D4642" s="23" t="s">
        <v>21401</v>
      </c>
    </row>
    <row r="4643" spans="1:4" ht="33.950000000000003" customHeight="1" x14ac:dyDescent="0.2">
      <c r="A4643" s="20" t="s">
        <v>21402</v>
      </c>
      <c r="B4643" s="21" t="s">
        <v>21403</v>
      </c>
      <c r="C4643" s="22" t="s">
        <v>97</v>
      </c>
      <c r="D4643" s="23" t="s">
        <v>21404</v>
      </c>
    </row>
    <row r="4644" spans="1:4" ht="33.950000000000003" customHeight="1" x14ac:dyDescent="0.2">
      <c r="A4644" s="20" t="s">
        <v>21405</v>
      </c>
      <c r="B4644" s="21" t="s">
        <v>21406</v>
      </c>
      <c r="C4644" s="22" t="s">
        <v>97</v>
      </c>
      <c r="D4644" s="23" t="s">
        <v>21407</v>
      </c>
    </row>
    <row r="4645" spans="1:4" ht="33.950000000000003" customHeight="1" x14ac:dyDescent="0.2">
      <c r="A4645" s="20" t="s">
        <v>21408</v>
      </c>
      <c r="B4645" s="21" t="s">
        <v>21409</v>
      </c>
      <c r="C4645" s="22" t="s">
        <v>97</v>
      </c>
      <c r="D4645" s="23" t="s">
        <v>21410</v>
      </c>
    </row>
    <row r="4646" spans="1:4" ht="33.950000000000003" customHeight="1" x14ac:dyDescent="0.2">
      <c r="A4646" s="20" t="s">
        <v>21411</v>
      </c>
      <c r="B4646" s="21" t="s">
        <v>21412</v>
      </c>
      <c r="C4646" s="22" t="s">
        <v>97</v>
      </c>
      <c r="D4646" s="23" t="s">
        <v>21413</v>
      </c>
    </row>
    <row r="4647" spans="1:4" ht="33.950000000000003" customHeight="1" x14ac:dyDescent="0.2">
      <c r="A4647" s="20" t="s">
        <v>21414</v>
      </c>
      <c r="B4647" s="21" t="s">
        <v>21415</v>
      </c>
      <c r="C4647" s="22" t="s">
        <v>97</v>
      </c>
      <c r="D4647" s="23" t="s">
        <v>21416</v>
      </c>
    </row>
    <row r="4648" spans="1:4" ht="33.950000000000003" customHeight="1" x14ac:dyDescent="0.2">
      <c r="A4648" s="20" t="s">
        <v>21417</v>
      </c>
      <c r="B4648" s="21" t="s">
        <v>21418</v>
      </c>
      <c r="C4648" s="22" t="s">
        <v>97</v>
      </c>
      <c r="D4648" s="23" t="s">
        <v>20545</v>
      </c>
    </row>
    <row r="4649" spans="1:4" ht="33.950000000000003" customHeight="1" x14ac:dyDescent="0.2">
      <c r="A4649" s="20" t="s">
        <v>21419</v>
      </c>
      <c r="B4649" s="21" t="s">
        <v>21420</v>
      </c>
      <c r="C4649" s="22" t="s">
        <v>97</v>
      </c>
      <c r="D4649" s="23" t="s">
        <v>21421</v>
      </c>
    </row>
    <row r="4650" spans="1:4" ht="33.950000000000003" customHeight="1" x14ac:dyDescent="0.2">
      <c r="A4650" s="20" t="s">
        <v>21422</v>
      </c>
      <c r="B4650" s="21" t="s">
        <v>21423</v>
      </c>
      <c r="C4650" s="22" t="s">
        <v>97</v>
      </c>
      <c r="D4650" s="23" t="s">
        <v>21424</v>
      </c>
    </row>
    <row r="4651" spans="1:4" ht="33.950000000000003" customHeight="1" x14ac:dyDescent="0.2">
      <c r="A4651" s="20" t="s">
        <v>21425</v>
      </c>
      <c r="B4651" s="21" t="s">
        <v>21426</v>
      </c>
      <c r="C4651" s="22" t="s">
        <v>97</v>
      </c>
      <c r="D4651" s="23" t="s">
        <v>21427</v>
      </c>
    </row>
    <row r="4652" spans="1:4" ht="33.950000000000003" customHeight="1" x14ac:dyDescent="0.2">
      <c r="A4652" s="20" t="s">
        <v>21428</v>
      </c>
      <c r="B4652" s="21" t="s">
        <v>21429</v>
      </c>
      <c r="C4652" s="22" t="s">
        <v>97</v>
      </c>
      <c r="D4652" s="23" t="s">
        <v>21430</v>
      </c>
    </row>
    <row r="4653" spans="1:4" ht="33.950000000000003" customHeight="1" x14ac:dyDescent="0.2">
      <c r="A4653" s="20" t="s">
        <v>21431</v>
      </c>
      <c r="B4653" s="21" t="s">
        <v>21432</v>
      </c>
      <c r="C4653" s="22" t="s">
        <v>97</v>
      </c>
      <c r="D4653" s="23" t="s">
        <v>21433</v>
      </c>
    </row>
    <row r="4654" spans="1:4" ht="33.950000000000003" customHeight="1" x14ac:dyDescent="0.2">
      <c r="A4654" s="20" t="s">
        <v>21434</v>
      </c>
      <c r="B4654" s="21" t="s">
        <v>21435</v>
      </c>
      <c r="C4654" s="22" t="s">
        <v>97</v>
      </c>
      <c r="D4654" s="23" t="s">
        <v>21436</v>
      </c>
    </row>
    <row r="4655" spans="1:4" ht="33.950000000000003" customHeight="1" x14ac:dyDescent="0.2">
      <c r="A4655" s="20" t="s">
        <v>21437</v>
      </c>
      <c r="B4655" s="21" t="s">
        <v>21438</v>
      </c>
      <c r="C4655" s="22" t="s">
        <v>97</v>
      </c>
      <c r="D4655" s="23" t="s">
        <v>21439</v>
      </c>
    </row>
    <row r="4656" spans="1:4" ht="33.950000000000003" customHeight="1" x14ac:dyDescent="0.2">
      <c r="A4656" s="20" t="s">
        <v>21440</v>
      </c>
      <c r="B4656" s="21" t="s">
        <v>21441</v>
      </c>
      <c r="C4656" s="22" t="s">
        <v>97</v>
      </c>
      <c r="D4656" s="23" t="s">
        <v>21442</v>
      </c>
    </row>
    <row r="4657" spans="1:4" ht="33.950000000000003" customHeight="1" x14ac:dyDescent="0.2">
      <c r="A4657" s="20" t="s">
        <v>21443</v>
      </c>
      <c r="B4657" s="21" t="s">
        <v>21444</v>
      </c>
      <c r="C4657" s="22" t="s">
        <v>97</v>
      </c>
      <c r="D4657" s="23" t="s">
        <v>21445</v>
      </c>
    </row>
    <row r="4658" spans="1:4" ht="33.950000000000003" customHeight="1" x14ac:dyDescent="0.2">
      <c r="A4658" s="20" t="s">
        <v>21446</v>
      </c>
      <c r="B4658" s="21" t="s">
        <v>21447</v>
      </c>
      <c r="C4658" s="22" t="s">
        <v>97</v>
      </c>
      <c r="D4658" s="23" t="s">
        <v>21448</v>
      </c>
    </row>
    <row r="4659" spans="1:4" ht="33.950000000000003" customHeight="1" x14ac:dyDescent="0.2">
      <c r="A4659" s="20" t="s">
        <v>21449</v>
      </c>
      <c r="B4659" s="21" t="s">
        <v>21450</v>
      </c>
      <c r="C4659" s="22" t="s">
        <v>97</v>
      </c>
      <c r="D4659" s="23" t="s">
        <v>21451</v>
      </c>
    </row>
    <row r="4660" spans="1:4" ht="33.950000000000003" customHeight="1" x14ac:dyDescent="0.2">
      <c r="A4660" s="20" t="s">
        <v>21452</v>
      </c>
      <c r="B4660" s="21" t="s">
        <v>21453</v>
      </c>
      <c r="C4660" s="22" t="s">
        <v>97</v>
      </c>
      <c r="D4660" s="23" t="s">
        <v>21454</v>
      </c>
    </row>
    <row r="4661" spans="1:4" ht="33.950000000000003" customHeight="1" x14ac:dyDescent="0.2">
      <c r="A4661" s="20" t="s">
        <v>21455</v>
      </c>
      <c r="B4661" s="21" t="s">
        <v>21456</v>
      </c>
      <c r="C4661" s="22" t="s">
        <v>97</v>
      </c>
      <c r="D4661" s="23" t="s">
        <v>21457</v>
      </c>
    </row>
    <row r="4662" spans="1:4" ht="33.950000000000003" customHeight="1" x14ac:dyDescent="0.2">
      <c r="A4662" s="20" t="s">
        <v>21458</v>
      </c>
      <c r="B4662" s="21" t="s">
        <v>21459</v>
      </c>
      <c r="C4662" s="22" t="s">
        <v>97</v>
      </c>
      <c r="D4662" s="23" t="s">
        <v>21460</v>
      </c>
    </row>
    <row r="4663" spans="1:4" ht="33.950000000000003" customHeight="1" x14ac:dyDescent="0.2">
      <c r="A4663" s="20" t="s">
        <v>21461</v>
      </c>
      <c r="B4663" s="21" t="s">
        <v>21462</v>
      </c>
      <c r="C4663" s="22" t="s">
        <v>97</v>
      </c>
      <c r="D4663" s="23" t="s">
        <v>21463</v>
      </c>
    </row>
    <row r="4664" spans="1:4" ht="33.950000000000003" customHeight="1" x14ac:dyDescent="0.2">
      <c r="A4664" s="20" t="s">
        <v>21464</v>
      </c>
      <c r="B4664" s="21" t="s">
        <v>21465</v>
      </c>
      <c r="C4664" s="22" t="s">
        <v>97</v>
      </c>
      <c r="D4664" s="23" t="s">
        <v>21466</v>
      </c>
    </row>
    <row r="4665" spans="1:4" ht="33.950000000000003" customHeight="1" x14ac:dyDescent="0.2">
      <c r="A4665" s="20" t="s">
        <v>21467</v>
      </c>
      <c r="B4665" s="21" t="s">
        <v>21468</v>
      </c>
      <c r="C4665" s="22" t="s">
        <v>97</v>
      </c>
      <c r="D4665" s="23" t="s">
        <v>21469</v>
      </c>
    </row>
    <row r="4666" spans="1:4" ht="33.950000000000003" customHeight="1" x14ac:dyDescent="0.2">
      <c r="A4666" s="20" t="s">
        <v>21470</v>
      </c>
      <c r="B4666" s="21" t="s">
        <v>21471</v>
      </c>
      <c r="C4666" s="22" t="s">
        <v>97</v>
      </c>
      <c r="D4666" s="23" t="s">
        <v>21469</v>
      </c>
    </row>
    <row r="4667" spans="1:4" ht="33.950000000000003" customHeight="1" x14ac:dyDescent="0.2">
      <c r="A4667" s="20" t="s">
        <v>21472</v>
      </c>
      <c r="B4667" s="21" t="s">
        <v>21473</v>
      </c>
      <c r="C4667" s="22" t="s">
        <v>97</v>
      </c>
      <c r="D4667" s="23" t="s">
        <v>21474</v>
      </c>
    </row>
    <row r="4668" spans="1:4" ht="33.950000000000003" customHeight="1" x14ac:dyDescent="0.2">
      <c r="A4668" s="20" t="s">
        <v>21475</v>
      </c>
      <c r="B4668" s="21" t="s">
        <v>21476</v>
      </c>
      <c r="C4668" s="22" t="s">
        <v>97</v>
      </c>
      <c r="D4668" s="23" t="s">
        <v>21477</v>
      </c>
    </row>
    <row r="4669" spans="1:4" ht="33.950000000000003" customHeight="1" x14ac:dyDescent="0.2">
      <c r="A4669" s="20" t="s">
        <v>21478</v>
      </c>
      <c r="B4669" s="21" t="s">
        <v>21479</v>
      </c>
      <c r="C4669" s="22" t="s">
        <v>97</v>
      </c>
      <c r="D4669" s="23" t="s">
        <v>21480</v>
      </c>
    </row>
    <row r="4670" spans="1:4" ht="33.950000000000003" customHeight="1" x14ac:dyDescent="0.2">
      <c r="A4670" s="20" t="s">
        <v>21481</v>
      </c>
      <c r="B4670" s="21" t="s">
        <v>21482</v>
      </c>
      <c r="C4670" s="22" t="s">
        <v>97</v>
      </c>
      <c r="D4670" s="23" t="s">
        <v>21483</v>
      </c>
    </row>
    <row r="4671" spans="1:4" ht="33.950000000000003" customHeight="1" x14ac:dyDescent="0.2">
      <c r="A4671" s="20" t="s">
        <v>21484</v>
      </c>
      <c r="B4671" s="21" t="s">
        <v>21485</v>
      </c>
      <c r="C4671" s="22" t="s">
        <v>97</v>
      </c>
      <c r="D4671" s="23" t="s">
        <v>21486</v>
      </c>
    </row>
    <row r="4672" spans="1:4" ht="33.950000000000003" customHeight="1" x14ac:dyDescent="0.2">
      <c r="A4672" s="20" t="s">
        <v>21487</v>
      </c>
      <c r="B4672" s="21" t="s">
        <v>21488</v>
      </c>
      <c r="C4672" s="22" t="s">
        <v>97</v>
      </c>
      <c r="D4672" s="23" t="s">
        <v>21489</v>
      </c>
    </row>
    <row r="4673" spans="1:4" ht="33.950000000000003" customHeight="1" x14ac:dyDescent="0.2">
      <c r="A4673" s="20" t="s">
        <v>21490</v>
      </c>
      <c r="B4673" s="21" t="s">
        <v>21491</v>
      </c>
      <c r="C4673" s="22" t="s">
        <v>97</v>
      </c>
      <c r="D4673" s="23" t="s">
        <v>21492</v>
      </c>
    </row>
    <row r="4674" spans="1:4" ht="33.950000000000003" customHeight="1" x14ac:dyDescent="0.2">
      <c r="A4674" s="20" t="s">
        <v>21493</v>
      </c>
      <c r="B4674" s="21" t="s">
        <v>21494</v>
      </c>
      <c r="C4674" s="22" t="s">
        <v>97</v>
      </c>
      <c r="D4674" s="23" t="s">
        <v>21495</v>
      </c>
    </row>
    <row r="4675" spans="1:4" ht="33.950000000000003" customHeight="1" x14ac:dyDescent="0.2">
      <c r="A4675" s="20" t="s">
        <v>21496</v>
      </c>
      <c r="B4675" s="21" t="s">
        <v>21497</v>
      </c>
      <c r="C4675" s="22" t="s">
        <v>97</v>
      </c>
      <c r="D4675" s="23" t="s">
        <v>21498</v>
      </c>
    </row>
    <row r="4676" spans="1:4" ht="33.950000000000003" customHeight="1" x14ac:dyDescent="0.2">
      <c r="A4676" s="20" t="s">
        <v>21499</v>
      </c>
      <c r="B4676" s="21" t="s">
        <v>21500</v>
      </c>
      <c r="C4676" s="22" t="s">
        <v>97</v>
      </c>
      <c r="D4676" s="23" t="s">
        <v>21501</v>
      </c>
    </row>
    <row r="4677" spans="1:4" ht="33.950000000000003" customHeight="1" x14ac:dyDescent="0.2">
      <c r="A4677" s="20" t="s">
        <v>21502</v>
      </c>
      <c r="B4677" s="21" t="s">
        <v>21503</v>
      </c>
      <c r="C4677" s="22" t="s">
        <v>97</v>
      </c>
      <c r="D4677" s="23" t="s">
        <v>21504</v>
      </c>
    </row>
    <row r="4678" spans="1:4" ht="33.950000000000003" customHeight="1" x14ac:dyDescent="0.2">
      <c r="A4678" s="20" t="s">
        <v>21505</v>
      </c>
      <c r="B4678" s="21" t="s">
        <v>21506</v>
      </c>
      <c r="C4678" s="22" t="s">
        <v>97</v>
      </c>
      <c r="D4678" s="23" t="s">
        <v>9091</v>
      </c>
    </row>
    <row r="4679" spans="1:4" ht="33.950000000000003" customHeight="1" x14ac:dyDescent="0.2">
      <c r="A4679" s="20" t="s">
        <v>21507</v>
      </c>
      <c r="B4679" s="21" t="s">
        <v>21508</v>
      </c>
      <c r="C4679" s="22" t="s">
        <v>97</v>
      </c>
      <c r="D4679" s="23" t="s">
        <v>21509</v>
      </c>
    </row>
    <row r="4680" spans="1:4" ht="33.950000000000003" customHeight="1" x14ac:dyDescent="0.2">
      <c r="A4680" s="20" t="s">
        <v>21510</v>
      </c>
      <c r="B4680" s="21" t="s">
        <v>21511</v>
      </c>
      <c r="C4680" s="22" t="s">
        <v>97</v>
      </c>
      <c r="D4680" s="23" t="s">
        <v>21512</v>
      </c>
    </row>
    <row r="4681" spans="1:4" ht="33.950000000000003" customHeight="1" x14ac:dyDescent="0.2">
      <c r="A4681" s="20" t="s">
        <v>21513</v>
      </c>
      <c r="B4681" s="21" t="s">
        <v>21514</v>
      </c>
      <c r="C4681" s="22" t="s">
        <v>97</v>
      </c>
      <c r="D4681" s="23" t="s">
        <v>11391</v>
      </c>
    </row>
    <row r="4682" spans="1:4" ht="33.950000000000003" customHeight="1" x14ac:dyDescent="0.2">
      <c r="A4682" s="20" t="s">
        <v>21515</v>
      </c>
      <c r="B4682" s="21" t="s">
        <v>21516</v>
      </c>
      <c r="C4682" s="22" t="s">
        <v>97</v>
      </c>
      <c r="D4682" s="23" t="s">
        <v>16873</v>
      </c>
    </row>
    <row r="4683" spans="1:4" ht="33.950000000000003" customHeight="1" x14ac:dyDescent="0.2">
      <c r="A4683" s="20" t="s">
        <v>21517</v>
      </c>
      <c r="B4683" s="21" t="s">
        <v>21518</v>
      </c>
      <c r="C4683" s="22" t="s">
        <v>97</v>
      </c>
      <c r="D4683" s="23" t="s">
        <v>21519</v>
      </c>
    </row>
    <row r="4684" spans="1:4" ht="33.950000000000003" customHeight="1" x14ac:dyDescent="0.2">
      <c r="A4684" s="20" t="s">
        <v>21520</v>
      </c>
      <c r="B4684" s="21" t="s">
        <v>21521</v>
      </c>
      <c r="C4684" s="22" t="s">
        <v>97</v>
      </c>
      <c r="D4684" s="23" t="s">
        <v>21522</v>
      </c>
    </row>
    <row r="4685" spans="1:4" ht="33.950000000000003" customHeight="1" x14ac:dyDescent="0.2">
      <c r="A4685" s="20" t="s">
        <v>21523</v>
      </c>
      <c r="B4685" s="21" t="s">
        <v>21524</v>
      </c>
      <c r="C4685" s="22" t="s">
        <v>97</v>
      </c>
      <c r="D4685" s="23" t="s">
        <v>21525</v>
      </c>
    </row>
    <row r="4686" spans="1:4" ht="33.950000000000003" customHeight="1" x14ac:dyDescent="0.2">
      <c r="A4686" s="20" t="s">
        <v>21526</v>
      </c>
      <c r="B4686" s="21" t="s">
        <v>21527</v>
      </c>
      <c r="C4686" s="22" t="s">
        <v>97</v>
      </c>
      <c r="D4686" s="23" t="s">
        <v>21528</v>
      </c>
    </row>
    <row r="4687" spans="1:4" ht="33.950000000000003" customHeight="1" x14ac:dyDescent="0.2">
      <c r="A4687" s="20" t="s">
        <v>21529</v>
      </c>
      <c r="B4687" s="21" t="s">
        <v>21530</v>
      </c>
      <c r="C4687" s="22" t="s">
        <v>97</v>
      </c>
      <c r="D4687" s="23" t="s">
        <v>21531</v>
      </c>
    </row>
    <row r="4688" spans="1:4" ht="33.950000000000003" customHeight="1" x14ac:dyDescent="0.2">
      <c r="A4688" s="20" t="s">
        <v>21532</v>
      </c>
      <c r="B4688" s="21" t="s">
        <v>21533</v>
      </c>
      <c r="C4688" s="22" t="s">
        <v>97</v>
      </c>
      <c r="D4688" s="23" t="s">
        <v>21534</v>
      </c>
    </row>
    <row r="4689" spans="1:4" ht="33.950000000000003" customHeight="1" x14ac:dyDescent="0.2">
      <c r="A4689" s="20" t="s">
        <v>21535</v>
      </c>
      <c r="B4689" s="21" t="s">
        <v>21536</v>
      </c>
      <c r="C4689" s="22" t="s">
        <v>97</v>
      </c>
      <c r="D4689" s="23" t="s">
        <v>21537</v>
      </c>
    </row>
    <row r="4690" spans="1:4" ht="33.950000000000003" customHeight="1" x14ac:dyDescent="0.2">
      <c r="A4690" s="20" t="s">
        <v>21538</v>
      </c>
      <c r="B4690" s="21" t="s">
        <v>21539</v>
      </c>
      <c r="C4690" s="22" t="s">
        <v>97</v>
      </c>
      <c r="D4690" s="23" t="s">
        <v>21540</v>
      </c>
    </row>
    <row r="4691" spans="1:4" ht="33.950000000000003" customHeight="1" x14ac:dyDescent="0.2">
      <c r="A4691" s="20" t="s">
        <v>21541</v>
      </c>
      <c r="B4691" s="21" t="s">
        <v>21542</v>
      </c>
      <c r="C4691" s="22" t="s">
        <v>97</v>
      </c>
      <c r="D4691" s="23" t="s">
        <v>21540</v>
      </c>
    </row>
    <row r="4692" spans="1:4" ht="33.950000000000003" customHeight="1" x14ac:dyDescent="0.2">
      <c r="A4692" s="20" t="s">
        <v>21543</v>
      </c>
      <c r="B4692" s="21" t="s">
        <v>21544</v>
      </c>
      <c r="C4692" s="22" t="s">
        <v>97</v>
      </c>
      <c r="D4692" s="23" t="s">
        <v>21545</v>
      </c>
    </row>
    <row r="4693" spans="1:4" ht="33.950000000000003" customHeight="1" x14ac:dyDescent="0.2">
      <c r="A4693" s="20" t="s">
        <v>21546</v>
      </c>
      <c r="B4693" s="21" t="s">
        <v>21547</v>
      </c>
      <c r="C4693" s="22" t="s">
        <v>97</v>
      </c>
      <c r="D4693" s="23" t="s">
        <v>21545</v>
      </c>
    </row>
    <row r="4694" spans="1:4" ht="33.950000000000003" customHeight="1" x14ac:dyDescent="0.2">
      <c r="A4694" s="20" t="s">
        <v>21548</v>
      </c>
      <c r="B4694" s="21" t="s">
        <v>21549</v>
      </c>
      <c r="C4694" s="22" t="s">
        <v>97</v>
      </c>
      <c r="D4694" s="23" t="s">
        <v>21550</v>
      </c>
    </row>
    <row r="4695" spans="1:4" ht="33.950000000000003" customHeight="1" x14ac:dyDescent="0.2">
      <c r="A4695" s="20" t="s">
        <v>21551</v>
      </c>
      <c r="B4695" s="21" t="s">
        <v>21552</v>
      </c>
      <c r="C4695" s="22" t="s">
        <v>97</v>
      </c>
      <c r="D4695" s="23" t="s">
        <v>21550</v>
      </c>
    </row>
    <row r="4696" spans="1:4" ht="33.950000000000003" customHeight="1" x14ac:dyDescent="0.2">
      <c r="A4696" s="20" t="s">
        <v>21553</v>
      </c>
      <c r="B4696" s="21" t="s">
        <v>21554</v>
      </c>
      <c r="C4696" s="22" t="s">
        <v>97</v>
      </c>
      <c r="D4696" s="23" t="s">
        <v>21555</v>
      </c>
    </row>
    <row r="4697" spans="1:4" ht="33.950000000000003" customHeight="1" x14ac:dyDescent="0.2">
      <c r="A4697" s="20" t="s">
        <v>21556</v>
      </c>
      <c r="B4697" s="21" t="s">
        <v>21557</v>
      </c>
      <c r="C4697" s="22" t="s">
        <v>97</v>
      </c>
      <c r="D4697" s="23" t="s">
        <v>21558</v>
      </c>
    </row>
    <row r="4698" spans="1:4" ht="33.950000000000003" customHeight="1" x14ac:dyDescent="0.2">
      <c r="A4698" s="20" t="s">
        <v>21559</v>
      </c>
      <c r="B4698" s="21" t="s">
        <v>21560</v>
      </c>
      <c r="C4698" s="22" t="s">
        <v>97</v>
      </c>
      <c r="D4698" s="23" t="s">
        <v>21561</v>
      </c>
    </row>
    <row r="4699" spans="1:4" ht="33.950000000000003" customHeight="1" x14ac:dyDescent="0.2">
      <c r="A4699" s="20" t="s">
        <v>21562</v>
      </c>
      <c r="B4699" s="21" t="s">
        <v>21563</v>
      </c>
      <c r="C4699" s="22" t="s">
        <v>97</v>
      </c>
      <c r="D4699" s="23" t="s">
        <v>21564</v>
      </c>
    </row>
    <row r="4700" spans="1:4" ht="33.950000000000003" customHeight="1" x14ac:dyDescent="0.2">
      <c r="A4700" s="20" t="s">
        <v>21565</v>
      </c>
      <c r="B4700" s="21" t="s">
        <v>21566</v>
      </c>
      <c r="C4700" s="22" t="s">
        <v>97</v>
      </c>
      <c r="D4700" s="23" t="s">
        <v>21567</v>
      </c>
    </row>
    <row r="4701" spans="1:4" ht="33.950000000000003" customHeight="1" x14ac:dyDescent="0.2">
      <c r="A4701" s="20" t="s">
        <v>21568</v>
      </c>
      <c r="B4701" s="21" t="s">
        <v>21569</v>
      </c>
      <c r="C4701" s="22" t="s">
        <v>97</v>
      </c>
      <c r="D4701" s="23" t="s">
        <v>21570</v>
      </c>
    </row>
    <row r="4702" spans="1:4" ht="33.950000000000003" customHeight="1" x14ac:dyDescent="0.2">
      <c r="A4702" s="20" t="s">
        <v>21571</v>
      </c>
      <c r="B4702" s="21" t="s">
        <v>21572</v>
      </c>
      <c r="C4702" s="22" t="s">
        <v>97</v>
      </c>
      <c r="D4702" s="23" t="s">
        <v>21573</v>
      </c>
    </row>
    <row r="4703" spans="1:4" ht="33.950000000000003" customHeight="1" x14ac:dyDescent="0.2">
      <c r="A4703" s="20" t="s">
        <v>21574</v>
      </c>
      <c r="B4703" s="21" t="s">
        <v>21575</v>
      </c>
      <c r="C4703" s="22" t="s">
        <v>97</v>
      </c>
      <c r="D4703" s="23" t="s">
        <v>21576</v>
      </c>
    </row>
    <row r="4704" spans="1:4" ht="33.950000000000003" customHeight="1" x14ac:dyDescent="0.2">
      <c r="A4704" s="20" t="s">
        <v>21577</v>
      </c>
      <c r="B4704" s="21" t="s">
        <v>21578</v>
      </c>
      <c r="C4704" s="22" t="s">
        <v>97</v>
      </c>
      <c r="D4704" s="23" t="s">
        <v>21579</v>
      </c>
    </row>
    <row r="4705" spans="1:4" ht="33.950000000000003" customHeight="1" x14ac:dyDescent="0.2">
      <c r="A4705" s="20" t="s">
        <v>21580</v>
      </c>
      <c r="B4705" s="21" t="s">
        <v>21581</v>
      </c>
      <c r="C4705" s="22" t="s">
        <v>97</v>
      </c>
      <c r="D4705" s="23" t="s">
        <v>21582</v>
      </c>
    </row>
    <row r="4706" spans="1:4" ht="33.950000000000003" customHeight="1" x14ac:dyDescent="0.2">
      <c r="A4706" s="20" t="s">
        <v>21583</v>
      </c>
      <c r="B4706" s="21" t="s">
        <v>21584</v>
      </c>
      <c r="C4706" s="22" t="s">
        <v>97</v>
      </c>
      <c r="D4706" s="23" t="s">
        <v>21585</v>
      </c>
    </row>
    <row r="4707" spans="1:4" ht="33.950000000000003" customHeight="1" x14ac:dyDescent="0.2">
      <c r="A4707" s="20" t="s">
        <v>21586</v>
      </c>
      <c r="B4707" s="21" t="s">
        <v>21587</v>
      </c>
      <c r="C4707" s="22" t="s">
        <v>97</v>
      </c>
      <c r="D4707" s="23" t="s">
        <v>21588</v>
      </c>
    </row>
    <row r="4708" spans="1:4" ht="33.950000000000003" customHeight="1" x14ac:dyDescent="0.2">
      <c r="A4708" s="20" t="s">
        <v>21589</v>
      </c>
      <c r="B4708" s="21" t="s">
        <v>21590</v>
      </c>
      <c r="C4708" s="22" t="s">
        <v>97</v>
      </c>
      <c r="D4708" s="23" t="s">
        <v>21591</v>
      </c>
    </row>
    <row r="4709" spans="1:4" ht="33.950000000000003" customHeight="1" x14ac:dyDescent="0.2">
      <c r="A4709" s="20" t="s">
        <v>21592</v>
      </c>
      <c r="B4709" s="21" t="s">
        <v>21593</v>
      </c>
      <c r="C4709" s="22" t="s">
        <v>97</v>
      </c>
      <c r="D4709" s="23" t="s">
        <v>21594</v>
      </c>
    </row>
    <row r="4710" spans="1:4" ht="33.950000000000003" customHeight="1" x14ac:dyDescent="0.2">
      <c r="A4710" s="20" t="s">
        <v>21595</v>
      </c>
      <c r="B4710" s="21" t="s">
        <v>21596</v>
      </c>
      <c r="C4710" s="22" t="s">
        <v>97</v>
      </c>
      <c r="D4710" s="23" t="s">
        <v>11429</v>
      </c>
    </row>
    <row r="4711" spans="1:4" ht="33.950000000000003" customHeight="1" x14ac:dyDescent="0.2">
      <c r="A4711" s="20" t="s">
        <v>21597</v>
      </c>
      <c r="B4711" s="21" t="s">
        <v>21598</v>
      </c>
      <c r="C4711" s="22" t="s">
        <v>97</v>
      </c>
      <c r="D4711" s="23" t="s">
        <v>21599</v>
      </c>
    </row>
    <row r="4712" spans="1:4" ht="33.950000000000003" customHeight="1" x14ac:dyDescent="0.2">
      <c r="A4712" s="20" t="s">
        <v>21600</v>
      </c>
      <c r="B4712" s="21" t="s">
        <v>21601</v>
      </c>
      <c r="C4712" s="22" t="s">
        <v>97</v>
      </c>
      <c r="D4712" s="23" t="s">
        <v>21602</v>
      </c>
    </row>
    <row r="4713" spans="1:4" ht="33.950000000000003" customHeight="1" x14ac:dyDescent="0.2">
      <c r="A4713" s="20" t="s">
        <v>21603</v>
      </c>
      <c r="B4713" s="21" t="s">
        <v>21604</v>
      </c>
      <c r="C4713" s="22" t="s">
        <v>97</v>
      </c>
      <c r="D4713" s="23" t="s">
        <v>21605</v>
      </c>
    </row>
    <row r="4714" spans="1:4" ht="33.950000000000003" customHeight="1" x14ac:dyDescent="0.2">
      <c r="A4714" s="20" t="s">
        <v>21606</v>
      </c>
      <c r="B4714" s="21" t="s">
        <v>21607</v>
      </c>
      <c r="C4714" s="22" t="s">
        <v>97</v>
      </c>
      <c r="D4714" s="23" t="s">
        <v>21608</v>
      </c>
    </row>
    <row r="4715" spans="1:4" ht="33.950000000000003" customHeight="1" x14ac:dyDescent="0.2">
      <c r="A4715" s="20" t="s">
        <v>21609</v>
      </c>
      <c r="B4715" s="21" t="s">
        <v>21610</v>
      </c>
      <c r="C4715" s="22" t="s">
        <v>97</v>
      </c>
      <c r="D4715" s="23" t="s">
        <v>21611</v>
      </c>
    </row>
    <row r="4716" spans="1:4" ht="33.950000000000003" customHeight="1" x14ac:dyDescent="0.2">
      <c r="A4716" s="20" t="s">
        <v>21612</v>
      </c>
      <c r="B4716" s="21" t="s">
        <v>21613</v>
      </c>
      <c r="C4716" s="22" t="s">
        <v>97</v>
      </c>
      <c r="D4716" s="23" t="s">
        <v>21614</v>
      </c>
    </row>
    <row r="4717" spans="1:4" ht="33.950000000000003" customHeight="1" x14ac:dyDescent="0.2">
      <c r="A4717" s="20" t="s">
        <v>21615</v>
      </c>
      <c r="B4717" s="21" t="s">
        <v>21616</v>
      </c>
      <c r="C4717" s="22" t="s">
        <v>97</v>
      </c>
      <c r="D4717" s="23" t="s">
        <v>21617</v>
      </c>
    </row>
    <row r="4718" spans="1:4" ht="33.950000000000003" customHeight="1" x14ac:dyDescent="0.2">
      <c r="A4718" s="20" t="s">
        <v>21618</v>
      </c>
      <c r="B4718" s="21" t="s">
        <v>21619</v>
      </c>
      <c r="C4718" s="22" t="s">
        <v>97</v>
      </c>
      <c r="D4718" s="23" t="s">
        <v>21620</v>
      </c>
    </row>
    <row r="4719" spans="1:4" ht="33.950000000000003" customHeight="1" x14ac:dyDescent="0.2">
      <c r="A4719" s="20" t="s">
        <v>21621</v>
      </c>
      <c r="B4719" s="21" t="s">
        <v>21622</v>
      </c>
      <c r="C4719" s="22" t="s">
        <v>97</v>
      </c>
      <c r="D4719" s="23" t="s">
        <v>21623</v>
      </c>
    </row>
    <row r="4720" spans="1:4" ht="33.950000000000003" customHeight="1" x14ac:dyDescent="0.2">
      <c r="A4720" s="20" t="s">
        <v>21624</v>
      </c>
      <c r="B4720" s="21" t="s">
        <v>21625</v>
      </c>
      <c r="C4720" s="22" t="s">
        <v>97</v>
      </c>
      <c r="D4720" s="23" t="s">
        <v>21626</v>
      </c>
    </row>
    <row r="4721" spans="1:4" ht="33.950000000000003" customHeight="1" x14ac:dyDescent="0.2">
      <c r="A4721" s="20" t="s">
        <v>21627</v>
      </c>
      <c r="B4721" s="21" t="s">
        <v>21628</v>
      </c>
      <c r="C4721" s="22" t="s">
        <v>97</v>
      </c>
      <c r="D4721" s="23" t="s">
        <v>21626</v>
      </c>
    </row>
    <row r="4722" spans="1:4" ht="33.950000000000003" customHeight="1" x14ac:dyDescent="0.2">
      <c r="A4722" s="20" t="s">
        <v>21629</v>
      </c>
      <c r="B4722" s="21" t="s">
        <v>21630</v>
      </c>
      <c r="C4722" s="22" t="s">
        <v>97</v>
      </c>
      <c r="D4722" s="23" t="s">
        <v>21631</v>
      </c>
    </row>
    <row r="4723" spans="1:4" ht="33.950000000000003" customHeight="1" x14ac:dyDescent="0.2">
      <c r="A4723" s="20" t="s">
        <v>21632</v>
      </c>
      <c r="B4723" s="21" t="s">
        <v>21633</v>
      </c>
      <c r="C4723" s="22" t="s">
        <v>97</v>
      </c>
      <c r="D4723" s="23" t="s">
        <v>21631</v>
      </c>
    </row>
    <row r="4724" spans="1:4" ht="33.950000000000003" customHeight="1" x14ac:dyDescent="0.2">
      <c r="A4724" s="20" t="s">
        <v>21634</v>
      </c>
      <c r="B4724" s="21" t="s">
        <v>21635</v>
      </c>
      <c r="C4724" s="22" t="s">
        <v>97</v>
      </c>
      <c r="D4724" s="23" t="s">
        <v>21636</v>
      </c>
    </row>
    <row r="4725" spans="1:4" ht="33.950000000000003" customHeight="1" x14ac:dyDescent="0.2">
      <c r="A4725" s="20" t="s">
        <v>21637</v>
      </c>
      <c r="B4725" s="21" t="s">
        <v>21638</v>
      </c>
      <c r="C4725" s="22" t="s">
        <v>97</v>
      </c>
      <c r="D4725" s="23" t="s">
        <v>21636</v>
      </c>
    </row>
    <row r="4726" spans="1:4" ht="33.950000000000003" customHeight="1" x14ac:dyDescent="0.2">
      <c r="A4726" s="20" t="s">
        <v>21639</v>
      </c>
      <c r="B4726" s="21" t="s">
        <v>21640</v>
      </c>
      <c r="C4726" s="22" t="s">
        <v>97</v>
      </c>
      <c r="D4726" s="23" t="s">
        <v>21641</v>
      </c>
    </row>
    <row r="4727" spans="1:4" ht="33.950000000000003" customHeight="1" x14ac:dyDescent="0.2">
      <c r="A4727" s="20" t="s">
        <v>21642</v>
      </c>
      <c r="B4727" s="21" t="s">
        <v>21643</v>
      </c>
      <c r="C4727" s="22" t="s">
        <v>97</v>
      </c>
      <c r="D4727" s="23" t="s">
        <v>21644</v>
      </c>
    </row>
    <row r="4728" spans="1:4" ht="33.950000000000003" customHeight="1" x14ac:dyDescent="0.2">
      <c r="A4728" s="20" t="s">
        <v>21645</v>
      </c>
      <c r="B4728" s="21" t="s">
        <v>21646</v>
      </c>
      <c r="C4728" s="22" t="s">
        <v>97</v>
      </c>
      <c r="D4728" s="23" t="s">
        <v>21647</v>
      </c>
    </row>
    <row r="4729" spans="1:4" ht="33.950000000000003" customHeight="1" x14ac:dyDescent="0.2">
      <c r="A4729" s="20" t="s">
        <v>21648</v>
      </c>
      <c r="B4729" s="21" t="s">
        <v>21649</v>
      </c>
      <c r="C4729" s="22" t="s">
        <v>97</v>
      </c>
      <c r="D4729" s="23" t="s">
        <v>21650</v>
      </c>
    </row>
    <row r="4730" spans="1:4" ht="33.950000000000003" customHeight="1" x14ac:dyDescent="0.2">
      <c r="A4730" s="20" t="s">
        <v>21651</v>
      </c>
      <c r="B4730" s="21" t="s">
        <v>21652</v>
      </c>
      <c r="C4730" s="22" t="s">
        <v>97</v>
      </c>
      <c r="D4730" s="23" t="s">
        <v>21653</v>
      </c>
    </row>
    <row r="4731" spans="1:4" ht="33.950000000000003" customHeight="1" x14ac:dyDescent="0.2">
      <c r="A4731" s="20" t="s">
        <v>21654</v>
      </c>
      <c r="B4731" s="21" t="s">
        <v>21655</v>
      </c>
      <c r="C4731" s="22" t="s">
        <v>97</v>
      </c>
      <c r="D4731" s="23" t="s">
        <v>21656</v>
      </c>
    </row>
    <row r="4732" spans="1:4" ht="33.950000000000003" customHeight="1" x14ac:dyDescent="0.2">
      <c r="A4732" s="20" t="s">
        <v>21657</v>
      </c>
      <c r="B4732" s="21" t="s">
        <v>21658</v>
      </c>
      <c r="C4732" s="22" t="s">
        <v>97</v>
      </c>
      <c r="D4732" s="23" t="s">
        <v>21659</v>
      </c>
    </row>
    <row r="4733" spans="1:4" ht="33.950000000000003" customHeight="1" x14ac:dyDescent="0.2">
      <c r="A4733" s="20" t="s">
        <v>21660</v>
      </c>
      <c r="B4733" s="21" t="s">
        <v>21661</v>
      </c>
      <c r="C4733" s="22" t="s">
        <v>97</v>
      </c>
      <c r="D4733" s="23" t="s">
        <v>21662</v>
      </c>
    </row>
    <row r="4734" spans="1:4" ht="33.950000000000003" customHeight="1" x14ac:dyDescent="0.2">
      <c r="A4734" s="20" t="s">
        <v>21663</v>
      </c>
      <c r="B4734" s="21" t="s">
        <v>21664</v>
      </c>
      <c r="C4734" s="22" t="s">
        <v>97</v>
      </c>
      <c r="D4734" s="23" t="s">
        <v>21665</v>
      </c>
    </row>
    <row r="4735" spans="1:4" ht="33.950000000000003" customHeight="1" x14ac:dyDescent="0.2">
      <c r="A4735" s="20" t="s">
        <v>21666</v>
      </c>
      <c r="B4735" s="21" t="s">
        <v>21667</v>
      </c>
      <c r="C4735" s="22" t="s">
        <v>97</v>
      </c>
      <c r="D4735" s="23" t="s">
        <v>21668</v>
      </c>
    </row>
    <row r="4736" spans="1:4" ht="33.950000000000003" customHeight="1" x14ac:dyDescent="0.2">
      <c r="A4736" s="20" t="s">
        <v>21669</v>
      </c>
      <c r="B4736" s="21" t="s">
        <v>21670</v>
      </c>
      <c r="C4736" s="22" t="s">
        <v>97</v>
      </c>
      <c r="D4736" s="23" t="s">
        <v>21671</v>
      </c>
    </row>
    <row r="4737" spans="1:4" ht="33.950000000000003" customHeight="1" x14ac:dyDescent="0.2">
      <c r="A4737" s="20" t="s">
        <v>21672</v>
      </c>
      <c r="B4737" s="21" t="s">
        <v>21673</v>
      </c>
      <c r="C4737" s="22" t="s">
        <v>97</v>
      </c>
      <c r="D4737" s="23" t="s">
        <v>21674</v>
      </c>
    </row>
    <row r="4738" spans="1:4" ht="33.950000000000003" customHeight="1" x14ac:dyDescent="0.2">
      <c r="A4738" s="20" t="s">
        <v>21675</v>
      </c>
      <c r="B4738" s="21" t="s">
        <v>21676</v>
      </c>
      <c r="C4738" s="22" t="s">
        <v>97</v>
      </c>
      <c r="D4738" s="23" t="s">
        <v>21677</v>
      </c>
    </row>
    <row r="4739" spans="1:4" ht="33.950000000000003" customHeight="1" x14ac:dyDescent="0.2">
      <c r="A4739" s="20" t="s">
        <v>21678</v>
      </c>
      <c r="B4739" s="21" t="s">
        <v>21679</v>
      </c>
      <c r="C4739" s="22" t="s">
        <v>97</v>
      </c>
      <c r="D4739" s="23" t="s">
        <v>21680</v>
      </c>
    </row>
    <row r="4740" spans="1:4" ht="33.950000000000003" customHeight="1" x14ac:dyDescent="0.2">
      <c r="A4740" s="20" t="s">
        <v>21681</v>
      </c>
      <c r="B4740" s="21" t="s">
        <v>21682</v>
      </c>
      <c r="C4740" s="22" t="s">
        <v>97</v>
      </c>
      <c r="D4740" s="23" t="s">
        <v>21683</v>
      </c>
    </row>
    <row r="4741" spans="1:4" ht="33.950000000000003" customHeight="1" x14ac:dyDescent="0.2">
      <c r="A4741" s="20" t="s">
        <v>21684</v>
      </c>
      <c r="B4741" s="21" t="s">
        <v>21685</v>
      </c>
      <c r="C4741" s="22" t="s">
        <v>97</v>
      </c>
      <c r="D4741" s="23" t="s">
        <v>21686</v>
      </c>
    </row>
    <row r="4742" spans="1:4" ht="33.950000000000003" customHeight="1" x14ac:dyDescent="0.2">
      <c r="A4742" s="20" t="s">
        <v>21687</v>
      </c>
      <c r="B4742" s="21" t="s">
        <v>21688</v>
      </c>
      <c r="C4742" s="22" t="s">
        <v>97</v>
      </c>
      <c r="D4742" s="23" t="s">
        <v>9694</v>
      </c>
    </row>
    <row r="4743" spans="1:4" ht="33.950000000000003" customHeight="1" x14ac:dyDescent="0.2">
      <c r="A4743" s="20" t="s">
        <v>21689</v>
      </c>
      <c r="B4743" s="21" t="s">
        <v>21690</v>
      </c>
      <c r="C4743" s="22" t="s">
        <v>97</v>
      </c>
      <c r="D4743" s="23" t="s">
        <v>21691</v>
      </c>
    </row>
    <row r="4744" spans="1:4" ht="33.950000000000003" customHeight="1" x14ac:dyDescent="0.2">
      <c r="A4744" s="20" t="s">
        <v>21692</v>
      </c>
      <c r="B4744" s="21" t="s">
        <v>21693</v>
      </c>
      <c r="C4744" s="22" t="s">
        <v>97</v>
      </c>
      <c r="D4744" s="23" t="s">
        <v>21691</v>
      </c>
    </row>
    <row r="4745" spans="1:4" ht="33.950000000000003" customHeight="1" x14ac:dyDescent="0.2">
      <c r="A4745" s="20" t="s">
        <v>21694</v>
      </c>
      <c r="B4745" s="21" t="s">
        <v>21695</v>
      </c>
      <c r="C4745" s="22" t="s">
        <v>97</v>
      </c>
      <c r="D4745" s="23" t="s">
        <v>19744</v>
      </c>
    </row>
    <row r="4746" spans="1:4" ht="33.950000000000003" customHeight="1" x14ac:dyDescent="0.2">
      <c r="A4746" s="20" t="s">
        <v>21696</v>
      </c>
      <c r="B4746" s="21" t="s">
        <v>21697</v>
      </c>
      <c r="C4746" s="22" t="s">
        <v>97</v>
      </c>
      <c r="D4746" s="23" t="s">
        <v>19744</v>
      </c>
    </row>
    <row r="4747" spans="1:4" ht="33.950000000000003" customHeight="1" x14ac:dyDescent="0.2">
      <c r="A4747" s="20" t="s">
        <v>21698</v>
      </c>
      <c r="B4747" s="21" t="s">
        <v>21699</v>
      </c>
      <c r="C4747" s="22" t="s">
        <v>97</v>
      </c>
      <c r="D4747" s="23" t="s">
        <v>21700</v>
      </c>
    </row>
    <row r="4748" spans="1:4" ht="33.950000000000003" customHeight="1" x14ac:dyDescent="0.2">
      <c r="A4748" s="20" t="s">
        <v>21701</v>
      </c>
      <c r="B4748" s="21" t="s">
        <v>21702</v>
      </c>
      <c r="C4748" s="22" t="s">
        <v>97</v>
      </c>
      <c r="D4748" s="23" t="s">
        <v>21700</v>
      </c>
    </row>
    <row r="4749" spans="1:4" ht="33.950000000000003" customHeight="1" x14ac:dyDescent="0.2">
      <c r="A4749" s="20" t="s">
        <v>21703</v>
      </c>
      <c r="B4749" s="21" t="s">
        <v>21704</v>
      </c>
      <c r="C4749" s="22" t="s">
        <v>97</v>
      </c>
      <c r="D4749" s="23" t="s">
        <v>11537</v>
      </c>
    </row>
    <row r="4750" spans="1:4" ht="33.950000000000003" customHeight="1" x14ac:dyDescent="0.2">
      <c r="A4750" s="20" t="s">
        <v>21705</v>
      </c>
      <c r="B4750" s="21" t="s">
        <v>21706</v>
      </c>
      <c r="C4750" s="22" t="s">
        <v>97</v>
      </c>
      <c r="D4750" s="23" t="s">
        <v>21707</v>
      </c>
    </row>
    <row r="4751" spans="1:4" ht="33.950000000000003" customHeight="1" x14ac:dyDescent="0.2">
      <c r="A4751" s="20" t="s">
        <v>21708</v>
      </c>
      <c r="B4751" s="21" t="s">
        <v>21709</v>
      </c>
      <c r="C4751" s="22" t="s">
        <v>97</v>
      </c>
      <c r="D4751" s="23" t="s">
        <v>21710</v>
      </c>
    </row>
    <row r="4752" spans="1:4" ht="33.950000000000003" customHeight="1" x14ac:dyDescent="0.2">
      <c r="A4752" s="20" t="s">
        <v>21711</v>
      </c>
      <c r="B4752" s="21" t="s">
        <v>21712</v>
      </c>
      <c r="C4752" s="22" t="s">
        <v>97</v>
      </c>
      <c r="D4752" s="23" t="s">
        <v>21713</v>
      </c>
    </row>
    <row r="4753" spans="1:4" ht="33.950000000000003" customHeight="1" x14ac:dyDescent="0.2">
      <c r="A4753" s="20" t="s">
        <v>21714</v>
      </c>
      <c r="B4753" s="21" t="s">
        <v>21715</v>
      </c>
      <c r="C4753" s="22" t="s">
        <v>97</v>
      </c>
      <c r="D4753" s="23" t="s">
        <v>21716</v>
      </c>
    </row>
    <row r="4754" spans="1:4" ht="33.950000000000003" customHeight="1" x14ac:dyDescent="0.2">
      <c r="A4754" s="20" t="s">
        <v>21717</v>
      </c>
      <c r="B4754" s="21" t="s">
        <v>21718</v>
      </c>
      <c r="C4754" s="22" t="s">
        <v>97</v>
      </c>
      <c r="D4754" s="23" t="s">
        <v>21719</v>
      </c>
    </row>
    <row r="4755" spans="1:4" ht="33.950000000000003" customHeight="1" x14ac:dyDescent="0.2">
      <c r="A4755" s="20" t="s">
        <v>21720</v>
      </c>
      <c r="B4755" s="21" t="s">
        <v>21721</v>
      </c>
      <c r="C4755" s="22" t="s">
        <v>97</v>
      </c>
      <c r="D4755" s="23" t="s">
        <v>21722</v>
      </c>
    </row>
    <row r="4756" spans="1:4" ht="33.950000000000003" customHeight="1" x14ac:dyDescent="0.2">
      <c r="A4756" s="20" t="s">
        <v>21723</v>
      </c>
      <c r="B4756" s="21" t="s">
        <v>21724</v>
      </c>
      <c r="C4756" s="22" t="s">
        <v>97</v>
      </c>
      <c r="D4756" s="23" t="s">
        <v>21725</v>
      </c>
    </row>
    <row r="4757" spans="1:4" ht="33.950000000000003" customHeight="1" x14ac:dyDescent="0.2">
      <c r="A4757" s="20" t="s">
        <v>21726</v>
      </c>
      <c r="B4757" s="21" t="s">
        <v>21727</v>
      </c>
      <c r="C4757" s="22" t="s">
        <v>97</v>
      </c>
      <c r="D4757" s="23" t="s">
        <v>21728</v>
      </c>
    </row>
    <row r="4758" spans="1:4" ht="33.950000000000003" customHeight="1" x14ac:dyDescent="0.2">
      <c r="A4758" s="20" t="s">
        <v>21729</v>
      </c>
      <c r="B4758" s="21" t="s">
        <v>21730</v>
      </c>
      <c r="C4758" s="22" t="s">
        <v>97</v>
      </c>
      <c r="D4758" s="23" t="s">
        <v>21731</v>
      </c>
    </row>
    <row r="4759" spans="1:4" ht="33.950000000000003" customHeight="1" x14ac:dyDescent="0.2">
      <c r="A4759" s="20" t="s">
        <v>21732</v>
      </c>
      <c r="B4759" s="21" t="s">
        <v>21733</v>
      </c>
      <c r="C4759" s="22" t="s">
        <v>97</v>
      </c>
      <c r="D4759" s="23" t="s">
        <v>21734</v>
      </c>
    </row>
    <row r="4760" spans="1:4" ht="33.950000000000003" customHeight="1" x14ac:dyDescent="0.2">
      <c r="A4760" s="20" t="s">
        <v>21735</v>
      </c>
      <c r="B4760" s="21" t="s">
        <v>21736</v>
      </c>
      <c r="C4760" s="22" t="s">
        <v>97</v>
      </c>
      <c r="D4760" s="23" t="s">
        <v>21737</v>
      </c>
    </row>
    <row r="4761" spans="1:4" ht="33.950000000000003" customHeight="1" x14ac:dyDescent="0.2">
      <c r="A4761" s="20" t="s">
        <v>21738</v>
      </c>
      <c r="B4761" s="21" t="s">
        <v>21739</v>
      </c>
      <c r="C4761" s="22" t="s">
        <v>97</v>
      </c>
      <c r="D4761" s="23" t="s">
        <v>21740</v>
      </c>
    </row>
    <row r="4762" spans="1:4" ht="33.950000000000003" customHeight="1" x14ac:dyDescent="0.2">
      <c r="A4762" s="20" t="s">
        <v>21741</v>
      </c>
      <c r="B4762" s="21" t="s">
        <v>21742</v>
      </c>
      <c r="C4762" s="22" t="s">
        <v>97</v>
      </c>
      <c r="D4762" s="23" t="s">
        <v>21743</v>
      </c>
    </row>
    <row r="4763" spans="1:4" ht="33.950000000000003" customHeight="1" x14ac:dyDescent="0.2">
      <c r="A4763" s="20" t="s">
        <v>21744</v>
      </c>
      <c r="B4763" s="21" t="s">
        <v>21745</v>
      </c>
      <c r="C4763" s="22" t="s">
        <v>97</v>
      </c>
      <c r="D4763" s="23" t="s">
        <v>21746</v>
      </c>
    </row>
    <row r="4764" spans="1:4" ht="33.950000000000003" customHeight="1" x14ac:dyDescent="0.2">
      <c r="A4764" s="20" t="s">
        <v>21747</v>
      </c>
      <c r="B4764" s="21" t="s">
        <v>21748</v>
      </c>
      <c r="C4764" s="22" t="s">
        <v>97</v>
      </c>
      <c r="D4764" s="23" t="s">
        <v>21749</v>
      </c>
    </row>
    <row r="4765" spans="1:4" ht="33.950000000000003" customHeight="1" x14ac:dyDescent="0.2">
      <c r="A4765" s="20" t="s">
        <v>21750</v>
      </c>
      <c r="B4765" s="21" t="s">
        <v>21751</v>
      </c>
      <c r="C4765" s="22" t="s">
        <v>97</v>
      </c>
      <c r="D4765" s="23" t="s">
        <v>21752</v>
      </c>
    </row>
    <row r="4766" spans="1:4" ht="33.950000000000003" customHeight="1" x14ac:dyDescent="0.2">
      <c r="A4766" s="20" t="s">
        <v>21753</v>
      </c>
      <c r="B4766" s="21" t="s">
        <v>21754</v>
      </c>
      <c r="C4766" s="22" t="s">
        <v>97</v>
      </c>
      <c r="D4766" s="23" t="s">
        <v>21755</v>
      </c>
    </row>
    <row r="4767" spans="1:4" ht="33.950000000000003" customHeight="1" x14ac:dyDescent="0.2">
      <c r="A4767" s="20" t="s">
        <v>21756</v>
      </c>
      <c r="B4767" s="21" t="s">
        <v>21757</v>
      </c>
      <c r="C4767" s="22" t="s">
        <v>97</v>
      </c>
      <c r="D4767" s="23" t="s">
        <v>21758</v>
      </c>
    </row>
    <row r="4768" spans="1:4" ht="33.950000000000003" customHeight="1" x14ac:dyDescent="0.2">
      <c r="A4768" s="20" t="s">
        <v>21759</v>
      </c>
      <c r="B4768" s="21" t="s">
        <v>21760</v>
      </c>
      <c r="C4768" s="22" t="s">
        <v>97</v>
      </c>
      <c r="D4768" s="23" t="s">
        <v>21761</v>
      </c>
    </row>
    <row r="4769" spans="1:4" ht="33.950000000000003" customHeight="1" x14ac:dyDescent="0.2">
      <c r="A4769" s="20" t="s">
        <v>21762</v>
      </c>
      <c r="B4769" s="21" t="s">
        <v>21763</v>
      </c>
      <c r="C4769" s="22" t="s">
        <v>97</v>
      </c>
      <c r="D4769" s="23" t="s">
        <v>21764</v>
      </c>
    </row>
    <row r="4770" spans="1:4" ht="33.950000000000003" customHeight="1" x14ac:dyDescent="0.2">
      <c r="A4770" s="20" t="s">
        <v>21765</v>
      </c>
      <c r="B4770" s="21" t="s">
        <v>21766</v>
      </c>
      <c r="C4770" s="22" t="s">
        <v>97</v>
      </c>
      <c r="D4770" s="23" t="s">
        <v>21767</v>
      </c>
    </row>
    <row r="4771" spans="1:4" ht="33.950000000000003" customHeight="1" x14ac:dyDescent="0.2">
      <c r="A4771" s="20" t="s">
        <v>21768</v>
      </c>
      <c r="B4771" s="21" t="s">
        <v>21769</v>
      </c>
      <c r="C4771" s="22" t="s">
        <v>97</v>
      </c>
      <c r="D4771" s="23" t="s">
        <v>21770</v>
      </c>
    </row>
    <row r="4772" spans="1:4" ht="33.950000000000003" customHeight="1" x14ac:dyDescent="0.2">
      <c r="A4772" s="20" t="s">
        <v>21771</v>
      </c>
      <c r="B4772" s="21" t="s">
        <v>21772</v>
      </c>
      <c r="C4772" s="22" t="s">
        <v>97</v>
      </c>
      <c r="D4772" s="23" t="s">
        <v>21773</v>
      </c>
    </row>
    <row r="4773" spans="1:4" ht="33.950000000000003" customHeight="1" x14ac:dyDescent="0.2">
      <c r="A4773" s="20" t="s">
        <v>21774</v>
      </c>
      <c r="B4773" s="21" t="s">
        <v>21775</v>
      </c>
      <c r="C4773" s="22" t="s">
        <v>97</v>
      </c>
      <c r="D4773" s="23" t="s">
        <v>21776</v>
      </c>
    </row>
    <row r="4774" spans="1:4" ht="33.950000000000003" customHeight="1" x14ac:dyDescent="0.2">
      <c r="A4774" s="20" t="s">
        <v>21777</v>
      </c>
      <c r="B4774" s="21" t="s">
        <v>21778</v>
      </c>
      <c r="C4774" s="22" t="s">
        <v>97</v>
      </c>
      <c r="D4774" s="23" t="s">
        <v>21779</v>
      </c>
    </row>
    <row r="4775" spans="1:4" ht="33.950000000000003" customHeight="1" x14ac:dyDescent="0.2">
      <c r="A4775" s="20" t="s">
        <v>21780</v>
      </c>
      <c r="B4775" s="21" t="s">
        <v>21781</v>
      </c>
      <c r="C4775" s="22" t="s">
        <v>97</v>
      </c>
      <c r="D4775" s="23" t="s">
        <v>21782</v>
      </c>
    </row>
    <row r="4776" spans="1:4" ht="33.950000000000003" customHeight="1" x14ac:dyDescent="0.2">
      <c r="A4776" s="20" t="s">
        <v>21783</v>
      </c>
      <c r="B4776" s="21" t="s">
        <v>21784</v>
      </c>
      <c r="C4776" s="22" t="s">
        <v>97</v>
      </c>
      <c r="D4776" s="23" t="s">
        <v>21785</v>
      </c>
    </row>
    <row r="4777" spans="1:4" ht="33.950000000000003" customHeight="1" x14ac:dyDescent="0.2">
      <c r="A4777" s="20" t="s">
        <v>21786</v>
      </c>
      <c r="B4777" s="21" t="s">
        <v>21787</v>
      </c>
      <c r="C4777" s="22" t="s">
        <v>97</v>
      </c>
      <c r="D4777" s="23" t="s">
        <v>15003</v>
      </c>
    </row>
    <row r="4778" spans="1:4" ht="33.950000000000003" customHeight="1" x14ac:dyDescent="0.2">
      <c r="A4778" s="20" t="s">
        <v>21788</v>
      </c>
      <c r="B4778" s="21" t="s">
        <v>21789</v>
      </c>
      <c r="C4778" s="22" t="s">
        <v>97</v>
      </c>
      <c r="D4778" s="23" t="s">
        <v>21790</v>
      </c>
    </row>
    <row r="4779" spans="1:4" ht="33.950000000000003" customHeight="1" x14ac:dyDescent="0.2">
      <c r="A4779" s="20" t="s">
        <v>21791</v>
      </c>
      <c r="B4779" s="21" t="s">
        <v>21792</v>
      </c>
      <c r="C4779" s="22" t="s">
        <v>97</v>
      </c>
      <c r="D4779" s="23" t="s">
        <v>21793</v>
      </c>
    </row>
    <row r="4780" spans="1:4" ht="33.950000000000003" customHeight="1" x14ac:dyDescent="0.2">
      <c r="A4780" s="20" t="s">
        <v>21794</v>
      </c>
      <c r="B4780" s="21" t="s">
        <v>21795</v>
      </c>
      <c r="C4780" s="22" t="s">
        <v>97</v>
      </c>
      <c r="D4780" s="23" t="s">
        <v>21796</v>
      </c>
    </row>
    <row r="4781" spans="1:4" ht="33.950000000000003" customHeight="1" x14ac:dyDescent="0.2">
      <c r="A4781" s="20" t="s">
        <v>21797</v>
      </c>
      <c r="B4781" s="21" t="s">
        <v>21798</v>
      </c>
      <c r="C4781" s="22" t="s">
        <v>97</v>
      </c>
      <c r="D4781" s="23" t="s">
        <v>8365</v>
      </c>
    </row>
    <row r="4782" spans="1:4" ht="33.950000000000003" customHeight="1" x14ac:dyDescent="0.2">
      <c r="A4782" s="20" t="s">
        <v>21799</v>
      </c>
      <c r="B4782" s="21" t="s">
        <v>21800</v>
      </c>
      <c r="C4782" s="22" t="s">
        <v>97</v>
      </c>
      <c r="D4782" s="23" t="s">
        <v>21801</v>
      </c>
    </row>
    <row r="4783" spans="1:4" ht="33.950000000000003" customHeight="1" x14ac:dyDescent="0.2">
      <c r="A4783" s="20" t="s">
        <v>21802</v>
      </c>
      <c r="B4783" s="21" t="s">
        <v>21803</v>
      </c>
      <c r="C4783" s="22" t="s">
        <v>97</v>
      </c>
      <c r="D4783" s="23" t="s">
        <v>17771</v>
      </c>
    </row>
    <row r="4784" spans="1:4" ht="33.950000000000003" customHeight="1" x14ac:dyDescent="0.2">
      <c r="A4784" s="20" t="s">
        <v>21804</v>
      </c>
      <c r="B4784" s="21" t="s">
        <v>21805</v>
      </c>
      <c r="C4784" s="22" t="s">
        <v>97</v>
      </c>
      <c r="D4784" s="23" t="s">
        <v>21806</v>
      </c>
    </row>
    <row r="4785" spans="1:4" ht="33.950000000000003" customHeight="1" x14ac:dyDescent="0.2">
      <c r="A4785" s="20" t="s">
        <v>21807</v>
      </c>
      <c r="B4785" s="21" t="s">
        <v>21808</v>
      </c>
      <c r="C4785" s="22" t="s">
        <v>97</v>
      </c>
      <c r="D4785" s="23" t="s">
        <v>10503</v>
      </c>
    </row>
    <row r="4786" spans="1:4" ht="33.950000000000003" customHeight="1" x14ac:dyDescent="0.2">
      <c r="A4786" s="20" t="s">
        <v>21809</v>
      </c>
      <c r="B4786" s="21" t="s">
        <v>21810</v>
      </c>
      <c r="C4786" s="22" t="s">
        <v>97</v>
      </c>
      <c r="D4786" s="23" t="s">
        <v>21811</v>
      </c>
    </row>
    <row r="4787" spans="1:4" ht="33.950000000000003" customHeight="1" x14ac:dyDescent="0.2">
      <c r="A4787" s="20" t="s">
        <v>21812</v>
      </c>
      <c r="B4787" s="21" t="s">
        <v>21813</v>
      </c>
      <c r="C4787" s="22" t="s">
        <v>97</v>
      </c>
      <c r="D4787" s="23" t="s">
        <v>21814</v>
      </c>
    </row>
    <row r="4788" spans="1:4" ht="33.950000000000003" customHeight="1" x14ac:dyDescent="0.2">
      <c r="A4788" s="20" t="s">
        <v>21815</v>
      </c>
      <c r="B4788" s="21" t="s">
        <v>21816</v>
      </c>
      <c r="C4788" s="22" t="s">
        <v>97</v>
      </c>
      <c r="D4788" s="23" t="s">
        <v>21817</v>
      </c>
    </row>
    <row r="4789" spans="1:4" ht="33.950000000000003" customHeight="1" x14ac:dyDescent="0.2">
      <c r="A4789" s="20" t="s">
        <v>21818</v>
      </c>
      <c r="B4789" s="21" t="s">
        <v>21819</v>
      </c>
      <c r="C4789" s="22" t="s">
        <v>97</v>
      </c>
      <c r="D4789" s="23" t="s">
        <v>19037</v>
      </c>
    </row>
    <row r="4790" spans="1:4" ht="33.950000000000003" customHeight="1" x14ac:dyDescent="0.2">
      <c r="A4790" s="20" t="s">
        <v>21820</v>
      </c>
      <c r="B4790" s="21" t="s">
        <v>21821</v>
      </c>
      <c r="C4790" s="22" t="s">
        <v>97</v>
      </c>
      <c r="D4790" s="23" t="s">
        <v>11497</v>
      </c>
    </row>
    <row r="4791" spans="1:4" ht="33.950000000000003" customHeight="1" x14ac:dyDescent="0.2">
      <c r="A4791" s="20" t="s">
        <v>21822</v>
      </c>
      <c r="B4791" s="21" t="s">
        <v>21823</v>
      </c>
      <c r="C4791" s="22" t="s">
        <v>97</v>
      </c>
      <c r="D4791" s="23" t="s">
        <v>21824</v>
      </c>
    </row>
    <row r="4792" spans="1:4" ht="33.950000000000003" customHeight="1" x14ac:dyDescent="0.2">
      <c r="A4792" s="20" t="s">
        <v>21825</v>
      </c>
      <c r="B4792" s="21" t="s">
        <v>21826</v>
      </c>
      <c r="C4792" s="22" t="s">
        <v>97</v>
      </c>
      <c r="D4792" s="23" t="s">
        <v>11650</v>
      </c>
    </row>
    <row r="4793" spans="1:4" ht="33.950000000000003" customHeight="1" x14ac:dyDescent="0.2">
      <c r="A4793" s="20" t="s">
        <v>21827</v>
      </c>
      <c r="B4793" s="21" t="s">
        <v>21828</v>
      </c>
      <c r="C4793" s="22" t="s">
        <v>97</v>
      </c>
      <c r="D4793" s="23" t="s">
        <v>11497</v>
      </c>
    </row>
    <row r="4794" spans="1:4" ht="33.950000000000003" customHeight="1" x14ac:dyDescent="0.2">
      <c r="A4794" s="20" t="s">
        <v>21829</v>
      </c>
      <c r="B4794" s="21" t="s">
        <v>21830</v>
      </c>
      <c r="C4794" s="22" t="s">
        <v>97</v>
      </c>
      <c r="D4794" s="23" t="s">
        <v>21831</v>
      </c>
    </row>
    <row r="4795" spans="1:4" ht="33.950000000000003" customHeight="1" x14ac:dyDescent="0.2">
      <c r="A4795" s="20" t="s">
        <v>21832</v>
      </c>
      <c r="B4795" s="21" t="s">
        <v>21833</v>
      </c>
      <c r="C4795" s="22" t="s">
        <v>97</v>
      </c>
      <c r="D4795" s="23" t="s">
        <v>10535</v>
      </c>
    </row>
    <row r="4796" spans="1:4" ht="33.950000000000003" customHeight="1" x14ac:dyDescent="0.2">
      <c r="A4796" s="20" t="s">
        <v>21834</v>
      </c>
      <c r="B4796" s="21" t="s">
        <v>21835</v>
      </c>
      <c r="C4796" s="22" t="s">
        <v>97</v>
      </c>
      <c r="D4796" s="23" t="s">
        <v>21836</v>
      </c>
    </row>
    <row r="4797" spans="1:4" ht="33.950000000000003" customHeight="1" x14ac:dyDescent="0.2">
      <c r="A4797" s="20" t="s">
        <v>21837</v>
      </c>
      <c r="B4797" s="21" t="s">
        <v>21838</v>
      </c>
      <c r="C4797" s="22" t="s">
        <v>97</v>
      </c>
      <c r="D4797" s="23" t="s">
        <v>8758</v>
      </c>
    </row>
    <row r="4798" spans="1:4" ht="33.950000000000003" customHeight="1" x14ac:dyDescent="0.2">
      <c r="A4798" s="20" t="s">
        <v>21839</v>
      </c>
      <c r="B4798" s="21" t="s">
        <v>21840</v>
      </c>
      <c r="C4798" s="22" t="s">
        <v>97</v>
      </c>
      <c r="D4798" s="23" t="s">
        <v>11271</v>
      </c>
    </row>
    <row r="4799" spans="1:4" ht="33.950000000000003" customHeight="1" x14ac:dyDescent="0.2">
      <c r="A4799" s="20" t="s">
        <v>21841</v>
      </c>
      <c r="B4799" s="21" t="s">
        <v>21842</v>
      </c>
      <c r="C4799" s="22" t="s">
        <v>97</v>
      </c>
      <c r="D4799" s="23" t="s">
        <v>21843</v>
      </c>
    </row>
    <row r="4800" spans="1:4" ht="33.950000000000003" customHeight="1" x14ac:dyDescent="0.2">
      <c r="A4800" s="20" t="s">
        <v>21844</v>
      </c>
      <c r="B4800" s="21" t="s">
        <v>21845</v>
      </c>
      <c r="C4800" s="22" t="s">
        <v>97</v>
      </c>
      <c r="D4800" s="23" t="s">
        <v>21846</v>
      </c>
    </row>
    <row r="4801" spans="1:4" ht="33.950000000000003" customHeight="1" x14ac:dyDescent="0.2">
      <c r="A4801" s="20" t="s">
        <v>21847</v>
      </c>
      <c r="B4801" s="21" t="s">
        <v>21848</v>
      </c>
      <c r="C4801" s="22" t="s">
        <v>97</v>
      </c>
      <c r="D4801" s="23" t="s">
        <v>21849</v>
      </c>
    </row>
    <row r="4802" spans="1:4" ht="33.950000000000003" customHeight="1" x14ac:dyDescent="0.2">
      <c r="A4802" s="20" t="s">
        <v>21850</v>
      </c>
      <c r="B4802" s="21" t="s">
        <v>21851</v>
      </c>
      <c r="C4802" s="22" t="s">
        <v>97</v>
      </c>
      <c r="D4802" s="23" t="s">
        <v>21852</v>
      </c>
    </row>
    <row r="4803" spans="1:4" ht="33.950000000000003" customHeight="1" x14ac:dyDescent="0.2">
      <c r="A4803" s="20" t="s">
        <v>21853</v>
      </c>
      <c r="B4803" s="21" t="s">
        <v>21854</v>
      </c>
      <c r="C4803" s="22" t="s">
        <v>97</v>
      </c>
      <c r="D4803" s="23" t="s">
        <v>21855</v>
      </c>
    </row>
    <row r="4804" spans="1:4" ht="33.950000000000003" customHeight="1" x14ac:dyDescent="0.2">
      <c r="A4804" s="20" t="s">
        <v>21856</v>
      </c>
      <c r="B4804" s="21" t="s">
        <v>21857</v>
      </c>
      <c r="C4804" s="22" t="s">
        <v>97</v>
      </c>
      <c r="D4804" s="23" t="s">
        <v>21858</v>
      </c>
    </row>
    <row r="4805" spans="1:4" ht="33.950000000000003" customHeight="1" x14ac:dyDescent="0.2">
      <c r="A4805" s="20" t="s">
        <v>21859</v>
      </c>
      <c r="B4805" s="21" t="s">
        <v>21860</v>
      </c>
      <c r="C4805" s="22" t="s">
        <v>97</v>
      </c>
      <c r="D4805" s="23" t="s">
        <v>21861</v>
      </c>
    </row>
    <row r="4806" spans="1:4" ht="33.950000000000003" customHeight="1" x14ac:dyDescent="0.2">
      <c r="A4806" s="20" t="s">
        <v>21862</v>
      </c>
      <c r="B4806" s="21" t="s">
        <v>21863</v>
      </c>
      <c r="C4806" s="22" t="s">
        <v>97</v>
      </c>
      <c r="D4806" s="23" t="s">
        <v>21864</v>
      </c>
    </row>
    <row r="4807" spans="1:4" ht="33.950000000000003" customHeight="1" x14ac:dyDescent="0.2">
      <c r="A4807" s="20" t="s">
        <v>21865</v>
      </c>
      <c r="B4807" s="21" t="s">
        <v>21866</v>
      </c>
      <c r="C4807" s="22" t="s">
        <v>97</v>
      </c>
      <c r="D4807" s="23" t="s">
        <v>21867</v>
      </c>
    </row>
    <row r="4808" spans="1:4" ht="33.950000000000003" customHeight="1" x14ac:dyDescent="0.2">
      <c r="A4808" s="20" t="s">
        <v>21868</v>
      </c>
      <c r="B4808" s="21" t="s">
        <v>21869</v>
      </c>
      <c r="C4808" s="22" t="s">
        <v>97</v>
      </c>
      <c r="D4808" s="23" t="s">
        <v>21870</v>
      </c>
    </row>
    <row r="4809" spans="1:4" ht="33.950000000000003" customHeight="1" x14ac:dyDescent="0.2">
      <c r="A4809" s="20" t="s">
        <v>21871</v>
      </c>
      <c r="B4809" s="21" t="s">
        <v>21872</v>
      </c>
      <c r="C4809" s="22" t="s">
        <v>97</v>
      </c>
      <c r="D4809" s="23" t="s">
        <v>21873</v>
      </c>
    </row>
    <row r="4810" spans="1:4" ht="33.950000000000003" customHeight="1" x14ac:dyDescent="0.2">
      <c r="A4810" s="20" t="s">
        <v>21874</v>
      </c>
      <c r="B4810" s="21" t="s">
        <v>21875</v>
      </c>
      <c r="C4810" s="22" t="s">
        <v>97</v>
      </c>
      <c r="D4810" s="23" t="s">
        <v>21876</v>
      </c>
    </row>
    <row r="4811" spans="1:4" ht="33.950000000000003" customHeight="1" x14ac:dyDescent="0.2">
      <c r="A4811" s="20" t="s">
        <v>21877</v>
      </c>
      <c r="B4811" s="21" t="s">
        <v>21878</v>
      </c>
      <c r="C4811" s="22" t="s">
        <v>97</v>
      </c>
      <c r="D4811" s="23" t="s">
        <v>21879</v>
      </c>
    </row>
    <row r="4812" spans="1:4" ht="33.950000000000003" customHeight="1" x14ac:dyDescent="0.2">
      <c r="A4812" s="20" t="s">
        <v>21880</v>
      </c>
      <c r="B4812" s="21" t="s">
        <v>21881</v>
      </c>
      <c r="C4812" s="22" t="s">
        <v>97</v>
      </c>
      <c r="D4812" s="23" t="s">
        <v>21882</v>
      </c>
    </row>
    <row r="4813" spans="1:4" ht="33.950000000000003" customHeight="1" x14ac:dyDescent="0.2">
      <c r="A4813" s="20" t="s">
        <v>21883</v>
      </c>
      <c r="B4813" s="21" t="s">
        <v>21884</v>
      </c>
      <c r="C4813" s="22" t="s">
        <v>97</v>
      </c>
      <c r="D4813" s="23" t="s">
        <v>21134</v>
      </c>
    </row>
    <row r="4814" spans="1:4" ht="33.950000000000003" customHeight="1" x14ac:dyDescent="0.2">
      <c r="A4814" s="20" t="s">
        <v>21885</v>
      </c>
      <c r="B4814" s="21" t="s">
        <v>21886</v>
      </c>
      <c r="C4814" s="22" t="s">
        <v>97</v>
      </c>
      <c r="D4814" s="23" t="s">
        <v>21887</v>
      </c>
    </row>
    <row r="4815" spans="1:4" ht="33.950000000000003" customHeight="1" x14ac:dyDescent="0.2">
      <c r="A4815" s="20" t="s">
        <v>21888</v>
      </c>
      <c r="B4815" s="21" t="s">
        <v>21889</v>
      </c>
      <c r="C4815" s="22" t="s">
        <v>97</v>
      </c>
      <c r="D4815" s="23" t="s">
        <v>21890</v>
      </c>
    </row>
    <row r="4816" spans="1:4" ht="33.950000000000003" customHeight="1" x14ac:dyDescent="0.2">
      <c r="A4816" s="20" t="s">
        <v>21891</v>
      </c>
      <c r="B4816" s="21" t="s">
        <v>21892</v>
      </c>
      <c r="C4816" s="22" t="s">
        <v>97</v>
      </c>
      <c r="D4816" s="23" t="s">
        <v>21893</v>
      </c>
    </row>
    <row r="4817" spans="1:4" ht="33.950000000000003" customHeight="1" x14ac:dyDescent="0.2">
      <c r="A4817" s="20" t="s">
        <v>21894</v>
      </c>
      <c r="B4817" s="21" t="s">
        <v>21895</v>
      </c>
      <c r="C4817" s="22" t="s">
        <v>97</v>
      </c>
      <c r="D4817" s="23" t="s">
        <v>21896</v>
      </c>
    </row>
    <row r="4818" spans="1:4" ht="33.950000000000003" customHeight="1" x14ac:dyDescent="0.2">
      <c r="A4818" s="20" t="s">
        <v>21897</v>
      </c>
      <c r="B4818" s="21" t="s">
        <v>21898</v>
      </c>
      <c r="C4818" s="22" t="s">
        <v>97</v>
      </c>
      <c r="D4818" s="23" t="s">
        <v>21899</v>
      </c>
    </row>
    <row r="4819" spans="1:4" ht="33.950000000000003" customHeight="1" x14ac:dyDescent="0.2">
      <c r="A4819" s="20" t="s">
        <v>21900</v>
      </c>
      <c r="B4819" s="21" t="s">
        <v>21901</v>
      </c>
      <c r="C4819" s="22" t="s">
        <v>97</v>
      </c>
      <c r="D4819" s="23" t="s">
        <v>21902</v>
      </c>
    </row>
    <row r="4820" spans="1:4" ht="33.950000000000003" customHeight="1" x14ac:dyDescent="0.2">
      <c r="A4820" s="20" t="s">
        <v>21903</v>
      </c>
      <c r="B4820" s="21" t="s">
        <v>21904</v>
      </c>
      <c r="C4820" s="22" t="s">
        <v>97</v>
      </c>
      <c r="D4820" s="23" t="s">
        <v>21905</v>
      </c>
    </row>
    <row r="4821" spans="1:4" ht="33.950000000000003" customHeight="1" x14ac:dyDescent="0.2">
      <c r="A4821" s="20" t="s">
        <v>21906</v>
      </c>
      <c r="B4821" s="21" t="s">
        <v>21907</v>
      </c>
      <c r="C4821" s="22" t="s">
        <v>97</v>
      </c>
      <c r="D4821" s="23" t="s">
        <v>21908</v>
      </c>
    </row>
    <row r="4822" spans="1:4" ht="33.950000000000003" customHeight="1" x14ac:dyDescent="0.2">
      <c r="A4822" s="20" t="s">
        <v>21909</v>
      </c>
      <c r="B4822" s="21" t="s">
        <v>21910</v>
      </c>
      <c r="C4822" s="22" t="s">
        <v>97</v>
      </c>
      <c r="D4822" s="23" t="s">
        <v>21911</v>
      </c>
    </row>
    <row r="4823" spans="1:4" ht="33.950000000000003" customHeight="1" x14ac:dyDescent="0.2">
      <c r="A4823" s="20" t="s">
        <v>21912</v>
      </c>
      <c r="B4823" s="21" t="s">
        <v>21913</v>
      </c>
      <c r="C4823" s="22" t="s">
        <v>97</v>
      </c>
      <c r="D4823" s="23" t="s">
        <v>21914</v>
      </c>
    </row>
    <row r="4824" spans="1:4" ht="33.950000000000003" customHeight="1" x14ac:dyDescent="0.2">
      <c r="A4824" s="20" t="s">
        <v>21915</v>
      </c>
      <c r="B4824" s="21" t="s">
        <v>21916</v>
      </c>
      <c r="C4824" s="22" t="s">
        <v>97</v>
      </c>
      <c r="D4824" s="23" t="s">
        <v>21917</v>
      </c>
    </row>
    <row r="4825" spans="1:4" ht="33.950000000000003" customHeight="1" x14ac:dyDescent="0.2">
      <c r="A4825" s="20" t="s">
        <v>21918</v>
      </c>
      <c r="B4825" s="21" t="s">
        <v>21919</v>
      </c>
      <c r="C4825" s="22" t="s">
        <v>97</v>
      </c>
      <c r="D4825" s="23" t="s">
        <v>21920</v>
      </c>
    </row>
    <row r="4826" spans="1:4" ht="33.950000000000003" customHeight="1" x14ac:dyDescent="0.2">
      <c r="A4826" s="20" t="s">
        <v>21921</v>
      </c>
      <c r="B4826" s="21" t="s">
        <v>21922</v>
      </c>
      <c r="C4826" s="22" t="s">
        <v>97</v>
      </c>
      <c r="D4826" s="23" t="s">
        <v>21923</v>
      </c>
    </row>
    <row r="4827" spans="1:4" ht="33.950000000000003" customHeight="1" x14ac:dyDescent="0.2">
      <c r="A4827" s="20" t="s">
        <v>21924</v>
      </c>
      <c r="B4827" s="21" t="s">
        <v>21925</v>
      </c>
      <c r="C4827" s="22" t="s">
        <v>97</v>
      </c>
      <c r="D4827" s="23" t="s">
        <v>21926</v>
      </c>
    </row>
    <row r="4828" spans="1:4" ht="33.950000000000003" customHeight="1" x14ac:dyDescent="0.2">
      <c r="A4828" s="20" t="s">
        <v>21927</v>
      </c>
      <c r="B4828" s="21" t="s">
        <v>21928</v>
      </c>
      <c r="C4828" s="22" t="s">
        <v>97</v>
      </c>
      <c r="D4828" s="23" t="s">
        <v>9588</v>
      </c>
    </row>
    <row r="4829" spans="1:4" ht="33.950000000000003" customHeight="1" x14ac:dyDescent="0.2">
      <c r="A4829" s="20" t="s">
        <v>21929</v>
      </c>
      <c r="B4829" s="21" t="s">
        <v>21930</v>
      </c>
      <c r="C4829" s="22" t="s">
        <v>97</v>
      </c>
      <c r="D4829" s="23" t="s">
        <v>19493</v>
      </c>
    </row>
    <row r="4830" spans="1:4" ht="33.950000000000003" customHeight="1" x14ac:dyDescent="0.2">
      <c r="A4830" s="20" t="s">
        <v>21931</v>
      </c>
      <c r="B4830" s="21" t="s">
        <v>21932</v>
      </c>
      <c r="C4830" s="22" t="s">
        <v>97</v>
      </c>
      <c r="D4830" s="23" t="s">
        <v>20865</v>
      </c>
    </row>
    <row r="4831" spans="1:4" ht="33.950000000000003" customHeight="1" x14ac:dyDescent="0.2">
      <c r="A4831" s="20" t="s">
        <v>21933</v>
      </c>
      <c r="B4831" s="21" t="s">
        <v>21934</v>
      </c>
      <c r="C4831" s="22" t="s">
        <v>97</v>
      </c>
      <c r="D4831" s="23" t="s">
        <v>21935</v>
      </c>
    </row>
    <row r="4832" spans="1:4" ht="33.950000000000003" customHeight="1" x14ac:dyDescent="0.2">
      <c r="A4832" s="20" t="s">
        <v>21936</v>
      </c>
      <c r="B4832" s="21" t="s">
        <v>21937</v>
      </c>
      <c r="C4832" s="22" t="s">
        <v>97</v>
      </c>
      <c r="D4832" s="23" t="s">
        <v>21938</v>
      </c>
    </row>
    <row r="4833" spans="1:4" ht="33.950000000000003" customHeight="1" x14ac:dyDescent="0.2">
      <c r="A4833" s="20" t="s">
        <v>21939</v>
      </c>
      <c r="B4833" s="21" t="s">
        <v>21940</v>
      </c>
      <c r="C4833" s="22" t="s">
        <v>97</v>
      </c>
      <c r="D4833" s="23" t="s">
        <v>21941</v>
      </c>
    </row>
    <row r="4834" spans="1:4" ht="33.950000000000003" customHeight="1" x14ac:dyDescent="0.2">
      <c r="A4834" s="20" t="s">
        <v>21942</v>
      </c>
      <c r="B4834" s="21" t="s">
        <v>21943</v>
      </c>
      <c r="C4834" s="22" t="s">
        <v>97</v>
      </c>
      <c r="D4834" s="23" t="s">
        <v>21944</v>
      </c>
    </row>
    <row r="4835" spans="1:4" ht="33.950000000000003" customHeight="1" x14ac:dyDescent="0.2">
      <c r="A4835" s="20" t="s">
        <v>21945</v>
      </c>
      <c r="B4835" s="21" t="s">
        <v>21946</v>
      </c>
      <c r="C4835" s="22" t="s">
        <v>97</v>
      </c>
      <c r="D4835" s="23" t="s">
        <v>21947</v>
      </c>
    </row>
    <row r="4836" spans="1:4" ht="33.950000000000003" customHeight="1" x14ac:dyDescent="0.2">
      <c r="A4836" s="20" t="s">
        <v>21948</v>
      </c>
      <c r="B4836" s="21" t="s">
        <v>21949</v>
      </c>
      <c r="C4836" s="22" t="s">
        <v>97</v>
      </c>
      <c r="D4836" s="23" t="s">
        <v>21950</v>
      </c>
    </row>
    <row r="4837" spans="1:4" ht="33.950000000000003" customHeight="1" x14ac:dyDescent="0.2">
      <c r="A4837" s="20" t="s">
        <v>21951</v>
      </c>
      <c r="B4837" s="21" t="s">
        <v>21952</v>
      </c>
      <c r="C4837" s="22" t="s">
        <v>97</v>
      </c>
      <c r="D4837" s="23" t="s">
        <v>21953</v>
      </c>
    </row>
    <row r="4838" spans="1:4" ht="33.950000000000003" customHeight="1" x14ac:dyDescent="0.2">
      <c r="A4838" s="20" t="s">
        <v>21954</v>
      </c>
      <c r="B4838" s="21" t="s">
        <v>21955</v>
      </c>
      <c r="C4838" s="22" t="s">
        <v>97</v>
      </c>
      <c r="D4838" s="23" t="s">
        <v>21956</v>
      </c>
    </row>
    <row r="4839" spans="1:4" ht="33.950000000000003" customHeight="1" x14ac:dyDescent="0.2">
      <c r="A4839" s="20" t="s">
        <v>21957</v>
      </c>
      <c r="B4839" s="21" t="s">
        <v>21958</v>
      </c>
      <c r="C4839" s="22" t="s">
        <v>97</v>
      </c>
      <c r="D4839" s="23" t="s">
        <v>21959</v>
      </c>
    </row>
    <row r="4840" spans="1:4" ht="33.950000000000003" customHeight="1" x14ac:dyDescent="0.2">
      <c r="A4840" s="20" t="s">
        <v>21960</v>
      </c>
      <c r="B4840" s="21" t="s">
        <v>21961</v>
      </c>
      <c r="C4840" s="22" t="s">
        <v>97</v>
      </c>
      <c r="D4840" s="23" t="s">
        <v>21962</v>
      </c>
    </row>
    <row r="4841" spans="1:4" ht="33.950000000000003" customHeight="1" x14ac:dyDescent="0.2">
      <c r="A4841" s="20" t="s">
        <v>21963</v>
      </c>
      <c r="B4841" s="21" t="s">
        <v>21964</v>
      </c>
      <c r="C4841" s="22" t="s">
        <v>97</v>
      </c>
      <c r="D4841" s="23" t="s">
        <v>21965</v>
      </c>
    </row>
    <row r="4842" spans="1:4" ht="33.950000000000003" customHeight="1" x14ac:dyDescent="0.2">
      <c r="A4842" s="20" t="s">
        <v>21966</v>
      </c>
      <c r="B4842" s="21" t="s">
        <v>21967</v>
      </c>
      <c r="C4842" s="22" t="s">
        <v>97</v>
      </c>
      <c r="D4842" s="23" t="s">
        <v>21968</v>
      </c>
    </row>
    <row r="4843" spans="1:4" ht="33.950000000000003" customHeight="1" x14ac:dyDescent="0.2">
      <c r="A4843" s="20" t="s">
        <v>21969</v>
      </c>
      <c r="B4843" s="21" t="s">
        <v>21970</v>
      </c>
      <c r="C4843" s="22" t="s">
        <v>97</v>
      </c>
      <c r="D4843" s="23" t="s">
        <v>21971</v>
      </c>
    </row>
    <row r="4844" spans="1:4" ht="33.950000000000003" customHeight="1" x14ac:dyDescent="0.2">
      <c r="A4844" s="20" t="s">
        <v>21972</v>
      </c>
      <c r="B4844" s="21" t="s">
        <v>21973</v>
      </c>
      <c r="C4844" s="22" t="s">
        <v>97</v>
      </c>
      <c r="D4844" s="23" t="s">
        <v>21974</v>
      </c>
    </row>
    <row r="4845" spans="1:4" ht="33.950000000000003" customHeight="1" x14ac:dyDescent="0.2">
      <c r="A4845" s="20" t="s">
        <v>21975</v>
      </c>
      <c r="B4845" s="21" t="s">
        <v>21976</v>
      </c>
      <c r="C4845" s="22" t="s">
        <v>97</v>
      </c>
      <c r="D4845" s="23" t="s">
        <v>21977</v>
      </c>
    </row>
    <row r="4846" spans="1:4" ht="33.950000000000003" customHeight="1" x14ac:dyDescent="0.2">
      <c r="A4846" s="20" t="s">
        <v>21978</v>
      </c>
      <c r="B4846" s="21" t="s">
        <v>21979</v>
      </c>
      <c r="C4846" s="22" t="s">
        <v>97</v>
      </c>
      <c r="D4846" s="23" t="s">
        <v>21980</v>
      </c>
    </row>
    <row r="4847" spans="1:4" ht="33.950000000000003" customHeight="1" x14ac:dyDescent="0.2">
      <c r="A4847" s="20" t="s">
        <v>21981</v>
      </c>
      <c r="B4847" s="21" t="s">
        <v>21982</v>
      </c>
      <c r="C4847" s="22" t="s">
        <v>97</v>
      </c>
      <c r="D4847" s="23" t="s">
        <v>21983</v>
      </c>
    </row>
    <row r="4848" spans="1:4" ht="33.950000000000003" customHeight="1" x14ac:dyDescent="0.2">
      <c r="A4848" s="20" t="s">
        <v>21984</v>
      </c>
      <c r="B4848" s="21" t="s">
        <v>21985</v>
      </c>
      <c r="C4848" s="22" t="s">
        <v>97</v>
      </c>
      <c r="D4848" s="23" t="s">
        <v>21986</v>
      </c>
    </row>
    <row r="4849" spans="1:4" ht="33.950000000000003" customHeight="1" x14ac:dyDescent="0.2">
      <c r="A4849" s="20" t="s">
        <v>21987</v>
      </c>
      <c r="B4849" s="21" t="s">
        <v>21988</v>
      </c>
      <c r="C4849" s="22" t="s">
        <v>97</v>
      </c>
      <c r="D4849" s="23" t="s">
        <v>21989</v>
      </c>
    </row>
    <row r="4850" spans="1:4" ht="33.950000000000003" customHeight="1" x14ac:dyDescent="0.2">
      <c r="A4850" s="20" t="s">
        <v>21990</v>
      </c>
      <c r="B4850" s="21" t="s">
        <v>21991</v>
      </c>
      <c r="C4850" s="22" t="s">
        <v>97</v>
      </c>
      <c r="D4850" s="23" t="s">
        <v>17314</v>
      </c>
    </row>
    <row r="4851" spans="1:4" ht="33.950000000000003" customHeight="1" x14ac:dyDescent="0.2">
      <c r="A4851" s="20" t="s">
        <v>21992</v>
      </c>
      <c r="B4851" s="21" t="s">
        <v>21993</v>
      </c>
      <c r="C4851" s="22" t="s">
        <v>97</v>
      </c>
      <c r="D4851" s="23" t="s">
        <v>14532</v>
      </c>
    </row>
    <row r="4852" spans="1:4" ht="33.950000000000003" customHeight="1" x14ac:dyDescent="0.2">
      <c r="A4852" s="20" t="s">
        <v>21994</v>
      </c>
      <c r="B4852" s="21" t="s">
        <v>21995</v>
      </c>
      <c r="C4852" s="22" t="s">
        <v>97</v>
      </c>
      <c r="D4852" s="23" t="s">
        <v>21996</v>
      </c>
    </row>
    <row r="4853" spans="1:4" ht="33.950000000000003" customHeight="1" x14ac:dyDescent="0.2">
      <c r="A4853" s="20" t="s">
        <v>21997</v>
      </c>
      <c r="B4853" s="21" t="s">
        <v>21998</v>
      </c>
      <c r="C4853" s="22" t="s">
        <v>97</v>
      </c>
      <c r="D4853" s="23" t="s">
        <v>21999</v>
      </c>
    </row>
    <row r="4854" spans="1:4" ht="33.950000000000003" customHeight="1" x14ac:dyDescent="0.2">
      <c r="A4854" s="20" t="s">
        <v>22000</v>
      </c>
      <c r="B4854" s="21" t="s">
        <v>22001</v>
      </c>
      <c r="C4854" s="22" t="s">
        <v>97</v>
      </c>
      <c r="D4854" s="23" t="s">
        <v>22002</v>
      </c>
    </row>
    <row r="4855" spans="1:4" ht="33.950000000000003" customHeight="1" x14ac:dyDescent="0.2">
      <c r="A4855" s="20" t="s">
        <v>22003</v>
      </c>
      <c r="B4855" s="21" t="s">
        <v>22004</v>
      </c>
      <c r="C4855" s="22" t="s">
        <v>97</v>
      </c>
      <c r="D4855" s="23" t="s">
        <v>22005</v>
      </c>
    </row>
    <row r="4856" spans="1:4" ht="33.950000000000003" customHeight="1" x14ac:dyDescent="0.2">
      <c r="A4856" s="20" t="s">
        <v>22006</v>
      </c>
      <c r="B4856" s="21" t="s">
        <v>22007</v>
      </c>
      <c r="C4856" s="22" t="s">
        <v>97</v>
      </c>
      <c r="D4856" s="23" t="s">
        <v>22008</v>
      </c>
    </row>
    <row r="4857" spans="1:4" ht="33.950000000000003" customHeight="1" x14ac:dyDescent="0.2">
      <c r="A4857" s="20" t="s">
        <v>22009</v>
      </c>
      <c r="B4857" s="21" t="s">
        <v>22010</v>
      </c>
      <c r="C4857" s="22" t="s">
        <v>97</v>
      </c>
      <c r="D4857" s="23" t="s">
        <v>22011</v>
      </c>
    </row>
    <row r="4858" spans="1:4" ht="33.950000000000003" customHeight="1" x14ac:dyDescent="0.2">
      <c r="A4858" s="20" t="s">
        <v>22012</v>
      </c>
      <c r="B4858" s="21" t="s">
        <v>22013</v>
      </c>
      <c r="C4858" s="22" t="s">
        <v>97</v>
      </c>
      <c r="D4858" s="23" t="s">
        <v>22014</v>
      </c>
    </row>
    <row r="4859" spans="1:4" ht="33.950000000000003" customHeight="1" x14ac:dyDescent="0.2">
      <c r="A4859" s="20" t="s">
        <v>22015</v>
      </c>
      <c r="B4859" s="21" t="s">
        <v>22016</v>
      </c>
      <c r="C4859" s="22" t="s">
        <v>97</v>
      </c>
      <c r="D4859" s="23" t="s">
        <v>22017</v>
      </c>
    </row>
    <row r="4860" spans="1:4" ht="33.950000000000003" customHeight="1" x14ac:dyDescent="0.2">
      <c r="A4860" s="20" t="s">
        <v>22018</v>
      </c>
      <c r="B4860" s="21" t="s">
        <v>22019</v>
      </c>
      <c r="C4860" s="22" t="s">
        <v>97</v>
      </c>
      <c r="D4860" s="23" t="s">
        <v>22020</v>
      </c>
    </row>
    <row r="4861" spans="1:4" ht="33.950000000000003" customHeight="1" x14ac:dyDescent="0.2">
      <c r="A4861" s="20" t="s">
        <v>22021</v>
      </c>
      <c r="B4861" s="21" t="s">
        <v>22022</v>
      </c>
      <c r="C4861" s="22" t="s">
        <v>97</v>
      </c>
      <c r="D4861" s="23" t="s">
        <v>22023</v>
      </c>
    </row>
    <row r="4862" spans="1:4" ht="33.950000000000003" customHeight="1" x14ac:dyDescent="0.2">
      <c r="A4862" s="20" t="s">
        <v>22024</v>
      </c>
      <c r="B4862" s="21" t="s">
        <v>22025</v>
      </c>
      <c r="C4862" s="22" t="s">
        <v>97</v>
      </c>
      <c r="D4862" s="23" t="s">
        <v>22026</v>
      </c>
    </row>
    <row r="4863" spans="1:4" ht="33.950000000000003" customHeight="1" x14ac:dyDescent="0.2">
      <c r="A4863" s="20" t="s">
        <v>22027</v>
      </c>
      <c r="B4863" s="21" t="s">
        <v>22028</v>
      </c>
      <c r="C4863" s="22" t="s">
        <v>97</v>
      </c>
      <c r="D4863" s="23" t="s">
        <v>22029</v>
      </c>
    </row>
    <row r="4864" spans="1:4" ht="33.950000000000003" customHeight="1" x14ac:dyDescent="0.2">
      <c r="A4864" s="20" t="s">
        <v>22030</v>
      </c>
      <c r="B4864" s="21" t="s">
        <v>22031</v>
      </c>
      <c r="C4864" s="22" t="s">
        <v>97</v>
      </c>
      <c r="D4864" s="23" t="s">
        <v>22032</v>
      </c>
    </row>
    <row r="4865" spans="1:4" ht="33.950000000000003" customHeight="1" x14ac:dyDescent="0.2">
      <c r="A4865" s="20" t="s">
        <v>22033</v>
      </c>
      <c r="B4865" s="21" t="s">
        <v>22034</v>
      </c>
      <c r="C4865" s="22" t="s">
        <v>97</v>
      </c>
      <c r="D4865" s="23" t="s">
        <v>22035</v>
      </c>
    </row>
    <row r="4866" spans="1:4" ht="33.950000000000003" customHeight="1" x14ac:dyDescent="0.2">
      <c r="A4866" s="20" t="s">
        <v>22036</v>
      </c>
      <c r="B4866" s="21" t="s">
        <v>22037</v>
      </c>
      <c r="C4866" s="22" t="s">
        <v>97</v>
      </c>
      <c r="D4866" s="23" t="s">
        <v>22038</v>
      </c>
    </row>
    <row r="4867" spans="1:4" ht="33.950000000000003" customHeight="1" x14ac:dyDescent="0.2">
      <c r="A4867" s="20" t="s">
        <v>22039</v>
      </c>
      <c r="B4867" s="21" t="s">
        <v>22040</v>
      </c>
      <c r="C4867" s="22" t="s">
        <v>97</v>
      </c>
      <c r="D4867" s="23" t="s">
        <v>22041</v>
      </c>
    </row>
    <row r="4868" spans="1:4" ht="33.950000000000003" customHeight="1" x14ac:dyDescent="0.2">
      <c r="A4868" s="20" t="s">
        <v>22042</v>
      </c>
      <c r="B4868" s="21" t="s">
        <v>22043</v>
      </c>
      <c r="C4868" s="22" t="s">
        <v>97</v>
      </c>
      <c r="D4868" s="23" t="s">
        <v>22044</v>
      </c>
    </row>
    <row r="4869" spans="1:4" ht="33.950000000000003" customHeight="1" x14ac:dyDescent="0.2">
      <c r="A4869" s="20" t="s">
        <v>22045</v>
      </c>
      <c r="B4869" s="21" t="s">
        <v>22046</v>
      </c>
      <c r="C4869" s="22" t="s">
        <v>97</v>
      </c>
      <c r="D4869" s="23" t="s">
        <v>22047</v>
      </c>
    </row>
    <row r="4870" spans="1:4" ht="33.950000000000003" customHeight="1" x14ac:dyDescent="0.2">
      <c r="A4870" s="20" t="s">
        <v>22048</v>
      </c>
      <c r="B4870" s="21" t="s">
        <v>22049</v>
      </c>
      <c r="C4870" s="22" t="s">
        <v>97</v>
      </c>
      <c r="D4870" s="23" t="s">
        <v>22050</v>
      </c>
    </row>
    <row r="4871" spans="1:4" ht="33.950000000000003" customHeight="1" x14ac:dyDescent="0.2">
      <c r="A4871" s="20" t="s">
        <v>22051</v>
      </c>
      <c r="B4871" s="21" t="s">
        <v>22052</v>
      </c>
      <c r="C4871" s="22" t="s">
        <v>97</v>
      </c>
      <c r="D4871" s="23" t="s">
        <v>22053</v>
      </c>
    </row>
    <row r="4872" spans="1:4" ht="33.950000000000003" customHeight="1" x14ac:dyDescent="0.2">
      <c r="A4872" s="20" t="s">
        <v>22054</v>
      </c>
      <c r="B4872" s="21" t="s">
        <v>22055</v>
      </c>
      <c r="C4872" s="22" t="s">
        <v>97</v>
      </c>
      <c r="D4872" s="23" t="s">
        <v>22056</v>
      </c>
    </row>
    <row r="4873" spans="1:4" ht="33.950000000000003" customHeight="1" x14ac:dyDescent="0.2">
      <c r="A4873" s="20" t="s">
        <v>22057</v>
      </c>
      <c r="B4873" s="21" t="s">
        <v>22058</v>
      </c>
      <c r="C4873" s="22" t="s">
        <v>97</v>
      </c>
      <c r="D4873" s="23" t="s">
        <v>22059</v>
      </c>
    </row>
    <row r="4874" spans="1:4" ht="33.950000000000003" customHeight="1" x14ac:dyDescent="0.2">
      <c r="A4874" s="20" t="s">
        <v>22060</v>
      </c>
      <c r="B4874" s="21" t="s">
        <v>22061</v>
      </c>
      <c r="C4874" s="22" t="s">
        <v>97</v>
      </c>
      <c r="D4874" s="23" t="s">
        <v>20579</v>
      </c>
    </row>
    <row r="4875" spans="1:4" ht="33.950000000000003" customHeight="1" x14ac:dyDescent="0.2">
      <c r="A4875" s="20" t="s">
        <v>22062</v>
      </c>
      <c r="B4875" s="21" t="s">
        <v>22063</v>
      </c>
      <c r="C4875" s="22" t="s">
        <v>97</v>
      </c>
      <c r="D4875" s="23" t="s">
        <v>22064</v>
      </c>
    </row>
    <row r="4876" spans="1:4" ht="33.950000000000003" customHeight="1" x14ac:dyDescent="0.2">
      <c r="A4876" s="20" t="s">
        <v>22065</v>
      </c>
      <c r="B4876" s="21" t="s">
        <v>22066</v>
      </c>
      <c r="C4876" s="22" t="s">
        <v>97</v>
      </c>
      <c r="D4876" s="23" t="s">
        <v>22067</v>
      </c>
    </row>
    <row r="4877" spans="1:4" ht="33.950000000000003" customHeight="1" x14ac:dyDescent="0.2">
      <c r="A4877" s="20" t="s">
        <v>22068</v>
      </c>
      <c r="B4877" s="21" t="s">
        <v>22069</v>
      </c>
      <c r="C4877" s="22" t="s">
        <v>97</v>
      </c>
      <c r="D4877" s="23" t="s">
        <v>22070</v>
      </c>
    </row>
    <row r="4878" spans="1:4" ht="33.950000000000003" customHeight="1" x14ac:dyDescent="0.2">
      <c r="A4878" s="20" t="s">
        <v>22071</v>
      </c>
      <c r="B4878" s="21" t="s">
        <v>22072</v>
      </c>
      <c r="C4878" s="22" t="s">
        <v>97</v>
      </c>
      <c r="D4878" s="23" t="s">
        <v>22073</v>
      </c>
    </row>
    <row r="4879" spans="1:4" ht="33.950000000000003" customHeight="1" x14ac:dyDescent="0.2">
      <c r="A4879" s="20" t="s">
        <v>22074</v>
      </c>
      <c r="B4879" s="21" t="s">
        <v>22075</v>
      </c>
      <c r="C4879" s="22" t="s">
        <v>97</v>
      </c>
      <c r="D4879" s="23" t="s">
        <v>22076</v>
      </c>
    </row>
    <row r="4880" spans="1:4" ht="33.950000000000003" customHeight="1" x14ac:dyDescent="0.2">
      <c r="A4880" s="20" t="s">
        <v>22077</v>
      </c>
      <c r="B4880" s="21" t="s">
        <v>22078</v>
      </c>
      <c r="C4880" s="22" t="s">
        <v>97</v>
      </c>
      <c r="D4880" s="23" t="s">
        <v>22079</v>
      </c>
    </row>
    <row r="4881" spans="1:4" ht="33.950000000000003" customHeight="1" x14ac:dyDescent="0.2">
      <c r="A4881" s="20" t="s">
        <v>22080</v>
      </c>
      <c r="B4881" s="21" t="s">
        <v>22081</v>
      </c>
      <c r="C4881" s="22" t="s">
        <v>97</v>
      </c>
      <c r="D4881" s="23" t="s">
        <v>22082</v>
      </c>
    </row>
    <row r="4882" spans="1:4" ht="33.950000000000003" customHeight="1" x14ac:dyDescent="0.2">
      <c r="A4882" s="20" t="s">
        <v>22083</v>
      </c>
      <c r="B4882" s="21" t="s">
        <v>22084</v>
      </c>
      <c r="C4882" s="22" t="s">
        <v>97</v>
      </c>
      <c r="D4882" s="23" t="s">
        <v>22085</v>
      </c>
    </row>
    <row r="4883" spans="1:4" ht="33.950000000000003" customHeight="1" x14ac:dyDescent="0.2">
      <c r="A4883" s="20" t="s">
        <v>22086</v>
      </c>
      <c r="B4883" s="21" t="s">
        <v>22087</v>
      </c>
      <c r="C4883" s="22" t="s">
        <v>97</v>
      </c>
      <c r="D4883" s="23" t="s">
        <v>22088</v>
      </c>
    </row>
    <row r="4884" spans="1:4" ht="33.950000000000003" customHeight="1" x14ac:dyDescent="0.2">
      <c r="A4884" s="20" t="s">
        <v>22089</v>
      </c>
      <c r="B4884" s="21" t="s">
        <v>22090</v>
      </c>
      <c r="C4884" s="22" t="s">
        <v>97</v>
      </c>
      <c r="D4884" s="23" t="s">
        <v>22091</v>
      </c>
    </row>
    <row r="4885" spans="1:4" ht="33.950000000000003" customHeight="1" x14ac:dyDescent="0.2">
      <c r="A4885" s="20" t="s">
        <v>22092</v>
      </c>
      <c r="B4885" s="21" t="s">
        <v>22093</v>
      </c>
      <c r="C4885" s="22" t="s">
        <v>97</v>
      </c>
      <c r="D4885" s="23" t="s">
        <v>22094</v>
      </c>
    </row>
    <row r="4886" spans="1:4" ht="33.950000000000003" customHeight="1" x14ac:dyDescent="0.2">
      <c r="A4886" s="20" t="s">
        <v>22095</v>
      </c>
      <c r="B4886" s="21" t="s">
        <v>22096</v>
      </c>
      <c r="C4886" s="22" t="s">
        <v>97</v>
      </c>
      <c r="D4886" s="23" t="s">
        <v>22097</v>
      </c>
    </row>
    <row r="4887" spans="1:4" ht="33.950000000000003" customHeight="1" x14ac:dyDescent="0.2">
      <c r="A4887" s="20" t="s">
        <v>22098</v>
      </c>
      <c r="B4887" s="21" t="s">
        <v>22099</v>
      </c>
      <c r="C4887" s="22" t="s">
        <v>97</v>
      </c>
      <c r="D4887" s="23" t="s">
        <v>22100</v>
      </c>
    </row>
    <row r="4888" spans="1:4" ht="33.950000000000003" customHeight="1" x14ac:dyDescent="0.2">
      <c r="A4888" s="20" t="s">
        <v>22101</v>
      </c>
      <c r="B4888" s="21" t="s">
        <v>22102</v>
      </c>
      <c r="C4888" s="22" t="s">
        <v>97</v>
      </c>
      <c r="D4888" s="23" t="s">
        <v>22103</v>
      </c>
    </row>
    <row r="4889" spans="1:4" ht="33.950000000000003" customHeight="1" x14ac:dyDescent="0.2">
      <c r="A4889" s="20" t="s">
        <v>22104</v>
      </c>
      <c r="B4889" s="21" t="s">
        <v>22105</v>
      </c>
      <c r="C4889" s="22" t="s">
        <v>97</v>
      </c>
      <c r="D4889" s="23" t="s">
        <v>22106</v>
      </c>
    </row>
    <row r="4890" spans="1:4" ht="33.950000000000003" customHeight="1" x14ac:dyDescent="0.2">
      <c r="A4890" s="20" t="s">
        <v>22107</v>
      </c>
      <c r="B4890" s="21" t="s">
        <v>22108</v>
      </c>
      <c r="C4890" s="22" t="s">
        <v>97</v>
      </c>
      <c r="D4890" s="23" t="s">
        <v>16882</v>
      </c>
    </row>
    <row r="4891" spans="1:4" ht="33.950000000000003" customHeight="1" x14ac:dyDescent="0.2">
      <c r="A4891" s="20" t="s">
        <v>22109</v>
      </c>
      <c r="B4891" s="21" t="s">
        <v>22110</v>
      </c>
      <c r="C4891" s="22" t="s">
        <v>97</v>
      </c>
      <c r="D4891" s="23" t="s">
        <v>22111</v>
      </c>
    </row>
    <row r="4892" spans="1:4" ht="33.950000000000003" customHeight="1" x14ac:dyDescent="0.2">
      <c r="A4892" s="20" t="s">
        <v>22112</v>
      </c>
      <c r="B4892" s="21" t="s">
        <v>22113</v>
      </c>
      <c r="C4892" s="22" t="s">
        <v>97</v>
      </c>
      <c r="D4892" s="23" t="s">
        <v>22114</v>
      </c>
    </row>
    <row r="4893" spans="1:4" ht="33.950000000000003" customHeight="1" x14ac:dyDescent="0.2">
      <c r="A4893" s="20" t="s">
        <v>22115</v>
      </c>
      <c r="B4893" s="21" t="s">
        <v>22116</v>
      </c>
      <c r="C4893" s="22" t="s">
        <v>97</v>
      </c>
      <c r="D4893" s="23" t="s">
        <v>22117</v>
      </c>
    </row>
    <row r="4894" spans="1:4" ht="33.950000000000003" customHeight="1" x14ac:dyDescent="0.2">
      <c r="A4894" s="20" t="s">
        <v>22118</v>
      </c>
      <c r="B4894" s="21" t="s">
        <v>22119</v>
      </c>
      <c r="C4894" s="22" t="s">
        <v>97</v>
      </c>
      <c r="D4894" s="23" t="s">
        <v>22120</v>
      </c>
    </row>
    <row r="4895" spans="1:4" ht="33.950000000000003" customHeight="1" x14ac:dyDescent="0.2">
      <c r="A4895" s="20" t="s">
        <v>22121</v>
      </c>
      <c r="B4895" s="21" t="s">
        <v>22122</v>
      </c>
      <c r="C4895" s="22" t="s">
        <v>97</v>
      </c>
      <c r="D4895" s="23" t="s">
        <v>22123</v>
      </c>
    </row>
    <row r="4896" spans="1:4" ht="33.950000000000003" customHeight="1" x14ac:dyDescent="0.2">
      <c r="A4896" s="20" t="s">
        <v>22124</v>
      </c>
      <c r="B4896" s="21" t="s">
        <v>22125</v>
      </c>
      <c r="C4896" s="22" t="s">
        <v>97</v>
      </c>
      <c r="D4896" s="23" t="s">
        <v>22126</v>
      </c>
    </row>
    <row r="4897" spans="1:4" ht="33.950000000000003" customHeight="1" x14ac:dyDescent="0.2">
      <c r="A4897" s="20" t="s">
        <v>22127</v>
      </c>
      <c r="B4897" s="21" t="s">
        <v>22128</v>
      </c>
      <c r="C4897" s="22" t="s">
        <v>97</v>
      </c>
      <c r="D4897" s="23" t="s">
        <v>22129</v>
      </c>
    </row>
    <row r="4898" spans="1:4" ht="33.950000000000003" customHeight="1" x14ac:dyDescent="0.2">
      <c r="A4898" s="20" t="s">
        <v>22130</v>
      </c>
      <c r="B4898" s="21" t="s">
        <v>22131</v>
      </c>
      <c r="C4898" s="22" t="s">
        <v>97</v>
      </c>
      <c r="D4898" s="23" t="s">
        <v>22132</v>
      </c>
    </row>
    <row r="4899" spans="1:4" ht="33.950000000000003" customHeight="1" x14ac:dyDescent="0.2">
      <c r="A4899" s="20" t="s">
        <v>22133</v>
      </c>
      <c r="B4899" s="21" t="s">
        <v>22134</v>
      </c>
      <c r="C4899" s="22" t="s">
        <v>97</v>
      </c>
      <c r="D4899" s="23" t="s">
        <v>22135</v>
      </c>
    </row>
    <row r="4900" spans="1:4" ht="33.950000000000003" customHeight="1" x14ac:dyDescent="0.2">
      <c r="A4900" s="20" t="s">
        <v>22136</v>
      </c>
      <c r="B4900" s="21" t="s">
        <v>22137</v>
      </c>
      <c r="C4900" s="22" t="s">
        <v>97</v>
      </c>
      <c r="D4900" s="23" t="s">
        <v>22111</v>
      </c>
    </row>
    <row r="4901" spans="1:4" ht="33.950000000000003" customHeight="1" x14ac:dyDescent="0.2">
      <c r="A4901" s="20" t="s">
        <v>22138</v>
      </c>
      <c r="B4901" s="21" t="s">
        <v>22139</v>
      </c>
      <c r="C4901" s="22" t="s">
        <v>97</v>
      </c>
      <c r="D4901" s="23" t="s">
        <v>22140</v>
      </c>
    </row>
    <row r="4902" spans="1:4" ht="33.950000000000003" customHeight="1" x14ac:dyDescent="0.2">
      <c r="A4902" s="20" t="s">
        <v>22141</v>
      </c>
      <c r="B4902" s="21" t="s">
        <v>22142</v>
      </c>
      <c r="C4902" s="22" t="s">
        <v>97</v>
      </c>
      <c r="D4902" s="23" t="s">
        <v>22143</v>
      </c>
    </row>
    <row r="4903" spans="1:4" ht="33.950000000000003" customHeight="1" x14ac:dyDescent="0.2">
      <c r="A4903" s="20" t="s">
        <v>22144</v>
      </c>
      <c r="B4903" s="21" t="s">
        <v>22145</v>
      </c>
      <c r="C4903" s="22" t="s">
        <v>97</v>
      </c>
      <c r="D4903" s="23" t="s">
        <v>22146</v>
      </c>
    </row>
    <row r="4904" spans="1:4" ht="33.950000000000003" customHeight="1" x14ac:dyDescent="0.2">
      <c r="A4904" s="20" t="s">
        <v>22147</v>
      </c>
      <c r="B4904" s="21" t="s">
        <v>22148</v>
      </c>
      <c r="C4904" s="22" t="s">
        <v>97</v>
      </c>
      <c r="D4904" s="23" t="s">
        <v>22149</v>
      </c>
    </row>
    <row r="4905" spans="1:4" ht="33.950000000000003" customHeight="1" x14ac:dyDescent="0.2">
      <c r="A4905" s="20" t="s">
        <v>22150</v>
      </c>
      <c r="B4905" s="21" t="s">
        <v>22151</v>
      </c>
      <c r="C4905" s="22" t="s">
        <v>97</v>
      </c>
      <c r="D4905" s="23" t="s">
        <v>22152</v>
      </c>
    </row>
    <row r="4906" spans="1:4" ht="33.950000000000003" customHeight="1" x14ac:dyDescent="0.2">
      <c r="A4906" s="20" t="s">
        <v>22153</v>
      </c>
      <c r="B4906" s="21" t="s">
        <v>22154</v>
      </c>
      <c r="C4906" s="22" t="s">
        <v>97</v>
      </c>
      <c r="D4906" s="23" t="s">
        <v>18096</v>
      </c>
    </row>
    <row r="4907" spans="1:4" ht="33.950000000000003" customHeight="1" x14ac:dyDescent="0.2">
      <c r="A4907" s="20" t="s">
        <v>22155</v>
      </c>
      <c r="B4907" s="21" t="s">
        <v>22156</v>
      </c>
      <c r="C4907" s="22" t="s">
        <v>97</v>
      </c>
      <c r="D4907" s="23" t="s">
        <v>18281</v>
      </c>
    </row>
    <row r="4908" spans="1:4" ht="33.950000000000003" customHeight="1" x14ac:dyDescent="0.2">
      <c r="A4908" s="20" t="s">
        <v>22157</v>
      </c>
      <c r="B4908" s="21" t="s">
        <v>22158</v>
      </c>
      <c r="C4908" s="22" t="s">
        <v>97</v>
      </c>
      <c r="D4908" s="23" t="s">
        <v>22159</v>
      </c>
    </row>
    <row r="4909" spans="1:4" ht="33.950000000000003" customHeight="1" x14ac:dyDescent="0.2">
      <c r="A4909" s="20" t="s">
        <v>22160</v>
      </c>
      <c r="B4909" s="21" t="s">
        <v>22161</v>
      </c>
      <c r="C4909" s="22" t="s">
        <v>97</v>
      </c>
      <c r="D4909" s="23" t="s">
        <v>22162</v>
      </c>
    </row>
    <row r="4910" spans="1:4" ht="33.950000000000003" customHeight="1" x14ac:dyDescent="0.2">
      <c r="A4910" s="20" t="s">
        <v>22163</v>
      </c>
      <c r="B4910" s="21" t="s">
        <v>22164</v>
      </c>
      <c r="C4910" s="22" t="s">
        <v>97</v>
      </c>
      <c r="D4910" s="23" t="s">
        <v>22165</v>
      </c>
    </row>
    <row r="4911" spans="1:4" ht="33.950000000000003" customHeight="1" x14ac:dyDescent="0.2">
      <c r="A4911" s="20" t="s">
        <v>22166</v>
      </c>
      <c r="B4911" s="21" t="s">
        <v>22167</v>
      </c>
      <c r="C4911" s="22" t="s">
        <v>97</v>
      </c>
      <c r="D4911" s="23" t="s">
        <v>22168</v>
      </c>
    </row>
    <row r="4912" spans="1:4" ht="33.950000000000003" customHeight="1" x14ac:dyDescent="0.2">
      <c r="A4912" s="20" t="s">
        <v>22169</v>
      </c>
      <c r="B4912" s="21" t="s">
        <v>22170</v>
      </c>
      <c r="C4912" s="22" t="s">
        <v>97</v>
      </c>
      <c r="D4912" s="23" t="s">
        <v>22171</v>
      </c>
    </row>
    <row r="4913" spans="1:4" ht="33.950000000000003" customHeight="1" x14ac:dyDescent="0.2">
      <c r="A4913" s="20" t="s">
        <v>22172</v>
      </c>
      <c r="B4913" s="21" t="s">
        <v>22173</v>
      </c>
      <c r="C4913" s="22" t="s">
        <v>97</v>
      </c>
      <c r="D4913" s="23" t="s">
        <v>22174</v>
      </c>
    </row>
    <row r="4914" spans="1:4" ht="33.950000000000003" customHeight="1" x14ac:dyDescent="0.2">
      <c r="A4914" s="20" t="s">
        <v>22175</v>
      </c>
      <c r="B4914" s="21" t="s">
        <v>22176</v>
      </c>
      <c r="C4914" s="22" t="s">
        <v>97</v>
      </c>
      <c r="D4914" s="23" t="s">
        <v>22177</v>
      </c>
    </row>
    <row r="4915" spans="1:4" ht="33.950000000000003" customHeight="1" x14ac:dyDescent="0.2">
      <c r="A4915" s="20" t="s">
        <v>22178</v>
      </c>
      <c r="B4915" s="21" t="s">
        <v>22179</v>
      </c>
      <c r="C4915" s="22" t="s">
        <v>97</v>
      </c>
      <c r="D4915" s="23" t="s">
        <v>22180</v>
      </c>
    </row>
    <row r="4916" spans="1:4" ht="33.950000000000003" customHeight="1" x14ac:dyDescent="0.2">
      <c r="A4916" s="20" t="s">
        <v>22181</v>
      </c>
      <c r="B4916" s="21" t="s">
        <v>22182</v>
      </c>
      <c r="C4916" s="22" t="s">
        <v>97</v>
      </c>
      <c r="D4916" s="23" t="s">
        <v>22183</v>
      </c>
    </row>
    <row r="4917" spans="1:4" ht="33.950000000000003" customHeight="1" x14ac:dyDescent="0.2">
      <c r="A4917" s="20" t="s">
        <v>22184</v>
      </c>
      <c r="B4917" s="21" t="s">
        <v>22185</v>
      </c>
      <c r="C4917" s="22" t="s">
        <v>97</v>
      </c>
      <c r="D4917" s="23" t="s">
        <v>22186</v>
      </c>
    </row>
    <row r="4918" spans="1:4" ht="33.950000000000003" customHeight="1" x14ac:dyDescent="0.2">
      <c r="A4918" s="20" t="s">
        <v>22187</v>
      </c>
      <c r="B4918" s="21" t="s">
        <v>22188</v>
      </c>
      <c r="C4918" s="22" t="s">
        <v>97</v>
      </c>
      <c r="D4918" s="23" t="s">
        <v>22189</v>
      </c>
    </row>
    <row r="4919" spans="1:4" ht="33.950000000000003" customHeight="1" x14ac:dyDescent="0.2">
      <c r="A4919" s="20" t="s">
        <v>22190</v>
      </c>
      <c r="B4919" s="21" t="s">
        <v>22191</v>
      </c>
      <c r="C4919" s="22" t="s">
        <v>97</v>
      </c>
      <c r="D4919" s="23" t="s">
        <v>22168</v>
      </c>
    </row>
    <row r="4920" spans="1:4" ht="33.950000000000003" customHeight="1" x14ac:dyDescent="0.2">
      <c r="A4920" s="20" t="s">
        <v>22192</v>
      </c>
      <c r="B4920" s="21" t="s">
        <v>22193</v>
      </c>
      <c r="C4920" s="22" t="s">
        <v>97</v>
      </c>
      <c r="D4920" s="23" t="s">
        <v>22194</v>
      </c>
    </row>
    <row r="4921" spans="1:4" ht="33.950000000000003" customHeight="1" x14ac:dyDescent="0.2">
      <c r="A4921" s="20" t="s">
        <v>22195</v>
      </c>
      <c r="B4921" s="21" t="s">
        <v>22196</v>
      </c>
      <c r="C4921" s="22" t="s">
        <v>97</v>
      </c>
      <c r="D4921" s="23" t="s">
        <v>22197</v>
      </c>
    </row>
    <row r="4922" spans="1:4" ht="33.950000000000003" customHeight="1" x14ac:dyDescent="0.2">
      <c r="A4922" s="20" t="s">
        <v>22198</v>
      </c>
      <c r="B4922" s="21" t="s">
        <v>22199</v>
      </c>
      <c r="C4922" s="22" t="s">
        <v>97</v>
      </c>
      <c r="D4922" s="23" t="s">
        <v>22200</v>
      </c>
    </row>
    <row r="4923" spans="1:4" ht="33.950000000000003" customHeight="1" x14ac:dyDescent="0.2">
      <c r="A4923" s="20" t="s">
        <v>22201</v>
      </c>
      <c r="B4923" s="21" t="s">
        <v>22202</v>
      </c>
      <c r="C4923" s="22" t="s">
        <v>97</v>
      </c>
      <c r="D4923" s="23" t="s">
        <v>22203</v>
      </c>
    </row>
    <row r="4924" spans="1:4" ht="33.950000000000003" customHeight="1" x14ac:dyDescent="0.2">
      <c r="A4924" s="20" t="s">
        <v>22204</v>
      </c>
      <c r="B4924" s="21" t="s">
        <v>22205</v>
      </c>
      <c r="C4924" s="22" t="s">
        <v>97</v>
      </c>
      <c r="D4924" s="23" t="s">
        <v>22206</v>
      </c>
    </row>
    <row r="4925" spans="1:4" ht="33.950000000000003" customHeight="1" x14ac:dyDescent="0.2">
      <c r="A4925" s="20" t="s">
        <v>22207</v>
      </c>
      <c r="B4925" s="21" t="s">
        <v>22208</v>
      </c>
      <c r="C4925" s="22" t="s">
        <v>97</v>
      </c>
      <c r="D4925" s="23" t="s">
        <v>22209</v>
      </c>
    </row>
    <row r="4926" spans="1:4" ht="33.950000000000003" customHeight="1" x14ac:dyDescent="0.2">
      <c r="A4926" s="20" t="s">
        <v>22210</v>
      </c>
      <c r="B4926" s="21" t="s">
        <v>22211</v>
      </c>
      <c r="C4926" s="22" t="s">
        <v>97</v>
      </c>
      <c r="D4926" s="23" t="s">
        <v>22212</v>
      </c>
    </row>
    <row r="4927" spans="1:4" ht="33.950000000000003" customHeight="1" x14ac:dyDescent="0.2">
      <c r="A4927" s="20" t="s">
        <v>22213</v>
      </c>
      <c r="B4927" s="21" t="s">
        <v>22214</v>
      </c>
      <c r="C4927" s="22" t="s">
        <v>97</v>
      </c>
      <c r="D4927" s="23" t="s">
        <v>22215</v>
      </c>
    </row>
    <row r="4928" spans="1:4" ht="33.950000000000003" customHeight="1" x14ac:dyDescent="0.2">
      <c r="A4928" s="20" t="s">
        <v>22216</v>
      </c>
      <c r="B4928" s="21" t="s">
        <v>22217</v>
      </c>
      <c r="C4928" s="22" t="s">
        <v>97</v>
      </c>
      <c r="D4928" s="23" t="s">
        <v>22218</v>
      </c>
    </row>
    <row r="4929" spans="1:4" ht="33.950000000000003" customHeight="1" x14ac:dyDescent="0.2">
      <c r="A4929" s="20" t="s">
        <v>22219</v>
      </c>
      <c r="B4929" s="21" t="s">
        <v>22220</v>
      </c>
      <c r="C4929" s="22" t="s">
        <v>97</v>
      </c>
      <c r="D4929" s="23" t="s">
        <v>22221</v>
      </c>
    </row>
    <row r="4930" spans="1:4" ht="33.950000000000003" customHeight="1" x14ac:dyDescent="0.2">
      <c r="A4930" s="20" t="s">
        <v>22222</v>
      </c>
      <c r="B4930" s="21" t="s">
        <v>22223</v>
      </c>
      <c r="C4930" s="22" t="s">
        <v>97</v>
      </c>
      <c r="D4930" s="23" t="s">
        <v>22224</v>
      </c>
    </row>
    <row r="4931" spans="1:4" ht="33.950000000000003" customHeight="1" x14ac:dyDescent="0.2">
      <c r="A4931" s="20" t="s">
        <v>22225</v>
      </c>
      <c r="B4931" s="21" t="s">
        <v>22226</v>
      </c>
      <c r="C4931" s="22" t="s">
        <v>97</v>
      </c>
      <c r="D4931" s="23" t="s">
        <v>22227</v>
      </c>
    </row>
    <row r="4932" spans="1:4" ht="33.950000000000003" customHeight="1" x14ac:dyDescent="0.2">
      <c r="A4932" s="20" t="s">
        <v>22228</v>
      </c>
      <c r="B4932" s="21" t="s">
        <v>22229</v>
      </c>
      <c r="C4932" s="22" t="s">
        <v>97</v>
      </c>
      <c r="D4932" s="23" t="s">
        <v>22230</v>
      </c>
    </row>
    <row r="4933" spans="1:4" ht="33.950000000000003" customHeight="1" x14ac:dyDescent="0.2">
      <c r="A4933" s="20" t="s">
        <v>22231</v>
      </c>
      <c r="B4933" s="21" t="s">
        <v>22232</v>
      </c>
      <c r="C4933" s="22" t="s">
        <v>97</v>
      </c>
      <c r="D4933" s="23" t="s">
        <v>22233</v>
      </c>
    </row>
    <row r="4934" spans="1:4" ht="33.950000000000003" customHeight="1" x14ac:dyDescent="0.2">
      <c r="A4934" s="20" t="s">
        <v>22234</v>
      </c>
      <c r="B4934" s="21" t="s">
        <v>22235</v>
      </c>
      <c r="C4934" s="22" t="s">
        <v>97</v>
      </c>
      <c r="D4934" s="23" t="s">
        <v>22236</v>
      </c>
    </row>
    <row r="4935" spans="1:4" ht="33.950000000000003" customHeight="1" x14ac:dyDescent="0.2">
      <c r="A4935" s="20" t="s">
        <v>22237</v>
      </c>
      <c r="B4935" s="21" t="s">
        <v>22238</v>
      </c>
      <c r="C4935" s="22" t="s">
        <v>97</v>
      </c>
      <c r="D4935" s="23" t="s">
        <v>22239</v>
      </c>
    </row>
    <row r="4936" spans="1:4" ht="33.950000000000003" customHeight="1" x14ac:dyDescent="0.2">
      <c r="A4936" s="20" t="s">
        <v>22240</v>
      </c>
      <c r="B4936" s="21" t="s">
        <v>22241</v>
      </c>
      <c r="C4936" s="22" t="s">
        <v>97</v>
      </c>
      <c r="D4936" s="23" t="s">
        <v>22242</v>
      </c>
    </row>
    <row r="4937" spans="1:4" ht="33.950000000000003" customHeight="1" x14ac:dyDescent="0.2">
      <c r="A4937" s="20" t="s">
        <v>22243</v>
      </c>
      <c r="B4937" s="21" t="s">
        <v>22244</v>
      </c>
      <c r="C4937" s="22" t="s">
        <v>97</v>
      </c>
      <c r="D4937" s="23" t="s">
        <v>22245</v>
      </c>
    </row>
    <row r="4938" spans="1:4" ht="33.950000000000003" customHeight="1" x14ac:dyDescent="0.2">
      <c r="A4938" s="20" t="s">
        <v>22246</v>
      </c>
      <c r="B4938" s="21" t="s">
        <v>22247</v>
      </c>
      <c r="C4938" s="22" t="s">
        <v>97</v>
      </c>
      <c r="D4938" s="23" t="s">
        <v>22248</v>
      </c>
    </row>
    <row r="4939" spans="1:4" ht="33.950000000000003" customHeight="1" x14ac:dyDescent="0.2">
      <c r="A4939" s="20" t="s">
        <v>22249</v>
      </c>
      <c r="B4939" s="21" t="s">
        <v>22250</v>
      </c>
      <c r="C4939" s="22" t="s">
        <v>97</v>
      </c>
      <c r="D4939" s="23" t="s">
        <v>22251</v>
      </c>
    </row>
    <row r="4940" spans="1:4" ht="33.950000000000003" customHeight="1" x14ac:dyDescent="0.2">
      <c r="A4940" s="20" t="s">
        <v>22252</v>
      </c>
      <c r="B4940" s="21" t="s">
        <v>22253</v>
      </c>
      <c r="C4940" s="22" t="s">
        <v>97</v>
      </c>
      <c r="D4940" s="23" t="s">
        <v>22254</v>
      </c>
    </row>
    <row r="4941" spans="1:4" ht="33.950000000000003" customHeight="1" x14ac:dyDescent="0.2">
      <c r="A4941" s="20" t="s">
        <v>22255</v>
      </c>
      <c r="B4941" s="21" t="s">
        <v>22256</v>
      </c>
      <c r="C4941" s="22" t="s">
        <v>97</v>
      </c>
      <c r="D4941" s="23" t="s">
        <v>22257</v>
      </c>
    </row>
    <row r="4942" spans="1:4" ht="33.950000000000003" customHeight="1" x14ac:dyDescent="0.2">
      <c r="A4942" s="20" t="s">
        <v>22258</v>
      </c>
      <c r="B4942" s="21" t="s">
        <v>22259</v>
      </c>
      <c r="C4942" s="22" t="s">
        <v>97</v>
      </c>
      <c r="D4942" s="23" t="s">
        <v>22260</v>
      </c>
    </row>
    <row r="4943" spans="1:4" ht="33.950000000000003" customHeight="1" x14ac:dyDescent="0.2">
      <c r="A4943" s="20" t="s">
        <v>22261</v>
      </c>
      <c r="B4943" s="21" t="s">
        <v>22262</v>
      </c>
      <c r="C4943" s="22" t="s">
        <v>97</v>
      </c>
      <c r="D4943" s="23" t="s">
        <v>22263</v>
      </c>
    </row>
    <row r="4944" spans="1:4" ht="33.950000000000003" customHeight="1" x14ac:dyDescent="0.2">
      <c r="A4944" s="20" t="s">
        <v>22264</v>
      </c>
      <c r="B4944" s="21" t="s">
        <v>22265</v>
      </c>
      <c r="C4944" s="22" t="s">
        <v>97</v>
      </c>
      <c r="D4944" s="23" t="s">
        <v>22266</v>
      </c>
    </row>
    <row r="4945" spans="1:4" ht="33.950000000000003" customHeight="1" x14ac:dyDescent="0.2">
      <c r="A4945" s="20" t="s">
        <v>22267</v>
      </c>
      <c r="B4945" s="21" t="s">
        <v>22268</v>
      </c>
      <c r="C4945" s="22" t="s">
        <v>97</v>
      </c>
      <c r="D4945" s="23" t="s">
        <v>22269</v>
      </c>
    </row>
    <row r="4946" spans="1:4" ht="33.950000000000003" customHeight="1" x14ac:dyDescent="0.2">
      <c r="A4946" s="20" t="s">
        <v>22270</v>
      </c>
      <c r="B4946" s="21" t="s">
        <v>22271</v>
      </c>
      <c r="C4946" s="22" t="s">
        <v>97</v>
      </c>
      <c r="D4946" s="23" t="s">
        <v>22272</v>
      </c>
    </row>
    <row r="4947" spans="1:4" ht="33.950000000000003" customHeight="1" x14ac:dyDescent="0.2">
      <c r="A4947" s="20" t="s">
        <v>22273</v>
      </c>
      <c r="B4947" s="21" t="s">
        <v>22274</v>
      </c>
      <c r="C4947" s="22" t="s">
        <v>97</v>
      </c>
      <c r="D4947" s="23" t="s">
        <v>22275</v>
      </c>
    </row>
    <row r="4948" spans="1:4" ht="33.950000000000003" customHeight="1" x14ac:dyDescent="0.2">
      <c r="A4948" s="20" t="s">
        <v>22276</v>
      </c>
      <c r="B4948" s="21" t="s">
        <v>22277</v>
      </c>
      <c r="C4948" s="22" t="s">
        <v>97</v>
      </c>
      <c r="D4948" s="23" t="s">
        <v>22278</v>
      </c>
    </row>
    <row r="4949" spans="1:4" ht="33.950000000000003" customHeight="1" x14ac:dyDescent="0.2">
      <c r="A4949" s="20" t="s">
        <v>22279</v>
      </c>
      <c r="B4949" s="21" t="s">
        <v>22280</v>
      </c>
      <c r="C4949" s="22" t="s">
        <v>97</v>
      </c>
      <c r="D4949" s="23" t="s">
        <v>22281</v>
      </c>
    </row>
    <row r="4950" spans="1:4" ht="33.950000000000003" customHeight="1" x14ac:dyDescent="0.2">
      <c r="A4950" s="20" t="s">
        <v>22282</v>
      </c>
      <c r="B4950" s="21" t="s">
        <v>22283</v>
      </c>
      <c r="C4950" s="22" t="s">
        <v>97</v>
      </c>
      <c r="D4950" s="23" t="s">
        <v>22284</v>
      </c>
    </row>
    <row r="4951" spans="1:4" ht="33.950000000000003" customHeight="1" x14ac:dyDescent="0.2">
      <c r="A4951" s="20" t="s">
        <v>22285</v>
      </c>
      <c r="B4951" s="21" t="s">
        <v>22286</v>
      </c>
      <c r="C4951" s="22" t="s">
        <v>97</v>
      </c>
      <c r="D4951" s="23" t="s">
        <v>22287</v>
      </c>
    </row>
    <row r="4952" spans="1:4" ht="33.950000000000003" customHeight="1" x14ac:dyDescent="0.2">
      <c r="A4952" s="20" t="s">
        <v>22288</v>
      </c>
      <c r="B4952" s="21" t="s">
        <v>22289</v>
      </c>
      <c r="C4952" s="22" t="s">
        <v>97</v>
      </c>
      <c r="D4952" s="23" t="s">
        <v>22290</v>
      </c>
    </row>
    <row r="4953" spans="1:4" ht="33.950000000000003" customHeight="1" x14ac:dyDescent="0.2">
      <c r="A4953" s="20" t="s">
        <v>22291</v>
      </c>
      <c r="B4953" s="21" t="s">
        <v>22292</v>
      </c>
      <c r="C4953" s="22" t="s">
        <v>97</v>
      </c>
      <c r="D4953" s="23" t="s">
        <v>22293</v>
      </c>
    </row>
    <row r="4954" spans="1:4" ht="33.950000000000003" customHeight="1" x14ac:dyDescent="0.2">
      <c r="A4954" s="20" t="s">
        <v>22294</v>
      </c>
      <c r="B4954" s="21" t="s">
        <v>22295</v>
      </c>
      <c r="C4954" s="22" t="s">
        <v>97</v>
      </c>
      <c r="D4954" s="23" t="s">
        <v>22296</v>
      </c>
    </row>
    <row r="4955" spans="1:4" ht="33.950000000000003" customHeight="1" x14ac:dyDescent="0.2">
      <c r="A4955" s="20" t="s">
        <v>22297</v>
      </c>
      <c r="B4955" s="21" t="s">
        <v>22298</v>
      </c>
      <c r="C4955" s="22" t="s">
        <v>97</v>
      </c>
      <c r="D4955" s="23" t="s">
        <v>22299</v>
      </c>
    </row>
    <row r="4956" spans="1:4" ht="33.950000000000003" customHeight="1" x14ac:dyDescent="0.2">
      <c r="A4956" s="20" t="s">
        <v>22300</v>
      </c>
      <c r="B4956" s="21" t="s">
        <v>22301</v>
      </c>
      <c r="C4956" s="22" t="s">
        <v>97</v>
      </c>
      <c r="D4956" s="23" t="s">
        <v>22302</v>
      </c>
    </row>
    <row r="4957" spans="1:4" ht="33.950000000000003" customHeight="1" x14ac:dyDescent="0.2">
      <c r="A4957" s="20" t="s">
        <v>22303</v>
      </c>
      <c r="B4957" s="21" t="s">
        <v>22304</v>
      </c>
      <c r="C4957" s="22" t="s">
        <v>97</v>
      </c>
      <c r="D4957" s="23" t="s">
        <v>22305</v>
      </c>
    </row>
    <row r="4958" spans="1:4" ht="33.950000000000003" customHeight="1" x14ac:dyDescent="0.2">
      <c r="A4958" s="20" t="s">
        <v>22306</v>
      </c>
      <c r="B4958" s="21" t="s">
        <v>22307</v>
      </c>
      <c r="C4958" s="22" t="s">
        <v>97</v>
      </c>
      <c r="D4958" s="23" t="s">
        <v>22308</v>
      </c>
    </row>
    <row r="4959" spans="1:4" ht="33.950000000000003" customHeight="1" x14ac:dyDescent="0.2">
      <c r="A4959" s="20" t="s">
        <v>22309</v>
      </c>
      <c r="B4959" s="21" t="s">
        <v>22310</v>
      </c>
      <c r="C4959" s="22" t="s">
        <v>97</v>
      </c>
      <c r="D4959" s="23" t="s">
        <v>22311</v>
      </c>
    </row>
    <row r="4960" spans="1:4" ht="33.950000000000003" customHeight="1" x14ac:dyDescent="0.2">
      <c r="A4960" s="20" t="s">
        <v>22312</v>
      </c>
      <c r="B4960" s="21" t="s">
        <v>22313</v>
      </c>
      <c r="C4960" s="22" t="s">
        <v>97</v>
      </c>
      <c r="D4960" s="23" t="s">
        <v>22314</v>
      </c>
    </row>
    <row r="4961" spans="1:4" ht="33.950000000000003" customHeight="1" x14ac:dyDescent="0.2">
      <c r="A4961" s="20" t="s">
        <v>22315</v>
      </c>
      <c r="B4961" s="21" t="s">
        <v>22316</v>
      </c>
      <c r="C4961" s="22" t="s">
        <v>97</v>
      </c>
      <c r="D4961" s="23" t="s">
        <v>22317</v>
      </c>
    </row>
    <row r="4962" spans="1:4" ht="33.950000000000003" customHeight="1" x14ac:dyDescent="0.2">
      <c r="A4962" s="20" t="s">
        <v>22318</v>
      </c>
      <c r="B4962" s="21" t="s">
        <v>22319</v>
      </c>
      <c r="C4962" s="22" t="s">
        <v>97</v>
      </c>
      <c r="D4962" s="23" t="s">
        <v>22320</v>
      </c>
    </row>
    <row r="4963" spans="1:4" ht="33.950000000000003" customHeight="1" x14ac:dyDescent="0.2">
      <c r="A4963" s="20" t="s">
        <v>22321</v>
      </c>
      <c r="B4963" s="21" t="s">
        <v>22322</v>
      </c>
      <c r="C4963" s="22" t="s">
        <v>97</v>
      </c>
      <c r="D4963" s="23" t="s">
        <v>22323</v>
      </c>
    </row>
    <row r="4964" spans="1:4" ht="33.950000000000003" customHeight="1" x14ac:dyDescent="0.2">
      <c r="A4964" s="20" t="s">
        <v>22324</v>
      </c>
      <c r="B4964" s="21" t="s">
        <v>22325</v>
      </c>
      <c r="C4964" s="22" t="s">
        <v>97</v>
      </c>
      <c r="D4964" s="23" t="s">
        <v>22326</v>
      </c>
    </row>
    <row r="4965" spans="1:4" ht="33.950000000000003" customHeight="1" x14ac:dyDescent="0.2">
      <c r="A4965" s="20" t="s">
        <v>22327</v>
      </c>
      <c r="B4965" s="21" t="s">
        <v>22328</v>
      </c>
      <c r="C4965" s="22" t="s">
        <v>97</v>
      </c>
      <c r="D4965" s="23" t="s">
        <v>22329</v>
      </c>
    </row>
    <row r="4966" spans="1:4" ht="33.950000000000003" customHeight="1" x14ac:dyDescent="0.2">
      <c r="A4966" s="20" t="s">
        <v>22330</v>
      </c>
      <c r="B4966" s="21" t="s">
        <v>22331</v>
      </c>
      <c r="C4966" s="22" t="s">
        <v>97</v>
      </c>
      <c r="D4966" s="23" t="s">
        <v>22332</v>
      </c>
    </row>
    <row r="4967" spans="1:4" ht="33.950000000000003" customHeight="1" x14ac:dyDescent="0.2">
      <c r="A4967" s="20" t="s">
        <v>22333</v>
      </c>
      <c r="B4967" s="21" t="s">
        <v>22334</v>
      </c>
      <c r="C4967" s="22" t="s">
        <v>97</v>
      </c>
      <c r="D4967" s="23" t="s">
        <v>22335</v>
      </c>
    </row>
    <row r="4968" spans="1:4" ht="33.950000000000003" customHeight="1" x14ac:dyDescent="0.2">
      <c r="A4968" s="20" t="s">
        <v>22336</v>
      </c>
      <c r="B4968" s="21" t="s">
        <v>22337</v>
      </c>
      <c r="C4968" s="22" t="s">
        <v>97</v>
      </c>
      <c r="D4968" s="23" t="s">
        <v>22338</v>
      </c>
    </row>
    <row r="4969" spans="1:4" ht="33.950000000000003" customHeight="1" x14ac:dyDescent="0.2">
      <c r="A4969" s="20" t="s">
        <v>22339</v>
      </c>
      <c r="B4969" s="21" t="s">
        <v>22340</v>
      </c>
      <c r="C4969" s="22" t="s">
        <v>97</v>
      </c>
      <c r="D4969" s="23" t="s">
        <v>22341</v>
      </c>
    </row>
    <row r="4970" spans="1:4" ht="33.950000000000003" customHeight="1" x14ac:dyDescent="0.2">
      <c r="A4970" s="20" t="s">
        <v>22342</v>
      </c>
      <c r="B4970" s="21" t="s">
        <v>22343</v>
      </c>
      <c r="C4970" s="22" t="s">
        <v>97</v>
      </c>
      <c r="D4970" s="23" t="s">
        <v>22344</v>
      </c>
    </row>
    <row r="4971" spans="1:4" ht="33.950000000000003" customHeight="1" x14ac:dyDescent="0.2">
      <c r="A4971" s="20" t="s">
        <v>22345</v>
      </c>
      <c r="B4971" s="21" t="s">
        <v>22346</v>
      </c>
      <c r="C4971" s="22" t="s">
        <v>97</v>
      </c>
      <c r="D4971" s="23" t="s">
        <v>22347</v>
      </c>
    </row>
    <row r="4972" spans="1:4" ht="33.950000000000003" customHeight="1" x14ac:dyDescent="0.2">
      <c r="A4972" s="20" t="s">
        <v>22348</v>
      </c>
      <c r="B4972" s="21" t="s">
        <v>22349</v>
      </c>
      <c r="C4972" s="22" t="s">
        <v>97</v>
      </c>
      <c r="D4972" s="23" t="s">
        <v>22350</v>
      </c>
    </row>
    <row r="4973" spans="1:4" ht="33.950000000000003" customHeight="1" x14ac:dyDescent="0.2">
      <c r="A4973" s="20" t="s">
        <v>22351</v>
      </c>
      <c r="B4973" s="21" t="s">
        <v>22352</v>
      </c>
      <c r="C4973" s="22" t="s">
        <v>97</v>
      </c>
      <c r="D4973" s="23" t="s">
        <v>18347</v>
      </c>
    </row>
    <row r="4974" spans="1:4" ht="33.950000000000003" customHeight="1" x14ac:dyDescent="0.2">
      <c r="A4974" s="20" t="s">
        <v>22353</v>
      </c>
      <c r="B4974" s="21" t="s">
        <v>22354</v>
      </c>
      <c r="C4974" s="22" t="s">
        <v>97</v>
      </c>
      <c r="D4974" s="23" t="s">
        <v>22355</v>
      </c>
    </row>
    <row r="4975" spans="1:4" ht="33.950000000000003" customHeight="1" x14ac:dyDescent="0.2">
      <c r="A4975" s="20" t="s">
        <v>22356</v>
      </c>
      <c r="B4975" s="21" t="s">
        <v>22357</v>
      </c>
      <c r="C4975" s="22" t="s">
        <v>97</v>
      </c>
      <c r="D4975" s="23" t="s">
        <v>22358</v>
      </c>
    </row>
    <row r="4976" spans="1:4" ht="33.950000000000003" customHeight="1" x14ac:dyDescent="0.2">
      <c r="A4976" s="20" t="s">
        <v>22359</v>
      </c>
      <c r="B4976" s="21" t="s">
        <v>22360</v>
      </c>
      <c r="C4976" s="22" t="s">
        <v>97</v>
      </c>
      <c r="D4976" s="23" t="s">
        <v>13623</v>
      </c>
    </row>
    <row r="4977" spans="1:4" ht="33.950000000000003" customHeight="1" x14ac:dyDescent="0.2">
      <c r="A4977" s="20" t="s">
        <v>22361</v>
      </c>
      <c r="B4977" s="21" t="s">
        <v>22362</v>
      </c>
      <c r="C4977" s="22" t="s">
        <v>97</v>
      </c>
      <c r="D4977" s="23" t="s">
        <v>16321</v>
      </c>
    </row>
    <row r="4978" spans="1:4" ht="33.950000000000003" customHeight="1" x14ac:dyDescent="0.2">
      <c r="A4978" s="20" t="s">
        <v>22363</v>
      </c>
      <c r="B4978" s="21" t="s">
        <v>22364</v>
      </c>
      <c r="C4978" s="22" t="s">
        <v>97</v>
      </c>
      <c r="D4978" s="23" t="s">
        <v>22365</v>
      </c>
    </row>
    <row r="4979" spans="1:4" ht="33.950000000000003" customHeight="1" x14ac:dyDescent="0.2">
      <c r="A4979" s="20" t="s">
        <v>22366</v>
      </c>
      <c r="B4979" s="21" t="s">
        <v>22367</v>
      </c>
      <c r="C4979" s="22" t="s">
        <v>97</v>
      </c>
      <c r="D4979" s="23" t="s">
        <v>22368</v>
      </c>
    </row>
    <row r="4980" spans="1:4" ht="33.950000000000003" customHeight="1" x14ac:dyDescent="0.2">
      <c r="A4980" s="20" t="s">
        <v>22369</v>
      </c>
      <c r="B4980" s="21" t="s">
        <v>22370</v>
      </c>
      <c r="C4980" s="22" t="s">
        <v>97</v>
      </c>
      <c r="D4980" s="23" t="s">
        <v>22371</v>
      </c>
    </row>
    <row r="4981" spans="1:4" ht="33.950000000000003" customHeight="1" x14ac:dyDescent="0.2">
      <c r="A4981" s="20" t="s">
        <v>22372</v>
      </c>
      <c r="B4981" s="21" t="s">
        <v>22373</v>
      </c>
      <c r="C4981" s="22" t="s">
        <v>97</v>
      </c>
      <c r="D4981" s="23" t="s">
        <v>22374</v>
      </c>
    </row>
    <row r="4982" spans="1:4" ht="33.950000000000003" customHeight="1" x14ac:dyDescent="0.2">
      <c r="A4982" s="20" t="s">
        <v>22375</v>
      </c>
      <c r="B4982" s="21" t="s">
        <v>22376</v>
      </c>
      <c r="C4982" s="22" t="s">
        <v>97</v>
      </c>
      <c r="D4982" s="23" t="s">
        <v>22377</v>
      </c>
    </row>
    <row r="4983" spans="1:4" ht="33.950000000000003" customHeight="1" x14ac:dyDescent="0.2">
      <c r="A4983" s="20" t="s">
        <v>22378</v>
      </c>
      <c r="B4983" s="21" t="s">
        <v>22379</v>
      </c>
      <c r="C4983" s="22" t="s">
        <v>97</v>
      </c>
      <c r="D4983" s="23" t="s">
        <v>22380</v>
      </c>
    </row>
    <row r="4984" spans="1:4" ht="33.950000000000003" customHeight="1" x14ac:dyDescent="0.2">
      <c r="A4984" s="20" t="s">
        <v>22381</v>
      </c>
      <c r="B4984" s="21" t="s">
        <v>22382</v>
      </c>
      <c r="C4984" s="22" t="s">
        <v>97</v>
      </c>
      <c r="D4984" s="23" t="s">
        <v>22383</v>
      </c>
    </row>
    <row r="4985" spans="1:4" ht="33.950000000000003" customHeight="1" x14ac:dyDescent="0.2">
      <c r="A4985" s="20" t="s">
        <v>22384</v>
      </c>
      <c r="B4985" s="21" t="s">
        <v>22385</v>
      </c>
      <c r="C4985" s="22" t="s">
        <v>97</v>
      </c>
      <c r="D4985" s="23" t="s">
        <v>22386</v>
      </c>
    </row>
    <row r="4986" spans="1:4" ht="33.950000000000003" customHeight="1" x14ac:dyDescent="0.2">
      <c r="A4986" s="20" t="s">
        <v>22387</v>
      </c>
      <c r="B4986" s="21" t="s">
        <v>22388</v>
      </c>
      <c r="C4986" s="22" t="s">
        <v>97</v>
      </c>
      <c r="D4986" s="23" t="s">
        <v>22389</v>
      </c>
    </row>
    <row r="4987" spans="1:4" ht="33.950000000000003" customHeight="1" x14ac:dyDescent="0.2">
      <c r="A4987" s="20" t="s">
        <v>22390</v>
      </c>
      <c r="B4987" s="21" t="s">
        <v>22391</v>
      </c>
      <c r="C4987" s="22" t="s">
        <v>97</v>
      </c>
      <c r="D4987" s="23" t="s">
        <v>22392</v>
      </c>
    </row>
    <row r="4988" spans="1:4" ht="33.950000000000003" customHeight="1" x14ac:dyDescent="0.2">
      <c r="A4988" s="20" t="s">
        <v>22393</v>
      </c>
      <c r="B4988" s="21" t="s">
        <v>22394</v>
      </c>
      <c r="C4988" s="22" t="s">
        <v>97</v>
      </c>
      <c r="D4988" s="23" t="s">
        <v>22395</v>
      </c>
    </row>
    <row r="4989" spans="1:4" ht="33.950000000000003" customHeight="1" x14ac:dyDescent="0.2">
      <c r="A4989" s="20" t="s">
        <v>22396</v>
      </c>
      <c r="B4989" s="21" t="s">
        <v>22397</v>
      </c>
      <c r="C4989" s="22" t="s">
        <v>97</v>
      </c>
      <c r="D4989" s="23" t="s">
        <v>22398</v>
      </c>
    </row>
    <row r="4990" spans="1:4" ht="33.950000000000003" customHeight="1" x14ac:dyDescent="0.2">
      <c r="A4990" s="20" t="s">
        <v>22399</v>
      </c>
      <c r="B4990" s="21" t="s">
        <v>22400</v>
      </c>
      <c r="C4990" s="22" t="s">
        <v>97</v>
      </c>
      <c r="D4990" s="23" t="s">
        <v>22401</v>
      </c>
    </row>
    <row r="4991" spans="1:4" ht="33.950000000000003" customHeight="1" x14ac:dyDescent="0.2">
      <c r="A4991" s="20" t="s">
        <v>22402</v>
      </c>
      <c r="B4991" s="21" t="s">
        <v>22403</v>
      </c>
      <c r="C4991" s="22" t="s">
        <v>97</v>
      </c>
      <c r="D4991" s="23" t="s">
        <v>22404</v>
      </c>
    </row>
    <row r="4992" spans="1:4" ht="33.950000000000003" customHeight="1" x14ac:dyDescent="0.2">
      <c r="A4992" s="20" t="s">
        <v>22405</v>
      </c>
      <c r="B4992" s="21" t="s">
        <v>22406</v>
      </c>
      <c r="C4992" s="22" t="s">
        <v>97</v>
      </c>
      <c r="D4992" s="23" t="s">
        <v>22407</v>
      </c>
    </row>
    <row r="4993" spans="1:4" ht="33.950000000000003" customHeight="1" x14ac:dyDescent="0.2">
      <c r="A4993" s="20" t="s">
        <v>22408</v>
      </c>
      <c r="B4993" s="21" t="s">
        <v>22409</v>
      </c>
      <c r="C4993" s="22" t="s">
        <v>97</v>
      </c>
      <c r="D4993" s="23" t="s">
        <v>22410</v>
      </c>
    </row>
    <row r="4994" spans="1:4" ht="33.950000000000003" customHeight="1" x14ac:dyDescent="0.2">
      <c r="A4994" s="20" t="s">
        <v>22411</v>
      </c>
      <c r="B4994" s="21" t="s">
        <v>22412</v>
      </c>
      <c r="C4994" s="22" t="s">
        <v>97</v>
      </c>
      <c r="D4994" s="23" t="s">
        <v>22413</v>
      </c>
    </row>
    <row r="4995" spans="1:4" ht="33.950000000000003" customHeight="1" x14ac:dyDescent="0.2">
      <c r="A4995" s="20" t="s">
        <v>22414</v>
      </c>
      <c r="B4995" s="21" t="s">
        <v>22415</v>
      </c>
      <c r="C4995" s="22" t="s">
        <v>97</v>
      </c>
      <c r="D4995" s="23" t="s">
        <v>22416</v>
      </c>
    </row>
    <row r="4996" spans="1:4" ht="33.950000000000003" customHeight="1" x14ac:dyDescent="0.2">
      <c r="A4996" s="20" t="s">
        <v>22417</v>
      </c>
      <c r="B4996" s="21" t="s">
        <v>22418</v>
      </c>
      <c r="C4996" s="22" t="s">
        <v>97</v>
      </c>
      <c r="D4996" s="23" t="s">
        <v>22419</v>
      </c>
    </row>
    <row r="4997" spans="1:4" ht="33.950000000000003" customHeight="1" x14ac:dyDescent="0.2">
      <c r="A4997" s="20" t="s">
        <v>22420</v>
      </c>
      <c r="B4997" s="21" t="s">
        <v>22421</v>
      </c>
      <c r="C4997" s="22" t="s">
        <v>97</v>
      </c>
      <c r="D4997" s="23" t="s">
        <v>9922</v>
      </c>
    </row>
    <row r="4998" spans="1:4" ht="33.950000000000003" customHeight="1" x14ac:dyDescent="0.2">
      <c r="A4998" s="20" t="s">
        <v>22422</v>
      </c>
      <c r="B4998" s="21" t="s">
        <v>22423</v>
      </c>
      <c r="C4998" s="22" t="s">
        <v>97</v>
      </c>
      <c r="D4998" s="23" t="s">
        <v>22424</v>
      </c>
    </row>
    <row r="4999" spans="1:4" ht="33.950000000000003" customHeight="1" x14ac:dyDescent="0.2">
      <c r="A4999" s="20" t="s">
        <v>22425</v>
      </c>
      <c r="B4999" s="21" t="s">
        <v>22426</v>
      </c>
      <c r="C4999" s="22" t="s">
        <v>97</v>
      </c>
      <c r="D4999" s="23" t="s">
        <v>22427</v>
      </c>
    </row>
    <row r="5000" spans="1:4" ht="33.950000000000003" customHeight="1" x14ac:dyDescent="0.2">
      <c r="A5000" s="20" t="s">
        <v>22428</v>
      </c>
      <c r="B5000" s="21" t="s">
        <v>22429</v>
      </c>
      <c r="C5000" s="22" t="s">
        <v>97</v>
      </c>
      <c r="D5000" s="23" t="s">
        <v>22430</v>
      </c>
    </row>
    <row r="5001" spans="1:4" ht="33.950000000000003" customHeight="1" x14ac:dyDescent="0.2">
      <c r="A5001" s="20" t="s">
        <v>22431</v>
      </c>
      <c r="B5001" s="21" t="s">
        <v>22432</v>
      </c>
      <c r="C5001" s="22" t="s">
        <v>97</v>
      </c>
      <c r="D5001" s="23" t="s">
        <v>22433</v>
      </c>
    </row>
    <row r="5002" spans="1:4" ht="33.950000000000003" customHeight="1" x14ac:dyDescent="0.2">
      <c r="A5002" s="20" t="s">
        <v>22434</v>
      </c>
      <c r="B5002" s="21" t="s">
        <v>22435</v>
      </c>
      <c r="C5002" s="22" t="s">
        <v>97</v>
      </c>
      <c r="D5002" s="23" t="s">
        <v>22436</v>
      </c>
    </row>
    <row r="5003" spans="1:4" ht="33.950000000000003" customHeight="1" x14ac:dyDescent="0.2">
      <c r="A5003" s="20" t="s">
        <v>22437</v>
      </c>
      <c r="B5003" s="21" t="s">
        <v>22438</v>
      </c>
      <c r="C5003" s="22" t="s">
        <v>97</v>
      </c>
      <c r="D5003" s="23" t="s">
        <v>22439</v>
      </c>
    </row>
    <row r="5004" spans="1:4" ht="33.950000000000003" customHeight="1" x14ac:dyDescent="0.2">
      <c r="A5004" s="20" t="s">
        <v>22440</v>
      </c>
      <c r="B5004" s="21" t="s">
        <v>22441</v>
      </c>
      <c r="C5004" s="22" t="s">
        <v>97</v>
      </c>
      <c r="D5004" s="23" t="s">
        <v>22442</v>
      </c>
    </row>
    <row r="5005" spans="1:4" ht="33.950000000000003" customHeight="1" x14ac:dyDescent="0.2">
      <c r="A5005" s="20" t="s">
        <v>22443</v>
      </c>
      <c r="B5005" s="21" t="s">
        <v>22444</v>
      </c>
      <c r="C5005" s="22" t="s">
        <v>97</v>
      </c>
      <c r="D5005" s="23" t="s">
        <v>22445</v>
      </c>
    </row>
    <row r="5006" spans="1:4" ht="33.950000000000003" customHeight="1" x14ac:dyDescent="0.2">
      <c r="A5006" s="20" t="s">
        <v>22446</v>
      </c>
      <c r="B5006" s="21" t="s">
        <v>22447</v>
      </c>
      <c r="C5006" s="22" t="s">
        <v>97</v>
      </c>
      <c r="D5006" s="23" t="s">
        <v>22448</v>
      </c>
    </row>
    <row r="5007" spans="1:4" ht="33.950000000000003" customHeight="1" x14ac:dyDescent="0.2">
      <c r="A5007" s="20" t="s">
        <v>22449</v>
      </c>
      <c r="B5007" s="21" t="s">
        <v>22450</v>
      </c>
      <c r="C5007" s="22" t="s">
        <v>97</v>
      </c>
      <c r="D5007" s="23" t="s">
        <v>22451</v>
      </c>
    </row>
    <row r="5008" spans="1:4" ht="33.950000000000003" customHeight="1" x14ac:dyDescent="0.2">
      <c r="A5008" s="20" t="s">
        <v>22452</v>
      </c>
      <c r="B5008" s="21" t="s">
        <v>22453</v>
      </c>
      <c r="C5008" s="22" t="s">
        <v>97</v>
      </c>
      <c r="D5008" s="23" t="s">
        <v>22454</v>
      </c>
    </row>
    <row r="5009" spans="1:4" ht="33.950000000000003" customHeight="1" x14ac:dyDescent="0.2">
      <c r="A5009" s="20" t="s">
        <v>22455</v>
      </c>
      <c r="B5009" s="21" t="s">
        <v>22456</v>
      </c>
      <c r="C5009" s="22" t="s">
        <v>97</v>
      </c>
      <c r="D5009" s="23" t="s">
        <v>22457</v>
      </c>
    </row>
    <row r="5010" spans="1:4" ht="33.950000000000003" customHeight="1" x14ac:dyDescent="0.2">
      <c r="A5010" s="20" t="s">
        <v>22458</v>
      </c>
      <c r="B5010" s="21" t="s">
        <v>22459</v>
      </c>
      <c r="C5010" s="22" t="s">
        <v>97</v>
      </c>
      <c r="D5010" s="23" t="s">
        <v>22460</v>
      </c>
    </row>
    <row r="5011" spans="1:4" ht="33.950000000000003" customHeight="1" x14ac:dyDescent="0.2">
      <c r="A5011" s="20" t="s">
        <v>22461</v>
      </c>
      <c r="B5011" s="21" t="s">
        <v>22462</v>
      </c>
      <c r="C5011" s="22" t="s">
        <v>97</v>
      </c>
      <c r="D5011" s="23" t="s">
        <v>22463</v>
      </c>
    </row>
    <row r="5012" spans="1:4" ht="33.950000000000003" customHeight="1" x14ac:dyDescent="0.2">
      <c r="A5012" s="20" t="s">
        <v>22464</v>
      </c>
      <c r="B5012" s="21" t="s">
        <v>22465</v>
      </c>
      <c r="C5012" s="22" t="s">
        <v>97</v>
      </c>
      <c r="D5012" s="23" t="s">
        <v>22466</v>
      </c>
    </row>
    <row r="5013" spans="1:4" ht="33.950000000000003" customHeight="1" x14ac:dyDescent="0.2">
      <c r="A5013" s="20" t="s">
        <v>22467</v>
      </c>
      <c r="B5013" s="21" t="s">
        <v>22468</v>
      </c>
      <c r="C5013" s="22" t="s">
        <v>97</v>
      </c>
      <c r="D5013" s="23" t="s">
        <v>22469</v>
      </c>
    </row>
    <row r="5014" spans="1:4" ht="33.950000000000003" customHeight="1" x14ac:dyDescent="0.2">
      <c r="A5014" s="20" t="s">
        <v>22470</v>
      </c>
      <c r="B5014" s="21" t="s">
        <v>22471</v>
      </c>
      <c r="C5014" s="22" t="s">
        <v>97</v>
      </c>
      <c r="D5014" s="23" t="s">
        <v>22472</v>
      </c>
    </row>
    <row r="5015" spans="1:4" ht="33.950000000000003" customHeight="1" x14ac:dyDescent="0.2">
      <c r="A5015" s="20" t="s">
        <v>22473</v>
      </c>
      <c r="B5015" s="21" t="s">
        <v>22474</v>
      </c>
      <c r="C5015" s="22" t="s">
        <v>97</v>
      </c>
      <c r="D5015" s="23" t="s">
        <v>22475</v>
      </c>
    </row>
    <row r="5016" spans="1:4" ht="33.950000000000003" customHeight="1" x14ac:dyDescent="0.2">
      <c r="A5016" s="20" t="s">
        <v>22476</v>
      </c>
      <c r="B5016" s="21" t="s">
        <v>22477</v>
      </c>
      <c r="C5016" s="22" t="s">
        <v>97</v>
      </c>
      <c r="D5016" s="23" t="s">
        <v>22478</v>
      </c>
    </row>
    <row r="5017" spans="1:4" ht="33.950000000000003" customHeight="1" x14ac:dyDescent="0.2">
      <c r="A5017" s="20" t="s">
        <v>22479</v>
      </c>
      <c r="B5017" s="21" t="s">
        <v>22480</v>
      </c>
      <c r="C5017" s="22" t="s">
        <v>97</v>
      </c>
      <c r="D5017" s="23" t="s">
        <v>22481</v>
      </c>
    </row>
    <row r="5018" spans="1:4" ht="33.950000000000003" customHeight="1" x14ac:dyDescent="0.2">
      <c r="A5018" s="20" t="s">
        <v>22482</v>
      </c>
      <c r="B5018" s="21" t="s">
        <v>22483</v>
      </c>
      <c r="C5018" s="22" t="s">
        <v>97</v>
      </c>
      <c r="D5018" s="23" t="s">
        <v>22484</v>
      </c>
    </row>
    <row r="5019" spans="1:4" ht="33.950000000000003" customHeight="1" x14ac:dyDescent="0.2">
      <c r="A5019" s="20" t="s">
        <v>22485</v>
      </c>
      <c r="B5019" s="21" t="s">
        <v>22486</v>
      </c>
      <c r="C5019" s="22" t="s">
        <v>97</v>
      </c>
      <c r="D5019" s="23" t="s">
        <v>22487</v>
      </c>
    </row>
    <row r="5020" spans="1:4" ht="33.950000000000003" customHeight="1" x14ac:dyDescent="0.2">
      <c r="A5020" s="20" t="s">
        <v>22488</v>
      </c>
      <c r="B5020" s="21" t="s">
        <v>22489</v>
      </c>
      <c r="C5020" s="22" t="s">
        <v>97</v>
      </c>
      <c r="D5020" s="23" t="s">
        <v>22490</v>
      </c>
    </row>
    <row r="5021" spans="1:4" ht="33.950000000000003" customHeight="1" x14ac:dyDescent="0.2">
      <c r="A5021" s="20" t="s">
        <v>22491</v>
      </c>
      <c r="B5021" s="21" t="s">
        <v>22492</v>
      </c>
      <c r="C5021" s="22" t="s">
        <v>97</v>
      </c>
      <c r="D5021" s="23" t="s">
        <v>22493</v>
      </c>
    </row>
    <row r="5022" spans="1:4" ht="33.950000000000003" customHeight="1" x14ac:dyDescent="0.2">
      <c r="A5022" s="20" t="s">
        <v>22494</v>
      </c>
      <c r="B5022" s="21" t="s">
        <v>22495</v>
      </c>
      <c r="C5022" s="22" t="s">
        <v>97</v>
      </c>
      <c r="D5022" s="23" t="s">
        <v>22496</v>
      </c>
    </row>
    <row r="5023" spans="1:4" ht="33.950000000000003" customHeight="1" x14ac:dyDescent="0.2">
      <c r="A5023" s="20" t="s">
        <v>22497</v>
      </c>
      <c r="B5023" s="21" t="s">
        <v>22498</v>
      </c>
      <c r="C5023" s="22" t="s">
        <v>97</v>
      </c>
      <c r="D5023" s="23" t="s">
        <v>22499</v>
      </c>
    </row>
    <row r="5024" spans="1:4" ht="33.950000000000003" customHeight="1" x14ac:dyDescent="0.2">
      <c r="A5024" s="20" t="s">
        <v>22500</v>
      </c>
      <c r="B5024" s="21" t="s">
        <v>22501</v>
      </c>
      <c r="C5024" s="22" t="s">
        <v>97</v>
      </c>
      <c r="D5024" s="23" t="s">
        <v>22502</v>
      </c>
    </row>
    <row r="5025" spans="1:4" ht="33.950000000000003" customHeight="1" x14ac:dyDescent="0.2">
      <c r="A5025" s="20" t="s">
        <v>22503</v>
      </c>
      <c r="B5025" s="21" t="s">
        <v>22504</v>
      </c>
      <c r="C5025" s="22" t="s">
        <v>97</v>
      </c>
      <c r="D5025" s="23" t="s">
        <v>22505</v>
      </c>
    </row>
    <row r="5026" spans="1:4" ht="33.950000000000003" customHeight="1" x14ac:dyDescent="0.2">
      <c r="A5026" s="20" t="s">
        <v>22506</v>
      </c>
      <c r="B5026" s="21" t="s">
        <v>22507</v>
      </c>
      <c r="C5026" s="22" t="s">
        <v>97</v>
      </c>
      <c r="D5026" s="23" t="s">
        <v>22508</v>
      </c>
    </row>
    <row r="5027" spans="1:4" ht="33.950000000000003" customHeight="1" x14ac:dyDescent="0.2">
      <c r="A5027" s="20" t="s">
        <v>22509</v>
      </c>
      <c r="B5027" s="21" t="s">
        <v>22510</v>
      </c>
      <c r="C5027" s="22" t="s">
        <v>97</v>
      </c>
      <c r="D5027" s="23" t="s">
        <v>22511</v>
      </c>
    </row>
    <row r="5028" spans="1:4" ht="33.950000000000003" customHeight="1" x14ac:dyDescent="0.2">
      <c r="A5028" s="20" t="s">
        <v>22512</v>
      </c>
      <c r="B5028" s="21" t="s">
        <v>22513</v>
      </c>
      <c r="C5028" s="22" t="s">
        <v>97</v>
      </c>
      <c r="D5028" s="23" t="s">
        <v>22514</v>
      </c>
    </row>
    <row r="5029" spans="1:4" ht="33.950000000000003" customHeight="1" x14ac:dyDescent="0.2">
      <c r="A5029" s="20" t="s">
        <v>22515</v>
      </c>
      <c r="B5029" s="21" t="s">
        <v>22516</v>
      </c>
      <c r="C5029" s="22" t="s">
        <v>97</v>
      </c>
      <c r="D5029" s="23" t="s">
        <v>22517</v>
      </c>
    </row>
    <row r="5030" spans="1:4" ht="33.950000000000003" customHeight="1" x14ac:dyDescent="0.2">
      <c r="A5030" s="20" t="s">
        <v>22518</v>
      </c>
      <c r="B5030" s="21" t="s">
        <v>22519</v>
      </c>
      <c r="C5030" s="22" t="s">
        <v>97</v>
      </c>
      <c r="D5030" s="23" t="s">
        <v>22520</v>
      </c>
    </row>
    <row r="5031" spans="1:4" ht="33.950000000000003" customHeight="1" x14ac:dyDescent="0.2">
      <c r="A5031" s="20" t="s">
        <v>22521</v>
      </c>
      <c r="B5031" s="21" t="s">
        <v>22522</v>
      </c>
      <c r="C5031" s="22" t="s">
        <v>97</v>
      </c>
      <c r="D5031" s="23" t="s">
        <v>22523</v>
      </c>
    </row>
    <row r="5032" spans="1:4" ht="33.950000000000003" customHeight="1" x14ac:dyDescent="0.2">
      <c r="A5032" s="20" t="s">
        <v>22524</v>
      </c>
      <c r="B5032" s="21" t="s">
        <v>22525</v>
      </c>
      <c r="C5032" s="22" t="s">
        <v>97</v>
      </c>
      <c r="D5032" s="23" t="s">
        <v>12506</v>
      </c>
    </row>
    <row r="5033" spans="1:4" ht="33.950000000000003" customHeight="1" x14ac:dyDescent="0.2">
      <c r="A5033" s="20" t="s">
        <v>22526</v>
      </c>
      <c r="B5033" s="21" t="s">
        <v>22527</v>
      </c>
      <c r="C5033" s="22" t="s">
        <v>97</v>
      </c>
      <c r="D5033" s="23" t="s">
        <v>22528</v>
      </c>
    </row>
    <row r="5034" spans="1:4" ht="33.950000000000003" customHeight="1" x14ac:dyDescent="0.2">
      <c r="A5034" s="20" t="s">
        <v>22529</v>
      </c>
      <c r="B5034" s="21" t="s">
        <v>22530</v>
      </c>
      <c r="C5034" s="22" t="s">
        <v>97</v>
      </c>
      <c r="D5034" s="23" t="s">
        <v>22531</v>
      </c>
    </row>
    <row r="5035" spans="1:4" ht="33.950000000000003" customHeight="1" x14ac:dyDescent="0.2">
      <c r="A5035" s="20" t="s">
        <v>22532</v>
      </c>
      <c r="B5035" s="21" t="s">
        <v>22533</v>
      </c>
      <c r="C5035" s="22" t="s">
        <v>97</v>
      </c>
      <c r="D5035" s="23" t="s">
        <v>22534</v>
      </c>
    </row>
    <row r="5036" spans="1:4" ht="33.950000000000003" customHeight="1" x14ac:dyDescent="0.2">
      <c r="A5036" s="20" t="s">
        <v>22535</v>
      </c>
      <c r="B5036" s="21" t="s">
        <v>22536</v>
      </c>
      <c r="C5036" s="22" t="s">
        <v>97</v>
      </c>
      <c r="D5036" s="23" t="s">
        <v>22537</v>
      </c>
    </row>
    <row r="5037" spans="1:4" ht="33.950000000000003" customHeight="1" x14ac:dyDescent="0.2">
      <c r="A5037" s="20" t="s">
        <v>22538</v>
      </c>
      <c r="B5037" s="21" t="s">
        <v>22539</v>
      </c>
      <c r="C5037" s="22" t="s">
        <v>97</v>
      </c>
      <c r="D5037" s="23" t="s">
        <v>22540</v>
      </c>
    </row>
    <row r="5038" spans="1:4" ht="33.950000000000003" customHeight="1" x14ac:dyDescent="0.2">
      <c r="A5038" s="20" t="s">
        <v>22541</v>
      </c>
      <c r="B5038" s="21" t="s">
        <v>22542</v>
      </c>
      <c r="C5038" s="22" t="s">
        <v>97</v>
      </c>
      <c r="D5038" s="23" t="s">
        <v>22543</v>
      </c>
    </row>
    <row r="5039" spans="1:4" ht="33.950000000000003" customHeight="1" x14ac:dyDescent="0.2">
      <c r="A5039" s="20" t="s">
        <v>22544</v>
      </c>
      <c r="B5039" s="21" t="s">
        <v>22545</v>
      </c>
      <c r="C5039" s="22" t="s">
        <v>97</v>
      </c>
      <c r="D5039" s="23" t="s">
        <v>22546</v>
      </c>
    </row>
    <row r="5040" spans="1:4" ht="33.950000000000003" customHeight="1" x14ac:dyDescent="0.2">
      <c r="A5040" s="20" t="s">
        <v>22547</v>
      </c>
      <c r="B5040" s="21" t="s">
        <v>22548</v>
      </c>
      <c r="C5040" s="22" t="s">
        <v>97</v>
      </c>
      <c r="D5040" s="23" t="s">
        <v>22549</v>
      </c>
    </row>
    <row r="5041" spans="1:4" ht="33.950000000000003" customHeight="1" x14ac:dyDescent="0.2">
      <c r="A5041" s="20" t="s">
        <v>22550</v>
      </c>
      <c r="B5041" s="21" t="s">
        <v>22551</v>
      </c>
      <c r="C5041" s="22" t="s">
        <v>97</v>
      </c>
      <c r="D5041" s="23" t="s">
        <v>22552</v>
      </c>
    </row>
    <row r="5042" spans="1:4" ht="33.950000000000003" customHeight="1" x14ac:dyDescent="0.2">
      <c r="A5042" s="20" t="s">
        <v>22553</v>
      </c>
      <c r="B5042" s="21" t="s">
        <v>22554</v>
      </c>
      <c r="C5042" s="22" t="s">
        <v>97</v>
      </c>
      <c r="D5042" s="23" t="s">
        <v>22555</v>
      </c>
    </row>
    <row r="5043" spans="1:4" ht="33.950000000000003" customHeight="1" x14ac:dyDescent="0.2">
      <c r="A5043" s="20" t="s">
        <v>22556</v>
      </c>
      <c r="B5043" s="21" t="s">
        <v>22557</v>
      </c>
      <c r="C5043" s="22" t="s">
        <v>97</v>
      </c>
      <c r="D5043" s="23" t="s">
        <v>22558</v>
      </c>
    </row>
    <row r="5044" spans="1:4" ht="33.950000000000003" customHeight="1" x14ac:dyDescent="0.2">
      <c r="A5044" s="20" t="s">
        <v>22559</v>
      </c>
      <c r="B5044" s="21" t="s">
        <v>22560</v>
      </c>
      <c r="C5044" s="22" t="s">
        <v>97</v>
      </c>
      <c r="D5044" s="23" t="s">
        <v>22561</v>
      </c>
    </row>
    <row r="5045" spans="1:4" ht="33.950000000000003" customHeight="1" x14ac:dyDescent="0.2">
      <c r="A5045" s="20" t="s">
        <v>22562</v>
      </c>
      <c r="B5045" s="21" t="s">
        <v>22563</v>
      </c>
      <c r="C5045" s="22" t="s">
        <v>97</v>
      </c>
      <c r="D5045" s="23" t="s">
        <v>22564</v>
      </c>
    </row>
    <row r="5046" spans="1:4" ht="33.950000000000003" customHeight="1" x14ac:dyDescent="0.2">
      <c r="A5046" s="20" t="s">
        <v>22565</v>
      </c>
      <c r="B5046" s="21" t="s">
        <v>22566</v>
      </c>
      <c r="C5046" s="22" t="s">
        <v>97</v>
      </c>
      <c r="D5046" s="23" t="s">
        <v>22567</v>
      </c>
    </row>
    <row r="5047" spans="1:4" ht="33.950000000000003" customHeight="1" x14ac:dyDescent="0.2">
      <c r="A5047" s="20" t="s">
        <v>22568</v>
      </c>
      <c r="B5047" s="21" t="s">
        <v>22569</v>
      </c>
      <c r="C5047" s="22" t="s">
        <v>97</v>
      </c>
      <c r="D5047" s="23" t="s">
        <v>22570</v>
      </c>
    </row>
    <row r="5048" spans="1:4" ht="33.950000000000003" customHeight="1" x14ac:dyDescent="0.2">
      <c r="A5048" s="20" t="s">
        <v>22571</v>
      </c>
      <c r="B5048" s="21" t="s">
        <v>22572</v>
      </c>
      <c r="C5048" s="22" t="s">
        <v>97</v>
      </c>
      <c r="D5048" s="23" t="s">
        <v>22573</v>
      </c>
    </row>
    <row r="5049" spans="1:4" ht="33.950000000000003" customHeight="1" x14ac:dyDescent="0.2">
      <c r="A5049" s="20" t="s">
        <v>22574</v>
      </c>
      <c r="B5049" s="21" t="s">
        <v>22575</v>
      </c>
      <c r="C5049" s="22" t="s">
        <v>97</v>
      </c>
      <c r="D5049" s="23" t="s">
        <v>19239</v>
      </c>
    </row>
    <row r="5050" spans="1:4" ht="33.950000000000003" customHeight="1" x14ac:dyDescent="0.2">
      <c r="A5050" s="20" t="s">
        <v>22576</v>
      </c>
      <c r="B5050" s="21" t="s">
        <v>22577</v>
      </c>
      <c r="C5050" s="22" t="s">
        <v>97</v>
      </c>
      <c r="D5050" s="23" t="s">
        <v>22578</v>
      </c>
    </row>
    <row r="5051" spans="1:4" ht="33.950000000000003" customHeight="1" x14ac:dyDescent="0.2">
      <c r="A5051" s="20" t="s">
        <v>22579</v>
      </c>
      <c r="B5051" s="21" t="s">
        <v>22580</v>
      </c>
      <c r="C5051" s="22" t="s">
        <v>97</v>
      </c>
      <c r="D5051" s="23" t="s">
        <v>22581</v>
      </c>
    </row>
    <row r="5052" spans="1:4" ht="33.950000000000003" customHeight="1" x14ac:dyDescent="0.2">
      <c r="A5052" s="20" t="s">
        <v>22582</v>
      </c>
      <c r="B5052" s="21" t="s">
        <v>22583</v>
      </c>
      <c r="C5052" s="22" t="s">
        <v>97</v>
      </c>
      <c r="D5052" s="23" t="s">
        <v>22584</v>
      </c>
    </row>
    <row r="5053" spans="1:4" ht="33.950000000000003" customHeight="1" x14ac:dyDescent="0.2">
      <c r="A5053" s="20" t="s">
        <v>22585</v>
      </c>
      <c r="B5053" s="21" t="s">
        <v>22586</v>
      </c>
      <c r="C5053" s="22" t="s">
        <v>97</v>
      </c>
      <c r="D5053" s="23" t="s">
        <v>22587</v>
      </c>
    </row>
    <row r="5054" spans="1:4" ht="33.950000000000003" customHeight="1" x14ac:dyDescent="0.2">
      <c r="A5054" s="20" t="s">
        <v>22588</v>
      </c>
      <c r="B5054" s="21" t="s">
        <v>22589</v>
      </c>
      <c r="C5054" s="22" t="s">
        <v>97</v>
      </c>
      <c r="D5054" s="23" t="s">
        <v>22590</v>
      </c>
    </row>
    <row r="5055" spans="1:4" ht="33.950000000000003" customHeight="1" x14ac:dyDescent="0.2">
      <c r="A5055" s="20" t="s">
        <v>22591</v>
      </c>
      <c r="B5055" s="21" t="s">
        <v>22592</v>
      </c>
      <c r="C5055" s="22" t="s">
        <v>97</v>
      </c>
      <c r="D5055" s="23" t="s">
        <v>22593</v>
      </c>
    </row>
    <row r="5056" spans="1:4" ht="33.950000000000003" customHeight="1" x14ac:dyDescent="0.2">
      <c r="A5056" s="20" t="s">
        <v>22594</v>
      </c>
      <c r="B5056" s="21" t="s">
        <v>22595</v>
      </c>
      <c r="C5056" s="22" t="s">
        <v>97</v>
      </c>
      <c r="D5056" s="23" t="s">
        <v>10031</v>
      </c>
    </row>
    <row r="5057" spans="1:4" ht="33.950000000000003" customHeight="1" x14ac:dyDescent="0.2">
      <c r="A5057" s="20" t="s">
        <v>22596</v>
      </c>
      <c r="B5057" s="21" t="s">
        <v>22597</v>
      </c>
      <c r="C5057" s="22" t="s">
        <v>97</v>
      </c>
      <c r="D5057" s="23" t="s">
        <v>22598</v>
      </c>
    </row>
    <row r="5058" spans="1:4" ht="33.950000000000003" customHeight="1" x14ac:dyDescent="0.2">
      <c r="A5058" s="20" t="s">
        <v>22599</v>
      </c>
      <c r="B5058" s="21" t="s">
        <v>22600</v>
      </c>
      <c r="C5058" s="22" t="s">
        <v>97</v>
      </c>
      <c r="D5058" s="23" t="s">
        <v>8952</v>
      </c>
    </row>
    <row r="5059" spans="1:4" ht="33.950000000000003" customHeight="1" x14ac:dyDescent="0.2">
      <c r="A5059" s="20" t="s">
        <v>22601</v>
      </c>
      <c r="B5059" s="21" t="s">
        <v>22602</v>
      </c>
      <c r="C5059" s="22" t="s">
        <v>97</v>
      </c>
      <c r="D5059" s="23" t="s">
        <v>22603</v>
      </c>
    </row>
    <row r="5060" spans="1:4" ht="33.950000000000003" customHeight="1" x14ac:dyDescent="0.2">
      <c r="A5060" s="20" t="s">
        <v>22604</v>
      </c>
      <c r="B5060" s="21" t="s">
        <v>22605</v>
      </c>
      <c r="C5060" s="22" t="s">
        <v>97</v>
      </c>
      <c r="D5060" s="23" t="s">
        <v>22606</v>
      </c>
    </row>
    <row r="5061" spans="1:4" ht="33.950000000000003" customHeight="1" x14ac:dyDescent="0.2">
      <c r="A5061" s="20" t="s">
        <v>22607</v>
      </c>
      <c r="B5061" s="21" t="s">
        <v>22608</v>
      </c>
      <c r="C5061" s="22" t="s">
        <v>97</v>
      </c>
      <c r="D5061" s="23" t="s">
        <v>22609</v>
      </c>
    </row>
    <row r="5062" spans="1:4" ht="33.950000000000003" customHeight="1" x14ac:dyDescent="0.2">
      <c r="A5062" s="20" t="s">
        <v>22610</v>
      </c>
      <c r="B5062" s="21" t="s">
        <v>22611</v>
      </c>
      <c r="C5062" s="22" t="s">
        <v>97</v>
      </c>
      <c r="D5062" s="23" t="s">
        <v>22612</v>
      </c>
    </row>
    <row r="5063" spans="1:4" ht="33.950000000000003" customHeight="1" x14ac:dyDescent="0.2">
      <c r="A5063" s="20" t="s">
        <v>22613</v>
      </c>
      <c r="B5063" s="21" t="s">
        <v>22614</v>
      </c>
      <c r="C5063" s="22" t="s">
        <v>97</v>
      </c>
      <c r="D5063" s="23" t="s">
        <v>9928</v>
      </c>
    </row>
    <row r="5064" spans="1:4" ht="33.950000000000003" customHeight="1" x14ac:dyDescent="0.2">
      <c r="A5064" s="20" t="s">
        <v>22615</v>
      </c>
      <c r="B5064" s="21" t="s">
        <v>22616</v>
      </c>
      <c r="C5064" s="22" t="s">
        <v>97</v>
      </c>
      <c r="D5064" s="23" t="s">
        <v>22617</v>
      </c>
    </row>
    <row r="5065" spans="1:4" ht="33.950000000000003" customHeight="1" x14ac:dyDescent="0.2">
      <c r="A5065" s="20" t="s">
        <v>22618</v>
      </c>
      <c r="B5065" s="21" t="s">
        <v>22619</v>
      </c>
      <c r="C5065" s="22" t="s">
        <v>97</v>
      </c>
      <c r="D5065" s="23" t="s">
        <v>15658</v>
      </c>
    </row>
    <row r="5066" spans="1:4" ht="33.950000000000003" customHeight="1" x14ac:dyDescent="0.2">
      <c r="A5066" s="20" t="s">
        <v>22620</v>
      </c>
      <c r="B5066" s="21" t="s">
        <v>22621</v>
      </c>
      <c r="C5066" s="22" t="s">
        <v>97</v>
      </c>
      <c r="D5066" s="23" t="s">
        <v>14742</v>
      </c>
    </row>
    <row r="5067" spans="1:4" ht="33.950000000000003" customHeight="1" x14ac:dyDescent="0.2">
      <c r="A5067" s="20" t="s">
        <v>22622</v>
      </c>
      <c r="B5067" s="21" t="s">
        <v>22623</v>
      </c>
      <c r="C5067" s="22" t="s">
        <v>97</v>
      </c>
      <c r="D5067" s="23" t="s">
        <v>22624</v>
      </c>
    </row>
    <row r="5068" spans="1:4" ht="33.950000000000003" customHeight="1" x14ac:dyDescent="0.2">
      <c r="A5068" s="20" t="s">
        <v>22625</v>
      </c>
      <c r="B5068" s="21" t="s">
        <v>22626</v>
      </c>
      <c r="C5068" s="22" t="s">
        <v>97</v>
      </c>
      <c r="D5068" s="23" t="s">
        <v>22627</v>
      </c>
    </row>
    <row r="5069" spans="1:4" ht="33.950000000000003" customHeight="1" x14ac:dyDescent="0.2">
      <c r="A5069" s="20" t="s">
        <v>22628</v>
      </c>
      <c r="B5069" s="21" t="s">
        <v>22629</v>
      </c>
      <c r="C5069" s="22" t="s">
        <v>97</v>
      </c>
      <c r="D5069" s="23" t="s">
        <v>22630</v>
      </c>
    </row>
    <row r="5070" spans="1:4" ht="33.950000000000003" customHeight="1" x14ac:dyDescent="0.2">
      <c r="A5070" s="20" t="s">
        <v>22631</v>
      </c>
      <c r="B5070" s="21" t="s">
        <v>22632</v>
      </c>
      <c r="C5070" s="22" t="s">
        <v>97</v>
      </c>
      <c r="D5070" s="23" t="s">
        <v>22633</v>
      </c>
    </row>
    <row r="5071" spans="1:4" ht="33.950000000000003" customHeight="1" x14ac:dyDescent="0.2">
      <c r="A5071" s="20" t="s">
        <v>22634</v>
      </c>
      <c r="B5071" s="21" t="s">
        <v>22635</v>
      </c>
      <c r="C5071" s="22" t="s">
        <v>97</v>
      </c>
      <c r="D5071" s="23" t="s">
        <v>22636</v>
      </c>
    </row>
    <row r="5072" spans="1:4" ht="33.950000000000003" customHeight="1" x14ac:dyDescent="0.2">
      <c r="A5072" s="20" t="s">
        <v>22637</v>
      </c>
      <c r="B5072" s="21" t="s">
        <v>22638</v>
      </c>
      <c r="C5072" s="22" t="s">
        <v>97</v>
      </c>
      <c r="D5072" s="23" t="s">
        <v>22639</v>
      </c>
    </row>
    <row r="5073" spans="1:4" ht="33.950000000000003" customHeight="1" x14ac:dyDescent="0.2">
      <c r="A5073" s="20" t="s">
        <v>22640</v>
      </c>
      <c r="B5073" s="21" t="s">
        <v>22641</v>
      </c>
      <c r="C5073" s="22" t="s">
        <v>97</v>
      </c>
      <c r="D5073" s="23" t="s">
        <v>22642</v>
      </c>
    </row>
    <row r="5074" spans="1:4" ht="33.950000000000003" customHeight="1" x14ac:dyDescent="0.2">
      <c r="A5074" s="20" t="s">
        <v>22643</v>
      </c>
      <c r="B5074" s="21" t="s">
        <v>22644</v>
      </c>
      <c r="C5074" s="22" t="s">
        <v>97</v>
      </c>
      <c r="D5074" s="23" t="s">
        <v>22645</v>
      </c>
    </row>
    <row r="5075" spans="1:4" ht="33.950000000000003" customHeight="1" x14ac:dyDescent="0.2">
      <c r="A5075" s="20" t="s">
        <v>22646</v>
      </c>
      <c r="B5075" s="21" t="s">
        <v>22647</v>
      </c>
      <c r="C5075" s="22" t="s">
        <v>97</v>
      </c>
      <c r="D5075" s="23" t="s">
        <v>22648</v>
      </c>
    </row>
    <row r="5076" spans="1:4" ht="33.950000000000003" customHeight="1" x14ac:dyDescent="0.2">
      <c r="A5076" s="20" t="s">
        <v>22649</v>
      </c>
      <c r="B5076" s="21" t="s">
        <v>22650</v>
      </c>
      <c r="C5076" s="22" t="s">
        <v>97</v>
      </c>
      <c r="D5076" s="23" t="s">
        <v>22651</v>
      </c>
    </row>
    <row r="5077" spans="1:4" ht="33.950000000000003" customHeight="1" x14ac:dyDescent="0.2">
      <c r="A5077" s="20" t="s">
        <v>22652</v>
      </c>
      <c r="B5077" s="21" t="s">
        <v>22653</v>
      </c>
      <c r="C5077" s="22" t="s">
        <v>97</v>
      </c>
      <c r="D5077" s="23" t="s">
        <v>22654</v>
      </c>
    </row>
    <row r="5078" spans="1:4" ht="33.950000000000003" customHeight="1" x14ac:dyDescent="0.2">
      <c r="A5078" s="20" t="s">
        <v>22655</v>
      </c>
      <c r="B5078" s="21" t="s">
        <v>22656</v>
      </c>
      <c r="C5078" s="22" t="s">
        <v>97</v>
      </c>
      <c r="D5078" s="23" t="s">
        <v>22657</v>
      </c>
    </row>
    <row r="5079" spans="1:4" ht="33.950000000000003" customHeight="1" x14ac:dyDescent="0.2">
      <c r="A5079" s="20" t="s">
        <v>22658</v>
      </c>
      <c r="B5079" s="21" t="s">
        <v>22659</v>
      </c>
      <c r="C5079" s="22" t="s">
        <v>97</v>
      </c>
      <c r="D5079" s="23" t="s">
        <v>22660</v>
      </c>
    </row>
    <row r="5080" spans="1:4" ht="33.950000000000003" customHeight="1" x14ac:dyDescent="0.2">
      <c r="A5080" s="20" t="s">
        <v>22661</v>
      </c>
      <c r="B5080" s="21" t="s">
        <v>22662</v>
      </c>
      <c r="C5080" s="22" t="s">
        <v>97</v>
      </c>
      <c r="D5080" s="23" t="s">
        <v>22663</v>
      </c>
    </row>
    <row r="5081" spans="1:4" ht="33.950000000000003" customHeight="1" x14ac:dyDescent="0.2">
      <c r="A5081" s="20" t="s">
        <v>22664</v>
      </c>
      <c r="B5081" s="21" t="s">
        <v>22665</v>
      </c>
      <c r="C5081" s="22" t="s">
        <v>97</v>
      </c>
      <c r="D5081" s="23" t="s">
        <v>22666</v>
      </c>
    </row>
    <row r="5082" spans="1:4" ht="33.950000000000003" customHeight="1" x14ac:dyDescent="0.2">
      <c r="A5082" s="20" t="s">
        <v>22667</v>
      </c>
      <c r="B5082" s="21" t="s">
        <v>22668</v>
      </c>
      <c r="C5082" s="22" t="s">
        <v>97</v>
      </c>
      <c r="D5082" s="23" t="s">
        <v>22669</v>
      </c>
    </row>
    <row r="5083" spans="1:4" ht="33.950000000000003" customHeight="1" x14ac:dyDescent="0.2">
      <c r="A5083" s="20" t="s">
        <v>22670</v>
      </c>
      <c r="B5083" s="21" t="s">
        <v>22671</v>
      </c>
      <c r="C5083" s="22" t="s">
        <v>97</v>
      </c>
      <c r="D5083" s="23" t="s">
        <v>22672</v>
      </c>
    </row>
    <row r="5084" spans="1:4" ht="33.950000000000003" customHeight="1" x14ac:dyDescent="0.2">
      <c r="A5084" s="20" t="s">
        <v>22673</v>
      </c>
      <c r="B5084" s="21" t="s">
        <v>22674</v>
      </c>
      <c r="C5084" s="22" t="s">
        <v>97</v>
      </c>
      <c r="D5084" s="23" t="s">
        <v>15349</v>
      </c>
    </row>
    <row r="5085" spans="1:4" ht="33.950000000000003" customHeight="1" x14ac:dyDescent="0.2">
      <c r="A5085" s="20" t="s">
        <v>22675</v>
      </c>
      <c r="B5085" s="21" t="s">
        <v>22676</v>
      </c>
      <c r="C5085" s="22" t="s">
        <v>97</v>
      </c>
      <c r="D5085" s="23" t="s">
        <v>19732</v>
      </c>
    </row>
    <row r="5086" spans="1:4" ht="33.950000000000003" customHeight="1" x14ac:dyDescent="0.2">
      <c r="A5086" s="20" t="s">
        <v>22677</v>
      </c>
      <c r="B5086" s="21" t="s">
        <v>22678</v>
      </c>
      <c r="C5086" s="22" t="s">
        <v>97</v>
      </c>
      <c r="D5086" s="23" t="s">
        <v>20116</v>
      </c>
    </row>
    <row r="5087" spans="1:4" ht="33.950000000000003" customHeight="1" x14ac:dyDescent="0.2">
      <c r="A5087" s="20" t="s">
        <v>22679</v>
      </c>
      <c r="B5087" s="21" t="s">
        <v>22680</v>
      </c>
      <c r="C5087" s="22" t="s">
        <v>97</v>
      </c>
      <c r="D5087" s="23" t="s">
        <v>22681</v>
      </c>
    </row>
    <row r="5088" spans="1:4" ht="33.950000000000003" customHeight="1" x14ac:dyDescent="0.2">
      <c r="A5088" s="20" t="s">
        <v>22682</v>
      </c>
      <c r="B5088" s="21" t="s">
        <v>22683</v>
      </c>
      <c r="C5088" s="22" t="s">
        <v>97</v>
      </c>
      <c r="D5088" s="23" t="s">
        <v>22684</v>
      </c>
    </row>
    <row r="5089" spans="1:4" ht="33.950000000000003" customHeight="1" x14ac:dyDescent="0.2">
      <c r="A5089" s="20" t="s">
        <v>22685</v>
      </c>
      <c r="B5089" s="21" t="s">
        <v>22686</v>
      </c>
      <c r="C5089" s="22" t="s">
        <v>97</v>
      </c>
      <c r="D5089" s="23" t="s">
        <v>22687</v>
      </c>
    </row>
    <row r="5090" spans="1:4" ht="33.950000000000003" customHeight="1" x14ac:dyDescent="0.2">
      <c r="A5090" s="20" t="s">
        <v>22688</v>
      </c>
      <c r="B5090" s="21" t="s">
        <v>22689</v>
      </c>
      <c r="C5090" s="22" t="s">
        <v>205</v>
      </c>
      <c r="D5090" s="23" t="s">
        <v>22690</v>
      </c>
    </row>
    <row r="5091" spans="1:4" ht="33.950000000000003" customHeight="1" x14ac:dyDescent="0.2">
      <c r="A5091" s="20" t="s">
        <v>22691</v>
      </c>
      <c r="B5091" s="21" t="s">
        <v>22692</v>
      </c>
      <c r="C5091" s="22" t="s">
        <v>205</v>
      </c>
      <c r="D5091" s="23" t="s">
        <v>22693</v>
      </c>
    </row>
    <row r="5092" spans="1:4" ht="33.950000000000003" customHeight="1" x14ac:dyDescent="0.2">
      <c r="A5092" s="20" t="s">
        <v>22694</v>
      </c>
      <c r="B5092" s="21" t="s">
        <v>22695</v>
      </c>
      <c r="C5092" s="22" t="s">
        <v>205</v>
      </c>
      <c r="D5092" s="23" t="s">
        <v>20803</v>
      </c>
    </row>
    <row r="5093" spans="1:4" ht="33.950000000000003" customHeight="1" x14ac:dyDescent="0.2">
      <c r="A5093" s="20" t="s">
        <v>22696</v>
      </c>
      <c r="B5093" s="21" t="s">
        <v>22697</v>
      </c>
      <c r="C5093" s="22" t="s">
        <v>205</v>
      </c>
      <c r="D5093" s="23" t="s">
        <v>22698</v>
      </c>
    </row>
    <row r="5094" spans="1:4" ht="33.950000000000003" customHeight="1" x14ac:dyDescent="0.2">
      <c r="A5094" s="20" t="s">
        <v>22699</v>
      </c>
      <c r="B5094" s="21" t="s">
        <v>22700</v>
      </c>
      <c r="C5094" s="22" t="s">
        <v>205</v>
      </c>
      <c r="D5094" s="23" t="s">
        <v>22701</v>
      </c>
    </row>
    <row r="5095" spans="1:4" ht="33.950000000000003" customHeight="1" x14ac:dyDescent="0.2">
      <c r="A5095" s="20" t="s">
        <v>22702</v>
      </c>
      <c r="B5095" s="21" t="s">
        <v>22703</v>
      </c>
      <c r="C5095" s="22" t="s">
        <v>97</v>
      </c>
      <c r="D5095" s="23" t="s">
        <v>22704</v>
      </c>
    </row>
    <row r="5096" spans="1:4" ht="33.950000000000003" customHeight="1" x14ac:dyDescent="0.2">
      <c r="A5096" s="20" t="s">
        <v>22705</v>
      </c>
      <c r="B5096" s="21" t="s">
        <v>22706</v>
      </c>
      <c r="C5096" s="22" t="s">
        <v>97</v>
      </c>
      <c r="D5096" s="23" t="s">
        <v>19073</v>
      </c>
    </row>
    <row r="5097" spans="1:4" ht="33.950000000000003" customHeight="1" x14ac:dyDescent="0.2">
      <c r="A5097" s="20" t="s">
        <v>22707</v>
      </c>
      <c r="B5097" s="21" t="s">
        <v>22708</v>
      </c>
      <c r="C5097" s="22" t="s">
        <v>97</v>
      </c>
      <c r="D5097" s="23" t="s">
        <v>10969</v>
      </c>
    </row>
    <row r="5098" spans="1:4" ht="33.950000000000003" customHeight="1" x14ac:dyDescent="0.2">
      <c r="A5098" s="20" t="s">
        <v>22709</v>
      </c>
      <c r="B5098" s="21" t="s">
        <v>22710</v>
      </c>
      <c r="C5098" s="22" t="s">
        <v>97</v>
      </c>
      <c r="D5098" s="23" t="s">
        <v>22711</v>
      </c>
    </row>
    <row r="5099" spans="1:4" ht="33.950000000000003" customHeight="1" x14ac:dyDescent="0.2">
      <c r="A5099" s="20" t="s">
        <v>22712</v>
      </c>
      <c r="B5099" s="21" t="s">
        <v>22713</v>
      </c>
      <c r="C5099" s="22" t="s">
        <v>97</v>
      </c>
      <c r="D5099" s="23" t="s">
        <v>22714</v>
      </c>
    </row>
    <row r="5100" spans="1:4" ht="33.950000000000003" customHeight="1" x14ac:dyDescent="0.2">
      <c r="A5100" s="20" t="s">
        <v>22715</v>
      </c>
      <c r="B5100" s="21" t="s">
        <v>22716</v>
      </c>
      <c r="C5100" s="22" t="s">
        <v>97</v>
      </c>
      <c r="D5100" s="23" t="s">
        <v>22717</v>
      </c>
    </row>
    <row r="5101" spans="1:4" ht="33.950000000000003" customHeight="1" x14ac:dyDescent="0.2">
      <c r="A5101" s="20" t="s">
        <v>22718</v>
      </c>
      <c r="B5101" s="21" t="s">
        <v>22719</v>
      </c>
      <c r="C5101" s="22" t="s">
        <v>97</v>
      </c>
      <c r="D5101" s="23" t="s">
        <v>19273</v>
      </c>
    </row>
    <row r="5102" spans="1:4" ht="33.950000000000003" customHeight="1" x14ac:dyDescent="0.2">
      <c r="A5102" s="20" t="s">
        <v>22720</v>
      </c>
      <c r="B5102" s="21" t="s">
        <v>22721</v>
      </c>
      <c r="C5102" s="22" t="s">
        <v>97</v>
      </c>
      <c r="D5102" s="23" t="s">
        <v>22722</v>
      </c>
    </row>
    <row r="5103" spans="1:4" ht="33.950000000000003" customHeight="1" x14ac:dyDescent="0.2">
      <c r="A5103" s="20" t="s">
        <v>22723</v>
      </c>
      <c r="B5103" s="21" t="s">
        <v>22724</v>
      </c>
      <c r="C5103" s="22" t="s">
        <v>97</v>
      </c>
      <c r="D5103" s="23" t="s">
        <v>22725</v>
      </c>
    </row>
    <row r="5104" spans="1:4" ht="33.950000000000003" customHeight="1" x14ac:dyDescent="0.2">
      <c r="A5104" s="20" t="s">
        <v>22726</v>
      </c>
      <c r="B5104" s="21" t="s">
        <v>22727</v>
      </c>
      <c r="C5104" s="22" t="s">
        <v>205</v>
      </c>
      <c r="D5104" s="23" t="s">
        <v>16132</v>
      </c>
    </row>
    <row r="5105" spans="1:4" ht="33.950000000000003" customHeight="1" x14ac:dyDescent="0.2">
      <c r="A5105" s="20" t="s">
        <v>22728</v>
      </c>
      <c r="B5105" s="21" t="s">
        <v>22729</v>
      </c>
      <c r="C5105" s="22" t="s">
        <v>205</v>
      </c>
      <c r="D5105" s="23" t="s">
        <v>8194</v>
      </c>
    </row>
    <row r="5106" spans="1:4" ht="33.950000000000003" customHeight="1" x14ac:dyDescent="0.2">
      <c r="A5106" s="20" t="s">
        <v>22730</v>
      </c>
      <c r="B5106" s="21" t="s">
        <v>22731</v>
      </c>
      <c r="C5106" s="22" t="s">
        <v>205</v>
      </c>
      <c r="D5106" s="23" t="s">
        <v>11548</v>
      </c>
    </row>
    <row r="5107" spans="1:4" ht="33.950000000000003" customHeight="1" x14ac:dyDescent="0.2">
      <c r="A5107" s="20" t="s">
        <v>22732</v>
      </c>
      <c r="B5107" s="21" t="s">
        <v>22733</v>
      </c>
      <c r="C5107" s="22" t="s">
        <v>205</v>
      </c>
      <c r="D5107" s="23" t="s">
        <v>8458</v>
      </c>
    </row>
    <row r="5108" spans="1:4" ht="33.950000000000003" customHeight="1" x14ac:dyDescent="0.2">
      <c r="A5108" s="20" t="s">
        <v>22734</v>
      </c>
      <c r="B5108" s="21" t="s">
        <v>22735</v>
      </c>
      <c r="C5108" s="22" t="s">
        <v>205</v>
      </c>
      <c r="D5108" s="23" t="s">
        <v>17233</v>
      </c>
    </row>
    <row r="5109" spans="1:4" ht="33.950000000000003" customHeight="1" x14ac:dyDescent="0.2">
      <c r="A5109" s="20" t="s">
        <v>22736</v>
      </c>
      <c r="B5109" s="21" t="s">
        <v>22737</v>
      </c>
      <c r="C5109" s="22" t="s">
        <v>205</v>
      </c>
      <c r="D5109" s="23" t="s">
        <v>22738</v>
      </c>
    </row>
    <row r="5110" spans="1:4" ht="33.950000000000003" customHeight="1" x14ac:dyDescent="0.2">
      <c r="A5110" s="20" t="s">
        <v>22739</v>
      </c>
      <c r="B5110" s="21" t="s">
        <v>22740</v>
      </c>
      <c r="C5110" s="22" t="s">
        <v>205</v>
      </c>
      <c r="D5110" s="23" t="s">
        <v>22741</v>
      </c>
    </row>
    <row r="5111" spans="1:4" ht="33.950000000000003" customHeight="1" x14ac:dyDescent="0.2">
      <c r="A5111" s="20" t="s">
        <v>22742</v>
      </c>
      <c r="B5111" s="21" t="s">
        <v>22743</v>
      </c>
      <c r="C5111" s="22" t="s">
        <v>205</v>
      </c>
      <c r="D5111" s="23" t="s">
        <v>16250</v>
      </c>
    </row>
    <row r="5112" spans="1:4" ht="33.950000000000003" customHeight="1" x14ac:dyDescent="0.2">
      <c r="A5112" s="20" t="s">
        <v>22744</v>
      </c>
      <c r="B5112" s="21" t="s">
        <v>22745</v>
      </c>
      <c r="C5112" s="22" t="s">
        <v>205</v>
      </c>
      <c r="D5112" s="23" t="s">
        <v>15057</v>
      </c>
    </row>
    <row r="5113" spans="1:4" ht="33.950000000000003" customHeight="1" x14ac:dyDescent="0.2">
      <c r="A5113" s="20" t="s">
        <v>22746</v>
      </c>
      <c r="B5113" s="21" t="s">
        <v>22747</v>
      </c>
      <c r="C5113" s="22" t="s">
        <v>205</v>
      </c>
      <c r="D5113" s="23" t="s">
        <v>22748</v>
      </c>
    </row>
    <row r="5114" spans="1:4" ht="33.950000000000003" customHeight="1" x14ac:dyDescent="0.2">
      <c r="A5114" s="20" t="s">
        <v>22749</v>
      </c>
      <c r="B5114" s="21" t="s">
        <v>22750</v>
      </c>
      <c r="C5114" s="22" t="s">
        <v>205</v>
      </c>
      <c r="D5114" s="23" t="s">
        <v>22751</v>
      </c>
    </row>
    <row r="5115" spans="1:4" ht="33.950000000000003" customHeight="1" x14ac:dyDescent="0.2">
      <c r="A5115" s="20" t="s">
        <v>22752</v>
      </c>
      <c r="B5115" s="21" t="s">
        <v>22753</v>
      </c>
      <c r="C5115" s="22" t="s">
        <v>205</v>
      </c>
      <c r="D5115" s="23" t="s">
        <v>16250</v>
      </c>
    </row>
    <row r="5116" spans="1:4" ht="33.950000000000003" customHeight="1" x14ac:dyDescent="0.2">
      <c r="A5116" s="20" t="s">
        <v>22754</v>
      </c>
      <c r="B5116" s="21" t="s">
        <v>22755</v>
      </c>
      <c r="C5116" s="22" t="s">
        <v>205</v>
      </c>
      <c r="D5116" s="23" t="s">
        <v>12318</v>
      </c>
    </row>
    <row r="5117" spans="1:4" ht="33.950000000000003" customHeight="1" x14ac:dyDescent="0.2">
      <c r="A5117" s="20" t="s">
        <v>22756</v>
      </c>
      <c r="B5117" s="21" t="s">
        <v>22757</v>
      </c>
      <c r="C5117" s="22" t="s">
        <v>205</v>
      </c>
      <c r="D5117" s="23" t="s">
        <v>22758</v>
      </c>
    </row>
    <row r="5118" spans="1:4" ht="33.950000000000003" customHeight="1" x14ac:dyDescent="0.2">
      <c r="A5118" s="20" t="s">
        <v>22759</v>
      </c>
      <c r="B5118" s="21" t="s">
        <v>22760</v>
      </c>
      <c r="C5118" s="22" t="s">
        <v>205</v>
      </c>
      <c r="D5118" s="23" t="s">
        <v>16280</v>
      </c>
    </row>
    <row r="5119" spans="1:4" ht="33.950000000000003" customHeight="1" x14ac:dyDescent="0.2">
      <c r="A5119" s="20" t="s">
        <v>22761</v>
      </c>
      <c r="B5119" s="21" t="s">
        <v>22762</v>
      </c>
      <c r="C5119" s="22" t="s">
        <v>205</v>
      </c>
      <c r="D5119" s="23" t="s">
        <v>22741</v>
      </c>
    </row>
    <row r="5120" spans="1:4" ht="33.950000000000003" customHeight="1" x14ac:dyDescent="0.2">
      <c r="A5120" s="20" t="s">
        <v>22763</v>
      </c>
      <c r="B5120" s="21" t="s">
        <v>22764</v>
      </c>
      <c r="C5120" s="22" t="s">
        <v>205</v>
      </c>
      <c r="D5120" s="23" t="s">
        <v>9379</v>
      </c>
    </row>
    <row r="5121" spans="1:4" ht="33.950000000000003" customHeight="1" x14ac:dyDescent="0.2">
      <c r="A5121" s="20" t="s">
        <v>22765</v>
      </c>
      <c r="B5121" s="21" t="s">
        <v>22766</v>
      </c>
      <c r="C5121" s="22" t="s">
        <v>205</v>
      </c>
      <c r="D5121" s="23" t="s">
        <v>22767</v>
      </c>
    </row>
    <row r="5122" spans="1:4" ht="33.950000000000003" customHeight="1" x14ac:dyDescent="0.2">
      <c r="A5122" s="20" t="s">
        <v>22768</v>
      </c>
      <c r="B5122" s="21" t="s">
        <v>22769</v>
      </c>
      <c r="C5122" s="22" t="s">
        <v>205</v>
      </c>
      <c r="D5122" s="23" t="s">
        <v>10431</v>
      </c>
    </row>
    <row r="5123" spans="1:4" ht="33.950000000000003" customHeight="1" x14ac:dyDescent="0.2">
      <c r="A5123" s="20" t="s">
        <v>22770</v>
      </c>
      <c r="B5123" s="21" t="s">
        <v>22771</v>
      </c>
      <c r="C5123" s="22" t="s">
        <v>205</v>
      </c>
      <c r="D5123" s="23" t="s">
        <v>22772</v>
      </c>
    </row>
    <row r="5124" spans="1:4" ht="33.950000000000003" customHeight="1" x14ac:dyDescent="0.2">
      <c r="A5124" s="20" t="s">
        <v>22773</v>
      </c>
      <c r="B5124" s="21" t="s">
        <v>22774</v>
      </c>
      <c r="C5124" s="22" t="s">
        <v>205</v>
      </c>
      <c r="D5124" s="23" t="s">
        <v>19513</v>
      </c>
    </row>
    <row r="5125" spans="1:4" ht="33.950000000000003" customHeight="1" x14ac:dyDescent="0.2">
      <c r="A5125" s="20" t="s">
        <v>22775</v>
      </c>
      <c r="B5125" s="21" t="s">
        <v>22776</v>
      </c>
      <c r="C5125" s="22" t="s">
        <v>205</v>
      </c>
      <c r="D5125" s="23" t="s">
        <v>22777</v>
      </c>
    </row>
    <row r="5126" spans="1:4" ht="33.950000000000003" customHeight="1" x14ac:dyDescent="0.2">
      <c r="A5126" s="20" t="s">
        <v>22778</v>
      </c>
      <c r="B5126" s="21" t="s">
        <v>22779</v>
      </c>
      <c r="C5126" s="22" t="s">
        <v>205</v>
      </c>
      <c r="D5126" s="23" t="s">
        <v>17239</v>
      </c>
    </row>
    <row r="5127" spans="1:4" ht="33.950000000000003" customHeight="1" x14ac:dyDescent="0.2">
      <c r="A5127" s="20" t="s">
        <v>22780</v>
      </c>
      <c r="B5127" s="21" t="s">
        <v>22781</v>
      </c>
      <c r="C5127" s="22" t="s">
        <v>205</v>
      </c>
      <c r="D5127" s="23" t="s">
        <v>11792</v>
      </c>
    </row>
    <row r="5128" spans="1:4" ht="33.950000000000003" customHeight="1" x14ac:dyDescent="0.2">
      <c r="A5128" s="20" t="s">
        <v>22782</v>
      </c>
      <c r="B5128" s="21" t="s">
        <v>22783</v>
      </c>
      <c r="C5128" s="22" t="s">
        <v>205</v>
      </c>
      <c r="D5128" s="23" t="s">
        <v>10860</v>
      </c>
    </row>
    <row r="5129" spans="1:4" ht="33.950000000000003" customHeight="1" x14ac:dyDescent="0.2">
      <c r="A5129" s="20" t="s">
        <v>22784</v>
      </c>
      <c r="B5129" s="21" t="s">
        <v>22785</v>
      </c>
      <c r="C5129" s="22" t="s">
        <v>205</v>
      </c>
      <c r="D5129" s="23" t="s">
        <v>22786</v>
      </c>
    </row>
    <row r="5130" spans="1:4" ht="33.950000000000003" customHeight="1" x14ac:dyDescent="0.2">
      <c r="A5130" s="20" t="s">
        <v>22787</v>
      </c>
      <c r="B5130" s="21" t="s">
        <v>22788</v>
      </c>
      <c r="C5130" s="22" t="s">
        <v>205</v>
      </c>
      <c r="D5130" s="23" t="s">
        <v>15256</v>
      </c>
    </row>
    <row r="5131" spans="1:4" ht="33.950000000000003" customHeight="1" x14ac:dyDescent="0.2">
      <c r="A5131" s="20" t="s">
        <v>22789</v>
      </c>
      <c r="B5131" s="21" t="s">
        <v>22790</v>
      </c>
      <c r="C5131" s="22" t="s">
        <v>205</v>
      </c>
      <c r="D5131" s="23" t="s">
        <v>22791</v>
      </c>
    </row>
    <row r="5132" spans="1:4" ht="33.950000000000003" customHeight="1" x14ac:dyDescent="0.2">
      <c r="A5132" s="20" t="s">
        <v>22792</v>
      </c>
      <c r="B5132" s="21" t="s">
        <v>22793</v>
      </c>
      <c r="C5132" s="22" t="s">
        <v>205</v>
      </c>
      <c r="D5132" s="23" t="s">
        <v>22794</v>
      </c>
    </row>
    <row r="5133" spans="1:4" ht="33.950000000000003" customHeight="1" x14ac:dyDescent="0.2">
      <c r="A5133" s="20" t="s">
        <v>22795</v>
      </c>
      <c r="B5133" s="21" t="s">
        <v>22796</v>
      </c>
      <c r="C5133" s="22" t="s">
        <v>205</v>
      </c>
      <c r="D5133" s="23" t="s">
        <v>18733</v>
      </c>
    </row>
    <row r="5134" spans="1:4" ht="33.950000000000003" customHeight="1" x14ac:dyDescent="0.2">
      <c r="A5134" s="20" t="s">
        <v>22797</v>
      </c>
      <c r="B5134" s="21" t="s">
        <v>22798</v>
      </c>
      <c r="C5134" s="22" t="s">
        <v>205</v>
      </c>
      <c r="D5134" s="23" t="s">
        <v>22799</v>
      </c>
    </row>
    <row r="5135" spans="1:4" ht="33.950000000000003" customHeight="1" x14ac:dyDescent="0.2">
      <c r="A5135" s="20" t="s">
        <v>22800</v>
      </c>
      <c r="B5135" s="21" t="s">
        <v>22801</v>
      </c>
      <c r="C5135" s="22" t="s">
        <v>97</v>
      </c>
      <c r="D5135" s="23" t="s">
        <v>21113</v>
      </c>
    </row>
    <row r="5136" spans="1:4" ht="33.950000000000003" customHeight="1" x14ac:dyDescent="0.2">
      <c r="A5136" s="20" t="s">
        <v>22802</v>
      </c>
      <c r="B5136" s="21" t="s">
        <v>22803</v>
      </c>
      <c r="C5136" s="22" t="s">
        <v>97</v>
      </c>
      <c r="D5136" s="23" t="s">
        <v>20588</v>
      </c>
    </row>
    <row r="5137" spans="1:4" ht="33.950000000000003" customHeight="1" x14ac:dyDescent="0.2">
      <c r="A5137" s="20" t="s">
        <v>22804</v>
      </c>
      <c r="B5137" s="21" t="s">
        <v>22805</v>
      </c>
      <c r="C5137" s="22" t="s">
        <v>97</v>
      </c>
      <c r="D5137" s="23" t="s">
        <v>22806</v>
      </c>
    </row>
    <row r="5138" spans="1:4" ht="33.950000000000003" customHeight="1" x14ac:dyDescent="0.2">
      <c r="A5138" s="20" t="s">
        <v>22807</v>
      </c>
      <c r="B5138" s="21" t="s">
        <v>22808</v>
      </c>
      <c r="C5138" s="22" t="s">
        <v>97</v>
      </c>
      <c r="D5138" s="23" t="s">
        <v>9367</v>
      </c>
    </row>
    <row r="5139" spans="1:4" ht="33.950000000000003" customHeight="1" x14ac:dyDescent="0.2">
      <c r="A5139" s="20" t="s">
        <v>22809</v>
      </c>
      <c r="B5139" s="21" t="s">
        <v>22810</v>
      </c>
      <c r="C5139" s="22" t="s">
        <v>97</v>
      </c>
      <c r="D5139" s="23" t="s">
        <v>17699</v>
      </c>
    </row>
    <row r="5140" spans="1:4" ht="33.950000000000003" customHeight="1" x14ac:dyDescent="0.2">
      <c r="A5140" s="20" t="s">
        <v>22811</v>
      </c>
      <c r="B5140" s="21" t="s">
        <v>22812</v>
      </c>
      <c r="C5140" s="22" t="s">
        <v>205</v>
      </c>
      <c r="D5140" s="23" t="s">
        <v>19588</v>
      </c>
    </row>
    <row r="5141" spans="1:4" ht="33.950000000000003" customHeight="1" x14ac:dyDescent="0.2">
      <c r="A5141" s="20" t="s">
        <v>22813</v>
      </c>
      <c r="B5141" s="21" t="s">
        <v>22814</v>
      </c>
      <c r="C5141" s="22" t="s">
        <v>97</v>
      </c>
      <c r="D5141" s="23" t="s">
        <v>22815</v>
      </c>
    </row>
    <row r="5142" spans="1:4" ht="33.950000000000003" customHeight="1" x14ac:dyDescent="0.2">
      <c r="A5142" s="20" t="s">
        <v>22816</v>
      </c>
      <c r="B5142" s="21" t="s">
        <v>22817</v>
      </c>
      <c r="C5142" s="22" t="s">
        <v>97</v>
      </c>
      <c r="D5142" s="23" t="s">
        <v>22818</v>
      </c>
    </row>
    <row r="5143" spans="1:4" ht="33.950000000000003" customHeight="1" x14ac:dyDescent="0.2">
      <c r="A5143" s="20" t="s">
        <v>22819</v>
      </c>
      <c r="B5143" s="21" t="s">
        <v>22820</v>
      </c>
      <c r="C5143" s="22" t="s">
        <v>97</v>
      </c>
      <c r="D5143" s="23" t="s">
        <v>22821</v>
      </c>
    </row>
    <row r="5144" spans="1:4" ht="33.950000000000003" customHeight="1" x14ac:dyDescent="0.2">
      <c r="A5144" s="20" t="s">
        <v>22822</v>
      </c>
      <c r="B5144" s="21" t="s">
        <v>22823</v>
      </c>
      <c r="C5144" s="22" t="s">
        <v>97</v>
      </c>
      <c r="D5144" s="23" t="s">
        <v>22824</v>
      </c>
    </row>
    <row r="5145" spans="1:4" ht="33.950000000000003" customHeight="1" x14ac:dyDescent="0.2">
      <c r="A5145" s="20" t="s">
        <v>22825</v>
      </c>
      <c r="B5145" s="21" t="s">
        <v>22826</v>
      </c>
      <c r="C5145" s="22" t="s">
        <v>97</v>
      </c>
      <c r="D5145" s="23" t="s">
        <v>22827</v>
      </c>
    </row>
    <row r="5146" spans="1:4" ht="33.950000000000003" customHeight="1" x14ac:dyDescent="0.2">
      <c r="A5146" s="20" t="s">
        <v>22828</v>
      </c>
      <c r="B5146" s="21" t="s">
        <v>22829</v>
      </c>
      <c r="C5146" s="22" t="s">
        <v>149</v>
      </c>
      <c r="D5146" s="23" t="s">
        <v>22830</v>
      </c>
    </row>
    <row r="5147" spans="1:4" ht="33.950000000000003" customHeight="1" x14ac:dyDescent="0.2">
      <c r="A5147" s="20" t="s">
        <v>22831</v>
      </c>
      <c r="B5147" s="21" t="s">
        <v>22832</v>
      </c>
      <c r="C5147" s="22" t="s">
        <v>149</v>
      </c>
      <c r="D5147" s="23" t="s">
        <v>10538</v>
      </c>
    </row>
    <row r="5148" spans="1:4" ht="33.950000000000003" customHeight="1" x14ac:dyDescent="0.2">
      <c r="A5148" s="20" t="s">
        <v>22833</v>
      </c>
      <c r="B5148" s="21" t="s">
        <v>22834</v>
      </c>
      <c r="C5148" s="22" t="s">
        <v>149</v>
      </c>
      <c r="D5148" s="23" t="s">
        <v>16356</v>
      </c>
    </row>
    <row r="5149" spans="1:4" ht="33.950000000000003" customHeight="1" x14ac:dyDescent="0.2">
      <c r="A5149" s="20" t="s">
        <v>22835</v>
      </c>
      <c r="B5149" s="21" t="s">
        <v>22836</v>
      </c>
      <c r="C5149" s="22" t="s">
        <v>205</v>
      </c>
      <c r="D5149" s="23" t="s">
        <v>18868</v>
      </c>
    </row>
    <row r="5150" spans="1:4" ht="33.950000000000003" customHeight="1" x14ac:dyDescent="0.2">
      <c r="A5150" s="20" t="s">
        <v>22837</v>
      </c>
      <c r="B5150" s="21" t="s">
        <v>22838</v>
      </c>
      <c r="C5150" s="22" t="s">
        <v>205</v>
      </c>
      <c r="D5150" s="23" t="s">
        <v>16308</v>
      </c>
    </row>
    <row r="5151" spans="1:4" ht="33.950000000000003" customHeight="1" x14ac:dyDescent="0.2">
      <c r="A5151" s="20" t="s">
        <v>22839</v>
      </c>
      <c r="B5151" s="21" t="s">
        <v>22840</v>
      </c>
      <c r="C5151" s="22" t="s">
        <v>97</v>
      </c>
      <c r="D5151" s="23" t="s">
        <v>22841</v>
      </c>
    </row>
    <row r="5152" spans="1:4" ht="33.950000000000003" customHeight="1" x14ac:dyDescent="0.2">
      <c r="A5152" s="20" t="s">
        <v>22842</v>
      </c>
      <c r="B5152" s="21" t="s">
        <v>22843</v>
      </c>
      <c r="C5152" s="22" t="s">
        <v>97</v>
      </c>
      <c r="D5152" s="23" t="s">
        <v>22844</v>
      </c>
    </row>
    <row r="5153" spans="1:4" ht="33.950000000000003" customHeight="1" x14ac:dyDescent="0.2">
      <c r="A5153" s="20" t="s">
        <v>22845</v>
      </c>
      <c r="B5153" s="21" t="s">
        <v>22846</v>
      </c>
      <c r="C5153" s="22" t="s">
        <v>97</v>
      </c>
      <c r="D5153" s="23" t="s">
        <v>22847</v>
      </c>
    </row>
    <row r="5154" spans="1:4" ht="33.950000000000003" customHeight="1" x14ac:dyDescent="0.2">
      <c r="A5154" s="20" t="s">
        <v>22848</v>
      </c>
      <c r="B5154" s="21" t="s">
        <v>22849</v>
      </c>
      <c r="C5154" s="22" t="s">
        <v>97</v>
      </c>
      <c r="D5154" s="23" t="s">
        <v>22850</v>
      </c>
    </row>
    <row r="5155" spans="1:4" ht="33.950000000000003" customHeight="1" x14ac:dyDescent="0.2">
      <c r="A5155" s="20" t="s">
        <v>22851</v>
      </c>
      <c r="B5155" s="21" t="s">
        <v>22852</v>
      </c>
      <c r="C5155" s="22" t="s">
        <v>97</v>
      </c>
      <c r="D5155" s="23" t="s">
        <v>22853</v>
      </c>
    </row>
    <row r="5156" spans="1:4" ht="33.950000000000003" customHeight="1" x14ac:dyDescent="0.2">
      <c r="A5156" s="20" t="s">
        <v>22854</v>
      </c>
      <c r="B5156" s="21" t="s">
        <v>22855</v>
      </c>
      <c r="C5156" s="22" t="s">
        <v>97</v>
      </c>
      <c r="D5156" s="23" t="s">
        <v>22856</v>
      </c>
    </row>
    <row r="5157" spans="1:4" ht="33.950000000000003" customHeight="1" x14ac:dyDescent="0.2">
      <c r="A5157" s="20" t="s">
        <v>22857</v>
      </c>
      <c r="B5157" s="21" t="s">
        <v>22858</v>
      </c>
      <c r="C5157" s="22" t="s">
        <v>97</v>
      </c>
      <c r="D5157" s="23" t="s">
        <v>22859</v>
      </c>
    </row>
    <row r="5158" spans="1:4" ht="33.950000000000003" customHeight="1" x14ac:dyDescent="0.2">
      <c r="A5158" s="20" t="s">
        <v>22860</v>
      </c>
      <c r="B5158" s="21" t="s">
        <v>22861</v>
      </c>
      <c r="C5158" s="22" t="s">
        <v>97</v>
      </c>
      <c r="D5158" s="23" t="s">
        <v>22862</v>
      </c>
    </row>
    <row r="5159" spans="1:4" ht="33.950000000000003" customHeight="1" x14ac:dyDescent="0.2">
      <c r="A5159" s="20" t="s">
        <v>22863</v>
      </c>
      <c r="B5159" s="21" t="s">
        <v>22864</v>
      </c>
      <c r="C5159" s="22" t="s">
        <v>97</v>
      </c>
      <c r="D5159" s="23" t="s">
        <v>22865</v>
      </c>
    </row>
    <row r="5160" spans="1:4" ht="33.950000000000003" customHeight="1" x14ac:dyDescent="0.2">
      <c r="A5160" s="20" t="s">
        <v>22866</v>
      </c>
      <c r="B5160" s="21" t="s">
        <v>22867</v>
      </c>
      <c r="C5160" s="22" t="s">
        <v>97</v>
      </c>
      <c r="D5160" s="23" t="s">
        <v>22868</v>
      </c>
    </row>
    <row r="5161" spans="1:4" ht="33.950000000000003" customHeight="1" x14ac:dyDescent="0.2">
      <c r="A5161" s="20" t="s">
        <v>22869</v>
      </c>
      <c r="B5161" s="21" t="s">
        <v>22870</v>
      </c>
      <c r="C5161" s="22" t="s">
        <v>97</v>
      </c>
      <c r="D5161" s="23" t="s">
        <v>22871</v>
      </c>
    </row>
    <row r="5162" spans="1:4" ht="33.950000000000003" customHeight="1" x14ac:dyDescent="0.2">
      <c r="A5162" s="20" t="s">
        <v>22872</v>
      </c>
      <c r="B5162" s="21" t="s">
        <v>22873</v>
      </c>
      <c r="C5162" s="22" t="s">
        <v>97</v>
      </c>
      <c r="D5162" s="23" t="s">
        <v>22874</v>
      </c>
    </row>
    <row r="5163" spans="1:4" ht="33.950000000000003" customHeight="1" x14ac:dyDescent="0.2">
      <c r="A5163" s="20" t="s">
        <v>22875</v>
      </c>
      <c r="B5163" s="21" t="s">
        <v>22876</v>
      </c>
      <c r="C5163" s="22" t="s">
        <v>97</v>
      </c>
      <c r="D5163" s="23" t="s">
        <v>22877</v>
      </c>
    </row>
    <row r="5164" spans="1:4" ht="33.950000000000003" customHeight="1" x14ac:dyDescent="0.2">
      <c r="A5164" s="20" t="s">
        <v>22878</v>
      </c>
      <c r="B5164" s="21" t="s">
        <v>22879</v>
      </c>
      <c r="C5164" s="22" t="s">
        <v>97</v>
      </c>
      <c r="D5164" s="23" t="s">
        <v>18656</v>
      </c>
    </row>
    <row r="5165" spans="1:4" ht="33.950000000000003" customHeight="1" x14ac:dyDescent="0.2">
      <c r="A5165" s="20" t="s">
        <v>22880</v>
      </c>
      <c r="B5165" s="21" t="s">
        <v>22881</v>
      </c>
      <c r="C5165" s="22" t="s">
        <v>97</v>
      </c>
      <c r="D5165" s="23" t="s">
        <v>22882</v>
      </c>
    </row>
    <row r="5166" spans="1:4" ht="33.950000000000003" customHeight="1" x14ac:dyDescent="0.2">
      <c r="A5166" s="20" t="s">
        <v>22883</v>
      </c>
      <c r="B5166" s="21" t="s">
        <v>22884</v>
      </c>
      <c r="C5166" s="22" t="s">
        <v>97</v>
      </c>
      <c r="D5166" s="23" t="s">
        <v>22885</v>
      </c>
    </row>
    <row r="5167" spans="1:4" ht="33.950000000000003" customHeight="1" x14ac:dyDescent="0.2">
      <c r="A5167" s="20" t="s">
        <v>22886</v>
      </c>
      <c r="B5167" s="21" t="s">
        <v>22887</v>
      </c>
      <c r="C5167" s="22" t="s">
        <v>97</v>
      </c>
      <c r="D5167" s="23" t="s">
        <v>22888</v>
      </c>
    </row>
    <row r="5168" spans="1:4" ht="33.950000000000003" customHeight="1" x14ac:dyDescent="0.2">
      <c r="A5168" s="20" t="s">
        <v>22889</v>
      </c>
      <c r="B5168" s="21" t="s">
        <v>22890</v>
      </c>
      <c r="C5168" s="22" t="s">
        <v>97</v>
      </c>
      <c r="D5168" s="23" t="s">
        <v>22891</v>
      </c>
    </row>
    <row r="5169" spans="1:4" ht="33.950000000000003" customHeight="1" x14ac:dyDescent="0.2">
      <c r="A5169" s="20" t="s">
        <v>22892</v>
      </c>
      <c r="B5169" s="21" t="s">
        <v>22893</v>
      </c>
      <c r="C5169" s="22" t="s">
        <v>97</v>
      </c>
      <c r="D5169" s="23" t="s">
        <v>22894</v>
      </c>
    </row>
    <row r="5170" spans="1:4" ht="33.950000000000003" customHeight="1" x14ac:dyDescent="0.2">
      <c r="A5170" s="20" t="s">
        <v>22895</v>
      </c>
      <c r="B5170" s="21" t="s">
        <v>22896</v>
      </c>
      <c r="C5170" s="22" t="s">
        <v>97</v>
      </c>
      <c r="D5170" s="23" t="s">
        <v>22897</v>
      </c>
    </row>
    <row r="5171" spans="1:4" ht="33.950000000000003" customHeight="1" x14ac:dyDescent="0.2">
      <c r="A5171" s="20" t="s">
        <v>22898</v>
      </c>
      <c r="B5171" s="21" t="s">
        <v>22899</v>
      </c>
      <c r="C5171" s="22" t="s">
        <v>97</v>
      </c>
      <c r="D5171" s="23" t="s">
        <v>15198</v>
      </c>
    </row>
    <row r="5172" spans="1:4" ht="33.950000000000003" customHeight="1" x14ac:dyDescent="0.2">
      <c r="A5172" s="20" t="s">
        <v>22900</v>
      </c>
      <c r="B5172" s="21" t="s">
        <v>22901</v>
      </c>
      <c r="C5172" s="22" t="s">
        <v>97</v>
      </c>
      <c r="D5172" s="23" t="s">
        <v>22902</v>
      </c>
    </row>
    <row r="5173" spans="1:4" ht="33.950000000000003" customHeight="1" x14ac:dyDescent="0.2">
      <c r="A5173" s="20" t="s">
        <v>22903</v>
      </c>
      <c r="B5173" s="21" t="s">
        <v>22904</v>
      </c>
      <c r="C5173" s="22" t="s">
        <v>97</v>
      </c>
      <c r="D5173" s="23" t="s">
        <v>22905</v>
      </c>
    </row>
    <row r="5174" spans="1:4" ht="33.950000000000003" customHeight="1" x14ac:dyDescent="0.2">
      <c r="A5174" s="20" t="s">
        <v>22906</v>
      </c>
      <c r="B5174" s="21" t="s">
        <v>22907</v>
      </c>
      <c r="C5174" s="22" t="s">
        <v>97</v>
      </c>
      <c r="D5174" s="23" t="s">
        <v>22908</v>
      </c>
    </row>
    <row r="5175" spans="1:4" ht="33.950000000000003" customHeight="1" x14ac:dyDescent="0.2">
      <c r="A5175" s="20" t="s">
        <v>22909</v>
      </c>
      <c r="B5175" s="21" t="s">
        <v>22910</v>
      </c>
      <c r="C5175" s="22" t="s">
        <v>97</v>
      </c>
      <c r="D5175" s="23" t="s">
        <v>22911</v>
      </c>
    </row>
    <row r="5176" spans="1:4" ht="33.950000000000003" customHeight="1" x14ac:dyDescent="0.2">
      <c r="A5176" s="20" t="s">
        <v>22912</v>
      </c>
      <c r="B5176" s="21" t="s">
        <v>22913</v>
      </c>
      <c r="C5176" s="22" t="s">
        <v>97</v>
      </c>
      <c r="D5176" s="23" t="s">
        <v>22914</v>
      </c>
    </row>
    <row r="5177" spans="1:4" ht="33.950000000000003" customHeight="1" x14ac:dyDescent="0.2">
      <c r="A5177" s="20" t="s">
        <v>22915</v>
      </c>
      <c r="B5177" s="21" t="s">
        <v>22916</v>
      </c>
      <c r="C5177" s="22" t="s">
        <v>97</v>
      </c>
      <c r="D5177" s="23" t="s">
        <v>22917</v>
      </c>
    </row>
    <row r="5178" spans="1:4" ht="33.950000000000003" customHeight="1" x14ac:dyDescent="0.2">
      <c r="A5178" s="20" t="s">
        <v>22918</v>
      </c>
      <c r="B5178" s="21" t="s">
        <v>22919</v>
      </c>
      <c r="C5178" s="22" t="s">
        <v>97</v>
      </c>
      <c r="D5178" s="23" t="s">
        <v>22920</v>
      </c>
    </row>
    <row r="5179" spans="1:4" ht="33.950000000000003" customHeight="1" x14ac:dyDescent="0.2">
      <c r="A5179" s="20" t="s">
        <v>22921</v>
      </c>
      <c r="B5179" s="21" t="s">
        <v>22922</v>
      </c>
      <c r="C5179" s="22" t="s">
        <v>97</v>
      </c>
      <c r="D5179" s="23" t="s">
        <v>22923</v>
      </c>
    </row>
    <row r="5180" spans="1:4" ht="33.950000000000003" customHeight="1" x14ac:dyDescent="0.2">
      <c r="A5180" s="20" t="s">
        <v>22924</v>
      </c>
      <c r="B5180" s="21" t="s">
        <v>22925</v>
      </c>
      <c r="C5180" s="22" t="s">
        <v>97</v>
      </c>
      <c r="D5180" s="23" t="s">
        <v>22926</v>
      </c>
    </row>
    <row r="5181" spans="1:4" ht="33.950000000000003" customHeight="1" x14ac:dyDescent="0.2">
      <c r="A5181" s="20" t="s">
        <v>22927</v>
      </c>
      <c r="B5181" s="21" t="s">
        <v>22928</v>
      </c>
      <c r="C5181" s="22" t="s">
        <v>97</v>
      </c>
      <c r="D5181" s="23" t="s">
        <v>22929</v>
      </c>
    </row>
    <row r="5182" spans="1:4" ht="33.950000000000003" customHeight="1" x14ac:dyDescent="0.2">
      <c r="A5182" s="20" t="s">
        <v>22930</v>
      </c>
      <c r="B5182" s="21" t="s">
        <v>22931</v>
      </c>
      <c r="C5182" s="22" t="s">
        <v>97</v>
      </c>
      <c r="D5182" s="23" t="s">
        <v>11694</v>
      </c>
    </row>
    <row r="5183" spans="1:4" ht="33.950000000000003" customHeight="1" x14ac:dyDescent="0.2">
      <c r="A5183" s="20" t="s">
        <v>22932</v>
      </c>
      <c r="B5183" s="21" t="s">
        <v>22933</v>
      </c>
      <c r="C5183" s="22" t="s">
        <v>97</v>
      </c>
      <c r="D5183" s="23" t="s">
        <v>22934</v>
      </c>
    </row>
    <row r="5184" spans="1:4" ht="33.950000000000003" customHeight="1" x14ac:dyDescent="0.2">
      <c r="A5184" s="20" t="s">
        <v>22935</v>
      </c>
      <c r="B5184" s="21" t="s">
        <v>22936</v>
      </c>
      <c r="C5184" s="22" t="s">
        <v>228</v>
      </c>
      <c r="D5184" s="23" t="s">
        <v>22937</v>
      </c>
    </row>
    <row r="5185" spans="1:4" ht="33.950000000000003" customHeight="1" x14ac:dyDescent="0.2">
      <c r="A5185" s="20" t="s">
        <v>22938</v>
      </c>
      <c r="B5185" s="21" t="s">
        <v>22939</v>
      </c>
      <c r="C5185" s="22" t="s">
        <v>228</v>
      </c>
      <c r="D5185" s="23" t="s">
        <v>22940</v>
      </c>
    </row>
    <row r="5186" spans="1:4" ht="33.950000000000003" customHeight="1" x14ac:dyDescent="0.2">
      <c r="A5186" s="20" t="s">
        <v>22941</v>
      </c>
      <c r="B5186" s="21" t="s">
        <v>22942</v>
      </c>
      <c r="C5186" s="22" t="s">
        <v>228</v>
      </c>
      <c r="D5186" s="23" t="s">
        <v>22943</v>
      </c>
    </row>
    <row r="5187" spans="1:4" ht="33.950000000000003" customHeight="1" x14ac:dyDescent="0.2">
      <c r="A5187" s="20" t="s">
        <v>22944</v>
      </c>
      <c r="B5187" s="21" t="s">
        <v>22945</v>
      </c>
      <c r="C5187" s="22" t="s">
        <v>228</v>
      </c>
      <c r="D5187" s="23" t="s">
        <v>22946</v>
      </c>
    </row>
    <row r="5188" spans="1:4" ht="33.950000000000003" customHeight="1" x14ac:dyDescent="0.2">
      <c r="A5188" s="20" t="s">
        <v>22947</v>
      </c>
      <c r="B5188" s="21" t="s">
        <v>22948</v>
      </c>
      <c r="C5188" s="22" t="s">
        <v>228</v>
      </c>
      <c r="D5188" s="23" t="s">
        <v>22949</v>
      </c>
    </row>
    <row r="5189" spans="1:4" ht="33.950000000000003" customHeight="1" x14ac:dyDescent="0.2">
      <c r="A5189" s="20" t="s">
        <v>22950</v>
      </c>
      <c r="B5189" s="21" t="s">
        <v>22951</v>
      </c>
      <c r="C5189" s="22" t="s">
        <v>228</v>
      </c>
      <c r="D5189" s="23" t="s">
        <v>22952</v>
      </c>
    </row>
    <row r="5190" spans="1:4" ht="33.950000000000003" customHeight="1" x14ac:dyDescent="0.2">
      <c r="A5190" s="20" t="s">
        <v>22953</v>
      </c>
      <c r="B5190" s="21" t="s">
        <v>22954</v>
      </c>
      <c r="C5190" s="22" t="s">
        <v>228</v>
      </c>
      <c r="D5190" s="23" t="s">
        <v>22955</v>
      </c>
    </row>
    <row r="5191" spans="1:4" ht="33.950000000000003" customHeight="1" x14ac:dyDescent="0.2">
      <c r="A5191" s="20" t="s">
        <v>22956</v>
      </c>
      <c r="B5191" s="21" t="s">
        <v>22957</v>
      </c>
      <c r="C5191" s="22" t="s">
        <v>228</v>
      </c>
      <c r="D5191" s="23" t="s">
        <v>22958</v>
      </c>
    </row>
    <row r="5192" spans="1:4" ht="33.950000000000003" customHeight="1" x14ac:dyDescent="0.2">
      <c r="A5192" s="20" t="s">
        <v>22959</v>
      </c>
      <c r="B5192" s="21" t="s">
        <v>22960</v>
      </c>
      <c r="C5192" s="22" t="s">
        <v>149</v>
      </c>
      <c r="D5192" s="23" t="s">
        <v>22961</v>
      </c>
    </row>
    <row r="5193" spans="1:4" ht="33.950000000000003" customHeight="1" x14ac:dyDescent="0.2">
      <c r="A5193" s="20" t="s">
        <v>22962</v>
      </c>
      <c r="B5193" s="21" t="s">
        <v>22963</v>
      </c>
      <c r="C5193" s="22" t="s">
        <v>228</v>
      </c>
      <c r="D5193" s="23" t="s">
        <v>16280</v>
      </c>
    </row>
    <row r="5194" spans="1:4" ht="33.950000000000003" customHeight="1" x14ac:dyDescent="0.2">
      <c r="A5194" s="20" t="s">
        <v>22964</v>
      </c>
      <c r="B5194" s="21" t="s">
        <v>22965</v>
      </c>
      <c r="C5194" s="22" t="s">
        <v>228</v>
      </c>
      <c r="D5194" s="23" t="s">
        <v>22966</v>
      </c>
    </row>
    <row r="5195" spans="1:4" ht="33.950000000000003" customHeight="1" x14ac:dyDescent="0.2">
      <c r="A5195" s="20" t="s">
        <v>22967</v>
      </c>
      <c r="B5195" s="21" t="s">
        <v>22968</v>
      </c>
      <c r="C5195" s="22" t="s">
        <v>228</v>
      </c>
      <c r="D5195" s="23" t="s">
        <v>22969</v>
      </c>
    </row>
    <row r="5196" spans="1:4" ht="33.950000000000003" customHeight="1" x14ac:dyDescent="0.2">
      <c r="A5196" s="20" t="s">
        <v>22970</v>
      </c>
      <c r="B5196" s="21" t="s">
        <v>22971</v>
      </c>
      <c r="C5196" s="22" t="s">
        <v>228</v>
      </c>
      <c r="D5196" s="23" t="s">
        <v>22972</v>
      </c>
    </row>
    <row r="5197" spans="1:4" ht="33.950000000000003" customHeight="1" x14ac:dyDescent="0.2">
      <c r="A5197" s="20" t="s">
        <v>22973</v>
      </c>
      <c r="B5197" s="21" t="s">
        <v>22974</v>
      </c>
      <c r="C5197" s="22" t="s">
        <v>228</v>
      </c>
      <c r="D5197" s="23" t="s">
        <v>11093</v>
      </c>
    </row>
    <row r="5198" spans="1:4" ht="33.950000000000003" customHeight="1" x14ac:dyDescent="0.2">
      <c r="A5198" s="20" t="s">
        <v>22975</v>
      </c>
      <c r="B5198" s="21" t="s">
        <v>22976</v>
      </c>
      <c r="C5198" s="22" t="s">
        <v>228</v>
      </c>
      <c r="D5198" s="23" t="s">
        <v>22977</v>
      </c>
    </row>
    <row r="5199" spans="1:4" ht="33.950000000000003" customHeight="1" x14ac:dyDescent="0.2">
      <c r="A5199" s="20" t="s">
        <v>22978</v>
      </c>
      <c r="B5199" s="21" t="s">
        <v>22979</v>
      </c>
      <c r="C5199" s="22" t="s">
        <v>228</v>
      </c>
      <c r="D5199" s="23" t="s">
        <v>22980</v>
      </c>
    </row>
    <row r="5200" spans="1:4" ht="33.950000000000003" customHeight="1" x14ac:dyDescent="0.2">
      <c r="A5200" s="20" t="s">
        <v>22981</v>
      </c>
      <c r="B5200" s="21" t="s">
        <v>22982</v>
      </c>
      <c r="C5200" s="22" t="s">
        <v>228</v>
      </c>
      <c r="D5200" s="23" t="s">
        <v>22983</v>
      </c>
    </row>
    <row r="5201" spans="1:4" ht="33.950000000000003" customHeight="1" x14ac:dyDescent="0.2">
      <c r="A5201" s="20" t="s">
        <v>22984</v>
      </c>
      <c r="B5201" s="21" t="s">
        <v>22985</v>
      </c>
      <c r="C5201" s="22" t="s">
        <v>228</v>
      </c>
      <c r="D5201" s="23" t="s">
        <v>22986</v>
      </c>
    </row>
    <row r="5202" spans="1:4" ht="33.950000000000003" customHeight="1" x14ac:dyDescent="0.2">
      <c r="A5202" s="20" t="s">
        <v>22987</v>
      </c>
      <c r="B5202" s="21" t="s">
        <v>22988</v>
      </c>
      <c r="C5202" s="22" t="s">
        <v>228</v>
      </c>
      <c r="D5202" s="23" t="s">
        <v>11268</v>
      </c>
    </row>
    <row r="5203" spans="1:4" ht="33.950000000000003" customHeight="1" x14ac:dyDescent="0.2">
      <c r="A5203" s="20" t="s">
        <v>22989</v>
      </c>
      <c r="B5203" s="21" t="s">
        <v>22990</v>
      </c>
      <c r="C5203" s="22" t="s">
        <v>228</v>
      </c>
      <c r="D5203" s="23" t="s">
        <v>16262</v>
      </c>
    </row>
    <row r="5204" spans="1:4" ht="33.950000000000003" customHeight="1" x14ac:dyDescent="0.2">
      <c r="A5204" s="20" t="s">
        <v>22991</v>
      </c>
      <c r="B5204" s="21" t="s">
        <v>22992</v>
      </c>
      <c r="C5204" s="22" t="s">
        <v>228</v>
      </c>
      <c r="D5204" s="23" t="s">
        <v>12582</v>
      </c>
    </row>
    <row r="5205" spans="1:4" ht="33.950000000000003" customHeight="1" x14ac:dyDescent="0.2">
      <c r="A5205" s="20" t="s">
        <v>22993</v>
      </c>
      <c r="B5205" s="21" t="s">
        <v>22994</v>
      </c>
      <c r="C5205" s="22" t="s">
        <v>228</v>
      </c>
      <c r="D5205" s="23" t="s">
        <v>19555</v>
      </c>
    </row>
    <row r="5206" spans="1:4" ht="33.950000000000003" customHeight="1" x14ac:dyDescent="0.2">
      <c r="A5206" s="20" t="s">
        <v>22995</v>
      </c>
      <c r="B5206" s="21" t="s">
        <v>22996</v>
      </c>
      <c r="C5206" s="22" t="s">
        <v>228</v>
      </c>
      <c r="D5206" s="23" t="s">
        <v>22997</v>
      </c>
    </row>
    <row r="5207" spans="1:4" ht="33.950000000000003" customHeight="1" x14ac:dyDescent="0.2">
      <c r="A5207" s="20" t="s">
        <v>22998</v>
      </c>
      <c r="B5207" s="21" t="s">
        <v>22999</v>
      </c>
      <c r="C5207" s="22" t="s">
        <v>228</v>
      </c>
      <c r="D5207" s="23" t="s">
        <v>23000</v>
      </c>
    </row>
    <row r="5208" spans="1:4" ht="33.950000000000003" customHeight="1" x14ac:dyDescent="0.2">
      <c r="A5208" s="20" t="s">
        <v>23001</v>
      </c>
      <c r="B5208" s="21" t="s">
        <v>23002</v>
      </c>
      <c r="C5208" s="22" t="s">
        <v>228</v>
      </c>
      <c r="D5208" s="23" t="s">
        <v>23003</v>
      </c>
    </row>
    <row r="5209" spans="1:4" ht="33.950000000000003" customHeight="1" x14ac:dyDescent="0.2">
      <c r="A5209" s="20" t="s">
        <v>23004</v>
      </c>
      <c r="B5209" s="21" t="s">
        <v>23005</v>
      </c>
      <c r="C5209" s="22" t="s">
        <v>228</v>
      </c>
      <c r="D5209" s="23" t="s">
        <v>23006</v>
      </c>
    </row>
    <row r="5210" spans="1:4" ht="33.950000000000003" customHeight="1" x14ac:dyDescent="0.2">
      <c r="A5210" s="20" t="s">
        <v>23007</v>
      </c>
      <c r="B5210" s="21" t="s">
        <v>23008</v>
      </c>
      <c r="C5210" s="22" t="s">
        <v>228</v>
      </c>
      <c r="D5210" s="23" t="s">
        <v>15286</v>
      </c>
    </row>
    <row r="5211" spans="1:4" ht="33.950000000000003" customHeight="1" x14ac:dyDescent="0.2">
      <c r="A5211" s="20" t="s">
        <v>23009</v>
      </c>
      <c r="B5211" s="21" t="s">
        <v>23010</v>
      </c>
      <c r="C5211" s="22" t="s">
        <v>228</v>
      </c>
      <c r="D5211" s="23" t="s">
        <v>13332</v>
      </c>
    </row>
    <row r="5212" spans="1:4" ht="33.950000000000003" customHeight="1" x14ac:dyDescent="0.2">
      <c r="A5212" s="20" t="s">
        <v>23011</v>
      </c>
      <c r="B5212" s="21" t="s">
        <v>23012</v>
      </c>
      <c r="C5212" s="22" t="s">
        <v>228</v>
      </c>
      <c r="D5212" s="23" t="s">
        <v>18783</v>
      </c>
    </row>
    <row r="5213" spans="1:4" ht="33.950000000000003" customHeight="1" x14ac:dyDescent="0.2">
      <c r="A5213" s="20" t="s">
        <v>23013</v>
      </c>
      <c r="B5213" s="21" t="s">
        <v>23014</v>
      </c>
      <c r="C5213" s="22" t="s">
        <v>228</v>
      </c>
      <c r="D5213" s="23" t="s">
        <v>15999</v>
      </c>
    </row>
    <row r="5214" spans="1:4" ht="33.950000000000003" customHeight="1" x14ac:dyDescent="0.2">
      <c r="A5214" s="20" t="s">
        <v>23015</v>
      </c>
      <c r="B5214" s="21" t="s">
        <v>23016</v>
      </c>
      <c r="C5214" s="22" t="s">
        <v>228</v>
      </c>
      <c r="D5214" s="23" t="s">
        <v>19477</v>
      </c>
    </row>
    <row r="5215" spans="1:4" ht="33.950000000000003" customHeight="1" x14ac:dyDescent="0.2">
      <c r="A5215" s="20" t="s">
        <v>23017</v>
      </c>
      <c r="B5215" s="21" t="s">
        <v>23018</v>
      </c>
      <c r="C5215" s="22" t="s">
        <v>228</v>
      </c>
      <c r="D5215" s="23" t="s">
        <v>23019</v>
      </c>
    </row>
    <row r="5216" spans="1:4" ht="33.950000000000003" customHeight="1" x14ac:dyDescent="0.2">
      <c r="A5216" s="20" t="s">
        <v>23020</v>
      </c>
      <c r="B5216" s="21" t="s">
        <v>23021</v>
      </c>
      <c r="C5216" s="22" t="s">
        <v>228</v>
      </c>
      <c r="D5216" s="23" t="s">
        <v>12582</v>
      </c>
    </row>
    <row r="5217" spans="1:4" ht="33.950000000000003" customHeight="1" x14ac:dyDescent="0.2">
      <c r="A5217" s="20" t="s">
        <v>23022</v>
      </c>
      <c r="B5217" s="21" t="s">
        <v>23023</v>
      </c>
      <c r="C5217" s="22" t="s">
        <v>228</v>
      </c>
      <c r="D5217" s="23" t="s">
        <v>10819</v>
      </c>
    </row>
    <row r="5218" spans="1:4" ht="33.950000000000003" customHeight="1" x14ac:dyDescent="0.2">
      <c r="A5218" s="20" t="s">
        <v>23024</v>
      </c>
      <c r="B5218" s="21" t="s">
        <v>23025</v>
      </c>
      <c r="C5218" s="22" t="s">
        <v>228</v>
      </c>
      <c r="D5218" s="23" t="s">
        <v>13326</v>
      </c>
    </row>
    <row r="5219" spans="1:4" ht="33.950000000000003" customHeight="1" x14ac:dyDescent="0.2">
      <c r="A5219" s="20" t="s">
        <v>23026</v>
      </c>
      <c r="B5219" s="21" t="s">
        <v>23027</v>
      </c>
      <c r="C5219" s="22" t="s">
        <v>228</v>
      </c>
      <c r="D5219" s="23" t="s">
        <v>16302</v>
      </c>
    </row>
    <row r="5220" spans="1:4" ht="33.950000000000003" customHeight="1" x14ac:dyDescent="0.2">
      <c r="A5220" s="20" t="s">
        <v>23028</v>
      </c>
      <c r="B5220" s="21" t="s">
        <v>23029</v>
      </c>
      <c r="C5220" s="22" t="s">
        <v>228</v>
      </c>
      <c r="D5220" s="23" t="s">
        <v>23030</v>
      </c>
    </row>
    <row r="5221" spans="1:4" ht="33.950000000000003" customHeight="1" x14ac:dyDescent="0.2">
      <c r="A5221" s="20" t="s">
        <v>23031</v>
      </c>
      <c r="B5221" s="21" t="s">
        <v>23032</v>
      </c>
      <c r="C5221" s="22" t="s">
        <v>228</v>
      </c>
      <c r="D5221" s="23" t="s">
        <v>23033</v>
      </c>
    </row>
    <row r="5222" spans="1:4" ht="33.950000000000003" customHeight="1" x14ac:dyDescent="0.2">
      <c r="A5222" s="20" t="s">
        <v>23034</v>
      </c>
      <c r="B5222" s="21" t="s">
        <v>23035</v>
      </c>
      <c r="C5222" s="22" t="s">
        <v>228</v>
      </c>
      <c r="D5222" s="23" t="s">
        <v>17709</v>
      </c>
    </row>
    <row r="5223" spans="1:4" ht="33.950000000000003" customHeight="1" x14ac:dyDescent="0.2">
      <c r="A5223" s="20" t="s">
        <v>23036</v>
      </c>
      <c r="B5223" s="21" t="s">
        <v>23037</v>
      </c>
      <c r="C5223" s="22" t="s">
        <v>228</v>
      </c>
      <c r="D5223" s="23" t="s">
        <v>18856</v>
      </c>
    </row>
    <row r="5224" spans="1:4" ht="33.950000000000003" customHeight="1" x14ac:dyDescent="0.2">
      <c r="A5224" s="20" t="s">
        <v>23038</v>
      </c>
      <c r="B5224" s="21" t="s">
        <v>23039</v>
      </c>
      <c r="C5224" s="22" t="s">
        <v>228</v>
      </c>
      <c r="D5224" s="23" t="s">
        <v>23040</v>
      </c>
    </row>
    <row r="5225" spans="1:4" ht="33.950000000000003" customHeight="1" x14ac:dyDescent="0.2">
      <c r="A5225" s="20" t="s">
        <v>23041</v>
      </c>
      <c r="B5225" s="21" t="s">
        <v>23042</v>
      </c>
      <c r="C5225" s="22" t="s">
        <v>228</v>
      </c>
      <c r="D5225" s="23" t="s">
        <v>23043</v>
      </c>
    </row>
    <row r="5226" spans="1:4" ht="33.950000000000003" customHeight="1" x14ac:dyDescent="0.2">
      <c r="A5226" s="20" t="s">
        <v>23044</v>
      </c>
      <c r="B5226" s="21" t="s">
        <v>23045</v>
      </c>
      <c r="C5226" s="22" t="s">
        <v>228</v>
      </c>
      <c r="D5226" s="23" t="s">
        <v>23046</v>
      </c>
    </row>
    <row r="5227" spans="1:4" ht="33.950000000000003" customHeight="1" x14ac:dyDescent="0.2">
      <c r="A5227" s="20" t="s">
        <v>23047</v>
      </c>
      <c r="B5227" s="21" t="s">
        <v>23048</v>
      </c>
      <c r="C5227" s="22" t="s">
        <v>228</v>
      </c>
      <c r="D5227" s="23" t="s">
        <v>17996</v>
      </c>
    </row>
    <row r="5228" spans="1:4" ht="33.950000000000003" customHeight="1" x14ac:dyDescent="0.2">
      <c r="A5228" s="20" t="s">
        <v>23049</v>
      </c>
      <c r="B5228" s="21" t="s">
        <v>23050</v>
      </c>
      <c r="C5228" s="22" t="s">
        <v>228</v>
      </c>
      <c r="D5228" s="23" t="s">
        <v>21250</v>
      </c>
    </row>
    <row r="5229" spans="1:4" ht="33.950000000000003" customHeight="1" x14ac:dyDescent="0.2">
      <c r="A5229" s="20" t="s">
        <v>23051</v>
      </c>
      <c r="B5229" s="21" t="s">
        <v>23052</v>
      </c>
      <c r="C5229" s="22" t="s">
        <v>228</v>
      </c>
      <c r="D5229" s="23" t="s">
        <v>18877</v>
      </c>
    </row>
    <row r="5230" spans="1:4" ht="33.950000000000003" customHeight="1" x14ac:dyDescent="0.2">
      <c r="A5230" s="20" t="s">
        <v>23053</v>
      </c>
      <c r="B5230" s="21" t="s">
        <v>23054</v>
      </c>
      <c r="C5230" s="22" t="s">
        <v>228</v>
      </c>
      <c r="D5230" s="23" t="s">
        <v>15968</v>
      </c>
    </row>
    <row r="5231" spans="1:4" ht="33.950000000000003" customHeight="1" x14ac:dyDescent="0.2">
      <c r="A5231" s="20" t="s">
        <v>23055</v>
      </c>
      <c r="B5231" s="21" t="s">
        <v>23056</v>
      </c>
      <c r="C5231" s="22" t="s">
        <v>228</v>
      </c>
      <c r="D5231" s="23" t="s">
        <v>23057</v>
      </c>
    </row>
    <row r="5232" spans="1:4" ht="33.950000000000003" customHeight="1" x14ac:dyDescent="0.2">
      <c r="A5232" s="20" t="s">
        <v>23058</v>
      </c>
      <c r="B5232" s="21" t="s">
        <v>23059</v>
      </c>
      <c r="C5232" s="22" t="s">
        <v>228</v>
      </c>
      <c r="D5232" s="23" t="s">
        <v>23060</v>
      </c>
    </row>
    <row r="5233" spans="1:4" ht="33.950000000000003" customHeight="1" x14ac:dyDescent="0.2">
      <c r="A5233" s="20" t="s">
        <v>23061</v>
      </c>
      <c r="B5233" s="21" t="s">
        <v>23062</v>
      </c>
      <c r="C5233" s="22" t="s">
        <v>228</v>
      </c>
      <c r="D5233" s="23" t="s">
        <v>23063</v>
      </c>
    </row>
    <row r="5234" spans="1:4" ht="33.950000000000003" customHeight="1" x14ac:dyDescent="0.2">
      <c r="A5234" s="20" t="s">
        <v>23064</v>
      </c>
      <c r="B5234" s="21" t="s">
        <v>23065</v>
      </c>
      <c r="C5234" s="22" t="s">
        <v>228</v>
      </c>
      <c r="D5234" s="23" t="s">
        <v>23066</v>
      </c>
    </row>
    <row r="5235" spans="1:4" ht="33.950000000000003" customHeight="1" x14ac:dyDescent="0.2">
      <c r="A5235" s="20" t="s">
        <v>23067</v>
      </c>
      <c r="B5235" s="21" t="s">
        <v>23068</v>
      </c>
      <c r="C5235" s="22" t="s">
        <v>228</v>
      </c>
      <c r="D5235" s="23" t="s">
        <v>23069</v>
      </c>
    </row>
    <row r="5236" spans="1:4" ht="33.950000000000003" customHeight="1" x14ac:dyDescent="0.2">
      <c r="A5236" s="20" t="s">
        <v>23070</v>
      </c>
      <c r="B5236" s="21" t="s">
        <v>23071</v>
      </c>
      <c r="C5236" s="22" t="s">
        <v>228</v>
      </c>
      <c r="D5236" s="23" t="s">
        <v>23072</v>
      </c>
    </row>
    <row r="5237" spans="1:4" ht="33.950000000000003" customHeight="1" x14ac:dyDescent="0.2">
      <c r="A5237" s="20" t="s">
        <v>23073</v>
      </c>
      <c r="B5237" s="21" t="s">
        <v>23074</v>
      </c>
      <c r="C5237" s="22" t="s">
        <v>228</v>
      </c>
      <c r="D5237" s="23" t="s">
        <v>23075</v>
      </c>
    </row>
    <row r="5238" spans="1:4" ht="33.950000000000003" customHeight="1" x14ac:dyDescent="0.2">
      <c r="A5238" s="20" t="s">
        <v>23076</v>
      </c>
      <c r="B5238" s="21" t="s">
        <v>23077</v>
      </c>
      <c r="C5238" s="22" t="s">
        <v>228</v>
      </c>
      <c r="D5238" s="23" t="s">
        <v>23078</v>
      </c>
    </row>
    <row r="5239" spans="1:4" ht="33.950000000000003" customHeight="1" x14ac:dyDescent="0.2">
      <c r="A5239" s="20" t="s">
        <v>23079</v>
      </c>
      <c r="B5239" s="21" t="s">
        <v>23080</v>
      </c>
      <c r="C5239" s="22" t="s">
        <v>228</v>
      </c>
      <c r="D5239" s="23" t="s">
        <v>23081</v>
      </c>
    </row>
    <row r="5240" spans="1:4" ht="33.950000000000003" customHeight="1" x14ac:dyDescent="0.2">
      <c r="A5240" s="20" t="s">
        <v>23082</v>
      </c>
      <c r="B5240" s="21" t="s">
        <v>23083</v>
      </c>
      <c r="C5240" s="22" t="s">
        <v>228</v>
      </c>
      <c r="D5240" s="23" t="s">
        <v>20908</v>
      </c>
    </row>
    <row r="5241" spans="1:4" ht="33.950000000000003" customHeight="1" x14ac:dyDescent="0.2">
      <c r="A5241" s="20" t="s">
        <v>23084</v>
      </c>
      <c r="B5241" s="21" t="s">
        <v>23085</v>
      </c>
      <c r="C5241" s="22" t="s">
        <v>228</v>
      </c>
      <c r="D5241" s="23" t="s">
        <v>23086</v>
      </c>
    </row>
    <row r="5242" spans="1:4" ht="33.950000000000003" customHeight="1" x14ac:dyDescent="0.2">
      <c r="A5242" s="20" t="s">
        <v>23087</v>
      </c>
      <c r="B5242" s="21" t="s">
        <v>23088</v>
      </c>
      <c r="C5242" s="22" t="s">
        <v>228</v>
      </c>
      <c r="D5242" s="23" t="s">
        <v>19287</v>
      </c>
    </row>
    <row r="5243" spans="1:4" ht="33.950000000000003" customHeight="1" x14ac:dyDescent="0.2">
      <c r="A5243" s="20" t="s">
        <v>23089</v>
      </c>
      <c r="B5243" s="21" t="s">
        <v>23090</v>
      </c>
      <c r="C5243" s="22" t="s">
        <v>228</v>
      </c>
      <c r="D5243" s="23" t="s">
        <v>23091</v>
      </c>
    </row>
    <row r="5244" spans="1:4" ht="33.950000000000003" customHeight="1" x14ac:dyDescent="0.2">
      <c r="A5244" s="20" t="s">
        <v>23092</v>
      </c>
      <c r="B5244" s="21" t="s">
        <v>23093</v>
      </c>
      <c r="C5244" s="22" t="s">
        <v>228</v>
      </c>
      <c r="D5244" s="23" t="s">
        <v>23094</v>
      </c>
    </row>
    <row r="5245" spans="1:4" ht="33.950000000000003" customHeight="1" x14ac:dyDescent="0.2">
      <c r="A5245" s="20" t="s">
        <v>23095</v>
      </c>
      <c r="B5245" s="21" t="s">
        <v>23096</v>
      </c>
      <c r="C5245" s="22" t="s">
        <v>228</v>
      </c>
      <c r="D5245" s="23" t="s">
        <v>23097</v>
      </c>
    </row>
    <row r="5246" spans="1:4" ht="33.950000000000003" customHeight="1" x14ac:dyDescent="0.2">
      <c r="A5246" s="20" t="s">
        <v>23098</v>
      </c>
      <c r="B5246" s="21" t="s">
        <v>23099</v>
      </c>
      <c r="C5246" s="22" t="s">
        <v>228</v>
      </c>
      <c r="D5246" s="23" t="s">
        <v>16365</v>
      </c>
    </row>
    <row r="5247" spans="1:4" ht="33.950000000000003" customHeight="1" x14ac:dyDescent="0.2">
      <c r="A5247" s="20" t="s">
        <v>23100</v>
      </c>
      <c r="B5247" s="21" t="s">
        <v>23101</v>
      </c>
      <c r="C5247" s="22" t="s">
        <v>228</v>
      </c>
      <c r="D5247" s="23" t="s">
        <v>23102</v>
      </c>
    </row>
    <row r="5248" spans="1:4" ht="33.950000000000003" customHeight="1" x14ac:dyDescent="0.2">
      <c r="A5248" s="20" t="s">
        <v>23103</v>
      </c>
      <c r="B5248" s="21" t="s">
        <v>23104</v>
      </c>
      <c r="C5248" s="22" t="s">
        <v>228</v>
      </c>
      <c r="D5248" s="23" t="s">
        <v>18378</v>
      </c>
    </row>
    <row r="5249" spans="1:4" ht="33.950000000000003" customHeight="1" x14ac:dyDescent="0.2">
      <c r="A5249" s="20" t="s">
        <v>23105</v>
      </c>
      <c r="B5249" s="21" t="s">
        <v>23106</v>
      </c>
      <c r="C5249" s="22" t="s">
        <v>228</v>
      </c>
      <c r="D5249" s="23" t="s">
        <v>12247</v>
      </c>
    </row>
    <row r="5250" spans="1:4" ht="33.950000000000003" customHeight="1" x14ac:dyDescent="0.2">
      <c r="A5250" s="20" t="s">
        <v>23107</v>
      </c>
      <c r="B5250" s="21" t="s">
        <v>23108</v>
      </c>
      <c r="C5250" s="22" t="s">
        <v>228</v>
      </c>
      <c r="D5250" s="23" t="s">
        <v>16993</v>
      </c>
    </row>
    <row r="5251" spans="1:4" ht="33.950000000000003" customHeight="1" x14ac:dyDescent="0.2">
      <c r="A5251" s="20" t="s">
        <v>23109</v>
      </c>
      <c r="B5251" s="21" t="s">
        <v>23110</v>
      </c>
      <c r="C5251" s="22" t="s">
        <v>228</v>
      </c>
      <c r="D5251" s="23" t="s">
        <v>23111</v>
      </c>
    </row>
    <row r="5252" spans="1:4" ht="33.950000000000003" customHeight="1" x14ac:dyDescent="0.2">
      <c r="A5252" s="20" t="s">
        <v>23112</v>
      </c>
      <c r="B5252" s="21" t="s">
        <v>23113</v>
      </c>
      <c r="C5252" s="22" t="s">
        <v>228</v>
      </c>
      <c r="D5252" s="23" t="s">
        <v>15253</v>
      </c>
    </row>
    <row r="5253" spans="1:4" ht="33.950000000000003" customHeight="1" x14ac:dyDescent="0.2">
      <c r="A5253" s="20" t="s">
        <v>23114</v>
      </c>
      <c r="B5253" s="21" t="s">
        <v>23115</v>
      </c>
      <c r="C5253" s="22" t="s">
        <v>228</v>
      </c>
      <c r="D5253" s="23" t="s">
        <v>23116</v>
      </c>
    </row>
    <row r="5254" spans="1:4" ht="33.950000000000003" customHeight="1" x14ac:dyDescent="0.2">
      <c r="A5254" s="20" t="s">
        <v>23117</v>
      </c>
      <c r="B5254" s="21" t="s">
        <v>23118</v>
      </c>
      <c r="C5254" s="22" t="s">
        <v>228</v>
      </c>
      <c r="D5254" s="23" t="s">
        <v>23119</v>
      </c>
    </row>
    <row r="5255" spans="1:4" ht="33.950000000000003" customHeight="1" x14ac:dyDescent="0.2">
      <c r="A5255" s="20" t="s">
        <v>23120</v>
      </c>
      <c r="B5255" s="21" t="s">
        <v>23121</v>
      </c>
      <c r="C5255" s="22" t="s">
        <v>228</v>
      </c>
      <c r="D5255" s="23" t="s">
        <v>23122</v>
      </c>
    </row>
    <row r="5256" spans="1:4" ht="33.950000000000003" customHeight="1" x14ac:dyDescent="0.2">
      <c r="A5256" s="20" t="s">
        <v>23123</v>
      </c>
      <c r="B5256" s="21" t="s">
        <v>23124</v>
      </c>
      <c r="C5256" s="22" t="s">
        <v>228</v>
      </c>
      <c r="D5256" s="23" t="s">
        <v>23125</v>
      </c>
    </row>
    <row r="5257" spans="1:4" ht="33.950000000000003" customHeight="1" x14ac:dyDescent="0.2">
      <c r="A5257" s="20" t="s">
        <v>23126</v>
      </c>
      <c r="B5257" s="21" t="s">
        <v>23127</v>
      </c>
      <c r="C5257" s="22" t="s">
        <v>228</v>
      </c>
      <c r="D5257" s="23" t="s">
        <v>15060</v>
      </c>
    </row>
    <row r="5258" spans="1:4" ht="33.950000000000003" customHeight="1" x14ac:dyDescent="0.2">
      <c r="A5258" s="20" t="s">
        <v>23128</v>
      </c>
      <c r="B5258" s="21" t="s">
        <v>23129</v>
      </c>
      <c r="C5258" s="22" t="s">
        <v>228</v>
      </c>
      <c r="D5258" s="23" t="s">
        <v>23130</v>
      </c>
    </row>
    <row r="5259" spans="1:4" ht="33.950000000000003" customHeight="1" x14ac:dyDescent="0.2">
      <c r="A5259" s="20" t="s">
        <v>23131</v>
      </c>
      <c r="B5259" s="21" t="s">
        <v>23132</v>
      </c>
      <c r="C5259" s="22" t="s">
        <v>228</v>
      </c>
      <c r="D5259" s="23" t="s">
        <v>23133</v>
      </c>
    </row>
    <row r="5260" spans="1:4" ht="33.950000000000003" customHeight="1" x14ac:dyDescent="0.2">
      <c r="A5260" s="20" t="s">
        <v>23134</v>
      </c>
      <c r="B5260" s="21" t="s">
        <v>23135</v>
      </c>
      <c r="C5260" s="22" t="s">
        <v>228</v>
      </c>
      <c r="D5260" s="23" t="s">
        <v>23136</v>
      </c>
    </row>
    <row r="5261" spans="1:4" ht="33.950000000000003" customHeight="1" x14ac:dyDescent="0.2">
      <c r="A5261" s="20" t="s">
        <v>23137</v>
      </c>
      <c r="B5261" s="21" t="s">
        <v>23138</v>
      </c>
      <c r="C5261" s="22" t="s">
        <v>228</v>
      </c>
      <c r="D5261" s="23" t="s">
        <v>15859</v>
      </c>
    </row>
    <row r="5262" spans="1:4" ht="33.950000000000003" customHeight="1" x14ac:dyDescent="0.2">
      <c r="A5262" s="20" t="s">
        <v>23139</v>
      </c>
      <c r="B5262" s="21" t="s">
        <v>23140</v>
      </c>
      <c r="C5262" s="22" t="s">
        <v>228</v>
      </c>
      <c r="D5262" s="23" t="s">
        <v>11047</v>
      </c>
    </row>
    <row r="5263" spans="1:4" ht="33.950000000000003" customHeight="1" x14ac:dyDescent="0.2">
      <c r="A5263" s="20" t="s">
        <v>23141</v>
      </c>
      <c r="B5263" s="21" t="s">
        <v>23142</v>
      </c>
      <c r="C5263" s="22" t="s">
        <v>228</v>
      </c>
      <c r="D5263" s="23" t="s">
        <v>23143</v>
      </c>
    </row>
    <row r="5264" spans="1:4" ht="33.950000000000003" customHeight="1" x14ac:dyDescent="0.2">
      <c r="A5264" s="20" t="s">
        <v>23144</v>
      </c>
      <c r="B5264" s="21" t="s">
        <v>23145</v>
      </c>
      <c r="C5264" s="22" t="s">
        <v>228</v>
      </c>
      <c r="D5264" s="23" t="s">
        <v>23146</v>
      </c>
    </row>
    <row r="5265" spans="1:4" ht="33.950000000000003" customHeight="1" x14ac:dyDescent="0.2">
      <c r="A5265" s="20" t="s">
        <v>23147</v>
      </c>
      <c r="B5265" s="21" t="s">
        <v>23148</v>
      </c>
      <c r="C5265" s="22" t="s">
        <v>228</v>
      </c>
      <c r="D5265" s="23" t="s">
        <v>10106</v>
      </c>
    </row>
    <row r="5266" spans="1:4" ht="33.950000000000003" customHeight="1" x14ac:dyDescent="0.2">
      <c r="A5266" s="20" t="s">
        <v>23149</v>
      </c>
      <c r="B5266" s="21" t="s">
        <v>23150</v>
      </c>
      <c r="C5266" s="22" t="s">
        <v>228</v>
      </c>
      <c r="D5266" s="23" t="s">
        <v>23151</v>
      </c>
    </row>
    <row r="5267" spans="1:4" ht="33.950000000000003" customHeight="1" x14ac:dyDescent="0.2">
      <c r="A5267" s="20" t="s">
        <v>23152</v>
      </c>
      <c r="B5267" s="21" t="s">
        <v>23153</v>
      </c>
      <c r="C5267" s="22" t="s">
        <v>228</v>
      </c>
      <c r="D5267" s="23" t="s">
        <v>23154</v>
      </c>
    </row>
    <row r="5268" spans="1:4" ht="33.950000000000003" customHeight="1" x14ac:dyDescent="0.2">
      <c r="A5268" s="20" t="s">
        <v>23155</v>
      </c>
      <c r="B5268" s="21" t="s">
        <v>23156</v>
      </c>
      <c r="C5268" s="22" t="s">
        <v>228</v>
      </c>
      <c r="D5268" s="23" t="s">
        <v>14290</v>
      </c>
    </row>
    <row r="5269" spans="1:4" ht="33.950000000000003" customHeight="1" x14ac:dyDescent="0.2">
      <c r="A5269" s="20" t="s">
        <v>23157</v>
      </c>
      <c r="B5269" s="21" t="s">
        <v>23158</v>
      </c>
      <c r="C5269" s="22" t="s">
        <v>228</v>
      </c>
      <c r="D5269" s="23" t="s">
        <v>23159</v>
      </c>
    </row>
    <row r="5270" spans="1:4" ht="33.950000000000003" customHeight="1" x14ac:dyDescent="0.2">
      <c r="A5270" s="20" t="s">
        <v>23160</v>
      </c>
      <c r="B5270" s="21" t="s">
        <v>23161</v>
      </c>
      <c r="C5270" s="22" t="s">
        <v>228</v>
      </c>
      <c r="D5270" s="23" t="s">
        <v>23162</v>
      </c>
    </row>
    <row r="5271" spans="1:4" ht="33.950000000000003" customHeight="1" x14ac:dyDescent="0.2">
      <c r="A5271" s="20" t="s">
        <v>23163</v>
      </c>
      <c r="B5271" s="21" t="s">
        <v>23164</v>
      </c>
      <c r="C5271" s="22" t="s">
        <v>228</v>
      </c>
      <c r="D5271" s="23" t="s">
        <v>23165</v>
      </c>
    </row>
    <row r="5272" spans="1:4" ht="33.950000000000003" customHeight="1" x14ac:dyDescent="0.2">
      <c r="A5272" s="20" t="s">
        <v>23166</v>
      </c>
      <c r="B5272" s="21" t="s">
        <v>23167</v>
      </c>
      <c r="C5272" s="22" t="s">
        <v>228</v>
      </c>
      <c r="D5272" s="23" t="s">
        <v>23168</v>
      </c>
    </row>
    <row r="5273" spans="1:4" ht="33.950000000000003" customHeight="1" x14ac:dyDescent="0.2">
      <c r="A5273" s="20" t="s">
        <v>23169</v>
      </c>
      <c r="B5273" s="21" t="s">
        <v>23170</v>
      </c>
      <c r="C5273" s="22" t="s">
        <v>228</v>
      </c>
      <c r="D5273" s="23" t="s">
        <v>23171</v>
      </c>
    </row>
    <row r="5274" spans="1:4" ht="33.950000000000003" customHeight="1" x14ac:dyDescent="0.2">
      <c r="A5274" s="20" t="s">
        <v>23172</v>
      </c>
      <c r="B5274" s="21" t="s">
        <v>23173</v>
      </c>
      <c r="C5274" s="22" t="s">
        <v>228</v>
      </c>
      <c r="D5274" s="23" t="s">
        <v>23174</v>
      </c>
    </row>
    <row r="5275" spans="1:4" ht="33.950000000000003" customHeight="1" x14ac:dyDescent="0.2">
      <c r="A5275" s="20" t="s">
        <v>23175</v>
      </c>
      <c r="B5275" s="21" t="s">
        <v>23176</v>
      </c>
      <c r="C5275" s="22" t="s">
        <v>228</v>
      </c>
      <c r="D5275" s="23" t="s">
        <v>14786</v>
      </c>
    </row>
    <row r="5276" spans="1:4" ht="33.950000000000003" customHeight="1" x14ac:dyDescent="0.2">
      <c r="A5276" s="20" t="s">
        <v>23177</v>
      </c>
      <c r="B5276" s="21" t="s">
        <v>23178</v>
      </c>
      <c r="C5276" s="22" t="s">
        <v>228</v>
      </c>
      <c r="D5276" s="23" t="s">
        <v>8206</v>
      </c>
    </row>
    <row r="5277" spans="1:4" ht="33.950000000000003" customHeight="1" x14ac:dyDescent="0.2">
      <c r="A5277" s="20" t="s">
        <v>23179</v>
      </c>
      <c r="B5277" s="21" t="s">
        <v>23180</v>
      </c>
      <c r="C5277" s="22" t="s">
        <v>228</v>
      </c>
      <c r="D5277" s="23" t="s">
        <v>18856</v>
      </c>
    </row>
    <row r="5278" spans="1:4" ht="33.950000000000003" customHeight="1" x14ac:dyDescent="0.2">
      <c r="A5278" s="20" t="s">
        <v>23181</v>
      </c>
      <c r="B5278" s="21" t="s">
        <v>23182</v>
      </c>
      <c r="C5278" s="22" t="s">
        <v>228</v>
      </c>
      <c r="D5278" s="23" t="s">
        <v>23183</v>
      </c>
    </row>
    <row r="5279" spans="1:4" ht="33.950000000000003" customHeight="1" x14ac:dyDescent="0.2">
      <c r="A5279" s="20" t="s">
        <v>23184</v>
      </c>
      <c r="B5279" s="21" t="s">
        <v>23185</v>
      </c>
      <c r="C5279" s="22" t="s">
        <v>228</v>
      </c>
      <c r="D5279" s="23" t="s">
        <v>23186</v>
      </c>
    </row>
    <row r="5280" spans="1:4" ht="33.950000000000003" customHeight="1" x14ac:dyDescent="0.2">
      <c r="A5280" s="20" t="s">
        <v>23187</v>
      </c>
      <c r="B5280" s="21" t="s">
        <v>23188</v>
      </c>
      <c r="C5280" s="22" t="s">
        <v>228</v>
      </c>
      <c r="D5280" s="23" t="s">
        <v>23189</v>
      </c>
    </row>
    <row r="5281" spans="1:4" ht="33.950000000000003" customHeight="1" x14ac:dyDescent="0.2">
      <c r="A5281" s="20" t="s">
        <v>23190</v>
      </c>
      <c r="B5281" s="21" t="s">
        <v>23191</v>
      </c>
      <c r="C5281" s="22" t="s">
        <v>228</v>
      </c>
      <c r="D5281" s="23" t="s">
        <v>23192</v>
      </c>
    </row>
    <row r="5282" spans="1:4" ht="33.950000000000003" customHeight="1" x14ac:dyDescent="0.2">
      <c r="A5282" s="20" t="s">
        <v>23193</v>
      </c>
      <c r="B5282" s="21" t="s">
        <v>23194</v>
      </c>
      <c r="C5282" s="22" t="s">
        <v>228</v>
      </c>
      <c r="D5282" s="23" t="s">
        <v>23195</v>
      </c>
    </row>
    <row r="5283" spans="1:4" ht="33.950000000000003" customHeight="1" x14ac:dyDescent="0.2">
      <c r="A5283" s="20" t="s">
        <v>23196</v>
      </c>
      <c r="B5283" s="21" t="s">
        <v>23197</v>
      </c>
      <c r="C5283" s="22" t="s">
        <v>228</v>
      </c>
      <c r="D5283" s="23" t="s">
        <v>23198</v>
      </c>
    </row>
    <row r="5284" spans="1:4" ht="33.950000000000003" customHeight="1" x14ac:dyDescent="0.2">
      <c r="A5284" s="20" t="s">
        <v>23199</v>
      </c>
      <c r="B5284" s="21" t="s">
        <v>23200</v>
      </c>
      <c r="C5284" s="22" t="s">
        <v>228</v>
      </c>
      <c r="D5284" s="23" t="s">
        <v>15090</v>
      </c>
    </row>
    <row r="5285" spans="1:4" ht="33.950000000000003" customHeight="1" x14ac:dyDescent="0.2">
      <c r="A5285" s="20" t="s">
        <v>23201</v>
      </c>
      <c r="B5285" s="21" t="s">
        <v>23202</v>
      </c>
      <c r="C5285" s="22" t="s">
        <v>228</v>
      </c>
      <c r="D5285" s="23" t="s">
        <v>23203</v>
      </c>
    </row>
    <row r="5286" spans="1:4" ht="33.950000000000003" customHeight="1" x14ac:dyDescent="0.2">
      <c r="A5286" s="20" t="s">
        <v>23204</v>
      </c>
      <c r="B5286" s="21" t="s">
        <v>23205</v>
      </c>
      <c r="C5286" s="22" t="s">
        <v>228</v>
      </c>
      <c r="D5286" s="23" t="s">
        <v>23206</v>
      </c>
    </row>
    <row r="5287" spans="1:4" ht="33.950000000000003" customHeight="1" x14ac:dyDescent="0.2">
      <c r="A5287" s="20" t="s">
        <v>23207</v>
      </c>
      <c r="B5287" s="21" t="s">
        <v>23208</v>
      </c>
      <c r="C5287" s="22" t="s">
        <v>228</v>
      </c>
      <c r="D5287" s="23" t="s">
        <v>19957</v>
      </c>
    </row>
    <row r="5288" spans="1:4" ht="33.950000000000003" customHeight="1" x14ac:dyDescent="0.2">
      <c r="A5288" s="20" t="s">
        <v>23209</v>
      </c>
      <c r="B5288" s="21" t="s">
        <v>23210</v>
      </c>
      <c r="C5288" s="22" t="s">
        <v>228</v>
      </c>
      <c r="D5288" s="23" t="s">
        <v>15968</v>
      </c>
    </row>
    <row r="5289" spans="1:4" ht="33.950000000000003" customHeight="1" x14ac:dyDescent="0.2">
      <c r="A5289" s="20" t="s">
        <v>23211</v>
      </c>
      <c r="B5289" s="21" t="s">
        <v>23212</v>
      </c>
      <c r="C5289" s="22" t="s">
        <v>228</v>
      </c>
      <c r="D5289" s="23" t="s">
        <v>23213</v>
      </c>
    </row>
    <row r="5290" spans="1:4" ht="33.950000000000003" customHeight="1" x14ac:dyDescent="0.2">
      <c r="A5290" s="20" t="s">
        <v>23214</v>
      </c>
      <c r="B5290" s="21" t="s">
        <v>23215</v>
      </c>
      <c r="C5290" s="22" t="s">
        <v>228</v>
      </c>
      <c r="D5290" s="23" t="s">
        <v>23216</v>
      </c>
    </row>
    <row r="5291" spans="1:4" ht="33.950000000000003" customHeight="1" x14ac:dyDescent="0.2">
      <c r="A5291" s="20" t="s">
        <v>23217</v>
      </c>
      <c r="B5291" s="21" t="s">
        <v>23218</v>
      </c>
      <c r="C5291" s="22" t="s">
        <v>228</v>
      </c>
      <c r="D5291" s="23" t="s">
        <v>23219</v>
      </c>
    </row>
    <row r="5292" spans="1:4" ht="33.950000000000003" customHeight="1" x14ac:dyDescent="0.2">
      <c r="A5292" s="20" t="s">
        <v>23220</v>
      </c>
      <c r="B5292" s="21" t="s">
        <v>23221</v>
      </c>
      <c r="C5292" s="22" t="s">
        <v>228</v>
      </c>
      <c r="D5292" s="23" t="s">
        <v>23222</v>
      </c>
    </row>
    <row r="5293" spans="1:4" ht="33.950000000000003" customHeight="1" x14ac:dyDescent="0.2">
      <c r="A5293" s="20" t="s">
        <v>23223</v>
      </c>
      <c r="B5293" s="21" t="s">
        <v>23224</v>
      </c>
      <c r="C5293" s="22" t="s">
        <v>228</v>
      </c>
      <c r="D5293" s="23" t="s">
        <v>23195</v>
      </c>
    </row>
    <row r="5294" spans="1:4" ht="33.950000000000003" customHeight="1" x14ac:dyDescent="0.2">
      <c r="A5294" s="20" t="s">
        <v>23225</v>
      </c>
      <c r="B5294" s="21" t="s">
        <v>23226</v>
      </c>
      <c r="C5294" s="22" t="s">
        <v>228</v>
      </c>
      <c r="D5294" s="23" t="s">
        <v>10954</v>
      </c>
    </row>
    <row r="5295" spans="1:4" ht="33.950000000000003" customHeight="1" x14ac:dyDescent="0.2">
      <c r="A5295" s="20" t="s">
        <v>23227</v>
      </c>
      <c r="B5295" s="21" t="s">
        <v>23228</v>
      </c>
      <c r="C5295" s="22" t="s">
        <v>228</v>
      </c>
      <c r="D5295" s="23" t="s">
        <v>23229</v>
      </c>
    </row>
    <row r="5296" spans="1:4" ht="33.950000000000003" customHeight="1" x14ac:dyDescent="0.2">
      <c r="A5296" s="20" t="s">
        <v>23230</v>
      </c>
      <c r="B5296" s="21" t="s">
        <v>23231</v>
      </c>
      <c r="C5296" s="22" t="s">
        <v>228</v>
      </c>
      <c r="D5296" s="23" t="s">
        <v>23232</v>
      </c>
    </row>
    <row r="5297" spans="1:4" ht="33.950000000000003" customHeight="1" x14ac:dyDescent="0.2">
      <c r="A5297" s="20" t="s">
        <v>23233</v>
      </c>
      <c r="B5297" s="21" t="s">
        <v>23234</v>
      </c>
      <c r="C5297" s="22" t="s">
        <v>228</v>
      </c>
      <c r="D5297" s="23" t="s">
        <v>23235</v>
      </c>
    </row>
    <row r="5298" spans="1:4" ht="33.950000000000003" customHeight="1" x14ac:dyDescent="0.2">
      <c r="A5298" s="20" t="s">
        <v>23236</v>
      </c>
      <c r="B5298" s="21" t="s">
        <v>23237</v>
      </c>
      <c r="C5298" s="22" t="s">
        <v>228</v>
      </c>
      <c r="D5298" s="23" t="s">
        <v>23238</v>
      </c>
    </row>
    <row r="5299" spans="1:4" ht="33.950000000000003" customHeight="1" x14ac:dyDescent="0.2">
      <c r="A5299" s="20" t="s">
        <v>23239</v>
      </c>
      <c r="B5299" s="21" t="s">
        <v>23240</v>
      </c>
      <c r="C5299" s="22" t="s">
        <v>228</v>
      </c>
      <c r="D5299" s="23" t="s">
        <v>23241</v>
      </c>
    </row>
    <row r="5300" spans="1:4" ht="33.950000000000003" customHeight="1" x14ac:dyDescent="0.2">
      <c r="A5300" s="20" t="s">
        <v>23242</v>
      </c>
      <c r="B5300" s="21" t="s">
        <v>23243</v>
      </c>
      <c r="C5300" s="22" t="s">
        <v>228</v>
      </c>
      <c r="D5300" s="23" t="s">
        <v>23244</v>
      </c>
    </row>
    <row r="5301" spans="1:4" ht="33.950000000000003" customHeight="1" x14ac:dyDescent="0.2">
      <c r="A5301" s="20" t="s">
        <v>23245</v>
      </c>
      <c r="B5301" s="21" t="s">
        <v>23246</v>
      </c>
      <c r="C5301" s="22" t="s">
        <v>228</v>
      </c>
      <c r="D5301" s="23" t="s">
        <v>23247</v>
      </c>
    </row>
    <row r="5302" spans="1:4" ht="33.950000000000003" customHeight="1" x14ac:dyDescent="0.2">
      <c r="A5302" s="20" t="s">
        <v>23248</v>
      </c>
      <c r="B5302" s="21" t="s">
        <v>23249</v>
      </c>
      <c r="C5302" s="22" t="s">
        <v>228</v>
      </c>
      <c r="D5302" s="23" t="s">
        <v>23250</v>
      </c>
    </row>
    <row r="5303" spans="1:4" ht="33.950000000000003" customHeight="1" x14ac:dyDescent="0.2">
      <c r="A5303" s="20" t="s">
        <v>23251</v>
      </c>
      <c r="B5303" s="21" t="s">
        <v>23252</v>
      </c>
      <c r="C5303" s="22" t="s">
        <v>228</v>
      </c>
      <c r="D5303" s="23" t="s">
        <v>10514</v>
      </c>
    </row>
    <row r="5304" spans="1:4" ht="33.950000000000003" customHeight="1" x14ac:dyDescent="0.2">
      <c r="A5304" s="20" t="s">
        <v>23253</v>
      </c>
      <c r="B5304" s="21" t="s">
        <v>23254</v>
      </c>
      <c r="C5304" s="22" t="s">
        <v>228</v>
      </c>
      <c r="D5304" s="23" t="s">
        <v>23255</v>
      </c>
    </row>
    <row r="5305" spans="1:4" ht="33.950000000000003" customHeight="1" x14ac:dyDescent="0.2">
      <c r="A5305" s="20" t="s">
        <v>23256</v>
      </c>
      <c r="B5305" s="21" t="s">
        <v>23257</v>
      </c>
      <c r="C5305" s="22" t="s">
        <v>228</v>
      </c>
      <c r="D5305" s="23" t="s">
        <v>23258</v>
      </c>
    </row>
    <row r="5306" spans="1:4" ht="33.950000000000003" customHeight="1" x14ac:dyDescent="0.2">
      <c r="A5306" s="20" t="s">
        <v>23259</v>
      </c>
      <c r="B5306" s="21" t="s">
        <v>23260</v>
      </c>
      <c r="C5306" s="22" t="s">
        <v>228</v>
      </c>
      <c r="D5306" s="23" t="s">
        <v>23261</v>
      </c>
    </row>
    <row r="5307" spans="1:4" ht="33.950000000000003" customHeight="1" x14ac:dyDescent="0.2">
      <c r="A5307" s="20" t="s">
        <v>23262</v>
      </c>
      <c r="B5307" s="21" t="s">
        <v>23263</v>
      </c>
      <c r="C5307" s="22" t="s">
        <v>228</v>
      </c>
      <c r="D5307" s="23" t="s">
        <v>23264</v>
      </c>
    </row>
    <row r="5308" spans="1:4" ht="33.950000000000003" customHeight="1" x14ac:dyDescent="0.2">
      <c r="A5308" s="20" t="s">
        <v>23265</v>
      </c>
      <c r="B5308" s="21" t="s">
        <v>23266</v>
      </c>
      <c r="C5308" s="22" t="s">
        <v>228</v>
      </c>
      <c r="D5308" s="23" t="s">
        <v>23267</v>
      </c>
    </row>
    <row r="5309" spans="1:4" ht="33.950000000000003" customHeight="1" x14ac:dyDescent="0.2">
      <c r="A5309" s="20" t="s">
        <v>23268</v>
      </c>
      <c r="B5309" s="21" t="s">
        <v>23269</v>
      </c>
      <c r="C5309" s="22" t="s">
        <v>228</v>
      </c>
      <c r="D5309" s="23" t="s">
        <v>23270</v>
      </c>
    </row>
    <row r="5310" spans="1:4" ht="33.950000000000003" customHeight="1" x14ac:dyDescent="0.2">
      <c r="A5310" s="20" t="s">
        <v>23271</v>
      </c>
      <c r="B5310" s="21" t="s">
        <v>23272</v>
      </c>
      <c r="C5310" s="22" t="s">
        <v>228</v>
      </c>
      <c r="D5310" s="23" t="s">
        <v>23273</v>
      </c>
    </row>
    <row r="5311" spans="1:4" ht="33.950000000000003" customHeight="1" x14ac:dyDescent="0.2">
      <c r="A5311" s="20" t="s">
        <v>23274</v>
      </c>
      <c r="B5311" s="21" t="s">
        <v>23275</v>
      </c>
      <c r="C5311" s="22" t="s">
        <v>228</v>
      </c>
      <c r="D5311" s="23" t="s">
        <v>15945</v>
      </c>
    </row>
    <row r="5312" spans="1:4" ht="33.950000000000003" customHeight="1" x14ac:dyDescent="0.2">
      <c r="A5312" s="20" t="s">
        <v>23276</v>
      </c>
      <c r="B5312" s="21" t="s">
        <v>23277</v>
      </c>
      <c r="C5312" s="22" t="s">
        <v>228</v>
      </c>
      <c r="D5312" s="23" t="s">
        <v>23278</v>
      </c>
    </row>
    <row r="5313" spans="1:4" ht="33.950000000000003" customHeight="1" x14ac:dyDescent="0.2">
      <c r="A5313" s="20" t="s">
        <v>23279</v>
      </c>
      <c r="B5313" s="21" t="s">
        <v>23280</v>
      </c>
      <c r="C5313" s="22" t="s">
        <v>228</v>
      </c>
      <c r="D5313" s="23" t="s">
        <v>21028</v>
      </c>
    </row>
    <row r="5314" spans="1:4" ht="33.950000000000003" customHeight="1" x14ac:dyDescent="0.2">
      <c r="A5314" s="20" t="s">
        <v>23281</v>
      </c>
      <c r="B5314" s="21" t="s">
        <v>23282</v>
      </c>
      <c r="C5314" s="22" t="s">
        <v>228</v>
      </c>
      <c r="D5314" s="23" t="s">
        <v>22711</v>
      </c>
    </row>
    <row r="5315" spans="1:4" ht="33.950000000000003" customHeight="1" x14ac:dyDescent="0.2">
      <c r="A5315" s="20" t="s">
        <v>23283</v>
      </c>
      <c r="B5315" s="21" t="s">
        <v>23284</v>
      </c>
      <c r="C5315" s="22" t="s">
        <v>228</v>
      </c>
      <c r="D5315" s="23" t="s">
        <v>23285</v>
      </c>
    </row>
    <row r="5316" spans="1:4" ht="33.950000000000003" customHeight="1" x14ac:dyDescent="0.2">
      <c r="A5316" s="20" t="s">
        <v>23286</v>
      </c>
      <c r="B5316" s="21" t="s">
        <v>23287</v>
      </c>
      <c r="C5316" s="22" t="s">
        <v>228</v>
      </c>
      <c r="D5316" s="23" t="s">
        <v>23288</v>
      </c>
    </row>
    <row r="5317" spans="1:4" ht="33.950000000000003" customHeight="1" x14ac:dyDescent="0.2">
      <c r="A5317" s="20" t="s">
        <v>23289</v>
      </c>
      <c r="B5317" s="21" t="s">
        <v>23290</v>
      </c>
      <c r="C5317" s="22" t="s">
        <v>228</v>
      </c>
      <c r="D5317" s="23" t="s">
        <v>11197</v>
      </c>
    </row>
    <row r="5318" spans="1:4" ht="33.950000000000003" customHeight="1" x14ac:dyDescent="0.2">
      <c r="A5318" s="20" t="s">
        <v>23291</v>
      </c>
      <c r="B5318" s="21" t="s">
        <v>23292</v>
      </c>
      <c r="C5318" s="22" t="s">
        <v>228</v>
      </c>
      <c r="D5318" s="23" t="s">
        <v>9750</v>
      </c>
    </row>
    <row r="5319" spans="1:4" ht="33.950000000000003" customHeight="1" x14ac:dyDescent="0.2">
      <c r="A5319" s="20" t="s">
        <v>23293</v>
      </c>
      <c r="B5319" s="21" t="s">
        <v>23294</v>
      </c>
      <c r="C5319" s="22" t="s">
        <v>228</v>
      </c>
      <c r="D5319" s="23" t="s">
        <v>20436</v>
      </c>
    </row>
    <row r="5320" spans="1:4" ht="33.950000000000003" customHeight="1" x14ac:dyDescent="0.2">
      <c r="A5320" s="20" t="s">
        <v>23295</v>
      </c>
      <c r="B5320" s="21" t="s">
        <v>23296</v>
      </c>
      <c r="C5320" s="22" t="s">
        <v>228</v>
      </c>
      <c r="D5320" s="23" t="s">
        <v>15219</v>
      </c>
    </row>
    <row r="5321" spans="1:4" ht="33.950000000000003" customHeight="1" x14ac:dyDescent="0.2">
      <c r="A5321" s="20" t="s">
        <v>23297</v>
      </c>
      <c r="B5321" s="21" t="s">
        <v>23298</v>
      </c>
      <c r="C5321" s="22" t="s">
        <v>228</v>
      </c>
      <c r="D5321" s="23" t="s">
        <v>22751</v>
      </c>
    </row>
    <row r="5322" spans="1:4" ht="33.950000000000003" customHeight="1" x14ac:dyDescent="0.2">
      <c r="A5322" s="20" t="s">
        <v>23299</v>
      </c>
      <c r="B5322" s="21" t="s">
        <v>23300</v>
      </c>
      <c r="C5322" s="22" t="s">
        <v>228</v>
      </c>
      <c r="D5322" s="23" t="s">
        <v>16259</v>
      </c>
    </row>
    <row r="5323" spans="1:4" ht="33.950000000000003" customHeight="1" x14ac:dyDescent="0.2">
      <c r="A5323" s="20" t="s">
        <v>23301</v>
      </c>
      <c r="B5323" s="21" t="s">
        <v>23302</v>
      </c>
      <c r="C5323" s="22" t="s">
        <v>228</v>
      </c>
      <c r="D5323" s="23" t="s">
        <v>9899</v>
      </c>
    </row>
    <row r="5324" spans="1:4" ht="33.950000000000003" customHeight="1" x14ac:dyDescent="0.2">
      <c r="A5324" s="20" t="s">
        <v>23303</v>
      </c>
      <c r="B5324" s="21" t="s">
        <v>23304</v>
      </c>
      <c r="C5324" s="22" t="s">
        <v>228</v>
      </c>
      <c r="D5324" s="23" t="s">
        <v>23305</v>
      </c>
    </row>
    <row r="5325" spans="1:4" ht="33.950000000000003" customHeight="1" x14ac:dyDescent="0.2">
      <c r="A5325" s="20" t="s">
        <v>23306</v>
      </c>
      <c r="B5325" s="21" t="s">
        <v>23307</v>
      </c>
      <c r="C5325" s="22" t="s">
        <v>228</v>
      </c>
      <c r="D5325" s="23" t="s">
        <v>10441</v>
      </c>
    </row>
    <row r="5326" spans="1:4" ht="33.950000000000003" customHeight="1" x14ac:dyDescent="0.2">
      <c r="A5326" s="20" t="s">
        <v>23308</v>
      </c>
      <c r="B5326" s="21" t="s">
        <v>23309</v>
      </c>
      <c r="C5326" s="22" t="s">
        <v>228</v>
      </c>
      <c r="D5326" s="23" t="s">
        <v>21021</v>
      </c>
    </row>
    <row r="5327" spans="1:4" ht="33.950000000000003" customHeight="1" x14ac:dyDescent="0.2">
      <c r="A5327" s="20" t="s">
        <v>23310</v>
      </c>
      <c r="B5327" s="21" t="s">
        <v>23311</v>
      </c>
      <c r="C5327" s="22" t="s">
        <v>228</v>
      </c>
      <c r="D5327" s="23" t="s">
        <v>23312</v>
      </c>
    </row>
    <row r="5328" spans="1:4" ht="33.950000000000003" customHeight="1" x14ac:dyDescent="0.2">
      <c r="A5328" s="20" t="s">
        <v>23313</v>
      </c>
      <c r="B5328" s="21" t="s">
        <v>23314</v>
      </c>
      <c r="C5328" s="22" t="s">
        <v>228</v>
      </c>
      <c r="D5328" s="23" t="s">
        <v>18843</v>
      </c>
    </row>
    <row r="5329" spans="1:4" ht="33.950000000000003" customHeight="1" x14ac:dyDescent="0.2">
      <c r="A5329" s="20" t="s">
        <v>23315</v>
      </c>
      <c r="B5329" s="21" t="s">
        <v>23316</v>
      </c>
      <c r="C5329" s="22" t="s">
        <v>228</v>
      </c>
      <c r="D5329" s="23" t="s">
        <v>10043</v>
      </c>
    </row>
    <row r="5330" spans="1:4" ht="33.950000000000003" customHeight="1" x14ac:dyDescent="0.2">
      <c r="A5330" s="20" t="s">
        <v>23317</v>
      </c>
      <c r="B5330" s="21" t="s">
        <v>23318</v>
      </c>
      <c r="C5330" s="22" t="s">
        <v>228</v>
      </c>
      <c r="D5330" s="23" t="s">
        <v>10986</v>
      </c>
    </row>
    <row r="5331" spans="1:4" ht="33.950000000000003" customHeight="1" x14ac:dyDescent="0.2">
      <c r="A5331" s="20" t="s">
        <v>23319</v>
      </c>
      <c r="B5331" s="21" t="s">
        <v>23320</v>
      </c>
      <c r="C5331" s="22" t="s">
        <v>228</v>
      </c>
      <c r="D5331" s="23" t="s">
        <v>23321</v>
      </c>
    </row>
    <row r="5332" spans="1:4" ht="33.950000000000003" customHeight="1" x14ac:dyDescent="0.2">
      <c r="A5332" s="20" t="s">
        <v>23322</v>
      </c>
      <c r="B5332" s="21" t="s">
        <v>23323</v>
      </c>
      <c r="C5332" s="22" t="s">
        <v>228</v>
      </c>
      <c r="D5332" s="23" t="s">
        <v>21806</v>
      </c>
    </row>
    <row r="5333" spans="1:4" ht="33.950000000000003" customHeight="1" x14ac:dyDescent="0.2">
      <c r="A5333" s="20" t="s">
        <v>23324</v>
      </c>
      <c r="B5333" s="21" t="s">
        <v>23325</v>
      </c>
      <c r="C5333" s="22" t="s">
        <v>228</v>
      </c>
      <c r="D5333" s="23" t="s">
        <v>23326</v>
      </c>
    </row>
    <row r="5334" spans="1:4" ht="33.950000000000003" customHeight="1" x14ac:dyDescent="0.2">
      <c r="A5334" s="20" t="s">
        <v>23327</v>
      </c>
      <c r="B5334" s="21" t="s">
        <v>23328</v>
      </c>
      <c r="C5334" s="22" t="s">
        <v>228</v>
      </c>
      <c r="D5334" s="23" t="s">
        <v>23329</v>
      </c>
    </row>
    <row r="5335" spans="1:4" ht="33.950000000000003" customHeight="1" x14ac:dyDescent="0.2">
      <c r="A5335" s="20" t="s">
        <v>23330</v>
      </c>
      <c r="B5335" s="21" t="s">
        <v>23331</v>
      </c>
      <c r="C5335" s="22" t="s">
        <v>228</v>
      </c>
      <c r="D5335" s="23" t="s">
        <v>10819</v>
      </c>
    </row>
    <row r="5336" spans="1:4" ht="33.950000000000003" customHeight="1" x14ac:dyDescent="0.2">
      <c r="A5336" s="20" t="s">
        <v>23332</v>
      </c>
      <c r="B5336" s="21" t="s">
        <v>23333</v>
      </c>
      <c r="C5336" s="22" t="s">
        <v>228</v>
      </c>
      <c r="D5336" s="23" t="s">
        <v>23334</v>
      </c>
    </row>
    <row r="5337" spans="1:4" ht="33.950000000000003" customHeight="1" x14ac:dyDescent="0.2">
      <c r="A5337" s="20" t="s">
        <v>23335</v>
      </c>
      <c r="B5337" s="21" t="s">
        <v>23336</v>
      </c>
      <c r="C5337" s="22" t="s">
        <v>228</v>
      </c>
      <c r="D5337" s="23" t="s">
        <v>23337</v>
      </c>
    </row>
    <row r="5338" spans="1:4" ht="33.950000000000003" customHeight="1" x14ac:dyDescent="0.2">
      <c r="A5338" s="20" t="s">
        <v>23338</v>
      </c>
      <c r="B5338" s="21" t="s">
        <v>23339</v>
      </c>
      <c r="C5338" s="22" t="s">
        <v>228</v>
      </c>
      <c r="D5338" s="23" t="s">
        <v>23340</v>
      </c>
    </row>
    <row r="5339" spans="1:4" ht="33.950000000000003" customHeight="1" x14ac:dyDescent="0.2">
      <c r="A5339" s="20" t="s">
        <v>23341</v>
      </c>
      <c r="B5339" s="21" t="s">
        <v>23342</v>
      </c>
      <c r="C5339" s="22" t="s">
        <v>228</v>
      </c>
      <c r="D5339" s="23" t="s">
        <v>15305</v>
      </c>
    </row>
    <row r="5340" spans="1:4" ht="33.950000000000003" customHeight="1" x14ac:dyDescent="0.2">
      <c r="A5340" s="20" t="s">
        <v>23343</v>
      </c>
      <c r="B5340" s="21" t="s">
        <v>23344</v>
      </c>
      <c r="C5340" s="22" t="s">
        <v>228</v>
      </c>
      <c r="D5340" s="23" t="s">
        <v>23192</v>
      </c>
    </row>
    <row r="5341" spans="1:4" ht="33.950000000000003" customHeight="1" x14ac:dyDescent="0.2">
      <c r="A5341" s="20" t="s">
        <v>23345</v>
      </c>
      <c r="B5341" s="21" t="s">
        <v>23346</v>
      </c>
      <c r="C5341" s="22" t="s">
        <v>228</v>
      </c>
      <c r="D5341" s="23" t="s">
        <v>23347</v>
      </c>
    </row>
    <row r="5342" spans="1:4" ht="33.950000000000003" customHeight="1" x14ac:dyDescent="0.2">
      <c r="A5342" s="20" t="s">
        <v>23348</v>
      </c>
      <c r="B5342" s="21" t="s">
        <v>23349</v>
      </c>
      <c r="C5342" s="22" t="s">
        <v>228</v>
      </c>
      <c r="D5342" s="23" t="s">
        <v>23350</v>
      </c>
    </row>
    <row r="5343" spans="1:4" ht="33.950000000000003" customHeight="1" x14ac:dyDescent="0.2">
      <c r="A5343" s="20" t="s">
        <v>23351</v>
      </c>
      <c r="B5343" s="21" t="s">
        <v>23352</v>
      </c>
      <c r="C5343" s="22" t="s">
        <v>228</v>
      </c>
      <c r="D5343" s="23" t="s">
        <v>19840</v>
      </c>
    </row>
    <row r="5344" spans="1:4" ht="33.950000000000003" customHeight="1" x14ac:dyDescent="0.2">
      <c r="A5344" s="20" t="s">
        <v>23353</v>
      </c>
      <c r="B5344" s="21" t="s">
        <v>23354</v>
      </c>
      <c r="C5344" s="22" t="s">
        <v>228</v>
      </c>
      <c r="D5344" s="23" t="s">
        <v>23355</v>
      </c>
    </row>
    <row r="5345" spans="1:4" ht="33.950000000000003" customHeight="1" x14ac:dyDescent="0.2">
      <c r="A5345" s="20" t="s">
        <v>23356</v>
      </c>
      <c r="B5345" s="21" t="s">
        <v>23357</v>
      </c>
      <c r="C5345" s="22" t="s">
        <v>228</v>
      </c>
      <c r="D5345" s="23" t="s">
        <v>23358</v>
      </c>
    </row>
    <row r="5346" spans="1:4" ht="33.950000000000003" customHeight="1" x14ac:dyDescent="0.2">
      <c r="A5346" s="20" t="s">
        <v>23359</v>
      </c>
      <c r="B5346" s="21" t="s">
        <v>23360</v>
      </c>
      <c r="C5346" s="22" t="s">
        <v>228</v>
      </c>
      <c r="D5346" s="23" t="s">
        <v>11370</v>
      </c>
    </row>
    <row r="5347" spans="1:4" ht="33.950000000000003" customHeight="1" x14ac:dyDescent="0.2">
      <c r="A5347" s="20" t="s">
        <v>23361</v>
      </c>
      <c r="B5347" s="21" t="s">
        <v>23362</v>
      </c>
      <c r="C5347" s="22" t="s">
        <v>228</v>
      </c>
      <c r="D5347" s="23" t="s">
        <v>23285</v>
      </c>
    </row>
    <row r="5348" spans="1:4" ht="33.950000000000003" customHeight="1" x14ac:dyDescent="0.2">
      <c r="A5348" s="20" t="s">
        <v>23363</v>
      </c>
      <c r="B5348" s="21" t="s">
        <v>23364</v>
      </c>
      <c r="C5348" s="22" t="s">
        <v>228</v>
      </c>
      <c r="D5348" s="23" t="s">
        <v>23365</v>
      </c>
    </row>
    <row r="5349" spans="1:4" ht="33.950000000000003" customHeight="1" x14ac:dyDescent="0.2">
      <c r="A5349" s="20" t="s">
        <v>23366</v>
      </c>
      <c r="B5349" s="21" t="s">
        <v>23367</v>
      </c>
      <c r="C5349" s="22" t="s">
        <v>228</v>
      </c>
      <c r="D5349" s="23" t="s">
        <v>8191</v>
      </c>
    </row>
    <row r="5350" spans="1:4" ht="33.950000000000003" customHeight="1" x14ac:dyDescent="0.2">
      <c r="A5350" s="20" t="s">
        <v>23368</v>
      </c>
      <c r="B5350" s="21" t="s">
        <v>23369</v>
      </c>
      <c r="C5350" s="22" t="s">
        <v>228</v>
      </c>
      <c r="D5350" s="23" t="s">
        <v>15276</v>
      </c>
    </row>
    <row r="5351" spans="1:4" ht="33.950000000000003" customHeight="1" x14ac:dyDescent="0.2">
      <c r="A5351" s="20" t="s">
        <v>23370</v>
      </c>
      <c r="B5351" s="21" t="s">
        <v>23371</v>
      </c>
      <c r="C5351" s="22" t="s">
        <v>228</v>
      </c>
      <c r="D5351" s="23" t="s">
        <v>23372</v>
      </c>
    </row>
    <row r="5352" spans="1:4" ht="33.950000000000003" customHeight="1" x14ac:dyDescent="0.2">
      <c r="A5352" s="20" t="s">
        <v>23373</v>
      </c>
      <c r="B5352" s="21" t="s">
        <v>23374</v>
      </c>
      <c r="C5352" s="22" t="s">
        <v>228</v>
      </c>
      <c r="D5352" s="23" t="s">
        <v>23375</v>
      </c>
    </row>
    <row r="5353" spans="1:4" ht="33.950000000000003" customHeight="1" x14ac:dyDescent="0.2">
      <c r="A5353" s="20" t="s">
        <v>23376</v>
      </c>
      <c r="B5353" s="21" t="s">
        <v>23377</v>
      </c>
      <c r="C5353" s="22" t="s">
        <v>228</v>
      </c>
      <c r="D5353" s="23" t="s">
        <v>20759</v>
      </c>
    </row>
    <row r="5354" spans="1:4" ht="33.950000000000003" customHeight="1" x14ac:dyDescent="0.2">
      <c r="A5354" s="20" t="s">
        <v>23378</v>
      </c>
      <c r="B5354" s="21" t="s">
        <v>23379</v>
      </c>
      <c r="C5354" s="22" t="s">
        <v>228</v>
      </c>
      <c r="D5354" s="23" t="s">
        <v>23380</v>
      </c>
    </row>
    <row r="5355" spans="1:4" ht="33.950000000000003" customHeight="1" x14ac:dyDescent="0.2">
      <c r="A5355" s="20" t="s">
        <v>23381</v>
      </c>
      <c r="B5355" s="21" t="s">
        <v>23382</v>
      </c>
      <c r="C5355" s="22" t="s">
        <v>228</v>
      </c>
      <c r="D5355" s="23" t="s">
        <v>23383</v>
      </c>
    </row>
    <row r="5356" spans="1:4" ht="33.950000000000003" customHeight="1" x14ac:dyDescent="0.2">
      <c r="A5356" s="20" t="s">
        <v>23384</v>
      </c>
      <c r="B5356" s="21" t="s">
        <v>23385</v>
      </c>
      <c r="C5356" s="22" t="s">
        <v>228</v>
      </c>
      <c r="D5356" s="23" t="s">
        <v>23386</v>
      </c>
    </row>
    <row r="5357" spans="1:4" ht="33.950000000000003" customHeight="1" x14ac:dyDescent="0.2">
      <c r="A5357" s="20" t="s">
        <v>23387</v>
      </c>
      <c r="B5357" s="21" t="s">
        <v>23388</v>
      </c>
      <c r="C5357" s="22" t="s">
        <v>228</v>
      </c>
      <c r="D5357" s="23" t="s">
        <v>23389</v>
      </c>
    </row>
    <row r="5358" spans="1:4" ht="33.950000000000003" customHeight="1" x14ac:dyDescent="0.2">
      <c r="A5358" s="20" t="s">
        <v>23390</v>
      </c>
      <c r="B5358" s="21" t="s">
        <v>23391</v>
      </c>
      <c r="C5358" s="22" t="s">
        <v>228</v>
      </c>
      <c r="D5358" s="23" t="s">
        <v>23392</v>
      </c>
    </row>
    <row r="5359" spans="1:4" ht="33.950000000000003" customHeight="1" x14ac:dyDescent="0.2">
      <c r="A5359" s="20" t="s">
        <v>23393</v>
      </c>
      <c r="B5359" s="21" t="s">
        <v>23394</v>
      </c>
      <c r="C5359" s="22" t="s">
        <v>228</v>
      </c>
      <c r="D5359" s="23" t="s">
        <v>23329</v>
      </c>
    </row>
    <row r="5360" spans="1:4" ht="33.950000000000003" customHeight="1" x14ac:dyDescent="0.2">
      <c r="A5360" s="20" t="s">
        <v>23395</v>
      </c>
      <c r="B5360" s="21" t="s">
        <v>23396</v>
      </c>
      <c r="C5360" s="22" t="s">
        <v>228</v>
      </c>
      <c r="D5360" s="23" t="s">
        <v>23397</v>
      </c>
    </row>
    <row r="5361" spans="1:4" ht="33.950000000000003" customHeight="1" x14ac:dyDescent="0.2">
      <c r="A5361" s="20" t="s">
        <v>23398</v>
      </c>
      <c r="B5361" s="21" t="s">
        <v>23399</v>
      </c>
      <c r="C5361" s="22" t="s">
        <v>228</v>
      </c>
      <c r="D5361" s="23" t="s">
        <v>23400</v>
      </c>
    </row>
    <row r="5362" spans="1:4" ht="33.950000000000003" customHeight="1" x14ac:dyDescent="0.2">
      <c r="A5362" s="20" t="s">
        <v>23401</v>
      </c>
      <c r="B5362" s="21" t="s">
        <v>23402</v>
      </c>
      <c r="C5362" s="22" t="s">
        <v>228</v>
      </c>
      <c r="D5362" s="23" t="s">
        <v>23403</v>
      </c>
    </row>
    <row r="5363" spans="1:4" ht="33.950000000000003" customHeight="1" x14ac:dyDescent="0.2">
      <c r="A5363" s="20" t="s">
        <v>23404</v>
      </c>
      <c r="B5363" s="21" t="s">
        <v>23405</v>
      </c>
      <c r="C5363" s="22" t="s">
        <v>228</v>
      </c>
      <c r="D5363" s="23" t="s">
        <v>15951</v>
      </c>
    </row>
    <row r="5364" spans="1:4" ht="33.950000000000003" customHeight="1" x14ac:dyDescent="0.2">
      <c r="A5364" s="20" t="s">
        <v>23406</v>
      </c>
      <c r="B5364" s="21" t="s">
        <v>23407</v>
      </c>
      <c r="C5364" s="22" t="s">
        <v>228</v>
      </c>
      <c r="D5364" s="23" t="s">
        <v>23063</v>
      </c>
    </row>
    <row r="5365" spans="1:4" ht="33.950000000000003" customHeight="1" x14ac:dyDescent="0.2">
      <c r="A5365" s="20" t="s">
        <v>23408</v>
      </c>
      <c r="B5365" s="21" t="s">
        <v>23409</v>
      </c>
      <c r="C5365" s="22" t="s">
        <v>228</v>
      </c>
      <c r="D5365" s="23" t="s">
        <v>19107</v>
      </c>
    </row>
    <row r="5366" spans="1:4" ht="33.950000000000003" customHeight="1" x14ac:dyDescent="0.2">
      <c r="A5366" s="20" t="s">
        <v>23410</v>
      </c>
      <c r="B5366" s="21" t="s">
        <v>23411</v>
      </c>
      <c r="C5366" s="22" t="s">
        <v>228</v>
      </c>
      <c r="D5366" s="23" t="s">
        <v>23412</v>
      </c>
    </row>
    <row r="5367" spans="1:4" ht="33.950000000000003" customHeight="1" x14ac:dyDescent="0.2">
      <c r="A5367" s="20" t="s">
        <v>23413</v>
      </c>
      <c r="B5367" s="21" t="s">
        <v>23414</v>
      </c>
      <c r="C5367" s="22" t="s">
        <v>228</v>
      </c>
      <c r="D5367" s="23" t="s">
        <v>23350</v>
      </c>
    </row>
    <row r="5368" spans="1:4" ht="33.950000000000003" customHeight="1" x14ac:dyDescent="0.2">
      <c r="A5368" s="20" t="s">
        <v>23415</v>
      </c>
      <c r="B5368" s="21" t="s">
        <v>23416</v>
      </c>
      <c r="C5368" s="22" t="s">
        <v>228</v>
      </c>
      <c r="D5368" s="23" t="s">
        <v>21113</v>
      </c>
    </row>
    <row r="5369" spans="1:4" ht="33.950000000000003" customHeight="1" x14ac:dyDescent="0.2">
      <c r="A5369" s="20" t="s">
        <v>23417</v>
      </c>
      <c r="B5369" s="21" t="s">
        <v>23418</v>
      </c>
      <c r="C5369" s="22" t="s">
        <v>228</v>
      </c>
      <c r="D5369" s="23" t="s">
        <v>10373</v>
      </c>
    </row>
    <row r="5370" spans="1:4" ht="33.950000000000003" customHeight="1" x14ac:dyDescent="0.2">
      <c r="A5370" s="20" t="s">
        <v>23419</v>
      </c>
      <c r="B5370" s="21" t="s">
        <v>23420</v>
      </c>
      <c r="C5370" s="22" t="s">
        <v>228</v>
      </c>
      <c r="D5370" s="23" t="s">
        <v>23421</v>
      </c>
    </row>
    <row r="5371" spans="1:4" ht="33.950000000000003" customHeight="1" x14ac:dyDescent="0.2">
      <c r="A5371" s="20" t="s">
        <v>23422</v>
      </c>
      <c r="B5371" s="21" t="s">
        <v>23423</v>
      </c>
      <c r="C5371" s="22" t="s">
        <v>228</v>
      </c>
      <c r="D5371" s="23" t="s">
        <v>20840</v>
      </c>
    </row>
    <row r="5372" spans="1:4" ht="33.950000000000003" customHeight="1" x14ac:dyDescent="0.2">
      <c r="A5372" s="20" t="s">
        <v>23424</v>
      </c>
      <c r="B5372" s="21" t="s">
        <v>23425</v>
      </c>
      <c r="C5372" s="22" t="s">
        <v>228</v>
      </c>
      <c r="D5372" s="23" t="s">
        <v>21817</v>
      </c>
    </row>
    <row r="5373" spans="1:4" ht="33.950000000000003" customHeight="1" x14ac:dyDescent="0.2">
      <c r="A5373" s="20" t="s">
        <v>23426</v>
      </c>
      <c r="B5373" s="21" t="s">
        <v>23427</v>
      </c>
      <c r="C5373" s="22" t="s">
        <v>228</v>
      </c>
      <c r="D5373" s="23" t="s">
        <v>11128</v>
      </c>
    </row>
    <row r="5374" spans="1:4" ht="33.950000000000003" customHeight="1" x14ac:dyDescent="0.2">
      <c r="A5374" s="20" t="s">
        <v>23428</v>
      </c>
      <c r="B5374" s="21" t="s">
        <v>23429</v>
      </c>
      <c r="C5374" s="22" t="s">
        <v>228</v>
      </c>
      <c r="D5374" s="23" t="s">
        <v>23430</v>
      </c>
    </row>
    <row r="5375" spans="1:4" ht="33.950000000000003" customHeight="1" x14ac:dyDescent="0.2">
      <c r="A5375" s="20" t="s">
        <v>23431</v>
      </c>
      <c r="B5375" s="21" t="s">
        <v>23432</v>
      </c>
      <c r="C5375" s="22" t="s">
        <v>228</v>
      </c>
      <c r="D5375" s="23" t="s">
        <v>23433</v>
      </c>
    </row>
    <row r="5376" spans="1:4" ht="33.950000000000003" customHeight="1" x14ac:dyDescent="0.2">
      <c r="A5376" s="20" t="s">
        <v>23434</v>
      </c>
      <c r="B5376" s="21" t="s">
        <v>23435</v>
      </c>
      <c r="C5376" s="22" t="s">
        <v>228</v>
      </c>
      <c r="D5376" s="23" t="s">
        <v>23436</v>
      </c>
    </row>
    <row r="5377" spans="1:4" ht="33.950000000000003" customHeight="1" x14ac:dyDescent="0.2">
      <c r="A5377" s="20" t="s">
        <v>23437</v>
      </c>
      <c r="B5377" s="21" t="s">
        <v>23438</v>
      </c>
      <c r="C5377" s="22" t="s">
        <v>228</v>
      </c>
      <c r="D5377" s="23" t="s">
        <v>10684</v>
      </c>
    </row>
    <row r="5378" spans="1:4" ht="33.950000000000003" customHeight="1" x14ac:dyDescent="0.2">
      <c r="A5378" s="20" t="s">
        <v>23439</v>
      </c>
      <c r="B5378" s="21" t="s">
        <v>23440</v>
      </c>
      <c r="C5378" s="22" t="s">
        <v>228</v>
      </c>
      <c r="D5378" s="23" t="s">
        <v>23441</v>
      </c>
    </row>
    <row r="5379" spans="1:4" ht="33.950000000000003" customHeight="1" x14ac:dyDescent="0.2">
      <c r="A5379" s="20" t="s">
        <v>23442</v>
      </c>
      <c r="B5379" s="21" t="s">
        <v>23443</v>
      </c>
      <c r="C5379" s="22" t="s">
        <v>228</v>
      </c>
      <c r="D5379" s="23" t="s">
        <v>8197</v>
      </c>
    </row>
    <row r="5380" spans="1:4" ht="33.950000000000003" customHeight="1" x14ac:dyDescent="0.2">
      <c r="A5380" s="20" t="s">
        <v>23444</v>
      </c>
      <c r="B5380" s="21" t="s">
        <v>23445</v>
      </c>
      <c r="C5380" s="22" t="s">
        <v>228</v>
      </c>
      <c r="D5380" s="23" t="s">
        <v>10447</v>
      </c>
    </row>
    <row r="5381" spans="1:4" ht="33.950000000000003" customHeight="1" x14ac:dyDescent="0.2">
      <c r="A5381" s="20" t="s">
        <v>23446</v>
      </c>
      <c r="B5381" s="21" t="s">
        <v>23447</v>
      </c>
      <c r="C5381" s="22" t="s">
        <v>228</v>
      </c>
      <c r="D5381" s="23" t="s">
        <v>23448</v>
      </c>
    </row>
    <row r="5382" spans="1:4" ht="33.950000000000003" customHeight="1" x14ac:dyDescent="0.2">
      <c r="A5382" s="20" t="s">
        <v>23449</v>
      </c>
      <c r="B5382" s="21" t="s">
        <v>23450</v>
      </c>
      <c r="C5382" s="22" t="s">
        <v>228</v>
      </c>
      <c r="D5382" s="23" t="s">
        <v>23451</v>
      </c>
    </row>
    <row r="5383" spans="1:4" ht="33.950000000000003" customHeight="1" x14ac:dyDescent="0.2">
      <c r="A5383" s="20" t="s">
        <v>23452</v>
      </c>
      <c r="B5383" s="21" t="s">
        <v>23453</v>
      </c>
      <c r="C5383" s="22" t="s">
        <v>228</v>
      </c>
      <c r="D5383" s="23" t="s">
        <v>23454</v>
      </c>
    </row>
    <row r="5384" spans="1:4" ht="33.950000000000003" customHeight="1" x14ac:dyDescent="0.2">
      <c r="A5384" s="20" t="s">
        <v>23455</v>
      </c>
      <c r="B5384" s="21" t="s">
        <v>23456</v>
      </c>
      <c r="C5384" s="22" t="s">
        <v>228</v>
      </c>
      <c r="D5384" s="23" t="s">
        <v>20386</v>
      </c>
    </row>
    <row r="5385" spans="1:4" ht="33.950000000000003" customHeight="1" x14ac:dyDescent="0.2">
      <c r="A5385" s="20" t="s">
        <v>23457</v>
      </c>
      <c r="B5385" s="21" t="s">
        <v>23458</v>
      </c>
      <c r="C5385" s="22" t="s">
        <v>228</v>
      </c>
      <c r="D5385" s="23" t="s">
        <v>23459</v>
      </c>
    </row>
    <row r="5386" spans="1:4" ht="33.950000000000003" customHeight="1" x14ac:dyDescent="0.2">
      <c r="A5386" s="20" t="s">
        <v>23460</v>
      </c>
      <c r="B5386" s="21" t="s">
        <v>23461</v>
      </c>
      <c r="C5386" s="22" t="s">
        <v>228</v>
      </c>
      <c r="D5386" s="23" t="s">
        <v>23462</v>
      </c>
    </row>
    <row r="5387" spans="1:4" ht="33.950000000000003" customHeight="1" x14ac:dyDescent="0.2">
      <c r="A5387" s="20" t="s">
        <v>23463</v>
      </c>
      <c r="B5387" s="21" t="s">
        <v>23464</v>
      </c>
      <c r="C5387" s="22" t="s">
        <v>228</v>
      </c>
      <c r="D5387" s="23" t="s">
        <v>23465</v>
      </c>
    </row>
    <row r="5388" spans="1:4" ht="33.950000000000003" customHeight="1" x14ac:dyDescent="0.2">
      <c r="A5388" s="20" t="s">
        <v>23466</v>
      </c>
      <c r="B5388" s="21" t="s">
        <v>23467</v>
      </c>
      <c r="C5388" s="22" t="s">
        <v>228</v>
      </c>
      <c r="D5388" s="23" t="s">
        <v>23468</v>
      </c>
    </row>
    <row r="5389" spans="1:4" ht="33.950000000000003" customHeight="1" x14ac:dyDescent="0.2">
      <c r="A5389" s="20" t="s">
        <v>23469</v>
      </c>
      <c r="B5389" s="21" t="s">
        <v>23470</v>
      </c>
      <c r="C5389" s="22" t="s">
        <v>228</v>
      </c>
      <c r="D5389" s="23" t="s">
        <v>23471</v>
      </c>
    </row>
    <row r="5390" spans="1:4" ht="33.950000000000003" customHeight="1" x14ac:dyDescent="0.2">
      <c r="A5390" s="20" t="s">
        <v>23472</v>
      </c>
      <c r="B5390" s="21" t="s">
        <v>23473</v>
      </c>
      <c r="C5390" s="22" t="s">
        <v>228</v>
      </c>
      <c r="D5390" s="23" t="s">
        <v>23474</v>
      </c>
    </row>
    <row r="5391" spans="1:4" ht="33.950000000000003" customHeight="1" x14ac:dyDescent="0.2">
      <c r="A5391" s="20" t="s">
        <v>23475</v>
      </c>
      <c r="B5391" s="21" t="s">
        <v>23476</v>
      </c>
      <c r="C5391" s="22" t="s">
        <v>228</v>
      </c>
      <c r="D5391" s="23" t="s">
        <v>13311</v>
      </c>
    </row>
    <row r="5392" spans="1:4" ht="33.950000000000003" customHeight="1" x14ac:dyDescent="0.2">
      <c r="A5392" s="20" t="s">
        <v>23477</v>
      </c>
      <c r="B5392" s="21" t="s">
        <v>23478</v>
      </c>
      <c r="C5392" s="22" t="s">
        <v>228</v>
      </c>
      <c r="D5392" s="23" t="s">
        <v>23479</v>
      </c>
    </row>
    <row r="5393" spans="1:4" ht="33.950000000000003" customHeight="1" x14ac:dyDescent="0.2">
      <c r="A5393" s="20" t="s">
        <v>23480</v>
      </c>
      <c r="B5393" s="21" t="s">
        <v>23481</v>
      </c>
      <c r="C5393" s="22" t="s">
        <v>228</v>
      </c>
      <c r="D5393" s="23" t="s">
        <v>23482</v>
      </c>
    </row>
    <row r="5394" spans="1:4" ht="33.950000000000003" customHeight="1" x14ac:dyDescent="0.2">
      <c r="A5394" s="20" t="s">
        <v>23483</v>
      </c>
      <c r="B5394" s="21" t="s">
        <v>23484</v>
      </c>
      <c r="C5394" s="22" t="s">
        <v>228</v>
      </c>
      <c r="D5394" s="23" t="s">
        <v>23485</v>
      </c>
    </row>
    <row r="5395" spans="1:4" ht="33.950000000000003" customHeight="1" x14ac:dyDescent="0.2">
      <c r="A5395" s="20" t="s">
        <v>23486</v>
      </c>
      <c r="B5395" s="21" t="s">
        <v>23487</v>
      </c>
      <c r="C5395" s="22" t="s">
        <v>228</v>
      </c>
      <c r="D5395" s="23" t="s">
        <v>23488</v>
      </c>
    </row>
    <row r="5396" spans="1:4" ht="33.950000000000003" customHeight="1" x14ac:dyDescent="0.2">
      <c r="A5396" s="20" t="s">
        <v>23489</v>
      </c>
      <c r="B5396" s="21" t="s">
        <v>23490</v>
      </c>
      <c r="C5396" s="22" t="s">
        <v>228</v>
      </c>
      <c r="D5396" s="23" t="s">
        <v>23491</v>
      </c>
    </row>
    <row r="5397" spans="1:4" ht="33.950000000000003" customHeight="1" x14ac:dyDescent="0.2">
      <c r="A5397" s="20" t="s">
        <v>23492</v>
      </c>
      <c r="B5397" s="21" t="s">
        <v>23493</v>
      </c>
      <c r="C5397" s="22" t="s">
        <v>228</v>
      </c>
      <c r="D5397" s="23" t="s">
        <v>23494</v>
      </c>
    </row>
    <row r="5398" spans="1:4" ht="33.950000000000003" customHeight="1" x14ac:dyDescent="0.2">
      <c r="A5398" s="20" t="s">
        <v>23495</v>
      </c>
      <c r="B5398" s="21" t="s">
        <v>23496</v>
      </c>
      <c r="C5398" s="22" t="s">
        <v>228</v>
      </c>
      <c r="D5398" s="23" t="s">
        <v>23497</v>
      </c>
    </row>
    <row r="5399" spans="1:4" ht="33.950000000000003" customHeight="1" x14ac:dyDescent="0.2">
      <c r="A5399" s="20" t="s">
        <v>23498</v>
      </c>
      <c r="B5399" s="21" t="s">
        <v>23499</v>
      </c>
      <c r="C5399" s="22" t="s">
        <v>228</v>
      </c>
      <c r="D5399" s="23" t="s">
        <v>23500</v>
      </c>
    </row>
    <row r="5400" spans="1:4" ht="33.950000000000003" customHeight="1" x14ac:dyDescent="0.2">
      <c r="A5400" s="20" t="s">
        <v>23501</v>
      </c>
      <c r="B5400" s="21" t="s">
        <v>23502</v>
      </c>
      <c r="C5400" s="22" t="s">
        <v>228</v>
      </c>
      <c r="D5400" s="23" t="s">
        <v>8620</v>
      </c>
    </row>
    <row r="5401" spans="1:4" ht="33.950000000000003" customHeight="1" x14ac:dyDescent="0.2">
      <c r="A5401" s="20" t="s">
        <v>23503</v>
      </c>
      <c r="B5401" s="21" t="s">
        <v>23504</v>
      </c>
      <c r="C5401" s="22" t="s">
        <v>228</v>
      </c>
      <c r="D5401" s="23" t="s">
        <v>23505</v>
      </c>
    </row>
    <row r="5402" spans="1:4" ht="33.950000000000003" customHeight="1" x14ac:dyDescent="0.2">
      <c r="A5402" s="20" t="s">
        <v>23506</v>
      </c>
      <c r="B5402" s="21" t="s">
        <v>23507</v>
      </c>
      <c r="C5402" s="22" t="s">
        <v>228</v>
      </c>
      <c r="D5402" s="23" t="s">
        <v>23508</v>
      </c>
    </row>
    <row r="5403" spans="1:4" ht="33.950000000000003" customHeight="1" x14ac:dyDescent="0.2">
      <c r="A5403" s="20" t="s">
        <v>23509</v>
      </c>
      <c r="B5403" s="21" t="s">
        <v>23510</v>
      </c>
      <c r="C5403" s="22" t="s">
        <v>228</v>
      </c>
      <c r="D5403" s="23" t="s">
        <v>23511</v>
      </c>
    </row>
    <row r="5404" spans="1:4" ht="33.950000000000003" customHeight="1" x14ac:dyDescent="0.2">
      <c r="A5404" s="20" t="s">
        <v>23512</v>
      </c>
      <c r="B5404" s="21" t="s">
        <v>23513</v>
      </c>
      <c r="C5404" s="22" t="s">
        <v>228</v>
      </c>
      <c r="D5404" s="23" t="s">
        <v>23514</v>
      </c>
    </row>
    <row r="5405" spans="1:4" ht="33.950000000000003" customHeight="1" x14ac:dyDescent="0.2">
      <c r="A5405" s="20" t="s">
        <v>23515</v>
      </c>
      <c r="B5405" s="21" t="s">
        <v>23516</v>
      </c>
      <c r="C5405" s="22" t="s">
        <v>228</v>
      </c>
      <c r="D5405" s="23" t="s">
        <v>23517</v>
      </c>
    </row>
    <row r="5406" spans="1:4" ht="33.950000000000003" customHeight="1" x14ac:dyDescent="0.2">
      <c r="A5406" s="20" t="s">
        <v>23518</v>
      </c>
      <c r="B5406" s="21" t="s">
        <v>23519</v>
      </c>
      <c r="C5406" s="22" t="s">
        <v>228</v>
      </c>
      <c r="D5406" s="23" t="s">
        <v>15305</v>
      </c>
    </row>
    <row r="5407" spans="1:4" ht="33.950000000000003" customHeight="1" x14ac:dyDescent="0.2">
      <c r="A5407" s="20" t="s">
        <v>23520</v>
      </c>
      <c r="B5407" s="21" t="s">
        <v>23521</v>
      </c>
      <c r="C5407" s="22" t="s">
        <v>228</v>
      </c>
      <c r="D5407" s="23" t="s">
        <v>22714</v>
      </c>
    </row>
    <row r="5408" spans="1:4" ht="33.950000000000003" customHeight="1" x14ac:dyDescent="0.2">
      <c r="A5408" s="20" t="s">
        <v>23522</v>
      </c>
      <c r="B5408" s="21" t="s">
        <v>23523</v>
      </c>
      <c r="C5408" s="22" t="s">
        <v>228</v>
      </c>
      <c r="D5408" s="23" t="s">
        <v>23524</v>
      </c>
    </row>
    <row r="5409" spans="1:4" ht="33.950000000000003" customHeight="1" x14ac:dyDescent="0.2">
      <c r="A5409" s="20" t="s">
        <v>23525</v>
      </c>
      <c r="B5409" s="21" t="s">
        <v>23526</v>
      </c>
      <c r="C5409" s="22" t="s">
        <v>228</v>
      </c>
      <c r="D5409" s="23" t="s">
        <v>23527</v>
      </c>
    </row>
    <row r="5410" spans="1:4" ht="33.950000000000003" customHeight="1" x14ac:dyDescent="0.2">
      <c r="A5410" s="20" t="s">
        <v>23528</v>
      </c>
      <c r="B5410" s="21" t="s">
        <v>23529</v>
      </c>
      <c r="C5410" s="22" t="s">
        <v>228</v>
      </c>
      <c r="D5410" s="23" t="s">
        <v>23530</v>
      </c>
    </row>
    <row r="5411" spans="1:4" ht="33.950000000000003" customHeight="1" x14ac:dyDescent="0.2">
      <c r="A5411" s="20" t="s">
        <v>23531</v>
      </c>
      <c r="B5411" s="21" t="s">
        <v>23532</v>
      </c>
      <c r="C5411" s="22" t="s">
        <v>228</v>
      </c>
      <c r="D5411" s="23" t="s">
        <v>15069</v>
      </c>
    </row>
    <row r="5412" spans="1:4" ht="33.950000000000003" customHeight="1" x14ac:dyDescent="0.2">
      <c r="A5412" s="20" t="s">
        <v>23533</v>
      </c>
      <c r="B5412" s="21" t="s">
        <v>23534</v>
      </c>
      <c r="C5412" s="22" t="s">
        <v>228</v>
      </c>
      <c r="D5412" s="23" t="s">
        <v>23535</v>
      </c>
    </row>
    <row r="5413" spans="1:4" ht="33.950000000000003" customHeight="1" x14ac:dyDescent="0.2">
      <c r="A5413" s="20" t="s">
        <v>23536</v>
      </c>
      <c r="B5413" s="21" t="s">
        <v>23537</v>
      </c>
      <c r="C5413" s="22" t="s">
        <v>228</v>
      </c>
      <c r="D5413" s="23" t="s">
        <v>17759</v>
      </c>
    </row>
    <row r="5414" spans="1:4" ht="33.950000000000003" customHeight="1" x14ac:dyDescent="0.2">
      <c r="A5414" s="20" t="s">
        <v>23538</v>
      </c>
      <c r="B5414" s="21" t="s">
        <v>23539</v>
      </c>
      <c r="C5414" s="22" t="s">
        <v>228</v>
      </c>
      <c r="D5414" s="23" t="s">
        <v>23540</v>
      </c>
    </row>
    <row r="5415" spans="1:4" ht="33.950000000000003" customHeight="1" x14ac:dyDescent="0.2">
      <c r="A5415" s="20" t="s">
        <v>23541</v>
      </c>
      <c r="B5415" s="21" t="s">
        <v>23542</v>
      </c>
      <c r="C5415" s="22" t="s">
        <v>228</v>
      </c>
      <c r="D5415" s="23" t="s">
        <v>8158</v>
      </c>
    </row>
    <row r="5416" spans="1:4" ht="33.950000000000003" customHeight="1" x14ac:dyDescent="0.2">
      <c r="A5416" s="20" t="s">
        <v>23543</v>
      </c>
      <c r="B5416" s="21" t="s">
        <v>23544</v>
      </c>
      <c r="C5416" s="22" t="s">
        <v>228</v>
      </c>
      <c r="D5416" s="23" t="s">
        <v>23545</v>
      </c>
    </row>
    <row r="5417" spans="1:4" ht="33.950000000000003" customHeight="1" x14ac:dyDescent="0.2">
      <c r="A5417" s="20" t="s">
        <v>23546</v>
      </c>
      <c r="B5417" s="21" t="s">
        <v>23547</v>
      </c>
      <c r="C5417" s="22" t="s">
        <v>228</v>
      </c>
      <c r="D5417" s="23" t="s">
        <v>23548</v>
      </c>
    </row>
    <row r="5418" spans="1:4" ht="33.950000000000003" customHeight="1" x14ac:dyDescent="0.2">
      <c r="A5418" s="20" t="s">
        <v>23549</v>
      </c>
      <c r="B5418" s="21" t="s">
        <v>23550</v>
      </c>
      <c r="C5418" s="22" t="s">
        <v>228</v>
      </c>
      <c r="D5418" s="23" t="s">
        <v>23551</v>
      </c>
    </row>
    <row r="5419" spans="1:4" ht="33.950000000000003" customHeight="1" x14ac:dyDescent="0.2">
      <c r="A5419" s="20" t="s">
        <v>23552</v>
      </c>
      <c r="B5419" s="21" t="s">
        <v>23553</v>
      </c>
      <c r="C5419" s="22" t="s">
        <v>228</v>
      </c>
      <c r="D5419" s="23" t="s">
        <v>18862</v>
      </c>
    </row>
    <row r="5420" spans="1:4" ht="33.950000000000003" customHeight="1" x14ac:dyDescent="0.2">
      <c r="A5420" s="20" t="s">
        <v>23554</v>
      </c>
      <c r="B5420" s="21" t="s">
        <v>23555</v>
      </c>
      <c r="C5420" s="22" t="s">
        <v>228</v>
      </c>
      <c r="D5420" s="23" t="s">
        <v>19322</v>
      </c>
    </row>
    <row r="5421" spans="1:4" ht="33.950000000000003" customHeight="1" x14ac:dyDescent="0.2">
      <c r="A5421" s="20" t="s">
        <v>23556</v>
      </c>
      <c r="B5421" s="21" t="s">
        <v>23557</v>
      </c>
      <c r="C5421" s="22" t="s">
        <v>228</v>
      </c>
      <c r="D5421" s="23" t="s">
        <v>8143</v>
      </c>
    </row>
    <row r="5422" spans="1:4" ht="33.950000000000003" customHeight="1" x14ac:dyDescent="0.2">
      <c r="A5422" s="20" t="s">
        <v>23558</v>
      </c>
      <c r="B5422" s="21" t="s">
        <v>23559</v>
      </c>
      <c r="C5422" s="22" t="s">
        <v>228</v>
      </c>
      <c r="D5422" s="23" t="s">
        <v>9660</v>
      </c>
    </row>
    <row r="5423" spans="1:4" ht="33.950000000000003" customHeight="1" x14ac:dyDescent="0.2">
      <c r="A5423" s="20" t="s">
        <v>23560</v>
      </c>
      <c r="B5423" s="21" t="s">
        <v>23561</v>
      </c>
      <c r="C5423" s="22" t="s">
        <v>228</v>
      </c>
      <c r="D5423" s="23" t="s">
        <v>23562</v>
      </c>
    </row>
    <row r="5424" spans="1:4" ht="33.950000000000003" customHeight="1" x14ac:dyDescent="0.2">
      <c r="A5424" s="20" t="s">
        <v>23563</v>
      </c>
      <c r="B5424" s="21" t="s">
        <v>23564</v>
      </c>
      <c r="C5424" s="22" t="s">
        <v>228</v>
      </c>
      <c r="D5424" s="23" t="s">
        <v>18760</v>
      </c>
    </row>
    <row r="5425" spans="1:4" ht="33.950000000000003" customHeight="1" x14ac:dyDescent="0.2">
      <c r="A5425" s="20" t="s">
        <v>23565</v>
      </c>
      <c r="B5425" s="21" t="s">
        <v>23566</v>
      </c>
      <c r="C5425" s="22" t="s">
        <v>228</v>
      </c>
      <c r="D5425" s="23" t="s">
        <v>16017</v>
      </c>
    </row>
    <row r="5426" spans="1:4" ht="33.950000000000003" customHeight="1" x14ac:dyDescent="0.2">
      <c r="A5426" s="20" t="s">
        <v>23567</v>
      </c>
      <c r="B5426" s="21" t="s">
        <v>23568</v>
      </c>
      <c r="C5426" s="22" t="s">
        <v>228</v>
      </c>
      <c r="D5426" s="23" t="s">
        <v>16308</v>
      </c>
    </row>
    <row r="5427" spans="1:4" ht="33.950000000000003" customHeight="1" x14ac:dyDescent="0.2">
      <c r="A5427" s="20" t="s">
        <v>23569</v>
      </c>
      <c r="B5427" s="21" t="s">
        <v>23570</v>
      </c>
      <c r="C5427" s="22" t="s">
        <v>228</v>
      </c>
      <c r="D5427" s="23" t="s">
        <v>23571</v>
      </c>
    </row>
    <row r="5428" spans="1:4" ht="33.950000000000003" customHeight="1" x14ac:dyDescent="0.2">
      <c r="A5428" s="20" t="s">
        <v>23572</v>
      </c>
      <c r="B5428" s="21" t="s">
        <v>23573</v>
      </c>
      <c r="C5428" s="22" t="s">
        <v>228</v>
      </c>
      <c r="D5428" s="23" t="s">
        <v>23574</v>
      </c>
    </row>
    <row r="5429" spans="1:4" ht="33.950000000000003" customHeight="1" x14ac:dyDescent="0.2">
      <c r="A5429" s="20" t="s">
        <v>23575</v>
      </c>
      <c r="B5429" s="21" t="s">
        <v>23576</v>
      </c>
      <c r="C5429" s="22" t="s">
        <v>228</v>
      </c>
      <c r="D5429" s="23" t="s">
        <v>15373</v>
      </c>
    </row>
    <row r="5430" spans="1:4" ht="33.950000000000003" customHeight="1" x14ac:dyDescent="0.2">
      <c r="A5430" s="20" t="s">
        <v>23577</v>
      </c>
      <c r="B5430" s="21" t="s">
        <v>23578</v>
      </c>
      <c r="C5430" s="22" t="s">
        <v>228</v>
      </c>
      <c r="D5430" s="23" t="s">
        <v>23579</v>
      </c>
    </row>
    <row r="5431" spans="1:4" ht="33.950000000000003" customHeight="1" x14ac:dyDescent="0.2">
      <c r="A5431" s="20" t="s">
        <v>23580</v>
      </c>
      <c r="B5431" s="21" t="s">
        <v>23581</v>
      </c>
      <c r="C5431" s="22" t="s">
        <v>228</v>
      </c>
      <c r="D5431" s="23" t="s">
        <v>23582</v>
      </c>
    </row>
    <row r="5432" spans="1:4" ht="33.950000000000003" customHeight="1" x14ac:dyDescent="0.2">
      <c r="A5432" s="20" t="s">
        <v>23583</v>
      </c>
      <c r="B5432" s="21" t="s">
        <v>23584</v>
      </c>
      <c r="C5432" s="22" t="s">
        <v>23585</v>
      </c>
      <c r="D5432" s="23" t="s">
        <v>23586</v>
      </c>
    </row>
    <row r="5433" spans="1:4" ht="33.950000000000003" customHeight="1" x14ac:dyDescent="0.2">
      <c r="A5433" s="20" t="s">
        <v>23587</v>
      </c>
      <c r="B5433" s="21" t="s">
        <v>23588</v>
      </c>
      <c r="C5433" s="22" t="s">
        <v>23585</v>
      </c>
      <c r="D5433" s="23" t="s">
        <v>23589</v>
      </c>
    </row>
    <row r="5434" spans="1:4" ht="33.950000000000003" customHeight="1" x14ac:dyDescent="0.2">
      <c r="A5434" s="20" t="s">
        <v>23590</v>
      </c>
      <c r="B5434" s="21" t="s">
        <v>23591</v>
      </c>
      <c r="C5434" s="22" t="s">
        <v>23585</v>
      </c>
      <c r="D5434" s="23" t="s">
        <v>23592</v>
      </c>
    </row>
    <row r="5435" spans="1:4" ht="33.950000000000003" customHeight="1" x14ac:dyDescent="0.2">
      <c r="A5435" s="20" t="s">
        <v>23593</v>
      </c>
      <c r="B5435" s="21" t="s">
        <v>23594</v>
      </c>
      <c r="C5435" s="22" t="s">
        <v>23585</v>
      </c>
      <c r="D5435" s="23" t="s">
        <v>23595</v>
      </c>
    </row>
    <row r="5436" spans="1:4" ht="33.950000000000003" customHeight="1" x14ac:dyDescent="0.2">
      <c r="A5436" s="20" t="s">
        <v>23596</v>
      </c>
      <c r="B5436" s="21" t="s">
        <v>23597</v>
      </c>
      <c r="C5436" s="22" t="s">
        <v>149</v>
      </c>
      <c r="D5436" s="23" t="s">
        <v>21824</v>
      </c>
    </row>
    <row r="5437" spans="1:4" ht="33.950000000000003" customHeight="1" x14ac:dyDescent="0.2">
      <c r="A5437" s="20" t="s">
        <v>23598</v>
      </c>
      <c r="B5437" s="21" t="s">
        <v>23599</v>
      </c>
      <c r="C5437" s="22" t="s">
        <v>149</v>
      </c>
      <c r="D5437" s="23" t="s">
        <v>22767</v>
      </c>
    </row>
    <row r="5438" spans="1:4" ht="33.950000000000003" customHeight="1" x14ac:dyDescent="0.2">
      <c r="A5438" s="20" t="s">
        <v>23600</v>
      </c>
      <c r="B5438" s="21" t="s">
        <v>23601</v>
      </c>
      <c r="C5438" s="22" t="s">
        <v>228</v>
      </c>
      <c r="D5438" s="23" t="s">
        <v>23602</v>
      </c>
    </row>
    <row r="5439" spans="1:4" ht="33.950000000000003" customHeight="1" x14ac:dyDescent="0.2">
      <c r="A5439" s="20" t="s">
        <v>23603</v>
      </c>
      <c r="B5439" s="21" t="s">
        <v>23604</v>
      </c>
      <c r="C5439" s="22" t="s">
        <v>228</v>
      </c>
      <c r="D5439" s="23" t="s">
        <v>23605</v>
      </c>
    </row>
    <row r="5440" spans="1:4" ht="33.950000000000003" customHeight="1" x14ac:dyDescent="0.2">
      <c r="A5440" s="20" t="s">
        <v>23606</v>
      </c>
      <c r="B5440" s="21" t="s">
        <v>23607</v>
      </c>
      <c r="C5440" s="22" t="s">
        <v>228</v>
      </c>
      <c r="D5440" s="23" t="s">
        <v>23608</v>
      </c>
    </row>
    <row r="5441" spans="1:4" ht="33.950000000000003" customHeight="1" x14ac:dyDescent="0.2">
      <c r="A5441" s="20" t="s">
        <v>23609</v>
      </c>
      <c r="B5441" s="21" t="s">
        <v>23610</v>
      </c>
      <c r="C5441" s="22" t="s">
        <v>228</v>
      </c>
      <c r="D5441" s="23" t="s">
        <v>23611</v>
      </c>
    </row>
    <row r="5442" spans="1:4" ht="33.950000000000003" customHeight="1" x14ac:dyDescent="0.2">
      <c r="A5442" s="20" t="s">
        <v>23612</v>
      </c>
      <c r="B5442" s="21" t="s">
        <v>23613</v>
      </c>
      <c r="C5442" s="22" t="s">
        <v>228</v>
      </c>
      <c r="D5442" s="23" t="s">
        <v>17634</v>
      </c>
    </row>
    <row r="5443" spans="1:4" ht="33.950000000000003" customHeight="1" x14ac:dyDescent="0.2">
      <c r="A5443" s="20" t="s">
        <v>23614</v>
      </c>
      <c r="B5443" s="21" t="s">
        <v>23615</v>
      </c>
      <c r="C5443" s="22" t="s">
        <v>228</v>
      </c>
      <c r="D5443" s="23" t="s">
        <v>23616</v>
      </c>
    </row>
    <row r="5444" spans="1:4" ht="33.950000000000003" customHeight="1" x14ac:dyDescent="0.2">
      <c r="A5444" s="20" t="s">
        <v>23617</v>
      </c>
      <c r="B5444" s="21" t="s">
        <v>23618</v>
      </c>
      <c r="C5444" s="22" t="s">
        <v>228</v>
      </c>
      <c r="D5444" s="23" t="s">
        <v>23619</v>
      </c>
    </row>
    <row r="5445" spans="1:4" ht="33.950000000000003" customHeight="1" x14ac:dyDescent="0.2">
      <c r="A5445" s="20" t="s">
        <v>23620</v>
      </c>
      <c r="B5445" s="21" t="s">
        <v>23621</v>
      </c>
      <c r="C5445" s="22" t="s">
        <v>228</v>
      </c>
      <c r="D5445" s="23" t="s">
        <v>23622</v>
      </c>
    </row>
    <row r="5446" spans="1:4" ht="33.950000000000003" customHeight="1" x14ac:dyDescent="0.2">
      <c r="A5446" s="20" t="s">
        <v>23623</v>
      </c>
      <c r="B5446" s="21" t="s">
        <v>23624</v>
      </c>
      <c r="C5446" s="22" t="s">
        <v>228</v>
      </c>
      <c r="D5446" s="23" t="s">
        <v>23625</v>
      </c>
    </row>
    <row r="5447" spans="1:4" ht="33.950000000000003" customHeight="1" x14ac:dyDescent="0.2">
      <c r="A5447" s="20" t="s">
        <v>23626</v>
      </c>
      <c r="B5447" s="21" t="s">
        <v>23627</v>
      </c>
      <c r="C5447" s="22" t="s">
        <v>149</v>
      </c>
      <c r="D5447" s="23" t="s">
        <v>23628</v>
      </c>
    </row>
    <row r="5448" spans="1:4" ht="33.950000000000003" customHeight="1" x14ac:dyDescent="0.2">
      <c r="A5448" s="20" t="s">
        <v>23629</v>
      </c>
      <c r="B5448" s="21" t="s">
        <v>23630</v>
      </c>
      <c r="C5448" s="22" t="s">
        <v>149</v>
      </c>
      <c r="D5448" s="23" t="s">
        <v>23631</v>
      </c>
    </row>
    <row r="5449" spans="1:4" ht="33.950000000000003" customHeight="1" x14ac:dyDescent="0.2">
      <c r="A5449" s="20" t="s">
        <v>23632</v>
      </c>
      <c r="B5449" s="21" t="s">
        <v>23633</v>
      </c>
      <c r="C5449" s="22" t="s">
        <v>149</v>
      </c>
      <c r="D5449" s="23" t="s">
        <v>23634</v>
      </c>
    </row>
    <row r="5450" spans="1:4" ht="33.950000000000003" customHeight="1" x14ac:dyDescent="0.2">
      <c r="A5450" s="20" t="s">
        <v>23635</v>
      </c>
      <c r="B5450" s="21" t="s">
        <v>23636</v>
      </c>
      <c r="C5450" s="22" t="s">
        <v>149</v>
      </c>
      <c r="D5450" s="23" t="s">
        <v>20172</v>
      </c>
    </row>
    <row r="5451" spans="1:4" ht="33.950000000000003" customHeight="1" x14ac:dyDescent="0.2">
      <c r="A5451" s="20" t="s">
        <v>23637</v>
      </c>
      <c r="B5451" s="21" t="s">
        <v>23638</v>
      </c>
      <c r="C5451" s="22" t="s">
        <v>149</v>
      </c>
      <c r="D5451" s="23" t="s">
        <v>18547</v>
      </c>
    </row>
    <row r="5452" spans="1:4" ht="33.950000000000003" customHeight="1" x14ac:dyDescent="0.2">
      <c r="A5452" s="20" t="s">
        <v>23639</v>
      </c>
      <c r="B5452" s="21" t="s">
        <v>23640</v>
      </c>
      <c r="C5452" s="22" t="s">
        <v>149</v>
      </c>
      <c r="D5452" s="23" t="s">
        <v>23641</v>
      </c>
    </row>
    <row r="5453" spans="1:4" ht="33.950000000000003" customHeight="1" x14ac:dyDescent="0.2">
      <c r="A5453" s="20" t="s">
        <v>23642</v>
      </c>
      <c r="B5453" s="21" t="s">
        <v>23643</v>
      </c>
      <c r="C5453" s="22" t="s">
        <v>149</v>
      </c>
      <c r="D5453" s="23" t="s">
        <v>23644</v>
      </c>
    </row>
    <row r="5454" spans="1:4" ht="33.950000000000003" customHeight="1" x14ac:dyDescent="0.2">
      <c r="A5454" s="20" t="s">
        <v>23645</v>
      </c>
      <c r="B5454" s="21" t="s">
        <v>23646</v>
      </c>
      <c r="C5454" s="22" t="s">
        <v>149</v>
      </c>
      <c r="D5454" s="23" t="s">
        <v>23647</v>
      </c>
    </row>
    <row r="5455" spans="1:4" ht="33.950000000000003" customHeight="1" x14ac:dyDescent="0.2">
      <c r="A5455" s="20" t="s">
        <v>23648</v>
      </c>
      <c r="B5455" s="21" t="s">
        <v>23649</v>
      </c>
      <c r="C5455" s="22" t="s">
        <v>149</v>
      </c>
      <c r="D5455" s="23" t="s">
        <v>23650</v>
      </c>
    </row>
    <row r="5456" spans="1:4" ht="33.950000000000003" customHeight="1" x14ac:dyDescent="0.2">
      <c r="A5456" s="20" t="s">
        <v>23651</v>
      </c>
      <c r="B5456" s="21" t="s">
        <v>23652</v>
      </c>
      <c r="C5456" s="22" t="s">
        <v>149</v>
      </c>
      <c r="D5456" s="23" t="s">
        <v>23653</v>
      </c>
    </row>
    <row r="5457" spans="1:4" ht="33.950000000000003" customHeight="1" x14ac:dyDescent="0.2">
      <c r="A5457" s="20" t="s">
        <v>23654</v>
      </c>
      <c r="B5457" s="21" t="s">
        <v>23655</v>
      </c>
      <c r="C5457" s="22" t="s">
        <v>149</v>
      </c>
      <c r="D5457" s="23" t="s">
        <v>23656</v>
      </c>
    </row>
    <row r="5458" spans="1:4" ht="33.950000000000003" customHeight="1" x14ac:dyDescent="0.2">
      <c r="A5458" s="20" t="s">
        <v>23657</v>
      </c>
      <c r="B5458" s="21" t="s">
        <v>23658</v>
      </c>
      <c r="C5458" s="22" t="s">
        <v>149</v>
      </c>
      <c r="D5458" s="23" t="s">
        <v>23659</v>
      </c>
    </row>
    <row r="5459" spans="1:4" ht="33.950000000000003" customHeight="1" x14ac:dyDescent="0.2">
      <c r="A5459" s="20" t="s">
        <v>23660</v>
      </c>
      <c r="B5459" s="21" t="s">
        <v>23661</v>
      </c>
      <c r="C5459" s="22" t="s">
        <v>149</v>
      </c>
      <c r="D5459" s="23" t="s">
        <v>23662</v>
      </c>
    </row>
    <row r="5460" spans="1:4" ht="33.950000000000003" customHeight="1" x14ac:dyDescent="0.2">
      <c r="A5460" s="20" t="s">
        <v>23663</v>
      </c>
      <c r="B5460" s="21" t="s">
        <v>23664</v>
      </c>
      <c r="C5460" s="22" t="s">
        <v>149</v>
      </c>
      <c r="D5460" s="23" t="s">
        <v>23665</v>
      </c>
    </row>
    <row r="5461" spans="1:4" ht="33.950000000000003" customHeight="1" x14ac:dyDescent="0.2">
      <c r="A5461" s="20" t="s">
        <v>23666</v>
      </c>
      <c r="B5461" s="21" t="s">
        <v>23667</v>
      </c>
      <c r="C5461" s="22" t="s">
        <v>149</v>
      </c>
      <c r="D5461" s="23" t="s">
        <v>23668</v>
      </c>
    </row>
    <row r="5462" spans="1:4" ht="33.950000000000003" customHeight="1" x14ac:dyDescent="0.2">
      <c r="A5462" s="20" t="s">
        <v>23669</v>
      </c>
      <c r="B5462" s="21" t="s">
        <v>23670</v>
      </c>
      <c r="C5462" s="22" t="s">
        <v>149</v>
      </c>
      <c r="D5462" s="23" t="s">
        <v>23671</v>
      </c>
    </row>
    <row r="5463" spans="1:4" ht="33.950000000000003" customHeight="1" x14ac:dyDescent="0.2">
      <c r="A5463" s="20" t="s">
        <v>23672</v>
      </c>
      <c r="B5463" s="21" t="s">
        <v>23673</v>
      </c>
      <c r="C5463" s="22" t="s">
        <v>149</v>
      </c>
      <c r="D5463" s="23" t="s">
        <v>23674</v>
      </c>
    </row>
    <row r="5464" spans="1:4" ht="33.950000000000003" customHeight="1" x14ac:dyDescent="0.2">
      <c r="A5464" s="20" t="s">
        <v>23675</v>
      </c>
      <c r="B5464" s="21" t="s">
        <v>23676</v>
      </c>
      <c r="C5464" s="22" t="s">
        <v>149</v>
      </c>
      <c r="D5464" s="23" t="s">
        <v>23677</v>
      </c>
    </row>
    <row r="5465" spans="1:4" ht="33.950000000000003" customHeight="1" x14ac:dyDescent="0.2">
      <c r="A5465" s="20" t="s">
        <v>23678</v>
      </c>
      <c r="B5465" s="21" t="s">
        <v>23679</v>
      </c>
      <c r="C5465" s="22" t="s">
        <v>149</v>
      </c>
      <c r="D5465" s="23" t="s">
        <v>23680</v>
      </c>
    </row>
    <row r="5466" spans="1:4" ht="33.950000000000003" customHeight="1" x14ac:dyDescent="0.2">
      <c r="A5466" s="20" t="s">
        <v>23681</v>
      </c>
      <c r="B5466" s="21" t="s">
        <v>23682</v>
      </c>
      <c r="C5466" s="22" t="s">
        <v>149</v>
      </c>
      <c r="D5466" s="23" t="s">
        <v>23683</v>
      </c>
    </row>
    <row r="5467" spans="1:4" ht="33.950000000000003" customHeight="1" x14ac:dyDescent="0.2">
      <c r="A5467" s="20" t="s">
        <v>23684</v>
      </c>
      <c r="B5467" s="21" t="s">
        <v>23685</v>
      </c>
      <c r="C5467" s="22" t="s">
        <v>149</v>
      </c>
      <c r="D5467" s="23" t="s">
        <v>23686</v>
      </c>
    </row>
    <row r="5468" spans="1:4" ht="33.950000000000003" customHeight="1" x14ac:dyDescent="0.2">
      <c r="A5468" s="20" t="s">
        <v>23687</v>
      </c>
      <c r="B5468" s="21" t="s">
        <v>23688</v>
      </c>
      <c r="C5468" s="22" t="s">
        <v>149</v>
      </c>
      <c r="D5468" s="23" t="s">
        <v>23689</v>
      </c>
    </row>
    <row r="5469" spans="1:4" ht="33.950000000000003" customHeight="1" x14ac:dyDescent="0.2">
      <c r="A5469" s="20" t="s">
        <v>23690</v>
      </c>
      <c r="B5469" s="21" t="s">
        <v>23691</v>
      </c>
      <c r="C5469" s="22" t="s">
        <v>149</v>
      </c>
      <c r="D5469" s="23" t="s">
        <v>9934</v>
      </c>
    </row>
    <row r="5470" spans="1:4" ht="33.950000000000003" customHeight="1" x14ac:dyDescent="0.2">
      <c r="A5470" s="20" t="s">
        <v>23692</v>
      </c>
      <c r="B5470" s="21" t="s">
        <v>23693</v>
      </c>
      <c r="C5470" s="22" t="s">
        <v>149</v>
      </c>
      <c r="D5470" s="23" t="s">
        <v>23694</v>
      </c>
    </row>
    <row r="5471" spans="1:4" ht="33.950000000000003" customHeight="1" x14ac:dyDescent="0.2">
      <c r="A5471" s="20" t="s">
        <v>23695</v>
      </c>
      <c r="B5471" s="21" t="s">
        <v>23696</v>
      </c>
      <c r="C5471" s="22" t="s">
        <v>149</v>
      </c>
      <c r="D5471" s="23" t="s">
        <v>23697</v>
      </c>
    </row>
    <row r="5472" spans="1:4" ht="33.950000000000003" customHeight="1" x14ac:dyDescent="0.2">
      <c r="A5472" s="20" t="s">
        <v>23698</v>
      </c>
      <c r="B5472" s="21" t="s">
        <v>23699</v>
      </c>
      <c r="C5472" s="22" t="s">
        <v>149</v>
      </c>
      <c r="D5472" s="23" t="s">
        <v>23700</v>
      </c>
    </row>
    <row r="5473" spans="1:4" ht="33.950000000000003" customHeight="1" x14ac:dyDescent="0.2">
      <c r="A5473" s="20" t="s">
        <v>23701</v>
      </c>
      <c r="B5473" s="21" t="s">
        <v>23702</v>
      </c>
      <c r="C5473" s="22" t="s">
        <v>149</v>
      </c>
      <c r="D5473" s="23" t="s">
        <v>23703</v>
      </c>
    </row>
    <row r="5474" spans="1:4" ht="33.950000000000003" customHeight="1" x14ac:dyDescent="0.2">
      <c r="A5474" s="20" t="s">
        <v>23704</v>
      </c>
      <c r="B5474" s="21" t="s">
        <v>23705</v>
      </c>
      <c r="C5474" s="22" t="s">
        <v>149</v>
      </c>
      <c r="D5474" s="23" t="s">
        <v>23706</v>
      </c>
    </row>
    <row r="5475" spans="1:4" ht="33.950000000000003" customHeight="1" x14ac:dyDescent="0.2">
      <c r="A5475" s="20" t="s">
        <v>23707</v>
      </c>
      <c r="B5475" s="21" t="s">
        <v>23708</v>
      </c>
      <c r="C5475" s="22" t="s">
        <v>149</v>
      </c>
      <c r="D5475" s="23" t="s">
        <v>23709</v>
      </c>
    </row>
    <row r="5476" spans="1:4" ht="33.950000000000003" customHeight="1" x14ac:dyDescent="0.2">
      <c r="A5476" s="20" t="s">
        <v>23710</v>
      </c>
      <c r="B5476" s="21" t="s">
        <v>23711</v>
      </c>
      <c r="C5476" s="22" t="s">
        <v>149</v>
      </c>
      <c r="D5476" s="23" t="s">
        <v>23712</v>
      </c>
    </row>
    <row r="5477" spans="1:4" ht="33.950000000000003" customHeight="1" x14ac:dyDescent="0.2">
      <c r="A5477" s="20" t="s">
        <v>23713</v>
      </c>
      <c r="B5477" s="21" t="s">
        <v>23714</v>
      </c>
      <c r="C5477" s="22" t="s">
        <v>149</v>
      </c>
      <c r="D5477" s="23" t="s">
        <v>23715</v>
      </c>
    </row>
    <row r="5478" spans="1:4" ht="33.950000000000003" customHeight="1" x14ac:dyDescent="0.2">
      <c r="A5478" s="20" t="s">
        <v>23716</v>
      </c>
      <c r="B5478" s="21" t="s">
        <v>23717</v>
      </c>
      <c r="C5478" s="22" t="s">
        <v>149</v>
      </c>
      <c r="D5478" s="23" t="s">
        <v>18168</v>
      </c>
    </row>
    <row r="5479" spans="1:4" ht="33.950000000000003" customHeight="1" x14ac:dyDescent="0.2">
      <c r="A5479" s="20" t="s">
        <v>23718</v>
      </c>
      <c r="B5479" s="21" t="s">
        <v>23719</v>
      </c>
      <c r="C5479" s="22" t="s">
        <v>149</v>
      </c>
      <c r="D5479" s="23" t="s">
        <v>23720</v>
      </c>
    </row>
    <row r="5480" spans="1:4" ht="33.950000000000003" customHeight="1" x14ac:dyDescent="0.2">
      <c r="A5480" s="20" t="s">
        <v>23721</v>
      </c>
      <c r="B5480" s="21" t="s">
        <v>23722</v>
      </c>
      <c r="C5480" s="22" t="s">
        <v>149</v>
      </c>
      <c r="D5480" s="23" t="s">
        <v>23723</v>
      </c>
    </row>
    <row r="5481" spans="1:4" ht="33.950000000000003" customHeight="1" x14ac:dyDescent="0.2">
      <c r="A5481" s="20" t="s">
        <v>23724</v>
      </c>
      <c r="B5481" s="21" t="s">
        <v>23725</v>
      </c>
      <c r="C5481" s="22" t="s">
        <v>149</v>
      </c>
      <c r="D5481" s="23" t="s">
        <v>23726</v>
      </c>
    </row>
    <row r="5482" spans="1:4" ht="33.950000000000003" customHeight="1" x14ac:dyDescent="0.2">
      <c r="A5482" s="20" t="s">
        <v>23727</v>
      </c>
      <c r="B5482" s="21" t="s">
        <v>23728</v>
      </c>
      <c r="C5482" s="22" t="s">
        <v>149</v>
      </c>
      <c r="D5482" s="23" t="s">
        <v>23729</v>
      </c>
    </row>
    <row r="5483" spans="1:4" ht="33.950000000000003" customHeight="1" x14ac:dyDescent="0.2">
      <c r="A5483" s="20" t="s">
        <v>23730</v>
      </c>
      <c r="B5483" s="21" t="s">
        <v>23731</v>
      </c>
      <c r="C5483" s="22" t="s">
        <v>149</v>
      </c>
      <c r="D5483" s="23" t="s">
        <v>18353</v>
      </c>
    </row>
    <row r="5484" spans="1:4" ht="33.950000000000003" customHeight="1" x14ac:dyDescent="0.2">
      <c r="A5484" s="20" t="s">
        <v>23732</v>
      </c>
      <c r="B5484" s="21" t="s">
        <v>23733</v>
      </c>
      <c r="C5484" s="22" t="s">
        <v>149</v>
      </c>
      <c r="D5484" s="23" t="s">
        <v>23734</v>
      </c>
    </row>
    <row r="5485" spans="1:4" ht="33.950000000000003" customHeight="1" x14ac:dyDescent="0.2">
      <c r="A5485" s="20" t="s">
        <v>23735</v>
      </c>
      <c r="B5485" s="21" t="s">
        <v>23736</v>
      </c>
      <c r="C5485" s="22" t="s">
        <v>149</v>
      </c>
      <c r="D5485" s="23" t="s">
        <v>23737</v>
      </c>
    </row>
    <row r="5486" spans="1:4" ht="33.950000000000003" customHeight="1" x14ac:dyDescent="0.2">
      <c r="A5486" s="20" t="s">
        <v>23738</v>
      </c>
      <c r="B5486" s="21" t="s">
        <v>23739</v>
      </c>
      <c r="C5486" s="22" t="s">
        <v>149</v>
      </c>
      <c r="D5486" s="23" t="s">
        <v>23740</v>
      </c>
    </row>
    <row r="5487" spans="1:4" ht="33.950000000000003" customHeight="1" x14ac:dyDescent="0.2">
      <c r="A5487" s="20" t="s">
        <v>23741</v>
      </c>
      <c r="B5487" s="21" t="s">
        <v>23742</v>
      </c>
      <c r="C5487" s="22" t="s">
        <v>149</v>
      </c>
      <c r="D5487" s="23" t="s">
        <v>23743</v>
      </c>
    </row>
    <row r="5488" spans="1:4" ht="33.950000000000003" customHeight="1" x14ac:dyDescent="0.2">
      <c r="A5488" s="20" t="s">
        <v>23744</v>
      </c>
      <c r="B5488" s="21" t="s">
        <v>23745</v>
      </c>
      <c r="C5488" s="22" t="s">
        <v>149</v>
      </c>
      <c r="D5488" s="23" t="s">
        <v>23746</v>
      </c>
    </row>
    <row r="5489" spans="1:4" ht="33.950000000000003" customHeight="1" x14ac:dyDescent="0.2">
      <c r="A5489" s="20" t="s">
        <v>23747</v>
      </c>
      <c r="B5489" s="21" t="s">
        <v>23748</v>
      </c>
      <c r="C5489" s="22" t="s">
        <v>149</v>
      </c>
      <c r="D5489" s="23" t="s">
        <v>17040</v>
      </c>
    </row>
    <row r="5490" spans="1:4" ht="33.950000000000003" customHeight="1" x14ac:dyDescent="0.2">
      <c r="A5490" s="20" t="s">
        <v>23749</v>
      </c>
      <c r="B5490" s="21" t="s">
        <v>23750</v>
      </c>
      <c r="C5490" s="22" t="s">
        <v>149</v>
      </c>
      <c r="D5490" s="23" t="s">
        <v>23751</v>
      </c>
    </row>
    <row r="5491" spans="1:4" ht="33.950000000000003" customHeight="1" x14ac:dyDescent="0.2">
      <c r="A5491" s="20" t="s">
        <v>23752</v>
      </c>
      <c r="B5491" s="21" t="s">
        <v>23753</v>
      </c>
      <c r="C5491" s="22" t="s">
        <v>149</v>
      </c>
      <c r="D5491" s="23" t="s">
        <v>23754</v>
      </c>
    </row>
    <row r="5492" spans="1:4" ht="33.950000000000003" customHeight="1" x14ac:dyDescent="0.2">
      <c r="A5492" s="20" t="s">
        <v>23755</v>
      </c>
      <c r="B5492" s="21" t="s">
        <v>23756</v>
      </c>
      <c r="C5492" s="22" t="s">
        <v>149</v>
      </c>
      <c r="D5492" s="23" t="s">
        <v>23757</v>
      </c>
    </row>
    <row r="5493" spans="1:4" ht="33.950000000000003" customHeight="1" x14ac:dyDescent="0.2">
      <c r="A5493" s="20" t="s">
        <v>23758</v>
      </c>
      <c r="B5493" s="21" t="s">
        <v>23759</v>
      </c>
      <c r="C5493" s="22" t="s">
        <v>149</v>
      </c>
      <c r="D5493" s="23" t="s">
        <v>23760</v>
      </c>
    </row>
    <row r="5494" spans="1:4" ht="33.950000000000003" customHeight="1" x14ac:dyDescent="0.2">
      <c r="A5494" s="20" t="s">
        <v>23761</v>
      </c>
      <c r="B5494" s="21" t="s">
        <v>23762</v>
      </c>
      <c r="C5494" s="22" t="s">
        <v>149</v>
      </c>
      <c r="D5494" s="23" t="s">
        <v>23763</v>
      </c>
    </row>
    <row r="5495" spans="1:4" ht="33.950000000000003" customHeight="1" x14ac:dyDescent="0.2">
      <c r="A5495" s="20" t="s">
        <v>23764</v>
      </c>
      <c r="B5495" s="21" t="s">
        <v>23765</v>
      </c>
      <c r="C5495" s="22" t="s">
        <v>149</v>
      </c>
      <c r="D5495" s="23" t="s">
        <v>23766</v>
      </c>
    </row>
    <row r="5496" spans="1:4" ht="33.950000000000003" customHeight="1" x14ac:dyDescent="0.2">
      <c r="A5496" s="20" t="s">
        <v>23767</v>
      </c>
      <c r="B5496" s="21" t="s">
        <v>23768</v>
      </c>
      <c r="C5496" s="22" t="s">
        <v>149</v>
      </c>
      <c r="D5496" s="23" t="s">
        <v>19988</v>
      </c>
    </row>
    <row r="5497" spans="1:4" ht="33.950000000000003" customHeight="1" x14ac:dyDescent="0.2">
      <c r="A5497" s="20" t="s">
        <v>23769</v>
      </c>
      <c r="B5497" s="21" t="s">
        <v>23770</v>
      </c>
      <c r="C5497" s="22" t="s">
        <v>149</v>
      </c>
      <c r="D5497" s="23" t="s">
        <v>23771</v>
      </c>
    </row>
    <row r="5498" spans="1:4" ht="33.950000000000003" customHeight="1" x14ac:dyDescent="0.2">
      <c r="A5498" s="20" t="s">
        <v>23772</v>
      </c>
      <c r="B5498" s="21" t="s">
        <v>23773</v>
      </c>
      <c r="C5498" s="22" t="s">
        <v>149</v>
      </c>
      <c r="D5498" s="23" t="s">
        <v>23774</v>
      </c>
    </row>
    <row r="5499" spans="1:4" ht="33.950000000000003" customHeight="1" x14ac:dyDescent="0.2">
      <c r="A5499" s="20" t="s">
        <v>23775</v>
      </c>
      <c r="B5499" s="21" t="s">
        <v>23776</v>
      </c>
      <c r="C5499" s="22" t="s">
        <v>149</v>
      </c>
      <c r="D5499" s="23" t="s">
        <v>23777</v>
      </c>
    </row>
    <row r="5500" spans="1:4" ht="33.950000000000003" customHeight="1" x14ac:dyDescent="0.2">
      <c r="A5500" s="20" t="s">
        <v>23778</v>
      </c>
      <c r="B5500" s="21" t="s">
        <v>23779</v>
      </c>
      <c r="C5500" s="22" t="s">
        <v>149</v>
      </c>
      <c r="D5500" s="23" t="s">
        <v>23780</v>
      </c>
    </row>
    <row r="5501" spans="1:4" ht="33.950000000000003" customHeight="1" x14ac:dyDescent="0.2">
      <c r="A5501" s="20" t="s">
        <v>23781</v>
      </c>
      <c r="B5501" s="21" t="s">
        <v>23782</v>
      </c>
      <c r="C5501" s="22" t="s">
        <v>149</v>
      </c>
      <c r="D5501" s="23" t="s">
        <v>23783</v>
      </c>
    </row>
    <row r="5502" spans="1:4" ht="33.950000000000003" customHeight="1" x14ac:dyDescent="0.2">
      <c r="A5502" s="20" t="s">
        <v>23784</v>
      </c>
      <c r="B5502" s="21" t="s">
        <v>23785</v>
      </c>
      <c r="C5502" s="22" t="s">
        <v>149</v>
      </c>
      <c r="D5502" s="23" t="s">
        <v>23786</v>
      </c>
    </row>
    <row r="5503" spans="1:4" ht="33.950000000000003" customHeight="1" x14ac:dyDescent="0.2">
      <c r="A5503" s="20" t="s">
        <v>23787</v>
      </c>
      <c r="B5503" s="21" t="s">
        <v>23788</v>
      </c>
      <c r="C5503" s="22" t="s">
        <v>149</v>
      </c>
      <c r="D5503" s="23" t="s">
        <v>23789</v>
      </c>
    </row>
    <row r="5504" spans="1:4" ht="33.950000000000003" customHeight="1" x14ac:dyDescent="0.2">
      <c r="A5504" s="20" t="s">
        <v>23790</v>
      </c>
      <c r="B5504" s="21" t="s">
        <v>23791</v>
      </c>
      <c r="C5504" s="22" t="s">
        <v>149</v>
      </c>
      <c r="D5504" s="23" t="s">
        <v>23792</v>
      </c>
    </row>
    <row r="5505" spans="1:4" ht="33.950000000000003" customHeight="1" x14ac:dyDescent="0.2">
      <c r="A5505" s="20" t="s">
        <v>23793</v>
      </c>
      <c r="B5505" s="21" t="s">
        <v>23794</v>
      </c>
      <c r="C5505" s="22" t="s">
        <v>149</v>
      </c>
      <c r="D5505" s="23" t="s">
        <v>23795</v>
      </c>
    </row>
    <row r="5506" spans="1:4" ht="33.950000000000003" customHeight="1" x14ac:dyDescent="0.2">
      <c r="A5506" s="20" t="s">
        <v>23796</v>
      </c>
      <c r="B5506" s="21" t="s">
        <v>23797</v>
      </c>
      <c r="C5506" s="22" t="s">
        <v>149</v>
      </c>
      <c r="D5506" s="23" t="s">
        <v>23798</v>
      </c>
    </row>
    <row r="5507" spans="1:4" ht="33.950000000000003" customHeight="1" x14ac:dyDescent="0.2">
      <c r="A5507" s="20" t="s">
        <v>23799</v>
      </c>
      <c r="B5507" s="21" t="s">
        <v>23800</v>
      </c>
      <c r="C5507" s="22" t="s">
        <v>149</v>
      </c>
      <c r="D5507" s="23" t="s">
        <v>23801</v>
      </c>
    </row>
    <row r="5508" spans="1:4" ht="33.950000000000003" customHeight="1" x14ac:dyDescent="0.2">
      <c r="A5508" s="20" t="s">
        <v>23802</v>
      </c>
      <c r="B5508" s="21" t="s">
        <v>23803</v>
      </c>
      <c r="C5508" s="22" t="s">
        <v>149</v>
      </c>
      <c r="D5508" s="23" t="s">
        <v>23804</v>
      </c>
    </row>
    <row r="5509" spans="1:4" ht="33.950000000000003" customHeight="1" x14ac:dyDescent="0.2">
      <c r="A5509" s="20" t="s">
        <v>23805</v>
      </c>
      <c r="B5509" s="21" t="s">
        <v>23806</v>
      </c>
      <c r="C5509" s="22" t="s">
        <v>149</v>
      </c>
      <c r="D5509" s="23" t="s">
        <v>23807</v>
      </c>
    </row>
    <row r="5510" spans="1:4" ht="33.950000000000003" customHeight="1" x14ac:dyDescent="0.2">
      <c r="A5510" s="20" t="s">
        <v>23808</v>
      </c>
      <c r="B5510" s="21" t="s">
        <v>23809</v>
      </c>
      <c r="C5510" s="22" t="s">
        <v>149</v>
      </c>
      <c r="D5510" s="23" t="s">
        <v>23810</v>
      </c>
    </row>
    <row r="5511" spans="1:4" ht="33.950000000000003" customHeight="1" x14ac:dyDescent="0.2">
      <c r="A5511" s="20" t="s">
        <v>23811</v>
      </c>
      <c r="B5511" s="21" t="s">
        <v>23812</v>
      </c>
      <c r="C5511" s="22" t="s">
        <v>149</v>
      </c>
      <c r="D5511" s="23" t="s">
        <v>23813</v>
      </c>
    </row>
    <row r="5512" spans="1:4" ht="33.950000000000003" customHeight="1" x14ac:dyDescent="0.2">
      <c r="A5512" s="20" t="s">
        <v>23814</v>
      </c>
      <c r="B5512" s="21" t="s">
        <v>23815</v>
      </c>
      <c r="C5512" s="22" t="s">
        <v>149</v>
      </c>
      <c r="D5512" s="23" t="s">
        <v>8671</v>
      </c>
    </row>
    <row r="5513" spans="1:4" ht="33.950000000000003" customHeight="1" x14ac:dyDescent="0.2">
      <c r="A5513" s="20" t="s">
        <v>23816</v>
      </c>
      <c r="B5513" s="21" t="s">
        <v>23817</v>
      </c>
      <c r="C5513" s="22" t="s">
        <v>149</v>
      </c>
      <c r="D5513" s="23" t="s">
        <v>23818</v>
      </c>
    </row>
    <row r="5514" spans="1:4" ht="33.950000000000003" customHeight="1" x14ac:dyDescent="0.2">
      <c r="A5514" s="20" t="s">
        <v>23819</v>
      </c>
      <c r="B5514" s="21" t="s">
        <v>23820</v>
      </c>
      <c r="C5514" s="22" t="s">
        <v>149</v>
      </c>
      <c r="D5514" s="23" t="s">
        <v>23821</v>
      </c>
    </row>
    <row r="5515" spans="1:4" ht="33.950000000000003" customHeight="1" x14ac:dyDescent="0.2">
      <c r="A5515" s="20" t="s">
        <v>23822</v>
      </c>
      <c r="B5515" s="21" t="s">
        <v>23823</v>
      </c>
      <c r="C5515" s="22" t="s">
        <v>149</v>
      </c>
      <c r="D5515" s="23" t="s">
        <v>23824</v>
      </c>
    </row>
    <row r="5516" spans="1:4" ht="33.950000000000003" customHeight="1" x14ac:dyDescent="0.2">
      <c r="A5516" s="20" t="s">
        <v>23825</v>
      </c>
      <c r="B5516" s="21" t="s">
        <v>23826</v>
      </c>
      <c r="C5516" s="22" t="s">
        <v>149</v>
      </c>
      <c r="D5516" s="23" t="s">
        <v>23827</v>
      </c>
    </row>
    <row r="5517" spans="1:4" ht="33.950000000000003" customHeight="1" x14ac:dyDescent="0.2">
      <c r="A5517" s="20" t="s">
        <v>23828</v>
      </c>
      <c r="B5517" s="21" t="s">
        <v>23829</v>
      </c>
      <c r="C5517" s="22" t="s">
        <v>149</v>
      </c>
      <c r="D5517" s="23" t="s">
        <v>9106</v>
      </c>
    </row>
    <row r="5518" spans="1:4" ht="33.950000000000003" customHeight="1" x14ac:dyDescent="0.2">
      <c r="A5518" s="20" t="s">
        <v>23830</v>
      </c>
      <c r="B5518" s="21" t="s">
        <v>23831</v>
      </c>
      <c r="C5518" s="22" t="s">
        <v>149</v>
      </c>
      <c r="D5518" s="23" t="s">
        <v>23760</v>
      </c>
    </row>
    <row r="5519" spans="1:4" ht="33.950000000000003" customHeight="1" x14ac:dyDescent="0.2">
      <c r="A5519" s="20" t="s">
        <v>23832</v>
      </c>
      <c r="B5519" s="21" t="s">
        <v>23833</v>
      </c>
      <c r="C5519" s="22" t="s">
        <v>149</v>
      </c>
      <c r="D5519" s="23" t="s">
        <v>23834</v>
      </c>
    </row>
    <row r="5520" spans="1:4" ht="33.950000000000003" customHeight="1" x14ac:dyDescent="0.2">
      <c r="A5520" s="20" t="s">
        <v>23835</v>
      </c>
      <c r="B5520" s="21" t="s">
        <v>23836</v>
      </c>
      <c r="C5520" s="22" t="s">
        <v>149</v>
      </c>
      <c r="D5520" s="23" t="s">
        <v>23712</v>
      </c>
    </row>
    <row r="5521" spans="1:4" ht="33.950000000000003" customHeight="1" x14ac:dyDescent="0.2">
      <c r="A5521" s="20" t="s">
        <v>23837</v>
      </c>
      <c r="B5521" s="21" t="s">
        <v>23838</v>
      </c>
      <c r="C5521" s="22" t="s">
        <v>149</v>
      </c>
      <c r="D5521" s="23" t="s">
        <v>23839</v>
      </c>
    </row>
    <row r="5522" spans="1:4" ht="33.950000000000003" customHeight="1" x14ac:dyDescent="0.2">
      <c r="A5522" s="20" t="s">
        <v>23840</v>
      </c>
      <c r="B5522" s="21" t="s">
        <v>23841</v>
      </c>
      <c r="C5522" s="22" t="s">
        <v>149</v>
      </c>
      <c r="D5522" s="23" t="s">
        <v>23842</v>
      </c>
    </row>
    <row r="5523" spans="1:4" ht="33.950000000000003" customHeight="1" x14ac:dyDescent="0.2">
      <c r="A5523" s="20" t="s">
        <v>23843</v>
      </c>
      <c r="B5523" s="21" t="s">
        <v>23844</v>
      </c>
      <c r="C5523" s="22" t="s">
        <v>149</v>
      </c>
      <c r="D5523" s="23" t="s">
        <v>23845</v>
      </c>
    </row>
    <row r="5524" spans="1:4" ht="33.950000000000003" customHeight="1" x14ac:dyDescent="0.2">
      <c r="A5524" s="20" t="s">
        <v>23846</v>
      </c>
      <c r="B5524" s="21" t="s">
        <v>23847</v>
      </c>
      <c r="C5524" s="22" t="s">
        <v>149</v>
      </c>
      <c r="D5524" s="23" t="s">
        <v>23848</v>
      </c>
    </row>
    <row r="5525" spans="1:4" ht="33.950000000000003" customHeight="1" x14ac:dyDescent="0.2">
      <c r="A5525" s="20" t="s">
        <v>23849</v>
      </c>
      <c r="B5525" s="21" t="s">
        <v>23850</v>
      </c>
      <c r="C5525" s="22" t="s">
        <v>149</v>
      </c>
      <c r="D5525" s="23" t="s">
        <v>23851</v>
      </c>
    </row>
    <row r="5526" spans="1:4" ht="33.950000000000003" customHeight="1" x14ac:dyDescent="0.2">
      <c r="A5526" s="20" t="s">
        <v>23852</v>
      </c>
      <c r="B5526" s="21" t="s">
        <v>23853</v>
      </c>
      <c r="C5526" s="22" t="s">
        <v>149</v>
      </c>
      <c r="D5526" s="23" t="s">
        <v>23854</v>
      </c>
    </row>
    <row r="5527" spans="1:4" ht="33.950000000000003" customHeight="1" x14ac:dyDescent="0.2">
      <c r="A5527" s="20" t="s">
        <v>23855</v>
      </c>
      <c r="B5527" s="21" t="s">
        <v>23856</v>
      </c>
      <c r="C5527" s="22" t="s">
        <v>149</v>
      </c>
      <c r="D5527" s="23" t="s">
        <v>23857</v>
      </c>
    </row>
    <row r="5528" spans="1:4" ht="33.950000000000003" customHeight="1" x14ac:dyDescent="0.2">
      <c r="A5528" s="20" t="s">
        <v>23858</v>
      </c>
      <c r="B5528" s="21" t="s">
        <v>23859</v>
      </c>
      <c r="C5528" s="22" t="s">
        <v>149</v>
      </c>
      <c r="D5528" s="23" t="s">
        <v>23860</v>
      </c>
    </row>
    <row r="5529" spans="1:4" ht="33.950000000000003" customHeight="1" x14ac:dyDescent="0.2">
      <c r="A5529" s="20" t="s">
        <v>23861</v>
      </c>
      <c r="B5529" s="21" t="s">
        <v>23862</v>
      </c>
      <c r="C5529" s="22" t="s">
        <v>149</v>
      </c>
      <c r="D5529" s="23" t="s">
        <v>23863</v>
      </c>
    </row>
    <row r="5530" spans="1:4" ht="33.950000000000003" customHeight="1" x14ac:dyDescent="0.2">
      <c r="A5530" s="20" t="s">
        <v>23864</v>
      </c>
      <c r="B5530" s="21" t="s">
        <v>23865</v>
      </c>
      <c r="C5530" s="22" t="s">
        <v>149</v>
      </c>
      <c r="D5530" s="23" t="s">
        <v>14419</v>
      </c>
    </row>
    <row r="5531" spans="1:4" ht="33.950000000000003" customHeight="1" x14ac:dyDescent="0.2">
      <c r="A5531" s="20" t="s">
        <v>23866</v>
      </c>
      <c r="B5531" s="21" t="s">
        <v>23867</v>
      </c>
      <c r="C5531" s="22" t="s">
        <v>149</v>
      </c>
      <c r="D5531" s="23" t="s">
        <v>23868</v>
      </c>
    </row>
    <row r="5532" spans="1:4" ht="33.950000000000003" customHeight="1" x14ac:dyDescent="0.2">
      <c r="A5532" s="20" t="s">
        <v>23869</v>
      </c>
      <c r="B5532" s="21" t="s">
        <v>23870</v>
      </c>
      <c r="C5532" s="22" t="s">
        <v>149</v>
      </c>
      <c r="D5532" s="23" t="s">
        <v>23871</v>
      </c>
    </row>
    <row r="5533" spans="1:4" ht="33.950000000000003" customHeight="1" x14ac:dyDescent="0.2">
      <c r="A5533" s="20" t="s">
        <v>23872</v>
      </c>
      <c r="B5533" s="21" t="s">
        <v>23873</v>
      </c>
      <c r="C5533" s="22" t="s">
        <v>149</v>
      </c>
      <c r="D5533" s="23" t="s">
        <v>23874</v>
      </c>
    </row>
    <row r="5534" spans="1:4" ht="33.950000000000003" customHeight="1" x14ac:dyDescent="0.2">
      <c r="A5534" s="20" t="s">
        <v>23875</v>
      </c>
      <c r="B5534" s="21" t="s">
        <v>23876</v>
      </c>
      <c r="C5534" s="22" t="s">
        <v>149</v>
      </c>
      <c r="D5534" s="23" t="s">
        <v>23877</v>
      </c>
    </row>
    <row r="5535" spans="1:4" ht="33.950000000000003" customHeight="1" x14ac:dyDescent="0.2">
      <c r="A5535" s="20" t="s">
        <v>23878</v>
      </c>
      <c r="B5535" s="21" t="s">
        <v>23879</v>
      </c>
      <c r="C5535" s="22" t="s">
        <v>149</v>
      </c>
      <c r="D5535" s="23" t="s">
        <v>23880</v>
      </c>
    </row>
    <row r="5536" spans="1:4" ht="33.950000000000003" customHeight="1" x14ac:dyDescent="0.2">
      <c r="A5536" s="20" t="s">
        <v>23881</v>
      </c>
      <c r="B5536" s="21" t="s">
        <v>23882</v>
      </c>
      <c r="C5536" s="22" t="s">
        <v>149</v>
      </c>
      <c r="D5536" s="23" t="s">
        <v>23883</v>
      </c>
    </row>
    <row r="5537" spans="1:4" ht="33.950000000000003" customHeight="1" x14ac:dyDescent="0.2">
      <c r="A5537" s="20" t="s">
        <v>23884</v>
      </c>
      <c r="B5537" s="21" t="s">
        <v>23885</v>
      </c>
      <c r="C5537" s="22" t="s">
        <v>149</v>
      </c>
      <c r="D5537" s="23" t="s">
        <v>23886</v>
      </c>
    </row>
    <row r="5538" spans="1:4" ht="33.950000000000003" customHeight="1" x14ac:dyDescent="0.2">
      <c r="A5538" s="20" t="s">
        <v>23887</v>
      </c>
      <c r="B5538" s="21" t="s">
        <v>23888</v>
      </c>
      <c r="C5538" s="22" t="s">
        <v>149</v>
      </c>
      <c r="D5538" s="23" t="s">
        <v>23889</v>
      </c>
    </row>
    <row r="5539" spans="1:4" ht="33.950000000000003" customHeight="1" x14ac:dyDescent="0.2">
      <c r="A5539" s="20" t="s">
        <v>23890</v>
      </c>
      <c r="B5539" s="21" t="s">
        <v>23891</v>
      </c>
      <c r="C5539" s="22" t="s">
        <v>149</v>
      </c>
      <c r="D5539" s="23" t="s">
        <v>23892</v>
      </c>
    </row>
    <row r="5540" spans="1:4" ht="33.950000000000003" customHeight="1" x14ac:dyDescent="0.2">
      <c r="A5540" s="20" t="s">
        <v>23893</v>
      </c>
      <c r="B5540" s="21" t="s">
        <v>23894</v>
      </c>
      <c r="C5540" s="22" t="s">
        <v>149</v>
      </c>
      <c r="D5540" s="23" t="s">
        <v>23895</v>
      </c>
    </row>
    <row r="5541" spans="1:4" ht="33.950000000000003" customHeight="1" x14ac:dyDescent="0.2">
      <c r="A5541" s="20" t="s">
        <v>23896</v>
      </c>
      <c r="B5541" s="21" t="s">
        <v>23897</v>
      </c>
      <c r="C5541" s="22" t="s">
        <v>149</v>
      </c>
      <c r="D5541" s="23" t="s">
        <v>23898</v>
      </c>
    </row>
    <row r="5542" spans="1:4" ht="33.950000000000003" customHeight="1" x14ac:dyDescent="0.2">
      <c r="A5542" s="20" t="s">
        <v>23899</v>
      </c>
      <c r="B5542" s="21" t="s">
        <v>23900</v>
      </c>
      <c r="C5542" s="22" t="s">
        <v>149</v>
      </c>
      <c r="D5542" s="23" t="s">
        <v>23901</v>
      </c>
    </row>
    <row r="5543" spans="1:4" ht="33.950000000000003" customHeight="1" x14ac:dyDescent="0.2">
      <c r="A5543" s="20" t="s">
        <v>23902</v>
      </c>
      <c r="B5543" s="21" t="s">
        <v>23903</v>
      </c>
      <c r="C5543" s="22" t="s">
        <v>149</v>
      </c>
      <c r="D5543" s="23" t="s">
        <v>23904</v>
      </c>
    </row>
    <row r="5544" spans="1:4" ht="33.950000000000003" customHeight="1" x14ac:dyDescent="0.2">
      <c r="A5544" s="20" t="s">
        <v>23905</v>
      </c>
      <c r="B5544" s="21" t="s">
        <v>23906</v>
      </c>
      <c r="C5544" s="22" t="s">
        <v>149</v>
      </c>
      <c r="D5544" s="23" t="s">
        <v>23907</v>
      </c>
    </row>
    <row r="5545" spans="1:4" ht="33.950000000000003" customHeight="1" x14ac:dyDescent="0.2">
      <c r="A5545" s="20" t="s">
        <v>23908</v>
      </c>
      <c r="B5545" s="21" t="s">
        <v>23909</v>
      </c>
      <c r="C5545" s="22" t="s">
        <v>149</v>
      </c>
      <c r="D5545" s="23" t="s">
        <v>23910</v>
      </c>
    </row>
    <row r="5546" spans="1:4" ht="33.950000000000003" customHeight="1" x14ac:dyDescent="0.2">
      <c r="A5546" s="20" t="s">
        <v>23911</v>
      </c>
      <c r="B5546" s="21" t="s">
        <v>23912</v>
      </c>
      <c r="C5546" s="22" t="s">
        <v>149</v>
      </c>
      <c r="D5546" s="23" t="s">
        <v>23913</v>
      </c>
    </row>
    <row r="5547" spans="1:4" ht="33.950000000000003" customHeight="1" x14ac:dyDescent="0.2">
      <c r="A5547" s="20" t="s">
        <v>23914</v>
      </c>
      <c r="B5547" s="21" t="s">
        <v>23915</v>
      </c>
      <c r="C5547" s="22" t="s">
        <v>149</v>
      </c>
      <c r="D5547" s="23" t="s">
        <v>23916</v>
      </c>
    </row>
    <row r="5548" spans="1:4" ht="33.950000000000003" customHeight="1" x14ac:dyDescent="0.2">
      <c r="A5548" s="20" t="s">
        <v>23917</v>
      </c>
      <c r="B5548" s="21" t="s">
        <v>23918</v>
      </c>
      <c r="C5548" s="22" t="s">
        <v>149</v>
      </c>
      <c r="D5548" s="23" t="s">
        <v>23919</v>
      </c>
    </row>
    <row r="5549" spans="1:4" ht="33.950000000000003" customHeight="1" x14ac:dyDescent="0.2">
      <c r="A5549" s="20" t="s">
        <v>23920</v>
      </c>
      <c r="B5549" s="21" t="s">
        <v>23921</v>
      </c>
      <c r="C5549" s="22" t="s">
        <v>149</v>
      </c>
      <c r="D5549" s="23" t="s">
        <v>12521</v>
      </c>
    </row>
    <row r="5550" spans="1:4" ht="33.950000000000003" customHeight="1" x14ac:dyDescent="0.2">
      <c r="A5550" s="20" t="s">
        <v>23922</v>
      </c>
      <c r="B5550" s="21" t="s">
        <v>23923</v>
      </c>
      <c r="C5550" s="22" t="s">
        <v>149</v>
      </c>
      <c r="D5550" s="23" t="s">
        <v>23924</v>
      </c>
    </row>
    <row r="5551" spans="1:4" ht="33.950000000000003" customHeight="1" x14ac:dyDescent="0.2">
      <c r="A5551" s="20" t="s">
        <v>23925</v>
      </c>
      <c r="B5551" s="21" t="s">
        <v>23926</v>
      </c>
      <c r="C5551" s="22" t="s">
        <v>149</v>
      </c>
      <c r="D5551" s="23" t="s">
        <v>23927</v>
      </c>
    </row>
    <row r="5552" spans="1:4" ht="33.950000000000003" customHeight="1" x14ac:dyDescent="0.2">
      <c r="A5552" s="20" t="s">
        <v>23928</v>
      </c>
      <c r="B5552" s="21" t="s">
        <v>23929</v>
      </c>
      <c r="C5552" s="22" t="s">
        <v>149</v>
      </c>
      <c r="D5552" s="23" t="s">
        <v>23930</v>
      </c>
    </row>
    <row r="5553" spans="1:4" ht="33.950000000000003" customHeight="1" x14ac:dyDescent="0.2">
      <c r="A5553" s="20" t="s">
        <v>23931</v>
      </c>
      <c r="B5553" s="21" t="s">
        <v>23932</v>
      </c>
      <c r="C5553" s="22" t="s">
        <v>149</v>
      </c>
      <c r="D5553" s="23" t="s">
        <v>23933</v>
      </c>
    </row>
    <row r="5554" spans="1:4" ht="33.950000000000003" customHeight="1" x14ac:dyDescent="0.2">
      <c r="A5554" s="20" t="s">
        <v>23934</v>
      </c>
      <c r="B5554" s="21" t="s">
        <v>23935</v>
      </c>
      <c r="C5554" s="22" t="s">
        <v>149</v>
      </c>
      <c r="D5554" s="23" t="s">
        <v>23936</v>
      </c>
    </row>
    <row r="5555" spans="1:4" ht="33.950000000000003" customHeight="1" x14ac:dyDescent="0.2">
      <c r="A5555" s="20" t="s">
        <v>23937</v>
      </c>
      <c r="B5555" s="21" t="s">
        <v>23938</v>
      </c>
      <c r="C5555" s="22" t="s">
        <v>149</v>
      </c>
      <c r="D5555" s="23" t="s">
        <v>23939</v>
      </c>
    </row>
    <row r="5556" spans="1:4" ht="33.950000000000003" customHeight="1" x14ac:dyDescent="0.2">
      <c r="A5556" s="20" t="s">
        <v>23940</v>
      </c>
      <c r="B5556" s="21" t="s">
        <v>23941</v>
      </c>
      <c r="C5556" s="22" t="s">
        <v>149</v>
      </c>
      <c r="D5556" s="23" t="s">
        <v>23942</v>
      </c>
    </row>
    <row r="5557" spans="1:4" ht="33.950000000000003" customHeight="1" x14ac:dyDescent="0.2">
      <c r="A5557" s="20" t="s">
        <v>23943</v>
      </c>
      <c r="B5557" s="21" t="s">
        <v>23944</v>
      </c>
      <c r="C5557" s="22" t="s">
        <v>149</v>
      </c>
      <c r="D5557" s="23" t="s">
        <v>23945</v>
      </c>
    </row>
    <row r="5558" spans="1:4" ht="33.950000000000003" customHeight="1" x14ac:dyDescent="0.2">
      <c r="A5558" s="20" t="s">
        <v>23946</v>
      </c>
      <c r="B5558" s="21" t="s">
        <v>23947</v>
      </c>
      <c r="C5558" s="22" t="s">
        <v>149</v>
      </c>
      <c r="D5558" s="23" t="s">
        <v>23948</v>
      </c>
    </row>
    <row r="5559" spans="1:4" ht="33.950000000000003" customHeight="1" x14ac:dyDescent="0.2">
      <c r="A5559" s="20" t="s">
        <v>23949</v>
      </c>
      <c r="B5559" s="21" t="s">
        <v>23950</v>
      </c>
      <c r="C5559" s="22" t="s">
        <v>149</v>
      </c>
      <c r="D5559" s="23" t="s">
        <v>23951</v>
      </c>
    </row>
    <row r="5560" spans="1:4" ht="33.950000000000003" customHeight="1" x14ac:dyDescent="0.2">
      <c r="A5560" s="20" t="s">
        <v>23952</v>
      </c>
      <c r="B5560" s="21" t="s">
        <v>23953</v>
      </c>
      <c r="C5560" s="22" t="s">
        <v>149</v>
      </c>
      <c r="D5560" s="23" t="s">
        <v>23954</v>
      </c>
    </row>
    <row r="5561" spans="1:4" ht="33.950000000000003" customHeight="1" x14ac:dyDescent="0.2">
      <c r="A5561" s="20" t="s">
        <v>23955</v>
      </c>
      <c r="B5561" s="21" t="s">
        <v>23956</v>
      </c>
      <c r="C5561" s="22" t="s">
        <v>149</v>
      </c>
      <c r="D5561" s="23" t="s">
        <v>14863</v>
      </c>
    </row>
    <row r="5562" spans="1:4" ht="33.950000000000003" customHeight="1" x14ac:dyDescent="0.2">
      <c r="A5562" s="20" t="s">
        <v>23957</v>
      </c>
      <c r="B5562" s="21" t="s">
        <v>23958</v>
      </c>
      <c r="C5562" s="22" t="s">
        <v>149</v>
      </c>
      <c r="D5562" s="23" t="s">
        <v>9394</v>
      </c>
    </row>
    <row r="5563" spans="1:4" ht="33.950000000000003" customHeight="1" x14ac:dyDescent="0.2">
      <c r="A5563" s="20" t="s">
        <v>23959</v>
      </c>
      <c r="B5563" s="21" t="s">
        <v>23960</v>
      </c>
      <c r="C5563" s="22" t="s">
        <v>149</v>
      </c>
      <c r="D5563" s="23" t="s">
        <v>23961</v>
      </c>
    </row>
    <row r="5564" spans="1:4" ht="33.950000000000003" customHeight="1" x14ac:dyDescent="0.2">
      <c r="A5564" s="20" t="s">
        <v>23962</v>
      </c>
      <c r="B5564" s="21" t="s">
        <v>23963</v>
      </c>
      <c r="C5564" s="22" t="s">
        <v>149</v>
      </c>
      <c r="D5564" s="23" t="s">
        <v>16765</v>
      </c>
    </row>
    <row r="5565" spans="1:4" ht="33.950000000000003" customHeight="1" x14ac:dyDescent="0.2">
      <c r="A5565" s="20" t="s">
        <v>23964</v>
      </c>
      <c r="B5565" s="21" t="s">
        <v>23965</v>
      </c>
      <c r="C5565" s="22" t="s">
        <v>149</v>
      </c>
      <c r="D5565" s="23" t="s">
        <v>23966</v>
      </c>
    </row>
    <row r="5566" spans="1:4" ht="33.950000000000003" customHeight="1" x14ac:dyDescent="0.2">
      <c r="A5566" s="20" t="s">
        <v>23967</v>
      </c>
      <c r="B5566" s="21" t="s">
        <v>23968</v>
      </c>
      <c r="C5566" s="22" t="s">
        <v>205</v>
      </c>
      <c r="D5566" s="23" t="s">
        <v>15999</v>
      </c>
    </row>
    <row r="5567" spans="1:4" ht="33.950000000000003" customHeight="1" x14ac:dyDescent="0.2">
      <c r="A5567" s="20" t="s">
        <v>23969</v>
      </c>
      <c r="B5567" s="21" t="s">
        <v>23970</v>
      </c>
      <c r="C5567" s="22" t="s">
        <v>205</v>
      </c>
      <c r="D5567" s="23" t="s">
        <v>23971</v>
      </c>
    </row>
    <row r="5568" spans="1:4" ht="33.950000000000003" customHeight="1" x14ac:dyDescent="0.2">
      <c r="A5568" s="20" t="s">
        <v>23972</v>
      </c>
      <c r="B5568" s="21" t="s">
        <v>23973</v>
      </c>
      <c r="C5568" s="22" t="s">
        <v>149</v>
      </c>
      <c r="D5568" s="23" t="s">
        <v>23974</v>
      </c>
    </row>
    <row r="5569" spans="1:4" ht="33.950000000000003" customHeight="1" x14ac:dyDescent="0.2">
      <c r="A5569" s="20" t="s">
        <v>23975</v>
      </c>
      <c r="B5569" s="21" t="s">
        <v>23976</v>
      </c>
      <c r="C5569" s="22" t="s">
        <v>149</v>
      </c>
      <c r="D5569" s="23" t="s">
        <v>23977</v>
      </c>
    </row>
    <row r="5570" spans="1:4" ht="33.950000000000003" customHeight="1" x14ac:dyDescent="0.2">
      <c r="A5570" s="20" t="s">
        <v>23978</v>
      </c>
      <c r="B5570" s="21" t="s">
        <v>23979</v>
      </c>
      <c r="C5570" s="22" t="s">
        <v>149</v>
      </c>
      <c r="D5570" s="23" t="s">
        <v>23980</v>
      </c>
    </row>
    <row r="5571" spans="1:4" ht="33.950000000000003" customHeight="1" x14ac:dyDescent="0.2">
      <c r="A5571" s="20" t="s">
        <v>23981</v>
      </c>
      <c r="B5571" s="21" t="s">
        <v>23982</v>
      </c>
      <c r="C5571" s="22" t="s">
        <v>149</v>
      </c>
      <c r="D5571" s="23" t="s">
        <v>23983</v>
      </c>
    </row>
    <row r="5572" spans="1:4" ht="33.950000000000003" customHeight="1" x14ac:dyDescent="0.2">
      <c r="A5572" s="20" t="s">
        <v>23984</v>
      </c>
      <c r="B5572" s="21" t="s">
        <v>23985</v>
      </c>
      <c r="C5572" s="22" t="s">
        <v>149</v>
      </c>
      <c r="D5572" s="23" t="s">
        <v>23986</v>
      </c>
    </row>
    <row r="5573" spans="1:4" ht="33.950000000000003" customHeight="1" x14ac:dyDescent="0.2">
      <c r="A5573" s="20" t="s">
        <v>23987</v>
      </c>
      <c r="B5573" s="21" t="s">
        <v>23988</v>
      </c>
      <c r="C5573" s="22" t="s">
        <v>149</v>
      </c>
      <c r="D5573" s="23" t="s">
        <v>23989</v>
      </c>
    </row>
    <row r="5574" spans="1:4" ht="33.950000000000003" customHeight="1" x14ac:dyDescent="0.2">
      <c r="A5574" s="20" t="s">
        <v>23990</v>
      </c>
      <c r="B5574" s="21" t="s">
        <v>23991</v>
      </c>
      <c r="C5574" s="22" t="s">
        <v>149</v>
      </c>
      <c r="D5574" s="23" t="s">
        <v>23992</v>
      </c>
    </row>
    <row r="5575" spans="1:4" ht="33.950000000000003" customHeight="1" x14ac:dyDescent="0.2">
      <c r="A5575" s="20" t="s">
        <v>23993</v>
      </c>
      <c r="B5575" s="21" t="s">
        <v>23994</v>
      </c>
      <c r="C5575" s="22" t="s">
        <v>149</v>
      </c>
      <c r="D5575" s="23" t="s">
        <v>23995</v>
      </c>
    </row>
    <row r="5576" spans="1:4" ht="33.950000000000003" customHeight="1" x14ac:dyDescent="0.2">
      <c r="A5576" s="20" t="s">
        <v>23996</v>
      </c>
      <c r="B5576" s="21" t="s">
        <v>23997</v>
      </c>
      <c r="C5576" s="22" t="s">
        <v>149</v>
      </c>
      <c r="D5576" s="23" t="s">
        <v>23998</v>
      </c>
    </row>
    <row r="5577" spans="1:4" ht="33.950000000000003" customHeight="1" x14ac:dyDescent="0.2">
      <c r="A5577" s="20" t="s">
        <v>23999</v>
      </c>
      <c r="B5577" s="21" t="s">
        <v>24000</v>
      </c>
      <c r="C5577" s="22" t="s">
        <v>149</v>
      </c>
      <c r="D5577" s="23" t="s">
        <v>24001</v>
      </c>
    </row>
    <row r="5578" spans="1:4" ht="33.950000000000003" customHeight="1" x14ac:dyDescent="0.2">
      <c r="A5578" s="20" t="s">
        <v>24002</v>
      </c>
      <c r="B5578" s="21" t="s">
        <v>24003</v>
      </c>
      <c r="C5578" s="22" t="s">
        <v>228</v>
      </c>
      <c r="D5578" s="23" t="s">
        <v>24004</v>
      </c>
    </row>
    <row r="5579" spans="1:4" ht="33.950000000000003" customHeight="1" x14ac:dyDescent="0.2">
      <c r="A5579" s="20" t="s">
        <v>24005</v>
      </c>
      <c r="B5579" s="21" t="s">
        <v>24006</v>
      </c>
      <c r="C5579" s="22" t="s">
        <v>228</v>
      </c>
      <c r="D5579" s="23" t="s">
        <v>24007</v>
      </c>
    </row>
    <row r="5580" spans="1:4" ht="33.950000000000003" customHeight="1" x14ac:dyDescent="0.2">
      <c r="A5580" s="20" t="s">
        <v>24008</v>
      </c>
      <c r="B5580" s="21" t="s">
        <v>24009</v>
      </c>
      <c r="C5580" s="22" t="s">
        <v>228</v>
      </c>
      <c r="D5580" s="23" t="s">
        <v>24010</v>
      </c>
    </row>
    <row r="5581" spans="1:4" ht="33.950000000000003" customHeight="1" x14ac:dyDescent="0.2">
      <c r="A5581" s="20" t="s">
        <v>24011</v>
      </c>
      <c r="B5581" s="21" t="s">
        <v>24012</v>
      </c>
      <c r="C5581" s="22" t="s">
        <v>228</v>
      </c>
      <c r="D5581" s="23" t="s">
        <v>24013</v>
      </c>
    </row>
    <row r="5582" spans="1:4" ht="33.950000000000003" customHeight="1" x14ac:dyDescent="0.2">
      <c r="A5582" s="20" t="s">
        <v>24014</v>
      </c>
      <c r="B5582" s="21" t="s">
        <v>24015</v>
      </c>
      <c r="C5582" s="22" t="s">
        <v>149</v>
      </c>
      <c r="D5582" s="23" t="s">
        <v>16721</v>
      </c>
    </row>
    <row r="5583" spans="1:4" ht="33.950000000000003" customHeight="1" x14ac:dyDescent="0.2">
      <c r="A5583" s="20" t="s">
        <v>24016</v>
      </c>
      <c r="B5583" s="21" t="s">
        <v>24017</v>
      </c>
      <c r="C5583" s="22" t="s">
        <v>149</v>
      </c>
      <c r="D5583" s="23" t="s">
        <v>12324</v>
      </c>
    </row>
    <row r="5584" spans="1:4" ht="33.950000000000003" customHeight="1" x14ac:dyDescent="0.2">
      <c r="A5584" s="20" t="s">
        <v>24018</v>
      </c>
      <c r="B5584" s="21" t="s">
        <v>24019</v>
      </c>
      <c r="C5584" s="22" t="s">
        <v>149</v>
      </c>
      <c r="D5584" s="23" t="s">
        <v>24020</v>
      </c>
    </row>
    <row r="5585" spans="1:4" ht="33.950000000000003" customHeight="1" x14ac:dyDescent="0.2">
      <c r="A5585" s="20" t="s">
        <v>24021</v>
      </c>
      <c r="B5585" s="21" t="s">
        <v>24022</v>
      </c>
      <c r="C5585" s="22" t="s">
        <v>149</v>
      </c>
      <c r="D5585" s="23" t="s">
        <v>24023</v>
      </c>
    </row>
    <row r="5586" spans="1:4" ht="33.950000000000003" customHeight="1" x14ac:dyDescent="0.2">
      <c r="A5586" s="20" t="s">
        <v>24024</v>
      </c>
      <c r="B5586" s="21" t="s">
        <v>24025</v>
      </c>
      <c r="C5586" s="22" t="s">
        <v>149</v>
      </c>
      <c r="D5586" s="23" t="s">
        <v>24026</v>
      </c>
    </row>
    <row r="5587" spans="1:4" ht="33.950000000000003" customHeight="1" x14ac:dyDescent="0.2">
      <c r="A5587" s="20" t="s">
        <v>24027</v>
      </c>
      <c r="B5587" s="21" t="s">
        <v>24028</v>
      </c>
      <c r="C5587" s="22" t="s">
        <v>149</v>
      </c>
      <c r="D5587" s="23" t="s">
        <v>12072</v>
      </c>
    </row>
    <row r="5588" spans="1:4" ht="33.950000000000003" customHeight="1" x14ac:dyDescent="0.2">
      <c r="A5588" s="20" t="s">
        <v>24029</v>
      </c>
      <c r="B5588" s="21" t="s">
        <v>24030</v>
      </c>
      <c r="C5588" s="22" t="s">
        <v>149</v>
      </c>
      <c r="D5588" s="23" t="s">
        <v>24031</v>
      </c>
    </row>
    <row r="5589" spans="1:4" ht="33.950000000000003" customHeight="1" x14ac:dyDescent="0.2">
      <c r="A5589" s="20" t="s">
        <v>24032</v>
      </c>
      <c r="B5589" s="21" t="s">
        <v>24033</v>
      </c>
      <c r="C5589" s="22" t="s">
        <v>228</v>
      </c>
      <c r="D5589" s="23" t="s">
        <v>24034</v>
      </c>
    </row>
    <row r="5590" spans="1:4" ht="33.950000000000003" customHeight="1" x14ac:dyDescent="0.2">
      <c r="A5590" s="20" t="s">
        <v>24035</v>
      </c>
      <c r="B5590" s="21" t="s">
        <v>24036</v>
      </c>
      <c r="C5590" s="22" t="s">
        <v>228</v>
      </c>
      <c r="D5590" s="23" t="s">
        <v>24037</v>
      </c>
    </row>
    <row r="5591" spans="1:4" ht="33.950000000000003" customHeight="1" x14ac:dyDescent="0.2">
      <c r="A5591" s="20" t="s">
        <v>24038</v>
      </c>
      <c r="B5591" s="21" t="s">
        <v>24039</v>
      </c>
      <c r="C5591" s="22" t="s">
        <v>228</v>
      </c>
      <c r="D5591" s="23" t="s">
        <v>24040</v>
      </c>
    </row>
    <row r="5592" spans="1:4" ht="33.950000000000003" customHeight="1" x14ac:dyDescent="0.2">
      <c r="A5592" s="20" t="s">
        <v>24041</v>
      </c>
      <c r="B5592" s="21" t="s">
        <v>24042</v>
      </c>
      <c r="C5592" s="22" t="s">
        <v>228</v>
      </c>
      <c r="D5592" s="23" t="s">
        <v>24043</v>
      </c>
    </row>
    <row r="5593" spans="1:4" ht="33.950000000000003" customHeight="1" x14ac:dyDescent="0.2">
      <c r="A5593" s="20" t="s">
        <v>24044</v>
      </c>
      <c r="B5593" s="21" t="s">
        <v>24045</v>
      </c>
      <c r="C5593" s="22" t="s">
        <v>228</v>
      </c>
      <c r="D5593" s="23" t="s">
        <v>24046</v>
      </c>
    </row>
    <row r="5594" spans="1:4" ht="33.950000000000003" customHeight="1" x14ac:dyDescent="0.2">
      <c r="A5594" s="20" t="s">
        <v>24047</v>
      </c>
      <c r="B5594" s="21" t="s">
        <v>24048</v>
      </c>
      <c r="C5594" s="22" t="s">
        <v>228</v>
      </c>
      <c r="D5594" s="23" t="s">
        <v>24049</v>
      </c>
    </row>
    <row r="5595" spans="1:4" ht="33.950000000000003" customHeight="1" x14ac:dyDescent="0.2">
      <c r="A5595" s="20" t="s">
        <v>24050</v>
      </c>
      <c r="B5595" s="21" t="s">
        <v>24051</v>
      </c>
      <c r="C5595" s="22" t="s">
        <v>228</v>
      </c>
      <c r="D5595" s="23" t="s">
        <v>24052</v>
      </c>
    </row>
    <row r="5596" spans="1:4" ht="33.950000000000003" customHeight="1" x14ac:dyDescent="0.2">
      <c r="A5596" s="20" t="s">
        <v>24053</v>
      </c>
      <c r="B5596" s="21" t="s">
        <v>24054</v>
      </c>
      <c r="C5596" s="22" t="s">
        <v>228</v>
      </c>
      <c r="D5596" s="23" t="s">
        <v>24055</v>
      </c>
    </row>
    <row r="5597" spans="1:4" ht="33.950000000000003" customHeight="1" x14ac:dyDescent="0.2">
      <c r="A5597" s="20" t="s">
        <v>24056</v>
      </c>
      <c r="B5597" s="21" t="s">
        <v>24057</v>
      </c>
      <c r="C5597" s="22" t="s">
        <v>228</v>
      </c>
      <c r="D5597" s="23" t="s">
        <v>24058</v>
      </c>
    </row>
    <row r="5598" spans="1:4" ht="33.950000000000003" customHeight="1" x14ac:dyDescent="0.2">
      <c r="A5598" s="20" t="s">
        <v>24059</v>
      </c>
      <c r="B5598" s="21" t="s">
        <v>24060</v>
      </c>
      <c r="C5598" s="22" t="s">
        <v>228</v>
      </c>
      <c r="D5598" s="23" t="s">
        <v>24061</v>
      </c>
    </row>
    <row r="5599" spans="1:4" ht="33.950000000000003" customHeight="1" x14ac:dyDescent="0.2">
      <c r="A5599" s="20" t="s">
        <v>24062</v>
      </c>
      <c r="B5599" s="21" t="s">
        <v>24063</v>
      </c>
      <c r="C5599" s="22" t="s">
        <v>228</v>
      </c>
      <c r="D5599" s="23" t="s">
        <v>24064</v>
      </c>
    </row>
    <row r="5600" spans="1:4" ht="33.950000000000003" customHeight="1" x14ac:dyDescent="0.2">
      <c r="A5600" s="20" t="s">
        <v>24065</v>
      </c>
      <c r="B5600" s="21" t="s">
        <v>24066</v>
      </c>
      <c r="C5600" s="22" t="s">
        <v>228</v>
      </c>
      <c r="D5600" s="23" t="s">
        <v>24067</v>
      </c>
    </row>
    <row r="5601" spans="1:4" ht="33.950000000000003" customHeight="1" x14ac:dyDescent="0.2">
      <c r="A5601" s="20" t="s">
        <v>24068</v>
      </c>
      <c r="B5601" s="21" t="s">
        <v>24069</v>
      </c>
      <c r="C5601" s="22" t="s">
        <v>228</v>
      </c>
      <c r="D5601" s="23" t="s">
        <v>24070</v>
      </c>
    </row>
    <row r="5602" spans="1:4" ht="33.950000000000003" customHeight="1" x14ac:dyDescent="0.2">
      <c r="A5602" s="20" t="s">
        <v>24071</v>
      </c>
      <c r="B5602" s="21" t="s">
        <v>24072</v>
      </c>
      <c r="C5602" s="22" t="s">
        <v>228</v>
      </c>
      <c r="D5602" s="23" t="s">
        <v>24073</v>
      </c>
    </row>
    <row r="5603" spans="1:4" ht="33.950000000000003" customHeight="1" x14ac:dyDescent="0.2">
      <c r="A5603" s="20" t="s">
        <v>24074</v>
      </c>
      <c r="B5603" s="21" t="s">
        <v>24075</v>
      </c>
      <c r="C5603" s="22" t="s">
        <v>228</v>
      </c>
      <c r="D5603" s="23" t="s">
        <v>16825</v>
      </c>
    </row>
    <row r="5604" spans="1:4" ht="33.950000000000003" customHeight="1" x14ac:dyDescent="0.2">
      <c r="A5604" s="20" t="s">
        <v>24076</v>
      </c>
      <c r="B5604" s="21" t="s">
        <v>24077</v>
      </c>
      <c r="C5604" s="22" t="s">
        <v>228</v>
      </c>
      <c r="D5604" s="23" t="s">
        <v>24078</v>
      </c>
    </row>
    <row r="5605" spans="1:4" ht="33.950000000000003" customHeight="1" x14ac:dyDescent="0.2">
      <c r="A5605" s="20" t="s">
        <v>24079</v>
      </c>
      <c r="B5605" s="21" t="s">
        <v>24080</v>
      </c>
      <c r="C5605" s="22" t="s">
        <v>228</v>
      </c>
      <c r="D5605" s="23" t="s">
        <v>24081</v>
      </c>
    </row>
    <row r="5606" spans="1:4" ht="33.950000000000003" customHeight="1" x14ac:dyDescent="0.2">
      <c r="A5606" s="20" t="s">
        <v>24082</v>
      </c>
      <c r="B5606" s="21" t="s">
        <v>24083</v>
      </c>
      <c r="C5606" s="22" t="s">
        <v>228</v>
      </c>
      <c r="D5606" s="23" t="s">
        <v>15649</v>
      </c>
    </row>
    <row r="5607" spans="1:4" ht="33.950000000000003" customHeight="1" x14ac:dyDescent="0.2">
      <c r="A5607" s="20" t="s">
        <v>24084</v>
      </c>
      <c r="B5607" s="21" t="s">
        <v>24085</v>
      </c>
      <c r="C5607" s="22" t="s">
        <v>228</v>
      </c>
      <c r="D5607" s="23" t="s">
        <v>24086</v>
      </c>
    </row>
    <row r="5608" spans="1:4" ht="33.950000000000003" customHeight="1" x14ac:dyDescent="0.2">
      <c r="A5608" s="20" t="s">
        <v>24087</v>
      </c>
      <c r="B5608" s="21" t="s">
        <v>24088</v>
      </c>
      <c r="C5608" s="22" t="s">
        <v>228</v>
      </c>
      <c r="D5608" s="23" t="s">
        <v>24089</v>
      </c>
    </row>
    <row r="5609" spans="1:4" ht="33.950000000000003" customHeight="1" x14ac:dyDescent="0.2">
      <c r="A5609" s="20" t="s">
        <v>24090</v>
      </c>
      <c r="B5609" s="21" t="s">
        <v>24091</v>
      </c>
      <c r="C5609" s="22" t="s">
        <v>228</v>
      </c>
      <c r="D5609" s="23" t="s">
        <v>24092</v>
      </c>
    </row>
    <row r="5610" spans="1:4" ht="33.950000000000003" customHeight="1" x14ac:dyDescent="0.2">
      <c r="A5610" s="20" t="s">
        <v>24093</v>
      </c>
      <c r="B5610" s="21" t="s">
        <v>24094</v>
      </c>
      <c r="C5610" s="22" t="s">
        <v>228</v>
      </c>
      <c r="D5610" s="23" t="s">
        <v>24095</v>
      </c>
    </row>
    <row r="5611" spans="1:4" ht="33.950000000000003" customHeight="1" x14ac:dyDescent="0.2">
      <c r="A5611" s="20" t="s">
        <v>24096</v>
      </c>
      <c r="B5611" s="21" t="s">
        <v>24097</v>
      </c>
      <c r="C5611" s="22" t="s">
        <v>228</v>
      </c>
      <c r="D5611" s="23" t="s">
        <v>24098</v>
      </c>
    </row>
    <row r="5612" spans="1:4" ht="33.950000000000003" customHeight="1" x14ac:dyDescent="0.2">
      <c r="A5612" s="20" t="s">
        <v>24099</v>
      </c>
      <c r="B5612" s="21" t="s">
        <v>24100</v>
      </c>
      <c r="C5612" s="22" t="s">
        <v>228</v>
      </c>
      <c r="D5612" s="23" t="s">
        <v>24101</v>
      </c>
    </row>
    <row r="5613" spans="1:4" ht="33.950000000000003" customHeight="1" x14ac:dyDescent="0.2">
      <c r="A5613" s="20" t="s">
        <v>24102</v>
      </c>
      <c r="B5613" s="21" t="s">
        <v>24103</v>
      </c>
      <c r="C5613" s="22" t="s">
        <v>228</v>
      </c>
      <c r="D5613" s="23" t="s">
        <v>24104</v>
      </c>
    </row>
    <row r="5614" spans="1:4" ht="33.950000000000003" customHeight="1" x14ac:dyDescent="0.2">
      <c r="A5614" s="20" t="s">
        <v>24105</v>
      </c>
      <c r="B5614" s="21" t="s">
        <v>24106</v>
      </c>
      <c r="C5614" s="22" t="s">
        <v>228</v>
      </c>
      <c r="D5614" s="23" t="s">
        <v>24107</v>
      </c>
    </row>
    <row r="5615" spans="1:4" ht="33.950000000000003" customHeight="1" x14ac:dyDescent="0.2">
      <c r="A5615" s="20" t="s">
        <v>24108</v>
      </c>
      <c r="B5615" s="21" t="s">
        <v>24109</v>
      </c>
      <c r="C5615" s="22" t="s">
        <v>228</v>
      </c>
      <c r="D5615" s="23" t="s">
        <v>24110</v>
      </c>
    </row>
    <row r="5616" spans="1:4" ht="33.950000000000003" customHeight="1" x14ac:dyDescent="0.2">
      <c r="A5616" s="20" t="s">
        <v>24111</v>
      </c>
      <c r="B5616" s="21" t="s">
        <v>24112</v>
      </c>
      <c r="C5616" s="22" t="s">
        <v>228</v>
      </c>
      <c r="D5616" s="23" t="s">
        <v>24113</v>
      </c>
    </row>
    <row r="5617" spans="1:4" ht="33.950000000000003" customHeight="1" x14ac:dyDescent="0.2">
      <c r="A5617" s="20" t="s">
        <v>24114</v>
      </c>
      <c r="B5617" s="21" t="s">
        <v>24115</v>
      </c>
      <c r="C5617" s="22" t="s">
        <v>149</v>
      </c>
      <c r="D5617" s="23" t="s">
        <v>24116</v>
      </c>
    </row>
    <row r="5618" spans="1:4" ht="33.950000000000003" customHeight="1" x14ac:dyDescent="0.2">
      <c r="A5618" s="20" t="s">
        <v>24117</v>
      </c>
      <c r="B5618" s="21" t="s">
        <v>24118</v>
      </c>
      <c r="C5618" s="22" t="s">
        <v>149</v>
      </c>
      <c r="D5618" s="23" t="s">
        <v>24119</v>
      </c>
    </row>
    <row r="5619" spans="1:4" ht="33.950000000000003" customHeight="1" x14ac:dyDescent="0.2">
      <c r="A5619" s="20" t="s">
        <v>24120</v>
      </c>
      <c r="B5619" s="21" t="s">
        <v>24121</v>
      </c>
      <c r="C5619" s="22" t="s">
        <v>149</v>
      </c>
      <c r="D5619" s="23" t="s">
        <v>20030</v>
      </c>
    </row>
    <row r="5620" spans="1:4" ht="33.950000000000003" customHeight="1" x14ac:dyDescent="0.2">
      <c r="A5620" s="20" t="s">
        <v>24122</v>
      </c>
      <c r="B5620" s="21" t="s">
        <v>24123</v>
      </c>
      <c r="C5620" s="22" t="s">
        <v>149</v>
      </c>
      <c r="D5620" s="23" t="s">
        <v>24124</v>
      </c>
    </row>
    <row r="5621" spans="1:4" ht="33.950000000000003" customHeight="1" x14ac:dyDescent="0.2">
      <c r="A5621" s="20" t="s">
        <v>24125</v>
      </c>
      <c r="B5621" s="21" t="s">
        <v>24126</v>
      </c>
      <c r="C5621" s="22" t="s">
        <v>149</v>
      </c>
      <c r="D5621" s="23" t="s">
        <v>24127</v>
      </c>
    </row>
    <row r="5622" spans="1:4" ht="33.950000000000003" customHeight="1" x14ac:dyDescent="0.2">
      <c r="A5622" s="20" t="s">
        <v>24128</v>
      </c>
      <c r="B5622" s="21" t="s">
        <v>24129</v>
      </c>
      <c r="C5622" s="22" t="s">
        <v>149</v>
      </c>
      <c r="D5622" s="23" t="s">
        <v>24130</v>
      </c>
    </row>
    <row r="5623" spans="1:4" ht="33.950000000000003" customHeight="1" x14ac:dyDescent="0.2">
      <c r="A5623" s="20" t="s">
        <v>24131</v>
      </c>
      <c r="B5623" s="21" t="s">
        <v>24132</v>
      </c>
      <c r="C5623" s="22" t="s">
        <v>149</v>
      </c>
      <c r="D5623" s="23" t="s">
        <v>20192</v>
      </c>
    </row>
    <row r="5624" spans="1:4" ht="33.950000000000003" customHeight="1" x14ac:dyDescent="0.2">
      <c r="A5624" s="20" t="s">
        <v>24133</v>
      </c>
      <c r="B5624" s="21" t="s">
        <v>24134</v>
      </c>
      <c r="C5624" s="22" t="s">
        <v>149</v>
      </c>
      <c r="D5624" s="23" t="s">
        <v>24135</v>
      </c>
    </row>
    <row r="5625" spans="1:4" ht="33.950000000000003" customHeight="1" x14ac:dyDescent="0.2">
      <c r="A5625" s="20" t="s">
        <v>24136</v>
      </c>
      <c r="B5625" s="21" t="s">
        <v>24137</v>
      </c>
      <c r="C5625" s="22" t="s">
        <v>149</v>
      </c>
      <c r="D5625" s="23" t="s">
        <v>24138</v>
      </c>
    </row>
    <row r="5626" spans="1:4" ht="33.950000000000003" customHeight="1" x14ac:dyDescent="0.2">
      <c r="A5626" s="20" t="s">
        <v>24139</v>
      </c>
      <c r="B5626" s="21" t="s">
        <v>24140</v>
      </c>
      <c r="C5626" s="22" t="s">
        <v>149</v>
      </c>
      <c r="D5626" s="23" t="s">
        <v>24141</v>
      </c>
    </row>
    <row r="5627" spans="1:4" ht="33.950000000000003" customHeight="1" x14ac:dyDescent="0.2">
      <c r="A5627" s="20" t="s">
        <v>24142</v>
      </c>
      <c r="B5627" s="21" t="s">
        <v>24143</v>
      </c>
      <c r="C5627" s="22" t="s">
        <v>149</v>
      </c>
      <c r="D5627" s="23" t="s">
        <v>24144</v>
      </c>
    </row>
    <row r="5628" spans="1:4" ht="33.950000000000003" customHeight="1" x14ac:dyDescent="0.2">
      <c r="A5628" s="20" t="s">
        <v>24145</v>
      </c>
      <c r="B5628" s="21" t="s">
        <v>24146</v>
      </c>
      <c r="C5628" s="22" t="s">
        <v>149</v>
      </c>
      <c r="D5628" s="23" t="s">
        <v>24147</v>
      </c>
    </row>
    <row r="5629" spans="1:4" ht="33.950000000000003" customHeight="1" x14ac:dyDescent="0.2">
      <c r="A5629" s="20" t="s">
        <v>24148</v>
      </c>
      <c r="B5629" s="21" t="s">
        <v>24149</v>
      </c>
      <c r="C5629" s="22" t="s">
        <v>149</v>
      </c>
      <c r="D5629" s="23" t="s">
        <v>16811</v>
      </c>
    </row>
    <row r="5630" spans="1:4" ht="33.950000000000003" customHeight="1" x14ac:dyDescent="0.2">
      <c r="A5630" s="20" t="s">
        <v>24150</v>
      </c>
      <c r="B5630" s="21" t="s">
        <v>24151</v>
      </c>
      <c r="C5630" s="22" t="s">
        <v>149</v>
      </c>
      <c r="D5630" s="23" t="s">
        <v>24152</v>
      </c>
    </row>
    <row r="5631" spans="1:4" ht="33.950000000000003" customHeight="1" x14ac:dyDescent="0.2">
      <c r="A5631" s="20" t="s">
        <v>24153</v>
      </c>
      <c r="B5631" s="21" t="s">
        <v>24154</v>
      </c>
      <c r="C5631" s="22" t="s">
        <v>149</v>
      </c>
      <c r="D5631" s="23" t="s">
        <v>24155</v>
      </c>
    </row>
    <row r="5632" spans="1:4" ht="33.950000000000003" customHeight="1" x14ac:dyDescent="0.2">
      <c r="A5632" s="20" t="s">
        <v>24156</v>
      </c>
      <c r="B5632" s="21" t="s">
        <v>24157</v>
      </c>
      <c r="C5632" s="22" t="s">
        <v>149</v>
      </c>
      <c r="D5632" s="23" t="s">
        <v>24158</v>
      </c>
    </row>
    <row r="5633" spans="1:4" ht="33.950000000000003" customHeight="1" x14ac:dyDescent="0.2">
      <c r="A5633" s="20" t="s">
        <v>24159</v>
      </c>
      <c r="B5633" s="21" t="s">
        <v>24160</v>
      </c>
      <c r="C5633" s="22" t="s">
        <v>149</v>
      </c>
      <c r="D5633" s="23" t="s">
        <v>24161</v>
      </c>
    </row>
    <row r="5634" spans="1:4" ht="33.950000000000003" customHeight="1" x14ac:dyDescent="0.2">
      <c r="A5634" s="20" t="s">
        <v>24162</v>
      </c>
      <c r="B5634" s="21" t="s">
        <v>24163</v>
      </c>
      <c r="C5634" s="22" t="s">
        <v>149</v>
      </c>
      <c r="D5634" s="23" t="s">
        <v>24164</v>
      </c>
    </row>
    <row r="5635" spans="1:4" ht="33.950000000000003" customHeight="1" x14ac:dyDescent="0.2">
      <c r="A5635" s="20" t="s">
        <v>24165</v>
      </c>
      <c r="B5635" s="21" t="s">
        <v>24166</v>
      </c>
      <c r="C5635" s="22" t="s">
        <v>149</v>
      </c>
      <c r="D5635" s="23" t="s">
        <v>24167</v>
      </c>
    </row>
    <row r="5636" spans="1:4" ht="33.950000000000003" customHeight="1" x14ac:dyDescent="0.2">
      <c r="A5636" s="20" t="s">
        <v>24168</v>
      </c>
      <c r="B5636" s="21" t="s">
        <v>24169</v>
      </c>
      <c r="C5636" s="22" t="s">
        <v>149</v>
      </c>
      <c r="D5636" s="23" t="s">
        <v>24170</v>
      </c>
    </row>
    <row r="5637" spans="1:4" ht="33.950000000000003" customHeight="1" x14ac:dyDescent="0.2">
      <c r="A5637" s="20" t="s">
        <v>24171</v>
      </c>
      <c r="B5637" s="21" t="s">
        <v>24172</v>
      </c>
      <c r="C5637" s="22" t="s">
        <v>149</v>
      </c>
      <c r="D5637" s="23" t="s">
        <v>24173</v>
      </c>
    </row>
    <row r="5638" spans="1:4" ht="33.950000000000003" customHeight="1" x14ac:dyDescent="0.2">
      <c r="A5638" s="20" t="s">
        <v>24174</v>
      </c>
      <c r="B5638" s="21" t="s">
        <v>24175</v>
      </c>
      <c r="C5638" s="22" t="s">
        <v>228</v>
      </c>
      <c r="D5638" s="23" t="s">
        <v>24176</v>
      </c>
    </row>
    <row r="5639" spans="1:4" ht="33.950000000000003" customHeight="1" x14ac:dyDescent="0.2">
      <c r="A5639" s="20" t="s">
        <v>24177</v>
      </c>
      <c r="B5639" s="21" t="s">
        <v>24178</v>
      </c>
      <c r="C5639" s="22" t="s">
        <v>228</v>
      </c>
      <c r="D5639" s="23" t="s">
        <v>24179</v>
      </c>
    </row>
    <row r="5640" spans="1:4" ht="33.950000000000003" customHeight="1" x14ac:dyDescent="0.2">
      <c r="A5640" s="20" t="s">
        <v>24180</v>
      </c>
      <c r="B5640" s="21" t="s">
        <v>24181</v>
      </c>
      <c r="C5640" s="22" t="s">
        <v>149</v>
      </c>
      <c r="D5640" s="23" t="s">
        <v>10393</v>
      </c>
    </row>
    <row r="5641" spans="1:4" ht="33.950000000000003" customHeight="1" x14ac:dyDescent="0.2">
      <c r="A5641" s="20" t="s">
        <v>24182</v>
      </c>
      <c r="B5641" s="21" t="s">
        <v>24183</v>
      </c>
      <c r="C5641" s="22" t="s">
        <v>149</v>
      </c>
      <c r="D5641" s="23" t="s">
        <v>24184</v>
      </c>
    </row>
    <row r="5642" spans="1:4" ht="33.950000000000003" customHeight="1" x14ac:dyDescent="0.2">
      <c r="A5642" s="20" t="s">
        <v>24185</v>
      </c>
      <c r="B5642" s="21" t="s">
        <v>24186</v>
      </c>
      <c r="C5642" s="22" t="s">
        <v>149</v>
      </c>
      <c r="D5642" s="23" t="s">
        <v>10320</v>
      </c>
    </row>
    <row r="5643" spans="1:4" ht="33.950000000000003" customHeight="1" x14ac:dyDescent="0.2">
      <c r="A5643" s="20" t="s">
        <v>24187</v>
      </c>
      <c r="B5643" s="21" t="s">
        <v>24188</v>
      </c>
      <c r="C5643" s="22" t="s">
        <v>149</v>
      </c>
      <c r="D5643" s="23" t="s">
        <v>11491</v>
      </c>
    </row>
    <row r="5644" spans="1:4" ht="33.950000000000003" customHeight="1" x14ac:dyDescent="0.2">
      <c r="A5644" s="20" t="s">
        <v>24189</v>
      </c>
      <c r="B5644" s="21" t="s">
        <v>24190</v>
      </c>
      <c r="C5644" s="22" t="s">
        <v>228</v>
      </c>
      <c r="D5644" s="23" t="s">
        <v>15139</v>
      </c>
    </row>
    <row r="5645" spans="1:4" ht="33.950000000000003" customHeight="1" x14ac:dyDescent="0.2">
      <c r="A5645" s="20" t="s">
        <v>24191</v>
      </c>
      <c r="B5645" s="21" t="s">
        <v>24192</v>
      </c>
      <c r="C5645" s="22" t="s">
        <v>228</v>
      </c>
      <c r="D5645" s="23" t="s">
        <v>24193</v>
      </c>
    </row>
    <row r="5646" spans="1:4" ht="33.950000000000003" customHeight="1" x14ac:dyDescent="0.2">
      <c r="A5646" s="20" t="s">
        <v>24194</v>
      </c>
      <c r="B5646" s="21" t="s">
        <v>24195</v>
      </c>
      <c r="C5646" s="22" t="s">
        <v>228</v>
      </c>
      <c r="D5646" s="23" t="s">
        <v>22891</v>
      </c>
    </row>
    <row r="5647" spans="1:4" ht="33.950000000000003" customHeight="1" x14ac:dyDescent="0.2">
      <c r="A5647" s="20" t="s">
        <v>24196</v>
      </c>
      <c r="B5647" s="21" t="s">
        <v>24197</v>
      </c>
      <c r="C5647" s="22" t="s">
        <v>228</v>
      </c>
      <c r="D5647" s="23" t="s">
        <v>24198</v>
      </c>
    </row>
    <row r="5648" spans="1:4" ht="33.950000000000003" customHeight="1" x14ac:dyDescent="0.2">
      <c r="A5648" s="20" t="s">
        <v>24199</v>
      </c>
      <c r="B5648" s="21" t="s">
        <v>24200</v>
      </c>
      <c r="C5648" s="22" t="s">
        <v>228</v>
      </c>
      <c r="D5648" s="23" t="s">
        <v>24201</v>
      </c>
    </row>
    <row r="5649" spans="1:4" ht="33.950000000000003" customHeight="1" x14ac:dyDescent="0.2">
      <c r="A5649" s="20" t="s">
        <v>24202</v>
      </c>
      <c r="B5649" s="21" t="s">
        <v>24203</v>
      </c>
      <c r="C5649" s="22" t="s">
        <v>228</v>
      </c>
      <c r="D5649" s="23" t="s">
        <v>24204</v>
      </c>
    </row>
    <row r="5650" spans="1:4" ht="33.950000000000003" customHeight="1" x14ac:dyDescent="0.2">
      <c r="A5650" s="20" t="s">
        <v>24205</v>
      </c>
      <c r="B5650" s="21" t="s">
        <v>24206</v>
      </c>
      <c r="C5650" s="22" t="s">
        <v>228</v>
      </c>
      <c r="D5650" s="23" t="s">
        <v>24207</v>
      </c>
    </row>
    <row r="5651" spans="1:4" ht="33.950000000000003" customHeight="1" x14ac:dyDescent="0.2">
      <c r="A5651" s="20" t="s">
        <v>24208</v>
      </c>
      <c r="B5651" s="21" t="s">
        <v>24209</v>
      </c>
      <c r="C5651" s="22" t="s">
        <v>228</v>
      </c>
      <c r="D5651" s="23" t="s">
        <v>24210</v>
      </c>
    </row>
    <row r="5652" spans="1:4" ht="33.950000000000003" customHeight="1" x14ac:dyDescent="0.2">
      <c r="A5652" s="20" t="s">
        <v>24211</v>
      </c>
      <c r="B5652" s="21" t="s">
        <v>24212</v>
      </c>
      <c r="C5652" s="22" t="s">
        <v>228</v>
      </c>
      <c r="D5652" s="23" t="s">
        <v>24213</v>
      </c>
    </row>
    <row r="5653" spans="1:4" ht="33.950000000000003" customHeight="1" x14ac:dyDescent="0.2">
      <c r="A5653" s="20" t="s">
        <v>24214</v>
      </c>
      <c r="B5653" s="21" t="s">
        <v>24215</v>
      </c>
      <c r="C5653" s="22" t="s">
        <v>228</v>
      </c>
      <c r="D5653" s="23" t="s">
        <v>24216</v>
      </c>
    </row>
    <row r="5654" spans="1:4" ht="33.950000000000003" customHeight="1" x14ac:dyDescent="0.2">
      <c r="A5654" s="20" t="s">
        <v>24217</v>
      </c>
      <c r="B5654" s="21" t="s">
        <v>24218</v>
      </c>
      <c r="C5654" s="22" t="s">
        <v>149</v>
      </c>
      <c r="D5654" s="23" t="s">
        <v>24219</v>
      </c>
    </row>
    <row r="5655" spans="1:4" ht="33.950000000000003" customHeight="1" x14ac:dyDescent="0.2">
      <c r="A5655" s="20" t="s">
        <v>24220</v>
      </c>
      <c r="B5655" s="21" t="s">
        <v>24221</v>
      </c>
      <c r="C5655" s="22" t="s">
        <v>228</v>
      </c>
      <c r="D5655" s="23" t="s">
        <v>14041</v>
      </c>
    </row>
    <row r="5656" spans="1:4" ht="33.950000000000003" customHeight="1" x14ac:dyDescent="0.2">
      <c r="A5656" s="20" t="s">
        <v>24222</v>
      </c>
      <c r="B5656" s="21" t="s">
        <v>24223</v>
      </c>
      <c r="C5656" s="22" t="s">
        <v>228</v>
      </c>
      <c r="D5656" s="23" t="s">
        <v>24224</v>
      </c>
    </row>
    <row r="5657" spans="1:4" ht="33.950000000000003" customHeight="1" x14ac:dyDescent="0.2">
      <c r="A5657" s="20" t="s">
        <v>24225</v>
      </c>
      <c r="B5657" s="21" t="s">
        <v>24226</v>
      </c>
      <c r="C5657" s="22" t="s">
        <v>228</v>
      </c>
      <c r="D5657" s="23" t="s">
        <v>24227</v>
      </c>
    </row>
    <row r="5658" spans="1:4" ht="33.950000000000003" customHeight="1" x14ac:dyDescent="0.2">
      <c r="A5658" s="20" t="s">
        <v>24228</v>
      </c>
      <c r="B5658" s="21" t="s">
        <v>24229</v>
      </c>
      <c r="C5658" s="22" t="s">
        <v>228</v>
      </c>
      <c r="D5658" s="23" t="s">
        <v>24230</v>
      </c>
    </row>
    <row r="5659" spans="1:4" ht="33.950000000000003" customHeight="1" x14ac:dyDescent="0.2">
      <c r="A5659" s="20" t="s">
        <v>24231</v>
      </c>
      <c r="B5659" s="21" t="s">
        <v>24232</v>
      </c>
      <c r="C5659" s="22" t="s">
        <v>228</v>
      </c>
      <c r="D5659" s="23" t="s">
        <v>24233</v>
      </c>
    </row>
    <row r="5660" spans="1:4" ht="33.950000000000003" customHeight="1" x14ac:dyDescent="0.2">
      <c r="A5660" s="20" t="s">
        <v>24234</v>
      </c>
      <c r="B5660" s="21" t="s">
        <v>24235</v>
      </c>
      <c r="C5660" s="22" t="s">
        <v>228</v>
      </c>
      <c r="D5660" s="23" t="s">
        <v>24236</v>
      </c>
    </row>
    <row r="5661" spans="1:4" ht="33.950000000000003" customHeight="1" x14ac:dyDescent="0.2">
      <c r="A5661" s="20" t="s">
        <v>24237</v>
      </c>
      <c r="B5661" s="21" t="s">
        <v>24238</v>
      </c>
      <c r="C5661" s="22" t="s">
        <v>228</v>
      </c>
      <c r="D5661" s="23" t="s">
        <v>24239</v>
      </c>
    </row>
    <row r="5662" spans="1:4" ht="33.950000000000003" customHeight="1" x14ac:dyDescent="0.2">
      <c r="A5662" s="20" t="s">
        <v>24240</v>
      </c>
      <c r="B5662" s="21" t="s">
        <v>24241</v>
      </c>
      <c r="C5662" s="22" t="s">
        <v>228</v>
      </c>
      <c r="D5662" s="23" t="s">
        <v>24242</v>
      </c>
    </row>
    <row r="5663" spans="1:4" ht="33.950000000000003" customHeight="1" x14ac:dyDescent="0.2">
      <c r="A5663" s="20" t="s">
        <v>24243</v>
      </c>
      <c r="B5663" s="21" t="s">
        <v>24244</v>
      </c>
      <c r="C5663" s="22" t="s">
        <v>228</v>
      </c>
      <c r="D5663" s="23" t="s">
        <v>24245</v>
      </c>
    </row>
    <row r="5664" spans="1:4" ht="33.950000000000003" customHeight="1" x14ac:dyDescent="0.2">
      <c r="A5664" s="20" t="s">
        <v>24246</v>
      </c>
      <c r="B5664" s="21" t="s">
        <v>24247</v>
      </c>
      <c r="C5664" s="22" t="s">
        <v>228</v>
      </c>
      <c r="D5664" s="23" t="s">
        <v>24248</v>
      </c>
    </row>
    <row r="5665" spans="1:4" ht="33.950000000000003" customHeight="1" x14ac:dyDescent="0.2">
      <c r="A5665" s="20" t="s">
        <v>24249</v>
      </c>
      <c r="B5665" s="21" t="s">
        <v>24250</v>
      </c>
      <c r="C5665" s="22" t="s">
        <v>228</v>
      </c>
      <c r="D5665" s="23" t="s">
        <v>11447</v>
      </c>
    </row>
    <row r="5666" spans="1:4" ht="33.950000000000003" customHeight="1" x14ac:dyDescent="0.2">
      <c r="A5666" s="20" t="s">
        <v>24251</v>
      </c>
      <c r="B5666" s="21" t="s">
        <v>24252</v>
      </c>
      <c r="C5666" s="22" t="s">
        <v>149</v>
      </c>
      <c r="D5666" s="23" t="s">
        <v>11444</v>
      </c>
    </row>
    <row r="5667" spans="1:4" ht="33.950000000000003" customHeight="1" x14ac:dyDescent="0.2">
      <c r="A5667" s="20" t="s">
        <v>24253</v>
      </c>
      <c r="B5667" s="21" t="s">
        <v>24254</v>
      </c>
      <c r="C5667" s="22" t="s">
        <v>228</v>
      </c>
      <c r="D5667" s="23" t="s">
        <v>21116</v>
      </c>
    </row>
    <row r="5668" spans="1:4" ht="33.950000000000003" customHeight="1" x14ac:dyDescent="0.2">
      <c r="A5668" s="20" t="s">
        <v>24255</v>
      </c>
      <c r="B5668" s="21" t="s">
        <v>24256</v>
      </c>
      <c r="C5668" s="22" t="s">
        <v>228</v>
      </c>
      <c r="D5668" s="23" t="s">
        <v>24257</v>
      </c>
    </row>
    <row r="5669" spans="1:4" ht="33.950000000000003" customHeight="1" x14ac:dyDescent="0.2">
      <c r="A5669" s="20" t="s">
        <v>24258</v>
      </c>
      <c r="B5669" s="21" t="s">
        <v>24259</v>
      </c>
      <c r="C5669" s="22" t="s">
        <v>149</v>
      </c>
      <c r="D5669" s="23" t="s">
        <v>10326</v>
      </c>
    </row>
    <row r="5670" spans="1:4" ht="33.950000000000003" customHeight="1" x14ac:dyDescent="0.2">
      <c r="A5670" s="20" t="s">
        <v>24260</v>
      </c>
      <c r="B5670" s="21" t="s">
        <v>24261</v>
      </c>
      <c r="C5670" s="22" t="s">
        <v>149</v>
      </c>
      <c r="D5670" s="23" t="s">
        <v>24262</v>
      </c>
    </row>
    <row r="5671" spans="1:4" ht="33.950000000000003" customHeight="1" x14ac:dyDescent="0.2">
      <c r="A5671" s="20" t="s">
        <v>24263</v>
      </c>
      <c r="B5671" s="21" t="s">
        <v>24264</v>
      </c>
      <c r="C5671" s="22" t="s">
        <v>149</v>
      </c>
      <c r="D5671" s="23" t="s">
        <v>24265</v>
      </c>
    </row>
    <row r="5672" spans="1:4" ht="33.950000000000003" customHeight="1" x14ac:dyDescent="0.2">
      <c r="A5672" s="20" t="s">
        <v>24266</v>
      </c>
      <c r="B5672" s="21" t="s">
        <v>24267</v>
      </c>
      <c r="C5672" s="22" t="s">
        <v>149</v>
      </c>
      <c r="D5672" s="23" t="s">
        <v>24268</v>
      </c>
    </row>
    <row r="5673" spans="1:4" ht="33.950000000000003" customHeight="1" x14ac:dyDescent="0.2">
      <c r="A5673" s="20" t="s">
        <v>24269</v>
      </c>
      <c r="B5673" s="21" t="s">
        <v>24270</v>
      </c>
      <c r="C5673" s="22" t="s">
        <v>149</v>
      </c>
      <c r="D5673" s="23" t="s">
        <v>24271</v>
      </c>
    </row>
    <row r="5674" spans="1:4" ht="33.950000000000003" customHeight="1" x14ac:dyDescent="0.2">
      <c r="A5674" s="20" t="s">
        <v>24272</v>
      </c>
      <c r="B5674" s="21" t="s">
        <v>24273</v>
      </c>
      <c r="C5674" s="22" t="s">
        <v>149</v>
      </c>
      <c r="D5674" s="23" t="s">
        <v>24274</v>
      </c>
    </row>
    <row r="5675" spans="1:4" ht="33.950000000000003" customHeight="1" x14ac:dyDescent="0.2">
      <c r="A5675" s="20" t="s">
        <v>24275</v>
      </c>
      <c r="B5675" s="21" t="s">
        <v>24276</v>
      </c>
      <c r="C5675" s="22" t="s">
        <v>149</v>
      </c>
      <c r="D5675" s="23" t="s">
        <v>24277</v>
      </c>
    </row>
    <row r="5676" spans="1:4" ht="33.950000000000003" customHeight="1" x14ac:dyDescent="0.2">
      <c r="A5676" s="20" t="s">
        <v>24278</v>
      </c>
      <c r="B5676" s="21" t="s">
        <v>24279</v>
      </c>
      <c r="C5676" s="22" t="s">
        <v>149</v>
      </c>
      <c r="D5676" s="23" t="s">
        <v>24280</v>
      </c>
    </row>
    <row r="5677" spans="1:4" ht="33.950000000000003" customHeight="1" x14ac:dyDescent="0.2">
      <c r="A5677" s="20" t="s">
        <v>24281</v>
      </c>
      <c r="B5677" s="21" t="s">
        <v>24282</v>
      </c>
      <c r="C5677" s="22" t="s">
        <v>149</v>
      </c>
      <c r="D5677" s="23" t="s">
        <v>24283</v>
      </c>
    </row>
    <row r="5678" spans="1:4" ht="33.950000000000003" customHeight="1" x14ac:dyDescent="0.2">
      <c r="A5678" s="20" t="s">
        <v>24284</v>
      </c>
      <c r="B5678" s="21" t="s">
        <v>24285</v>
      </c>
      <c r="C5678" s="22" t="s">
        <v>149</v>
      </c>
      <c r="D5678" s="23" t="s">
        <v>23842</v>
      </c>
    </row>
    <row r="5679" spans="1:4" ht="33.950000000000003" customHeight="1" x14ac:dyDescent="0.2">
      <c r="A5679" s="20" t="s">
        <v>24286</v>
      </c>
      <c r="B5679" s="21" t="s">
        <v>24287</v>
      </c>
      <c r="C5679" s="22" t="s">
        <v>149</v>
      </c>
      <c r="D5679" s="23" t="s">
        <v>24288</v>
      </c>
    </row>
    <row r="5680" spans="1:4" ht="33.950000000000003" customHeight="1" x14ac:dyDescent="0.2">
      <c r="A5680" s="20" t="s">
        <v>24289</v>
      </c>
      <c r="B5680" s="21" t="s">
        <v>24290</v>
      </c>
      <c r="C5680" s="22" t="s">
        <v>149</v>
      </c>
      <c r="D5680" s="23" t="s">
        <v>24291</v>
      </c>
    </row>
    <row r="5681" spans="1:4" ht="33.950000000000003" customHeight="1" x14ac:dyDescent="0.2">
      <c r="A5681" s="20" t="s">
        <v>24292</v>
      </c>
      <c r="B5681" s="21" t="s">
        <v>24293</v>
      </c>
      <c r="C5681" s="22" t="s">
        <v>149</v>
      </c>
      <c r="D5681" s="23" t="s">
        <v>24294</v>
      </c>
    </row>
    <row r="5682" spans="1:4" ht="33.950000000000003" customHeight="1" x14ac:dyDescent="0.2">
      <c r="A5682" s="20" t="s">
        <v>24295</v>
      </c>
      <c r="B5682" s="21" t="s">
        <v>24296</v>
      </c>
      <c r="C5682" s="22" t="s">
        <v>149</v>
      </c>
      <c r="D5682" s="23" t="s">
        <v>24297</v>
      </c>
    </row>
    <row r="5683" spans="1:4" ht="33.950000000000003" customHeight="1" x14ac:dyDescent="0.2">
      <c r="A5683" s="20" t="s">
        <v>24298</v>
      </c>
      <c r="B5683" s="21" t="s">
        <v>24299</v>
      </c>
      <c r="C5683" s="22" t="s">
        <v>149</v>
      </c>
      <c r="D5683" s="23" t="s">
        <v>23834</v>
      </c>
    </row>
    <row r="5684" spans="1:4" ht="33.950000000000003" customHeight="1" x14ac:dyDescent="0.2">
      <c r="A5684" s="20" t="s">
        <v>24300</v>
      </c>
      <c r="B5684" s="21" t="s">
        <v>24301</v>
      </c>
      <c r="C5684" s="22" t="s">
        <v>149</v>
      </c>
      <c r="D5684" s="23" t="s">
        <v>24302</v>
      </c>
    </row>
    <row r="5685" spans="1:4" ht="33.950000000000003" customHeight="1" x14ac:dyDescent="0.2">
      <c r="A5685" s="20" t="s">
        <v>24303</v>
      </c>
      <c r="B5685" s="21" t="s">
        <v>24304</v>
      </c>
      <c r="C5685" s="22" t="s">
        <v>149</v>
      </c>
      <c r="D5685" s="23" t="s">
        <v>24305</v>
      </c>
    </row>
    <row r="5686" spans="1:4" ht="33.950000000000003" customHeight="1" x14ac:dyDescent="0.2">
      <c r="A5686" s="20" t="s">
        <v>24306</v>
      </c>
      <c r="B5686" s="21" t="s">
        <v>24307</v>
      </c>
      <c r="C5686" s="22" t="s">
        <v>149</v>
      </c>
      <c r="D5686" s="23" t="s">
        <v>23746</v>
      </c>
    </row>
    <row r="5687" spans="1:4" ht="33.950000000000003" customHeight="1" x14ac:dyDescent="0.2">
      <c r="A5687" s="20" t="s">
        <v>24308</v>
      </c>
      <c r="B5687" s="21" t="s">
        <v>24309</v>
      </c>
      <c r="C5687" s="22" t="s">
        <v>149</v>
      </c>
      <c r="D5687" s="23" t="s">
        <v>24310</v>
      </c>
    </row>
    <row r="5688" spans="1:4" ht="33.950000000000003" customHeight="1" x14ac:dyDescent="0.2">
      <c r="A5688" s="20" t="s">
        <v>24311</v>
      </c>
      <c r="B5688" s="21" t="s">
        <v>24312</v>
      </c>
      <c r="C5688" s="22" t="s">
        <v>149</v>
      </c>
      <c r="D5688" s="23" t="s">
        <v>24213</v>
      </c>
    </row>
    <row r="5689" spans="1:4" ht="33.950000000000003" customHeight="1" x14ac:dyDescent="0.2">
      <c r="A5689" s="20" t="s">
        <v>24313</v>
      </c>
      <c r="B5689" s="21" t="s">
        <v>24314</v>
      </c>
      <c r="C5689" s="22" t="s">
        <v>149</v>
      </c>
      <c r="D5689" s="23" t="s">
        <v>24315</v>
      </c>
    </row>
    <row r="5690" spans="1:4" ht="33.950000000000003" customHeight="1" x14ac:dyDescent="0.2">
      <c r="A5690" s="20" t="s">
        <v>24316</v>
      </c>
      <c r="B5690" s="21" t="s">
        <v>24317</v>
      </c>
      <c r="C5690" s="22" t="s">
        <v>149</v>
      </c>
      <c r="D5690" s="23" t="s">
        <v>24318</v>
      </c>
    </row>
    <row r="5691" spans="1:4" ht="33.950000000000003" customHeight="1" x14ac:dyDescent="0.2">
      <c r="A5691" s="20" t="s">
        <v>24319</v>
      </c>
      <c r="B5691" s="21" t="s">
        <v>24320</v>
      </c>
      <c r="C5691" s="22" t="s">
        <v>149</v>
      </c>
      <c r="D5691" s="23" t="s">
        <v>24321</v>
      </c>
    </row>
    <row r="5692" spans="1:4" ht="33.950000000000003" customHeight="1" x14ac:dyDescent="0.2">
      <c r="A5692" s="20" t="s">
        <v>24322</v>
      </c>
      <c r="B5692" s="21" t="s">
        <v>24323</v>
      </c>
      <c r="C5692" s="22" t="s">
        <v>149</v>
      </c>
      <c r="D5692" s="23" t="s">
        <v>24324</v>
      </c>
    </row>
    <row r="5693" spans="1:4" ht="33.950000000000003" customHeight="1" x14ac:dyDescent="0.2">
      <c r="A5693" s="20" t="s">
        <v>24325</v>
      </c>
      <c r="B5693" s="21" t="s">
        <v>24326</v>
      </c>
      <c r="C5693" s="22" t="s">
        <v>149</v>
      </c>
      <c r="D5693" s="23" t="s">
        <v>22943</v>
      </c>
    </row>
    <row r="5694" spans="1:4" ht="33.950000000000003" customHeight="1" x14ac:dyDescent="0.2">
      <c r="A5694" s="20" t="s">
        <v>24327</v>
      </c>
      <c r="B5694" s="21" t="s">
        <v>24328</v>
      </c>
      <c r="C5694" s="22" t="s">
        <v>149</v>
      </c>
      <c r="D5694" s="23" t="s">
        <v>24329</v>
      </c>
    </row>
    <row r="5695" spans="1:4" ht="33.950000000000003" customHeight="1" x14ac:dyDescent="0.2">
      <c r="A5695" s="20" t="s">
        <v>24330</v>
      </c>
      <c r="B5695" s="21" t="s">
        <v>24331</v>
      </c>
      <c r="C5695" s="22" t="s">
        <v>149</v>
      </c>
      <c r="D5695" s="23" t="s">
        <v>24332</v>
      </c>
    </row>
    <row r="5696" spans="1:4" ht="33.950000000000003" customHeight="1" x14ac:dyDescent="0.2">
      <c r="A5696" s="20" t="s">
        <v>24333</v>
      </c>
      <c r="B5696" s="21" t="s">
        <v>24334</v>
      </c>
      <c r="C5696" s="22" t="s">
        <v>149</v>
      </c>
      <c r="D5696" s="23" t="s">
        <v>24335</v>
      </c>
    </row>
    <row r="5697" spans="1:4" ht="33.950000000000003" customHeight="1" x14ac:dyDescent="0.2">
      <c r="A5697" s="20" t="s">
        <v>24336</v>
      </c>
      <c r="B5697" s="21" t="s">
        <v>24337</v>
      </c>
      <c r="C5697" s="22" t="s">
        <v>149</v>
      </c>
      <c r="D5697" s="23" t="s">
        <v>24338</v>
      </c>
    </row>
    <row r="5698" spans="1:4" ht="33.950000000000003" customHeight="1" x14ac:dyDescent="0.2">
      <c r="A5698" s="20" t="s">
        <v>24339</v>
      </c>
      <c r="B5698" s="21" t="s">
        <v>24340</v>
      </c>
      <c r="C5698" s="22" t="s">
        <v>149</v>
      </c>
      <c r="D5698" s="23" t="s">
        <v>24341</v>
      </c>
    </row>
    <row r="5699" spans="1:4" ht="33.950000000000003" customHeight="1" x14ac:dyDescent="0.2">
      <c r="A5699" s="20" t="s">
        <v>24342</v>
      </c>
      <c r="B5699" s="21" t="s">
        <v>24343</v>
      </c>
      <c r="C5699" s="22" t="s">
        <v>149</v>
      </c>
      <c r="D5699" s="23" t="s">
        <v>24344</v>
      </c>
    </row>
    <row r="5700" spans="1:4" ht="33.950000000000003" customHeight="1" x14ac:dyDescent="0.2">
      <c r="A5700" s="20" t="s">
        <v>24345</v>
      </c>
      <c r="B5700" s="21" t="s">
        <v>24346</v>
      </c>
      <c r="C5700" s="22" t="s">
        <v>205</v>
      </c>
      <c r="D5700" s="23" t="s">
        <v>9964</v>
      </c>
    </row>
    <row r="5701" spans="1:4" ht="33.950000000000003" customHeight="1" x14ac:dyDescent="0.2">
      <c r="A5701" s="20" t="s">
        <v>24347</v>
      </c>
      <c r="B5701" s="21" t="s">
        <v>24348</v>
      </c>
      <c r="C5701" s="22" t="s">
        <v>643</v>
      </c>
      <c r="D5701" s="23" t="s">
        <v>24349</v>
      </c>
    </row>
    <row r="5702" spans="1:4" ht="33.950000000000003" customHeight="1" x14ac:dyDescent="0.2">
      <c r="A5702" s="20" t="s">
        <v>24350</v>
      </c>
      <c r="B5702" s="21" t="s">
        <v>24351</v>
      </c>
      <c r="C5702" s="22" t="s">
        <v>643</v>
      </c>
      <c r="D5702" s="23" t="s">
        <v>24352</v>
      </c>
    </row>
    <row r="5703" spans="1:4" ht="33.950000000000003" customHeight="1" x14ac:dyDescent="0.2">
      <c r="A5703" s="20" t="s">
        <v>24353</v>
      </c>
      <c r="B5703" s="21" t="s">
        <v>24354</v>
      </c>
      <c r="C5703" s="22" t="s">
        <v>643</v>
      </c>
      <c r="D5703" s="23" t="s">
        <v>19934</v>
      </c>
    </row>
    <row r="5704" spans="1:4" ht="33.950000000000003" customHeight="1" x14ac:dyDescent="0.2">
      <c r="A5704" s="20" t="s">
        <v>24355</v>
      </c>
      <c r="B5704" s="21" t="s">
        <v>24356</v>
      </c>
      <c r="C5704" s="22" t="s">
        <v>643</v>
      </c>
      <c r="D5704" s="23" t="s">
        <v>24357</v>
      </c>
    </row>
    <row r="5705" spans="1:4" ht="33.950000000000003" customHeight="1" x14ac:dyDescent="0.2">
      <c r="A5705" s="20" t="s">
        <v>24358</v>
      </c>
      <c r="B5705" s="21" t="s">
        <v>24359</v>
      </c>
      <c r="C5705" s="22" t="s">
        <v>643</v>
      </c>
      <c r="D5705" s="23" t="s">
        <v>19347</v>
      </c>
    </row>
    <row r="5706" spans="1:4" ht="33.950000000000003" customHeight="1" x14ac:dyDescent="0.2">
      <c r="A5706" s="20" t="s">
        <v>24360</v>
      </c>
      <c r="B5706" s="21" t="s">
        <v>24361</v>
      </c>
      <c r="C5706" s="22" t="s">
        <v>643</v>
      </c>
      <c r="D5706" s="23" t="s">
        <v>15289</v>
      </c>
    </row>
    <row r="5707" spans="1:4" ht="33.950000000000003" customHeight="1" x14ac:dyDescent="0.2">
      <c r="A5707" s="20" t="s">
        <v>24362</v>
      </c>
      <c r="B5707" s="21" t="s">
        <v>24363</v>
      </c>
      <c r="C5707" s="22" t="s">
        <v>149</v>
      </c>
      <c r="D5707" s="23" t="s">
        <v>21113</v>
      </c>
    </row>
    <row r="5708" spans="1:4" ht="33.950000000000003" customHeight="1" x14ac:dyDescent="0.2">
      <c r="A5708" s="20" t="s">
        <v>24364</v>
      </c>
      <c r="B5708" s="21" t="s">
        <v>24365</v>
      </c>
      <c r="C5708" s="22" t="s">
        <v>149</v>
      </c>
      <c r="D5708" s="23" t="s">
        <v>24366</v>
      </c>
    </row>
    <row r="5709" spans="1:4" ht="33.950000000000003" customHeight="1" x14ac:dyDescent="0.2">
      <c r="A5709" s="20" t="s">
        <v>24367</v>
      </c>
      <c r="B5709" s="21" t="s">
        <v>24368</v>
      </c>
      <c r="C5709" s="22" t="s">
        <v>149</v>
      </c>
      <c r="D5709" s="23" t="s">
        <v>24369</v>
      </c>
    </row>
    <row r="5710" spans="1:4" ht="33.950000000000003" customHeight="1" x14ac:dyDescent="0.2">
      <c r="A5710" s="20" t="s">
        <v>24370</v>
      </c>
      <c r="B5710" s="21" t="s">
        <v>24371</v>
      </c>
      <c r="C5710" s="22" t="s">
        <v>149</v>
      </c>
      <c r="D5710" s="23" t="s">
        <v>24372</v>
      </c>
    </row>
    <row r="5711" spans="1:4" ht="33.950000000000003" customHeight="1" x14ac:dyDescent="0.2">
      <c r="A5711" s="20" t="s">
        <v>24373</v>
      </c>
      <c r="B5711" s="21" t="s">
        <v>24374</v>
      </c>
      <c r="C5711" s="22" t="s">
        <v>149</v>
      </c>
      <c r="D5711" s="23" t="s">
        <v>24375</v>
      </c>
    </row>
    <row r="5712" spans="1:4" ht="33.950000000000003" customHeight="1" x14ac:dyDescent="0.2">
      <c r="A5712" s="20" t="s">
        <v>24376</v>
      </c>
      <c r="B5712" s="21" t="s">
        <v>24377</v>
      </c>
      <c r="C5712" s="22" t="s">
        <v>149</v>
      </c>
      <c r="D5712" s="23" t="s">
        <v>16199</v>
      </c>
    </row>
    <row r="5713" spans="1:4" ht="33.950000000000003" customHeight="1" x14ac:dyDescent="0.2">
      <c r="A5713" s="20" t="s">
        <v>24378</v>
      </c>
      <c r="B5713" s="21" t="s">
        <v>24379</v>
      </c>
      <c r="C5713" s="22" t="s">
        <v>149</v>
      </c>
      <c r="D5713" s="23" t="s">
        <v>13560</v>
      </c>
    </row>
    <row r="5714" spans="1:4" ht="33.950000000000003" customHeight="1" x14ac:dyDescent="0.2">
      <c r="A5714" s="20" t="s">
        <v>24380</v>
      </c>
      <c r="B5714" s="21" t="s">
        <v>24381</v>
      </c>
      <c r="C5714" s="22" t="s">
        <v>149</v>
      </c>
      <c r="D5714" s="23" t="s">
        <v>19200</v>
      </c>
    </row>
    <row r="5715" spans="1:4" ht="33.950000000000003" customHeight="1" x14ac:dyDescent="0.2">
      <c r="A5715" s="20" t="s">
        <v>24382</v>
      </c>
      <c r="B5715" s="21" t="s">
        <v>24383</v>
      </c>
      <c r="C5715" s="22" t="s">
        <v>149</v>
      </c>
      <c r="D5715" s="23" t="s">
        <v>24384</v>
      </c>
    </row>
    <row r="5716" spans="1:4" ht="33.950000000000003" customHeight="1" x14ac:dyDescent="0.2">
      <c r="A5716" s="20" t="s">
        <v>24385</v>
      </c>
      <c r="B5716" s="21" t="s">
        <v>24386</v>
      </c>
      <c r="C5716" s="22" t="s">
        <v>149</v>
      </c>
      <c r="D5716" s="23" t="s">
        <v>24387</v>
      </c>
    </row>
    <row r="5717" spans="1:4" ht="33.950000000000003" customHeight="1" x14ac:dyDescent="0.2">
      <c r="A5717" s="20" t="s">
        <v>24388</v>
      </c>
      <c r="B5717" s="21" t="s">
        <v>24389</v>
      </c>
      <c r="C5717" s="22" t="s">
        <v>149</v>
      </c>
      <c r="D5717" s="23" t="s">
        <v>24390</v>
      </c>
    </row>
    <row r="5718" spans="1:4" ht="33.950000000000003" customHeight="1" x14ac:dyDescent="0.2">
      <c r="A5718" s="20" t="s">
        <v>24391</v>
      </c>
      <c r="B5718" s="21" t="s">
        <v>24392</v>
      </c>
      <c r="C5718" s="22" t="s">
        <v>149</v>
      </c>
      <c r="D5718" s="23" t="s">
        <v>22140</v>
      </c>
    </row>
    <row r="5719" spans="1:4" ht="33.950000000000003" customHeight="1" x14ac:dyDescent="0.2">
      <c r="A5719" s="20" t="s">
        <v>24393</v>
      </c>
      <c r="B5719" s="21" t="s">
        <v>24394</v>
      </c>
      <c r="C5719" s="22" t="s">
        <v>149</v>
      </c>
      <c r="D5719" s="23" t="s">
        <v>20786</v>
      </c>
    </row>
    <row r="5720" spans="1:4" ht="33.950000000000003" customHeight="1" x14ac:dyDescent="0.2">
      <c r="A5720" s="20" t="s">
        <v>24395</v>
      </c>
      <c r="B5720" s="21" t="s">
        <v>24396</v>
      </c>
      <c r="C5720" s="22" t="s">
        <v>149</v>
      </c>
      <c r="D5720" s="23" t="s">
        <v>24397</v>
      </c>
    </row>
    <row r="5721" spans="1:4" ht="33.950000000000003" customHeight="1" x14ac:dyDescent="0.2">
      <c r="A5721" s="20" t="s">
        <v>24398</v>
      </c>
      <c r="B5721" s="21" t="s">
        <v>24399</v>
      </c>
      <c r="C5721" s="22" t="s">
        <v>228</v>
      </c>
      <c r="D5721" s="23" t="s">
        <v>24400</v>
      </c>
    </row>
    <row r="5722" spans="1:4" ht="33.950000000000003" customHeight="1" x14ac:dyDescent="0.2">
      <c r="A5722" s="20" t="s">
        <v>24401</v>
      </c>
      <c r="B5722" s="21" t="s">
        <v>24402</v>
      </c>
      <c r="C5722" s="22" t="s">
        <v>228</v>
      </c>
      <c r="D5722" s="23" t="s">
        <v>24403</v>
      </c>
    </row>
    <row r="5723" spans="1:4" ht="33.950000000000003" customHeight="1" x14ac:dyDescent="0.2">
      <c r="A5723" s="20" t="s">
        <v>24404</v>
      </c>
      <c r="B5723" s="21" t="s">
        <v>24405</v>
      </c>
      <c r="C5723" s="22" t="s">
        <v>149</v>
      </c>
      <c r="D5723" s="23" t="s">
        <v>15960</v>
      </c>
    </row>
    <row r="5724" spans="1:4" ht="33.950000000000003" customHeight="1" x14ac:dyDescent="0.2">
      <c r="A5724" s="20" t="s">
        <v>24406</v>
      </c>
      <c r="B5724" s="21" t="s">
        <v>24407</v>
      </c>
      <c r="C5724" s="22" t="s">
        <v>228</v>
      </c>
      <c r="D5724" s="23" t="s">
        <v>24408</v>
      </c>
    </row>
    <row r="5725" spans="1:4" ht="33.950000000000003" customHeight="1" x14ac:dyDescent="0.2">
      <c r="A5725" s="20" t="s">
        <v>24409</v>
      </c>
      <c r="B5725" s="21" t="s">
        <v>24410</v>
      </c>
      <c r="C5725" s="22" t="s">
        <v>228</v>
      </c>
      <c r="D5725" s="23" t="s">
        <v>24411</v>
      </c>
    </row>
    <row r="5726" spans="1:4" ht="33.950000000000003" customHeight="1" x14ac:dyDescent="0.2">
      <c r="A5726" s="20" t="s">
        <v>24412</v>
      </c>
      <c r="B5726" s="21" t="s">
        <v>24413</v>
      </c>
      <c r="C5726" s="22" t="s">
        <v>228</v>
      </c>
      <c r="D5726" s="23" t="s">
        <v>24414</v>
      </c>
    </row>
    <row r="5727" spans="1:4" ht="33.950000000000003" customHeight="1" x14ac:dyDescent="0.2">
      <c r="A5727" s="20" t="s">
        <v>24415</v>
      </c>
      <c r="B5727" s="21" t="s">
        <v>24416</v>
      </c>
      <c r="C5727" s="22" t="s">
        <v>228</v>
      </c>
      <c r="D5727" s="23" t="s">
        <v>24417</v>
      </c>
    </row>
    <row r="5728" spans="1:4" ht="33.950000000000003" customHeight="1" x14ac:dyDescent="0.2">
      <c r="A5728" s="20" t="s">
        <v>24418</v>
      </c>
      <c r="B5728" s="21" t="s">
        <v>24419</v>
      </c>
      <c r="C5728" s="22" t="s">
        <v>228</v>
      </c>
      <c r="D5728" s="23" t="s">
        <v>24420</v>
      </c>
    </row>
    <row r="5729" spans="1:4" ht="33.950000000000003" customHeight="1" x14ac:dyDescent="0.2">
      <c r="A5729" s="20" t="s">
        <v>24421</v>
      </c>
      <c r="B5729" s="21" t="s">
        <v>24422</v>
      </c>
      <c r="C5729" s="22" t="s">
        <v>1024</v>
      </c>
      <c r="D5729" s="23" t="s">
        <v>24423</v>
      </c>
    </row>
    <row r="5730" spans="1:4" ht="33.950000000000003" customHeight="1" x14ac:dyDescent="0.2">
      <c r="A5730" s="20" t="s">
        <v>24424</v>
      </c>
      <c r="B5730" s="21" t="s">
        <v>24425</v>
      </c>
      <c r="C5730" s="22" t="s">
        <v>1024</v>
      </c>
      <c r="D5730" s="23" t="s">
        <v>24426</v>
      </c>
    </row>
    <row r="5731" spans="1:4" ht="33.950000000000003" customHeight="1" x14ac:dyDescent="0.2">
      <c r="A5731" s="20" t="s">
        <v>24427</v>
      </c>
      <c r="B5731" s="21" t="s">
        <v>24428</v>
      </c>
      <c r="C5731" s="22" t="s">
        <v>1024</v>
      </c>
      <c r="D5731" s="23" t="s">
        <v>24429</v>
      </c>
    </row>
    <row r="5732" spans="1:4" ht="33.950000000000003" customHeight="1" x14ac:dyDescent="0.2">
      <c r="A5732" s="20" t="s">
        <v>24430</v>
      </c>
      <c r="B5732" s="21" t="s">
        <v>24431</v>
      </c>
      <c r="C5732" s="22" t="s">
        <v>1024</v>
      </c>
      <c r="D5732" s="23" t="s">
        <v>24432</v>
      </c>
    </row>
    <row r="5733" spans="1:4" ht="33.950000000000003" customHeight="1" x14ac:dyDescent="0.2">
      <c r="A5733" s="20" t="s">
        <v>24433</v>
      </c>
      <c r="B5733" s="21" t="s">
        <v>24434</v>
      </c>
      <c r="C5733" s="22" t="s">
        <v>1024</v>
      </c>
      <c r="D5733" s="23" t="s">
        <v>24435</v>
      </c>
    </row>
    <row r="5734" spans="1:4" ht="33.950000000000003" customHeight="1" x14ac:dyDescent="0.2">
      <c r="A5734" s="20" t="s">
        <v>24436</v>
      </c>
      <c r="B5734" s="21" t="s">
        <v>24437</v>
      </c>
      <c r="C5734" s="22" t="s">
        <v>1024</v>
      </c>
      <c r="D5734" s="23" t="s">
        <v>24438</v>
      </c>
    </row>
    <row r="5735" spans="1:4" ht="33.950000000000003" customHeight="1" x14ac:dyDescent="0.2">
      <c r="A5735" s="20" t="s">
        <v>24439</v>
      </c>
      <c r="B5735" s="21" t="s">
        <v>24440</v>
      </c>
      <c r="C5735" s="22" t="s">
        <v>1024</v>
      </c>
      <c r="D5735" s="23" t="s">
        <v>24441</v>
      </c>
    </row>
    <row r="5736" spans="1:4" ht="33.950000000000003" customHeight="1" x14ac:dyDescent="0.2">
      <c r="A5736" s="20" t="s">
        <v>24442</v>
      </c>
      <c r="B5736" s="21" t="s">
        <v>24443</v>
      </c>
      <c r="C5736" s="22" t="s">
        <v>1024</v>
      </c>
      <c r="D5736" s="23" t="s">
        <v>24444</v>
      </c>
    </row>
    <row r="5737" spans="1:4" ht="33.950000000000003" customHeight="1" x14ac:dyDescent="0.2">
      <c r="A5737" s="20" t="s">
        <v>24445</v>
      </c>
      <c r="B5737" s="21" t="s">
        <v>24446</v>
      </c>
      <c r="C5737" s="22" t="s">
        <v>149</v>
      </c>
      <c r="D5737" s="23" t="s">
        <v>10317</v>
      </c>
    </row>
    <row r="5738" spans="1:4" ht="33.950000000000003" customHeight="1" x14ac:dyDescent="0.2">
      <c r="A5738" s="20" t="s">
        <v>24447</v>
      </c>
      <c r="B5738" s="21" t="s">
        <v>24448</v>
      </c>
      <c r="C5738" s="22" t="s">
        <v>149</v>
      </c>
      <c r="D5738" s="23" t="s">
        <v>24449</v>
      </c>
    </row>
    <row r="5739" spans="1:4" ht="33.950000000000003" customHeight="1" x14ac:dyDescent="0.2">
      <c r="A5739" s="20" t="s">
        <v>24450</v>
      </c>
      <c r="B5739" s="21" t="s">
        <v>24451</v>
      </c>
      <c r="C5739" s="22" t="s">
        <v>149</v>
      </c>
      <c r="D5739" s="23" t="s">
        <v>24452</v>
      </c>
    </row>
    <row r="5740" spans="1:4" ht="33.950000000000003" customHeight="1" x14ac:dyDescent="0.2">
      <c r="A5740" s="20" t="s">
        <v>24453</v>
      </c>
      <c r="B5740" s="21" t="s">
        <v>24454</v>
      </c>
      <c r="C5740" s="22" t="s">
        <v>149</v>
      </c>
      <c r="D5740" s="23" t="s">
        <v>19037</v>
      </c>
    </row>
    <row r="5741" spans="1:4" ht="33.950000000000003" customHeight="1" x14ac:dyDescent="0.2">
      <c r="A5741" s="20" t="s">
        <v>24455</v>
      </c>
      <c r="B5741" s="21" t="s">
        <v>24456</v>
      </c>
      <c r="C5741" s="22" t="s">
        <v>149</v>
      </c>
      <c r="D5741" s="23" t="s">
        <v>24457</v>
      </c>
    </row>
    <row r="5742" spans="1:4" ht="33.950000000000003" customHeight="1" x14ac:dyDescent="0.2">
      <c r="A5742" s="20" t="s">
        <v>24458</v>
      </c>
      <c r="B5742" s="21" t="s">
        <v>24459</v>
      </c>
      <c r="C5742" s="22" t="s">
        <v>149</v>
      </c>
      <c r="D5742" s="23" t="s">
        <v>24460</v>
      </c>
    </row>
    <row r="5743" spans="1:4" ht="33.950000000000003" customHeight="1" x14ac:dyDescent="0.2">
      <c r="A5743" s="20" t="s">
        <v>24461</v>
      </c>
      <c r="B5743" s="21" t="s">
        <v>24462</v>
      </c>
      <c r="C5743" s="22" t="s">
        <v>149</v>
      </c>
      <c r="D5743" s="23" t="s">
        <v>18856</v>
      </c>
    </row>
    <row r="5744" spans="1:4" ht="33.950000000000003" customHeight="1" x14ac:dyDescent="0.2">
      <c r="A5744" s="20" t="s">
        <v>24463</v>
      </c>
      <c r="B5744" s="21" t="s">
        <v>24464</v>
      </c>
      <c r="C5744" s="22" t="s">
        <v>149</v>
      </c>
      <c r="D5744" s="23" t="s">
        <v>17227</v>
      </c>
    </row>
    <row r="5745" spans="1:4" ht="33.950000000000003" customHeight="1" x14ac:dyDescent="0.2">
      <c r="A5745" s="20" t="s">
        <v>24465</v>
      </c>
      <c r="B5745" s="21" t="s">
        <v>24466</v>
      </c>
      <c r="C5745" s="22" t="s">
        <v>149</v>
      </c>
      <c r="D5745" s="23" t="s">
        <v>8338</v>
      </c>
    </row>
    <row r="5746" spans="1:4" ht="33.950000000000003" customHeight="1" x14ac:dyDescent="0.2">
      <c r="A5746" s="20" t="s">
        <v>24467</v>
      </c>
      <c r="B5746" s="21" t="s">
        <v>24468</v>
      </c>
      <c r="C5746" s="22" t="s">
        <v>149</v>
      </c>
      <c r="D5746" s="23" t="s">
        <v>24469</v>
      </c>
    </row>
    <row r="5747" spans="1:4" ht="33.950000000000003" customHeight="1" x14ac:dyDescent="0.2">
      <c r="A5747" s="20" t="s">
        <v>24470</v>
      </c>
      <c r="B5747" s="21" t="s">
        <v>24471</v>
      </c>
      <c r="C5747" s="22" t="s">
        <v>149</v>
      </c>
      <c r="D5747" s="23" t="s">
        <v>24472</v>
      </c>
    </row>
    <row r="5748" spans="1:4" ht="33.950000000000003" customHeight="1" x14ac:dyDescent="0.2">
      <c r="A5748" s="20" t="s">
        <v>24473</v>
      </c>
      <c r="B5748" s="21" t="s">
        <v>24474</v>
      </c>
      <c r="C5748" s="22" t="s">
        <v>149</v>
      </c>
      <c r="D5748" s="23" t="s">
        <v>24475</v>
      </c>
    </row>
    <row r="5749" spans="1:4" ht="33.950000000000003" customHeight="1" x14ac:dyDescent="0.2">
      <c r="A5749" s="20" t="s">
        <v>24476</v>
      </c>
      <c r="B5749" s="21" t="s">
        <v>24477</v>
      </c>
      <c r="C5749" s="22" t="s">
        <v>149</v>
      </c>
      <c r="D5749" s="23" t="s">
        <v>24478</v>
      </c>
    </row>
    <row r="5750" spans="1:4" ht="33.950000000000003" customHeight="1" x14ac:dyDescent="0.2">
      <c r="A5750" s="20" t="s">
        <v>24479</v>
      </c>
      <c r="B5750" s="21" t="s">
        <v>24480</v>
      </c>
      <c r="C5750" s="22" t="s">
        <v>149</v>
      </c>
      <c r="D5750" s="23" t="s">
        <v>24481</v>
      </c>
    </row>
    <row r="5751" spans="1:4" ht="33.950000000000003" customHeight="1" x14ac:dyDescent="0.2">
      <c r="A5751" s="20" t="s">
        <v>24482</v>
      </c>
      <c r="B5751" s="21" t="s">
        <v>24483</v>
      </c>
      <c r="C5751" s="22" t="s">
        <v>149</v>
      </c>
      <c r="D5751" s="23" t="s">
        <v>13560</v>
      </c>
    </row>
    <row r="5752" spans="1:4" ht="33.950000000000003" customHeight="1" x14ac:dyDescent="0.2">
      <c r="A5752" s="20" t="s">
        <v>24484</v>
      </c>
      <c r="B5752" s="21" t="s">
        <v>24485</v>
      </c>
      <c r="C5752" s="22" t="s">
        <v>149</v>
      </c>
      <c r="D5752" s="23" t="s">
        <v>24486</v>
      </c>
    </row>
    <row r="5753" spans="1:4" ht="33.950000000000003" customHeight="1" x14ac:dyDescent="0.2">
      <c r="A5753" s="20" t="s">
        <v>24487</v>
      </c>
      <c r="B5753" s="21" t="s">
        <v>24488</v>
      </c>
      <c r="C5753" s="22" t="s">
        <v>149</v>
      </c>
      <c r="D5753" s="23" t="s">
        <v>11060</v>
      </c>
    </row>
    <row r="5754" spans="1:4" ht="33.950000000000003" customHeight="1" x14ac:dyDescent="0.2">
      <c r="A5754" s="20" t="s">
        <v>24489</v>
      </c>
      <c r="B5754" s="21" t="s">
        <v>24490</v>
      </c>
      <c r="C5754" s="22" t="s">
        <v>149</v>
      </c>
      <c r="D5754" s="23" t="s">
        <v>24491</v>
      </c>
    </row>
    <row r="5755" spans="1:4" ht="33.950000000000003" customHeight="1" x14ac:dyDescent="0.2">
      <c r="A5755" s="20" t="s">
        <v>24492</v>
      </c>
      <c r="B5755" s="21" t="s">
        <v>24493</v>
      </c>
      <c r="C5755" s="22" t="s">
        <v>149</v>
      </c>
      <c r="D5755" s="23" t="s">
        <v>15825</v>
      </c>
    </row>
    <row r="5756" spans="1:4" ht="33.950000000000003" customHeight="1" x14ac:dyDescent="0.2">
      <c r="A5756" s="20" t="s">
        <v>24494</v>
      </c>
      <c r="B5756" s="21" t="s">
        <v>24495</v>
      </c>
      <c r="C5756" s="22" t="s">
        <v>149</v>
      </c>
      <c r="D5756" s="23" t="s">
        <v>24496</v>
      </c>
    </row>
    <row r="5757" spans="1:4" ht="33.950000000000003" customHeight="1" x14ac:dyDescent="0.2">
      <c r="A5757" s="20" t="s">
        <v>24497</v>
      </c>
      <c r="B5757" s="21" t="s">
        <v>24498</v>
      </c>
      <c r="C5757" s="22" t="s">
        <v>149</v>
      </c>
      <c r="D5757" s="23" t="s">
        <v>10085</v>
      </c>
    </row>
    <row r="5758" spans="1:4" ht="33.950000000000003" customHeight="1" x14ac:dyDescent="0.2">
      <c r="A5758" s="20" t="s">
        <v>24499</v>
      </c>
      <c r="B5758" s="21" t="s">
        <v>24500</v>
      </c>
      <c r="C5758" s="22" t="s">
        <v>149</v>
      </c>
      <c r="D5758" s="23" t="s">
        <v>16165</v>
      </c>
    </row>
    <row r="5759" spans="1:4" ht="33.950000000000003" customHeight="1" x14ac:dyDescent="0.2">
      <c r="A5759" s="20" t="s">
        <v>24501</v>
      </c>
      <c r="B5759" s="21" t="s">
        <v>24502</v>
      </c>
      <c r="C5759" s="22" t="s">
        <v>149</v>
      </c>
      <c r="D5759" s="23" t="s">
        <v>21128</v>
      </c>
    </row>
    <row r="5760" spans="1:4" ht="33.950000000000003" customHeight="1" x14ac:dyDescent="0.2">
      <c r="A5760" s="20" t="s">
        <v>24503</v>
      </c>
      <c r="B5760" s="21" t="s">
        <v>24504</v>
      </c>
      <c r="C5760" s="22" t="s">
        <v>149</v>
      </c>
      <c r="D5760" s="23" t="s">
        <v>15822</v>
      </c>
    </row>
    <row r="5761" spans="1:4" ht="33.950000000000003" customHeight="1" x14ac:dyDescent="0.2">
      <c r="A5761" s="20" t="s">
        <v>24505</v>
      </c>
      <c r="B5761" s="21" t="s">
        <v>24506</v>
      </c>
      <c r="C5761" s="22" t="s">
        <v>149</v>
      </c>
      <c r="D5761" s="23" t="s">
        <v>24507</v>
      </c>
    </row>
    <row r="5762" spans="1:4" ht="33.950000000000003" customHeight="1" x14ac:dyDescent="0.2">
      <c r="A5762" s="20" t="s">
        <v>24508</v>
      </c>
      <c r="B5762" s="21" t="s">
        <v>24509</v>
      </c>
      <c r="C5762" s="22" t="s">
        <v>149</v>
      </c>
      <c r="D5762" s="23" t="s">
        <v>24510</v>
      </c>
    </row>
    <row r="5763" spans="1:4" ht="33.950000000000003" customHeight="1" x14ac:dyDescent="0.2">
      <c r="A5763" s="20" t="s">
        <v>24511</v>
      </c>
      <c r="B5763" s="21" t="s">
        <v>24512</v>
      </c>
      <c r="C5763" s="22" t="s">
        <v>149</v>
      </c>
      <c r="D5763" s="23" t="s">
        <v>24513</v>
      </c>
    </row>
    <row r="5764" spans="1:4" ht="33.950000000000003" customHeight="1" x14ac:dyDescent="0.2">
      <c r="A5764" s="20" t="s">
        <v>24514</v>
      </c>
      <c r="B5764" s="21" t="s">
        <v>24515</v>
      </c>
      <c r="C5764" s="22" t="s">
        <v>149</v>
      </c>
      <c r="D5764" s="23" t="s">
        <v>8761</v>
      </c>
    </row>
    <row r="5765" spans="1:4" ht="33.950000000000003" customHeight="1" x14ac:dyDescent="0.2">
      <c r="A5765" s="20" t="s">
        <v>24516</v>
      </c>
      <c r="B5765" s="21" t="s">
        <v>24517</v>
      </c>
      <c r="C5765" s="22" t="s">
        <v>149</v>
      </c>
      <c r="D5765" s="23" t="s">
        <v>10192</v>
      </c>
    </row>
    <row r="5766" spans="1:4" ht="33.950000000000003" customHeight="1" x14ac:dyDescent="0.2">
      <c r="A5766" s="20" t="s">
        <v>24518</v>
      </c>
      <c r="B5766" s="21" t="s">
        <v>24519</v>
      </c>
      <c r="C5766" s="22" t="s">
        <v>149</v>
      </c>
      <c r="D5766" s="23" t="s">
        <v>24520</v>
      </c>
    </row>
    <row r="5767" spans="1:4" ht="33.950000000000003" customHeight="1" x14ac:dyDescent="0.2">
      <c r="A5767" s="20" t="s">
        <v>24521</v>
      </c>
      <c r="B5767" s="21" t="s">
        <v>24522</v>
      </c>
      <c r="C5767" s="22" t="s">
        <v>149</v>
      </c>
      <c r="D5767" s="23" t="s">
        <v>24523</v>
      </c>
    </row>
    <row r="5768" spans="1:4" ht="33.950000000000003" customHeight="1" x14ac:dyDescent="0.2">
      <c r="A5768" s="20" t="s">
        <v>24524</v>
      </c>
      <c r="B5768" s="21" t="s">
        <v>24525</v>
      </c>
      <c r="C5768" s="22" t="s">
        <v>149</v>
      </c>
      <c r="D5768" s="23" t="s">
        <v>24526</v>
      </c>
    </row>
    <row r="5769" spans="1:4" ht="33.950000000000003" customHeight="1" x14ac:dyDescent="0.2">
      <c r="A5769" s="20" t="s">
        <v>24527</v>
      </c>
      <c r="B5769" s="21" t="s">
        <v>24528</v>
      </c>
      <c r="C5769" s="22" t="s">
        <v>149</v>
      </c>
      <c r="D5769" s="23" t="s">
        <v>18378</v>
      </c>
    </row>
    <row r="5770" spans="1:4" ht="33.950000000000003" customHeight="1" x14ac:dyDescent="0.2">
      <c r="A5770" s="20" t="s">
        <v>24529</v>
      </c>
      <c r="B5770" s="21" t="s">
        <v>24530</v>
      </c>
      <c r="C5770" s="22" t="s">
        <v>149</v>
      </c>
      <c r="D5770" s="23" t="s">
        <v>12597</v>
      </c>
    </row>
    <row r="5771" spans="1:4" ht="33.950000000000003" customHeight="1" x14ac:dyDescent="0.2">
      <c r="A5771" s="20" t="s">
        <v>24531</v>
      </c>
      <c r="B5771" s="21" t="s">
        <v>24532</v>
      </c>
      <c r="C5771" s="22" t="s">
        <v>149</v>
      </c>
      <c r="D5771" s="23" t="s">
        <v>16471</v>
      </c>
    </row>
    <row r="5772" spans="1:4" ht="33.950000000000003" customHeight="1" x14ac:dyDescent="0.2">
      <c r="A5772" s="20" t="s">
        <v>24533</v>
      </c>
      <c r="B5772" s="21" t="s">
        <v>24534</v>
      </c>
      <c r="C5772" s="22" t="s">
        <v>149</v>
      </c>
      <c r="D5772" s="23" t="s">
        <v>19689</v>
      </c>
    </row>
    <row r="5773" spans="1:4" ht="33.950000000000003" customHeight="1" x14ac:dyDescent="0.2">
      <c r="A5773" s="20" t="s">
        <v>24535</v>
      </c>
      <c r="B5773" s="21" t="s">
        <v>24536</v>
      </c>
      <c r="C5773" s="22" t="s">
        <v>149</v>
      </c>
      <c r="D5773" s="23" t="s">
        <v>24537</v>
      </c>
    </row>
    <row r="5774" spans="1:4" ht="33.950000000000003" customHeight="1" x14ac:dyDescent="0.2">
      <c r="A5774" s="20" t="s">
        <v>24538</v>
      </c>
      <c r="B5774" s="21" t="s">
        <v>24539</v>
      </c>
      <c r="C5774" s="22" t="s">
        <v>149</v>
      </c>
      <c r="D5774" s="23" t="s">
        <v>24540</v>
      </c>
    </row>
    <row r="5775" spans="1:4" ht="33.950000000000003" customHeight="1" x14ac:dyDescent="0.2">
      <c r="A5775" s="20" t="s">
        <v>24541</v>
      </c>
      <c r="B5775" s="21" t="s">
        <v>24542</v>
      </c>
      <c r="C5775" s="22" t="s">
        <v>149</v>
      </c>
      <c r="D5775" s="23" t="s">
        <v>24543</v>
      </c>
    </row>
    <row r="5776" spans="1:4" ht="33.950000000000003" customHeight="1" x14ac:dyDescent="0.2">
      <c r="A5776" s="20" t="s">
        <v>24544</v>
      </c>
      <c r="B5776" s="21" t="s">
        <v>24545</v>
      </c>
      <c r="C5776" s="22" t="s">
        <v>149</v>
      </c>
      <c r="D5776" s="23" t="s">
        <v>24546</v>
      </c>
    </row>
    <row r="5777" spans="1:4" ht="33.950000000000003" customHeight="1" x14ac:dyDescent="0.2">
      <c r="A5777" s="20" t="s">
        <v>24547</v>
      </c>
      <c r="B5777" s="21" t="s">
        <v>24548</v>
      </c>
      <c r="C5777" s="22" t="s">
        <v>149</v>
      </c>
      <c r="D5777" s="23" t="s">
        <v>24549</v>
      </c>
    </row>
    <row r="5778" spans="1:4" ht="33.950000000000003" customHeight="1" x14ac:dyDescent="0.2">
      <c r="A5778" s="20" t="s">
        <v>24550</v>
      </c>
      <c r="B5778" s="21" t="s">
        <v>24551</v>
      </c>
      <c r="C5778" s="22" t="s">
        <v>149</v>
      </c>
      <c r="D5778" s="23" t="s">
        <v>24552</v>
      </c>
    </row>
    <row r="5779" spans="1:4" ht="33.950000000000003" customHeight="1" x14ac:dyDescent="0.2">
      <c r="A5779" s="20" t="s">
        <v>24553</v>
      </c>
      <c r="B5779" s="21" t="s">
        <v>24554</v>
      </c>
      <c r="C5779" s="22" t="s">
        <v>149</v>
      </c>
      <c r="D5779" s="23" t="s">
        <v>24555</v>
      </c>
    </row>
    <row r="5780" spans="1:4" ht="33.950000000000003" customHeight="1" x14ac:dyDescent="0.2">
      <c r="A5780" s="20" t="s">
        <v>24556</v>
      </c>
      <c r="B5780" s="21" t="s">
        <v>24557</v>
      </c>
      <c r="C5780" s="22" t="s">
        <v>149</v>
      </c>
      <c r="D5780" s="23" t="s">
        <v>24558</v>
      </c>
    </row>
    <row r="5781" spans="1:4" ht="33.950000000000003" customHeight="1" x14ac:dyDescent="0.2">
      <c r="A5781" s="20" t="s">
        <v>24559</v>
      </c>
      <c r="B5781" s="21" t="s">
        <v>24560</v>
      </c>
      <c r="C5781" s="22" t="s">
        <v>149</v>
      </c>
      <c r="D5781" s="23" t="s">
        <v>24561</v>
      </c>
    </row>
    <row r="5782" spans="1:4" ht="33.950000000000003" customHeight="1" x14ac:dyDescent="0.2">
      <c r="A5782" s="20" t="s">
        <v>24562</v>
      </c>
      <c r="B5782" s="21" t="s">
        <v>24563</v>
      </c>
      <c r="C5782" s="22" t="s">
        <v>149</v>
      </c>
      <c r="D5782" s="23" t="s">
        <v>24564</v>
      </c>
    </row>
    <row r="5783" spans="1:4" ht="33.950000000000003" customHeight="1" x14ac:dyDescent="0.2">
      <c r="A5783" s="20" t="s">
        <v>24565</v>
      </c>
      <c r="B5783" s="21" t="s">
        <v>24566</v>
      </c>
      <c r="C5783" s="22" t="s">
        <v>149</v>
      </c>
      <c r="D5783" s="23" t="s">
        <v>24567</v>
      </c>
    </row>
    <row r="5784" spans="1:4" ht="33.950000000000003" customHeight="1" x14ac:dyDescent="0.2">
      <c r="A5784" s="20" t="s">
        <v>24568</v>
      </c>
      <c r="B5784" s="21" t="s">
        <v>24569</v>
      </c>
      <c r="C5784" s="22" t="s">
        <v>149</v>
      </c>
      <c r="D5784" s="23" t="s">
        <v>23347</v>
      </c>
    </row>
    <row r="5785" spans="1:4" ht="33.950000000000003" customHeight="1" x14ac:dyDescent="0.2">
      <c r="A5785" s="20" t="s">
        <v>24570</v>
      </c>
      <c r="B5785" s="21" t="s">
        <v>24571</v>
      </c>
      <c r="C5785" s="22" t="s">
        <v>149</v>
      </c>
      <c r="D5785" s="23" t="s">
        <v>24572</v>
      </c>
    </row>
    <row r="5786" spans="1:4" ht="33.950000000000003" customHeight="1" x14ac:dyDescent="0.2">
      <c r="A5786" s="20" t="s">
        <v>24573</v>
      </c>
      <c r="B5786" s="21" t="s">
        <v>24574</v>
      </c>
      <c r="C5786" s="22" t="s">
        <v>149</v>
      </c>
      <c r="D5786" s="23" t="s">
        <v>24575</v>
      </c>
    </row>
    <row r="5787" spans="1:4" ht="33.950000000000003" customHeight="1" x14ac:dyDescent="0.2">
      <c r="A5787" s="20" t="s">
        <v>24576</v>
      </c>
      <c r="B5787" s="21" t="s">
        <v>24577</v>
      </c>
      <c r="C5787" s="22" t="s">
        <v>149</v>
      </c>
      <c r="D5787" s="23" t="s">
        <v>24578</v>
      </c>
    </row>
    <row r="5788" spans="1:4" ht="33.950000000000003" customHeight="1" x14ac:dyDescent="0.2">
      <c r="A5788" s="20" t="s">
        <v>24579</v>
      </c>
      <c r="B5788" s="21" t="s">
        <v>24580</v>
      </c>
      <c r="C5788" s="22" t="s">
        <v>149</v>
      </c>
      <c r="D5788" s="23" t="s">
        <v>24581</v>
      </c>
    </row>
    <row r="5789" spans="1:4" ht="33.950000000000003" customHeight="1" x14ac:dyDescent="0.2">
      <c r="A5789" s="20" t="s">
        <v>24582</v>
      </c>
      <c r="B5789" s="21" t="s">
        <v>24583</v>
      </c>
      <c r="C5789" s="22" t="s">
        <v>149</v>
      </c>
      <c r="D5789" s="23" t="s">
        <v>24584</v>
      </c>
    </row>
    <row r="5790" spans="1:4" ht="33.950000000000003" customHeight="1" x14ac:dyDescent="0.2">
      <c r="A5790" s="20" t="s">
        <v>24585</v>
      </c>
      <c r="B5790" s="21" t="s">
        <v>24586</v>
      </c>
      <c r="C5790" s="22" t="s">
        <v>149</v>
      </c>
      <c r="D5790" s="23" t="s">
        <v>24587</v>
      </c>
    </row>
    <row r="5791" spans="1:4" ht="33.950000000000003" customHeight="1" x14ac:dyDescent="0.2">
      <c r="A5791" s="20" t="s">
        <v>24588</v>
      </c>
      <c r="B5791" s="21" t="s">
        <v>24589</v>
      </c>
      <c r="C5791" s="22" t="s">
        <v>149</v>
      </c>
      <c r="D5791" s="23" t="s">
        <v>11362</v>
      </c>
    </row>
    <row r="5792" spans="1:4" ht="33.950000000000003" customHeight="1" x14ac:dyDescent="0.2">
      <c r="A5792" s="20" t="s">
        <v>24590</v>
      </c>
      <c r="B5792" s="21" t="s">
        <v>24591</v>
      </c>
      <c r="C5792" s="22" t="s">
        <v>149</v>
      </c>
      <c r="D5792" s="23" t="s">
        <v>24592</v>
      </c>
    </row>
    <row r="5793" spans="1:4" ht="33.950000000000003" customHeight="1" x14ac:dyDescent="0.2">
      <c r="A5793" s="20" t="s">
        <v>24593</v>
      </c>
      <c r="B5793" s="21" t="s">
        <v>24594</v>
      </c>
      <c r="C5793" s="22" t="s">
        <v>149</v>
      </c>
      <c r="D5793" s="23" t="s">
        <v>18992</v>
      </c>
    </row>
    <row r="5794" spans="1:4" ht="33.950000000000003" customHeight="1" x14ac:dyDescent="0.2">
      <c r="A5794" s="20" t="s">
        <v>24595</v>
      </c>
      <c r="B5794" s="21" t="s">
        <v>24596</v>
      </c>
      <c r="C5794" s="22" t="s">
        <v>149</v>
      </c>
      <c r="D5794" s="23" t="s">
        <v>24597</v>
      </c>
    </row>
    <row r="5795" spans="1:4" ht="33.950000000000003" customHeight="1" x14ac:dyDescent="0.2">
      <c r="A5795" s="20" t="s">
        <v>24598</v>
      </c>
      <c r="B5795" s="21" t="s">
        <v>24599</v>
      </c>
      <c r="C5795" s="22" t="s">
        <v>149</v>
      </c>
      <c r="D5795" s="23" t="s">
        <v>24600</v>
      </c>
    </row>
    <row r="5796" spans="1:4" ht="33.950000000000003" customHeight="1" x14ac:dyDescent="0.2">
      <c r="A5796" s="20" t="s">
        <v>24601</v>
      </c>
      <c r="B5796" s="21" t="s">
        <v>24602</v>
      </c>
      <c r="C5796" s="22" t="s">
        <v>149</v>
      </c>
      <c r="D5796" s="23" t="s">
        <v>24523</v>
      </c>
    </row>
    <row r="5797" spans="1:4" ht="33.950000000000003" customHeight="1" x14ac:dyDescent="0.2">
      <c r="A5797" s="20" t="s">
        <v>24603</v>
      </c>
      <c r="B5797" s="21" t="s">
        <v>24604</v>
      </c>
      <c r="C5797" s="22" t="s">
        <v>149</v>
      </c>
      <c r="D5797" s="23" t="s">
        <v>24605</v>
      </c>
    </row>
    <row r="5798" spans="1:4" ht="33.950000000000003" customHeight="1" x14ac:dyDescent="0.2">
      <c r="A5798" s="20" t="s">
        <v>24606</v>
      </c>
      <c r="B5798" s="21" t="s">
        <v>24607</v>
      </c>
      <c r="C5798" s="22" t="s">
        <v>149</v>
      </c>
      <c r="D5798" s="23" t="s">
        <v>24608</v>
      </c>
    </row>
    <row r="5799" spans="1:4" ht="33.950000000000003" customHeight="1" x14ac:dyDescent="0.2">
      <c r="A5799" s="20" t="s">
        <v>24609</v>
      </c>
      <c r="B5799" s="21" t="s">
        <v>24610</v>
      </c>
      <c r="C5799" s="22" t="s">
        <v>149</v>
      </c>
      <c r="D5799" s="23" t="s">
        <v>24611</v>
      </c>
    </row>
    <row r="5800" spans="1:4" ht="33.950000000000003" customHeight="1" x14ac:dyDescent="0.2">
      <c r="A5800" s="20" t="s">
        <v>24612</v>
      </c>
      <c r="B5800" s="21" t="s">
        <v>24613</v>
      </c>
      <c r="C5800" s="22" t="s">
        <v>149</v>
      </c>
      <c r="D5800" s="23" t="s">
        <v>24614</v>
      </c>
    </row>
    <row r="5801" spans="1:4" ht="33.950000000000003" customHeight="1" x14ac:dyDescent="0.2">
      <c r="A5801" s="20" t="s">
        <v>24615</v>
      </c>
      <c r="B5801" s="21" t="s">
        <v>24616</v>
      </c>
      <c r="C5801" s="22" t="s">
        <v>149</v>
      </c>
      <c r="D5801" s="23" t="s">
        <v>20100</v>
      </c>
    </row>
    <row r="5802" spans="1:4" ht="33.950000000000003" customHeight="1" x14ac:dyDescent="0.2">
      <c r="A5802" s="20" t="s">
        <v>24617</v>
      </c>
      <c r="B5802" s="21" t="s">
        <v>24618</v>
      </c>
      <c r="C5802" s="22" t="s">
        <v>149</v>
      </c>
      <c r="D5802" s="23" t="s">
        <v>18429</v>
      </c>
    </row>
    <row r="5803" spans="1:4" ht="33.950000000000003" customHeight="1" x14ac:dyDescent="0.2">
      <c r="A5803" s="20" t="s">
        <v>24619</v>
      </c>
      <c r="B5803" s="21" t="s">
        <v>24620</v>
      </c>
      <c r="C5803" s="22" t="s">
        <v>149</v>
      </c>
      <c r="D5803" s="23" t="s">
        <v>24621</v>
      </c>
    </row>
    <row r="5804" spans="1:4" ht="33.950000000000003" customHeight="1" x14ac:dyDescent="0.2">
      <c r="A5804" s="20" t="s">
        <v>24622</v>
      </c>
      <c r="B5804" s="21" t="s">
        <v>24623</v>
      </c>
      <c r="C5804" s="22" t="s">
        <v>149</v>
      </c>
      <c r="D5804" s="23" t="s">
        <v>14791</v>
      </c>
    </row>
    <row r="5805" spans="1:4" ht="33.950000000000003" customHeight="1" x14ac:dyDescent="0.2">
      <c r="A5805" s="20" t="s">
        <v>24624</v>
      </c>
      <c r="B5805" s="21" t="s">
        <v>24625</v>
      </c>
      <c r="C5805" s="22" t="s">
        <v>149</v>
      </c>
      <c r="D5805" s="23" t="s">
        <v>19539</v>
      </c>
    </row>
    <row r="5806" spans="1:4" ht="33.950000000000003" customHeight="1" x14ac:dyDescent="0.2">
      <c r="A5806" s="20" t="s">
        <v>24626</v>
      </c>
      <c r="B5806" s="21" t="s">
        <v>24627</v>
      </c>
      <c r="C5806" s="22" t="s">
        <v>149</v>
      </c>
      <c r="D5806" s="23" t="s">
        <v>24628</v>
      </c>
    </row>
    <row r="5807" spans="1:4" ht="33.950000000000003" customHeight="1" x14ac:dyDescent="0.2">
      <c r="A5807" s="20" t="s">
        <v>24629</v>
      </c>
      <c r="B5807" s="21" t="s">
        <v>24630</v>
      </c>
      <c r="C5807" s="22" t="s">
        <v>149</v>
      </c>
      <c r="D5807" s="23" t="s">
        <v>24631</v>
      </c>
    </row>
    <row r="5808" spans="1:4" ht="33.950000000000003" customHeight="1" x14ac:dyDescent="0.2">
      <c r="A5808" s="20" t="s">
        <v>24632</v>
      </c>
      <c r="B5808" s="21" t="s">
        <v>24633</v>
      </c>
      <c r="C5808" s="22" t="s">
        <v>149</v>
      </c>
      <c r="D5808" s="23" t="s">
        <v>24634</v>
      </c>
    </row>
    <row r="5809" spans="1:4" ht="33.950000000000003" customHeight="1" x14ac:dyDescent="0.2">
      <c r="A5809" s="20" t="s">
        <v>24635</v>
      </c>
      <c r="B5809" s="21" t="s">
        <v>24636</v>
      </c>
      <c r="C5809" s="22" t="s">
        <v>205</v>
      </c>
      <c r="D5809" s="23" t="s">
        <v>24637</v>
      </c>
    </row>
    <row r="5810" spans="1:4" ht="33.950000000000003" customHeight="1" x14ac:dyDescent="0.2">
      <c r="A5810" s="20" t="s">
        <v>24638</v>
      </c>
      <c r="B5810" s="21" t="s">
        <v>24639</v>
      </c>
      <c r="C5810" s="22" t="s">
        <v>149</v>
      </c>
      <c r="D5810" s="23" t="s">
        <v>24640</v>
      </c>
    </row>
    <row r="5811" spans="1:4" ht="33.950000000000003" customHeight="1" x14ac:dyDescent="0.2">
      <c r="A5811" s="20" t="s">
        <v>24641</v>
      </c>
      <c r="B5811" s="21" t="s">
        <v>24642</v>
      </c>
      <c r="C5811" s="22" t="s">
        <v>149</v>
      </c>
      <c r="D5811" s="23" t="s">
        <v>20972</v>
      </c>
    </row>
    <row r="5812" spans="1:4" ht="33.950000000000003" customHeight="1" x14ac:dyDescent="0.2">
      <c r="A5812" s="20" t="s">
        <v>24643</v>
      </c>
      <c r="B5812" s="21" t="s">
        <v>24644</v>
      </c>
      <c r="C5812" s="22" t="s">
        <v>149</v>
      </c>
      <c r="D5812" s="23" t="s">
        <v>9534</v>
      </c>
    </row>
    <row r="5813" spans="1:4" ht="33.950000000000003" customHeight="1" x14ac:dyDescent="0.2">
      <c r="A5813" s="20" t="s">
        <v>24645</v>
      </c>
      <c r="B5813" s="21" t="s">
        <v>24646</v>
      </c>
      <c r="C5813" s="22" t="s">
        <v>149</v>
      </c>
      <c r="D5813" s="23" t="s">
        <v>24647</v>
      </c>
    </row>
    <row r="5814" spans="1:4" ht="33.950000000000003" customHeight="1" x14ac:dyDescent="0.2">
      <c r="A5814" s="20" t="s">
        <v>24648</v>
      </c>
      <c r="B5814" s="21" t="s">
        <v>24649</v>
      </c>
      <c r="C5814" s="22" t="s">
        <v>149</v>
      </c>
      <c r="D5814" s="23" t="s">
        <v>19539</v>
      </c>
    </row>
    <row r="5815" spans="1:4" ht="33.950000000000003" customHeight="1" x14ac:dyDescent="0.2">
      <c r="A5815" s="20" t="s">
        <v>24650</v>
      </c>
      <c r="B5815" s="21" t="s">
        <v>24651</v>
      </c>
      <c r="C5815" s="22" t="s">
        <v>149</v>
      </c>
      <c r="D5815" s="23" t="s">
        <v>24652</v>
      </c>
    </row>
    <row r="5816" spans="1:4" ht="33.950000000000003" customHeight="1" x14ac:dyDescent="0.2">
      <c r="A5816" s="20" t="s">
        <v>24653</v>
      </c>
      <c r="B5816" s="21" t="s">
        <v>24654</v>
      </c>
      <c r="C5816" s="22" t="s">
        <v>149</v>
      </c>
      <c r="D5816" s="23" t="s">
        <v>24655</v>
      </c>
    </row>
    <row r="5817" spans="1:4" ht="33.950000000000003" customHeight="1" x14ac:dyDescent="0.2">
      <c r="A5817" s="20" t="s">
        <v>24656</v>
      </c>
      <c r="B5817" s="21" t="s">
        <v>24657</v>
      </c>
      <c r="C5817" s="22" t="s">
        <v>149</v>
      </c>
      <c r="D5817" s="23" t="s">
        <v>24658</v>
      </c>
    </row>
    <row r="5818" spans="1:4" ht="33.950000000000003" customHeight="1" x14ac:dyDescent="0.2">
      <c r="A5818" s="20" t="s">
        <v>24659</v>
      </c>
      <c r="B5818" s="21" t="s">
        <v>24660</v>
      </c>
      <c r="C5818" s="22" t="s">
        <v>149</v>
      </c>
      <c r="D5818" s="23" t="s">
        <v>20505</v>
      </c>
    </row>
    <row r="5819" spans="1:4" ht="33.950000000000003" customHeight="1" x14ac:dyDescent="0.2">
      <c r="A5819" s="20" t="s">
        <v>24661</v>
      </c>
      <c r="B5819" s="21" t="s">
        <v>24662</v>
      </c>
      <c r="C5819" s="22" t="s">
        <v>149</v>
      </c>
      <c r="D5819" s="23" t="s">
        <v>24663</v>
      </c>
    </row>
    <row r="5820" spans="1:4" ht="33.950000000000003" customHeight="1" x14ac:dyDescent="0.2">
      <c r="A5820" s="20" t="s">
        <v>24664</v>
      </c>
      <c r="B5820" s="21" t="s">
        <v>24665</v>
      </c>
      <c r="C5820" s="22" t="s">
        <v>149</v>
      </c>
      <c r="D5820" s="23" t="s">
        <v>11589</v>
      </c>
    </row>
    <row r="5821" spans="1:4" ht="33.950000000000003" customHeight="1" x14ac:dyDescent="0.2">
      <c r="A5821" s="20" t="s">
        <v>24666</v>
      </c>
      <c r="B5821" s="21" t="s">
        <v>24667</v>
      </c>
      <c r="C5821" s="22" t="s">
        <v>149</v>
      </c>
      <c r="D5821" s="23" t="s">
        <v>10192</v>
      </c>
    </row>
    <row r="5822" spans="1:4" ht="33.950000000000003" customHeight="1" x14ac:dyDescent="0.2">
      <c r="A5822" s="20" t="s">
        <v>24668</v>
      </c>
      <c r="B5822" s="21" t="s">
        <v>24669</v>
      </c>
      <c r="C5822" s="22" t="s">
        <v>149</v>
      </c>
      <c r="D5822" s="23" t="s">
        <v>24670</v>
      </c>
    </row>
    <row r="5823" spans="1:4" ht="33.950000000000003" customHeight="1" x14ac:dyDescent="0.2">
      <c r="A5823" s="20" t="s">
        <v>24671</v>
      </c>
      <c r="B5823" s="21" t="s">
        <v>24672</v>
      </c>
      <c r="C5823" s="22" t="s">
        <v>149</v>
      </c>
      <c r="D5823" s="23" t="s">
        <v>16794</v>
      </c>
    </row>
    <row r="5824" spans="1:4" ht="33.950000000000003" customHeight="1" x14ac:dyDescent="0.2">
      <c r="A5824" s="20" t="s">
        <v>24673</v>
      </c>
      <c r="B5824" s="21" t="s">
        <v>24674</v>
      </c>
      <c r="C5824" s="22" t="s">
        <v>149</v>
      </c>
      <c r="D5824" s="23" t="s">
        <v>8146</v>
      </c>
    </row>
    <row r="5825" spans="1:4" ht="33.950000000000003" customHeight="1" x14ac:dyDescent="0.2">
      <c r="A5825" s="20" t="s">
        <v>24675</v>
      </c>
      <c r="B5825" s="21" t="s">
        <v>24676</v>
      </c>
      <c r="C5825" s="22" t="s">
        <v>149</v>
      </c>
      <c r="D5825" s="23" t="s">
        <v>14161</v>
      </c>
    </row>
    <row r="5826" spans="1:4" ht="33.950000000000003" customHeight="1" x14ac:dyDescent="0.2">
      <c r="A5826" s="20" t="s">
        <v>24677</v>
      </c>
      <c r="B5826" s="21" t="s">
        <v>24678</v>
      </c>
      <c r="C5826" s="22" t="s">
        <v>149</v>
      </c>
      <c r="D5826" s="23" t="s">
        <v>9600</v>
      </c>
    </row>
    <row r="5827" spans="1:4" ht="33.950000000000003" customHeight="1" x14ac:dyDescent="0.2">
      <c r="A5827" s="20" t="s">
        <v>24679</v>
      </c>
      <c r="B5827" s="21" t="s">
        <v>24680</v>
      </c>
      <c r="C5827" s="22" t="s">
        <v>149</v>
      </c>
      <c r="D5827" s="23" t="s">
        <v>24681</v>
      </c>
    </row>
    <row r="5828" spans="1:4" ht="33.950000000000003" customHeight="1" x14ac:dyDescent="0.2">
      <c r="A5828" s="20" t="s">
        <v>24682</v>
      </c>
      <c r="B5828" s="21" t="s">
        <v>24683</v>
      </c>
      <c r="C5828" s="22" t="s">
        <v>149</v>
      </c>
      <c r="D5828" s="23" t="s">
        <v>24684</v>
      </c>
    </row>
    <row r="5829" spans="1:4" ht="33.950000000000003" customHeight="1" x14ac:dyDescent="0.2">
      <c r="A5829" s="20" t="s">
        <v>24685</v>
      </c>
      <c r="B5829" s="21" t="s">
        <v>24686</v>
      </c>
      <c r="C5829" s="22" t="s">
        <v>149</v>
      </c>
      <c r="D5829" s="23" t="s">
        <v>24687</v>
      </c>
    </row>
    <row r="5830" spans="1:4" ht="33.950000000000003" customHeight="1" x14ac:dyDescent="0.2">
      <c r="A5830" s="20" t="s">
        <v>24688</v>
      </c>
      <c r="B5830" s="21" t="s">
        <v>24689</v>
      </c>
      <c r="C5830" s="22" t="s">
        <v>149</v>
      </c>
      <c r="D5830" s="23" t="s">
        <v>24690</v>
      </c>
    </row>
    <row r="5831" spans="1:4" ht="33.950000000000003" customHeight="1" x14ac:dyDescent="0.2">
      <c r="A5831" s="20" t="s">
        <v>24691</v>
      </c>
      <c r="B5831" s="21" t="s">
        <v>24692</v>
      </c>
      <c r="C5831" s="22" t="s">
        <v>149</v>
      </c>
      <c r="D5831" s="23" t="s">
        <v>24693</v>
      </c>
    </row>
    <row r="5832" spans="1:4" ht="33.950000000000003" customHeight="1" x14ac:dyDescent="0.2">
      <c r="A5832" s="20" t="s">
        <v>24694</v>
      </c>
      <c r="B5832" s="21" t="s">
        <v>24695</v>
      </c>
      <c r="C5832" s="22" t="s">
        <v>149</v>
      </c>
      <c r="D5832" s="23" t="s">
        <v>24696</v>
      </c>
    </row>
    <row r="5833" spans="1:4" ht="33.950000000000003" customHeight="1" x14ac:dyDescent="0.2">
      <c r="A5833" s="20" t="s">
        <v>24697</v>
      </c>
      <c r="B5833" s="21" t="s">
        <v>24698</v>
      </c>
      <c r="C5833" s="22" t="s">
        <v>149</v>
      </c>
      <c r="D5833" s="23" t="s">
        <v>24699</v>
      </c>
    </row>
    <row r="5834" spans="1:4" ht="33.950000000000003" customHeight="1" x14ac:dyDescent="0.2">
      <c r="A5834" s="20" t="s">
        <v>24700</v>
      </c>
      <c r="B5834" s="21" t="s">
        <v>24701</v>
      </c>
      <c r="C5834" s="22" t="s">
        <v>149</v>
      </c>
      <c r="D5834" s="23" t="s">
        <v>24702</v>
      </c>
    </row>
    <row r="5835" spans="1:4" ht="33.950000000000003" customHeight="1" x14ac:dyDescent="0.2">
      <c r="A5835" s="20" t="s">
        <v>24703</v>
      </c>
      <c r="B5835" s="21" t="s">
        <v>24704</v>
      </c>
      <c r="C5835" s="22" t="s">
        <v>149</v>
      </c>
      <c r="D5835" s="23" t="s">
        <v>16113</v>
      </c>
    </row>
    <row r="5836" spans="1:4" ht="33.950000000000003" customHeight="1" x14ac:dyDescent="0.2">
      <c r="A5836" s="20" t="s">
        <v>24705</v>
      </c>
      <c r="B5836" s="21" t="s">
        <v>24706</v>
      </c>
      <c r="C5836" s="22" t="s">
        <v>149</v>
      </c>
      <c r="D5836" s="23" t="s">
        <v>24707</v>
      </c>
    </row>
    <row r="5837" spans="1:4" ht="33.950000000000003" customHeight="1" x14ac:dyDescent="0.2">
      <c r="A5837" s="20" t="s">
        <v>24708</v>
      </c>
      <c r="B5837" s="21" t="s">
        <v>24709</v>
      </c>
      <c r="C5837" s="22" t="s">
        <v>149</v>
      </c>
      <c r="D5837" s="23" t="s">
        <v>9250</v>
      </c>
    </row>
    <row r="5838" spans="1:4" ht="33.950000000000003" customHeight="1" x14ac:dyDescent="0.2">
      <c r="A5838" s="20" t="s">
        <v>24710</v>
      </c>
      <c r="B5838" s="21" t="s">
        <v>24711</v>
      </c>
      <c r="C5838" s="22" t="s">
        <v>149</v>
      </c>
      <c r="D5838" s="23" t="s">
        <v>24712</v>
      </c>
    </row>
    <row r="5839" spans="1:4" ht="33.950000000000003" customHeight="1" x14ac:dyDescent="0.2">
      <c r="A5839" s="20" t="s">
        <v>24713</v>
      </c>
      <c r="B5839" s="21" t="s">
        <v>24714</v>
      </c>
      <c r="C5839" s="22" t="s">
        <v>149</v>
      </c>
      <c r="D5839" s="23" t="s">
        <v>24715</v>
      </c>
    </row>
    <row r="5840" spans="1:4" ht="33.950000000000003" customHeight="1" x14ac:dyDescent="0.2">
      <c r="A5840" s="20" t="s">
        <v>24716</v>
      </c>
      <c r="B5840" s="21" t="s">
        <v>24717</v>
      </c>
      <c r="C5840" s="22" t="s">
        <v>149</v>
      </c>
      <c r="D5840" s="23" t="s">
        <v>24718</v>
      </c>
    </row>
    <row r="5841" spans="1:4" ht="33.950000000000003" customHeight="1" x14ac:dyDescent="0.2">
      <c r="A5841" s="20" t="s">
        <v>24719</v>
      </c>
      <c r="B5841" s="21" t="s">
        <v>24720</v>
      </c>
      <c r="C5841" s="22" t="s">
        <v>149</v>
      </c>
      <c r="D5841" s="23" t="s">
        <v>17788</v>
      </c>
    </row>
    <row r="5842" spans="1:4" ht="33.950000000000003" customHeight="1" x14ac:dyDescent="0.2">
      <c r="A5842" s="20" t="s">
        <v>24721</v>
      </c>
      <c r="B5842" s="21" t="s">
        <v>24722</v>
      </c>
      <c r="C5842" s="22" t="s">
        <v>149</v>
      </c>
      <c r="D5842" s="23" t="s">
        <v>24723</v>
      </c>
    </row>
    <row r="5843" spans="1:4" ht="33.950000000000003" customHeight="1" x14ac:dyDescent="0.2">
      <c r="A5843" s="20" t="s">
        <v>24724</v>
      </c>
      <c r="B5843" s="21" t="s">
        <v>24725</v>
      </c>
      <c r="C5843" s="22" t="s">
        <v>149</v>
      </c>
      <c r="D5843" s="23" t="s">
        <v>11145</v>
      </c>
    </row>
    <row r="5844" spans="1:4" ht="33.950000000000003" customHeight="1" x14ac:dyDescent="0.2">
      <c r="A5844" s="20" t="s">
        <v>24726</v>
      </c>
      <c r="B5844" s="21" t="s">
        <v>24727</v>
      </c>
      <c r="C5844" s="22" t="s">
        <v>149</v>
      </c>
      <c r="D5844" s="23" t="s">
        <v>24728</v>
      </c>
    </row>
    <row r="5845" spans="1:4" ht="33.950000000000003" customHeight="1" x14ac:dyDescent="0.2">
      <c r="A5845" s="20" t="s">
        <v>24729</v>
      </c>
      <c r="B5845" s="21" t="s">
        <v>24730</v>
      </c>
      <c r="C5845" s="22" t="s">
        <v>149</v>
      </c>
      <c r="D5845" s="23" t="s">
        <v>24731</v>
      </c>
    </row>
    <row r="5846" spans="1:4" ht="33.950000000000003" customHeight="1" x14ac:dyDescent="0.2">
      <c r="A5846" s="20" t="s">
        <v>24732</v>
      </c>
      <c r="B5846" s="21" t="s">
        <v>24733</v>
      </c>
      <c r="C5846" s="22" t="s">
        <v>149</v>
      </c>
      <c r="D5846" s="23" t="s">
        <v>24734</v>
      </c>
    </row>
    <row r="5847" spans="1:4" ht="33.950000000000003" customHeight="1" x14ac:dyDescent="0.2">
      <c r="A5847" s="20" t="s">
        <v>24735</v>
      </c>
      <c r="B5847" s="21" t="s">
        <v>24736</v>
      </c>
      <c r="C5847" s="22" t="s">
        <v>149</v>
      </c>
      <c r="D5847" s="23" t="s">
        <v>24737</v>
      </c>
    </row>
    <row r="5848" spans="1:4" ht="33.950000000000003" customHeight="1" x14ac:dyDescent="0.2">
      <c r="A5848" s="20" t="s">
        <v>24738</v>
      </c>
      <c r="B5848" s="21" t="s">
        <v>24739</v>
      </c>
      <c r="C5848" s="22" t="s">
        <v>149</v>
      </c>
      <c r="D5848" s="23" t="s">
        <v>24740</v>
      </c>
    </row>
    <row r="5849" spans="1:4" ht="33.950000000000003" customHeight="1" x14ac:dyDescent="0.2">
      <c r="A5849" s="20" t="s">
        <v>24741</v>
      </c>
      <c r="B5849" s="21" t="s">
        <v>24742</v>
      </c>
      <c r="C5849" s="22" t="s">
        <v>149</v>
      </c>
      <c r="D5849" s="23" t="s">
        <v>24743</v>
      </c>
    </row>
    <row r="5850" spans="1:4" ht="33.950000000000003" customHeight="1" x14ac:dyDescent="0.2">
      <c r="A5850" s="20" t="s">
        <v>24744</v>
      </c>
      <c r="B5850" s="21" t="s">
        <v>24745</v>
      </c>
      <c r="C5850" s="22" t="s">
        <v>149</v>
      </c>
      <c r="D5850" s="23" t="s">
        <v>24746</v>
      </c>
    </row>
    <row r="5851" spans="1:4" ht="33.950000000000003" customHeight="1" x14ac:dyDescent="0.2">
      <c r="A5851" s="20" t="s">
        <v>24747</v>
      </c>
      <c r="B5851" s="21" t="s">
        <v>24748</v>
      </c>
      <c r="C5851" s="22" t="s">
        <v>149</v>
      </c>
      <c r="D5851" s="23" t="s">
        <v>8161</v>
      </c>
    </row>
    <row r="5852" spans="1:4" ht="33.950000000000003" customHeight="1" x14ac:dyDescent="0.2">
      <c r="A5852" s="20" t="s">
        <v>24749</v>
      </c>
      <c r="B5852" s="21" t="s">
        <v>24750</v>
      </c>
      <c r="C5852" s="22" t="s">
        <v>149</v>
      </c>
      <c r="D5852" s="23" t="s">
        <v>24751</v>
      </c>
    </row>
    <row r="5853" spans="1:4" ht="33.950000000000003" customHeight="1" x14ac:dyDescent="0.2">
      <c r="A5853" s="20" t="s">
        <v>24752</v>
      </c>
      <c r="B5853" s="21" t="s">
        <v>24753</v>
      </c>
      <c r="C5853" s="22" t="s">
        <v>205</v>
      </c>
      <c r="D5853" s="23" t="s">
        <v>16546</v>
      </c>
    </row>
    <row r="5854" spans="1:4" ht="33.950000000000003" customHeight="1" x14ac:dyDescent="0.2">
      <c r="A5854" s="20" t="s">
        <v>24754</v>
      </c>
      <c r="B5854" s="21" t="s">
        <v>24755</v>
      </c>
      <c r="C5854" s="22" t="s">
        <v>205</v>
      </c>
      <c r="D5854" s="23" t="s">
        <v>24756</v>
      </c>
    </row>
    <row r="5855" spans="1:4" ht="33.950000000000003" customHeight="1" x14ac:dyDescent="0.2">
      <c r="A5855" s="20" t="s">
        <v>24757</v>
      </c>
      <c r="B5855" s="21" t="s">
        <v>24758</v>
      </c>
      <c r="C5855" s="22" t="s">
        <v>205</v>
      </c>
      <c r="D5855" s="23" t="s">
        <v>24759</v>
      </c>
    </row>
    <row r="5856" spans="1:4" ht="33.950000000000003" customHeight="1" x14ac:dyDescent="0.2">
      <c r="A5856" s="20" t="s">
        <v>24760</v>
      </c>
      <c r="B5856" s="21" t="s">
        <v>24761</v>
      </c>
      <c r="C5856" s="22" t="s">
        <v>149</v>
      </c>
      <c r="D5856" s="23" t="s">
        <v>10201</v>
      </c>
    </row>
    <row r="5857" spans="1:4" ht="33.950000000000003" customHeight="1" x14ac:dyDescent="0.2">
      <c r="A5857" s="20" t="s">
        <v>24762</v>
      </c>
      <c r="B5857" s="21" t="s">
        <v>24763</v>
      </c>
      <c r="C5857" s="22" t="s">
        <v>205</v>
      </c>
      <c r="D5857" s="23" t="s">
        <v>11510</v>
      </c>
    </row>
    <row r="5858" spans="1:4" ht="33.950000000000003" customHeight="1" x14ac:dyDescent="0.2">
      <c r="A5858" s="20" t="s">
        <v>24764</v>
      </c>
      <c r="B5858" s="21" t="s">
        <v>24765</v>
      </c>
      <c r="C5858" s="22" t="s">
        <v>149</v>
      </c>
      <c r="D5858" s="23" t="s">
        <v>24766</v>
      </c>
    </row>
    <row r="5859" spans="1:4" ht="33.950000000000003" customHeight="1" x14ac:dyDescent="0.2">
      <c r="A5859" s="20" t="s">
        <v>24767</v>
      </c>
      <c r="B5859" s="21" t="s">
        <v>24768</v>
      </c>
      <c r="C5859" s="22" t="s">
        <v>205</v>
      </c>
      <c r="D5859" s="23" t="s">
        <v>10306</v>
      </c>
    </row>
    <row r="5860" spans="1:4" ht="33.950000000000003" customHeight="1" x14ac:dyDescent="0.2">
      <c r="A5860" s="20" t="s">
        <v>24769</v>
      </c>
      <c r="B5860" s="21" t="s">
        <v>24770</v>
      </c>
      <c r="C5860" s="22" t="s">
        <v>205</v>
      </c>
      <c r="D5860" s="23" t="s">
        <v>16057</v>
      </c>
    </row>
    <row r="5861" spans="1:4" ht="33.950000000000003" customHeight="1" x14ac:dyDescent="0.2">
      <c r="A5861" s="20" t="s">
        <v>24771</v>
      </c>
      <c r="B5861" s="21" t="s">
        <v>24772</v>
      </c>
      <c r="C5861" s="22" t="s">
        <v>205</v>
      </c>
      <c r="D5861" s="23" t="s">
        <v>24773</v>
      </c>
    </row>
    <row r="5862" spans="1:4" ht="33.950000000000003" customHeight="1" x14ac:dyDescent="0.2">
      <c r="A5862" s="20" t="s">
        <v>24774</v>
      </c>
      <c r="B5862" s="21" t="s">
        <v>24775</v>
      </c>
      <c r="C5862" s="22" t="s">
        <v>205</v>
      </c>
      <c r="D5862" s="23" t="s">
        <v>10247</v>
      </c>
    </row>
    <row r="5863" spans="1:4" ht="33.950000000000003" customHeight="1" x14ac:dyDescent="0.2">
      <c r="A5863" s="20" t="s">
        <v>24776</v>
      </c>
      <c r="B5863" s="21" t="s">
        <v>24777</v>
      </c>
      <c r="C5863" s="22" t="s">
        <v>149</v>
      </c>
      <c r="D5863" s="23" t="s">
        <v>24778</v>
      </c>
    </row>
    <row r="5864" spans="1:4" ht="33.950000000000003" customHeight="1" x14ac:dyDescent="0.2">
      <c r="A5864" s="20" t="s">
        <v>24779</v>
      </c>
      <c r="B5864" s="21" t="s">
        <v>24780</v>
      </c>
      <c r="C5864" s="22" t="s">
        <v>149</v>
      </c>
      <c r="D5864" s="23" t="s">
        <v>24537</v>
      </c>
    </row>
    <row r="5865" spans="1:4" ht="33.950000000000003" customHeight="1" x14ac:dyDescent="0.2">
      <c r="A5865" s="20" t="s">
        <v>24781</v>
      </c>
      <c r="B5865" s="21" t="s">
        <v>24782</v>
      </c>
      <c r="C5865" s="22" t="s">
        <v>205</v>
      </c>
      <c r="D5865" s="23" t="s">
        <v>10747</v>
      </c>
    </row>
    <row r="5866" spans="1:4" ht="33.950000000000003" customHeight="1" x14ac:dyDescent="0.2">
      <c r="A5866" s="20" t="s">
        <v>24783</v>
      </c>
      <c r="B5866" s="21" t="s">
        <v>24784</v>
      </c>
      <c r="C5866" s="22" t="s">
        <v>149</v>
      </c>
      <c r="D5866" s="23" t="s">
        <v>20141</v>
      </c>
    </row>
    <row r="5867" spans="1:4" ht="33.950000000000003" customHeight="1" x14ac:dyDescent="0.2">
      <c r="A5867" s="20" t="s">
        <v>24785</v>
      </c>
      <c r="B5867" s="21" t="s">
        <v>24786</v>
      </c>
      <c r="C5867" s="22" t="s">
        <v>149</v>
      </c>
      <c r="D5867" s="23" t="s">
        <v>8788</v>
      </c>
    </row>
    <row r="5868" spans="1:4" ht="33.950000000000003" customHeight="1" x14ac:dyDescent="0.2">
      <c r="A5868" s="20" t="s">
        <v>24787</v>
      </c>
      <c r="B5868" s="21" t="s">
        <v>24788</v>
      </c>
      <c r="C5868" s="22" t="s">
        <v>149</v>
      </c>
      <c r="D5868" s="23" t="s">
        <v>24789</v>
      </c>
    </row>
    <row r="5869" spans="1:4" ht="33.950000000000003" customHeight="1" x14ac:dyDescent="0.2">
      <c r="A5869" s="20" t="s">
        <v>24790</v>
      </c>
      <c r="B5869" s="21" t="s">
        <v>24791</v>
      </c>
      <c r="C5869" s="22" t="s">
        <v>149</v>
      </c>
      <c r="D5869" s="23" t="s">
        <v>24792</v>
      </c>
    </row>
    <row r="5870" spans="1:4" ht="33.950000000000003" customHeight="1" x14ac:dyDescent="0.2">
      <c r="A5870" s="20" t="s">
        <v>24793</v>
      </c>
      <c r="B5870" s="21" t="s">
        <v>24794</v>
      </c>
      <c r="C5870" s="22" t="s">
        <v>149</v>
      </c>
      <c r="D5870" s="23" t="s">
        <v>24795</v>
      </c>
    </row>
    <row r="5871" spans="1:4" ht="33.950000000000003" customHeight="1" x14ac:dyDescent="0.2">
      <c r="A5871" s="20" t="s">
        <v>24796</v>
      </c>
      <c r="B5871" s="21" t="s">
        <v>24797</v>
      </c>
      <c r="C5871" s="22" t="s">
        <v>149</v>
      </c>
      <c r="D5871" s="23" t="s">
        <v>24798</v>
      </c>
    </row>
    <row r="5872" spans="1:4" ht="33.950000000000003" customHeight="1" x14ac:dyDescent="0.2">
      <c r="A5872" s="20" t="s">
        <v>24799</v>
      </c>
      <c r="B5872" s="21" t="s">
        <v>24800</v>
      </c>
      <c r="C5872" s="22" t="s">
        <v>149</v>
      </c>
      <c r="D5872" s="23" t="s">
        <v>24801</v>
      </c>
    </row>
    <row r="5873" spans="1:4" ht="33.950000000000003" customHeight="1" x14ac:dyDescent="0.2">
      <c r="A5873" s="20" t="s">
        <v>24802</v>
      </c>
      <c r="B5873" s="21" t="s">
        <v>24803</v>
      </c>
      <c r="C5873" s="22" t="s">
        <v>149</v>
      </c>
      <c r="D5873" s="23" t="s">
        <v>12253</v>
      </c>
    </row>
    <row r="5874" spans="1:4" ht="33.950000000000003" customHeight="1" x14ac:dyDescent="0.2">
      <c r="A5874" s="20" t="s">
        <v>24804</v>
      </c>
      <c r="B5874" s="21" t="s">
        <v>24805</v>
      </c>
      <c r="C5874" s="22" t="s">
        <v>149</v>
      </c>
      <c r="D5874" s="23" t="s">
        <v>24806</v>
      </c>
    </row>
    <row r="5875" spans="1:4" ht="33.950000000000003" customHeight="1" x14ac:dyDescent="0.2">
      <c r="A5875" s="20" t="s">
        <v>24807</v>
      </c>
      <c r="B5875" s="21" t="s">
        <v>24808</v>
      </c>
      <c r="C5875" s="22" t="s">
        <v>149</v>
      </c>
      <c r="D5875" s="23" t="s">
        <v>24809</v>
      </c>
    </row>
    <row r="5876" spans="1:4" ht="33.950000000000003" customHeight="1" x14ac:dyDescent="0.2">
      <c r="A5876" s="20" t="s">
        <v>24810</v>
      </c>
      <c r="B5876" s="21" t="s">
        <v>24811</v>
      </c>
      <c r="C5876" s="22" t="s">
        <v>149</v>
      </c>
      <c r="D5876" s="23" t="s">
        <v>24812</v>
      </c>
    </row>
    <row r="5877" spans="1:4" ht="33.950000000000003" customHeight="1" x14ac:dyDescent="0.2">
      <c r="A5877" s="20" t="s">
        <v>24813</v>
      </c>
      <c r="B5877" s="21" t="s">
        <v>24814</v>
      </c>
      <c r="C5877" s="22" t="s">
        <v>149</v>
      </c>
      <c r="D5877" s="23" t="s">
        <v>24815</v>
      </c>
    </row>
    <row r="5878" spans="1:4" ht="33.950000000000003" customHeight="1" x14ac:dyDescent="0.2">
      <c r="A5878" s="20" t="s">
        <v>24816</v>
      </c>
      <c r="B5878" s="21" t="s">
        <v>24817</v>
      </c>
      <c r="C5878" s="22" t="s">
        <v>149</v>
      </c>
      <c r="D5878" s="23" t="s">
        <v>24818</v>
      </c>
    </row>
    <row r="5879" spans="1:4" ht="33.950000000000003" customHeight="1" x14ac:dyDescent="0.2">
      <c r="A5879" s="20" t="s">
        <v>24819</v>
      </c>
      <c r="B5879" s="21" t="s">
        <v>24820</v>
      </c>
      <c r="C5879" s="22" t="s">
        <v>149</v>
      </c>
      <c r="D5879" s="23" t="s">
        <v>24821</v>
      </c>
    </row>
    <row r="5880" spans="1:4" ht="33.950000000000003" customHeight="1" x14ac:dyDescent="0.2">
      <c r="A5880" s="20" t="s">
        <v>24822</v>
      </c>
      <c r="B5880" s="21" t="s">
        <v>24823</v>
      </c>
      <c r="C5880" s="22" t="s">
        <v>149</v>
      </c>
      <c r="D5880" s="23" t="s">
        <v>24824</v>
      </c>
    </row>
    <row r="5881" spans="1:4" ht="33.950000000000003" customHeight="1" x14ac:dyDescent="0.2">
      <c r="A5881" s="20" t="s">
        <v>24825</v>
      </c>
      <c r="B5881" s="21" t="s">
        <v>24826</v>
      </c>
      <c r="C5881" s="22" t="s">
        <v>149</v>
      </c>
      <c r="D5881" s="23" t="s">
        <v>24827</v>
      </c>
    </row>
    <row r="5882" spans="1:4" ht="33.950000000000003" customHeight="1" x14ac:dyDescent="0.2">
      <c r="A5882" s="20" t="s">
        <v>24828</v>
      </c>
      <c r="B5882" s="21" t="s">
        <v>24829</v>
      </c>
      <c r="C5882" s="22" t="s">
        <v>149</v>
      </c>
      <c r="D5882" s="23" t="s">
        <v>24830</v>
      </c>
    </row>
    <row r="5883" spans="1:4" ht="33.950000000000003" customHeight="1" x14ac:dyDescent="0.2">
      <c r="A5883" s="20" t="s">
        <v>24831</v>
      </c>
      <c r="B5883" s="21" t="s">
        <v>24832</v>
      </c>
      <c r="C5883" s="22" t="s">
        <v>149</v>
      </c>
      <c r="D5883" s="23" t="s">
        <v>24833</v>
      </c>
    </row>
    <row r="5884" spans="1:4" ht="33.950000000000003" customHeight="1" x14ac:dyDescent="0.2">
      <c r="A5884" s="20" t="s">
        <v>24834</v>
      </c>
      <c r="B5884" s="21" t="s">
        <v>24835</v>
      </c>
      <c r="C5884" s="22" t="s">
        <v>149</v>
      </c>
      <c r="D5884" s="23" t="s">
        <v>24836</v>
      </c>
    </row>
    <row r="5885" spans="1:4" ht="33.950000000000003" customHeight="1" x14ac:dyDescent="0.2">
      <c r="A5885" s="20" t="s">
        <v>24837</v>
      </c>
      <c r="B5885" s="21" t="s">
        <v>24838</v>
      </c>
      <c r="C5885" s="22" t="s">
        <v>149</v>
      </c>
      <c r="D5885" s="23" t="s">
        <v>24839</v>
      </c>
    </row>
    <row r="5886" spans="1:4" ht="33.950000000000003" customHeight="1" x14ac:dyDescent="0.2">
      <c r="A5886" s="20" t="s">
        <v>24840</v>
      </c>
      <c r="B5886" s="21" t="s">
        <v>24841</v>
      </c>
      <c r="C5886" s="22" t="s">
        <v>149</v>
      </c>
      <c r="D5886" s="23" t="s">
        <v>24842</v>
      </c>
    </row>
    <row r="5887" spans="1:4" ht="33.950000000000003" customHeight="1" x14ac:dyDescent="0.2">
      <c r="A5887" s="20" t="s">
        <v>24843</v>
      </c>
      <c r="B5887" s="21" t="s">
        <v>24844</v>
      </c>
      <c r="C5887" s="22" t="s">
        <v>149</v>
      </c>
      <c r="D5887" s="23" t="s">
        <v>24845</v>
      </c>
    </row>
    <row r="5888" spans="1:4" ht="33.950000000000003" customHeight="1" x14ac:dyDescent="0.2">
      <c r="A5888" s="20" t="s">
        <v>24846</v>
      </c>
      <c r="B5888" s="21" t="s">
        <v>24847</v>
      </c>
      <c r="C5888" s="22" t="s">
        <v>149</v>
      </c>
      <c r="D5888" s="23" t="s">
        <v>24848</v>
      </c>
    </row>
    <row r="5889" spans="1:4" ht="33.950000000000003" customHeight="1" x14ac:dyDescent="0.2">
      <c r="A5889" s="20" t="s">
        <v>24849</v>
      </c>
      <c r="B5889" s="21" t="s">
        <v>24850</v>
      </c>
      <c r="C5889" s="22" t="s">
        <v>149</v>
      </c>
      <c r="D5889" s="23" t="s">
        <v>24851</v>
      </c>
    </row>
    <row r="5890" spans="1:4" ht="33.950000000000003" customHeight="1" x14ac:dyDescent="0.2">
      <c r="A5890" s="20" t="s">
        <v>24852</v>
      </c>
      <c r="B5890" s="21" t="s">
        <v>24853</v>
      </c>
      <c r="C5890" s="22" t="s">
        <v>149</v>
      </c>
      <c r="D5890" s="23" t="s">
        <v>22578</v>
      </c>
    </row>
    <row r="5891" spans="1:4" ht="33.950000000000003" customHeight="1" x14ac:dyDescent="0.2">
      <c r="A5891" s="20" t="s">
        <v>24854</v>
      </c>
      <c r="B5891" s="21" t="s">
        <v>24855</v>
      </c>
      <c r="C5891" s="22" t="s">
        <v>149</v>
      </c>
      <c r="D5891" s="23" t="s">
        <v>24856</v>
      </c>
    </row>
    <row r="5892" spans="1:4" ht="33.950000000000003" customHeight="1" x14ac:dyDescent="0.2">
      <c r="A5892" s="20" t="s">
        <v>24857</v>
      </c>
      <c r="B5892" s="21" t="s">
        <v>24858</v>
      </c>
      <c r="C5892" s="22" t="s">
        <v>149</v>
      </c>
      <c r="D5892" s="23" t="s">
        <v>24859</v>
      </c>
    </row>
    <row r="5893" spans="1:4" ht="33.950000000000003" customHeight="1" x14ac:dyDescent="0.2">
      <c r="A5893" s="20" t="s">
        <v>24860</v>
      </c>
      <c r="B5893" s="21" t="s">
        <v>24861</v>
      </c>
      <c r="C5893" s="22" t="s">
        <v>149</v>
      </c>
      <c r="D5893" s="23" t="s">
        <v>24862</v>
      </c>
    </row>
    <row r="5894" spans="1:4" ht="33.950000000000003" customHeight="1" x14ac:dyDescent="0.2">
      <c r="A5894" s="20" t="s">
        <v>24863</v>
      </c>
      <c r="B5894" s="21" t="s">
        <v>24864</v>
      </c>
      <c r="C5894" s="22" t="s">
        <v>149</v>
      </c>
      <c r="D5894" s="23" t="s">
        <v>24865</v>
      </c>
    </row>
    <row r="5895" spans="1:4" ht="33.950000000000003" customHeight="1" x14ac:dyDescent="0.2">
      <c r="A5895" s="20" t="s">
        <v>24866</v>
      </c>
      <c r="B5895" s="21" t="s">
        <v>24867</v>
      </c>
      <c r="C5895" s="22" t="s">
        <v>149</v>
      </c>
      <c r="D5895" s="23" t="s">
        <v>24868</v>
      </c>
    </row>
    <row r="5896" spans="1:4" ht="33.950000000000003" customHeight="1" x14ac:dyDescent="0.2">
      <c r="A5896" s="20" t="s">
        <v>24869</v>
      </c>
      <c r="B5896" s="21" t="s">
        <v>24870</v>
      </c>
      <c r="C5896" s="22" t="s">
        <v>149</v>
      </c>
      <c r="D5896" s="23" t="s">
        <v>24871</v>
      </c>
    </row>
    <row r="5897" spans="1:4" ht="33.950000000000003" customHeight="1" x14ac:dyDescent="0.2">
      <c r="A5897" s="20" t="s">
        <v>24872</v>
      </c>
      <c r="B5897" s="21" t="s">
        <v>24873</v>
      </c>
      <c r="C5897" s="22" t="s">
        <v>149</v>
      </c>
      <c r="D5897" s="23" t="s">
        <v>20447</v>
      </c>
    </row>
    <row r="5898" spans="1:4" ht="33.950000000000003" customHeight="1" x14ac:dyDescent="0.2">
      <c r="A5898" s="20" t="s">
        <v>24874</v>
      </c>
      <c r="B5898" s="21" t="s">
        <v>24875</v>
      </c>
      <c r="C5898" s="22" t="s">
        <v>149</v>
      </c>
      <c r="D5898" s="23" t="s">
        <v>20474</v>
      </c>
    </row>
    <row r="5899" spans="1:4" ht="33.950000000000003" customHeight="1" x14ac:dyDescent="0.2">
      <c r="A5899" s="20" t="s">
        <v>24876</v>
      </c>
      <c r="B5899" s="21" t="s">
        <v>24877</v>
      </c>
      <c r="C5899" s="22" t="s">
        <v>149</v>
      </c>
      <c r="D5899" s="23" t="s">
        <v>24878</v>
      </c>
    </row>
    <row r="5900" spans="1:4" ht="33.950000000000003" customHeight="1" x14ac:dyDescent="0.2">
      <c r="A5900" s="20" t="s">
        <v>24879</v>
      </c>
      <c r="B5900" s="21" t="s">
        <v>24880</v>
      </c>
      <c r="C5900" s="22" t="s">
        <v>205</v>
      </c>
      <c r="D5900" s="23" t="s">
        <v>24881</v>
      </c>
    </row>
    <row r="5901" spans="1:4" ht="33.950000000000003" customHeight="1" x14ac:dyDescent="0.2">
      <c r="A5901" s="20" t="s">
        <v>24882</v>
      </c>
      <c r="B5901" s="21" t="s">
        <v>24883</v>
      </c>
      <c r="C5901" s="22" t="s">
        <v>205</v>
      </c>
      <c r="D5901" s="23" t="s">
        <v>24884</v>
      </c>
    </row>
    <row r="5902" spans="1:4" ht="33.950000000000003" customHeight="1" x14ac:dyDescent="0.2">
      <c r="A5902" s="20" t="s">
        <v>24885</v>
      </c>
      <c r="B5902" s="21" t="s">
        <v>24886</v>
      </c>
      <c r="C5902" s="22" t="s">
        <v>205</v>
      </c>
      <c r="D5902" s="23" t="s">
        <v>24887</v>
      </c>
    </row>
    <row r="5903" spans="1:4" ht="33.950000000000003" customHeight="1" x14ac:dyDescent="0.2">
      <c r="A5903" s="20" t="s">
        <v>24888</v>
      </c>
      <c r="B5903" s="21" t="s">
        <v>24889</v>
      </c>
      <c r="C5903" s="22" t="s">
        <v>205</v>
      </c>
      <c r="D5903" s="23" t="s">
        <v>23798</v>
      </c>
    </row>
    <row r="5904" spans="1:4" ht="33.950000000000003" customHeight="1" x14ac:dyDescent="0.2">
      <c r="A5904" s="20" t="s">
        <v>24890</v>
      </c>
      <c r="B5904" s="21" t="s">
        <v>24891</v>
      </c>
      <c r="C5904" s="22" t="s">
        <v>149</v>
      </c>
      <c r="D5904" s="23" t="s">
        <v>24892</v>
      </c>
    </row>
    <row r="5905" spans="1:4" ht="33.950000000000003" customHeight="1" x14ac:dyDescent="0.2">
      <c r="A5905" s="20" t="s">
        <v>24893</v>
      </c>
      <c r="B5905" s="21" t="s">
        <v>24894</v>
      </c>
      <c r="C5905" s="22" t="s">
        <v>149</v>
      </c>
      <c r="D5905" s="23" t="s">
        <v>24895</v>
      </c>
    </row>
    <row r="5906" spans="1:4" ht="33.950000000000003" customHeight="1" x14ac:dyDescent="0.2">
      <c r="A5906" s="20" t="s">
        <v>24896</v>
      </c>
      <c r="B5906" s="21" t="s">
        <v>24897</v>
      </c>
      <c r="C5906" s="22" t="s">
        <v>149</v>
      </c>
      <c r="D5906" s="23" t="s">
        <v>24898</v>
      </c>
    </row>
    <row r="5907" spans="1:4" ht="33.950000000000003" customHeight="1" x14ac:dyDescent="0.2">
      <c r="A5907" s="20" t="s">
        <v>24899</v>
      </c>
      <c r="B5907" s="21" t="s">
        <v>24900</v>
      </c>
      <c r="C5907" s="22" t="s">
        <v>149</v>
      </c>
      <c r="D5907" s="23" t="s">
        <v>24901</v>
      </c>
    </row>
    <row r="5908" spans="1:4" ht="33.950000000000003" customHeight="1" x14ac:dyDescent="0.2">
      <c r="A5908" s="20" t="s">
        <v>24902</v>
      </c>
      <c r="B5908" s="21" t="s">
        <v>24903</v>
      </c>
      <c r="C5908" s="22" t="s">
        <v>149</v>
      </c>
      <c r="D5908" s="23" t="s">
        <v>24904</v>
      </c>
    </row>
    <row r="5909" spans="1:4" ht="33.950000000000003" customHeight="1" x14ac:dyDescent="0.2">
      <c r="A5909" s="20" t="s">
        <v>24905</v>
      </c>
      <c r="B5909" s="21" t="s">
        <v>24906</v>
      </c>
      <c r="C5909" s="22" t="s">
        <v>149</v>
      </c>
      <c r="D5909" s="23" t="s">
        <v>24907</v>
      </c>
    </row>
    <row r="5910" spans="1:4" ht="33.950000000000003" customHeight="1" x14ac:dyDescent="0.2">
      <c r="A5910" s="20" t="s">
        <v>24908</v>
      </c>
      <c r="B5910" s="21" t="s">
        <v>24909</v>
      </c>
      <c r="C5910" s="22" t="s">
        <v>205</v>
      </c>
      <c r="D5910" s="23" t="s">
        <v>24910</v>
      </c>
    </row>
    <row r="5911" spans="1:4" ht="33.950000000000003" customHeight="1" x14ac:dyDescent="0.2">
      <c r="A5911" s="20" t="s">
        <v>24911</v>
      </c>
      <c r="B5911" s="21" t="s">
        <v>24912</v>
      </c>
      <c r="C5911" s="22" t="s">
        <v>149</v>
      </c>
      <c r="D5911" s="23" t="s">
        <v>24913</v>
      </c>
    </row>
    <row r="5912" spans="1:4" ht="33.950000000000003" customHeight="1" x14ac:dyDescent="0.2">
      <c r="A5912" s="20" t="s">
        <v>24914</v>
      </c>
      <c r="B5912" s="21" t="s">
        <v>24915</v>
      </c>
      <c r="C5912" s="22" t="s">
        <v>149</v>
      </c>
      <c r="D5912" s="23" t="s">
        <v>24916</v>
      </c>
    </row>
    <row r="5913" spans="1:4" ht="33.950000000000003" customHeight="1" x14ac:dyDescent="0.2">
      <c r="A5913" s="20" t="s">
        <v>24917</v>
      </c>
      <c r="B5913" s="21" t="s">
        <v>24918</v>
      </c>
      <c r="C5913" s="22" t="s">
        <v>149</v>
      </c>
      <c r="D5913" s="23" t="s">
        <v>24919</v>
      </c>
    </row>
    <row r="5914" spans="1:4" ht="33.950000000000003" customHeight="1" x14ac:dyDescent="0.2">
      <c r="A5914" s="20" t="s">
        <v>24920</v>
      </c>
      <c r="B5914" s="21" t="s">
        <v>24921</v>
      </c>
      <c r="C5914" s="22" t="s">
        <v>149</v>
      </c>
      <c r="D5914" s="23" t="s">
        <v>24922</v>
      </c>
    </row>
    <row r="5915" spans="1:4" ht="33.950000000000003" customHeight="1" x14ac:dyDescent="0.2">
      <c r="A5915" s="20" t="s">
        <v>24923</v>
      </c>
      <c r="B5915" s="21" t="s">
        <v>24924</v>
      </c>
      <c r="C5915" s="22" t="s">
        <v>149</v>
      </c>
      <c r="D5915" s="23" t="s">
        <v>24925</v>
      </c>
    </row>
    <row r="5916" spans="1:4" ht="33.950000000000003" customHeight="1" x14ac:dyDescent="0.2">
      <c r="A5916" s="20" t="s">
        <v>24926</v>
      </c>
      <c r="B5916" s="21" t="s">
        <v>24927</v>
      </c>
      <c r="C5916" s="22" t="s">
        <v>149</v>
      </c>
      <c r="D5916" s="23" t="s">
        <v>24928</v>
      </c>
    </row>
    <row r="5917" spans="1:4" ht="33.950000000000003" customHeight="1" x14ac:dyDescent="0.2">
      <c r="A5917" s="20" t="s">
        <v>24929</v>
      </c>
      <c r="B5917" s="21" t="s">
        <v>24930</v>
      </c>
      <c r="C5917" s="22" t="s">
        <v>149</v>
      </c>
      <c r="D5917" s="23" t="s">
        <v>24931</v>
      </c>
    </row>
    <row r="5918" spans="1:4" ht="33.950000000000003" customHeight="1" x14ac:dyDescent="0.2">
      <c r="A5918" s="20" t="s">
        <v>24932</v>
      </c>
      <c r="B5918" s="21" t="s">
        <v>24933</v>
      </c>
      <c r="C5918" s="22" t="s">
        <v>149</v>
      </c>
      <c r="D5918" s="23" t="s">
        <v>24934</v>
      </c>
    </row>
    <row r="5919" spans="1:4" ht="33.950000000000003" customHeight="1" x14ac:dyDescent="0.2">
      <c r="A5919" s="20" t="s">
        <v>24935</v>
      </c>
      <c r="B5919" s="21" t="s">
        <v>24936</v>
      </c>
      <c r="C5919" s="22" t="s">
        <v>149</v>
      </c>
      <c r="D5919" s="23" t="s">
        <v>24937</v>
      </c>
    </row>
    <row r="5920" spans="1:4" ht="33.950000000000003" customHeight="1" x14ac:dyDescent="0.2">
      <c r="A5920" s="20" t="s">
        <v>24938</v>
      </c>
      <c r="B5920" s="21" t="s">
        <v>24939</v>
      </c>
      <c r="C5920" s="22" t="s">
        <v>205</v>
      </c>
      <c r="D5920" s="23" t="s">
        <v>24940</v>
      </c>
    </row>
    <row r="5921" spans="1:4" ht="33.950000000000003" customHeight="1" x14ac:dyDescent="0.2">
      <c r="A5921" s="20" t="s">
        <v>24941</v>
      </c>
      <c r="B5921" s="21" t="s">
        <v>24942</v>
      </c>
      <c r="C5921" s="22" t="s">
        <v>205</v>
      </c>
      <c r="D5921" s="23" t="s">
        <v>10100</v>
      </c>
    </row>
    <row r="5922" spans="1:4" ht="33.950000000000003" customHeight="1" x14ac:dyDescent="0.2">
      <c r="A5922" s="20" t="s">
        <v>24943</v>
      </c>
      <c r="B5922" s="21" t="s">
        <v>24944</v>
      </c>
      <c r="C5922" s="22" t="s">
        <v>205</v>
      </c>
      <c r="D5922" s="23" t="s">
        <v>24945</v>
      </c>
    </row>
    <row r="5923" spans="1:4" ht="33.950000000000003" customHeight="1" x14ac:dyDescent="0.2">
      <c r="A5923" s="20" t="s">
        <v>24946</v>
      </c>
      <c r="B5923" s="21" t="s">
        <v>24947</v>
      </c>
      <c r="C5923" s="22" t="s">
        <v>205</v>
      </c>
      <c r="D5923" s="23" t="s">
        <v>19369</v>
      </c>
    </row>
    <row r="5924" spans="1:4" ht="33.950000000000003" customHeight="1" x14ac:dyDescent="0.2">
      <c r="A5924" s="20" t="s">
        <v>24948</v>
      </c>
      <c r="B5924" s="21" t="s">
        <v>24949</v>
      </c>
      <c r="C5924" s="22" t="s">
        <v>205</v>
      </c>
      <c r="D5924" s="23" t="s">
        <v>24950</v>
      </c>
    </row>
    <row r="5925" spans="1:4" ht="33.950000000000003" customHeight="1" x14ac:dyDescent="0.2">
      <c r="A5925" s="20" t="s">
        <v>24951</v>
      </c>
      <c r="B5925" s="21" t="s">
        <v>24952</v>
      </c>
      <c r="C5925" s="22" t="s">
        <v>205</v>
      </c>
      <c r="D5925" s="23" t="s">
        <v>19333</v>
      </c>
    </row>
    <row r="5926" spans="1:4" ht="33.950000000000003" customHeight="1" x14ac:dyDescent="0.2">
      <c r="A5926" s="20" t="s">
        <v>24953</v>
      </c>
      <c r="B5926" s="21" t="s">
        <v>24954</v>
      </c>
      <c r="C5926" s="22" t="s">
        <v>205</v>
      </c>
      <c r="D5926" s="23" t="s">
        <v>24955</v>
      </c>
    </row>
    <row r="5927" spans="1:4" ht="33.950000000000003" customHeight="1" x14ac:dyDescent="0.2">
      <c r="A5927" s="20" t="s">
        <v>24956</v>
      </c>
      <c r="B5927" s="21" t="s">
        <v>24957</v>
      </c>
      <c r="C5927" s="22" t="s">
        <v>205</v>
      </c>
      <c r="D5927" s="23" t="s">
        <v>24958</v>
      </c>
    </row>
    <row r="5928" spans="1:4" ht="33.950000000000003" customHeight="1" x14ac:dyDescent="0.2">
      <c r="A5928" s="20" t="s">
        <v>24959</v>
      </c>
      <c r="B5928" s="21" t="s">
        <v>24960</v>
      </c>
      <c r="C5928" s="22" t="s">
        <v>205</v>
      </c>
      <c r="D5928" s="23" t="s">
        <v>24961</v>
      </c>
    </row>
    <row r="5929" spans="1:4" ht="33.950000000000003" customHeight="1" x14ac:dyDescent="0.2">
      <c r="A5929" s="20" t="s">
        <v>24962</v>
      </c>
      <c r="B5929" s="21" t="s">
        <v>24963</v>
      </c>
      <c r="C5929" s="22" t="s">
        <v>205</v>
      </c>
      <c r="D5929" s="23" t="s">
        <v>24964</v>
      </c>
    </row>
    <row r="5930" spans="1:4" ht="33.950000000000003" customHeight="1" x14ac:dyDescent="0.2">
      <c r="A5930" s="20" t="s">
        <v>24965</v>
      </c>
      <c r="B5930" s="21" t="s">
        <v>24966</v>
      </c>
      <c r="C5930" s="22" t="s">
        <v>228</v>
      </c>
      <c r="D5930" s="23" t="s">
        <v>24967</v>
      </c>
    </row>
    <row r="5931" spans="1:4" ht="33.950000000000003" customHeight="1" x14ac:dyDescent="0.2">
      <c r="A5931" s="20" t="s">
        <v>24968</v>
      </c>
      <c r="B5931" s="21" t="s">
        <v>24969</v>
      </c>
      <c r="C5931" s="22" t="s">
        <v>228</v>
      </c>
      <c r="D5931" s="23" t="s">
        <v>24970</v>
      </c>
    </row>
    <row r="5932" spans="1:4" ht="33.950000000000003" customHeight="1" x14ac:dyDescent="0.2">
      <c r="A5932" s="20" t="s">
        <v>24971</v>
      </c>
      <c r="B5932" s="21" t="s">
        <v>24972</v>
      </c>
      <c r="C5932" s="22" t="s">
        <v>149</v>
      </c>
      <c r="D5932" s="23" t="s">
        <v>24973</v>
      </c>
    </row>
    <row r="5933" spans="1:4" ht="33.950000000000003" customHeight="1" x14ac:dyDescent="0.2">
      <c r="A5933" s="20" t="s">
        <v>24974</v>
      </c>
      <c r="B5933" s="21" t="s">
        <v>24975</v>
      </c>
      <c r="C5933" s="22" t="s">
        <v>149</v>
      </c>
      <c r="D5933" s="23" t="s">
        <v>24976</v>
      </c>
    </row>
    <row r="5934" spans="1:4" ht="33.950000000000003" customHeight="1" x14ac:dyDescent="0.2">
      <c r="A5934" s="20" t="s">
        <v>24977</v>
      </c>
      <c r="B5934" s="21" t="s">
        <v>24978</v>
      </c>
      <c r="C5934" s="22" t="s">
        <v>149</v>
      </c>
      <c r="D5934" s="23" t="s">
        <v>24979</v>
      </c>
    </row>
    <row r="5935" spans="1:4" ht="33.950000000000003" customHeight="1" x14ac:dyDescent="0.2">
      <c r="A5935" s="20" t="s">
        <v>24980</v>
      </c>
      <c r="B5935" s="21" t="s">
        <v>24981</v>
      </c>
      <c r="C5935" s="22" t="s">
        <v>149</v>
      </c>
      <c r="D5935" s="23" t="s">
        <v>24982</v>
      </c>
    </row>
    <row r="5936" spans="1:4" ht="33.950000000000003" customHeight="1" x14ac:dyDescent="0.2">
      <c r="A5936" s="20" t="s">
        <v>24983</v>
      </c>
      <c r="B5936" s="21" t="s">
        <v>24984</v>
      </c>
      <c r="C5936" s="22" t="s">
        <v>149</v>
      </c>
      <c r="D5936" s="23" t="s">
        <v>24985</v>
      </c>
    </row>
    <row r="5937" spans="1:4" ht="33.950000000000003" customHeight="1" x14ac:dyDescent="0.2">
      <c r="A5937" s="20" t="s">
        <v>24986</v>
      </c>
      <c r="B5937" s="21" t="s">
        <v>24987</v>
      </c>
      <c r="C5937" s="22" t="s">
        <v>149</v>
      </c>
      <c r="D5937" s="23" t="s">
        <v>24988</v>
      </c>
    </row>
    <row r="5938" spans="1:4" ht="33.950000000000003" customHeight="1" x14ac:dyDescent="0.2">
      <c r="A5938" s="20" t="s">
        <v>24989</v>
      </c>
      <c r="B5938" s="21" t="s">
        <v>24990</v>
      </c>
      <c r="C5938" s="22" t="s">
        <v>149</v>
      </c>
      <c r="D5938" s="23" t="s">
        <v>24991</v>
      </c>
    </row>
    <row r="5939" spans="1:4" ht="33.950000000000003" customHeight="1" x14ac:dyDescent="0.2">
      <c r="A5939" s="20" t="s">
        <v>24992</v>
      </c>
      <c r="B5939" s="21" t="s">
        <v>24993</v>
      </c>
      <c r="C5939" s="22" t="s">
        <v>149</v>
      </c>
      <c r="D5939" s="23" t="s">
        <v>24994</v>
      </c>
    </row>
    <row r="5940" spans="1:4" ht="33.950000000000003" customHeight="1" x14ac:dyDescent="0.2">
      <c r="A5940" s="20" t="s">
        <v>24995</v>
      </c>
      <c r="B5940" s="21" t="s">
        <v>24996</v>
      </c>
      <c r="C5940" s="22" t="s">
        <v>149</v>
      </c>
      <c r="D5940" s="23" t="s">
        <v>9471</v>
      </c>
    </row>
    <row r="5941" spans="1:4" ht="33.950000000000003" customHeight="1" x14ac:dyDescent="0.2">
      <c r="A5941" s="20" t="s">
        <v>24997</v>
      </c>
      <c r="B5941" s="21" t="s">
        <v>24998</v>
      </c>
      <c r="C5941" s="22" t="s">
        <v>149</v>
      </c>
      <c r="D5941" s="23" t="s">
        <v>24999</v>
      </c>
    </row>
    <row r="5942" spans="1:4" ht="33.950000000000003" customHeight="1" x14ac:dyDescent="0.2">
      <c r="A5942" s="20" t="s">
        <v>25000</v>
      </c>
      <c r="B5942" s="21" t="s">
        <v>25001</v>
      </c>
      <c r="C5942" s="22" t="s">
        <v>149</v>
      </c>
      <c r="D5942" s="23" t="s">
        <v>25002</v>
      </c>
    </row>
    <row r="5943" spans="1:4" ht="33.950000000000003" customHeight="1" x14ac:dyDescent="0.2">
      <c r="A5943" s="20" t="s">
        <v>25003</v>
      </c>
      <c r="B5943" s="21" t="s">
        <v>25004</v>
      </c>
      <c r="C5943" s="22" t="s">
        <v>149</v>
      </c>
      <c r="D5943" s="23" t="s">
        <v>25005</v>
      </c>
    </row>
    <row r="5944" spans="1:4" ht="33.950000000000003" customHeight="1" x14ac:dyDescent="0.2">
      <c r="A5944" s="20" t="s">
        <v>25006</v>
      </c>
      <c r="B5944" s="21" t="s">
        <v>25007</v>
      </c>
      <c r="C5944" s="22" t="s">
        <v>149</v>
      </c>
      <c r="D5944" s="23" t="s">
        <v>25008</v>
      </c>
    </row>
    <row r="5945" spans="1:4" ht="33.950000000000003" customHeight="1" x14ac:dyDescent="0.2">
      <c r="A5945" s="20" t="s">
        <v>25009</v>
      </c>
      <c r="B5945" s="21" t="s">
        <v>25010</v>
      </c>
      <c r="C5945" s="22" t="s">
        <v>149</v>
      </c>
      <c r="D5945" s="23" t="s">
        <v>25011</v>
      </c>
    </row>
    <row r="5946" spans="1:4" ht="33.950000000000003" customHeight="1" x14ac:dyDescent="0.2">
      <c r="A5946" s="20" t="s">
        <v>25012</v>
      </c>
      <c r="B5946" s="21" t="s">
        <v>25013</v>
      </c>
      <c r="C5946" s="22" t="s">
        <v>149</v>
      </c>
      <c r="D5946" s="23" t="s">
        <v>25014</v>
      </c>
    </row>
    <row r="5947" spans="1:4" ht="33.950000000000003" customHeight="1" x14ac:dyDescent="0.2">
      <c r="A5947" s="20" t="s">
        <v>25015</v>
      </c>
      <c r="B5947" s="21" t="s">
        <v>25013</v>
      </c>
      <c r="C5947" s="22" t="s">
        <v>149</v>
      </c>
      <c r="D5947" s="23" t="s">
        <v>25016</v>
      </c>
    </row>
    <row r="5948" spans="1:4" ht="33.950000000000003" customHeight="1" x14ac:dyDescent="0.2">
      <c r="A5948" s="20" t="s">
        <v>25017</v>
      </c>
      <c r="B5948" s="21" t="s">
        <v>25018</v>
      </c>
      <c r="C5948" s="22" t="s">
        <v>149</v>
      </c>
      <c r="D5948" s="23" t="s">
        <v>25019</v>
      </c>
    </row>
    <row r="5949" spans="1:4" ht="33.950000000000003" customHeight="1" x14ac:dyDescent="0.2">
      <c r="A5949" s="20" t="s">
        <v>25020</v>
      </c>
      <c r="B5949" s="21" t="s">
        <v>25021</v>
      </c>
      <c r="C5949" s="22" t="s">
        <v>149</v>
      </c>
      <c r="D5949" s="23" t="s">
        <v>18035</v>
      </c>
    </row>
    <row r="5950" spans="1:4" ht="33.950000000000003" customHeight="1" x14ac:dyDescent="0.2">
      <c r="A5950" s="20" t="s">
        <v>25022</v>
      </c>
      <c r="B5950" s="21" t="s">
        <v>25023</v>
      </c>
      <c r="C5950" s="22" t="s">
        <v>149</v>
      </c>
      <c r="D5950" s="23" t="s">
        <v>25024</v>
      </c>
    </row>
    <row r="5951" spans="1:4" ht="33.950000000000003" customHeight="1" x14ac:dyDescent="0.2">
      <c r="A5951" s="20" t="s">
        <v>25025</v>
      </c>
      <c r="B5951" s="21" t="s">
        <v>25026</v>
      </c>
      <c r="C5951" s="22" t="s">
        <v>149</v>
      </c>
      <c r="D5951" s="23" t="s">
        <v>9358</v>
      </c>
    </row>
    <row r="5952" spans="1:4" ht="33.950000000000003" customHeight="1" x14ac:dyDescent="0.2">
      <c r="A5952" s="20" t="s">
        <v>25027</v>
      </c>
      <c r="B5952" s="21" t="s">
        <v>25028</v>
      </c>
      <c r="C5952" s="22" t="s">
        <v>149</v>
      </c>
      <c r="D5952" s="23" t="s">
        <v>22374</v>
      </c>
    </row>
    <row r="5953" spans="1:4" ht="33.950000000000003" customHeight="1" x14ac:dyDescent="0.2">
      <c r="A5953" s="20" t="s">
        <v>25029</v>
      </c>
      <c r="B5953" s="21" t="s">
        <v>25030</v>
      </c>
      <c r="C5953" s="22" t="s">
        <v>149</v>
      </c>
      <c r="D5953" s="23" t="s">
        <v>25031</v>
      </c>
    </row>
    <row r="5954" spans="1:4" ht="33.950000000000003" customHeight="1" x14ac:dyDescent="0.2">
      <c r="A5954" s="20" t="s">
        <v>25032</v>
      </c>
      <c r="B5954" s="21" t="s">
        <v>25033</v>
      </c>
      <c r="C5954" s="22" t="s">
        <v>149</v>
      </c>
      <c r="D5954" s="23" t="s">
        <v>25034</v>
      </c>
    </row>
    <row r="5955" spans="1:4" ht="33.950000000000003" customHeight="1" x14ac:dyDescent="0.2">
      <c r="A5955" s="20" t="s">
        <v>25035</v>
      </c>
      <c r="B5955" s="21" t="s">
        <v>25036</v>
      </c>
      <c r="C5955" s="22" t="s">
        <v>149</v>
      </c>
      <c r="D5955" s="23" t="s">
        <v>25037</v>
      </c>
    </row>
    <row r="5956" spans="1:4" ht="33.950000000000003" customHeight="1" x14ac:dyDescent="0.2">
      <c r="A5956" s="20" t="s">
        <v>25038</v>
      </c>
      <c r="B5956" s="21" t="s">
        <v>25039</v>
      </c>
      <c r="C5956" s="22" t="s">
        <v>149</v>
      </c>
      <c r="D5956" s="23" t="s">
        <v>25040</v>
      </c>
    </row>
    <row r="5957" spans="1:4" ht="33.950000000000003" customHeight="1" x14ac:dyDescent="0.2">
      <c r="A5957" s="20" t="s">
        <v>25041</v>
      </c>
      <c r="B5957" s="21" t="s">
        <v>25042</v>
      </c>
      <c r="C5957" s="22" t="s">
        <v>149</v>
      </c>
      <c r="D5957" s="23" t="s">
        <v>25043</v>
      </c>
    </row>
    <row r="5958" spans="1:4" ht="33.950000000000003" customHeight="1" x14ac:dyDescent="0.2">
      <c r="A5958" s="20" t="s">
        <v>25044</v>
      </c>
      <c r="B5958" s="21" t="s">
        <v>25045</v>
      </c>
      <c r="C5958" s="22" t="s">
        <v>149</v>
      </c>
      <c r="D5958" s="23" t="s">
        <v>25046</v>
      </c>
    </row>
    <row r="5959" spans="1:4" ht="33.950000000000003" customHeight="1" x14ac:dyDescent="0.2">
      <c r="A5959" s="20" t="s">
        <v>25047</v>
      </c>
      <c r="B5959" s="21" t="s">
        <v>25048</v>
      </c>
      <c r="C5959" s="22" t="s">
        <v>149</v>
      </c>
      <c r="D5959" s="23" t="s">
        <v>25049</v>
      </c>
    </row>
    <row r="5960" spans="1:4" ht="33.950000000000003" customHeight="1" x14ac:dyDescent="0.2">
      <c r="A5960" s="20" t="s">
        <v>25050</v>
      </c>
      <c r="B5960" s="21" t="s">
        <v>25051</v>
      </c>
      <c r="C5960" s="22" t="s">
        <v>149</v>
      </c>
      <c r="D5960" s="23" t="s">
        <v>20508</v>
      </c>
    </row>
    <row r="5961" spans="1:4" ht="33.950000000000003" customHeight="1" x14ac:dyDescent="0.2">
      <c r="A5961" s="20" t="s">
        <v>25052</v>
      </c>
      <c r="B5961" s="21" t="s">
        <v>25053</v>
      </c>
      <c r="C5961" s="22" t="s">
        <v>149</v>
      </c>
      <c r="D5961" s="23" t="s">
        <v>25054</v>
      </c>
    </row>
    <row r="5962" spans="1:4" ht="33.950000000000003" customHeight="1" x14ac:dyDescent="0.2">
      <c r="A5962" s="20" t="s">
        <v>25055</v>
      </c>
      <c r="B5962" s="21" t="s">
        <v>25056</v>
      </c>
      <c r="C5962" s="22" t="s">
        <v>149</v>
      </c>
      <c r="D5962" s="23" t="s">
        <v>25057</v>
      </c>
    </row>
    <row r="5963" spans="1:4" ht="33.950000000000003" customHeight="1" x14ac:dyDescent="0.2">
      <c r="A5963" s="20" t="s">
        <v>25058</v>
      </c>
      <c r="B5963" s="21" t="s">
        <v>25059</v>
      </c>
      <c r="C5963" s="22" t="s">
        <v>149</v>
      </c>
      <c r="D5963" s="23" t="s">
        <v>25060</v>
      </c>
    </row>
    <row r="5964" spans="1:4" ht="33.950000000000003" customHeight="1" x14ac:dyDescent="0.2">
      <c r="A5964" s="20" t="s">
        <v>25061</v>
      </c>
      <c r="B5964" s="21" t="s">
        <v>25062</v>
      </c>
      <c r="C5964" s="22" t="s">
        <v>149</v>
      </c>
      <c r="D5964" s="23" t="s">
        <v>25063</v>
      </c>
    </row>
    <row r="5965" spans="1:4" ht="33.950000000000003" customHeight="1" x14ac:dyDescent="0.2">
      <c r="A5965" s="20" t="s">
        <v>25064</v>
      </c>
      <c r="B5965" s="21" t="s">
        <v>25065</v>
      </c>
      <c r="C5965" s="22" t="s">
        <v>149</v>
      </c>
      <c r="D5965" s="23" t="s">
        <v>24728</v>
      </c>
    </row>
    <row r="5966" spans="1:4" ht="33.950000000000003" customHeight="1" x14ac:dyDescent="0.2">
      <c r="A5966" s="20" t="s">
        <v>25066</v>
      </c>
      <c r="B5966" s="21" t="s">
        <v>25067</v>
      </c>
      <c r="C5966" s="22" t="s">
        <v>149</v>
      </c>
      <c r="D5966" s="23" t="s">
        <v>25068</v>
      </c>
    </row>
    <row r="5967" spans="1:4" ht="33.950000000000003" customHeight="1" x14ac:dyDescent="0.2">
      <c r="A5967" s="20" t="s">
        <v>25069</v>
      </c>
      <c r="B5967" s="21" t="s">
        <v>25070</v>
      </c>
      <c r="C5967" s="22" t="s">
        <v>149</v>
      </c>
      <c r="D5967" s="23" t="s">
        <v>25071</v>
      </c>
    </row>
    <row r="5968" spans="1:4" ht="33.950000000000003" customHeight="1" x14ac:dyDescent="0.2">
      <c r="A5968" s="20" t="s">
        <v>25072</v>
      </c>
      <c r="B5968" s="21" t="s">
        <v>25073</v>
      </c>
      <c r="C5968" s="22" t="s">
        <v>149</v>
      </c>
      <c r="D5968" s="23" t="s">
        <v>25074</v>
      </c>
    </row>
    <row r="5969" spans="1:4" ht="33.950000000000003" customHeight="1" x14ac:dyDescent="0.2">
      <c r="A5969" s="20" t="s">
        <v>25075</v>
      </c>
      <c r="B5969" s="21" t="s">
        <v>25076</v>
      </c>
      <c r="C5969" s="22" t="s">
        <v>149</v>
      </c>
      <c r="D5969" s="23" t="s">
        <v>10736</v>
      </c>
    </row>
    <row r="5970" spans="1:4" ht="33.950000000000003" customHeight="1" x14ac:dyDescent="0.2">
      <c r="A5970" s="20" t="s">
        <v>25077</v>
      </c>
      <c r="B5970" s="21" t="s">
        <v>25078</v>
      </c>
      <c r="C5970" s="22" t="s">
        <v>149</v>
      </c>
      <c r="D5970" s="23" t="s">
        <v>25079</v>
      </c>
    </row>
    <row r="5971" spans="1:4" ht="33.950000000000003" customHeight="1" x14ac:dyDescent="0.2">
      <c r="A5971" s="20" t="s">
        <v>25080</v>
      </c>
      <c r="B5971" s="21" t="s">
        <v>25081</v>
      </c>
      <c r="C5971" s="22" t="s">
        <v>149</v>
      </c>
      <c r="D5971" s="23" t="s">
        <v>25082</v>
      </c>
    </row>
    <row r="5972" spans="1:4" ht="33.950000000000003" customHeight="1" x14ac:dyDescent="0.2">
      <c r="A5972" s="20" t="s">
        <v>25083</v>
      </c>
      <c r="B5972" s="21" t="s">
        <v>25084</v>
      </c>
      <c r="C5972" s="22" t="s">
        <v>149</v>
      </c>
      <c r="D5972" s="23" t="s">
        <v>25085</v>
      </c>
    </row>
    <row r="5973" spans="1:4" ht="33.950000000000003" customHeight="1" x14ac:dyDescent="0.2">
      <c r="A5973" s="20" t="s">
        <v>25086</v>
      </c>
      <c r="B5973" s="21" t="s">
        <v>25087</v>
      </c>
      <c r="C5973" s="22" t="s">
        <v>149</v>
      </c>
      <c r="D5973" s="23" t="s">
        <v>25088</v>
      </c>
    </row>
    <row r="5974" spans="1:4" ht="33.950000000000003" customHeight="1" x14ac:dyDescent="0.2">
      <c r="A5974" s="20" t="s">
        <v>25089</v>
      </c>
      <c r="B5974" s="21" t="s">
        <v>25090</v>
      </c>
      <c r="C5974" s="22" t="s">
        <v>149</v>
      </c>
      <c r="D5974" s="23" t="s">
        <v>22478</v>
      </c>
    </row>
    <row r="5975" spans="1:4" ht="33.950000000000003" customHeight="1" x14ac:dyDescent="0.2">
      <c r="A5975" s="20" t="s">
        <v>25091</v>
      </c>
      <c r="B5975" s="21" t="s">
        <v>25092</v>
      </c>
      <c r="C5975" s="22" t="s">
        <v>149</v>
      </c>
      <c r="D5975" s="23" t="s">
        <v>25093</v>
      </c>
    </row>
    <row r="5976" spans="1:4" ht="33.950000000000003" customHeight="1" x14ac:dyDescent="0.2">
      <c r="A5976" s="20" t="s">
        <v>25094</v>
      </c>
      <c r="B5976" s="21" t="s">
        <v>25095</v>
      </c>
      <c r="C5976" s="22" t="s">
        <v>149</v>
      </c>
      <c r="D5976" s="23" t="s">
        <v>25096</v>
      </c>
    </row>
    <row r="5977" spans="1:4" ht="33.950000000000003" customHeight="1" x14ac:dyDescent="0.2">
      <c r="A5977" s="20" t="s">
        <v>25097</v>
      </c>
      <c r="B5977" s="21" t="s">
        <v>25098</v>
      </c>
      <c r="C5977" s="22" t="s">
        <v>149</v>
      </c>
      <c r="D5977" s="23" t="s">
        <v>16613</v>
      </c>
    </row>
    <row r="5978" spans="1:4" ht="33.950000000000003" customHeight="1" x14ac:dyDescent="0.2">
      <c r="A5978" s="20" t="s">
        <v>25099</v>
      </c>
      <c r="B5978" s="21" t="s">
        <v>25100</v>
      </c>
      <c r="C5978" s="22" t="s">
        <v>149</v>
      </c>
      <c r="D5978" s="23" t="s">
        <v>25101</v>
      </c>
    </row>
    <row r="5979" spans="1:4" ht="33.950000000000003" customHeight="1" x14ac:dyDescent="0.2">
      <c r="A5979" s="20" t="s">
        <v>25102</v>
      </c>
      <c r="B5979" s="21" t="s">
        <v>25103</v>
      </c>
      <c r="C5979" s="22" t="s">
        <v>149</v>
      </c>
      <c r="D5979" s="23" t="s">
        <v>15766</v>
      </c>
    </row>
    <row r="5980" spans="1:4" ht="33.950000000000003" customHeight="1" x14ac:dyDescent="0.2">
      <c r="A5980" s="20" t="s">
        <v>25104</v>
      </c>
      <c r="B5980" s="21" t="s">
        <v>25105</v>
      </c>
      <c r="C5980" s="22" t="s">
        <v>149</v>
      </c>
      <c r="D5980" s="23" t="s">
        <v>18368</v>
      </c>
    </row>
    <row r="5981" spans="1:4" ht="33.950000000000003" customHeight="1" x14ac:dyDescent="0.2">
      <c r="A5981" s="20" t="s">
        <v>25106</v>
      </c>
      <c r="B5981" s="21" t="s">
        <v>25107</v>
      </c>
      <c r="C5981" s="22" t="s">
        <v>149</v>
      </c>
      <c r="D5981" s="23" t="s">
        <v>25108</v>
      </c>
    </row>
    <row r="5982" spans="1:4" ht="33.950000000000003" customHeight="1" x14ac:dyDescent="0.2">
      <c r="A5982" s="20" t="s">
        <v>25109</v>
      </c>
      <c r="B5982" s="21" t="s">
        <v>25110</v>
      </c>
      <c r="C5982" s="22" t="s">
        <v>149</v>
      </c>
      <c r="D5982" s="23" t="s">
        <v>23907</v>
      </c>
    </row>
    <row r="5983" spans="1:4" ht="33.950000000000003" customHeight="1" x14ac:dyDescent="0.2">
      <c r="A5983" s="20" t="s">
        <v>25111</v>
      </c>
      <c r="B5983" s="21" t="s">
        <v>25112</v>
      </c>
      <c r="C5983" s="22" t="s">
        <v>149</v>
      </c>
      <c r="D5983" s="23" t="s">
        <v>25113</v>
      </c>
    </row>
    <row r="5984" spans="1:4" ht="33.950000000000003" customHeight="1" x14ac:dyDescent="0.2">
      <c r="A5984" s="20" t="s">
        <v>25114</v>
      </c>
      <c r="B5984" s="21" t="s">
        <v>25115</v>
      </c>
      <c r="C5984" s="22" t="s">
        <v>149</v>
      </c>
      <c r="D5984" s="23" t="s">
        <v>25116</v>
      </c>
    </row>
    <row r="5985" spans="1:4" ht="33.950000000000003" customHeight="1" x14ac:dyDescent="0.2">
      <c r="A5985" s="20" t="s">
        <v>25117</v>
      </c>
      <c r="B5985" s="21" t="s">
        <v>25118</v>
      </c>
      <c r="C5985" s="22" t="s">
        <v>149</v>
      </c>
      <c r="D5985" s="23" t="s">
        <v>25119</v>
      </c>
    </row>
    <row r="5986" spans="1:4" ht="33.950000000000003" customHeight="1" x14ac:dyDescent="0.2">
      <c r="A5986" s="20" t="s">
        <v>25120</v>
      </c>
      <c r="B5986" s="21" t="s">
        <v>25121</v>
      </c>
      <c r="C5986" s="22" t="s">
        <v>149</v>
      </c>
      <c r="D5986" s="23" t="s">
        <v>25122</v>
      </c>
    </row>
    <row r="5987" spans="1:4" ht="33.950000000000003" customHeight="1" x14ac:dyDescent="0.2">
      <c r="A5987" s="20" t="s">
        <v>25123</v>
      </c>
      <c r="B5987" s="21" t="s">
        <v>25124</v>
      </c>
      <c r="C5987" s="22" t="s">
        <v>149</v>
      </c>
      <c r="D5987" s="23" t="s">
        <v>19186</v>
      </c>
    </row>
    <row r="5988" spans="1:4" ht="33.950000000000003" customHeight="1" x14ac:dyDescent="0.2">
      <c r="A5988" s="20" t="s">
        <v>25125</v>
      </c>
      <c r="B5988" s="21" t="s">
        <v>25126</v>
      </c>
      <c r="C5988" s="22" t="s">
        <v>149</v>
      </c>
      <c r="D5988" s="23" t="s">
        <v>25127</v>
      </c>
    </row>
    <row r="5989" spans="1:4" ht="33.950000000000003" customHeight="1" x14ac:dyDescent="0.2">
      <c r="A5989" s="20" t="s">
        <v>25128</v>
      </c>
      <c r="B5989" s="21" t="s">
        <v>25129</v>
      </c>
      <c r="C5989" s="22" t="s">
        <v>149</v>
      </c>
      <c r="D5989" s="23" t="s">
        <v>25130</v>
      </c>
    </row>
    <row r="5990" spans="1:4" ht="33.950000000000003" customHeight="1" x14ac:dyDescent="0.2">
      <c r="A5990" s="20" t="s">
        <v>25131</v>
      </c>
      <c r="B5990" s="21" t="s">
        <v>25132</v>
      </c>
      <c r="C5990" s="22" t="s">
        <v>149</v>
      </c>
      <c r="D5990" s="23" t="s">
        <v>25133</v>
      </c>
    </row>
    <row r="5991" spans="1:4" ht="33.950000000000003" customHeight="1" x14ac:dyDescent="0.2">
      <c r="A5991" s="20" t="s">
        <v>25134</v>
      </c>
      <c r="B5991" s="21" t="s">
        <v>25135</v>
      </c>
      <c r="C5991" s="22" t="s">
        <v>149</v>
      </c>
      <c r="D5991" s="23" t="s">
        <v>21605</v>
      </c>
    </row>
    <row r="5992" spans="1:4" ht="33.950000000000003" customHeight="1" x14ac:dyDescent="0.2">
      <c r="A5992" s="20" t="s">
        <v>25136</v>
      </c>
      <c r="B5992" s="21" t="s">
        <v>25137</v>
      </c>
      <c r="C5992" s="22" t="s">
        <v>149</v>
      </c>
      <c r="D5992" s="23" t="s">
        <v>25138</v>
      </c>
    </row>
    <row r="5993" spans="1:4" ht="33.950000000000003" customHeight="1" x14ac:dyDescent="0.2">
      <c r="A5993" s="20" t="s">
        <v>25139</v>
      </c>
      <c r="B5993" s="21" t="s">
        <v>25140</v>
      </c>
      <c r="C5993" s="22" t="s">
        <v>149</v>
      </c>
      <c r="D5993" s="23" t="s">
        <v>25141</v>
      </c>
    </row>
    <row r="5994" spans="1:4" ht="33.950000000000003" customHeight="1" x14ac:dyDescent="0.2">
      <c r="A5994" s="20" t="s">
        <v>25142</v>
      </c>
      <c r="B5994" s="21" t="s">
        <v>25143</v>
      </c>
      <c r="C5994" s="22" t="s">
        <v>149</v>
      </c>
      <c r="D5994" s="23" t="s">
        <v>25144</v>
      </c>
    </row>
    <row r="5995" spans="1:4" ht="33.950000000000003" customHeight="1" x14ac:dyDescent="0.2">
      <c r="A5995" s="20" t="s">
        <v>25145</v>
      </c>
      <c r="B5995" s="21" t="s">
        <v>25146</v>
      </c>
      <c r="C5995" s="22" t="s">
        <v>149</v>
      </c>
      <c r="D5995" s="23" t="s">
        <v>25147</v>
      </c>
    </row>
    <row r="5996" spans="1:4" ht="33.950000000000003" customHeight="1" x14ac:dyDescent="0.2">
      <c r="A5996" s="20" t="s">
        <v>25148</v>
      </c>
      <c r="B5996" s="21" t="s">
        <v>25149</v>
      </c>
      <c r="C5996" s="22" t="s">
        <v>149</v>
      </c>
      <c r="D5996" s="23" t="s">
        <v>12482</v>
      </c>
    </row>
    <row r="5997" spans="1:4" ht="33.950000000000003" customHeight="1" x14ac:dyDescent="0.2">
      <c r="A5997" s="20" t="s">
        <v>25150</v>
      </c>
      <c r="B5997" s="21" t="s">
        <v>25151</v>
      </c>
      <c r="C5997" s="22" t="s">
        <v>149</v>
      </c>
      <c r="D5997" s="23" t="s">
        <v>25152</v>
      </c>
    </row>
    <row r="5998" spans="1:4" ht="33.950000000000003" customHeight="1" x14ac:dyDescent="0.2">
      <c r="A5998" s="20" t="s">
        <v>25153</v>
      </c>
      <c r="B5998" s="21" t="s">
        <v>25154</v>
      </c>
      <c r="C5998" s="22" t="s">
        <v>149</v>
      </c>
      <c r="D5998" s="23" t="s">
        <v>23737</v>
      </c>
    </row>
    <row r="5999" spans="1:4" ht="33.950000000000003" customHeight="1" x14ac:dyDescent="0.2">
      <c r="A5999" s="20" t="s">
        <v>25155</v>
      </c>
      <c r="B5999" s="21" t="s">
        <v>25156</v>
      </c>
      <c r="C5999" s="22" t="s">
        <v>149</v>
      </c>
      <c r="D5999" s="23" t="s">
        <v>25157</v>
      </c>
    </row>
    <row r="6000" spans="1:4" ht="33.950000000000003" customHeight="1" x14ac:dyDescent="0.2">
      <c r="A6000" s="20" t="s">
        <v>25158</v>
      </c>
      <c r="B6000" s="21" t="s">
        <v>25159</v>
      </c>
      <c r="C6000" s="22" t="s">
        <v>149</v>
      </c>
      <c r="D6000" s="23" t="s">
        <v>25160</v>
      </c>
    </row>
    <row r="6001" spans="1:4" ht="33.950000000000003" customHeight="1" x14ac:dyDescent="0.2">
      <c r="A6001" s="20" t="s">
        <v>25161</v>
      </c>
      <c r="B6001" s="21" t="s">
        <v>25162</v>
      </c>
      <c r="C6001" s="22" t="s">
        <v>149</v>
      </c>
      <c r="D6001" s="23" t="s">
        <v>25163</v>
      </c>
    </row>
    <row r="6002" spans="1:4" ht="33.950000000000003" customHeight="1" x14ac:dyDescent="0.2">
      <c r="A6002" s="20" t="s">
        <v>25164</v>
      </c>
      <c r="B6002" s="21" t="s">
        <v>25165</v>
      </c>
      <c r="C6002" s="22" t="s">
        <v>149</v>
      </c>
      <c r="D6002" s="23" t="s">
        <v>25166</v>
      </c>
    </row>
    <row r="6003" spans="1:4" ht="33.950000000000003" customHeight="1" x14ac:dyDescent="0.2">
      <c r="A6003" s="20" t="s">
        <v>25167</v>
      </c>
      <c r="B6003" s="21" t="s">
        <v>25168</v>
      </c>
      <c r="C6003" s="22" t="s">
        <v>149</v>
      </c>
      <c r="D6003" s="23" t="s">
        <v>25169</v>
      </c>
    </row>
    <row r="6004" spans="1:4" ht="33.950000000000003" customHeight="1" x14ac:dyDescent="0.2">
      <c r="A6004" s="20" t="s">
        <v>25170</v>
      </c>
      <c r="B6004" s="21" t="s">
        <v>25171</v>
      </c>
      <c r="C6004" s="22" t="s">
        <v>149</v>
      </c>
      <c r="D6004" s="23" t="s">
        <v>25172</v>
      </c>
    </row>
    <row r="6005" spans="1:4" ht="33.950000000000003" customHeight="1" x14ac:dyDescent="0.2">
      <c r="A6005" s="20" t="s">
        <v>25173</v>
      </c>
      <c r="B6005" s="21" t="s">
        <v>25174</v>
      </c>
      <c r="C6005" s="22" t="s">
        <v>149</v>
      </c>
      <c r="D6005" s="23" t="s">
        <v>20133</v>
      </c>
    </row>
    <row r="6006" spans="1:4" ht="33.950000000000003" customHeight="1" x14ac:dyDescent="0.2">
      <c r="A6006" s="20" t="s">
        <v>25175</v>
      </c>
      <c r="B6006" s="21" t="s">
        <v>25176</v>
      </c>
      <c r="C6006" s="22" t="s">
        <v>149</v>
      </c>
      <c r="D6006" s="23" t="s">
        <v>23586</v>
      </c>
    </row>
    <row r="6007" spans="1:4" ht="33.950000000000003" customHeight="1" x14ac:dyDescent="0.2">
      <c r="A6007" s="20" t="s">
        <v>25177</v>
      </c>
      <c r="B6007" s="21" t="s">
        <v>25178</v>
      </c>
      <c r="C6007" s="22" t="s">
        <v>205</v>
      </c>
      <c r="D6007" s="23" t="s">
        <v>25179</v>
      </c>
    </row>
    <row r="6008" spans="1:4" ht="33.950000000000003" customHeight="1" x14ac:dyDescent="0.2">
      <c r="A6008" s="20" t="s">
        <v>25180</v>
      </c>
      <c r="B6008" s="21" t="s">
        <v>25181</v>
      </c>
      <c r="C6008" s="22" t="s">
        <v>149</v>
      </c>
      <c r="D6008" s="23" t="s">
        <v>25182</v>
      </c>
    </row>
    <row r="6009" spans="1:4" ht="33.950000000000003" customHeight="1" x14ac:dyDescent="0.2">
      <c r="A6009" s="20" t="s">
        <v>25183</v>
      </c>
      <c r="B6009" s="21" t="s">
        <v>25184</v>
      </c>
      <c r="C6009" s="22" t="s">
        <v>149</v>
      </c>
      <c r="D6009" s="23" t="s">
        <v>25185</v>
      </c>
    </row>
    <row r="6010" spans="1:4" ht="33.950000000000003" customHeight="1" x14ac:dyDescent="0.2">
      <c r="A6010" s="20" t="s">
        <v>25186</v>
      </c>
      <c r="B6010" s="21" t="s">
        <v>25187</v>
      </c>
      <c r="C6010" s="22" t="s">
        <v>149</v>
      </c>
      <c r="D6010" s="23" t="s">
        <v>10094</v>
      </c>
    </row>
    <row r="6011" spans="1:4" ht="33.950000000000003" customHeight="1" x14ac:dyDescent="0.2">
      <c r="A6011" s="20" t="s">
        <v>25188</v>
      </c>
      <c r="B6011" s="21" t="s">
        <v>25189</v>
      </c>
      <c r="C6011" s="22" t="s">
        <v>149</v>
      </c>
      <c r="D6011" s="23" t="s">
        <v>8949</v>
      </c>
    </row>
    <row r="6012" spans="1:4" ht="33.950000000000003" customHeight="1" x14ac:dyDescent="0.2">
      <c r="A6012" s="20" t="s">
        <v>25190</v>
      </c>
      <c r="B6012" s="21" t="s">
        <v>25191</v>
      </c>
      <c r="C6012" s="22" t="s">
        <v>149</v>
      </c>
      <c r="D6012" s="23" t="s">
        <v>24587</v>
      </c>
    </row>
    <row r="6013" spans="1:4" ht="33.950000000000003" customHeight="1" x14ac:dyDescent="0.2">
      <c r="A6013" s="20" t="s">
        <v>25192</v>
      </c>
      <c r="B6013" s="21" t="s">
        <v>25193</v>
      </c>
      <c r="C6013" s="22" t="s">
        <v>149</v>
      </c>
      <c r="D6013" s="23" t="s">
        <v>25194</v>
      </c>
    </row>
    <row r="6014" spans="1:4" ht="33.950000000000003" customHeight="1" x14ac:dyDescent="0.2">
      <c r="A6014" s="20" t="s">
        <v>25195</v>
      </c>
      <c r="B6014" s="21" t="s">
        <v>25196</v>
      </c>
      <c r="C6014" s="22" t="s">
        <v>149</v>
      </c>
      <c r="D6014" s="23" t="s">
        <v>19021</v>
      </c>
    </row>
    <row r="6015" spans="1:4" ht="33.950000000000003" customHeight="1" x14ac:dyDescent="0.2">
      <c r="A6015" s="20" t="s">
        <v>25197</v>
      </c>
      <c r="B6015" s="21" t="s">
        <v>25198</v>
      </c>
      <c r="C6015" s="22" t="s">
        <v>149</v>
      </c>
      <c r="D6015" s="23" t="s">
        <v>8452</v>
      </c>
    </row>
    <row r="6016" spans="1:4" ht="33.950000000000003" customHeight="1" x14ac:dyDescent="0.2">
      <c r="A6016" s="20" t="s">
        <v>25199</v>
      </c>
      <c r="B6016" s="21" t="s">
        <v>25200</v>
      </c>
      <c r="C6016" s="22" t="s">
        <v>149</v>
      </c>
      <c r="D6016" s="23" t="s">
        <v>8743</v>
      </c>
    </row>
    <row r="6017" spans="1:4" ht="33.950000000000003" customHeight="1" x14ac:dyDescent="0.2">
      <c r="A6017" s="20" t="s">
        <v>25201</v>
      </c>
      <c r="B6017" s="21" t="s">
        <v>25202</v>
      </c>
      <c r="C6017" s="22" t="s">
        <v>149</v>
      </c>
      <c r="D6017" s="23" t="s">
        <v>9990</v>
      </c>
    </row>
    <row r="6018" spans="1:4" ht="33.950000000000003" customHeight="1" x14ac:dyDescent="0.2">
      <c r="A6018" s="20" t="s">
        <v>25203</v>
      </c>
      <c r="B6018" s="21" t="s">
        <v>25204</v>
      </c>
      <c r="C6018" s="22" t="s">
        <v>149</v>
      </c>
      <c r="D6018" s="23" t="s">
        <v>25205</v>
      </c>
    </row>
    <row r="6019" spans="1:4" ht="33.950000000000003" customHeight="1" x14ac:dyDescent="0.2">
      <c r="A6019" s="20" t="s">
        <v>25206</v>
      </c>
      <c r="B6019" s="21" t="s">
        <v>25207</v>
      </c>
      <c r="C6019" s="22" t="s">
        <v>149</v>
      </c>
      <c r="D6019" s="23" t="s">
        <v>25208</v>
      </c>
    </row>
    <row r="6020" spans="1:4" ht="33.950000000000003" customHeight="1" x14ac:dyDescent="0.2">
      <c r="A6020" s="20" t="s">
        <v>25209</v>
      </c>
      <c r="B6020" s="21" t="s">
        <v>25210</v>
      </c>
      <c r="C6020" s="22" t="s">
        <v>149</v>
      </c>
      <c r="D6020" s="23" t="s">
        <v>25211</v>
      </c>
    </row>
    <row r="6021" spans="1:4" ht="33.950000000000003" customHeight="1" x14ac:dyDescent="0.2">
      <c r="A6021" s="20" t="s">
        <v>25212</v>
      </c>
      <c r="B6021" s="21" t="s">
        <v>25213</v>
      </c>
      <c r="C6021" s="22" t="s">
        <v>149</v>
      </c>
      <c r="D6021" s="23" t="s">
        <v>9531</v>
      </c>
    </row>
    <row r="6022" spans="1:4" ht="33.950000000000003" customHeight="1" x14ac:dyDescent="0.2">
      <c r="A6022" s="20" t="s">
        <v>25214</v>
      </c>
      <c r="B6022" s="21" t="s">
        <v>25215</v>
      </c>
      <c r="C6022" s="22" t="s">
        <v>149</v>
      </c>
      <c r="D6022" s="23" t="s">
        <v>25216</v>
      </c>
    </row>
    <row r="6023" spans="1:4" ht="33.950000000000003" customHeight="1" x14ac:dyDescent="0.2">
      <c r="A6023" s="20" t="s">
        <v>25217</v>
      </c>
      <c r="B6023" s="21" t="s">
        <v>25218</v>
      </c>
      <c r="C6023" s="22" t="s">
        <v>149</v>
      </c>
      <c r="D6023" s="23" t="s">
        <v>11650</v>
      </c>
    </row>
    <row r="6024" spans="1:4" ht="33.950000000000003" customHeight="1" x14ac:dyDescent="0.2">
      <c r="A6024" s="20" t="s">
        <v>25219</v>
      </c>
      <c r="B6024" s="21" t="s">
        <v>25220</v>
      </c>
      <c r="C6024" s="22" t="s">
        <v>149</v>
      </c>
      <c r="D6024" s="23" t="s">
        <v>21836</v>
      </c>
    </row>
    <row r="6025" spans="1:4" ht="33.950000000000003" customHeight="1" x14ac:dyDescent="0.2">
      <c r="A6025" s="20" t="s">
        <v>25221</v>
      </c>
      <c r="B6025" s="21" t="s">
        <v>25222</v>
      </c>
      <c r="C6025" s="22" t="s">
        <v>149</v>
      </c>
      <c r="D6025" s="23" t="s">
        <v>15932</v>
      </c>
    </row>
    <row r="6026" spans="1:4" ht="33.950000000000003" customHeight="1" x14ac:dyDescent="0.2">
      <c r="A6026" s="20" t="s">
        <v>25223</v>
      </c>
      <c r="B6026" s="21" t="s">
        <v>25224</v>
      </c>
      <c r="C6026" s="22" t="s">
        <v>149</v>
      </c>
      <c r="D6026" s="23" t="s">
        <v>25225</v>
      </c>
    </row>
    <row r="6027" spans="1:4" ht="33.950000000000003" customHeight="1" x14ac:dyDescent="0.2">
      <c r="A6027" s="20" t="s">
        <v>25226</v>
      </c>
      <c r="B6027" s="21" t="s">
        <v>25227</v>
      </c>
      <c r="C6027" s="22" t="s">
        <v>149</v>
      </c>
      <c r="D6027" s="23" t="s">
        <v>8949</v>
      </c>
    </row>
    <row r="6028" spans="1:4" ht="33.950000000000003" customHeight="1" x14ac:dyDescent="0.2">
      <c r="A6028" s="20" t="s">
        <v>25228</v>
      </c>
      <c r="B6028" s="21" t="s">
        <v>25229</v>
      </c>
      <c r="C6028" s="22" t="s">
        <v>149</v>
      </c>
      <c r="D6028" s="23" t="s">
        <v>11128</v>
      </c>
    </row>
    <row r="6029" spans="1:4" ht="33.950000000000003" customHeight="1" x14ac:dyDescent="0.2">
      <c r="A6029" s="20" t="s">
        <v>25230</v>
      </c>
      <c r="B6029" s="21" t="s">
        <v>25231</v>
      </c>
      <c r="C6029" s="22" t="s">
        <v>149</v>
      </c>
      <c r="D6029" s="23" t="s">
        <v>25232</v>
      </c>
    </row>
    <row r="6030" spans="1:4" ht="33.950000000000003" customHeight="1" x14ac:dyDescent="0.2">
      <c r="A6030" s="20" t="s">
        <v>25233</v>
      </c>
      <c r="B6030" s="21" t="s">
        <v>25234</v>
      </c>
      <c r="C6030" s="22" t="s">
        <v>149</v>
      </c>
      <c r="D6030" s="23" t="s">
        <v>25235</v>
      </c>
    </row>
    <row r="6031" spans="1:4" ht="33.950000000000003" customHeight="1" x14ac:dyDescent="0.2">
      <c r="A6031" s="20" t="s">
        <v>25236</v>
      </c>
      <c r="B6031" s="21" t="s">
        <v>25237</v>
      </c>
      <c r="C6031" s="22" t="s">
        <v>149</v>
      </c>
      <c r="D6031" s="23" t="s">
        <v>25238</v>
      </c>
    </row>
    <row r="6032" spans="1:4" ht="33.950000000000003" customHeight="1" x14ac:dyDescent="0.2">
      <c r="A6032" s="20" t="s">
        <v>25239</v>
      </c>
      <c r="B6032" s="21" t="s">
        <v>25240</v>
      </c>
      <c r="C6032" s="22" t="s">
        <v>149</v>
      </c>
      <c r="D6032" s="23" t="s">
        <v>15116</v>
      </c>
    </row>
    <row r="6033" spans="1:4" ht="33.950000000000003" customHeight="1" x14ac:dyDescent="0.2">
      <c r="A6033" s="20" t="s">
        <v>25241</v>
      </c>
      <c r="B6033" s="21" t="s">
        <v>25242</v>
      </c>
      <c r="C6033" s="22" t="s">
        <v>149</v>
      </c>
      <c r="D6033" s="23" t="s">
        <v>25243</v>
      </c>
    </row>
    <row r="6034" spans="1:4" ht="33.950000000000003" customHeight="1" x14ac:dyDescent="0.2">
      <c r="A6034" s="20" t="s">
        <v>25244</v>
      </c>
      <c r="B6034" s="21" t="s">
        <v>25245</v>
      </c>
      <c r="C6034" s="22" t="s">
        <v>149</v>
      </c>
      <c r="D6034" s="23" t="s">
        <v>25246</v>
      </c>
    </row>
    <row r="6035" spans="1:4" ht="33.950000000000003" customHeight="1" x14ac:dyDescent="0.2">
      <c r="A6035" s="20" t="s">
        <v>25247</v>
      </c>
      <c r="B6035" s="21" t="s">
        <v>25248</v>
      </c>
      <c r="C6035" s="22" t="s">
        <v>149</v>
      </c>
      <c r="D6035" s="23" t="s">
        <v>25249</v>
      </c>
    </row>
    <row r="6036" spans="1:4" ht="33.950000000000003" customHeight="1" x14ac:dyDescent="0.2">
      <c r="A6036" s="20" t="s">
        <v>25250</v>
      </c>
      <c r="B6036" s="21" t="s">
        <v>25251</v>
      </c>
      <c r="C6036" s="22" t="s">
        <v>149</v>
      </c>
      <c r="D6036" s="23" t="s">
        <v>25205</v>
      </c>
    </row>
    <row r="6037" spans="1:4" ht="33.950000000000003" customHeight="1" x14ac:dyDescent="0.2">
      <c r="A6037" s="20" t="s">
        <v>25252</v>
      </c>
      <c r="B6037" s="21" t="s">
        <v>25253</v>
      </c>
      <c r="C6037" s="22" t="s">
        <v>149</v>
      </c>
      <c r="D6037" s="23" t="s">
        <v>25254</v>
      </c>
    </row>
    <row r="6038" spans="1:4" ht="33.950000000000003" customHeight="1" x14ac:dyDescent="0.2">
      <c r="A6038" s="20" t="s">
        <v>25255</v>
      </c>
      <c r="B6038" s="21" t="s">
        <v>25256</v>
      </c>
      <c r="C6038" s="22" t="s">
        <v>149</v>
      </c>
      <c r="D6038" s="23" t="s">
        <v>11016</v>
      </c>
    </row>
    <row r="6039" spans="1:4" ht="33.950000000000003" customHeight="1" x14ac:dyDescent="0.2">
      <c r="A6039" s="20" t="s">
        <v>25257</v>
      </c>
      <c r="B6039" s="21" t="s">
        <v>25258</v>
      </c>
      <c r="C6039" s="22" t="s">
        <v>149</v>
      </c>
      <c r="D6039" s="23" t="s">
        <v>19934</v>
      </c>
    </row>
    <row r="6040" spans="1:4" ht="33.950000000000003" customHeight="1" x14ac:dyDescent="0.2">
      <c r="A6040" s="20" t="s">
        <v>25259</v>
      </c>
      <c r="B6040" s="21" t="s">
        <v>25260</v>
      </c>
      <c r="C6040" s="22" t="s">
        <v>149</v>
      </c>
      <c r="D6040" s="23" t="s">
        <v>15276</v>
      </c>
    </row>
    <row r="6041" spans="1:4" ht="33.950000000000003" customHeight="1" x14ac:dyDescent="0.2">
      <c r="A6041" s="20" t="s">
        <v>25261</v>
      </c>
      <c r="B6041" s="21" t="s">
        <v>25262</v>
      </c>
      <c r="C6041" s="22" t="s">
        <v>149</v>
      </c>
      <c r="D6041" s="23" t="s">
        <v>20518</v>
      </c>
    </row>
    <row r="6042" spans="1:4" ht="33.950000000000003" customHeight="1" x14ac:dyDescent="0.2">
      <c r="A6042" s="20" t="s">
        <v>25263</v>
      </c>
      <c r="B6042" s="21" t="s">
        <v>25264</v>
      </c>
      <c r="C6042" s="22" t="s">
        <v>149</v>
      </c>
      <c r="D6042" s="23" t="s">
        <v>25265</v>
      </c>
    </row>
    <row r="6043" spans="1:4" ht="33.950000000000003" customHeight="1" x14ac:dyDescent="0.2">
      <c r="A6043" s="20" t="s">
        <v>25266</v>
      </c>
      <c r="B6043" s="21" t="s">
        <v>25267</v>
      </c>
      <c r="C6043" s="22" t="s">
        <v>149</v>
      </c>
      <c r="D6043" s="23" t="s">
        <v>11055</v>
      </c>
    </row>
    <row r="6044" spans="1:4" ht="33.950000000000003" customHeight="1" x14ac:dyDescent="0.2">
      <c r="A6044" s="20" t="s">
        <v>25268</v>
      </c>
      <c r="B6044" s="21" t="s">
        <v>25269</v>
      </c>
      <c r="C6044" s="22" t="s">
        <v>149</v>
      </c>
      <c r="D6044" s="23" t="s">
        <v>25270</v>
      </c>
    </row>
    <row r="6045" spans="1:4" ht="33.950000000000003" customHeight="1" x14ac:dyDescent="0.2">
      <c r="A6045" s="20" t="s">
        <v>25271</v>
      </c>
      <c r="B6045" s="21" t="s">
        <v>25272</v>
      </c>
      <c r="C6045" s="22" t="s">
        <v>149</v>
      </c>
      <c r="D6045" s="23" t="s">
        <v>25273</v>
      </c>
    </row>
    <row r="6046" spans="1:4" ht="33.950000000000003" customHeight="1" x14ac:dyDescent="0.2">
      <c r="A6046" s="20" t="s">
        <v>25274</v>
      </c>
      <c r="B6046" s="21" t="s">
        <v>25275</v>
      </c>
      <c r="C6046" s="22" t="s">
        <v>149</v>
      </c>
      <c r="D6046" s="23" t="s">
        <v>25276</v>
      </c>
    </row>
    <row r="6047" spans="1:4" ht="33.950000000000003" customHeight="1" x14ac:dyDescent="0.2">
      <c r="A6047" s="20" t="s">
        <v>25277</v>
      </c>
      <c r="B6047" s="21" t="s">
        <v>25278</v>
      </c>
      <c r="C6047" s="22" t="s">
        <v>149</v>
      </c>
      <c r="D6047" s="23" t="s">
        <v>25279</v>
      </c>
    </row>
    <row r="6048" spans="1:4" ht="33.950000000000003" customHeight="1" x14ac:dyDescent="0.2">
      <c r="A6048" s="20" t="s">
        <v>25280</v>
      </c>
      <c r="B6048" s="21" t="s">
        <v>25281</v>
      </c>
      <c r="C6048" s="22" t="s">
        <v>149</v>
      </c>
      <c r="D6048" s="23" t="s">
        <v>25282</v>
      </c>
    </row>
    <row r="6049" spans="1:4" ht="33.950000000000003" customHeight="1" x14ac:dyDescent="0.2">
      <c r="A6049" s="20" t="s">
        <v>25283</v>
      </c>
      <c r="B6049" s="21" t="s">
        <v>25284</v>
      </c>
      <c r="C6049" s="22" t="s">
        <v>149</v>
      </c>
      <c r="D6049" s="23" t="s">
        <v>25285</v>
      </c>
    </row>
    <row r="6050" spans="1:4" ht="33.950000000000003" customHeight="1" x14ac:dyDescent="0.2">
      <c r="A6050" s="20" t="s">
        <v>25286</v>
      </c>
      <c r="B6050" s="21" t="s">
        <v>25287</v>
      </c>
      <c r="C6050" s="22" t="s">
        <v>149</v>
      </c>
      <c r="D6050" s="23" t="s">
        <v>25288</v>
      </c>
    </row>
    <row r="6051" spans="1:4" ht="33.950000000000003" customHeight="1" x14ac:dyDescent="0.2">
      <c r="A6051" s="20" t="s">
        <v>25289</v>
      </c>
      <c r="B6051" s="21" t="s">
        <v>25290</v>
      </c>
      <c r="C6051" s="22" t="s">
        <v>149</v>
      </c>
      <c r="D6051" s="23" t="s">
        <v>11595</v>
      </c>
    </row>
    <row r="6052" spans="1:4" ht="33.950000000000003" customHeight="1" x14ac:dyDescent="0.2">
      <c r="A6052" s="20" t="s">
        <v>25291</v>
      </c>
      <c r="B6052" s="21" t="s">
        <v>25292</v>
      </c>
      <c r="C6052" s="22" t="s">
        <v>149</v>
      </c>
      <c r="D6052" s="23" t="s">
        <v>25293</v>
      </c>
    </row>
    <row r="6053" spans="1:4" ht="33.950000000000003" customHeight="1" x14ac:dyDescent="0.2">
      <c r="A6053" s="20" t="s">
        <v>25294</v>
      </c>
      <c r="B6053" s="21" t="s">
        <v>25295</v>
      </c>
      <c r="C6053" s="22" t="s">
        <v>149</v>
      </c>
      <c r="D6053" s="23" t="s">
        <v>25273</v>
      </c>
    </row>
    <row r="6054" spans="1:4" ht="33.950000000000003" customHeight="1" x14ac:dyDescent="0.2">
      <c r="A6054" s="20" t="s">
        <v>25296</v>
      </c>
      <c r="B6054" s="21" t="s">
        <v>25297</v>
      </c>
      <c r="C6054" s="22" t="s">
        <v>149</v>
      </c>
      <c r="D6054" s="23" t="s">
        <v>25298</v>
      </c>
    </row>
    <row r="6055" spans="1:4" ht="33.950000000000003" customHeight="1" x14ac:dyDescent="0.2">
      <c r="A6055" s="20" t="s">
        <v>25299</v>
      </c>
      <c r="B6055" s="21" t="s">
        <v>25300</v>
      </c>
      <c r="C6055" s="22" t="s">
        <v>149</v>
      </c>
      <c r="D6055" s="23" t="s">
        <v>25301</v>
      </c>
    </row>
    <row r="6056" spans="1:4" ht="33.950000000000003" customHeight="1" x14ac:dyDescent="0.2">
      <c r="A6056" s="20" t="s">
        <v>25302</v>
      </c>
      <c r="B6056" s="21" t="s">
        <v>25303</v>
      </c>
      <c r="C6056" s="22" t="s">
        <v>149</v>
      </c>
      <c r="D6056" s="23" t="s">
        <v>25304</v>
      </c>
    </row>
    <row r="6057" spans="1:4" ht="33.950000000000003" customHeight="1" x14ac:dyDescent="0.2">
      <c r="A6057" s="20" t="s">
        <v>25305</v>
      </c>
      <c r="B6057" s="21" t="s">
        <v>25306</v>
      </c>
      <c r="C6057" s="22" t="s">
        <v>149</v>
      </c>
      <c r="D6057" s="23" t="s">
        <v>10672</v>
      </c>
    </row>
    <row r="6058" spans="1:4" ht="33.950000000000003" customHeight="1" x14ac:dyDescent="0.2">
      <c r="A6058" s="20" t="s">
        <v>25307</v>
      </c>
      <c r="B6058" s="21" t="s">
        <v>25308</v>
      </c>
      <c r="C6058" s="22" t="s">
        <v>149</v>
      </c>
      <c r="D6058" s="23" t="s">
        <v>15825</v>
      </c>
    </row>
    <row r="6059" spans="1:4" ht="33.950000000000003" customHeight="1" x14ac:dyDescent="0.2">
      <c r="A6059" s="20" t="s">
        <v>25309</v>
      </c>
      <c r="B6059" s="21" t="s">
        <v>25310</v>
      </c>
      <c r="C6059" s="22" t="s">
        <v>149</v>
      </c>
      <c r="D6059" s="23" t="s">
        <v>16031</v>
      </c>
    </row>
    <row r="6060" spans="1:4" ht="33.950000000000003" customHeight="1" x14ac:dyDescent="0.2">
      <c r="A6060" s="20" t="s">
        <v>25311</v>
      </c>
      <c r="B6060" s="21" t="s">
        <v>25312</v>
      </c>
      <c r="C6060" s="22" t="s">
        <v>149</v>
      </c>
      <c r="D6060" s="23" t="s">
        <v>19428</v>
      </c>
    </row>
    <row r="6061" spans="1:4" ht="33.950000000000003" customHeight="1" x14ac:dyDescent="0.2">
      <c r="A6061" s="20" t="s">
        <v>25313</v>
      </c>
      <c r="B6061" s="21" t="s">
        <v>25314</v>
      </c>
      <c r="C6061" s="22" t="s">
        <v>149</v>
      </c>
      <c r="D6061" s="23" t="s">
        <v>25315</v>
      </c>
    </row>
    <row r="6062" spans="1:4" ht="33.950000000000003" customHeight="1" x14ac:dyDescent="0.2">
      <c r="A6062" s="20" t="s">
        <v>25316</v>
      </c>
      <c r="B6062" s="21" t="s">
        <v>25317</v>
      </c>
      <c r="C6062" s="22" t="s">
        <v>149</v>
      </c>
      <c r="D6062" s="23" t="s">
        <v>25318</v>
      </c>
    </row>
    <row r="6063" spans="1:4" ht="33.950000000000003" customHeight="1" x14ac:dyDescent="0.2">
      <c r="A6063" s="20" t="s">
        <v>25319</v>
      </c>
      <c r="B6063" s="21" t="s">
        <v>25320</v>
      </c>
      <c r="C6063" s="22" t="s">
        <v>149</v>
      </c>
      <c r="D6063" s="23" t="s">
        <v>18638</v>
      </c>
    </row>
    <row r="6064" spans="1:4" ht="33.950000000000003" customHeight="1" x14ac:dyDescent="0.2">
      <c r="A6064" s="20" t="s">
        <v>25321</v>
      </c>
      <c r="B6064" s="21" t="s">
        <v>25322</v>
      </c>
      <c r="C6064" s="22" t="s">
        <v>149</v>
      </c>
      <c r="D6064" s="23" t="s">
        <v>25323</v>
      </c>
    </row>
    <row r="6065" spans="1:4" ht="33.950000000000003" customHeight="1" x14ac:dyDescent="0.2">
      <c r="A6065" s="20" t="s">
        <v>25324</v>
      </c>
      <c r="B6065" s="21" t="s">
        <v>25325</v>
      </c>
      <c r="C6065" s="22" t="s">
        <v>149</v>
      </c>
      <c r="D6065" s="23" t="s">
        <v>25326</v>
      </c>
    </row>
    <row r="6066" spans="1:4" ht="33.950000000000003" customHeight="1" x14ac:dyDescent="0.2">
      <c r="A6066" s="20" t="s">
        <v>25327</v>
      </c>
      <c r="B6066" s="21" t="s">
        <v>25328</v>
      </c>
      <c r="C6066" s="22" t="s">
        <v>149</v>
      </c>
      <c r="D6066" s="23" t="s">
        <v>25329</v>
      </c>
    </row>
    <row r="6067" spans="1:4" ht="33.950000000000003" customHeight="1" x14ac:dyDescent="0.2">
      <c r="A6067" s="20" t="s">
        <v>25330</v>
      </c>
      <c r="B6067" s="21" t="s">
        <v>25331</v>
      </c>
      <c r="C6067" s="22" t="s">
        <v>149</v>
      </c>
      <c r="D6067" s="23" t="s">
        <v>18432</v>
      </c>
    </row>
    <row r="6068" spans="1:4" ht="33.950000000000003" customHeight="1" x14ac:dyDescent="0.2">
      <c r="A6068" s="20" t="s">
        <v>25332</v>
      </c>
      <c r="B6068" s="21" t="s">
        <v>25333</v>
      </c>
      <c r="C6068" s="22" t="s">
        <v>149</v>
      </c>
      <c r="D6068" s="23" t="s">
        <v>25334</v>
      </c>
    </row>
    <row r="6069" spans="1:4" ht="33.950000000000003" customHeight="1" x14ac:dyDescent="0.2">
      <c r="A6069" s="20" t="s">
        <v>25335</v>
      </c>
      <c r="B6069" s="21" t="s">
        <v>25336</v>
      </c>
      <c r="C6069" s="22" t="s">
        <v>149</v>
      </c>
      <c r="D6069" s="23" t="s">
        <v>25337</v>
      </c>
    </row>
    <row r="6070" spans="1:4" ht="33.950000000000003" customHeight="1" x14ac:dyDescent="0.2">
      <c r="A6070" s="20" t="s">
        <v>25338</v>
      </c>
      <c r="B6070" s="21" t="s">
        <v>25339</v>
      </c>
      <c r="C6070" s="22" t="s">
        <v>149</v>
      </c>
      <c r="D6070" s="23" t="s">
        <v>9981</v>
      </c>
    </row>
    <row r="6071" spans="1:4" ht="33.950000000000003" customHeight="1" x14ac:dyDescent="0.2">
      <c r="A6071" s="20" t="s">
        <v>25340</v>
      </c>
      <c r="B6071" s="21" t="s">
        <v>25341</v>
      </c>
      <c r="C6071" s="22" t="s">
        <v>149</v>
      </c>
      <c r="D6071" s="23" t="s">
        <v>19635</v>
      </c>
    </row>
    <row r="6072" spans="1:4" ht="33.950000000000003" customHeight="1" x14ac:dyDescent="0.2">
      <c r="A6072" s="20" t="s">
        <v>25342</v>
      </c>
      <c r="B6072" s="21" t="s">
        <v>25343</v>
      </c>
      <c r="C6072" s="22" t="s">
        <v>149</v>
      </c>
      <c r="D6072" s="23" t="s">
        <v>25344</v>
      </c>
    </row>
    <row r="6073" spans="1:4" ht="33.950000000000003" customHeight="1" x14ac:dyDescent="0.2">
      <c r="A6073" s="20" t="s">
        <v>25345</v>
      </c>
      <c r="B6073" s="21" t="s">
        <v>25346</v>
      </c>
      <c r="C6073" s="22" t="s">
        <v>149</v>
      </c>
      <c r="D6073" s="23" t="s">
        <v>10556</v>
      </c>
    </row>
    <row r="6074" spans="1:4" ht="33.950000000000003" customHeight="1" x14ac:dyDescent="0.2">
      <c r="A6074" s="20" t="s">
        <v>25347</v>
      </c>
      <c r="B6074" s="21" t="s">
        <v>25348</v>
      </c>
      <c r="C6074" s="22" t="s">
        <v>149</v>
      </c>
      <c r="D6074" s="23" t="s">
        <v>25349</v>
      </c>
    </row>
    <row r="6075" spans="1:4" ht="33.950000000000003" customHeight="1" x14ac:dyDescent="0.2">
      <c r="A6075" s="20" t="s">
        <v>25350</v>
      </c>
      <c r="B6075" s="21" t="s">
        <v>25351</v>
      </c>
      <c r="C6075" s="22" t="s">
        <v>149</v>
      </c>
      <c r="D6075" s="23" t="s">
        <v>18356</v>
      </c>
    </row>
    <row r="6076" spans="1:4" ht="33.950000000000003" customHeight="1" x14ac:dyDescent="0.2">
      <c r="A6076" s="20" t="s">
        <v>25352</v>
      </c>
      <c r="B6076" s="21" t="s">
        <v>25353</v>
      </c>
      <c r="C6076" s="22" t="s">
        <v>149</v>
      </c>
      <c r="D6076" s="23" t="s">
        <v>25354</v>
      </c>
    </row>
    <row r="6077" spans="1:4" ht="33.950000000000003" customHeight="1" x14ac:dyDescent="0.2">
      <c r="A6077" s="20" t="s">
        <v>25355</v>
      </c>
      <c r="B6077" s="21" t="s">
        <v>25356</v>
      </c>
      <c r="C6077" s="22" t="s">
        <v>149</v>
      </c>
      <c r="D6077" s="23" t="s">
        <v>25357</v>
      </c>
    </row>
    <row r="6078" spans="1:4" ht="33.950000000000003" customHeight="1" x14ac:dyDescent="0.2">
      <c r="A6078" s="20" t="s">
        <v>25358</v>
      </c>
      <c r="B6078" s="21" t="s">
        <v>25359</v>
      </c>
      <c r="C6078" s="22" t="s">
        <v>149</v>
      </c>
      <c r="D6078" s="23" t="s">
        <v>11747</v>
      </c>
    </row>
    <row r="6079" spans="1:4" ht="33.950000000000003" customHeight="1" x14ac:dyDescent="0.2">
      <c r="A6079" s="20" t="s">
        <v>25360</v>
      </c>
      <c r="B6079" s="21" t="s">
        <v>25361</v>
      </c>
      <c r="C6079" s="22" t="s">
        <v>149</v>
      </c>
      <c r="D6079" s="23" t="s">
        <v>25362</v>
      </c>
    </row>
    <row r="6080" spans="1:4" ht="33.950000000000003" customHeight="1" x14ac:dyDescent="0.2">
      <c r="A6080" s="20" t="s">
        <v>25363</v>
      </c>
      <c r="B6080" s="21" t="s">
        <v>25364</v>
      </c>
      <c r="C6080" s="22" t="s">
        <v>149</v>
      </c>
      <c r="D6080" s="23" t="s">
        <v>25365</v>
      </c>
    </row>
    <row r="6081" spans="1:4" ht="33.950000000000003" customHeight="1" x14ac:dyDescent="0.2">
      <c r="A6081" s="20" t="s">
        <v>25366</v>
      </c>
      <c r="B6081" s="21" t="s">
        <v>25367</v>
      </c>
      <c r="C6081" s="22" t="s">
        <v>149</v>
      </c>
      <c r="D6081" s="23" t="s">
        <v>25368</v>
      </c>
    </row>
    <row r="6082" spans="1:4" ht="33.950000000000003" customHeight="1" x14ac:dyDescent="0.2">
      <c r="A6082" s="20" t="s">
        <v>25369</v>
      </c>
      <c r="B6082" s="21" t="s">
        <v>25370</v>
      </c>
      <c r="C6082" s="22" t="s">
        <v>149</v>
      </c>
      <c r="D6082" s="23" t="s">
        <v>25371</v>
      </c>
    </row>
    <row r="6083" spans="1:4" ht="33.950000000000003" customHeight="1" x14ac:dyDescent="0.2">
      <c r="A6083" s="20" t="s">
        <v>25372</v>
      </c>
      <c r="B6083" s="21" t="s">
        <v>25373</v>
      </c>
      <c r="C6083" s="22" t="s">
        <v>149</v>
      </c>
      <c r="D6083" s="23" t="s">
        <v>8521</v>
      </c>
    </row>
    <row r="6084" spans="1:4" ht="33.950000000000003" customHeight="1" x14ac:dyDescent="0.2">
      <c r="A6084" s="20" t="s">
        <v>25374</v>
      </c>
      <c r="B6084" s="21" t="s">
        <v>25375</v>
      </c>
      <c r="C6084" s="22" t="s">
        <v>149</v>
      </c>
      <c r="D6084" s="23" t="s">
        <v>25376</v>
      </c>
    </row>
    <row r="6085" spans="1:4" ht="33.950000000000003" customHeight="1" x14ac:dyDescent="0.2">
      <c r="A6085" s="20" t="s">
        <v>25377</v>
      </c>
      <c r="B6085" s="21" t="s">
        <v>25378</v>
      </c>
      <c r="C6085" s="22" t="s">
        <v>149</v>
      </c>
      <c r="D6085" s="23" t="s">
        <v>25379</v>
      </c>
    </row>
    <row r="6086" spans="1:4" ht="33.950000000000003" customHeight="1" x14ac:dyDescent="0.2">
      <c r="A6086" s="20" t="s">
        <v>25380</v>
      </c>
      <c r="B6086" s="21" t="s">
        <v>25381</v>
      </c>
      <c r="C6086" s="22" t="s">
        <v>149</v>
      </c>
      <c r="D6086" s="23" t="s">
        <v>25382</v>
      </c>
    </row>
    <row r="6087" spans="1:4" ht="33.950000000000003" customHeight="1" x14ac:dyDescent="0.2">
      <c r="A6087" s="20" t="s">
        <v>25383</v>
      </c>
      <c r="B6087" s="21" t="s">
        <v>25384</v>
      </c>
      <c r="C6087" s="22" t="s">
        <v>149</v>
      </c>
      <c r="D6087" s="23" t="s">
        <v>18719</v>
      </c>
    </row>
    <row r="6088" spans="1:4" ht="33.950000000000003" customHeight="1" x14ac:dyDescent="0.2">
      <c r="A6088" s="20" t="s">
        <v>25385</v>
      </c>
      <c r="B6088" s="21" t="s">
        <v>25386</v>
      </c>
      <c r="C6088" s="22" t="s">
        <v>149</v>
      </c>
      <c r="D6088" s="23" t="s">
        <v>25387</v>
      </c>
    </row>
    <row r="6089" spans="1:4" ht="33.950000000000003" customHeight="1" x14ac:dyDescent="0.2">
      <c r="A6089" s="20" t="s">
        <v>25388</v>
      </c>
      <c r="B6089" s="21" t="s">
        <v>25389</v>
      </c>
      <c r="C6089" s="22" t="s">
        <v>149</v>
      </c>
      <c r="D6089" s="23" t="s">
        <v>25390</v>
      </c>
    </row>
    <row r="6090" spans="1:4" ht="33.950000000000003" customHeight="1" x14ac:dyDescent="0.2">
      <c r="A6090" s="20" t="s">
        <v>25391</v>
      </c>
      <c r="B6090" s="21" t="s">
        <v>25392</v>
      </c>
      <c r="C6090" s="22" t="s">
        <v>149</v>
      </c>
      <c r="D6090" s="23" t="s">
        <v>23571</v>
      </c>
    </row>
    <row r="6091" spans="1:4" ht="33.950000000000003" customHeight="1" x14ac:dyDescent="0.2">
      <c r="A6091" s="20" t="s">
        <v>25393</v>
      </c>
      <c r="B6091" s="21" t="s">
        <v>25394</v>
      </c>
      <c r="C6091" s="22" t="s">
        <v>149</v>
      </c>
      <c r="D6091" s="23" t="s">
        <v>25395</v>
      </c>
    </row>
    <row r="6092" spans="1:4" ht="33.950000000000003" customHeight="1" x14ac:dyDescent="0.2">
      <c r="A6092" s="20" t="s">
        <v>25396</v>
      </c>
      <c r="B6092" s="21" t="s">
        <v>25397</v>
      </c>
      <c r="C6092" s="22" t="s">
        <v>149</v>
      </c>
      <c r="D6092" s="23" t="s">
        <v>25398</v>
      </c>
    </row>
    <row r="6093" spans="1:4" ht="33.950000000000003" customHeight="1" x14ac:dyDescent="0.2">
      <c r="A6093" s="20" t="s">
        <v>25399</v>
      </c>
      <c r="B6093" s="21" t="s">
        <v>25400</v>
      </c>
      <c r="C6093" s="22" t="s">
        <v>149</v>
      </c>
      <c r="D6093" s="23" t="s">
        <v>25401</v>
      </c>
    </row>
    <row r="6094" spans="1:4" ht="33.950000000000003" customHeight="1" x14ac:dyDescent="0.2">
      <c r="A6094" s="20" t="s">
        <v>25402</v>
      </c>
      <c r="B6094" s="21" t="s">
        <v>25403</v>
      </c>
      <c r="C6094" s="22" t="s">
        <v>149</v>
      </c>
      <c r="D6094" s="23" t="s">
        <v>11943</v>
      </c>
    </row>
    <row r="6095" spans="1:4" ht="33.950000000000003" customHeight="1" x14ac:dyDescent="0.2">
      <c r="A6095" s="20" t="s">
        <v>25404</v>
      </c>
      <c r="B6095" s="21" t="s">
        <v>25405</v>
      </c>
      <c r="C6095" s="22" t="s">
        <v>149</v>
      </c>
      <c r="D6095" s="23" t="s">
        <v>25406</v>
      </c>
    </row>
    <row r="6096" spans="1:4" ht="33.950000000000003" customHeight="1" x14ac:dyDescent="0.2">
      <c r="A6096" s="20" t="s">
        <v>25407</v>
      </c>
      <c r="B6096" s="21" t="s">
        <v>25408</v>
      </c>
      <c r="C6096" s="22" t="s">
        <v>149</v>
      </c>
      <c r="D6096" s="23" t="s">
        <v>25409</v>
      </c>
    </row>
    <row r="6097" spans="1:4" ht="33.950000000000003" customHeight="1" x14ac:dyDescent="0.2">
      <c r="A6097" s="20" t="s">
        <v>25410</v>
      </c>
      <c r="B6097" s="21" t="s">
        <v>25411</v>
      </c>
      <c r="C6097" s="22" t="s">
        <v>149</v>
      </c>
      <c r="D6097" s="23" t="s">
        <v>25412</v>
      </c>
    </row>
    <row r="6098" spans="1:4" ht="33.950000000000003" customHeight="1" x14ac:dyDescent="0.2">
      <c r="A6098" s="20" t="s">
        <v>25413</v>
      </c>
      <c r="B6098" s="21" t="s">
        <v>25414</v>
      </c>
      <c r="C6098" s="22" t="s">
        <v>149</v>
      </c>
      <c r="D6098" s="23" t="s">
        <v>25415</v>
      </c>
    </row>
    <row r="6099" spans="1:4" ht="33.950000000000003" customHeight="1" x14ac:dyDescent="0.2">
      <c r="A6099" s="20" t="s">
        <v>25416</v>
      </c>
      <c r="B6099" s="21" t="s">
        <v>25417</v>
      </c>
      <c r="C6099" s="22" t="s">
        <v>149</v>
      </c>
      <c r="D6099" s="23" t="s">
        <v>24848</v>
      </c>
    </row>
    <row r="6100" spans="1:4" ht="33.950000000000003" customHeight="1" x14ac:dyDescent="0.2">
      <c r="A6100" s="20" t="s">
        <v>25418</v>
      </c>
      <c r="B6100" s="21" t="s">
        <v>25419</v>
      </c>
      <c r="C6100" s="22" t="s">
        <v>149</v>
      </c>
      <c r="D6100" s="23" t="s">
        <v>25420</v>
      </c>
    </row>
    <row r="6101" spans="1:4" ht="33.950000000000003" customHeight="1" x14ac:dyDescent="0.2">
      <c r="A6101" s="20" t="s">
        <v>25421</v>
      </c>
      <c r="B6101" s="21" t="s">
        <v>25422</v>
      </c>
      <c r="C6101" s="22" t="s">
        <v>149</v>
      </c>
      <c r="D6101" s="23" t="s">
        <v>25423</v>
      </c>
    </row>
    <row r="6102" spans="1:4" ht="33.950000000000003" customHeight="1" x14ac:dyDescent="0.2">
      <c r="A6102" s="20" t="s">
        <v>25424</v>
      </c>
      <c r="B6102" s="21" t="s">
        <v>25425</v>
      </c>
      <c r="C6102" s="22" t="s">
        <v>149</v>
      </c>
      <c r="D6102" s="23" t="s">
        <v>25426</v>
      </c>
    </row>
    <row r="6103" spans="1:4" ht="33.950000000000003" customHeight="1" x14ac:dyDescent="0.2">
      <c r="A6103" s="20" t="s">
        <v>25427</v>
      </c>
      <c r="B6103" s="21" t="s">
        <v>25428</v>
      </c>
      <c r="C6103" s="22" t="s">
        <v>149</v>
      </c>
      <c r="D6103" s="23" t="s">
        <v>25429</v>
      </c>
    </row>
    <row r="6104" spans="1:4" ht="33.950000000000003" customHeight="1" x14ac:dyDescent="0.2">
      <c r="A6104" s="20" t="s">
        <v>25430</v>
      </c>
      <c r="B6104" s="21" t="s">
        <v>25431</v>
      </c>
      <c r="C6104" s="22" t="s">
        <v>149</v>
      </c>
      <c r="D6104" s="23" t="s">
        <v>19769</v>
      </c>
    </row>
    <row r="6105" spans="1:4" ht="33.950000000000003" customHeight="1" x14ac:dyDescent="0.2">
      <c r="A6105" s="20" t="s">
        <v>25432</v>
      </c>
      <c r="B6105" s="21" t="s">
        <v>25433</v>
      </c>
      <c r="C6105" s="22" t="s">
        <v>149</v>
      </c>
      <c r="D6105" s="23" t="s">
        <v>25434</v>
      </c>
    </row>
    <row r="6106" spans="1:4" ht="33.950000000000003" customHeight="1" x14ac:dyDescent="0.2">
      <c r="A6106" s="20" t="s">
        <v>25435</v>
      </c>
      <c r="B6106" s="21" t="s">
        <v>25436</v>
      </c>
      <c r="C6106" s="22" t="s">
        <v>149</v>
      </c>
      <c r="D6106" s="23" t="s">
        <v>25437</v>
      </c>
    </row>
    <row r="6107" spans="1:4" ht="33.950000000000003" customHeight="1" x14ac:dyDescent="0.2">
      <c r="A6107" s="20" t="s">
        <v>25438</v>
      </c>
      <c r="B6107" s="21" t="s">
        <v>25439</v>
      </c>
      <c r="C6107" s="22" t="s">
        <v>149</v>
      </c>
      <c r="D6107" s="23" t="s">
        <v>25440</v>
      </c>
    </row>
    <row r="6108" spans="1:4" ht="33.950000000000003" customHeight="1" x14ac:dyDescent="0.2">
      <c r="A6108" s="20" t="s">
        <v>25441</v>
      </c>
      <c r="B6108" s="21" t="s">
        <v>25442</v>
      </c>
      <c r="C6108" s="22" t="s">
        <v>149</v>
      </c>
      <c r="D6108" s="23" t="s">
        <v>25443</v>
      </c>
    </row>
    <row r="6109" spans="1:4" ht="33.950000000000003" customHeight="1" x14ac:dyDescent="0.2">
      <c r="A6109" s="20" t="s">
        <v>25444</v>
      </c>
      <c r="B6109" s="21" t="s">
        <v>25445</v>
      </c>
      <c r="C6109" s="22" t="s">
        <v>149</v>
      </c>
      <c r="D6109" s="23" t="s">
        <v>25446</v>
      </c>
    </row>
    <row r="6110" spans="1:4" ht="33.950000000000003" customHeight="1" x14ac:dyDescent="0.2">
      <c r="A6110" s="20" t="s">
        <v>25447</v>
      </c>
      <c r="B6110" s="21" t="s">
        <v>25448</v>
      </c>
      <c r="C6110" s="22" t="s">
        <v>149</v>
      </c>
      <c r="D6110" s="23" t="s">
        <v>10332</v>
      </c>
    </row>
    <row r="6111" spans="1:4" ht="33.950000000000003" customHeight="1" x14ac:dyDescent="0.2">
      <c r="A6111" s="20" t="s">
        <v>25449</v>
      </c>
      <c r="B6111" s="21" t="s">
        <v>25450</v>
      </c>
      <c r="C6111" s="22" t="s">
        <v>149</v>
      </c>
      <c r="D6111" s="23" t="s">
        <v>19450</v>
      </c>
    </row>
    <row r="6112" spans="1:4" ht="33.950000000000003" customHeight="1" x14ac:dyDescent="0.2">
      <c r="A6112" s="20" t="s">
        <v>25451</v>
      </c>
      <c r="B6112" s="21" t="s">
        <v>25452</v>
      </c>
      <c r="C6112" s="22" t="s">
        <v>149</v>
      </c>
      <c r="D6112" s="23" t="s">
        <v>25453</v>
      </c>
    </row>
    <row r="6113" spans="1:4" ht="33.950000000000003" customHeight="1" x14ac:dyDescent="0.2">
      <c r="A6113" s="20" t="s">
        <v>25454</v>
      </c>
      <c r="B6113" s="21" t="s">
        <v>25455</v>
      </c>
      <c r="C6113" s="22" t="s">
        <v>149</v>
      </c>
      <c r="D6113" s="23" t="s">
        <v>25456</v>
      </c>
    </row>
    <row r="6114" spans="1:4" ht="33.950000000000003" customHeight="1" x14ac:dyDescent="0.2">
      <c r="A6114" s="20" t="s">
        <v>25457</v>
      </c>
      <c r="B6114" s="21" t="s">
        <v>25458</v>
      </c>
      <c r="C6114" s="22" t="s">
        <v>149</v>
      </c>
      <c r="D6114" s="23" t="s">
        <v>25459</v>
      </c>
    </row>
    <row r="6115" spans="1:4" ht="33.950000000000003" customHeight="1" x14ac:dyDescent="0.2">
      <c r="A6115" s="20" t="s">
        <v>25460</v>
      </c>
      <c r="B6115" s="21" t="s">
        <v>25461</v>
      </c>
      <c r="C6115" s="22" t="s">
        <v>149</v>
      </c>
      <c r="D6115" s="23" t="s">
        <v>25462</v>
      </c>
    </row>
    <row r="6116" spans="1:4" ht="33.950000000000003" customHeight="1" x14ac:dyDescent="0.2">
      <c r="A6116" s="20" t="s">
        <v>25463</v>
      </c>
      <c r="B6116" s="21" t="s">
        <v>25464</v>
      </c>
      <c r="C6116" s="22" t="s">
        <v>149</v>
      </c>
      <c r="D6116" s="23" t="s">
        <v>25465</v>
      </c>
    </row>
    <row r="6117" spans="1:4" ht="33.950000000000003" customHeight="1" x14ac:dyDescent="0.2">
      <c r="A6117" s="20" t="s">
        <v>25466</v>
      </c>
      <c r="B6117" s="21" t="s">
        <v>25467</v>
      </c>
      <c r="C6117" s="22" t="s">
        <v>149</v>
      </c>
      <c r="D6117" s="23" t="s">
        <v>25468</v>
      </c>
    </row>
    <row r="6118" spans="1:4" ht="33.950000000000003" customHeight="1" x14ac:dyDescent="0.2">
      <c r="A6118" s="20" t="s">
        <v>25469</v>
      </c>
      <c r="B6118" s="21" t="s">
        <v>25470</v>
      </c>
      <c r="C6118" s="22" t="s">
        <v>149</v>
      </c>
      <c r="D6118" s="23" t="s">
        <v>25471</v>
      </c>
    </row>
    <row r="6119" spans="1:4" ht="33.950000000000003" customHeight="1" x14ac:dyDescent="0.2">
      <c r="A6119" s="20" t="s">
        <v>25472</v>
      </c>
      <c r="B6119" s="21" t="s">
        <v>25473</v>
      </c>
      <c r="C6119" s="22" t="s">
        <v>149</v>
      </c>
      <c r="D6119" s="23" t="s">
        <v>25474</v>
      </c>
    </row>
    <row r="6120" spans="1:4" ht="33.950000000000003" customHeight="1" x14ac:dyDescent="0.2">
      <c r="A6120" s="20" t="s">
        <v>25475</v>
      </c>
      <c r="B6120" s="21" t="s">
        <v>25476</v>
      </c>
      <c r="C6120" s="22" t="s">
        <v>149</v>
      </c>
      <c r="D6120" s="23" t="s">
        <v>24907</v>
      </c>
    </row>
    <row r="6121" spans="1:4" ht="33.950000000000003" customHeight="1" x14ac:dyDescent="0.2">
      <c r="A6121" s="20" t="s">
        <v>25477</v>
      </c>
      <c r="B6121" s="21" t="s">
        <v>25478</v>
      </c>
      <c r="C6121" s="22" t="s">
        <v>149</v>
      </c>
      <c r="D6121" s="23" t="s">
        <v>25479</v>
      </c>
    </row>
    <row r="6122" spans="1:4" ht="33.950000000000003" customHeight="1" x14ac:dyDescent="0.2">
      <c r="A6122" s="20" t="s">
        <v>25480</v>
      </c>
      <c r="B6122" s="21" t="s">
        <v>25481</v>
      </c>
      <c r="C6122" s="22" t="s">
        <v>149</v>
      </c>
      <c r="D6122" s="23" t="s">
        <v>25482</v>
      </c>
    </row>
    <row r="6123" spans="1:4" ht="33.950000000000003" customHeight="1" x14ac:dyDescent="0.2">
      <c r="A6123" s="20" t="s">
        <v>25483</v>
      </c>
      <c r="B6123" s="21" t="s">
        <v>25484</v>
      </c>
      <c r="C6123" s="22" t="s">
        <v>149</v>
      </c>
      <c r="D6123" s="23" t="s">
        <v>25485</v>
      </c>
    </row>
    <row r="6124" spans="1:4" ht="33.950000000000003" customHeight="1" x14ac:dyDescent="0.2">
      <c r="A6124" s="20" t="s">
        <v>25486</v>
      </c>
      <c r="B6124" s="21" t="s">
        <v>25487</v>
      </c>
      <c r="C6124" s="22" t="s">
        <v>149</v>
      </c>
      <c r="D6124" s="23" t="s">
        <v>25488</v>
      </c>
    </row>
    <row r="6125" spans="1:4" ht="33.950000000000003" customHeight="1" x14ac:dyDescent="0.2">
      <c r="A6125" s="20" t="s">
        <v>25489</v>
      </c>
      <c r="B6125" s="21" t="s">
        <v>25490</v>
      </c>
      <c r="C6125" s="22" t="s">
        <v>149</v>
      </c>
      <c r="D6125" s="23" t="s">
        <v>25491</v>
      </c>
    </row>
    <row r="6126" spans="1:4" ht="33.950000000000003" customHeight="1" x14ac:dyDescent="0.2">
      <c r="A6126" s="20" t="s">
        <v>25492</v>
      </c>
      <c r="B6126" s="21" t="s">
        <v>25493</v>
      </c>
      <c r="C6126" s="22" t="s">
        <v>149</v>
      </c>
      <c r="D6126" s="23" t="s">
        <v>25494</v>
      </c>
    </row>
    <row r="6127" spans="1:4" ht="33.950000000000003" customHeight="1" x14ac:dyDescent="0.2">
      <c r="A6127" s="20" t="s">
        <v>25495</v>
      </c>
      <c r="B6127" s="21" t="s">
        <v>25496</v>
      </c>
      <c r="C6127" s="22" t="s">
        <v>149</v>
      </c>
      <c r="D6127" s="23" t="s">
        <v>15655</v>
      </c>
    </row>
    <row r="6128" spans="1:4" ht="33.950000000000003" customHeight="1" x14ac:dyDescent="0.2">
      <c r="A6128" s="20" t="s">
        <v>25497</v>
      </c>
      <c r="B6128" s="21" t="s">
        <v>25498</v>
      </c>
      <c r="C6128" s="22" t="s">
        <v>149</v>
      </c>
      <c r="D6128" s="23" t="s">
        <v>25499</v>
      </c>
    </row>
    <row r="6129" spans="1:4" ht="33.950000000000003" customHeight="1" x14ac:dyDescent="0.2">
      <c r="A6129" s="20" t="s">
        <v>25500</v>
      </c>
      <c r="B6129" s="21" t="s">
        <v>25501</v>
      </c>
      <c r="C6129" s="22" t="s">
        <v>149</v>
      </c>
      <c r="D6129" s="23" t="s">
        <v>8476</v>
      </c>
    </row>
    <row r="6130" spans="1:4" ht="33.950000000000003" customHeight="1" x14ac:dyDescent="0.2">
      <c r="A6130" s="20" t="s">
        <v>25502</v>
      </c>
      <c r="B6130" s="21" t="s">
        <v>25503</v>
      </c>
      <c r="C6130" s="22" t="s">
        <v>149</v>
      </c>
      <c r="D6130" s="23" t="s">
        <v>25504</v>
      </c>
    </row>
    <row r="6131" spans="1:4" ht="33.950000000000003" customHeight="1" x14ac:dyDescent="0.2">
      <c r="A6131" s="20" t="s">
        <v>25505</v>
      </c>
      <c r="B6131" s="21" t="s">
        <v>25506</v>
      </c>
      <c r="C6131" s="22" t="s">
        <v>149</v>
      </c>
      <c r="D6131" s="23" t="s">
        <v>25507</v>
      </c>
    </row>
    <row r="6132" spans="1:4" ht="33.950000000000003" customHeight="1" x14ac:dyDescent="0.2">
      <c r="A6132" s="20" t="s">
        <v>25508</v>
      </c>
      <c r="B6132" s="21" t="s">
        <v>25509</v>
      </c>
      <c r="C6132" s="22" t="s">
        <v>149</v>
      </c>
      <c r="D6132" s="23" t="s">
        <v>25510</v>
      </c>
    </row>
    <row r="6133" spans="1:4" ht="33.950000000000003" customHeight="1" x14ac:dyDescent="0.2">
      <c r="A6133" s="20" t="s">
        <v>25511</v>
      </c>
      <c r="B6133" s="21" t="s">
        <v>25512</v>
      </c>
      <c r="C6133" s="22" t="s">
        <v>149</v>
      </c>
      <c r="D6133" s="23" t="s">
        <v>25513</v>
      </c>
    </row>
    <row r="6134" spans="1:4" ht="33.950000000000003" customHeight="1" x14ac:dyDescent="0.2">
      <c r="A6134" s="20" t="s">
        <v>25514</v>
      </c>
      <c r="B6134" s="21" t="s">
        <v>25515</v>
      </c>
      <c r="C6134" s="22" t="s">
        <v>149</v>
      </c>
      <c r="D6134" s="23" t="s">
        <v>25516</v>
      </c>
    </row>
    <row r="6135" spans="1:4" ht="33.950000000000003" customHeight="1" x14ac:dyDescent="0.2">
      <c r="A6135" s="20" t="s">
        <v>25517</v>
      </c>
      <c r="B6135" s="21" t="s">
        <v>25518</v>
      </c>
      <c r="C6135" s="22" t="s">
        <v>149</v>
      </c>
      <c r="D6135" s="23" t="s">
        <v>25519</v>
      </c>
    </row>
    <row r="6136" spans="1:4" ht="33.950000000000003" customHeight="1" x14ac:dyDescent="0.2">
      <c r="A6136" s="20" t="s">
        <v>25520</v>
      </c>
      <c r="B6136" s="21" t="s">
        <v>25521</v>
      </c>
      <c r="C6136" s="22" t="s">
        <v>149</v>
      </c>
      <c r="D6136" s="23" t="s">
        <v>25522</v>
      </c>
    </row>
    <row r="6137" spans="1:4" ht="33.950000000000003" customHeight="1" x14ac:dyDescent="0.2">
      <c r="A6137" s="20" t="s">
        <v>25523</v>
      </c>
      <c r="B6137" s="21" t="s">
        <v>25524</v>
      </c>
      <c r="C6137" s="22" t="s">
        <v>149</v>
      </c>
      <c r="D6137" s="23" t="s">
        <v>25525</v>
      </c>
    </row>
    <row r="6138" spans="1:4" ht="33.950000000000003" customHeight="1" x14ac:dyDescent="0.2">
      <c r="A6138" s="20" t="s">
        <v>25526</v>
      </c>
      <c r="B6138" s="21" t="s">
        <v>25527</v>
      </c>
      <c r="C6138" s="22" t="s">
        <v>149</v>
      </c>
      <c r="D6138" s="23" t="s">
        <v>25528</v>
      </c>
    </row>
    <row r="6139" spans="1:4" ht="33.950000000000003" customHeight="1" x14ac:dyDescent="0.2">
      <c r="A6139" s="20" t="s">
        <v>25529</v>
      </c>
      <c r="B6139" s="21" t="s">
        <v>25530</v>
      </c>
      <c r="C6139" s="22" t="s">
        <v>149</v>
      </c>
      <c r="D6139" s="23" t="s">
        <v>25531</v>
      </c>
    </row>
    <row r="6140" spans="1:4" ht="33.950000000000003" customHeight="1" x14ac:dyDescent="0.2">
      <c r="A6140" s="20" t="s">
        <v>25532</v>
      </c>
      <c r="B6140" s="21" t="s">
        <v>25533</v>
      </c>
      <c r="C6140" s="22" t="s">
        <v>149</v>
      </c>
      <c r="D6140" s="23" t="s">
        <v>25534</v>
      </c>
    </row>
    <row r="6141" spans="1:4" ht="33.950000000000003" customHeight="1" x14ac:dyDescent="0.2">
      <c r="A6141" s="20" t="s">
        <v>25535</v>
      </c>
      <c r="B6141" s="21" t="s">
        <v>25536</v>
      </c>
      <c r="C6141" s="22" t="s">
        <v>149</v>
      </c>
      <c r="D6141" s="23" t="s">
        <v>25537</v>
      </c>
    </row>
    <row r="6142" spans="1:4" ht="33.950000000000003" customHeight="1" x14ac:dyDescent="0.2">
      <c r="A6142" s="20" t="s">
        <v>25538</v>
      </c>
      <c r="B6142" s="21" t="s">
        <v>25539</v>
      </c>
      <c r="C6142" s="22" t="s">
        <v>149</v>
      </c>
      <c r="D6142" s="23" t="s">
        <v>25540</v>
      </c>
    </row>
    <row r="6143" spans="1:4" ht="33.950000000000003" customHeight="1" x14ac:dyDescent="0.2">
      <c r="A6143" s="20" t="s">
        <v>25541</v>
      </c>
      <c r="B6143" s="21" t="s">
        <v>25542</v>
      </c>
      <c r="C6143" s="22" t="s">
        <v>149</v>
      </c>
      <c r="D6143" s="23" t="s">
        <v>25543</v>
      </c>
    </row>
    <row r="6144" spans="1:4" ht="33.950000000000003" customHeight="1" x14ac:dyDescent="0.2">
      <c r="A6144" s="20" t="s">
        <v>25544</v>
      </c>
      <c r="B6144" s="21" t="s">
        <v>25545</v>
      </c>
      <c r="C6144" s="22" t="s">
        <v>149</v>
      </c>
      <c r="D6144" s="23" t="s">
        <v>25546</v>
      </c>
    </row>
    <row r="6145" spans="1:4" ht="33.950000000000003" customHeight="1" x14ac:dyDescent="0.2">
      <c r="A6145" s="20" t="s">
        <v>25547</v>
      </c>
      <c r="B6145" s="21" t="s">
        <v>25548</v>
      </c>
      <c r="C6145" s="22" t="s">
        <v>149</v>
      </c>
      <c r="D6145" s="23" t="s">
        <v>25549</v>
      </c>
    </row>
    <row r="6146" spans="1:4" ht="33.950000000000003" customHeight="1" x14ac:dyDescent="0.2">
      <c r="A6146" s="20" t="s">
        <v>25550</v>
      </c>
      <c r="B6146" s="21" t="s">
        <v>25551</v>
      </c>
      <c r="C6146" s="22" t="s">
        <v>149</v>
      </c>
      <c r="D6146" s="23" t="s">
        <v>25552</v>
      </c>
    </row>
    <row r="6147" spans="1:4" ht="33.950000000000003" customHeight="1" x14ac:dyDescent="0.2">
      <c r="A6147" s="20" t="s">
        <v>25553</v>
      </c>
      <c r="B6147" s="21" t="s">
        <v>25554</v>
      </c>
      <c r="C6147" s="22" t="s">
        <v>149</v>
      </c>
      <c r="D6147" s="23" t="s">
        <v>25555</v>
      </c>
    </row>
    <row r="6148" spans="1:4" ht="33.950000000000003" customHeight="1" x14ac:dyDescent="0.2">
      <c r="A6148" s="20" t="s">
        <v>25556</v>
      </c>
      <c r="B6148" s="21" t="s">
        <v>25557</v>
      </c>
      <c r="C6148" s="22" t="s">
        <v>149</v>
      </c>
      <c r="D6148" s="23" t="s">
        <v>21186</v>
      </c>
    </row>
    <row r="6149" spans="1:4" ht="33.950000000000003" customHeight="1" x14ac:dyDescent="0.2">
      <c r="A6149" s="20" t="s">
        <v>25558</v>
      </c>
      <c r="B6149" s="21" t="s">
        <v>25559</v>
      </c>
      <c r="C6149" s="22" t="s">
        <v>149</v>
      </c>
      <c r="D6149" s="23" t="s">
        <v>25560</v>
      </c>
    </row>
    <row r="6150" spans="1:4" ht="33.950000000000003" customHeight="1" x14ac:dyDescent="0.2">
      <c r="A6150" s="20" t="s">
        <v>25561</v>
      </c>
      <c r="B6150" s="21" t="s">
        <v>25562</v>
      </c>
      <c r="C6150" s="22" t="s">
        <v>149</v>
      </c>
      <c r="D6150" s="23" t="s">
        <v>12533</v>
      </c>
    </row>
    <row r="6151" spans="1:4" ht="33.950000000000003" customHeight="1" x14ac:dyDescent="0.2">
      <c r="A6151" s="20" t="s">
        <v>25563</v>
      </c>
      <c r="B6151" s="21" t="s">
        <v>25564</v>
      </c>
      <c r="C6151" s="22" t="s">
        <v>149</v>
      </c>
      <c r="D6151" s="23" t="s">
        <v>25565</v>
      </c>
    </row>
    <row r="6152" spans="1:4" ht="33.950000000000003" customHeight="1" x14ac:dyDescent="0.2">
      <c r="A6152" s="20" t="s">
        <v>25566</v>
      </c>
      <c r="B6152" s="21" t="s">
        <v>25567</v>
      </c>
      <c r="C6152" s="22" t="s">
        <v>149</v>
      </c>
      <c r="D6152" s="23" t="s">
        <v>25568</v>
      </c>
    </row>
    <row r="6153" spans="1:4" ht="33.950000000000003" customHeight="1" x14ac:dyDescent="0.2">
      <c r="A6153" s="20" t="s">
        <v>25569</v>
      </c>
      <c r="B6153" s="21" t="s">
        <v>25570</v>
      </c>
      <c r="C6153" s="22" t="s">
        <v>149</v>
      </c>
      <c r="D6153" s="23" t="s">
        <v>25543</v>
      </c>
    </row>
    <row r="6154" spans="1:4" ht="33.950000000000003" customHeight="1" x14ac:dyDescent="0.2">
      <c r="A6154" s="20" t="s">
        <v>25571</v>
      </c>
      <c r="B6154" s="21" t="s">
        <v>25572</v>
      </c>
      <c r="C6154" s="22" t="s">
        <v>149</v>
      </c>
      <c r="D6154" s="23" t="s">
        <v>25573</v>
      </c>
    </row>
    <row r="6155" spans="1:4" ht="33.950000000000003" customHeight="1" x14ac:dyDescent="0.2">
      <c r="A6155" s="20" t="s">
        <v>25574</v>
      </c>
      <c r="B6155" s="21" t="s">
        <v>25575</v>
      </c>
      <c r="C6155" s="22" t="s">
        <v>149</v>
      </c>
      <c r="D6155" s="23" t="s">
        <v>13600</v>
      </c>
    </row>
    <row r="6156" spans="1:4" ht="33.950000000000003" customHeight="1" x14ac:dyDescent="0.2">
      <c r="A6156" s="20" t="s">
        <v>25576</v>
      </c>
      <c r="B6156" s="21" t="s">
        <v>25577</v>
      </c>
      <c r="C6156" s="22" t="s">
        <v>149</v>
      </c>
      <c r="D6156" s="23" t="s">
        <v>25578</v>
      </c>
    </row>
    <row r="6157" spans="1:4" ht="33.950000000000003" customHeight="1" x14ac:dyDescent="0.2">
      <c r="A6157" s="20" t="s">
        <v>25579</v>
      </c>
      <c r="B6157" s="21" t="s">
        <v>25580</v>
      </c>
      <c r="C6157" s="22" t="s">
        <v>149</v>
      </c>
      <c r="D6157" s="23" t="s">
        <v>25581</v>
      </c>
    </row>
    <row r="6158" spans="1:4" ht="33.950000000000003" customHeight="1" x14ac:dyDescent="0.2">
      <c r="A6158" s="20" t="s">
        <v>25582</v>
      </c>
      <c r="B6158" s="21" t="s">
        <v>25583</v>
      </c>
      <c r="C6158" s="22" t="s">
        <v>149</v>
      </c>
      <c r="D6158" s="23" t="s">
        <v>25584</v>
      </c>
    </row>
    <row r="6159" spans="1:4" ht="33.950000000000003" customHeight="1" x14ac:dyDescent="0.2">
      <c r="A6159" s="20" t="s">
        <v>25585</v>
      </c>
      <c r="B6159" s="21" t="s">
        <v>25586</v>
      </c>
      <c r="C6159" s="22" t="s">
        <v>149</v>
      </c>
      <c r="D6159" s="23" t="s">
        <v>25587</v>
      </c>
    </row>
    <row r="6160" spans="1:4" ht="33.950000000000003" customHeight="1" x14ac:dyDescent="0.2">
      <c r="A6160" s="20" t="s">
        <v>25588</v>
      </c>
      <c r="B6160" s="21" t="s">
        <v>25589</v>
      </c>
      <c r="C6160" s="22" t="s">
        <v>149</v>
      </c>
      <c r="D6160" s="23" t="s">
        <v>25590</v>
      </c>
    </row>
    <row r="6161" spans="1:4" ht="33.950000000000003" customHeight="1" x14ac:dyDescent="0.2">
      <c r="A6161" s="20" t="s">
        <v>25591</v>
      </c>
      <c r="B6161" s="21" t="s">
        <v>25592</v>
      </c>
      <c r="C6161" s="22" t="s">
        <v>149</v>
      </c>
      <c r="D6161" s="23" t="s">
        <v>25593</v>
      </c>
    </row>
    <row r="6162" spans="1:4" ht="33.950000000000003" customHeight="1" x14ac:dyDescent="0.2">
      <c r="A6162" s="20" t="s">
        <v>25594</v>
      </c>
      <c r="B6162" s="21" t="s">
        <v>25595</v>
      </c>
      <c r="C6162" s="22" t="s">
        <v>149</v>
      </c>
      <c r="D6162" s="23" t="s">
        <v>25596</v>
      </c>
    </row>
    <row r="6163" spans="1:4" ht="33.950000000000003" customHeight="1" x14ac:dyDescent="0.2">
      <c r="A6163" s="20" t="s">
        <v>25597</v>
      </c>
      <c r="B6163" s="21" t="s">
        <v>25598</v>
      </c>
      <c r="C6163" s="22" t="s">
        <v>149</v>
      </c>
      <c r="D6163" s="23" t="s">
        <v>25599</v>
      </c>
    </row>
    <row r="6164" spans="1:4" ht="33.950000000000003" customHeight="1" x14ac:dyDescent="0.2">
      <c r="A6164" s="20" t="s">
        <v>25600</v>
      </c>
      <c r="B6164" s="21" t="s">
        <v>25601</v>
      </c>
      <c r="C6164" s="22" t="s">
        <v>149</v>
      </c>
      <c r="D6164" s="23" t="s">
        <v>25602</v>
      </c>
    </row>
    <row r="6165" spans="1:4" ht="33.950000000000003" customHeight="1" x14ac:dyDescent="0.2">
      <c r="A6165" s="20" t="s">
        <v>25603</v>
      </c>
      <c r="B6165" s="21" t="s">
        <v>25604</v>
      </c>
      <c r="C6165" s="22" t="s">
        <v>149</v>
      </c>
      <c r="D6165" s="23" t="s">
        <v>25605</v>
      </c>
    </row>
    <row r="6166" spans="1:4" ht="33.950000000000003" customHeight="1" x14ac:dyDescent="0.2">
      <c r="A6166" s="20" t="s">
        <v>25606</v>
      </c>
      <c r="B6166" s="21" t="s">
        <v>25607</v>
      </c>
      <c r="C6166" s="22" t="s">
        <v>149</v>
      </c>
      <c r="D6166" s="23" t="s">
        <v>25608</v>
      </c>
    </row>
    <row r="6167" spans="1:4" ht="33.950000000000003" customHeight="1" x14ac:dyDescent="0.2">
      <c r="A6167" s="20" t="s">
        <v>25609</v>
      </c>
      <c r="B6167" s="21" t="s">
        <v>25610</v>
      </c>
      <c r="C6167" s="22" t="s">
        <v>149</v>
      </c>
      <c r="D6167" s="23" t="s">
        <v>25611</v>
      </c>
    </row>
    <row r="6168" spans="1:4" ht="33.950000000000003" customHeight="1" x14ac:dyDescent="0.2">
      <c r="A6168" s="20" t="s">
        <v>25612</v>
      </c>
      <c r="B6168" s="21" t="s">
        <v>25613</v>
      </c>
      <c r="C6168" s="22" t="s">
        <v>149</v>
      </c>
      <c r="D6168" s="23" t="s">
        <v>22103</v>
      </c>
    </row>
    <row r="6169" spans="1:4" ht="33.950000000000003" customHeight="1" x14ac:dyDescent="0.2">
      <c r="A6169" s="20" t="s">
        <v>25614</v>
      </c>
      <c r="B6169" s="21" t="s">
        <v>25615</v>
      </c>
      <c r="C6169" s="22" t="s">
        <v>149</v>
      </c>
      <c r="D6169" s="23" t="s">
        <v>25616</v>
      </c>
    </row>
    <row r="6170" spans="1:4" ht="33.950000000000003" customHeight="1" x14ac:dyDescent="0.2">
      <c r="A6170" s="20" t="s">
        <v>25617</v>
      </c>
      <c r="B6170" s="21" t="s">
        <v>25618</v>
      </c>
      <c r="C6170" s="22" t="s">
        <v>149</v>
      </c>
      <c r="D6170" s="23" t="s">
        <v>24481</v>
      </c>
    </row>
    <row r="6171" spans="1:4" ht="33.950000000000003" customHeight="1" x14ac:dyDescent="0.2">
      <c r="A6171" s="20" t="s">
        <v>25619</v>
      </c>
      <c r="B6171" s="21" t="s">
        <v>25620</v>
      </c>
      <c r="C6171" s="22" t="s">
        <v>149</v>
      </c>
      <c r="D6171" s="23" t="s">
        <v>25621</v>
      </c>
    </row>
    <row r="6172" spans="1:4" ht="33.950000000000003" customHeight="1" x14ac:dyDescent="0.2">
      <c r="A6172" s="20" t="s">
        <v>25622</v>
      </c>
      <c r="B6172" s="21" t="s">
        <v>25623</v>
      </c>
      <c r="C6172" s="22" t="s">
        <v>149</v>
      </c>
      <c r="D6172" s="23" t="s">
        <v>25624</v>
      </c>
    </row>
    <row r="6173" spans="1:4" ht="33.950000000000003" customHeight="1" x14ac:dyDescent="0.2">
      <c r="A6173" s="20" t="s">
        <v>25625</v>
      </c>
      <c r="B6173" s="21" t="s">
        <v>25626</v>
      </c>
      <c r="C6173" s="22" t="s">
        <v>149</v>
      </c>
      <c r="D6173" s="23" t="s">
        <v>25627</v>
      </c>
    </row>
    <row r="6174" spans="1:4" ht="33.950000000000003" customHeight="1" x14ac:dyDescent="0.2">
      <c r="A6174" s="20" t="s">
        <v>25628</v>
      </c>
      <c r="B6174" s="21" t="s">
        <v>25629</v>
      </c>
      <c r="C6174" s="22" t="s">
        <v>149</v>
      </c>
      <c r="D6174" s="23" t="s">
        <v>25630</v>
      </c>
    </row>
    <row r="6175" spans="1:4" ht="33.950000000000003" customHeight="1" x14ac:dyDescent="0.2">
      <c r="A6175" s="20" t="s">
        <v>25631</v>
      </c>
      <c r="B6175" s="21" t="s">
        <v>25632</v>
      </c>
      <c r="C6175" s="22" t="s">
        <v>149</v>
      </c>
      <c r="D6175" s="23" t="s">
        <v>20701</v>
      </c>
    </row>
    <row r="6176" spans="1:4" ht="33.950000000000003" customHeight="1" x14ac:dyDescent="0.2">
      <c r="A6176" s="20" t="s">
        <v>25633</v>
      </c>
      <c r="B6176" s="21" t="s">
        <v>25634</v>
      </c>
      <c r="C6176" s="22" t="s">
        <v>149</v>
      </c>
      <c r="D6176" s="23" t="s">
        <v>10055</v>
      </c>
    </row>
    <row r="6177" spans="1:4" ht="33.950000000000003" customHeight="1" x14ac:dyDescent="0.2">
      <c r="A6177" s="20" t="s">
        <v>25635</v>
      </c>
      <c r="B6177" s="21" t="s">
        <v>25636</v>
      </c>
      <c r="C6177" s="22" t="s">
        <v>149</v>
      </c>
      <c r="D6177" s="23" t="s">
        <v>25637</v>
      </c>
    </row>
    <row r="6178" spans="1:4" ht="33.950000000000003" customHeight="1" x14ac:dyDescent="0.2">
      <c r="A6178" s="20" t="s">
        <v>25638</v>
      </c>
      <c r="B6178" s="21" t="s">
        <v>25639</v>
      </c>
      <c r="C6178" s="22" t="s">
        <v>149</v>
      </c>
      <c r="D6178" s="23" t="s">
        <v>25640</v>
      </c>
    </row>
    <row r="6179" spans="1:4" ht="33.950000000000003" customHeight="1" x14ac:dyDescent="0.2">
      <c r="A6179" s="20" t="s">
        <v>25641</v>
      </c>
      <c r="B6179" s="21" t="s">
        <v>25642</v>
      </c>
      <c r="C6179" s="22" t="s">
        <v>149</v>
      </c>
      <c r="D6179" s="23" t="s">
        <v>25643</v>
      </c>
    </row>
    <row r="6180" spans="1:4" ht="33.950000000000003" customHeight="1" x14ac:dyDescent="0.2">
      <c r="A6180" s="20" t="s">
        <v>25644</v>
      </c>
      <c r="B6180" s="21" t="s">
        <v>25645</v>
      </c>
      <c r="C6180" s="22" t="s">
        <v>149</v>
      </c>
      <c r="D6180" s="23" t="s">
        <v>25646</v>
      </c>
    </row>
    <row r="6181" spans="1:4" ht="33.950000000000003" customHeight="1" x14ac:dyDescent="0.2">
      <c r="A6181" s="20" t="s">
        <v>25647</v>
      </c>
      <c r="B6181" s="21" t="s">
        <v>25648</v>
      </c>
      <c r="C6181" s="22" t="s">
        <v>149</v>
      </c>
      <c r="D6181" s="23" t="s">
        <v>25649</v>
      </c>
    </row>
    <row r="6182" spans="1:4" ht="33.950000000000003" customHeight="1" x14ac:dyDescent="0.2">
      <c r="A6182" s="20" t="s">
        <v>25650</v>
      </c>
      <c r="B6182" s="21" t="s">
        <v>25651</v>
      </c>
      <c r="C6182" s="22" t="s">
        <v>149</v>
      </c>
      <c r="D6182" s="23" t="s">
        <v>25652</v>
      </c>
    </row>
    <row r="6183" spans="1:4" ht="33.950000000000003" customHeight="1" x14ac:dyDescent="0.2">
      <c r="A6183" s="20" t="s">
        <v>25653</v>
      </c>
      <c r="B6183" s="21" t="s">
        <v>25654</v>
      </c>
      <c r="C6183" s="22" t="s">
        <v>149</v>
      </c>
      <c r="D6183" s="23" t="s">
        <v>25655</v>
      </c>
    </row>
    <row r="6184" spans="1:4" ht="33.950000000000003" customHeight="1" x14ac:dyDescent="0.2">
      <c r="A6184" s="20" t="s">
        <v>25656</v>
      </c>
      <c r="B6184" s="21" t="s">
        <v>25657</v>
      </c>
      <c r="C6184" s="22" t="s">
        <v>149</v>
      </c>
      <c r="D6184" s="23" t="s">
        <v>16753</v>
      </c>
    </row>
    <row r="6185" spans="1:4" ht="33.950000000000003" customHeight="1" x14ac:dyDescent="0.2">
      <c r="A6185" s="20" t="s">
        <v>25658</v>
      </c>
      <c r="B6185" s="21" t="s">
        <v>25659</v>
      </c>
      <c r="C6185" s="22" t="s">
        <v>149</v>
      </c>
      <c r="D6185" s="23" t="s">
        <v>25660</v>
      </c>
    </row>
    <row r="6186" spans="1:4" ht="33.950000000000003" customHeight="1" x14ac:dyDescent="0.2">
      <c r="A6186" s="20" t="s">
        <v>25661</v>
      </c>
      <c r="B6186" s="21" t="s">
        <v>25662</v>
      </c>
      <c r="C6186" s="22" t="s">
        <v>149</v>
      </c>
      <c r="D6186" s="23" t="s">
        <v>25663</v>
      </c>
    </row>
    <row r="6187" spans="1:4" ht="33.950000000000003" customHeight="1" x14ac:dyDescent="0.2">
      <c r="A6187" s="20" t="s">
        <v>25664</v>
      </c>
      <c r="B6187" s="21" t="s">
        <v>25665</v>
      </c>
      <c r="C6187" s="22" t="s">
        <v>149</v>
      </c>
      <c r="D6187" s="23" t="s">
        <v>25666</v>
      </c>
    </row>
    <row r="6188" spans="1:4" ht="33.950000000000003" customHeight="1" x14ac:dyDescent="0.2">
      <c r="A6188" s="20" t="s">
        <v>25667</v>
      </c>
      <c r="B6188" s="21" t="s">
        <v>25668</v>
      </c>
      <c r="C6188" s="22" t="s">
        <v>149</v>
      </c>
      <c r="D6188" s="23" t="s">
        <v>25669</v>
      </c>
    </row>
    <row r="6189" spans="1:4" ht="33.950000000000003" customHeight="1" x14ac:dyDescent="0.2">
      <c r="A6189" s="20" t="s">
        <v>25670</v>
      </c>
      <c r="B6189" s="21" t="s">
        <v>25671</v>
      </c>
      <c r="C6189" s="22" t="s">
        <v>149</v>
      </c>
      <c r="D6189" s="23" t="s">
        <v>25672</v>
      </c>
    </row>
    <row r="6190" spans="1:4" ht="33.950000000000003" customHeight="1" x14ac:dyDescent="0.2">
      <c r="A6190" s="20" t="s">
        <v>25673</v>
      </c>
      <c r="B6190" s="21" t="s">
        <v>25674</v>
      </c>
      <c r="C6190" s="22" t="s">
        <v>149</v>
      </c>
      <c r="D6190" s="23" t="s">
        <v>25675</v>
      </c>
    </row>
    <row r="6191" spans="1:4" ht="33.950000000000003" customHeight="1" x14ac:dyDescent="0.2">
      <c r="A6191" s="20" t="s">
        <v>25676</v>
      </c>
      <c r="B6191" s="21" t="s">
        <v>25677</v>
      </c>
      <c r="C6191" s="22" t="s">
        <v>149</v>
      </c>
      <c r="D6191" s="23" t="s">
        <v>25678</v>
      </c>
    </row>
    <row r="6192" spans="1:4" ht="33.950000000000003" customHeight="1" x14ac:dyDescent="0.2">
      <c r="A6192" s="20" t="s">
        <v>25679</v>
      </c>
      <c r="B6192" s="21" t="s">
        <v>25680</v>
      </c>
      <c r="C6192" s="22" t="s">
        <v>149</v>
      </c>
      <c r="D6192" s="23" t="s">
        <v>25681</v>
      </c>
    </row>
    <row r="6193" spans="1:4" ht="33.950000000000003" customHeight="1" x14ac:dyDescent="0.2">
      <c r="A6193" s="20" t="s">
        <v>25682</v>
      </c>
      <c r="B6193" s="21" t="s">
        <v>25683</v>
      </c>
      <c r="C6193" s="22" t="s">
        <v>149</v>
      </c>
      <c r="D6193" s="23" t="s">
        <v>8245</v>
      </c>
    </row>
    <row r="6194" spans="1:4" ht="33.950000000000003" customHeight="1" x14ac:dyDescent="0.2">
      <c r="A6194" s="20" t="s">
        <v>25684</v>
      </c>
      <c r="B6194" s="21" t="s">
        <v>25685</v>
      </c>
      <c r="C6194" s="22" t="s">
        <v>149</v>
      </c>
      <c r="D6194" s="23" t="s">
        <v>18968</v>
      </c>
    </row>
    <row r="6195" spans="1:4" ht="33.950000000000003" customHeight="1" x14ac:dyDescent="0.2">
      <c r="A6195" s="20" t="s">
        <v>25686</v>
      </c>
      <c r="B6195" s="21" t="s">
        <v>25687</v>
      </c>
      <c r="C6195" s="22" t="s">
        <v>149</v>
      </c>
      <c r="D6195" s="23" t="s">
        <v>25688</v>
      </c>
    </row>
    <row r="6196" spans="1:4" ht="33.950000000000003" customHeight="1" x14ac:dyDescent="0.2">
      <c r="A6196" s="20" t="s">
        <v>25689</v>
      </c>
      <c r="B6196" s="21" t="s">
        <v>25690</v>
      </c>
      <c r="C6196" s="22" t="s">
        <v>149</v>
      </c>
      <c r="D6196" s="23" t="s">
        <v>25691</v>
      </c>
    </row>
    <row r="6197" spans="1:4" ht="33.950000000000003" customHeight="1" x14ac:dyDescent="0.2">
      <c r="A6197" s="20" t="s">
        <v>25692</v>
      </c>
      <c r="B6197" s="21" t="s">
        <v>25693</v>
      </c>
      <c r="C6197" s="22" t="s">
        <v>149</v>
      </c>
      <c r="D6197" s="23" t="s">
        <v>20033</v>
      </c>
    </row>
    <row r="6198" spans="1:4" ht="33.950000000000003" customHeight="1" x14ac:dyDescent="0.2">
      <c r="A6198" s="20" t="s">
        <v>25694</v>
      </c>
      <c r="B6198" s="21" t="s">
        <v>25695</v>
      </c>
      <c r="C6198" s="22" t="s">
        <v>149</v>
      </c>
      <c r="D6198" s="23" t="s">
        <v>14318</v>
      </c>
    </row>
    <row r="6199" spans="1:4" ht="33.950000000000003" customHeight="1" x14ac:dyDescent="0.2">
      <c r="A6199" s="20" t="s">
        <v>25696</v>
      </c>
      <c r="B6199" s="21" t="s">
        <v>25697</v>
      </c>
      <c r="C6199" s="22" t="s">
        <v>149</v>
      </c>
      <c r="D6199" s="23" t="s">
        <v>25698</v>
      </c>
    </row>
    <row r="6200" spans="1:4" ht="33.950000000000003" customHeight="1" x14ac:dyDescent="0.2">
      <c r="A6200" s="20" t="s">
        <v>25699</v>
      </c>
      <c r="B6200" s="21" t="s">
        <v>25700</v>
      </c>
      <c r="C6200" s="22" t="s">
        <v>149</v>
      </c>
      <c r="D6200" s="23" t="s">
        <v>25701</v>
      </c>
    </row>
    <row r="6201" spans="1:4" ht="33.950000000000003" customHeight="1" x14ac:dyDescent="0.2">
      <c r="A6201" s="20" t="s">
        <v>25702</v>
      </c>
      <c r="B6201" s="21" t="s">
        <v>25703</v>
      </c>
      <c r="C6201" s="22" t="s">
        <v>205</v>
      </c>
      <c r="D6201" s="23" t="s">
        <v>25704</v>
      </c>
    </row>
    <row r="6202" spans="1:4" ht="33.950000000000003" customHeight="1" x14ac:dyDescent="0.2">
      <c r="A6202" s="20" t="s">
        <v>25705</v>
      </c>
      <c r="B6202" s="21" t="s">
        <v>25706</v>
      </c>
      <c r="C6202" s="22" t="s">
        <v>205</v>
      </c>
      <c r="D6202" s="23" t="s">
        <v>25707</v>
      </c>
    </row>
    <row r="6203" spans="1:4" ht="33.950000000000003" customHeight="1" x14ac:dyDescent="0.2">
      <c r="A6203" s="20" t="s">
        <v>25708</v>
      </c>
      <c r="B6203" s="21" t="s">
        <v>25709</v>
      </c>
      <c r="C6203" s="22" t="s">
        <v>205</v>
      </c>
      <c r="D6203" s="23" t="s">
        <v>25710</v>
      </c>
    </row>
    <row r="6204" spans="1:4" ht="33.950000000000003" customHeight="1" x14ac:dyDescent="0.2">
      <c r="A6204" s="20" t="s">
        <v>25711</v>
      </c>
      <c r="B6204" s="21" t="s">
        <v>25712</v>
      </c>
      <c r="C6204" s="22" t="s">
        <v>149</v>
      </c>
      <c r="D6204" s="23" t="s">
        <v>25713</v>
      </c>
    </row>
    <row r="6205" spans="1:4" ht="33.950000000000003" customHeight="1" x14ac:dyDescent="0.2">
      <c r="A6205" s="20" t="s">
        <v>25714</v>
      </c>
      <c r="B6205" s="21" t="s">
        <v>25715</v>
      </c>
      <c r="C6205" s="22" t="s">
        <v>149</v>
      </c>
      <c r="D6205" s="23" t="s">
        <v>25716</v>
      </c>
    </row>
    <row r="6206" spans="1:4" ht="33.950000000000003" customHeight="1" x14ac:dyDescent="0.2">
      <c r="A6206" s="20" t="s">
        <v>25717</v>
      </c>
      <c r="B6206" s="21" t="s">
        <v>25718</v>
      </c>
      <c r="C6206" s="22" t="s">
        <v>205</v>
      </c>
      <c r="D6206" s="23" t="s">
        <v>25719</v>
      </c>
    </row>
    <row r="6207" spans="1:4" ht="33.950000000000003" customHeight="1" x14ac:dyDescent="0.2">
      <c r="A6207" s="20" t="s">
        <v>25720</v>
      </c>
      <c r="B6207" s="21" t="s">
        <v>25721</v>
      </c>
      <c r="C6207" s="22" t="s">
        <v>149</v>
      </c>
      <c r="D6207" s="23" t="s">
        <v>22377</v>
      </c>
    </row>
    <row r="6208" spans="1:4" ht="33.950000000000003" customHeight="1" x14ac:dyDescent="0.2">
      <c r="A6208" s="20" t="s">
        <v>25722</v>
      </c>
      <c r="B6208" s="21" t="s">
        <v>25723</v>
      </c>
      <c r="C6208" s="22" t="s">
        <v>149</v>
      </c>
      <c r="D6208" s="23" t="s">
        <v>25724</v>
      </c>
    </row>
    <row r="6209" spans="1:4" ht="33.950000000000003" customHeight="1" x14ac:dyDescent="0.2">
      <c r="A6209" s="20" t="s">
        <v>25725</v>
      </c>
      <c r="B6209" s="21" t="s">
        <v>25726</v>
      </c>
      <c r="C6209" s="22" t="s">
        <v>149</v>
      </c>
      <c r="D6209" s="23" t="s">
        <v>25727</v>
      </c>
    </row>
    <row r="6210" spans="1:4" ht="33.950000000000003" customHeight="1" x14ac:dyDescent="0.2">
      <c r="A6210" s="20" t="s">
        <v>25728</v>
      </c>
      <c r="B6210" s="21" t="s">
        <v>25729</v>
      </c>
      <c r="C6210" s="22" t="s">
        <v>149</v>
      </c>
      <c r="D6210" s="23" t="s">
        <v>25730</v>
      </c>
    </row>
    <row r="6211" spans="1:4" ht="33.950000000000003" customHeight="1" x14ac:dyDescent="0.2">
      <c r="A6211" s="20" t="s">
        <v>25731</v>
      </c>
      <c r="B6211" s="21" t="s">
        <v>25732</v>
      </c>
      <c r="C6211" s="22" t="s">
        <v>205</v>
      </c>
      <c r="D6211" s="23" t="s">
        <v>11066</v>
      </c>
    </row>
    <row r="6212" spans="1:4" ht="33.950000000000003" customHeight="1" x14ac:dyDescent="0.2">
      <c r="A6212" s="20" t="s">
        <v>25733</v>
      </c>
      <c r="B6212" s="21" t="s">
        <v>25734</v>
      </c>
      <c r="C6212" s="22" t="s">
        <v>205</v>
      </c>
      <c r="D6212" s="23" t="s">
        <v>25735</v>
      </c>
    </row>
    <row r="6213" spans="1:4" ht="33.950000000000003" customHeight="1" x14ac:dyDescent="0.2">
      <c r="A6213" s="20" t="s">
        <v>25736</v>
      </c>
      <c r="B6213" s="21" t="s">
        <v>25737</v>
      </c>
      <c r="C6213" s="22" t="s">
        <v>149</v>
      </c>
      <c r="D6213" s="23" t="s">
        <v>25738</v>
      </c>
    </row>
    <row r="6214" spans="1:4" ht="33.950000000000003" customHeight="1" x14ac:dyDescent="0.2">
      <c r="A6214" s="20" t="s">
        <v>25739</v>
      </c>
      <c r="B6214" s="21" t="s">
        <v>25740</v>
      </c>
      <c r="C6214" s="22" t="s">
        <v>149</v>
      </c>
      <c r="D6214" s="23" t="s">
        <v>25741</v>
      </c>
    </row>
    <row r="6215" spans="1:4" ht="33.950000000000003" customHeight="1" x14ac:dyDescent="0.2">
      <c r="A6215" s="20" t="s">
        <v>25742</v>
      </c>
      <c r="B6215" s="21" t="s">
        <v>25743</v>
      </c>
      <c r="C6215" s="22" t="s">
        <v>149</v>
      </c>
      <c r="D6215" s="23" t="s">
        <v>14704</v>
      </c>
    </row>
    <row r="6216" spans="1:4" ht="33.950000000000003" customHeight="1" x14ac:dyDescent="0.2">
      <c r="A6216" s="20" t="s">
        <v>25744</v>
      </c>
      <c r="B6216" s="21" t="s">
        <v>25745</v>
      </c>
      <c r="C6216" s="22" t="s">
        <v>205</v>
      </c>
      <c r="D6216" s="23" t="s">
        <v>25746</v>
      </c>
    </row>
    <row r="6217" spans="1:4" ht="33.950000000000003" customHeight="1" x14ac:dyDescent="0.2">
      <c r="A6217" s="20" t="s">
        <v>25747</v>
      </c>
      <c r="B6217" s="21" t="s">
        <v>25748</v>
      </c>
      <c r="C6217" s="22" t="s">
        <v>149</v>
      </c>
      <c r="D6217" s="23" t="s">
        <v>25749</v>
      </c>
    </row>
    <row r="6218" spans="1:4" ht="33.950000000000003" customHeight="1" x14ac:dyDescent="0.2">
      <c r="A6218" s="20" t="s">
        <v>25750</v>
      </c>
      <c r="B6218" s="21" t="s">
        <v>25751</v>
      </c>
      <c r="C6218" s="22" t="s">
        <v>149</v>
      </c>
      <c r="D6218" s="23" t="s">
        <v>25752</v>
      </c>
    </row>
    <row r="6219" spans="1:4" ht="33.950000000000003" customHeight="1" x14ac:dyDescent="0.2">
      <c r="A6219" s="20" t="s">
        <v>25753</v>
      </c>
      <c r="B6219" s="21" t="s">
        <v>25754</v>
      </c>
      <c r="C6219" s="22" t="s">
        <v>149</v>
      </c>
      <c r="D6219" s="23" t="s">
        <v>19840</v>
      </c>
    </row>
    <row r="6220" spans="1:4" ht="33.950000000000003" customHeight="1" x14ac:dyDescent="0.2">
      <c r="A6220" s="20" t="s">
        <v>25755</v>
      </c>
      <c r="B6220" s="21" t="s">
        <v>25756</v>
      </c>
      <c r="C6220" s="22" t="s">
        <v>149</v>
      </c>
      <c r="D6220" s="23" t="s">
        <v>25757</v>
      </c>
    </row>
    <row r="6221" spans="1:4" ht="33.950000000000003" customHeight="1" x14ac:dyDescent="0.2">
      <c r="A6221" s="20" t="s">
        <v>25758</v>
      </c>
      <c r="B6221" s="21" t="s">
        <v>25759</v>
      </c>
      <c r="C6221" s="22" t="s">
        <v>149</v>
      </c>
      <c r="D6221" s="23" t="s">
        <v>19487</v>
      </c>
    </row>
    <row r="6222" spans="1:4" ht="33.950000000000003" customHeight="1" x14ac:dyDescent="0.2">
      <c r="A6222" s="20" t="s">
        <v>25760</v>
      </c>
      <c r="B6222" s="21" t="s">
        <v>25761</v>
      </c>
      <c r="C6222" s="22" t="s">
        <v>149</v>
      </c>
      <c r="D6222" s="23" t="s">
        <v>23165</v>
      </c>
    </row>
    <row r="6223" spans="1:4" ht="33.950000000000003" customHeight="1" x14ac:dyDescent="0.2">
      <c r="A6223" s="20" t="s">
        <v>25762</v>
      </c>
      <c r="B6223" s="21" t="s">
        <v>25763</v>
      </c>
      <c r="C6223" s="22" t="s">
        <v>149</v>
      </c>
      <c r="D6223" s="23" t="s">
        <v>25764</v>
      </c>
    </row>
    <row r="6224" spans="1:4" ht="33.950000000000003" customHeight="1" x14ac:dyDescent="0.2">
      <c r="A6224" s="20" t="s">
        <v>25765</v>
      </c>
      <c r="B6224" s="21" t="s">
        <v>25766</v>
      </c>
      <c r="C6224" s="22" t="s">
        <v>149</v>
      </c>
      <c r="D6224" s="23" t="s">
        <v>11712</v>
      </c>
    </row>
    <row r="6225" spans="1:4" ht="33.950000000000003" customHeight="1" x14ac:dyDescent="0.2">
      <c r="A6225" s="20" t="s">
        <v>25767</v>
      </c>
      <c r="B6225" s="21" t="s">
        <v>25768</v>
      </c>
      <c r="C6225" s="22" t="s">
        <v>149</v>
      </c>
      <c r="D6225" s="23" t="s">
        <v>11523</v>
      </c>
    </row>
    <row r="6226" spans="1:4" ht="33.950000000000003" customHeight="1" x14ac:dyDescent="0.2">
      <c r="A6226" s="20" t="s">
        <v>25769</v>
      </c>
      <c r="B6226" s="21" t="s">
        <v>25770</v>
      </c>
      <c r="C6226" s="22" t="s">
        <v>149</v>
      </c>
      <c r="D6226" s="23" t="s">
        <v>25771</v>
      </c>
    </row>
    <row r="6227" spans="1:4" ht="33.950000000000003" customHeight="1" x14ac:dyDescent="0.2">
      <c r="A6227" s="20" t="s">
        <v>25772</v>
      </c>
      <c r="B6227" s="21" t="s">
        <v>25773</v>
      </c>
      <c r="C6227" s="22" t="s">
        <v>228</v>
      </c>
      <c r="D6227" s="23" t="s">
        <v>25774</v>
      </c>
    </row>
    <row r="6228" spans="1:4" ht="33.950000000000003" customHeight="1" x14ac:dyDescent="0.2">
      <c r="A6228" s="20" t="s">
        <v>25775</v>
      </c>
      <c r="B6228" s="21" t="s">
        <v>25776</v>
      </c>
      <c r="C6228" s="22" t="s">
        <v>228</v>
      </c>
      <c r="D6228" s="23" t="s">
        <v>25777</v>
      </c>
    </row>
    <row r="6229" spans="1:4" ht="33.950000000000003" customHeight="1" x14ac:dyDescent="0.2">
      <c r="A6229" s="20" t="s">
        <v>25778</v>
      </c>
      <c r="B6229" s="21" t="s">
        <v>25779</v>
      </c>
      <c r="C6229" s="22" t="s">
        <v>228</v>
      </c>
      <c r="D6229" s="23" t="s">
        <v>25780</v>
      </c>
    </row>
    <row r="6230" spans="1:4" ht="33.950000000000003" customHeight="1" x14ac:dyDescent="0.2">
      <c r="A6230" s="20" t="s">
        <v>25781</v>
      </c>
      <c r="B6230" s="21" t="s">
        <v>25782</v>
      </c>
      <c r="C6230" s="22" t="s">
        <v>228</v>
      </c>
      <c r="D6230" s="23" t="s">
        <v>25783</v>
      </c>
    </row>
    <row r="6231" spans="1:4" ht="33.950000000000003" customHeight="1" x14ac:dyDescent="0.2">
      <c r="A6231" s="20" t="s">
        <v>25784</v>
      </c>
      <c r="B6231" s="21" t="s">
        <v>25785</v>
      </c>
      <c r="C6231" s="22" t="s">
        <v>228</v>
      </c>
      <c r="D6231" s="23" t="s">
        <v>25786</v>
      </c>
    </row>
    <row r="6232" spans="1:4" ht="33.950000000000003" customHeight="1" x14ac:dyDescent="0.2">
      <c r="A6232" s="20" t="s">
        <v>25787</v>
      </c>
      <c r="B6232" s="21" t="s">
        <v>25788</v>
      </c>
      <c r="C6232" s="22" t="s">
        <v>228</v>
      </c>
      <c r="D6232" s="23" t="s">
        <v>25789</v>
      </c>
    </row>
    <row r="6233" spans="1:4" ht="33.950000000000003" customHeight="1" x14ac:dyDescent="0.2">
      <c r="A6233" s="20" t="s">
        <v>25790</v>
      </c>
      <c r="B6233" s="21" t="s">
        <v>25791</v>
      </c>
      <c r="C6233" s="22" t="s">
        <v>228</v>
      </c>
      <c r="D6233" s="23" t="s">
        <v>25792</v>
      </c>
    </row>
    <row r="6234" spans="1:4" ht="33.950000000000003" customHeight="1" x14ac:dyDescent="0.2">
      <c r="A6234" s="20" t="s">
        <v>25793</v>
      </c>
      <c r="B6234" s="21" t="s">
        <v>25794</v>
      </c>
      <c r="C6234" s="22" t="s">
        <v>228</v>
      </c>
      <c r="D6234" s="23" t="s">
        <v>25795</v>
      </c>
    </row>
    <row r="6235" spans="1:4" ht="33.950000000000003" customHeight="1" x14ac:dyDescent="0.2">
      <c r="A6235" s="20" t="s">
        <v>25796</v>
      </c>
      <c r="B6235" s="21" t="s">
        <v>25797</v>
      </c>
      <c r="C6235" s="22" t="s">
        <v>228</v>
      </c>
      <c r="D6235" s="23" t="s">
        <v>25798</v>
      </c>
    </row>
    <row r="6236" spans="1:4" ht="33.950000000000003" customHeight="1" x14ac:dyDescent="0.2">
      <c r="A6236" s="20" t="s">
        <v>25799</v>
      </c>
      <c r="B6236" s="21" t="s">
        <v>25800</v>
      </c>
      <c r="C6236" s="22" t="s">
        <v>228</v>
      </c>
      <c r="D6236" s="23" t="s">
        <v>25801</v>
      </c>
    </row>
    <row r="6237" spans="1:4" ht="33.950000000000003" customHeight="1" x14ac:dyDescent="0.2">
      <c r="A6237" s="20" t="s">
        <v>25802</v>
      </c>
      <c r="B6237" s="21" t="s">
        <v>25803</v>
      </c>
      <c r="C6237" s="22" t="s">
        <v>228</v>
      </c>
      <c r="D6237" s="23" t="s">
        <v>25804</v>
      </c>
    </row>
    <row r="6238" spans="1:4" ht="33.950000000000003" customHeight="1" x14ac:dyDescent="0.2">
      <c r="A6238" s="20" t="s">
        <v>25805</v>
      </c>
      <c r="B6238" s="21" t="s">
        <v>25806</v>
      </c>
      <c r="C6238" s="22" t="s">
        <v>228</v>
      </c>
      <c r="D6238" s="23" t="s">
        <v>25807</v>
      </c>
    </row>
    <row r="6239" spans="1:4" ht="33.950000000000003" customHeight="1" x14ac:dyDescent="0.2">
      <c r="A6239" s="20" t="s">
        <v>25808</v>
      </c>
      <c r="B6239" s="21" t="s">
        <v>25809</v>
      </c>
      <c r="C6239" s="22" t="s">
        <v>228</v>
      </c>
      <c r="D6239" s="23" t="s">
        <v>25810</v>
      </c>
    </row>
    <row r="6240" spans="1:4" ht="33.950000000000003" customHeight="1" x14ac:dyDescent="0.2">
      <c r="A6240" s="20" t="s">
        <v>25811</v>
      </c>
      <c r="B6240" s="21" t="s">
        <v>25812</v>
      </c>
      <c r="C6240" s="22" t="s">
        <v>228</v>
      </c>
      <c r="D6240" s="23" t="s">
        <v>25813</v>
      </c>
    </row>
    <row r="6241" spans="1:4" ht="33.950000000000003" customHeight="1" x14ac:dyDescent="0.2">
      <c r="A6241" s="20" t="s">
        <v>25814</v>
      </c>
      <c r="B6241" s="21" t="s">
        <v>25815</v>
      </c>
      <c r="C6241" s="22" t="s">
        <v>228</v>
      </c>
      <c r="D6241" s="23" t="s">
        <v>25816</v>
      </c>
    </row>
    <row r="6242" spans="1:4" ht="33.950000000000003" customHeight="1" x14ac:dyDescent="0.2">
      <c r="A6242" s="20" t="s">
        <v>25817</v>
      </c>
      <c r="B6242" s="21" t="s">
        <v>25818</v>
      </c>
      <c r="C6242" s="22" t="s">
        <v>228</v>
      </c>
      <c r="D6242" s="23" t="s">
        <v>25819</v>
      </c>
    </row>
    <row r="6243" spans="1:4" ht="33.950000000000003" customHeight="1" x14ac:dyDescent="0.2">
      <c r="A6243" s="20" t="s">
        <v>25820</v>
      </c>
      <c r="B6243" s="21" t="s">
        <v>25821</v>
      </c>
      <c r="C6243" s="22" t="s">
        <v>228</v>
      </c>
      <c r="D6243" s="23" t="s">
        <v>25822</v>
      </c>
    </row>
    <row r="6244" spans="1:4" ht="33.950000000000003" customHeight="1" x14ac:dyDescent="0.2">
      <c r="A6244" s="20" t="s">
        <v>25823</v>
      </c>
      <c r="B6244" s="21" t="s">
        <v>25824</v>
      </c>
      <c r="C6244" s="22" t="s">
        <v>228</v>
      </c>
      <c r="D6244" s="23" t="s">
        <v>25825</v>
      </c>
    </row>
    <row r="6245" spans="1:4" ht="33.950000000000003" customHeight="1" x14ac:dyDescent="0.2">
      <c r="A6245" s="20" t="s">
        <v>25826</v>
      </c>
      <c r="B6245" s="21" t="s">
        <v>25827</v>
      </c>
      <c r="C6245" s="22" t="s">
        <v>228</v>
      </c>
      <c r="D6245" s="23" t="s">
        <v>25828</v>
      </c>
    </row>
    <row r="6246" spans="1:4" ht="33.950000000000003" customHeight="1" x14ac:dyDescent="0.2">
      <c r="A6246" s="20" t="s">
        <v>25829</v>
      </c>
      <c r="B6246" s="21" t="s">
        <v>25830</v>
      </c>
      <c r="C6246" s="22" t="s">
        <v>228</v>
      </c>
      <c r="D6246" s="23" t="s">
        <v>25831</v>
      </c>
    </row>
    <row r="6247" spans="1:4" ht="33.950000000000003" customHeight="1" x14ac:dyDescent="0.2">
      <c r="A6247" s="20" t="s">
        <v>25832</v>
      </c>
      <c r="B6247" s="21" t="s">
        <v>25833</v>
      </c>
      <c r="C6247" s="22" t="s">
        <v>228</v>
      </c>
      <c r="D6247" s="23" t="s">
        <v>25834</v>
      </c>
    </row>
    <row r="6248" spans="1:4" ht="33.950000000000003" customHeight="1" x14ac:dyDescent="0.2">
      <c r="A6248" s="20" t="s">
        <v>25835</v>
      </c>
      <c r="B6248" s="21" t="s">
        <v>25836</v>
      </c>
      <c r="C6248" s="22" t="s">
        <v>228</v>
      </c>
      <c r="D6248" s="23" t="s">
        <v>25837</v>
      </c>
    </row>
    <row r="6249" spans="1:4" ht="33.950000000000003" customHeight="1" x14ac:dyDescent="0.2">
      <c r="A6249" s="20" t="s">
        <v>25838</v>
      </c>
      <c r="B6249" s="21" t="s">
        <v>25839</v>
      </c>
      <c r="C6249" s="22" t="s">
        <v>228</v>
      </c>
      <c r="D6249" s="23" t="s">
        <v>25840</v>
      </c>
    </row>
    <row r="6250" spans="1:4" ht="33.950000000000003" customHeight="1" x14ac:dyDescent="0.2">
      <c r="A6250" s="20" t="s">
        <v>25841</v>
      </c>
      <c r="B6250" s="21" t="s">
        <v>25842</v>
      </c>
      <c r="C6250" s="22" t="s">
        <v>228</v>
      </c>
      <c r="D6250" s="23" t="s">
        <v>25843</v>
      </c>
    </row>
    <row r="6251" spans="1:4" ht="33.950000000000003" customHeight="1" x14ac:dyDescent="0.2">
      <c r="A6251" s="20" t="s">
        <v>25844</v>
      </c>
      <c r="B6251" s="21" t="s">
        <v>25845</v>
      </c>
      <c r="C6251" s="22" t="s">
        <v>228</v>
      </c>
      <c r="D6251" s="23" t="s">
        <v>25846</v>
      </c>
    </row>
    <row r="6252" spans="1:4" ht="33.950000000000003" customHeight="1" x14ac:dyDescent="0.2">
      <c r="A6252" s="20" t="s">
        <v>25847</v>
      </c>
      <c r="B6252" s="21" t="s">
        <v>25848</v>
      </c>
      <c r="C6252" s="22" t="s">
        <v>228</v>
      </c>
      <c r="D6252" s="23" t="s">
        <v>25849</v>
      </c>
    </row>
    <row r="6253" spans="1:4" ht="33.950000000000003" customHeight="1" x14ac:dyDescent="0.2">
      <c r="A6253" s="20" t="s">
        <v>25850</v>
      </c>
      <c r="B6253" s="21" t="s">
        <v>25851</v>
      </c>
      <c r="C6253" s="22" t="s">
        <v>228</v>
      </c>
      <c r="D6253" s="23" t="s">
        <v>25852</v>
      </c>
    </row>
    <row r="6254" spans="1:4" ht="33.950000000000003" customHeight="1" x14ac:dyDescent="0.2">
      <c r="A6254" s="20" t="s">
        <v>25853</v>
      </c>
      <c r="B6254" s="21" t="s">
        <v>25854</v>
      </c>
      <c r="C6254" s="22" t="s">
        <v>228</v>
      </c>
      <c r="D6254" s="23" t="s">
        <v>25855</v>
      </c>
    </row>
    <row r="6255" spans="1:4" ht="33.950000000000003" customHeight="1" x14ac:dyDescent="0.2">
      <c r="A6255" s="20" t="s">
        <v>25856</v>
      </c>
      <c r="B6255" s="21" t="s">
        <v>25857</v>
      </c>
      <c r="C6255" s="22" t="s">
        <v>228</v>
      </c>
      <c r="D6255" s="23" t="s">
        <v>25858</v>
      </c>
    </row>
    <row r="6256" spans="1:4" ht="33.950000000000003" customHeight="1" x14ac:dyDescent="0.2">
      <c r="A6256" s="20" t="s">
        <v>25859</v>
      </c>
      <c r="B6256" s="21" t="s">
        <v>25860</v>
      </c>
      <c r="C6256" s="22" t="s">
        <v>228</v>
      </c>
      <c r="D6256" s="23" t="s">
        <v>25861</v>
      </c>
    </row>
    <row r="6257" spans="1:4" ht="33.950000000000003" customHeight="1" x14ac:dyDescent="0.2">
      <c r="A6257" s="20" t="s">
        <v>25862</v>
      </c>
      <c r="B6257" s="21" t="s">
        <v>25863</v>
      </c>
      <c r="C6257" s="22" t="s">
        <v>228</v>
      </c>
      <c r="D6257" s="23" t="s">
        <v>25864</v>
      </c>
    </row>
    <row r="6258" spans="1:4" ht="33.950000000000003" customHeight="1" x14ac:dyDescent="0.2">
      <c r="A6258" s="20" t="s">
        <v>25865</v>
      </c>
      <c r="B6258" s="21" t="s">
        <v>25866</v>
      </c>
      <c r="C6258" s="22" t="s">
        <v>228</v>
      </c>
      <c r="D6258" s="23" t="s">
        <v>25867</v>
      </c>
    </row>
    <row r="6259" spans="1:4" ht="33.950000000000003" customHeight="1" x14ac:dyDescent="0.2">
      <c r="A6259" s="20" t="s">
        <v>25868</v>
      </c>
      <c r="B6259" s="21" t="s">
        <v>25869</v>
      </c>
      <c r="C6259" s="22" t="s">
        <v>228</v>
      </c>
      <c r="D6259" s="23" t="s">
        <v>25870</v>
      </c>
    </row>
    <row r="6260" spans="1:4" ht="33.950000000000003" customHeight="1" x14ac:dyDescent="0.2">
      <c r="A6260" s="20" t="s">
        <v>25871</v>
      </c>
      <c r="B6260" s="21" t="s">
        <v>25872</v>
      </c>
      <c r="C6260" s="22" t="s">
        <v>228</v>
      </c>
      <c r="D6260" s="23" t="s">
        <v>25873</v>
      </c>
    </row>
    <row r="6261" spans="1:4" ht="33.950000000000003" customHeight="1" x14ac:dyDescent="0.2">
      <c r="A6261" s="20" t="s">
        <v>25874</v>
      </c>
      <c r="B6261" s="21" t="s">
        <v>25875</v>
      </c>
      <c r="C6261" s="22" t="s">
        <v>228</v>
      </c>
      <c r="D6261" s="23" t="s">
        <v>25876</v>
      </c>
    </row>
    <row r="6262" spans="1:4" ht="33.950000000000003" customHeight="1" x14ac:dyDescent="0.2">
      <c r="A6262" s="20" t="s">
        <v>25877</v>
      </c>
      <c r="B6262" s="21" t="s">
        <v>25878</v>
      </c>
      <c r="C6262" s="22" t="s">
        <v>228</v>
      </c>
      <c r="D6262" s="23" t="s">
        <v>25879</v>
      </c>
    </row>
    <row r="6263" spans="1:4" ht="33.950000000000003" customHeight="1" x14ac:dyDescent="0.2">
      <c r="A6263" s="20" t="s">
        <v>25880</v>
      </c>
      <c r="B6263" s="21" t="s">
        <v>25881</v>
      </c>
      <c r="C6263" s="22" t="s">
        <v>228</v>
      </c>
      <c r="D6263" s="23" t="s">
        <v>25882</v>
      </c>
    </row>
    <row r="6264" spans="1:4" ht="33.950000000000003" customHeight="1" x14ac:dyDescent="0.2">
      <c r="A6264" s="20" t="s">
        <v>25883</v>
      </c>
      <c r="B6264" s="21" t="s">
        <v>25884</v>
      </c>
      <c r="C6264" s="22" t="s">
        <v>228</v>
      </c>
      <c r="D6264" s="23" t="s">
        <v>25885</v>
      </c>
    </row>
    <row r="6265" spans="1:4" ht="33.950000000000003" customHeight="1" x14ac:dyDescent="0.2">
      <c r="A6265" s="20" t="s">
        <v>25886</v>
      </c>
      <c r="B6265" s="21" t="s">
        <v>25887</v>
      </c>
      <c r="C6265" s="22" t="s">
        <v>228</v>
      </c>
      <c r="D6265" s="23" t="s">
        <v>25888</v>
      </c>
    </row>
    <row r="6266" spans="1:4" ht="33.950000000000003" customHeight="1" x14ac:dyDescent="0.2">
      <c r="A6266" s="20" t="s">
        <v>25889</v>
      </c>
      <c r="B6266" s="21" t="s">
        <v>25890</v>
      </c>
      <c r="C6266" s="22" t="s">
        <v>228</v>
      </c>
      <c r="D6266" s="23" t="s">
        <v>25891</v>
      </c>
    </row>
    <row r="6267" spans="1:4" ht="33.950000000000003" customHeight="1" x14ac:dyDescent="0.2">
      <c r="A6267" s="20" t="s">
        <v>25892</v>
      </c>
      <c r="B6267" s="21" t="s">
        <v>25893</v>
      </c>
      <c r="C6267" s="22" t="s">
        <v>228</v>
      </c>
      <c r="D6267" s="23" t="s">
        <v>25894</v>
      </c>
    </row>
    <row r="6268" spans="1:4" ht="33.950000000000003" customHeight="1" x14ac:dyDescent="0.2">
      <c r="A6268" s="20" t="s">
        <v>25895</v>
      </c>
      <c r="B6268" s="21" t="s">
        <v>25896</v>
      </c>
      <c r="C6268" s="22" t="s">
        <v>228</v>
      </c>
      <c r="D6268" s="23" t="s">
        <v>25897</v>
      </c>
    </row>
    <row r="6269" spans="1:4" ht="33.950000000000003" customHeight="1" x14ac:dyDescent="0.2">
      <c r="A6269" s="20" t="s">
        <v>25898</v>
      </c>
      <c r="B6269" s="21" t="s">
        <v>25899</v>
      </c>
      <c r="C6269" s="22" t="s">
        <v>228</v>
      </c>
      <c r="D6269" s="23" t="s">
        <v>25900</v>
      </c>
    </row>
    <row r="6270" spans="1:4" ht="33.950000000000003" customHeight="1" x14ac:dyDescent="0.2">
      <c r="A6270" s="20" t="s">
        <v>25901</v>
      </c>
      <c r="B6270" s="21" t="s">
        <v>25902</v>
      </c>
      <c r="C6270" s="22" t="s">
        <v>228</v>
      </c>
      <c r="D6270" s="23" t="s">
        <v>25903</v>
      </c>
    </row>
    <row r="6271" spans="1:4" ht="33.950000000000003" customHeight="1" x14ac:dyDescent="0.2">
      <c r="A6271" s="20" t="s">
        <v>25904</v>
      </c>
      <c r="B6271" s="21" t="s">
        <v>25905</v>
      </c>
      <c r="C6271" s="22" t="s">
        <v>228</v>
      </c>
      <c r="D6271" s="23" t="s">
        <v>25906</v>
      </c>
    </row>
    <row r="6272" spans="1:4" ht="33.950000000000003" customHeight="1" x14ac:dyDescent="0.2">
      <c r="A6272" s="20" t="s">
        <v>25907</v>
      </c>
      <c r="B6272" s="21" t="s">
        <v>25908</v>
      </c>
      <c r="C6272" s="22" t="s">
        <v>228</v>
      </c>
      <c r="D6272" s="23" t="s">
        <v>25909</v>
      </c>
    </row>
    <row r="6273" spans="1:4" ht="33.950000000000003" customHeight="1" x14ac:dyDescent="0.2">
      <c r="A6273" s="20" t="s">
        <v>25910</v>
      </c>
      <c r="B6273" s="21" t="s">
        <v>25911</v>
      </c>
      <c r="C6273" s="22" t="s">
        <v>228</v>
      </c>
      <c r="D6273" s="23" t="s">
        <v>25912</v>
      </c>
    </row>
    <row r="6274" spans="1:4" ht="33.950000000000003" customHeight="1" x14ac:dyDescent="0.2">
      <c r="A6274" s="20" t="s">
        <v>25913</v>
      </c>
      <c r="B6274" s="21" t="s">
        <v>25914</v>
      </c>
      <c r="C6274" s="22" t="s">
        <v>228</v>
      </c>
      <c r="D6274" s="23" t="s">
        <v>25915</v>
      </c>
    </row>
    <row r="6275" spans="1:4" ht="33.950000000000003" customHeight="1" x14ac:dyDescent="0.2">
      <c r="A6275" s="20" t="s">
        <v>25916</v>
      </c>
      <c r="B6275" s="21" t="s">
        <v>25917</v>
      </c>
      <c r="C6275" s="22" t="s">
        <v>228</v>
      </c>
      <c r="D6275" s="23" t="s">
        <v>25918</v>
      </c>
    </row>
    <row r="6276" spans="1:4" ht="33.950000000000003" customHeight="1" x14ac:dyDescent="0.2">
      <c r="A6276" s="20" t="s">
        <v>25919</v>
      </c>
      <c r="B6276" s="21" t="s">
        <v>25920</v>
      </c>
      <c r="C6276" s="22" t="s">
        <v>228</v>
      </c>
      <c r="D6276" s="23" t="s">
        <v>25921</v>
      </c>
    </row>
    <row r="6277" spans="1:4" ht="33.950000000000003" customHeight="1" x14ac:dyDescent="0.2">
      <c r="A6277" s="20" t="s">
        <v>25922</v>
      </c>
      <c r="B6277" s="21" t="s">
        <v>25923</v>
      </c>
      <c r="C6277" s="22" t="s">
        <v>228</v>
      </c>
      <c r="D6277" s="23" t="s">
        <v>25924</v>
      </c>
    </row>
    <row r="6278" spans="1:4" ht="33.950000000000003" customHeight="1" x14ac:dyDescent="0.2">
      <c r="A6278" s="20" t="s">
        <v>25925</v>
      </c>
      <c r="B6278" s="21" t="s">
        <v>25926</v>
      </c>
      <c r="C6278" s="22" t="s">
        <v>228</v>
      </c>
      <c r="D6278" s="23" t="s">
        <v>25927</v>
      </c>
    </row>
    <row r="6279" spans="1:4" ht="33.950000000000003" customHeight="1" x14ac:dyDescent="0.2">
      <c r="A6279" s="20" t="s">
        <v>25928</v>
      </c>
      <c r="B6279" s="21" t="s">
        <v>25929</v>
      </c>
      <c r="C6279" s="22" t="s">
        <v>228</v>
      </c>
      <c r="D6279" s="23" t="s">
        <v>25930</v>
      </c>
    </row>
    <row r="6280" spans="1:4" ht="33.950000000000003" customHeight="1" x14ac:dyDescent="0.2">
      <c r="A6280" s="20" t="s">
        <v>25931</v>
      </c>
      <c r="B6280" s="21" t="s">
        <v>25932</v>
      </c>
      <c r="C6280" s="22" t="s">
        <v>228</v>
      </c>
      <c r="D6280" s="23" t="s">
        <v>25933</v>
      </c>
    </row>
    <row r="6281" spans="1:4" ht="33.950000000000003" customHeight="1" x14ac:dyDescent="0.2">
      <c r="A6281" s="20" t="s">
        <v>25934</v>
      </c>
      <c r="B6281" s="21" t="s">
        <v>25935</v>
      </c>
      <c r="C6281" s="22" t="s">
        <v>228</v>
      </c>
      <c r="D6281" s="23" t="s">
        <v>25936</v>
      </c>
    </row>
    <row r="6282" spans="1:4" ht="33.950000000000003" customHeight="1" x14ac:dyDescent="0.2">
      <c r="A6282" s="20" t="s">
        <v>25937</v>
      </c>
      <c r="B6282" s="21" t="s">
        <v>25938</v>
      </c>
      <c r="C6282" s="22" t="s">
        <v>228</v>
      </c>
      <c r="D6282" s="23" t="s">
        <v>25939</v>
      </c>
    </row>
    <row r="6283" spans="1:4" ht="33.950000000000003" customHeight="1" x14ac:dyDescent="0.2">
      <c r="A6283" s="20" t="s">
        <v>25940</v>
      </c>
      <c r="B6283" s="21" t="s">
        <v>25941</v>
      </c>
      <c r="C6283" s="22" t="s">
        <v>228</v>
      </c>
      <c r="D6283" s="23" t="s">
        <v>25942</v>
      </c>
    </row>
    <row r="6284" spans="1:4" ht="33.950000000000003" customHeight="1" x14ac:dyDescent="0.2">
      <c r="A6284" s="20" t="s">
        <v>25943</v>
      </c>
      <c r="B6284" s="21" t="s">
        <v>25944</v>
      </c>
      <c r="C6284" s="22" t="s">
        <v>228</v>
      </c>
      <c r="D6284" s="23" t="s">
        <v>25945</v>
      </c>
    </row>
    <row r="6285" spans="1:4" ht="33.950000000000003" customHeight="1" x14ac:dyDescent="0.2">
      <c r="A6285" s="20" t="s">
        <v>25946</v>
      </c>
      <c r="B6285" s="21" t="s">
        <v>25947</v>
      </c>
      <c r="C6285" s="22" t="s">
        <v>228</v>
      </c>
      <c r="D6285" s="23" t="s">
        <v>25948</v>
      </c>
    </row>
    <row r="6286" spans="1:4" ht="33.950000000000003" customHeight="1" x14ac:dyDescent="0.2">
      <c r="A6286" s="20" t="s">
        <v>25949</v>
      </c>
      <c r="B6286" s="21" t="s">
        <v>25950</v>
      </c>
      <c r="C6286" s="22" t="s">
        <v>228</v>
      </c>
      <c r="D6286" s="23" t="s">
        <v>25951</v>
      </c>
    </row>
    <row r="6287" spans="1:4" ht="33.950000000000003" customHeight="1" x14ac:dyDescent="0.2">
      <c r="A6287" s="20" t="s">
        <v>25952</v>
      </c>
      <c r="B6287" s="21" t="s">
        <v>25953</v>
      </c>
      <c r="C6287" s="22" t="s">
        <v>228</v>
      </c>
      <c r="D6287" s="23" t="s">
        <v>25954</v>
      </c>
    </row>
    <row r="6288" spans="1:4" ht="33.950000000000003" customHeight="1" x14ac:dyDescent="0.2">
      <c r="A6288" s="20" t="s">
        <v>25955</v>
      </c>
      <c r="B6288" s="21" t="s">
        <v>25956</v>
      </c>
      <c r="C6288" s="22" t="s">
        <v>228</v>
      </c>
      <c r="D6288" s="23" t="s">
        <v>25957</v>
      </c>
    </row>
    <row r="6289" spans="1:4" ht="33.950000000000003" customHeight="1" x14ac:dyDescent="0.2">
      <c r="A6289" s="20" t="s">
        <v>25958</v>
      </c>
      <c r="B6289" s="21" t="s">
        <v>25959</v>
      </c>
      <c r="C6289" s="22" t="s">
        <v>228</v>
      </c>
      <c r="D6289" s="23" t="s">
        <v>14482</v>
      </c>
    </row>
    <row r="6290" spans="1:4" ht="33.950000000000003" customHeight="1" x14ac:dyDescent="0.2">
      <c r="A6290" s="20" t="s">
        <v>25960</v>
      </c>
      <c r="B6290" s="21" t="s">
        <v>25961</v>
      </c>
      <c r="C6290" s="22" t="s">
        <v>228</v>
      </c>
      <c r="D6290" s="23" t="s">
        <v>25962</v>
      </c>
    </row>
    <row r="6291" spans="1:4" ht="33.950000000000003" customHeight="1" x14ac:dyDescent="0.2">
      <c r="A6291" s="20" t="s">
        <v>25963</v>
      </c>
      <c r="B6291" s="21" t="s">
        <v>25964</v>
      </c>
      <c r="C6291" s="22" t="s">
        <v>228</v>
      </c>
      <c r="D6291" s="23" t="s">
        <v>25965</v>
      </c>
    </row>
    <row r="6292" spans="1:4" ht="33.950000000000003" customHeight="1" x14ac:dyDescent="0.2">
      <c r="A6292" s="20" t="s">
        <v>25966</v>
      </c>
      <c r="B6292" s="21" t="s">
        <v>25967</v>
      </c>
      <c r="C6292" s="22" t="s">
        <v>228</v>
      </c>
      <c r="D6292" s="23" t="s">
        <v>25968</v>
      </c>
    </row>
    <row r="6293" spans="1:4" ht="33.950000000000003" customHeight="1" x14ac:dyDescent="0.2">
      <c r="A6293" s="20" t="s">
        <v>25969</v>
      </c>
      <c r="B6293" s="21" t="s">
        <v>25970</v>
      </c>
      <c r="C6293" s="22" t="s">
        <v>228</v>
      </c>
      <c r="D6293" s="23" t="s">
        <v>25971</v>
      </c>
    </row>
    <row r="6294" spans="1:4" ht="33.950000000000003" customHeight="1" x14ac:dyDescent="0.2">
      <c r="A6294" s="20" t="s">
        <v>25972</v>
      </c>
      <c r="B6294" s="21" t="s">
        <v>25973</v>
      </c>
      <c r="C6294" s="22" t="s">
        <v>228</v>
      </c>
      <c r="D6294" s="23" t="s">
        <v>25974</v>
      </c>
    </row>
    <row r="6295" spans="1:4" ht="33.950000000000003" customHeight="1" x14ac:dyDescent="0.2">
      <c r="A6295" s="20" t="s">
        <v>25975</v>
      </c>
      <c r="B6295" s="21" t="s">
        <v>25976</v>
      </c>
      <c r="C6295" s="22" t="s">
        <v>228</v>
      </c>
      <c r="D6295" s="23" t="s">
        <v>25977</v>
      </c>
    </row>
    <row r="6296" spans="1:4" ht="33.950000000000003" customHeight="1" x14ac:dyDescent="0.2">
      <c r="A6296" s="20" t="s">
        <v>25978</v>
      </c>
      <c r="B6296" s="21" t="s">
        <v>25979</v>
      </c>
      <c r="C6296" s="22" t="s">
        <v>228</v>
      </c>
      <c r="D6296" s="23" t="s">
        <v>25980</v>
      </c>
    </row>
    <row r="6297" spans="1:4" ht="33.950000000000003" customHeight="1" x14ac:dyDescent="0.2">
      <c r="A6297" s="20" t="s">
        <v>25981</v>
      </c>
      <c r="B6297" s="21" t="s">
        <v>25982</v>
      </c>
      <c r="C6297" s="22" t="s">
        <v>228</v>
      </c>
      <c r="D6297" s="23" t="s">
        <v>25983</v>
      </c>
    </row>
    <row r="6298" spans="1:4" ht="33.950000000000003" customHeight="1" x14ac:dyDescent="0.2">
      <c r="A6298" s="20" t="s">
        <v>25984</v>
      </c>
      <c r="B6298" s="21" t="s">
        <v>25985</v>
      </c>
      <c r="C6298" s="22" t="s">
        <v>228</v>
      </c>
      <c r="D6298" s="23" t="s">
        <v>25986</v>
      </c>
    </row>
    <row r="6299" spans="1:4" ht="33.950000000000003" customHeight="1" x14ac:dyDescent="0.2">
      <c r="A6299" s="20" t="s">
        <v>25987</v>
      </c>
      <c r="B6299" s="21" t="s">
        <v>25988</v>
      </c>
      <c r="C6299" s="22" t="s">
        <v>228</v>
      </c>
      <c r="D6299" s="23" t="s">
        <v>25989</v>
      </c>
    </row>
    <row r="6300" spans="1:4" ht="33.950000000000003" customHeight="1" x14ac:dyDescent="0.2">
      <c r="A6300" s="20" t="s">
        <v>25990</v>
      </c>
      <c r="B6300" s="21" t="s">
        <v>25991</v>
      </c>
      <c r="C6300" s="22" t="s">
        <v>228</v>
      </c>
      <c r="D6300" s="23" t="s">
        <v>25992</v>
      </c>
    </row>
    <row r="6301" spans="1:4" ht="33.950000000000003" customHeight="1" x14ac:dyDescent="0.2">
      <c r="A6301" s="20" t="s">
        <v>25993</v>
      </c>
      <c r="B6301" s="21" t="s">
        <v>25994</v>
      </c>
      <c r="C6301" s="22" t="s">
        <v>228</v>
      </c>
      <c r="D6301" s="23" t="s">
        <v>25995</v>
      </c>
    </row>
    <row r="6302" spans="1:4" ht="33.950000000000003" customHeight="1" x14ac:dyDescent="0.2">
      <c r="A6302" s="20" t="s">
        <v>25996</v>
      </c>
      <c r="B6302" s="21" t="s">
        <v>25997</v>
      </c>
      <c r="C6302" s="22" t="s">
        <v>228</v>
      </c>
      <c r="D6302" s="23" t="s">
        <v>25998</v>
      </c>
    </row>
    <row r="6303" spans="1:4" ht="33.950000000000003" customHeight="1" x14ac:dyDescent="0.2">
      <c r="A6303" s="20" t="s">
        <v>25999</v>
      </c>
      <c r="B6303" s="21" t="s">
        <v>26000</v>
      </c>
      <c r="C6303" s="22" t="s">
        <v>228</v>
      </c>
      <c r="D6303" s="23" t="s">
        <v>26001</v>
      </c>
    </row>
    <row r="6304" spans="1:4" ht="33.950000000000003" customHeight="1" x14ac:dyDescent="0.2">
      <c r="A6304" s="20" t="s">
        <v>26002</v>
      </c>
      <c r="B6304" s="21" t="s">
        <v>26003</v>
      </c>
      <c r="C6304" s="22" t="s">
        <v>228</v>
      </c>
      <c r="D6304" s="23" t="s">
        <v>26004</v>
      </c>
    </row>
    <row r="6305" spans="1:4" ht="33.950000000000003" customHeight="1" x14ac:dyDescent="0.2">
      <c r="A6305" s="20" t="s">
        <v>26005</v>
      </c>
      <c r="B6305" s="21" t="s">
        <v>26006</v>
      </c>
      <c r="C6305" s="22" t="s">
        <v>228</v>
      </c>
      <c r="D6305" s="23" t="s">
        <v>26007</v>
      </c>
    </row>
    <row r="6306" spans="1:4" ht="33.950000000000003" customHeight="1" x14ac:dyDescent="0.2">
      <c r="A6306" s="20" t="s">
        <v>26008</v>
      </c>
      <c r="B6306" s="21" t="s">
        <v>26009</v>
      </c>
      <c r="C6306" s="22" t="s">
        <v>228</v>
      </c>
      <c r="D6306" s="23" t="s">
        <v>26010</v>
      </c>
    </row>
    <row r="6307" spans="1:4" ht="33.950000000000003" customHeight="1" x14ac:dyDescent="0.2">
      <c r="A6307" s="20" t="s">
        <v>26011</v>
      </c>
      <c r="B6307" s="21" t="s">
        <v>26012</v>
      </c>
      <c r="C6307" s="22" t="s">
        <v>228</v>
      </c>
      <c r="D6307" s="23" t="s">
        <v>26013</v>
      </c>
    </row>
    <row r="6308" spans="1:4" ht="33.950000000000003" customHeight="1" x14ac:dyDescent="0.2">
      <c r="A6308" s="20" t="s">
        <v>26014</v>
      </c>
      <c r="B6308" s="21" t="s">
        <v>26015</v>
      </c>
      <c r="C6308" s="22" t="s">
        <v>228</v>
      </c>
      <c r="D6308" s="23" t="s">
        <v>26016</v>
      </c>
    </row>
    <row r="6309" spans="1:4" ht="33.950000000000003" customHeight="1" x14ac:dyDescent="0.2">
      <c r="A6309" s="20" t="s">
        <v>26017</v>
      </c>
      <c r="B6309" s="21" t="s">
        <v>26018</v>
      </c>
      <c r="C6309" s="22" t="s">
        <v>228</v>
      </c>
      <c r="D6309" s="23" t="s">
        <v>26019</v>
      </c>
    </row>
    <row r="6310" spans="1:4" ht="33.950000000000003" customHeight="1" x14ac:dyDescent="0.2">
      <c r="A6310" s="20" t="s">
        <v>26020</v>
      </c>
      <c r="B6310" s="21" t="s">
        <v>26021</v>
      </c>
      <c r="C6310" s="22" t="s">
        <v>228</v>
      </c>
      <c r="D6310" s="23" t="s">
        <v>26022</v>
      </c>
    </row>
    <row r="6311" spans="1:4" ht="33.950000000000003" customHeight="1" x14ac:dyDescent="0.2">
      <c r="A6311" s="20" t="s">
        <v>26023</v>
      </c>
      <c r="B6311" s="21" t="s">
        <v>26024</v>
      </c>
      <c r="C6311" s="22" t="s">
        <v>228</v>
      </c>
      <c r="D6311" s="23" t="s">
        <v>26025</v>
      </c>
    </row>
    <row r="6312" spans="1:4" ht="33.950000000000003" customHeight="1" x14ac:dyDescent="0.2">
      <c r="A6312" s="20" t="s">
        <v>26026</v>
      </c>
      <c r="B6312" s="21" t="s">
        <v>26027</v>
      </c>
      <c r="C6312" s="22" t="s">
        <v>228</v>
      </c>
      <c r="D6312" s="23" t="s">
        <v>26028</v>
      </c>
    </row>
    <row r="6313" spans="1:4" ht="33.950000000000003" customHeight="1" x14ac:dyDescent="0.2">
      <c r="A6313" s="20" t="s">
        <v>26029</v>
      </c>
      <c r="B6313" s="21" t="s">
        <v>26030</v>
      </c>
      <c r="C6313" s="22" t="s">
        <v>228</v>
      </c>
      <c r="D6313" s="23" t="s">
        <v>26031</v>
      </c>
    </row>
    <row r="6314" spans="1:4" ht="33.950000000000003" customHeight="1" x14ac:dyDescent="0.2">
      <c r="A6314" s="20" t="s">
        <v>26032</v>
      </c>
      <c r="B6314" s="21" t="s">
        <v>26033</v>
      </c>
      <c r="C6314" s="22" t="s">
        <v>228</v>
      </c>
      <c r="D6314" s="23" t="s">
        <v>26034</v>
      </c>
    </row>
    <row r="6315" spans="1:4" ht="33.950000000000003" customHeight="1" x14ac:dyDescent="0.2">
      <c r="A6315" s="20" t="s">
        <v>26035</v>
      </c>
      <c r="B6315" s="21" t="s">
        <v>26036</v>
      </c>
      <c r="C6315" s="22" t="s">
        <v>228</v>
      </c>
      <c r="D6315" s="23" t="s">
        <v>26037</v>
      </c>
    </row>
    <row r="6316" spans="1:4" ht="33.950000000000003" customHeight="1" x14ac:dyDescent="0.2">
      <c r="A6316" s="20" t="s">
        <v>26038</v>
      </c>
      <c r="B6316" s="21" t="s">
        <v>26039</v>
      </c>
      <c r="C6316" s="22" t="s">
        <v>228</v>
      </c>
      <c r="D6316" s="23" t="s">
        <v>26040</v>
      </c>
    </row>
    <row r="6317" spans="1:4" ht="33.950000000000003" customHeight="1" x14ac:dyDescent="0.2">
      <c r="A6317" s="20" t="s">
        <v>26041</v>
      </c>
      <c r="B6317" s="21" t="s">
        <v>26042</v>
      </c>
      <c r="C6317" s="22" t="s">
        <v>228</v>
      </c>
      <c r="D6317" s="23" t="s">
        <v>26043</v>
      </c>
    </row>
    <row r="6318" spans="1:4" ht="33.950000000000003" customHeight="1" x14ac:dyDescent="0.2">
      <c r="A6318" s="20" t="s">
        <v>26044</v>
      </c>
      <c r="B6318" s="21" t="s">
        <v>26045</v>
      </c>
      <c r="C6318" s="22" t="s">
        <v>228</v>
      </c>
      <c r="D6318" s="23" t="s">
        <v>26046</v>
      </c>
    </row>
    <row r="6319" spans="1:4" ht="33.950000000000003" customHeight="1" x14ac:dyDescent="0.2">
      <c r="A6319" s="20" t="s">
        <v>26047</v>
      </c>
      <c r="B6319" s="21" t="s">
        <v>26048</v>
      </c>
      <c r="C6319" s="22" t="s">
        <v>228</v>
      </c>
      <c r="D6319" s="23" t="s">
        <v>26049</v>
      </c>
    </row>
    <row r="6320" spans="1:4" ht="33.950000000000003" customHeight="1" x14ac:dyDescent="0.2">
      <c r="A6320" s="20" t="s">
        <v>26050</v>
      </c>
      <c r="B6320" s="21" t="s">
        <v>26051</v>
      </c>
      <c r="C6320" s="22" t="s">
        <v>228</v>
      </c>
      <c r="D6320" s="23" t="s">
        <v>26052</v>
      </c>
    </row>
    <row r="6321" spans="1:4" ht="33.950000000000003" customHeight="1" x14ac:dyDescent="0.2">
      <c r="A6321" s="20" t="s">
        <v>26053</v>
      </c>
      <c r="B6321" s="21" t="s">
        <v>26054</v>
      </c>
      <c r="C6321" s="22" t="s">
        <v>228</v>
      </c>
      <c r="D6321" s="23" t="s">
        <v>26055</v>
      </c>
    </row>
    <row r="6322" spans="1:4" ht="33.950000000000003" customHeight="1" x14ac:dyDescent="0.2">
      <c r="A6322" s="20" t="s">
        <v>26056</v>
      </c>
      <c r="B6322" s="21" t="s">
        <v>26057</v>
      </c>
      <c r="C6322" s="22" t="s">
        <v>228</v>
      </c>
      <c r="D6322" s="23" t="s">
        <v>26058</v>
      </c>
    </row>
    <row r="6323" spans="1:4" ht="33.950000000000003" customHeight="1" x14ac:dyDescent="0.2">
      <c r="A6323" s="20" t="s">
        <v>26059</v>
      </c>
      <c r="B6323" s="21" t="s">
        <v>26060</v>
      </c>
      <c r="C6323" s="22" t="s">
        <v>228</v>
      </c>
      <c r="D6323" s="23" t="s">
        <v>26061</v>
      </c>
    </row>
    <row r="6324" spans="1:4" ht="33.950000000000003" customHeight="1" x14ac:dyDescent="0.2">
      <c r="A6324" s="20" t="s">
        <v>26062</v>
      </c>
      <c r="B6324" s="21" t="s">
        <v>26063</v>
      </c>
      <c r="C6324" s="22" t="s">
        <v>228</v>
      </c>
      <c r="D6324" s="23" t="s">
        <v>26064</v>
      </c>
    </row>
    <row r="6325" spans="1:4" ht="33.950000000000003" customHeight="1" x14ac:dyDescent="0.2">
      <c r="A6325" s="20" t="s">
        <v>26065</v>
      </c>
      <c r="B6325" s="21" t="s">
        <v>26066</v>
      </c>
      <c r="C6325" s="22" t="s">
        <v>228</v>
      </c>
      <c r="D6325" s="23" t="s">
        <v>26067</v>
      </c>
    </row>
    <row r="6326" spans="1:4" ht="33.950000000000003" customHeight="1" x14ac:dyDescent="0.2">
      <c r="A6326" s="20" t="s">
        <v>26068</v>
      </c>
      <c r="B6326" s="21" t="s">
        <v>26069</v>
      </c>
      <c r="C6326" s="22" t="s">
        <v>228</v>
      </c>
      <c r="D6326" s="23" t="s">
        <v>26070</v>
      </c>
    </row>
    <row r="6327" spans="1:4" ht="33.950000000000003" customHeight="1" x14ac:dyDescent="0.2">
      <c r="A6327" s="20" t="s">
        <v>26071</v>
      </c>
      <c r="B6327" s="21" t="s">
        <v>26072</v>
      </c>
      <c r="C6327" s="22" t="s">
        <v>228</v>
      </c>
      <c r="D6327" s="23" t="s">
        <v>26073</v>
      </c>
    </row>
    <row r="6328" spans="1:4" ht="33.950000000000003" customHeight="1" x14ac:dyDescent="0.2">
      <c r="A6328" s="20" t="s">
        <v>26074</v>
      </c>
      <c r="B6328" s="21" t="s">
        <v>26075</v>
      </c>
      <c r="C6328" s="22" t="s">
        <v>228</v>
      </c>
      <c r="D6328" s="23" t="s">
        <v>26076</v>
      </c>
    </row>
    <row r="6329" spans="1:4" ht="33.950000000000003" customHeight="1" x14ac:dyDescent="0.2">
      <c r="A6329" s="20" t="s">
        <v>26077</v>
      </c>
      <c r="B6329" s="21" t="s">
        <v>26078</v>
      </c>
      <c r="C6329" s="22" t="s">
        <v>228</v>
      </c>
      <c r="D6329" s="23" t="s">
        <v>26079</v>
      </c>
    </row>
    <row r="6330" spans="1:4" ht="33.950000000000003" customHeight="1" x14ac:dyDescent="0.2">
      <c r="A6330" s="20" t="s">
        <v>26080</v>
      </c>
      <c r="B6330" s="21" t="s">
        <v>26081</v>
      </c>
      <c r="C6330" s="22" t="s">
        <v>228</v>
      </c>
      <c r="D6330" s="23" t="s">
        <v>26082</v>
      </c>
    </row>
    <row r="6331" spans="1:4" ht="33.950000000000003" customHeight="1" x14ac:dyDescent="0.2">
      <c r="A6331" s="20" t="s">
        <v>26083</v>
      </c>
      <c r="B6331" s="21" t="s">
        <v>26084</v>
      </c>
      <c r="C6331" s="22" t="s">
        <v>228</v>
      </c>
      <c r="D6331" s="23" t="s">
        <v>26085</v>
      </c>
    </row>
    <row r="6332" spans="1:4" ht="33.950000000000003" customHeight="1" x14ac:dyDescent="0.2">
      <c r="A6332" s="20" t="s">
        <v>26086</v>
      </c>
      <c r="B6332" s="21" t="s">
        <v>26087</v>
      </c>
      <c r="C6332" s="22" t="s">
        <v>228</v>
      </c>
      <c r="D6332" s="23" t="s">
        <v>26088</v>
      </c>
    </row>
    <row r="6333" spans="1:4" ht="33.950000000000003" customHeight="1" x14ac:dyDescent="0.2">
      <c r="A6333" s="20" t="s">
        <v>26089</v>
      </c>
      <c r="B6333" s="21" t="s">
        <v>26090</v>
      </c>
      <c r="C6333" s="22" t="s">
        <v>228</v>
      </c>
      <c r="D6333" s="23" t="s">
        <v>26091</v>
      </c>
    </row>
    <row r="6334" spans="1:4" ht="33.950000000000003" customHeight="1" x14ac:dyDescent="0.2">
      <c r="A6334" s="20" t="s">
        <v>26092</v>
      </c>
      <c r="B6334" s="21" t="s">
        <v>26093</v>
      </c>
      <c r="C6334" s="22" t="s">
        <v>228</v>
      </c>
      <c r="D6334" s="23" t="s">
        <v>26094</v>
      </c>
    </row>
    <row r="6335" spans="1:4" ht="33.950000000000003" customHeight="1" x14ac:dyDescent="0.2">
      <c r="A6335" s="20" t="s">
        <v>26095</v>
      </c>
      <c r="B6335" s="21" t="s">
        <v>26096</v>
      </c>
      <c r="C6335" s="22" t="s">
        <v>228</v>
      </c>
      <c r="D6335" s="23" t="s">
        <v>26097</v>
      </c>
    </row>
    <row r="6336" spans="1:4" ht="33.950000000000003" customHeight="1" x14ac:dyDescent="0.2">
      <c r="A6336" s="20" t="s">
        <v>26098</v>
      </c>
      <c r="B6336" s="21" t="s">
        <v>26099</v>
      </c>
      <c r="C6336" s="22" t="s">
        <v>228</v>
      </c>
      <c r="D6336" s="23" t="s">
        <v>26100</v>
      </c>
    </row>
    <row r="6337" spans="1:4" ht="33.950000000000003" customHeight="1" x14ac:dyDescent="0.2">
      <c r="A6337" s="20" t="s">
        <v>26101</v>
      </c>
      <c r="B6337" s="21" t="s">
        <v>26102</v>
      </c>
      <c r="C6337" s="22" t="s">
        <v>228</v>
      </c>
      <c r="D6337" s="23" t="s">
        <v>26103</v>
      </c>
    </row>
    <row r="6338" spans="1:4" ht="33.950000000000003" customHeight="1" x14ac:dyDescent="0.2">
      <c r="A6338" s="20" t="s">
        <v>26104</v>
      </c>
      <c r="B6338" s="21" t="s">
        <v>26105</v>
      </c>
      <c r="C6338" s="22" t="s">
        <v>228</v>
      </c>
      <c r="D6338" s="23" t="s">
        <v>26106</v>
      </c>
    </row>
    <row r="6339" spans="1:4" ht="33.950000000000003" customHeight="1" x14ac:dyDescent="0.2">
      <c r="A6339" s="20" t="s">
        <v>26107</v>
      </c>
      <c r="B6339" s="21" t="s">
        <v>26108</v>
      </c>
      <c r="C6339" s="22" t="s">
        <v>228</v>
      </c>
      <c r="D6339" s="23" t="s">
        <v>26109</v>
      </c>
    </row>
    <row r="6340" spans="1:4" ht="33.950000000000003" customHeight="1" x14ac:dyDescent="0.2">
      <c r="A6340" s="20" t="s">
        <v>26110</v>
      </c>
      <c r="B6340" s="21" t="s">
        <v>26111</v>
      </c>
      <c r="C6340" s="22" t="s">
        <v>228</v>
      </c>
      <c r="D6340" s="23" t="s">
        <v>26112</v>
      </c>
    </row>
    <row r="6341" spans="1:4" ht="33.950000000000003" customHeight="1" x14ac:dyDescent="0.2">
      <c r="A6341" s="20" t="s">
        <v>26113</v>
      </c>
      <c r="B6341" s="21" t="s">
        <v>26114</v>
      </c>
      <c r="C6341" s="22" t="s">
        <v>228</v>
      </c>
      <c r="D6341" s="23" t="s">
        <v>26115</v>
      </c>
    </row>
    <row r="6342" spans="1:4" ht="33.950000000000003" customHeight="1" x14ac:dyDescent="0.2">
      <c r="A6342" s="20" t="s">
        <v>26116</v>
      </c>
      <c r="B6342" s="21" t="s">
        <v>26117</v>
      </c>
      <c r="C6342" s="22" t="s">
        <v>228</v>
      </c>
      <c r="D6342" s="23" t="s">
        <v>26118</v>
      </c>
    </row>
    <row r="6343" spans="1:4" ht="33.950000000000003" customHeight="1" x14ac:dyDescent="0.2">
      <c r="A6343" s="20" t="s">
        <v>26119</v>
      </c>
      <c r="B6343" s="21" t="s">
        <v>26120</v>
      </c>
      <c r="C6343" s="22" t="s">
        <v>228</v>
      </c>
      <c r="D6343" s="23" t="s">
        <v>26121</v>
      </c>
    </row>
    <row r="6344" spans="1:4" ht="33.950000000000003" customHeight="1" x14ac:dyDescent="0.2">
      <c r="A6344" s="20" t="s">
        <v>26122</v>
      </c>
      <c r="B6344" s="21" t="s">
        <v>26123</v>
      </c>
      <c r="C6344" s="22" t="s">
        <v>228</v>
      </c>
      <c r="D6344" s="23" t="s">
        <v>26124</v>
      </c>
    </row>
    <row r="6345" spans="1:4" ht="33.950000000000003" customHeight="1" x14ac:dyDescent="0.2">
      <c r="A6345" s="20" t="s">
        <v>26125</v>
      </c>
      <c r="B6345" s="21" t="s">
        <v>26126</v>
      </c>
      <c r="C6345" s="22" t="s">
        <v>228</v>
      </c>
      <c r="D6345" s="23" t="s">
        <v>26127</v>
      </c>
    </row>
    <row r="6346" spans="1:4" ht="33.950000000000003" customHeight="1" x14ac:dyDescent="0.2">
      <c r="A6346" s="20" t="s">
        <v>26128</v>
      </c>
      <c r="B6346" s="21" t="s">
        <v>26129</v>
      </c>
      <c r="C6346" s="22" t="s">
        <v>228</v>
      </c>
      <c r="D6346" s="23" t="s">
        <v>26130</v>
      </c>
    </row>
    <row r="6347" spans="1:4" ht="33.950000000000003" customHeight="1" x14ac:dyDescent="0.2">
      <c r="A6347" s="20" t="s">
        <v>26131</v>
      </c>
      <c r="B6347" s="21" t="s">
        <v>26132</v>
      </c>
      <c r="C6347" s="22" t="s">
        <v>228</v>
      </c>
      <c r="D6347" s="23" t="s">
        <v>26133</v>
      </c>
    </row>
    <row r="6348" spans="1:4" ht="33.950000000000003" customHeight="1" x14ac:dyDescent="0.2">
      <c r="A6348" s="20" t="s">
        <v>26134</v>
      </c>
      <c r="B6348" s="21" t="s">
        <v>26135</v>
      </c>
      <c r="C6348" s="22" t="s">
        <v>228</v>
      </c>
      <c r="D6348" s="23" t="s">
        <v>26136</v>
      </c>
    </row>
    <row r="6349" spans="1:4" ht="33.950000000000003" customHeight="1" x14ac:dyDescent="0.2">
      <c r="A6349" s="20" t="s">
        <v>26137</v>
      </c>
      <c r="B6349" s="21" t="s">
        <v>26138</v>
      </c>
      <c r="C6349" s="22" t="s">
        <v>228</v>
      </c>
      <c r="D6349" s="23" t="s">
        <v>26139</v>
      </c>
    </row>
    <row r="6350" spans="1:4" ht="33.950000000000003" customHeight="1" x14ac:dyDescent="0.2">
      <c r="A6350" s="20" t="s">
        <v>26140</v>
      </c>
      <c r="B6350" s="21" t="s">
        <v>26141</v>
      </c>
      <c r="C6350" s="22" t="s">
        <v>228</v>
      </c>
      <c r="D6350" s="23" t="s">
        <v>26142</v>
      </c>
    </row>
    <row r="6351" spans="1:4" ht="33.950000000000003" customHeight="1" x14ac:dyDescent="0.2">
      <c r="A6351" s="20" t="s">
        <v>26143</v>
      </c>
      <c r="B6351" s="21" t="s">
        <v>26144</v>
      </c>
      <c r="C6351" s="22" t="s">
        <v>228</v>
      </c>
      <c r="D6351" s="23" t="s">
        <v>26145</v>
      </c>
    </row>
    <row r="6352" spans="1:4" ht="33.950000000000003" customHeight="1" x14ac:dyDescent="0.2">
      <c r="A6352" s="20" t="s">
        <v>26146</v>
      </c>
      <c r="B6352" s="21" t="s">
        <v>26147</v>
      </c>
      <c r="C6352" s="22" t="s">
        <v>228</v>
      </c>
      <c r="D6352" s="23" t="s">
        <v>26148</v>
      </c>
    </row>
    <row r="6353" spans="1:4" ht="33.950000000000003" customHeight="1" x14ac:dyDescent="0.2">
      <c r="A6353" s="20" t="s">
        <v>26149</v>
      </c>
      <c r="B6353" s="21" t="s">
        <v>26150</v>
      </c>
      <c r="C6353" s="22" t="s">
        <v>228</v>
      </c>
      <c r="D6353" s="23" t="s">
        <v>26151</v>
      </c>
    </row>
    <row r="6354" spans="1:4" ht="33.950000000000003" customHeight="1" x14ac:dyDescent="0.2">
      <c r="A6354" s="20" t="s">
        <v>26152</v>
      </c>
      <c r="B6354" s="21" t="s">
        <v>26153</v>
      </c>
      <c r="C6354" s="22" t="s">
        <v>228</v>
      </c>
      <c r="D6354" s="23" t="s">
        <v>26154</v>
      </c>
    </row>
    <row r="6355" spans="1:4" ht="33.950000000000003" customHeight="1" x14ac:dyDescent="0.2">
      <c r="A6355" s="20" t="s">
        <v>26155</v>
      </c>
      <c r="B6355" s="21" t="s">
        <v>26156</v>
      </c>
      <c r="C6355" s="22" t="s">
        <v>228</v>
      </c>
      <c r="D6355" s="23" t="s">
        <v>26157</v>
      </c>
    </row>
    <row r="6356" spans="1:4" ht="33.950000000000003" customHeight="1" x14ac:dyDescent="0.2">
      <c r="A6356" s="20" t="s">
        <v>26158</v>
      </c>
      <c r="B6356" s="21" t="s">
        <v>26159</v>
      </c>
      <c r="C6356" s="22" t="s">
        <v>228</v>
      </c>
      <c r="D6356" s="23" t="s">
        <v>26160</v>
      </c>
    </row>
    <row r="6357" spans="1:4" ht="33.950000000000003" customHeight="1" x14ac:dyDescent="0.2">
      <c r="A6357" s="20" t="s">
        <v>26161</v>
      </c>
      <c r="B6357" s="21" t="s">
        <v>26162</v>
      </c>
      <c r="C6357" s="22" t="s">
        <v>228</v>
      </c>
      <c r="D6357" s="23" t="s">
        <v>26163</v>
      </c>
    </row>
    <row r="6358" spans="1:4" ht="33.950000000000003" customHeight="1" x14ac:dyDescent="0.2">
      <c r="A6358" s="20" t="s">
        <v>26164</v>
      </c>
      <c r="B6358" s="21" t="s">
        <v>26165</v>
      </c>
      <c r="C6358" s="22" t="s">
        <v>228</v>
      </c>
      <c r="D6358" s="23" t="s">
        <v>26166</v>
      </c>
    </row>
    <row r="6359" spans="1:4" ht="33.950000000000003" customHeight="1" x14ac:dyDescent="0.2">
      <c r="A6359" s="20" t="s">
        <v>26167</v>
      </c>
      <c r="B6359" s="21" t="s">
        <v>26168</v>
      </c>
      <c r="C6359" s="22" t="s">
        <v>228</v>
      </c>
      <c r="D6359" s="23" t="s">
        <v>26169</v>
      </c>
    </row>
    <row r="6360" spans="1:4" ht="33.950000000000003" customHeight="1" x14ac:dyDescent="0.2">
      <c r="A6360" s="20" t="s">
        <v>26170</v>
      </c>
      <c r="B6360" s="21" t="s">
        <v>26171</v>
      </c>
      <c r="C6360" s="22" t="s">
        <v>228</v>
      </c>
      <c r="D6360" s="23" t="s">
        <v>26172</v>
      </c>
    </row>
    <row r="6361" spans="1:4" ht="33.950000000000003" customHeight="1" x14ac:dyDescent="0.2">
      <c r="A6361" s="20" t="s">
        <v>26173</v>
      </c>
      <c r="B6361" s="21" t="s">
        <v>26174</v>
      </c>
      <c r="C6361" s="22" t="s">
        <v>228</v>
      </c>
      <c r="D6361" s="23" t="s">
        <v>26175</v>
      </c>
    </row>
    <row r="6362" spans="1:4" ht="33.950000000000003" customHeight="1" x14ac:dyDescent="0.2">
      <c r="A6362" s="20" t="s">
        <v>26176</v>
      </c>
      <c r="B6362" s="21" t="s">
        <v>26177</v>
      </c>
      <c r="C6362" s="22" t="s">
        <v>228</v>
      </c>
      <c r="D6362" s="23" t="s">
        <v>26178</v>
      </c>
    </row>
    <row r="6363" spans="1:4" ht="33.950000000000003" customHeight="1" x14ac:dyDescent="0.2">
      <c r="A6363" s="20" t="s">
        <v>26179</v>
      </c>
      <c r="B6363" s="21" t="s">
        <v>26180</v>
      </c>
      <c r="C6363" s="22" t="s">
        <v>228</v>
      </c>
      <c r="D6363" s="23" t="s">
        <v>26181</v>
      </c>
    </row>
    <row r="6364" spans="1:4" ht="33.950000000000003" customHeight="1" x14ac:dyDescent="0.2">
      <c r="A6364" s="20" t="s">
        <v>26182</v>
      </c>
      <c r="B6364" s="21" t="s">
        <v>26183</v>
      </c>
      <c r="C6364" s="22" t="s">
        <v>228</v>
      </c>
      <c r="D6364" s="23" t="s">
        <v>26184</v>
      </c>
    </row>
    <row r="6365" spans="1:4" ht="33.950000000000003" customHeight="1" x14ac:dyDescent="0.2">
      <c r="A6365" s="20" t="s">
        <v>26185</v>
      </c>
      <c r="B6365" s="21" t="s">
        <v>26186</v>
      </c>
      <c r="C6365" s="22" t="s">
        <v>228</v>
      </c>
      <c r="D6365" s="23" t="s">
        <v>26187</v>
      </c>
    </row>
    <row r="6366" spans="1:4" ht="33.950000000000003" customHeight="1" x14ac:dyDescent="0.2">
      <c r="A6366" s="20" t="s">
        <v>26188</v>
      </c>
      <c r="B6366" s="21" t="s">
        <v>26189</v>
      </c>
      <c r="C6366" s="22" t="s">
        <v>228</v>
      </c>
      <c r="D6366" s="23" t="s">
        <v>8308</v>
      </c>
    </row>
    <row r="6367" spans="1:4" ht="33.950000000000003" customHeight="1" x14ac:dyDescent="0.2">
      <c r="A6367" s="20" t="s">
        <v>26190</v>
      </c>
      <c r="B6367" s="21" t="s">
        <v>26191</v>
      </c>
      <c r="C6367" s="22" t="s">
        <v>228</v>
      </c>
      <c r="D6367" s="23" t="s">
        <v>26192</v>
      </c>
    </row>
    <row r="6368" spans="1:4" ht="33.950000000000003" customHeight="1" x14ac:dyDescent="0.2">
      <c r="A6368" s="20" t="s">
        <v>26193</v>
      </c>
      <c r="B6368" s="21" t="s">
        <v>26194</v>
      </c>
      <c r="C6368" s="22" t="s">
        <v>228</v>
      </c>
      <c r="D6368" s="23" t="s">
        <v>26195</v>
      </c>
    </row>
    <row r="6369" spans="1:4" ht="33.950000000000003" customHeight="1" x14ac:dyDescent="0.2">
      <c r="A6369" s="20" t="s">
        <v>26196</v>
      </c>
      <c r="B6369" s="21" t="s">
        <v>26197</v>
      </c>
      <c r="C6369" s="22" t="s">
        <v>228</v>
      </c>
      <c r="D6369" s="23" t="s">
        <v>26198</v>
      </c>
    </row>
    <row r="6370" spans="1:4" ht="33.950000000000003" customHeight="1" x14ac:dyDescent="0.2">
      <c r="A6370" s="20" t="s">
        <v>26199</v>
      </c>
      <c r="B6370" s="21" t="s">
        <v>26200</v>
      </c>
      <c r="C6370" s="22" t="s">
        <v>228</v>
      </c>
      <c r="D6370" s="23" t="s">
        <v>26201</v>
      </c>
    </row>
    <row r="6371" spans="1:4" ht="33.950000000000003" customHeight="1" x14ac:dyDescent="0.2">
      <c r="A6371" s="20" t="s">
        <v>26202</v>
      </c>
      <c r="B6371" s="21" t="s">
        <v>26203</v>
      </c>
      <c r="C6371" s="22" t="s">
        <v>228</v>
      </c>
      <c r="D6371" s="23" t="s">
        <v>26204</v>
      </c>
    </row>
    <row r="6372" spans="1:4" ht="33.950000000000003" customHeight="1" x14ac:dyDescent="0.2">
      <c r="A6372" s="20" t="s">
        <v>26205</v>
      </c>
      <c r="B6372" s="21" t="s">
        <v>26206</v>
      </c>
      <c r="C6372" s="22" t="s">
        <v>228</v>
      </c>
      <c r="D6372" s="23" t="s">
        <v>26207</v>
      </c>
    </row>
    <row r="6373" spans="1:4" ht="33.950000000000003" customHeight="1" x14ac:dyDescent="0.2">
      <c r="A6373" s="20" t="s">
        <v>26208</v>
      </c>
      <c r="B6373" s="21" t="s">
        <v>26209</v>
      </c>
      <c r="C6373" s="22" t="s">
        <v>228</v>
      </c>
      <c r="D6373" s="23" t="s">
        <v>26210</v>
      </c>
    </row>
    <row r="6374" spans="1:4" ht="33.950000000000003" customHeight="1" x14ac:dyDescent="0.2">
      <c r="A6374" s="20" t="s">
        <v>26211</v>
      </c>
      <c r="B6374" s="21" t="s">
        <v>26212</v>
      </c>
      <c r="C6374" s="22" t="s">
        <v>26213</v>
      </c>
      <c r="D6374" s="23" t="s">
        <v>10396</v>
      </c>
    </row>
    <row r="6375" spans="1:4" ht="33.950000000000003" customHeight="1" x14ac:dyDescent="0.2">
      <c r="A6375" s="20" t="s">
        <v>26214</v>
      </c>
      <c r="B6375" s="21" t="s">
        <v>26215</v>
      </c>
      <c r="C6375" s="22" t="s">
        <v>26213</v>
      </c>
      <c r="D6375" s="23" t="s">
        <v>10627</v>
      </c>
    </row>
    <row r="6376" spans="1:4" ht="33.950000000000003" customHeight="1" x14ac:dyDescent="0.2">
      <c r="A6376" s="20" t="s">
        <v>26216</v>
      </c>
      <c r="B6376" s="21" t="s">
        <v>26217</v>
      </c>
      <c r="C6376" s="22" t="s">
        <v>26213</v>
      </c>
      <c r="D6376" s="23" t="s">
        <v>9388</v>
      </c>
    </row>
    <row r="6377" spans="1:4" ht="33.950000000000003" customHeight="1" x14ac:dyDescent="0.2">
      <c r="A6377" s="20" t="s">
        <v>26218</v>
      </c>
      <c r="B6377" s="21" t="s">
        <v>26219</v>
      </c>
      <c r="C6377" s="22" t="s">
        <v>26213</v>
      </c>
      <c r="D6377" s="23" t="s">
        <v>26220</v>
      </c>
    </row>
    <row r="6378" spans="1:4" ht="33.950000000000003" customHeight="1" x14ac:dyDescent="0.2">
      <c r="A6378" s="20" t="s">
        <v>26221</v>
      </c>
      <c r="B6378" s="21" t="s">
        <v>26222</v>
      </c>
      <c r="C6378" s="22" t="s">
        <v>26213</v>
      </c>
      <c r="D6378" s="23" t="s">
        <v>9765</v>
      </c>
    </row>
    <row r="6379" spans="1:4" ht="33.950000000000003" customHeight="1" x14ac:dyDescent="0.2">
      <c r="A6379" s="20" t="s">
        <v>26223</v>
      </c>
      <c r="B6379" s="21" t="s">
        <v>26224</v>
      </c>
      <c r="C6379" s="22" t="s">
        <v>26213</v>
      </c>
      <c r="D6379" s="23" t="s">
        <v>10384</v>
      </c>
    </row>
    <row r="6380" spans="1:4" ht="33.950000000000003" customHeight="1" x14ac:dyDescent="0.2">
      <c r="A6380" s="20" t="s">
        <v>26225</v>
      </c>
      <c r="B6380" s="21" t="s">
        <v>26226</v>
      </c>
      <c r="C6380" s="22" t="s">
        <v>26213</v>
      </c>
      <c r="D6380" s="23" t="s">
        <v>26227</v>
      </c>
    </row>
    <row r="6381" spans="1:4" ht="33.950000000000003" customHeight="1" x14ac:dyDescent="0.2">
      <c r="A6381" s="20" t="s">
        <v>26228</v>
      </c>
      <c r="B6381" s="21" t="s">
        <v>26229</v>
      </c>
      <c r="C6381" s="22" t="s">
        <v>26213</v>
      </c>
      <c r="D6381" s="23" t="s">
        <v>10826</v>
      </c>
    </row>
    <row r="6382" spans="1:4" ht="33.950000000000003" customHeight="1" x14ac:dyDescent="0.2">
      <c r="A6382" s="20" t="s">
        <v>26230</v>
      </c>
      <c r="B6382" s="21" t="s">
        <v>26231</v>
      </c>
      <c r="C6382" s="22" t="s">
        <v>26213</v>
      </c>
      <c r="D6382" s="23" t="s">
        <v>26232</v>
      </c>
    </row>
    <row r="6383" spans="1:4" ht="33.950000000000003" customHeight="1" x14ac:dyDescent="0.2">
      <c r="A6383" s="20" t="s">
        <v>26233</v>
      </c>
      <c r="B6383" s="21" t="s">
        <v>26234</v>
      </c>
      <c r="C6383" s="22" t="s">
        <v>26213</v>
      </c>
      <c r="D6383" s="23" t="s">
        <v>9940</v>
      </c>
    </row>
    <row r="6384" spans="1:4" ht="33.950000000000003" customHeight="1" x14ac:dyDescent="0.2">
      <c r="A6384" s="20" t="s">
        <v>26235</v>
      </c>
      <c r="B6384" s="21" t="s">
        <v>26236</v>
      </c>
      <c r="C6384" s="22" t="s">
        <v>1017</v>
      </c>
      <c r="D6384" s="23" t="s">
        <v>26237</v>
      </c>
    </row>
    <row r="6385" spans="1:4" ht="33.950000000000003" customHeight="1" x14ac:dyDescent="0.2">
      <c r="A6385" s="20" t="s">
        <v>26238</v>
      </c>
      <c r="B6385" s="21" t="s">
        <v>26239</v>
      </c>
      <c r="C6385" s="22" t="s">
        <v>1017</v>
      </c>
      <c r="D6385" s="23" t="s">
        <v>26240</v>
      </c>
    </row>
    <row r="6386" spans="1:4" ht="33.950000000000003" customHeight="1" x14ac:dyDescent="0.2">
      <c r="A6386" s="20" t="s">
        <v>26241</v>
      </c>
      <c r="B6386" s="21" t="s">
        <v>26242</v>
      </c>
      <c r="C6386" s="22" t="s">
        <v>1017</v>
      </c>
      <c r="D6386" s="23" t="s">
        <v>26243</v>
      </c>
    </row>
    <row r="6387" spans="1:4" ht="33.950000000000003" customHeight="1" x14ac:dyDescent="0.2">
      <c r="A6387" s="20" t="s">
        <v>26244</v>
      </c>
      <c r="B6387" s="21" t="s">
        <v>26245</v>
      </c>
      <c r="C6387" s="22" t="s">
        <v>26246</v>
      </c>
      <c r="D6387" s="23" t="s">
        <v>10538</v>
      </c>
    </row>
    <row r="6388" spans="1:4" ht="33.950000000000003" customHeight="1" x14ac:dyDescent="0.2">
      <c r="A6388" s="20" t="s">
        <v>26247</v>
      </c>
      <c r="B6388" s="21" t="s">
        <v>26248</v>
      </c>
      <c r="C6388" s="22" t="s">
        <v>26246</v>
      </c>
      <c r="D6388" s="23" t="s">
        <v>26249</v>
      </c>
    </row>
    <row r="6389" spans="1:4" ht="33.950000000000003" customHeight="1" x14ac:dyDescent="0.2">
      <c r="A6389" s="20" t="s">
        <v>26250</v>
      </c>
      <c r="B6389" s="21" t="s">
        <v>26251</v>
      </c>
      <c r="C6389" s="22" t="s">
        <v>26246</v>
      </c>
      <c r="D6389" s="23" t="s">
        <v>23527</v>
      </c>
    </row>
    <row r="6390" spans="1:4" ht="33.950000000000003" customHeight="1" x14ac:dyDescent="0.2">
      <c r="A6390" s="20" t="s">
        <v>26252</v>
      </c>
      <c r="B6390" s="21" t="s">
        <v>26253</v>
      </c>
      <c r="C6390" s="22" t="s">
        <v>26246</v>
      </c>
      <c r="D6390" s="23" t="s">
        <v>26254</v>
      </c>
    </row>
    <row r="6391" spans="1:4" ht="33.950000000000003" customHeight="1" x14ac:dyDescent="0.2">
      <c r="A6391" s="20" t="s">
        <v>26255</v>
      </c>
      <c r="B6391" s="21" t="s">
        <v>26256</v>
      </c>
      <c r="C6391" s="22" t="s">
        <v>26246</v>
      </c>
      <c r="D6391" s="23" t="s">
        <v>26257</v>
      </c>
    </row>
    <row r="6392" spans="1:4" ht="33.950000000000003" customHeight="1" x14ac:dyDescent="0.2">
      <c r="A6392" s="20" t="s">
        <v>26258</v>
      </c>
      <c r="B6392" s="21" t="s">
        <v>26259</v>
      </c>
      <c r="C6392" s="22" t="s">
        <v>26246</v>
      </c>
      <c r="D6392" s="23" t="s">
        <v>26260</v>
      </c>
    </row>
    <row r="6393" spans="1:4" ht="33.950000000000003" customHeight="1" x14ac:dyDescent="0.2">
      <c r="A6393" s="20" t="s">
        <v>26261</v>
      </c>
      <c r="B6393" s="21" t="s">
        <v>26262</v>
      </c>
      <c r="C6393" s="22" t="s">
        <v>26246</v>
      </c>
      <c r="D6393" s="23" t="s">
        <v>22717</v>
      </c>
    </row>
    <row r="6394" spans="1:4" ht="33.950000000000003" customHeight="1" x14ac:dyDescent="0.2">
      <c r="A6394" s="20" t="s">
        <v>26263</v>
      </c>
      <c r="B6394" s="21" t="s">
        <v>26264</v>
      </c>
      <c r="C6394" s="22" t="s">
        <v>26246</v>
      </c>
      <c r="D6394" s="23" t="s">
        <v>10832</v>
      </c>
    </row>
    <row r="6395" spans="1:4" ht="33.950000000000003" customHeight="1" x14ac:dyDescent="0.2">
      <c r="A6395" s="20" t="s">
        <v>26265</v>
      </c>
      <c r="B6395" s="21" t="s">
        <v>26266</v>
      </c>
      <c r="C6395" s="22" t="s">
        <v>26246</v>
      </c>
      <c r="D6395" s="23" t="s">
        <v>9937</v>
      </c>
    </row>
    <row r="6396" spans="1:4" ht="33.950000000000003" customHeight="1" x14ac:dyDescent="0.2">
      <c r="A6396" s="20" t="s">
        <v>26267</v>
      </c>
      <c r="B6396" s="21" t="s">
        <v>26268</v>
      </c>
      <c r="C6396" s="22" t="s">
        <v>26246</v>
      </c>
      <c r="D6396" s="23" t="s">
        <v>8449</v>
      </c>
    </row>
    <row r="6397" spans="1:4" ht="33.950000000000003" customHeight="1" x14ac:dyDescent="0.2">
      <c r="A6397" s="20" t="s">
        <v>26269</v>
      </c>
      <c r="B6397" s="21" t="s">
        <v>26270</v>
      </c>
      <c r="C6397" s="22" t="s">
        <v>26246</v>
      </c>
      <c r="D6397" s="23" t="s">
        <v>26271</v>
      </c>
    </row>
    <row r="6398" spans="1:4" ht="33.950000000000003" customHeight="1" x14ac:dyDescent="0.2">
      <c r="A6398" s="20" t="s">
        <v>26272</v>
      </c>
      <c r="B6398" s="21" t="s">
        <v>26273</v>
      </c>
      <c r="C6398" s="22" t="s">
        <v>26246</v>
      </c>
      <c r="D6398" s="23" t="s">
        <v>26274</v>
      </c>
    </row>
    <row r="6399" spans="1:4" ht="33.950000000000003" customHeight="1" x14ac:dyDescent="0.2">
      <c r="A6399" s="20" t="s">
        <v>26275</v>
      </c>
      <c r="B6399" s="21" t="s">
        <v>26276</v>
      </c>
      <c r="C6399" s="22" t="s">
        <v>26277</v>
      </c>
      <c r="D6399" s="23" t="s">
        <v>26278</v>
      </c>
    </row>
    <row r="6400" spans="1:4" ht="33.950000000000003" customHeight="1" x14ac:dyDescent="0.2">
      <c r="A6400" s="20" t="s">
        <v>26279</v>
      </c>
      <c r="B6400" s="21" t="s">
        <v>26280</v>
      </c>
      <c r="C6400" s="22" t="s">
        <v>26277</v>
      </c>
      <c r="D6400" s="23" t="s">
        <v>19747</v>
      </c>
    </row>
    <row r="6401" spans="1:4" ht="33.950000000000003" customHeight="1" x14ac:dyDescent="0.2">
      <c r="A6401" s="20" t="s">
        <v>26281</v>
      </c>
      <c r="B6401" s="21" t="s">
        <v>26282</v>
      </c>
      <c r="C6401" s="22" t="s">
        <v>26277</v>
      </c>
      <c r="D6401" s="23" t="s">
        <v>15186</v>
      </c>
    </row>
    <row r="6402" spans="1:4" ht="33.950000000000003" customHeight="1" x14ac:dyDescent="0.2">
      <c r="A6402" s="20" t="s">
        <v>26283</v>
      </c>
      <c r="B6402" s="21" t="s">
        <v>26284</v>
      </c>
      <c r="C6402" s="22" t="s">
        <v>26277</v>
      </c>
      <c r="D6402" s="23" t="s">
        <v>26285</v>
      </c>
    </row>
    <row r="6403" spans="1:4" ht="33.950000000000003" customHeight="1" x14ac:dyDescent="0.2">
      <c r="A6403" s="20" t="s">
        <v>26286</v>
      </c>
      <c r="B6403" s="21" t="s">
        <v>26287</v>
      </c>
      <c r="C6403" s="22" t="s">
        <v>26277</v>
      </c>
      <c r="D6403" s="23" t="s">
        <v>8449</v>
      </c>
    </row>
    <row r="6404" spans="1:4" ht="33.950000000000003" customHeight="1" x14ac:dyDescent="0.2">
      <c r="A6404" s="20" t="s">
        <v>26288</v>
      </c>
      <c r="B6404" s="21" t="s">
        <v>26289</v>
      </c>
      <c r="C6404" s="22" t="s">
        <v>26290</v>
      </c>
      <c r="D6404" s="23" t="s">
        <v>26291</v>
      </c>
    </row>
    <row r="6405" spans="1:4" ht="33.950000000000003" customHeight="1" x14ac:dyDescent="0.2">
      <c r="A6405" s="20" t="s">
        <v>26292</v>
      </c>
      <c r="B6405" s="21" t="s">
        <v>26293</v>
      </c>
      <c r="C6405" s="22" t="s">
        <v>26290</v>
      </c>
      <c r="D6405" s="23" t="s">
        <v>26294</v>
      </c>
    </row>
    <row r="6406" spans="1:4" ht="33.950000000000003" customHeight="1" x14ac:dyDescent="0.2">
      <c r="A6406" s="20" t="s">
        <v>26295</v>
      </c>
      <c r="B6406" s="21" t="s">
        <v>26296</v>
      </c>
      <c r="C6406" s="22" t="s">
        <v>26290</v>
      </c>
      <c r="D6406" s="23" t="s">
        <v>10413</v>
      </c>
    </row>
    <row r="6407" spans="1:4" ht="33.950000000000003" customHeight="1" x14ac:dyDescent="0.2">
      <c r="A6407" s="20" t="s">
        <v>26297</v>
      </c>
      <c r="B6407" s="21" t="s">
        <v>26298</v>
      </c>
      <c r="C6407" s="22" t="s">
        <v>26290</v>
      </c>
      <c r="D6407" s="23" t="s">
        <v>26220</v>
      </c>
    </row>
    <row r="6408" spans="1:4" ht="33.950000000000003" customHeight="1" x14ac:dyDescent="0.2">
      <c r="A6408" s="20" t="s">
        <v>26299</v>
      </c>
      <c r="B6408" s="21" t="s">
        <v>26300</v>
      </c>
      <c r="C6408" s="22" t="s">
        <v>643</v>
      </c>
      <c r="D6408" s="23" t="s">
        <v>11160</v>
      </c>
    </row>
    <row r="6409" spans="1:4" ht="33.950000000000003" customHeight="1" x14ac:dyDescent="0.2">
      <c r="A6409" s="20" t="s">
        <v>26301</v>
      </c>
      <c r="B6409" s="21" t="s">
        <v>26302</v>
      </c>
      <c r="C6409" s="22" t="s">
        <v>643</v>
      </c>
      <c r="D6409" s="23" t="s">
        <v>10500</v>
      </c>
    </row>
    <row r="6410" spans="1:4" ht="33.950000000000003" customHeight="1" x14ac:dyDescent="0.2">
      <c r="A6410" s="20" t="s">
        <v>26303</v>
      </c>
      <c r="B6410" s="21" t="s">
        <v>26304</v>
      </c>
      <c r="C6410" s="22" t="s">
        <v>643</v>
      </c>
      <c r="D6410" s="23" t="s">
        <v>10005</v>
      </c>
    </row>
    <row r="6411" spans="1:4" ht="33.950000000000003" customHeight="1" x14ac:dyDescent="0.2">
      <c r="A6411" s="20" t="s">
        <v>26305</v>
      </c>
      <c r="B6411" s="21" t="s">
        <v>26306</v>
      </c>
      <c r="C6411" s="22" t="s">
        <v>97</v>
      </c>
      <c r="D6411" s="23" t="s">
        <v>11253</v>
      </c>
    </row>
    <row r="6412" spans="1:4" ht="33.950000000000003" customHeight="1" x14ac:dyDescent="0.2">
      <c r="A6412" s="20" t="s">
        <v>26307</v>
      </c>
      <c r="B6412" s="21" t="s">
        <v>26308</v>
      </c>
      <c r="C6412" s="22" t="s">
        <v>97</v>
      </c>
      <c r="D6412" s="23" t="s">
        <v>26309</v>
      </c>
    </row>
    <row r="6413" spans="1:4" ht="33.950000000000003" customHeight="1" x14ac:dyDescent="0.2">
      <c r="A6413" s="20" t="s">
        <v>26310</v>
      </c>
      <c r="B6413" s="21" t="s">
        <v>26311</v>
      </c>
      <c r="C6413" s="22" t="s">
        <v>149</v>
      </c>
      <c r="D6413" s="23" t="s">
        <v>26312</v>
      </c>
    </row>
    <row r="6414" spans="1:4" ht="33.950000000000003" customHeight="1" x14ac:dyDescent="0.2">
      <c r="A6414" s="20" t="s">
        <v>26313</v>
      </c>
      <c r="B6414" s="21" t="s">
        <v>26314</v>
      </c>
      <c r="C6414" s="22" t="s">
        <v>906</v>
      </c>
      <c r="D6414" s="23" t="s">
        <v>10387</v>
      </c>
    </row>
    <row r="6415" spans="1:4" ht="33.950000000000003" customHeight="1" x14ac:dyDescent="0.2">
      <c r="A6415" s="20" t="s">
        <v>26315</v>
      </c>
      <c r="B6415" s="21" t="s">
        <v>26316</v>
      </c>
      <c r="C6415" s="22" t="s">
        <v>26317</v>
      </c>
      <c r="D6415" s="23" t="s">
        <v>8449</v>
      </c>
    </row>
    <row r="6416" spans="1:4" ht="33.950000000000003" customHeight="1" x14ac:dyDescent="0.2">
      <c r="A6416" s="20" t="s">
        <v>26318</v>
      </c>
      <c r="B6416" s="21" t="s">
        <v>26319</v>
      </c>
      <c r="C6416" s="22" t="s">
        <v>26317</v>
      </c>
      <c r="D6416" s="23" t="s">
        <v>26320</v>
      </c>
    </row>
    <row r="6417" spans="1:4" ht="33.950000000000003" customHeight="1" x14ac:dyDescent="0.2">
      <c r="A6417" s="20" t="s">
        <v>26321</v>
      </c>
      <c r="B6417" s="21" t="s">
        <v>26322</v>
      </c>
      <c r="C6417" s="22" t="s">
        <v>26317</v>
      </c>
      <c r="D6417" s="23" t="s">
        <v>8191</v>
      </c>
    </row>
    <row r="6418" spans="1:4" ht="33.950000000000003" customHeight="1" x14ac:dyDescent="0.2">
      <c r="A6418" s="20" t="s">
        <v>26323</v>
      </c>
      <c r="B6418" s="21" t="s">
        <v>26324</v>
      </c>
      <c r="C6418" s="22" t="s">
        <v>26317</v>
      </c>
      <c r="D6418" s="23" t="s">
        <v>26325</v>
      </c>
    </row>
    <row r="6419" spans="1:4" ht="33.950000000000003" customHeight="1" x14ac:dyDescent="0.2">
      <c r="A6419" s="20" t="s">
        <v>26326</v>
      </c>
      <c r="B6419" s="21" t="s">
        <v>26327</v>
      </c>
      <c r="C6419" s="22" t="s">
        <v>26317</v>
      </c>
      <c r="D6419" s="23" t="s">
        <v>26328</v>
      </c>
    </row>
    <row r="6420" spans="1:4" ht="33.950000000000003" customHeight="1" x14ac:dyDescent="0.2">
      <c r="A6420" s="20" t="s">
        <v>26329</v>
      </c>
      <c r="B6420" s="21" t="s">
        <v>26330</v>
      </c>
      <c r="C6420" s="22" t="s">
        <v>26317</v>
      </c>
      <c r="D6420" s="23" t="s">
        <v>26325</v>
      </c>
    </row>
    <row r="6421" spans="1:4" ht="33.950000000000003" customHeight="1" x14ac:dyDescent="0.2">
      <c r="A6421" s="20" t="s">
        <v>26331</v>
      </c>
      <c r="B6421" s="21" t="s">
        <v>26332</v>
      </c>
      <c r="C6421" s="22" t="s">
        <v>26317</v>
      </c>
      <c r="D6421" s="23" t="s">
        <v>21253</v>
      </c>
    </row>
    <row r="6422" spans="1:4" ht="33.950000000000003" customHeight="1" x14ac:dyDescent="0.2">
      <c r="A6422" s="20" t="s">
        <v>26333</v>
      </c>
      <c r="B6422" s="21" t="s">
        <v>26334</v>
      </c>
      <c r="C6422" s="22" t="s">
        <v>26317</v>
      </c>
      <c r="D6422" s="23" t="s">
        <v>26335</v>
      </c>
    </row>
    <row r="6423" spans="1:4" ht="33.950000000000003" customHeight="1" x14ac:dyDescent="0.2">
      <c r="A6423" s="20" t="s">
        <v>26336</v>
      </c>
      <c r="B6423" s="21" t="s">
        <v>26337</v>
      </c>
      <c r="C6423" s="22" t="s">
        <v>26317</v>
      </c>
      <c r="D6423" s="23" t="s">
        <v>26328</v>
      </c>
    </row>
    <row r="6424" spans="1:4" ht="33.950000000000003" customHeight="1" x14ac:dyDescent="0.2">
      <c r="A6424" s="20" t="s">
        <v>26338</v>
      </c>
      <c r="B6424" s="21" t="s">
        <v>26339</v>
      </c>
      <c r="C6424" s="22" t="s">
        <v>26317</v>
      </c>
      <c r="D6424" s="23" t="s">
        <v>26340</v>
      </c>
    </row>
    <row r="6425" spans="1:4" ht="33.950000000000003" customHeight="1" x14ac:dyDescent="0.2">
      <c r="A6425" s="20" t="s">
        <v>26341</v>
      </c>
      <c r="B6425" s="21" t="s">
        <v>26342</v>
      </c>
      <c r="C6425" s="22" t="s">
        <v>26317</v>
      </c>
      <c r="D6425" s="23" t="s">
        <v>26343</v>
      </c>
    </row>
    <row r="6426" spans="1:4" ht="33.950000000000003" customHeight="1" x14ac:dyDescent="0.2">
      <c r="A6426" s="20" t="s">
        <v>26344</v>
      </c>
      <c r="B6426" s="21" t="s">
        <v>26345</v>
      </c>
      <c r="C6426" s="22" t="s">
        <v>26317</v>
      </c>
      <c r="D6426" s="23" t="s">
        <v>26320</v>
      </c>
    </row>
    <row r="6427" spans="1:4" ht="33.950000000000003" customHeight="1" x14ac:dyDescent="0.2">
      <c r="A6427" s="20" t="s">
        <v>26346</v>
      </c>
      <c r="B6427" s="21" t="s">
        <v>26347</v>
      </c>
      <c r="C6427" s="22" t="s">
        <v>26317</v>
      </c>
      <c r="D6427" s="23" t="s">
        <v>25182</v>
      </c>
    </row>
    <row r="6428" spans="1:4" ht="33.950000000000003" customHeight="1" x14ac:dyDescent="0.2">
      <c r="A6428" s="20" t="s">
        <v>26348</v>
      </c>
      <c r="B6428" s="21" t="s">
        <v>26349</v>
      </c>
      <c r="C6428" s="22" t="s">
        <v>26317</v>
      </c>
      <c r="D6428" s="23" t="s">
        <v>26343</v>
      </c>
    </row>
    <row r="6429" spans="1:4" ht="33.950000000000003" customHeight="1" x14ac:dyDescent="0.2">
      <c r="A6429" s="20" t="s">
        <v>26350</v>
      </c>
      <c r="B6429" s="21" t="s">
        <v>26351</v>
      </c>
      <c r="C6429" s="22" t="s">
        <v>26317</v>
      </c>
      <c r="D6429" s="23" t="s">
        <v>26352</v>
      </c>
    </row>
    <row r="6430" spans="1:4" ht="33.950000000000003" customHeight="1" x14ac:dyDescent="0.2">
      <c r="A6430" s="20" t="s">
        <v>26353</v>
      </c>
      <c r="B6430" s="21" t="s">
        <v>26354</v>
      </c>
      <c r="C6430" s="22" t="s">
        <v>26317</v>
      </c>
      <c r="D6430" s="23" t="s">
        <v>25182</v>
      </c>
    </row>
    <row r="6431" spans="1:4" ht="33.950000000000003" customHeight="1" x14ac:dyDescent="0.2">
      <c r="A6431" s="20" t="s">
        <v>26355</v>
      </c>
      <c r="B6431" s="21" t="s">
        <v>26356</v>
      </c>
      <c r="C6431" s="22" t="s">
        <v>26317</v>
      </c>
      <c r="D6431" s="23" t="s">
        <v>21253</v>
      </c>
    </row>
    <row r="6432" spans="1:4" ht="33.950000000000003" customHeight="1" x14ac:dyDescent="0.2">
      <c r="A6432" s="20" t="s">
        <v>26357</v>
      </c>
      <c r="B6432" s="21" t="s">
        <v>26358</v>
      </c>
      <c r="C6432" s="22" t="s">
        <v>26317</v>
      </c>
      <c r="D6432" s="23" t="s">
        <v>11907</v>
      </c>
    </row>
    <row r="6433" spans="1:4" ht="33.950000000000003" customHeight="1" x14ac:dyDescent="0.2">
      <c r="A6433" s="20" t="s">
        <v>26359</v>
      </c>
      <c r="B6433" s="21" t="s">
        <v>26360</v>
      </c>
      <c r="C6433" s="22" t="s">
        <v>26317</v>
      </c>
      <c r="D6433" s="23" t="s">
        <v>26361</v>
      </c>
    </row>
    <row r="6434" spans="1:4" ht="33.950000000000003" customHeight="1" x14ac:dyDescent="0.2">
      <c r="A6434" s="20" t="s">
        <v>26362</v>
      </c>
      <c r="B6434" s="21" t="s">
        <v>26363</v>
      </c>
      <c r="C6434" s="22" t="s">
        <v>26317</v>
      </c>
      <c r="D6434" s="23" t="s">
        <v>26364</v>
      </c>
    </row>
    <row r="6435" spans="1:4" ht="33.950000000000003" customHeight="1" x14ac:dyDescent="0.2">
      <c r="A6435" s="20" t="s">
        <v>26365</v>
      </c>
      <c r="B6435" s="21" t="s">
        <v>26366</v>
      </c>
      <c r="C6435" s="22" t="s">
        <v>26317</v>
      </c>
      <c r="D6435" s="23" t="s">
        <v>23278</v>
      </c>
    </row>
    <row r="6436" spans="1:4" ht="33.950000000000003" customHeight="1" x14ac:dyDescent="0.2">
      <c r="A6436" s="20" t="s">
        <v>26367</v>
      </c>
      <c r="B6436" s="21" t="s">
        <v>26368</v>
      </c>
      <c r="C6436" s="22" t="s">
        <v>26317</v>
      </c>
      <c r="D6436" s="23" t="s">
        <v>8191</v>
      </c>
    </row>
    <row r="6437" spans="1:4" ht="33.950000000000003" customHeight="1" x14ac:dyDescent="0.2">
      <c r="A6437" s="20" t="s">
        <v>26369</v>
      </c>
      <c r="B6437" s="21" t="s">
        <v>26370</v>
      </c>
      <c r="C6437" s="22" t="s">
        <v>26317</v>
      </c>
      <c r="D6437" s="23" t="s">
        <v>26364</v>
      </c>
    </row>
    <row r="6438" spans="1:4" ht="33.950000000000003" customHeight="1" x14ac:dyDescent="0.2">
      <c r="A6438" s="20" t="s">
        <v>26371</v>
      </c>
      <c r="B6438" s="21" t="s">
        <v>26372</v>
      </c>
      <c r="C6438" s="22" t="s">
        <v>26317</v>
      </c>
      <c r="D6438" s="23" t="s">
        <v>11907</v>
      </c>
    </row>
    <row r="6439" spans="1:4" ht="33.950000000000003" customHeight="1" x14ac:dyDescent="0.2">
      <c r="A6439" s="20" t="s">
        <v>26373</v>
      </c>
      <c r="B6439" s="21" t="s">
        <v>26374</v>
      </c>
      <c r="C6439" s="22" t="s">
        <v>26213</v>
      </c>
      <c r="D6439" s="23" t="s">
        <v>9444</v>
      </c>
    </row>
    <row r="6440" spans="1:4" ht="33.950000000000003" customHeight="1" x14ac:dyDescent="0.2">
      <c r="A6440" s="20" t="s">
        <v>26375</v>
      </c>
      <c r="B6440" s="21" t="s">
        <v>26376</v>
      </c>
      <c r="C6440" s="22" t="s">
        <v>26213</v>
      </c>
      <c r="D6440" s="23" t="s">
        <v>25232</v>
      </c>
    </row>
    <row r="6441" spans="1:4" ht="33.950000000000003" customHeight="1" x14ac:dyDescent="0.2">
      <c r="A6441" s="20" t="s">
        <v>26377</v>
      </c>
      <c r="B6441" s="21" t="s">
        <v>26378</v>
      </c>
      <c r="C6441" s="22" t="s">
        <v>26213</v>
      </c>
      <c r="D6441" s="23" t="s">
        <v>26379</v>
      </c>
    </row>
    <row r="6442" spans="1:4" ht="33.950000000000003" customHeight="1" x14ac:dyDescent="0.2">
      <c r="A6442" s="20" t="s">
        <v>26380</v>
      </c>
      <c r="B6442" s="21" t="s">
        <v>26381</v>
      </c>
      <c r="C6442" s="22" t="s">
        <v>26213</v>
      </c>
      <c r="D6442" s="23" t="s">
        <v>10405</v>
      </c>
    </row>
    <row r="6443" spans="1:4" ht="33.950000000000003" customHeight="1" x14ac:dyDescent="0.2">
      <c r="A6443" s="20" t="s">
        <v>26382</v>
      </c>
      <c r="B6443" s="21" t="s">
        <v>26383</v>
      </c>
      <c r="C6443" s="22" t="s">
        <v>26277</v>
      </c>
      <c r="D6443" s="23" t="s">
        <v>26384</v>
      </c>
    </row>
    <row r="6444" spans="1:4" ht="33.950000000000003" customHeight="1" x14ac:dyDescent="0.2">
      <c r="A6444" s="20" t="s">
        <v>26385</v>
      </c>
      <c r="B6444" s="21" t="s">
        <v>26386</v>
      </c>
      <c r="C6444" s="22" t="s">
        <v>149</v>
      </c>
      <c r="D6444" s="23" t="s">
        <v>26387</v>
      </c>
    </row>
    <row r="6445" spans="1:4" ht="33.950000000000003" customHeight="1" x14ac:dyDescent="0.2">
      <c r="A6445" s="20" t="s">
        <v>26388</v>
      </c>
      <c r="B6445" s="21" t="s">
        <v>26389</v>
      </c>
      <c r="C6445" s="22" t="s">
        <v>26246</v>
      </c>
      <c r="D6445" s="23" t="s">
        <v>26390</v>
      </c>
    </row>
    <row r="6446" spans="1:4" ht="33.950000000000003" customHeight="1" x14ac:dyDescent="0.2">
      <c r="A6446" s="20" t="s">
        <v>26391</v>
      </c>
      <c r="B6446" s="21" t="s">
        <v>26392</v>
      </c>
      <c r="C6446" s="22" t="s">
        <v>97</v>
      </c>
      <c r="D6446" s="23" t="s">
        <v>26393</v>
      </c>
    </row>
    <row r="6447" spans="1:4" ht="33.950000000000003" customHeight="1" x14ac:dyDescent="0.2">
      <c r="A6447" s="20" t="s">
        <v>26394</v>
      </c>
      <c r="B6447" s="21" t="s">
        <v>26395</v>
      </c>
      <c r="C6447" s="22" t="s">
        <v>26246</v>
      </c>
      <c r="D6447" s="23" t="s">
        <v>26390</v>
      </c>
    </row>
    <row r="6448" spans="1:4" ht="33.950000000000003" customHeight="1" x14ac:dyDescent="0.2">
      <c r="A6448" s="20" t="s">
        <v>26396</v>
      </c>
      <c r="B6448" s="21" t="s">
        <v>26397</v>
      </c>
      <c r="C6448" s="22" t="s">
        <v>97</v>
      </c>
      <c r="D6448" s="23" t="s">
        <v>26393</v>
      </c>
    </row>
    <row r="6449" spans="1:4" ht="33.950000000000003" customHeight="1" x14ac:dyDescent="0.2">
      <c r="A6449" s="20" t="s">
        <v>26398</v>
      </c>
      <c r="B6449" s="21" t="s">
        <v>26399</v>
      </c>
      <c r="C6449" s="22" t="s">
        <v>26246</v>
      </c>
      <c r="D6449" s="23" t="s">
        <v>26400</v>
      </c>
    </row>
    <row r="6450" spans="1:4" ht="33.950000000000003" customHeight="1" x14ac:dyDescent="0.2">
      <c r="A6450" s="20" t="s">
        <v>26401</v>
      </c>
      <c r="B6450" s="21" t="s">
        <v>26402</v>
      </c>
      <c r="C6450" s="22" t="s">
        <v>26277</v>
      </c>
      <c r="D6450" s="23" t="s">
        <v>26403</v>
      </c>
    </row>
    <row r="6451" spans="1:4" ht="33.950000000000003" customHeight="1" x14ac:dyDescent="0.2">
      <c r="A6451" s="20" t="s">
        <v>26404</v>
      </c>
      <c r="B6451" s="21" t="s">
        <v>26405</v>
      </c>
      <c r="C6451" s="22" t="s">
        <v>149</v>
      </c>
      <c r="D6451" s="23" t="s">
        <v>26406</v>
      </c>
    </row>
    <row r="6452" spans="1:4" ht="33.950000000000003" customHeight="1" x14ac:dyDescent="0.2">
      <c r="A6452" s="20" t="s">
        <v>26407</v>
      </c>
      <c r="B6452" s="21" t="s">
        <v>26408</v>
      </c>
      <c r="C6452" s="22" t="s">
        <v>26213</v>
      </c>
      <c r="D6452" s="23" t="s">
        <v>26409</v>
      </c>
    </row>
    <row r="6453" spans="1:4" ht="33.950000000000003" customHeight="1" x14ac:dyDescent="0.2">
      <c r="A6453" s="20" t="s">
        <v>26410</v>
      </c>
      <c r="B6453" s="21" t="s">
        <v>26411</v>
      </c>
      <c r="C6453" s="22" t="s">
        <v>26277</v>
      </c>
      <c r="D6453" s="23" t="s">
        <v>26412</v>
      </c>
    </row>
    <row r="6454" spans="1:4" ht="33.950000000000003" customHeight="1" x14ac:dyDescent="0.2">
      <c r="A6454" s="20" t="s">
        <v>26413</v>
      </c>
      <c r="B6454" s="21" t="s">
        <v>26414</v>
      </c>
      <c r="C6454" s="22" t="s">
        <v>26277</v>
      </c>
      <c r="D6454" s="23" t="s">
        <v>26415</v>
      </c>
    </row>
    <row r="6455" spans="1:4" ht="33.950000000000003" customHeight="1" x14ac:dyDescent="0.2">
      <c r="A6455" s="20" t="s">
        <v>26416</v>
      </c>
      <c r="B6455" s="21" t="s">
        <v>26417</v>
      </c>
      <c r="C6455" s="22" t="s">
        <v>26277</v>
      </c>
      <c r="D6455" s="23" t="s">
        <v>26418</v>
      </c>
    </row>
    <row r="6456" spans="1:4" ht="33.950000000000003" customHeight="1" x14ac:dyDescent="0.2">
      <c r="A6456" s="20" t="s">
        <v>26419</v>
      </c>
      <c r="B6456" s="21" t="s">
        <v>26420</v>
      </c>
      <c r="C6456" s="22" t="s">
        <v>26277</v>
      </c>
      <c r="D6456" s="23" t="s">
        <v>26421</v>
      </c>
    </row>
    <row r="6457" spans="1:4" ht="33.950000000000003" customHeight="1" x14ac:dyDescent="0.2">
      <c r="A6457" s="20" t="s">
        <v>26422</v>
      </c>
      <c r="B6457" s="21" t="s">
        <v>26423</v>
      </c>
      <c r="C6457" s="22" t="s">
        <v>26246</v>
      </c>
      <c r="D6457" s="23" t="s">
        <v>26424</v>
      </c>
    </row>
    <row r="6458" spans="1:4" ht="33.950000000000003" customHeight="1" x14ac:dyDescent="0.2">
      <c r="A6458" s="20" t="s">
        <v>26425</v>
      </c>
      <c r="B6458" s="21" t="s">
        <v>26426</v>
      </c>
      <c r="C6458" s="22" t="s">
        <v>97</v>
      </c>
      <c r="D6458" s="23" t="s">
        <v>10455</v>
      </c>
    </row>
    <row r="6459" spans="1:4" ht="33.950000000000003" customHeight="1" x14ac:dyDescent="0.2">
      <c r="A6459" s="20" t="s">
        <v>26427</v>
      </c>
      <c r="B6459" s="21" t="s">
        <v>26428</v>
      </c>
      <c r="C6459" s="22" t="s">
        <v>26246</v>
      </c>
      <c r="D6459" s="23" t="s">
        <v>16833</v>
      </c>
    </row>
    <row r="6460" spans="1:4" ht="33.950000000000003" customHeight="1" x14ac:dyDescent="0.2">
      <c r="A6460" s="20" t="s">
        <v>26429</v>
      </c>
      <c r="B6460" s="21" t="s">
        <v>26430</v>
      </c>
      <c r="C6460" s="22" t="s">
        <v>26246</v>
      </c>
      <c r="D6460" s="23" t="s">
        <v>26431</v>
      </c>
    </row>
    <row r="6461" spans="1:4" ht="33.950000000000003" customHeight="1" x14ac:dyDescent="0.2">
      <c r="A6461" s="20" t="s">
        <v>26432</v>
      </c>
      <c r="B6461" s="21" t="s">
        <v>26433</v>
      </c>
      <c r="C6461" s="22" t="s">
        <v>26277</v>
      </c>
      <c r="D6461" s="23" t="s">
        <v>26434</v>
      </c>
    </row>
    <row r="6462" spans="1:4" ht="33.950000000000003" customHeight="1" x14ac:dyDescent="0.2">
      <c r="A6462" s="20" t="s">
        <v>26435</v>
      </c>
      <c r="B6462" s="21" t="s">
        <v>26436</v>
      </c>
      <c r="C6462" s="22" t="s">
        <v>26277</v>
      </c>
      <c r="D6462" s="23" t="s">
        <v>26437</v>
      </c>
    </row>
    <row r="6463" spans="1:4" ht="33.950000000000003" customHeight="1" x14ac:dyDescent="0.2">
      <c r="A6463" s="20" t="s">
        <v>26438</v>
      </c>
      <c r="B6463" s="21" t="s">
        <v>26439</v>
      </c>
      <c r="C6463" s="22" t="s">
        <v>26277</v>
      </c>
      <c r="D6463" s="23" t="s">
        <v>19860</v>
      </c>
    </row>
    <row r="6464" spans="1:4" ht="33.950000000000003" customHeight="1" x14ac:dyDescent="0.2">
      <c r="A6464" s="20" t="s">
        <v>26440</v>
      </c>
      <c r="B6464" s="21" t="s">
        <v>26441</v>
      </c>
      <c r="C6464" s="22" t="s">
        <v>26317</v>
      </c>
      <c r="D6464" s="23" t="s">
        <v>26442</v>
      </c>
    </row>
    <row r="6465" spans="1:4" ht="33.950000000000003" customHeight="1" x14ac:dyDescent="0.2">
      <c r="A6465" s="20" t="s">
        <v>26443</v>
      </c>
      <c r="B6465" s="21" t="s">
        <v>26444</v>
      </c>
      <c r="C6465" s="22" t="s">
        <v>26317</v>
      </c>
      <c r="D6465" s="23" t="s">
        <v>16692</v>
      </c>
    </row>
    <row r="6466" spans="1:4" ht="33.950000000000003" customHeight="1" x14ac:dyDescent="0.2">
      <c r="A6466" s="20" t="s">
        <v>26445</v>
      </c>
      <c r="B6466" s="21" t="s">
        <v>26446</v>
      </c>
      <c r="C6466" s="22" t="s">
        <v>26317</v>
      </c>
      <c r="D6466" s="23" t="s">
        <v>25182</v>
      </c>
    </row>
    <row r="6467" spans="1:4" ht="33.950000000000003" customHeight="1" x14ac:dyDescent="0.2">
      <c r="A6467" s="20" t="s">
        <v>26447</v>
      </c>
      <c r="B6467" s="21" t="s">
        <v>26448</v>
      </c>
      <c r="C6467" s="22" t="s">
        <v>149</v>
      </c>
      <c r="D6467" s="23" t="s">
        <v>11185</v>
      </c>
    </row>
    <row r="6468" spans="1:4" ht="33.950000000000003" customHeight="1" x14ac:dyDescent="0.2">
      <c r="A6468" s="20" t="s">
        <v>26449</v>
      </c>
      <c r="B6468" s="21" t="s">
        <v>26450</v>
      </c>
      <c r="C6468" s="22" t="s">
        <v>149</v>
      </c>
      <c r="D6468" s="23" t="s">
        <v>26451</v>
      </c>
    </row>
    <row r="6469" spans="1:4" ht="33.950000000000003" customHeight="1" x14ac:dyDescent="0.2">
      <c r="A6469" s="20" t="s">
        <v>26452</v>
      </c>
      <c r="B6469" s="21" t="s">
        <v>26453</v>
      </c>
      <c r="C6469" s="22" t="s">
        <v>149</v>
      </c>
      <c r="D6469" s="23" t="s">
        <v>23288</v>
      </c>
    </row>
    <row r="6470" spans="1:4" ht="33.950000000000003" customHeight="1" x14ac:dyDescent="0.2">
      <c r="A6470" s="20" t="s">
        <v>26454</v>
      </c>
      <c r="B6470" s="21" t="s">
        <v>26455</v>
      </c>
      <c r="C6470" s="22" t="s">
        <v>149</v>
      </c>
      <c r="D6470" s="23" t="s">
        <v>19325</v>
      </c>
    </row>
    <row r="6471" spans="1:4" ht="33.950000000000003" customHeight="1" x14ac:dyDescent="0.2">
      <c r="A6471" s="20" t="s">
        <v>26456</v>
      </c>
      <c r="B6471" s="21" t="s">
        <v>26457</v>
      </c>
      <c r="C6471" s="22" t="s">
        <v>149</v>
      </c>
      <c r="D6471" s="23" t="s">
        <v>10402</v>
      </c>
    </row>
    <row r="6472" spans="1:4" ht="33.950000000000003" customHeight="1" x14ac:dyDescent="0.2">
      <c r="A6472" s="20" t="s">
        <v>26458</v>
      </c>
      <c r="B6472" s="21" t="s">
        <v>26459</v>
      </c>
      <c r="C6472" s="22" t="s">
        <v>149</v>
      </c>
      <c r="D6472" s="23" t="s">
        <v>9842</v>
      </c>
    </row>
    <row r="6473" spans="1:4" ht="33.950000000000003" customHeight="1" x14ac:dyDescent="0.2">
      <c r="A6473" s="20" t="s">
        <v>26460</v>
      </c>
      <c r="B6473" s="21" t="s">
        <v>26461</v>
      </c>
      <c r="C6473" s="22" t="s">
        <v>149</v>
      </c>
      <c r="D6473" s="23" t="s">
        <v>22748</v>
      </c>
    </row>
    <row r="6474" spans="1:4" ht="33.950000000000003" customHeight="1" x14ac:dyDescent="0.2">
      <c r="A6474" s="20" t="s">
        <v>26462</v>
      </c>
      <c r="B6474" s="21" t="s">
        <v>26463</v>
      </c>
      <c r="C6474" s="22" t="s">
        <v>149</v>
      </c>
      <c r="D6474" s="23" t="s">
        <v>9990</v>
      </c>
    </row>
    <row r="6475" spans="1:4" ht="33.950000000000003" customHeight="1" x14ac:dyDescent="0.2">
      <c r="A6475" s="20" t="s">
        <v>26464</v>
      </c>
      <c r="B6475" s="21" t="s">
        <v>26465</v>
      </c>
      <c r="C6475" s="22" t="s">
        <v>149</v>
      </c>
      <c r="D6475" s="23" t="s">
        <v>11321</v>
      </c>
    </row>
    <row r="6476" spans="1:4" ht="33.950000000000003" customHeight="1" x14ac:dyDescent="0.2">
      <c r="A6476" s="20" t="s">
        <v>26466</v>
      </c>
      <c r="B6476" s="21" t="s">
        <v>26467</v>
      </c>
      <c r="C6476" s="22" t="s">
        <v>149</v>
      </c>
      <c r="D6476" s="23" t="s">
        <v>26468</v>
      </c>
    </row>
    <row r="6477" spans="1:4" ht="33.950000000000003" customHeight="1" x14ac:dyDescent="0.2">
      <c r="A6477" s="20" t="s">
        <v>26469</v>
      </c>
      <c r="B6477" s="21" t="s">
        <v>26470</v>
      </c>
      <c r="C6477" s="22" t="s">
        <v>149</v>
      </c>
      <c r="D6477" s="23" t="s">
        <v>26471</v>
      </c>
    </row>
    <row r="6478" spans="1:4" ht="33.950000000000003" customHeight="1" x14ac:dyDescent="0.2">
      <c r="A6478" s="20" t="s">
        <v>26472</v>
      </c>
      <c r="B6478" s="21" t="s">
        <v>26473</v>
      </c>
      <c r="C6478" s="22" t="s">
        <v>149</v>
      </c>
      <c r="D6478" s="23" t="s">
        <v>9866</v>
      </c>
    </row>
    <row r="6479" spans="1:4" ht="33.950000000000003" customHeight="1" x14ac:dyDescent="0.2">
      <c r="A6479" s="20" t="s">
        <v>26474</v>
      </c>
      <c r="B6479" s="21" t="s">
        <v>26475</v>
      </c>
      <c r="C6479" s="22" t="s">
        <v>149</v>
      </c>
      <c r="D6479" s="23" t="s">
        <v>26476</v>
      </c>
    </row>
    <row r="6480" spans="1:4" ht="33.950000000000003" customHeight="1" x14ac:dyDescent="0.2">
      <c r="A6480" s="20" t="s">
        <v>26477</v>
      </c>
      <c r="B6480" s="21" t="s">
        <v>26478</v>
      </c>
      <c r="C6480" s="22" t="s">
        <v>97</v>
      </c>
      <c r="D6480" s="23" t="s">
        <v>16392</v>
      </c>
    </row>
    <row r="6481" spans="1:4" ht="33.950000000000003" customHeight="1" x14ac:dyDescent="0.2">
      <c r="A6481" s="20" t="s">
        <v>26479</v>
      </c>
      <c r="B6481" s="21" t="s">
        <v>26480</v>
      </c>
      <c r="C6481" s="22" t="s">
        <v>97</v>
      </c>
      <c r="D6481" s="23" t="s">
        <v>24575</v>
      </c>
    </row>
    <row r="6482" spans="1:4" ht="33.950000000000003" customHeight="1" x14ac:dyDescent="0.2">
      <c r="A6482" s="20" t="s">
        <v>26481</v>
      </c>
      <c r="B6482" s="21" t="s">
        <v>26482</v>
      </c>
      <c r="C6482" s="22" t="s">
        <v>97</v>
      </c>
      <c r="D6482" s="23" t="s">
        <v>11188</v>
      </c>
    </row>
    <row r="6483" spans="1:4" ht="33.950000000000003" customHeight="1" x14ac:dyDescent="0.2">
      <c r="A6483" s="20" t="s">
        <v>26483</v>
      </c>
      <c r="B6483" s="21" t="s">
        <v>26484</v>
      </c>
      <c r="C6483" s="22" t="s">
        <v>97</v>
      </c>
      <c r="D6483" s="23" t="s">
        <v>11188</v>
      </c>
    </row>
    <row r="6484" spans="1:4" ht="33.950000000000003" customHeight="1" x14ac:dyDescent="0.2">
      <c r="A6484" s="20" t="s">
        <v>26485</v>
      </c>
      <c r="B6484" s="21" t="s">
        <v>26486</v>
      </c>
      <c r="C6484" s="22" t="s">
        <v>149</v>
      </c>
      <c r="D6484" s="23" t="s">
        <v>24597</v>
      </c>
    </row>
    <row r="6485" spans="1:4" ht="33.950000000000003" customHeight="1" x14ac:dyDescent="0.2">
      <c r="A6485" s="20" t="s">
        <v>26487</v>
      </c>
      <c r="B6485" s="21" t="s">
        <v>26488</v>
      </c>
      <c r="C6485" s="22" t="s">
        <v>149</v>
      </c>
      <c r="D6485" s="23" t="s">
        <v>8413</v>
      </c>
    </row>
    <row r="6486" spans="1:4" ht="33.950000000000003" customHeight="1" x14ac:dyDescent="0.2">
      <c r="A6486" s="20" t="s">
        <v>26489</v>
      </c>
      <c r="B6486" s="21" t="s">
        <v>26490</v>
      </c>
      <c r="C6486" s="22" t="s">
        <v>149</v>
      </c>
      <c r="D6486" s="23" t="s">
        <v>22758</v>
      </c>
    </row>
    <row r="6487" spans="1:4" ht="33.950000000000003" customHeight="1" x14ac:dyDescent="0.2">
      <c r="A6487" s="20" t="s">
        <v>26491</v>
      </c>
      <c r="B6487" s="21" t="s">
        <v>26492</v>
      </c>
      <c r="C6487" s="22" t="s">
        <v>149</v>
      </c>
      <c r="D6487" s="23" t="s">
        <v>11263</v>
      </c>
    </row>
    <row r="6488" spans="1:4" ht="33.950000000000003" customHeight="1" x14ac:dyDescent="0.2">
      <c r="A6488" s="20" t="s">
        <v>26493</v>
      </c>
      <c r="B6488" s="21" t="s">
        <v>26494</v>
      </c>
      <c r="C6488" s="22" t="s">
        <v>149</v>
      </c>
      <c r="D6488" s="23" t="s">
        <v>26495</v>
      </c>
    </row>
    <row r="6489" spans="1:4" ht="33.950000000000003" customHeight="1" x14ac:dyDescent="0.2">
      <c r="A6489" s="20" t="s">
        <v>26496</v>
      </c>
      <c r="B6489" s="21" t="s">
        <v>26497</v>
      </c>
      <c r="C6489" s="22" t="s">
        <v>149</v>
      </c>
      <c r="D6489" s="23" t="s">
        <v>26498</v>
      </c>
    </row>
    <row r="6490" spans="1:4" ht="33.950000000000003" customHeight="1" x14ac:dyDescent="0.2">
      <c r="A6490" s="20" t="s">
        <v>26499</v>
      </c>
      <c r="B6490" s="21" t="s">
        <v>26500</v>
      </c>
      <c r="C6490" s="22" t="s">
        <v>149</v>
      </c>
      <c r="D6490" s="23" t="s">
        <v>26501</v>
      </c>
    </row>
    <row r="6491" spans="1:4" ht="33.950000000000003" customHeight="1" x14ac:dyDescent="0.2">
      <c r="A6491" s="20" t="s">
        <v>26502</v>
      </c>
      <c r="B6491" s="21" t="s">
        <v>26503</v>
      </c>
      <c r="C6491" s="22" t="s">
        <v>149</v>
      </c>
      <c r="D6491" s="23" t="s">
        <v>26504</v>
      </c>
    </row>
    <row r="6492" spans="1:4" ht="33.950000000000003" customHeight="1" x14ac:dyDescent="0.2">
      <c r="A6492" s="20" t="s">
        <v>26505</v>
      </c>
      <c r="B6492" s="21" t="s">
        <v>26506</v>
      </c>
      <c r="C6492" s="22" t="s">
        <v>205</v>
      </c>
      <c r="D6492" s="23" t="s">
        <v>26507</v>
      </c>
    </row>
    <row r="6493" spans="1:4" ht="33.950000000000003" customHeight="1" x14ac:dyDescent="0.2">
      <c r="A6493" s="20" t="s">
        <v>26508</v>
      </c>
      <c r="B6493" s="21" t="s">
        <v>26509</v>
      </c>
      <c r="C6493" s="22" t="s">
        <v>205</v>
      </c>
      <c r="D6493" s="23" t="s">
        <v>23582</v>
      </c>
    </row>
    <row r="6494" spans="1:4" ht="33.950000000000003" customHeight="1" x14ac:dyDescent="0.2">
      <c r="A6494" s="20" t="s">
        <v>26510</v>
      </c>
      <c r="B6494" s="21" t="s">
        <v>26511</v>
      </c>
      <c r="C6494" s="22" t="s">
        <v>205</v>
      </c>
      <c r="D6494" s="23" t="s">
        <v>26512</v>
      </c>
    </row>
    <row r="6495" spans="1:4" ht="33.950000000000003" customHeight="1" x14ac:dyDescent="0.2">
      <c r="A6495" s="20" t="s">
        <v>26513</v>
      </c>
      <c r="B6495" s="21" t="s">
        <v>26514</v>
      </c>
      <c r="C6495" s="22" t="s">
        <v>205</v>
      </c>
      <c r="D6495" s="23" t="s">
        <v>26515</v>
      </c>
    </row>
    <row r="6496" spans="1:4" ht="33.950000000000003" customHeight="1" x14ac:dyDescent="0.2">
      <c r="A6496" s="20" t="s">
        <v>26516</v>
      </c>
      <c r="B6496" s="21" t="s">
        <v>26517</v>
      </c>
      <c r="C6496" s="22" t="s">
        <v>205</v>
      </c>
      <c r="D6496" s="23" t="s">
        <v>26518</v>
      </c>
    </row>
    <row r="6497" spans="1:4" ht="33.950000000000003" customHeight="1" x14ac:dyDescent="0.2">
      <c r="A6497" s="20" t="s">
        <v>26519</v>
      </c>
      <c r="B6497" s="21" t="s">
        <v>26520</v>
      </c>
      <c r="C6497" s="22" t="s">
        <v>205</v>
      </c>
      <c r="D6497" s="23" t="s">
        <v>26521</v>
      </c>
    </row>
    <row r="6498" spans="1:4" ht="33.950000000000003" customHeight="1" x14ac:dyDescent="0.2">
      <c r="A6498" s="20" t="s">
        <v>26522</v>
      </c>
      <c r="B6498" s="21" t="s">
        <v>26523</v>
      </c>
      <c r="C6498" s="22" t="s">
        <v>205</v>
      </c>
      <c r="D6498" s="23" t="s">
        <v>11500</v>
      </c>
    </row>
    <row r="6499" spans="1:4" ht="33.950000000000003" customHeight="1" x14ac:dyDescent="0.2">
      <c r="A6499" s="20" t="s">
        <v>26524</v>
      </c>
      <c r="B6499" s="21" t="s">
        <v>26525</v>
      </c>
      <c r="C6499" s="22" t="s">
        <v>205</v>
      </c>
      <c r="D6499" s="23" t="s">
        <v>26526</v>
      </c>
    </row>
    <row r="6500" spans="1:4" ht="33.950000000000003" customHeight="1" x14ac:dyDescent="0.2">
      <c r="A6500" s="20" t="s">
        <v>26527</v>
      </c>
      <c r="B6500" s="21" t="s">
        <v>26528</v>
      </c>
      <c r="C6500" s="22" t="s">
        <v>205</v>
      </c>
      <c r="D6500" s="23" t="s">
        <v>26529</v>
      </c>
    </row>
    <row r="6501" spans="1:4" ht="33.950000000000003" customHeight="1" x14ac:dyDescent="0.2">
      <c r="A6501" s="20" t="s">
        <v>26530</v>
      </c>
      <c r="B6501" s="21" t="s">
        <v>26531</v>
      </c>
      <c r="C6501" s="22" t="s">
        <v>205</v>
      </c>
      <c r="D6501" s="23" t="s">
        <v>26532</v>
      </c>
    </row>
    <row r="6502" spans="1:4" ht="33.950000000000003" customHeight="1" x14ac:dyDescent="0.2">
      <c r="A6502" s="20" t="s">
        <v>26533</v>
      </c>
      <c r="B6502" s="21" t="s">
        <v>26534</v>
      </c>
      <c r="C6502" s="22" t="s">
        <v>205</v>
      </c>
      <c r="D6502" s="23" t="s">
        <v>26535</v>
      </c>
    </row>
    <row r="6503" spans="1:4" ht="33.950000000000003" customHeight="1" x14ac:dyDescent="0.2">
      <c r="A6503" s="20" t="s">
        <v>26536</v>
      </c>
      <c r="B6503" s="21" t="s">
        <v>26537</v>
      </c>
      <c r="C6503" s="22" t="s">
        <v>205</v>
      </c>
      <c r="D6503" s="23" t="s">
        <v>26538</v>
      </c>
    </row>
    <row r="6504" spans="1:4" ht="33.950000000000003" customHeight="1" x14ac:dyDescent="0.2">
      <c r="A6504" s="20" t="s">
        <v>26539</v>
      </c>
      <c r="B6504" s="21" t="s">
        <v>26540</v>
      </c>
      <c r="C6504" s="22" t="s">
        <v>205</v>
      </c>
      <c r="D6504" s="23" t="s">
        <v>26541</v>
      </c>
    </row>
    <row r="6505" spans="1:4" ht="33.950000000000003" customHeight="1" x14ac:dyDescent="0.2">
      <c r="A6505" s="20" t="s">
        <v>26542</v>
      </c>
      <c r="B6505" s="21" t="s">
        <v>26543</v>
      </c>
      <c r="C6505" s="22" t="s">
        <v>149</v>
      </c>
      <c r="D6505" s="23" t="s">
        <v>26544</v>
      </c>
    </row>
    <row r="6506" spans="1:4" ht="33.950000000000003" customHeight="1" x14ac:dyDescent="0.2">
      <c r="A6506" s="20" t="s">
        <v>26545</v>
      </c>
      <c r="B6506" s="21" t="s">
        <v>26546</v>
      </c>
      <c r="C6506" s="22" t="s">
        <v>149</v>
      </c>
      <c r="D6506" s="23" t="s">
        <v>15090</v>
      </c>
    </row>
    <row r="6507" spans="1:4" ht="33.950000000000003" customHeight="1" x14ac:dyDescent="0.2">
      <c r="A6507" s="20" t="s">
        <v>26547</v>
      </c>
      <c r="B6507" s="21" t="s">
        <v>26548</v>
      </c>
      <c r="C6507" s="22" t="s">
        <v>149</v>
      </c>
      <c r="D6507" s="23" t="s">
        <v>26549</v>
      </c>
    </row>
    <row r="6508" spans="1:4" ht="33.950000000000003" customHeight="1" x14ac:dyDescent="0.2">
      <c r="A6508" s="20" t="s">
        <v>26550</v>
      </c>
      <c r="B6508" s="21" t="s">
        <v>26551</v>
      </c>
      <c r="C6508" s="22" t="s">
        <v>149</v>
      </c>
      <c r="D6508" s="23" t="s">
        <v>11253</v>
      </c>
    </row>
    <row r="6509" spans="1:4" ht="33.950000000000003" customHeight="1" x14ac:dyDescent="0.2">
      <c r="A6509" s="20" t="s">
        <v>26552</v>
      </c>
      <c r="B6509" s="21" t="s">
        <v>26553</v>
      </c>
      <c r="C6509" s="22" t="s">
        <v>149</v>
      </c>
      <c r="D6509" s="23" t="s">
        <v>10624</v>
      </c>
    </row>
    <row r="6510" spans="1:4" ht="33.950000000000003" customHeight="1" x14ac:dyDescent="0.2">
      <c r="A6510" s="20" t="s">
        <v>26554</v>
      </c>
      <c r="B6510" s="21" t="s">
        <v>26555</v>
      </c>
      <c r="C6510" s="22" t="s">
        <v>149</v>
      </c>
      <c r="D6510" s="23" t="s">
        <v>9940</v>
      </c>
    </row>
    <row r="6511" spans="1:4" ht="33.950000000000003" customHeight="1" x14ac:dyDescent="0.2">
      <c r="A6511" s="20" t="s">
        <v>26556</v>
      </c>
      <c r="B6511" s="21" t="s">
        <v>26557</v>
      </c>
      <c r="C6511" s="22" t="s">
        <v>97</v>
      </c>
      <c r="D6511" s="23" t="s">
        <v>26558</v>
      </c>
    </row>
    <row r="6512" spans="1:4" ht="33.950000000000003" customHeight="1" x14ac:dyDescent="0.2">
      <c r="A6512" s="20" t="s">
        <v>26559</v>
      </c>
      <c r="B6512" s="21" t="s">
        <v>26560</v>
      </c>
      <c r="C6512" s="22" t="s">
        <v>149</v>
      </c>
      <c r="D6512" s="23" t="s">
        <v>10582</v>
      </c>
    </row>
    <row r="6513" spans="1:4" ht="33.950000000000003" customHeight="1" x14ac:dyDescent="0.2">
      <c r="A6513" s="20" t="s">
        <v>26561</v>
      </c>
      <c r="B6513" s="21" t="s">
        <v>26562</v>
      </c>
      <c r="C6513" s="22" t="s">
        <v>149</v>
      </c>
      <c r="D6513" s="23" t="s">
        <v>8758</v>
      </c>
    </row>
    <row r="6514" spans="1:4" ht="33.950000000000003" customHeight="1" x14ac:dyDescent="0.2">
      <c r="A6514" s="20" t="s">
        <v>26563</v>
      </c>
      <c r="B6514" s="21" t="s">
        <v>26564</v>
      </c>
      <c r="C6514" s="22" t="s">
        <v>205</v>
      </c>
      <c r="D6514" s="23" t="s">
        <v>26565</v>
      </c>
    </row>
    <row r="6515" spans="1:4" ht="33.950000000000003" customHeight="1" x14ac:dyDescent="0.2">
      <c r="A6515" s="20" t="s">
        <v>26566</v>
      </c>
      <c r="B6515" s="21" t="s">
        <v>26567</v>
      </c>
      <c r="C6515" s="22" t="s">
        <v>228</v>
      </c>
      <c r="D6515" s="23" t="s">
        <v>20840</v>
      </c>
    </row>
    <row r="6516" spans="1:4" ht="33.950000000000003" customHeight="1" x14ac:dyDescent="0.2">
      <c r="A6516" s="20" t="s">
        <v>26568</v>
      </c>
      <c r="B6516" s="21" t="s">
        <v>26569</v>
      </c>
      <c r="C6516" s="22" t="s">
        <v>149</v>
      </c>
      <c r="D6516" s="23" t="s">
        <v>26570</v>
      </c>
    </row>
    <row r="6517" spans="1:4" ht="33.950000000000003" customHeight="1" x14ac:dyDescent="0.2">
      <c r="A6517" s="20" t="s">
        <v>26571</v>
      </c>
      <c r="B6517" s="21" t="s">
        <v>26572</v>
      </c>
      <c r="C6517" s="22" t="s">
        <v>205</v>
      </c>
      <c r="D6517" s="23" t="s">
        <v>26573</v>
      </c>
    </row>
    <row r="6518" spans="1:4" ht="33.950000000000003" customHeight="1" x14ac:dyDescent="0.2">
      <c r="A6518" s="20" t="s">
        <v>26574</v>
      </c>
      <c r="B6518" s="21" t="s">
        <v>26575</v>
      </c>
      <c r="C6518" s="22" t="s">
        <v>228</v>
      </c>
      <c r="D6518" s="23" t="s">
        <v>26576</v>
      </c>
    </row>
    <row r="6519" spans="1:4" ht="33.950000000000003" customHeight="1" x14ac:dyDescent="0.2">
      <c r="A6519" s="20" t="s">
        <v>26577</v>
      </c>
      <c r="B6519" s="21" t="s">
        <v>26578</v>
      </c>
      <c r="C6519" s="22" t="s">
        <v>228</v>
      </c>
      <c r="D6519" s="23" t="s">
        <v>13311</v>
      </c>
    </row>
    <row r="6520" spans="1:4" ht="33.950000000000003" customHeight="1" x14ac:dyDescent="0.2">
      <c r="A6520" s="20" t="s">
        <v>26579</v>
      </c>
      <c r="B6520" s="21" t="s">
        <v>26580</v>
      </c>
      <c r="C6520" s="22" t="s">
        <v>228</v>
      </c>
      <c r="D6520" s="23" t="s">
        <v>26581</v>
      </c>
    </row>
    <row r="6521" spans="1:4" ht="33.950000000000003" customHeight="1" x14ac:dyDescent="0.2">
      <c r="A6521" s="20" t="s">
        <v>26582</v>
      </c>
      <c r="B6521" s="21" t="s">
        <v>26583</v>
      </c>
      <c r="C6521" s="22" t="s">
        <v>228</v>
      </c>
      <c r="D6521" s="23" t="s">
        <v>26584</v>
      </c>
    </row>
    <row r="6522" spans="1:4" ht="33.950000000000003" customHeight="1" x14ac:dyDescent="0.2">
      <c r="A6522" s="20" t="s">
        <v>26585</v>
      </c>
      <c r="B6522" s="21" t="s">
        <v>26586</v>
      </c>
      <c r="C6522" s="22" t="s">
        <v>228</v>
      </c>
      <c r="D6522" s="23" t="s">
        <v>26587</v>
      </c>
    </row>
    <row r="6523" spans="1:4" ht="33.950000000000003" customHeight="1" x14ac:dyDescent="0.2">
      <c r="A6523" s="20" t="s">
        <v>26588</v>
      </c>
      <c r="B6523" s="21" t="s">
        <v>26589</v>
      </c>
      <c r="C6523" s="22" t="s">
        <v>228</v>
      </c>
      <c r="D6523" s="23" t="s">
        <v>26590</v>
      </c>
    </row>
    <row r="6524" spans="1:4" ht="33.950000000000003" customHeight="1" x14ac:dyDescent="0.2">
      <c r="A6524" s="20" t="s">
        <v>26591</v>
      </c>
      <c r="B6524" s="21" t="s">
        <v>26592</v>
      </c>
      <c r="C6524" s="22" t="s">
        <v>228</v>
      </c>
      <c r="D6524" s="23" t="s">
        <v>26593</v>
      </c>
    </row>
    <row r="6525" spans="1:4" ht="33.950000000000003" customHeight="1" x14ac:dyDescent="0.2">
      <c r="A6525" s="20" t="s">
        <v>26594</v>
      </c>
      <c r="B6525" s="21" t="s">
        <v>26595</v>
      </c>
      <c r="C6525" s="22" t="s">
        <v>228</v>
      </c>
      <c r="D6525" s="23" t="s">
        <v>26596</v>
      </c>
    </row>
    <row r="6526" spans="1:4" ht="33.950000000000003" customHeight="1" x14ac:dyDescent="0.2">
      <c r="A6526" s="20" t="s">
        <v>26597</v>
      </c>
      <c r="B6526" s="21" t="s">
        <v>26598</v>
      </c>
      <c r="C6526" s="22" t="s">
        <v>228</v>
      </c>
      <c r="D6526" s="23" t="s">
        <v>24821</v>
      </c>
    </row>
    <row r="6527" spans="1:4" ht="33.950000000000003" customHeight="1" x14ac:dyDescent="0.2">
      <c r="A6527" s="20" t="s">
        <v>26599</v>
      </c>
      <c r="B6527" s="21" t="s">
        <v>26600</v>
      </c>
      <c r="C6527" s="22" t="s">
        <v>149</v>
      </c>
      <c r="D6527" s="23" t="s">
        <v>11663</v>
      </c>
    </row>
    <row r="6528" spans="1:4" ht="33.950000000000003" customHeight="1" x14ac:dyDescent="0.2">
      <c r="A6528" s="20" t="s">
        <v>26601</v>
      </c>
      <c r="B6528" s="21" t="s">
        <v>26602</v>
      </c>
      <c r="C6528" s="22" t="s">
        <v>205</v>
      </c>
      <c r="D6528" s="23" t="s">
        <v>26603</v>
      </c>
    </row>
    <row r="6529" spans="1:4" ht="33.950000000000003" customHeight="1" x14ac:dyDescent="0.2">
      <c r="A6529" s="20" t="s">
        <v>26604</v>
      </c>
      <c r="B6529" s="21" t="s">
        <v>26605</v>
      </c>
      <c r="C6529" s="22" t="s">
        <v>149</v>
      </c>
      <c r="D6529" s="23" t="s">
        <v>26606</v>
      </c>
    </row>
    <row r="6530" spans="1:4" ht="33.950000000000003" customHeight="1" x14ac:dyDescent="0.2">
      <c r="A6530" s="20" t="s">
        <v>26607</v>
      </c>
      <c r="B6530" s="21" t="s">
        <v>26608</v>
      </c>
      <c r="C6530" s="22" t="s">
        <v>149</v>
      </c>
      <c r="D6530" s="23" t="s">
        <v>15122</v>
      </c>
    </row>
    <row r="6531" spans="1:4" ht="33.950000000000003" customHeight="1" x14ac:dyDescent="0.2">
      <c r="A6531" s="20" t="s">
        <v>26609</v>
      </c>
      <c r="B6531" s="21" t="s">
        <v>26610</v>
      </c>
      <c r="C6531" s="22" t="s">
        <v>149</v>
      </c>
      <c r="D6531" s="23" t="s">
        <v>26611</v>
      </c>
    </row>
    <row r="6532" spans="1:4" ht="33.950000000000003" customHeight="1" x14ac:dyDescent="0.2">
      <c r="A6532" s="20" t="s">
        <v>26612</v>
      </c>
      <c r="B6532" s="21" t="s">
        <v>26613</v>
      </c>
      <c r="C6532" s="22" t="s">
        <v>149</v>
      </c>
      <c r="D6532" s="23" t="s">
        <v>26614</v>
      </c>
    </row>
    <row r="6533" spans="1:4" ht="33.950000000000003" customHeight="1" x14ac:dyDescent="0.2">
      <c r="A6533" s="20" t="s">
        <v>26615</v>
      </c>
      <c r="B6533" s="21" t="s">
        <v>26616</v>
      </c>
      <c r="C6533" s="22" t="s">
        <v>149</v>
      </c>
      <c r="D6533" s="23" t="s">
        <v>26617</v>
      </c>
    </row>
    <row r="6534" spans="1:4" ht="33.950000000000003" customHeight="1" x14ac:dyDescent="0.2">
      <c r="A6534" s="20" t="s">
        <v>26618</v>
      </c>
      <c r="B6534" s="21" t="s">
        <v>26619</v>
      </c>
      <c r="C6534" s="22" t="s">
        <v>149</v>
      </c>
      <c r="D6534" s="23" t="s">
        <v>25194</v>
      </c>
    </row>
    <row r="6535" spans="1:4" ht="33.950000000000003" customHeight="1" x14ac:dyDescent="0.2">
      <c r="A6535" s="20" t="s">
        <v>26620</v>
      </c>
      <c r="B6535" s="21" t="s">
        <v>26621</v>
      </c>
      <c r="C6535" s="22" t="s">
        <v>149</v>
      </c>
      <c r="D6535" s="23" t="s">
        <v>26622</v>
      </c>
    </row>
    <row r="6536" spans="1:4" ht="33.950000000000003" customHeight="1" x14ac:dyDescent="0.2">
      <c r="A6536" s="20" t="s">
        <v>26623</v>
      </c>
      <c r="B6536" s="21" t="s">
        <v>26624</v>
      </c>
      <c r="C6536" s="22" t="s">
        <v>149</v>
      </c>
      <c r="D6536" s="23" t="s">
        <v>11770</v>
      </c>
    </row>
    <row r="6537" spans="1:4" ht="33.950000000000003" customHeight="1" x14ac:dyDescent="0.2">
      <c r="A6537" s="20" t="s">
        <v>26625</v>
      </c>
      <c r="B6537" s="21" t="s">
        <v>26626</v>
      </c>
      <c r="C6537" s="22" t="s">
        <v>149</v>
      </c>
      <c r="D6537" s="23" t="s">
        <v>16104</v>
      </c>
    </row>
    <row r="6538" spans="1:4" ht="33.950000000000003" customHeight="1" x14ac:dyDescent="0.2">
      <c r="A6538" s="20" t="s">
        <v>26627</v>
      </c>
      <c r="B6538" s="21" t="s">
        <v>26628</v>
      </c>
      <c r="C6538" s="22" t="s">
        <v>149</v>
      </c>
      <c r="D6538" s="23" t="s">
        <v>26629</v>
      </c>
    </row>
    <row r="6539" spans="1:4" ht="33.950000000000003" customHeight="1" x14ac:dyDescent="0.2">
      <c r="A6539" s="20" t="s">
        <v>26630</v>
      </c>
      <c r="B6539" s="21" t="s">
        <v>26631</v>
      </c>
      <c r="C6539" s="22" t="s">
        <v>149</v>
      </c>
      <c r="D6539" s="23" t="s">
        <v>26632</v>
      </c>
    </row>
    <row r="6540" spans="1:4" ht="33.950000000000003" customHeight="1" x14ac:dyDescent="0.2">
      <c r="A6540" s="20" t="s">
        <v>26633</v>
      </c>
      <c r="B6540" s="21" t="s">
        <v>26634</v>
      </c>
      <c r="C6540" s="22" t="s">
        <v>149</v>
      </c>
      <c r="D6540" s="23" t="s">
        <v>16250</v>
      </c>
    </row>
    <row r="6541" spans="1:4" ht="33.950000000000003" customHeight="1" x14ac:dyDescent="0.2">
      <c r="A6541" s="20" t="s">
        <v>26635</v>
      </c>
      <c r="B6541" s="21" t="s">
        <v>26636</v>
      </c>
      <c r="C6541" s="22" t="s">
        <v>149</v>
      </c>
      <c r="D6541" s="23" t="s">
        <v>26637</v>
      </c>
    </row>
    <row r="6542" spans="1:4" ht="33.950000000000003" customHeight="1" x14ac:dyDescent="0.2">
      <c r="A6542" s="20" t="s">
        <v>26638</v>
      </c>
      <c r="B6542" s="21" t="s">
        <v>26639</v>
      </c>
      <c r="C6542" s="22" t="s">
        <v>149</v>
      </c>
      <c r="D6542" s="23" t="s">
        <v>24931</v>
      </c>
    </row>
    <row r="6543" spans="1:4" ht="33.950000000000003" customHeight="1" x14ac:dyDescent="0.2">
      <c r="A6543" s="20" t="s">
        <v>26640</v>
      </c>
      <c r="B6543" s="21" t="s">
        <v>26641</v>
      </c>
      <c r="C6543" s="22" t="s">
        <v>149</v>
      </c>
      <c r="D6543" s="23" t="s">
        <v>26642</v>
      </c>
    </row>
    <row r="6544" spans="1:4" ht="33.950000000000003" customHeight="1" x14ac:dyDescent="0.2">
      <c r="A6544" s="20" t="s">
        <v>26643</v>
      </c>
      <c r="B6544" s="21" t="s">
        <v>26644</v>
      </c>
      <c r="C6544" s="22" t="s">
        <v>149</v>
      </c>
      <c r="D6544" s="23" t="s">
        <v>19021</v>
      </c>
    </row>
    <row r="6545" spans="1:4" ht="33.950000000000003" customHeight="1" x14ac:dyDescent="0.2">
      <c r="A6545" s="20" t="s">
        <v>26645</v>
      </c>
      <c r="B6545" s="21" t="s">
        <v>26646</v>
      </c>
      <c r="C6545" s="22" t="s">
        <v>149</v>
      </c>
      <c r="D6545" s="23" t="s">
        <v>26647</v>
      </c>
    </row>
    <row r="6546" spans="1:4" ht="33.950000000000003" customHeight="1" x14ac:dyDescent="0.2">
      <c r="A6546" s="20" t="s">
        <v>26648</v>
      </c>
      <c r="B6546" s="21" t="s">
        <v>26649</v>
      </c>
      <c r="C6546" s="22" t="s">
        <v>97</v>
      </c>
      <c r="D6546" s="23" t="s">
        <v>26650</v>
      </c>
    </row>
    <row r="6547" spans="1:4" ht="33.950000000000003" customHeight="1" x14ac:dyDescent="0.2">
      <c r="A6547" s="20" t="s">
        <v>26651</v>
      </c>
      <c r="B6547" s="21" t="s">
        <v>26652</v>
      </c>
      <c r="C6547" s="22" t="s">
        <v>97</v>
      </c>
      <c r="D6547" s="23" t="s">
        <v>26653</v>
      </c>
    </row>
    <row r="6548" spans="1:4" ht="33.950000000000003" customHeight="1" x14ac:dyDescent="0.2">
      <c r="A6548" s="20" t="s">
        <v>26654</v>
      </c>
      <c r="B6548" s="21" t="s">
        <v>26655</v>
      </c>
      <c r="C6548" s="22" t="s">
        <v>97</v>
      </c>
      <c r="D6548" s="23" t="s">
        <v>26656</v>
      </c>
    </row>
    <row r="6549" spans="1:4" ht="33.950000000000003" customHeight="1" x14ac:dyDescent="0.2">
      <c r="A6549" s="20" t="s">
        <v>26657</v>
      </c>
      <c r="B6549" s="21" t="s">
        <v>26658</v>
      </c>
      <c r="C6549" s="22" t="s">
        <v>97</v>
      </c>
      <c r="D6549" s="23" t="s">
        <v>26659</v>
      </c>
    </row>
    <row r="6550" spans="1:4" ht="33.950000000000003" customHeight="1" x14ac:dyDescent="0.2">
      <c r="A6550" s="20" t="s">
        <v>26660</v>
      </c>
      <c r="B6550" s="21" t="s">
        <v>26661</v>
      </c>
      <c r="C6550" s="22" t="s">
        <v>149</v>
      </c>
      <c r="D6550" s="23" t="s">
        <v>19297</v>
      </c>
    </row>
    <row r="6551" spans="1:4" ht="33.950000000000003" customHeight="1" x14ac:dyDescent="0.2">
      <c r="A6551" s="20" t="s">
        <v>26662</v>
      </c>
      <c r="B6551" s="21" t="s">
        <v>26663</v>
      </c>
      <c r="C6551" s="22" t="s">
        <v>97</v>
      </c>
      <c r="D6551" s="23" t="s">
        <v>26664</v>
      </c>
    </row>
    <row r="6552" spans="1:4" ht="33.950000000000003" customHeight="1" x14ac:dyDescent="0.2">
      <c r="A6552" s="20" t="s">
        <v>26665</v>
      </c>
      <c r="B6552" s="21" t="s">
        <v>26666</v>
      </c>
      <c r="C6552" s="22" t="s">
        <v>97</v>
      </c>
      <c r="D6552" s="23" t="s">
        <v>26667</v>
      </c>
    </row>
    <row r="6553" spans="1:4" ht="33.950000000000003" customHeight="1" x14ac:dyDescent="0.2">
      <c r="A6553" s="20" t="s">
        <v>26668</v>
      </c>
      <c r="B6553" s="21" t="s">
        <v>26669</v>
      </c>
      <c r="C6553" s="22" t="s">
        <v>97</v>
      </c>
      <c r="D6553" s="23" t="s">
        <v>26670</v>
      </c>
    </row>
    <row r="6554" spans="1:4" ht="33.950000000000003" customHeight="1" x14ac:dyDescent="0.2">
      <c r="A6554" s="20" t="s">
        <v>26671</v>
      </c>
      <c r="B6554" s="21" t="s">
        <v>26672</v>
      </c>
      <c r="C6554" s="22" t="s">
        <v>97</v>
      </c>
      <c r="D6554" s="23" t="s">
        <v>26673</v>
      </c>
    </row>
    <row r="6555" spans="1:4" ht="33.950000000000003" customHeight="1" x14ac:dyDescent="0.2">
      <c r="A6555" s="20" t="s">
        <v>26674</v>
      </c>
      <c r="B6555" s="21" t="s">
        <v>26675</v>
      </c>
      <c r="C6555" s="22" t="s">
        <v>97</v>
      </c>
      <c r="D6555" s="23" t="s">
        <v>10983</v>
      </c>
    </row>
    <row r="6556" spans="1:4" ht="33.950000000000003" customHeight="1" x14ac:dyDescent="0.2">
      <c r="A6556" s="20" t="s">
        <v>26676</v>
      </c>
      <c r="B6556" s="21" t="s">
        <v>26677</v>
      </c>
      <c r="C6556" s="22" t="s">
        <v>205</v>
      </c>
      <c r="D6556" s="23" t="s">
        <v>10553</v>
      </c>
    </row>
    <row r="6557" spans="1:4" ht="33.950000000000003" customHeight="1" x14ac:dyDescent="0.2">
      <c r="A6557" s="20" t="s">
        <v>26678</v>
      </c>
      <c r="B6557" s="21" t="s">
        <v>26679</v>
      </c>
      <c r="C6557" s="22" t="s">
        <v>205</v>
      </c>
      <c r="D6557" s="23" t="s">
        <v>11730</v>
      </c>
    </row>
    <row r="6558" spans="1:4" ht="33.950000000000003" customHeight="1" x14ac:dyDescent="0.2">
      <c r="A6558" s="20" t="s">
        <v>26680</v>
      </c>
      <c r="B6558" s="21" t="s">
        <v>26681</v>
      </c>
      <c r="C6558" s="22" t="s">
        <v>97</v>
      </c>
      <c r="D6558" s="23" t="s">
        <v>15193</v>
      </c>
    </row>
    <row r="6559" spans="1:4" ht="33.950000000000003" customHeight="1" x14ac:dyDescent="0.2">
      <c r="A6559" s="20" t="s">
        <v>26682</v>
      </c>
      <c r="B6559" s="21" t="s">
        <v>26683</v>
      </c>
      <c r="C6559" s="22" t="s">
        <v>97</v>
      </c>
      <c r="D6559" s="23" t="s">
        <v>26684</v>
      </c>
    </row>
    <row r="6560" spans="1:4" ht="33.950000000000003" customHeight="1" x14ac:dyDescent="0.2">
      <c r="A6560" s="20" t="s">
        <v>26685</v>
      </c>
      <c r="B6560" s="21" t="s">
        <v>26686</v>
      </c>
      <c r="C6560" s="22" t="s">
        <v>97</v>
      </c>
      <c r="D6560" s="23" t="s">
        <v>26687</v>
      </c>
    </row>
    <row r="6561" spans="1:4" ht="33.950000000000003" customHeight="1" x14ac:dyDescent="0.2">
      <c r="A6561" s="20" t="s">
        <v>26688</v>
      </c>
      <c r="B6561" s="21" t="s">
        <v>26689</v>
      </c>
      <c r="C6561" s="22" t="s">
        <v>97</v>
      </c>
      <c r="D6561" s="23" t="s">
        <v>16129</v>
      </c>
    </row>
    <row r="6562" spans="1:4" ht="33.950000000000003" customHeight="1" x14ac:dyDescent="0.2">
      <c r="A6562" s="20" t="s">
        <v>26690</v>
      </c>
      <c r="B6562" s="21" t="s">
        <v>26691</v>
      </c>
      <c r="C6562" s="22" t="s">
        <v>382</v>
      </c>
      <c r="D6562" s="23" t="s">
        <v>26692</v>
      </c>
    </row>
    <row r="6563" spans="1:4" ht="33.950000000000003" customHeight="1" x14ac:dyDescent="0.2">
      <c r="A6563" s="20" t="s">
        <v>26693</v>
      </c>
      <c r="B6563" s="21" t="s">
        <v>26694</v>
      </c>
      <c r="C6563" s="22" t="s">
        <v>97</v>
      </c>
      <c r="D6563" s="23" t="s">
        <v>18399</v>
      </c>
    </row>
    <row r="6564" spans="1:4" ht="33.950000000000003" customHeight="1" x14ac:dyDescent="0.2">
      <c r="A6564" s="20" t="s">
        <v>26695</v>
      </c>
      <c r="B6564" s="21" t="s">
        <v>26696</v>
      </c>
      <c r="C6564" s="22" t="s">
        <v>205</v>
      </c>
      <c r="D6564" s="23" t="s">
        <v>21914</v>
      </c>
    </row>
    <row r="6565" spans="1:4" ht="33.950000000000003" customHeight="1" x14ac:dyDescent="0.2">
      <c r="A6565" s="20" t="s">
        <v>26697</v>
      </c>
      <c r="B6565" s="21" t="s">
        <v>26698</v>
      </c>
      <c r="C6565" s="22" t="s">
        <v>97</v>
      </c>
      <c r="D6565" s="23" t="s">
        <v>26699</v>
      </c>
    </row>
    <row r="6566" spans="1:4" ht="33.950000000000003" customHeight="1" x14ac:dyDescent="0.2">
      <c r="A6566" s="20" t="s">
        <v>26700</v>
      </c>
      <c r="B6566" s="21" t="s">
        <v>26701</v>
      </c>
      <c r="C6566" s="22" t="s">
        <v>97</v>
      </c>
      <c r="D6566" s="23" t="s">
        <v>26702</v>
      </c>
    </row>
    <row r="6567" spans="1:4" ht="33.950000000000003" customHeight="1" x14ac:dyDescent="0.2">
      <c r="A6567" s="20" t="s">
        <v>26703</v>
      </c>
      <c r="B6567" s="21" t="s">
        <v>26704</v>
      </c>
      <c r="C6567" s="22" t="s">
        <v>97</v>
      </c>
      <c r="D6567" s="23" t="s">
        <v>26705</v>
      </c>
    </row>
    <row r="6568" spans="1:4" ht="33.950000000000003" customHeight="1" x14ac:dyDescent="0.2">
      <c r="A6568" s="20" t="s">
        <v>26706</v>
      </c>
      <c r="B6568" s="21" t="s">
        <v>26707</v>
      </c>
      <c r="C6568" s="22" t="s">
        <v>205</v>
      </c>
      <c r="D6568" s="23" t="s">
        <v>8740</v>
      </c>
    </row>
    <row r="6569" spans="1:4" ht="33.950000000000003" customHeight="1" x14ac:dyDescent="0.2">
      <c r="A6569" s="20" t="s">
        <v>26708</v>
      </c>
      <c r="B6569" s="21" t="s">
        <v>26709</v>
      </c>
      <c r="C6569" s="22" t="s">
        <v>205</v>
      </c>
      <c r="D6569" s="23" t="s">
        <v>10455</v>
      </c>
    </row>
    <row r="6570" spans="1:4" ht="33.950000000000003" customHeight="1" x14ac:dyDescent="0.2">
      <c r="A6570" s="20" t="s">
        <v>26710</v>
      </c>
      <c r="B6570" s="21" t="s">
        <v>26711</v>
      </c>
      <c r="C6570" s="22" t="s">
        <v>1017</v>
      </c>
      <c r="D6570" s="23" t="s">
        <v>11633</v>
      </c>
    </row>
    <row r="6571" spans="1:4" ht="33.950000000000003" customHeight="1" x14ac:dyDescent="0.2">
      <c r="A6571" s="20" t="s">
        <v>26712</v>
      </c>
      <c r="B6571" s="21" t="s">
        <v>26713</v>
      </c>
      <c r="C6571" s="22" t="s">
        <v>1017</v>
      </c>
      <c r="D6571" s="23" t="s">
        <v>26271</v>
      </c>
    </row>
    <row r="6572" spans="1:4" ht="33.950000000000003" customHeight="1" x14ac:dyDescent="0.2">
      <c r="A6572" s="20" t="s">
        <v>26714</v>
      </c>
      <c r="B6572" s="21" t="s">
        <v>26715</v>
      </c>
      <c r="C6572" s="22" t="s">
        <v>1017</v>
      </c>
      <c r="D6572" s="23" t="s">
        <v>26716</v>
      </c>
    </row>
    <row r="6573" spans="1:4" ht="33.950000000000003" customHeight="1" x14ac:dyDescent="0.2">
      <c r="A6573" s="20" t="s">
        <v>26717</v>
      </c>
      <c r="B6573" s="21" t="s">
        <v>26718</v>
      </c>
      <c r="C6573" s="22" t="s">
        <v>1017</v>
      </c>
      <c r="D6573" s="23" t="s">
        <v>26719</v>
      </c>
    </row>
    <row r="6574" spans="1:4" ht="33.950000000000003" customHeight="1" x14ac:dyDescent="0.2">
      <c r="A6574" s="20" t="s">
        <v>26720</v>
      </c>
      <c r="B6574" s="21" t="s">
        <v>26721</v>
      </c>
      <c r="C6574" s="22" t="s">
        <v>1017</v>
      </c>
      <c r="D6574" s="23" t="s">
        <v>26722</v>
      </c>
    </row>
    <row r="6575" spans="1:4" ht="33.950000000000003" customHeight="1" x14ac:dyDescent="0.2">
      <c r="A6575" s="20" t="s">
        <v>26723</v>
      </c>
      <c r="B6575" s="21" t="s">
        <v>26724</v>
      </c>
      <c r="C6575" s="22" t="s">
        <v>1017</v>
      </c>
      <c r="D6575" s="23" t="s">
        <v>10444</v>
      </c>
    </row>
    <row r="6576" spans="1:4" ht="33.950000000000003" customHeight="1" x14ac:dyDescent="0.2">
      <c r="A6576" s="20" t="s">
        <v>26725</v>
      </c>
      <c r="B6576" s="21" t="s">
        <v>26726</v>
      </c>
      <c r="C6576" s="22" t="s">
        <v>23585</v>
      </c>
      <c r="D6576" s="23" t="s">
        <v>11238</v>
      </c>
    </row>
    <row r="6577" spans="1:4" ht="33.950000000000003" customHeight="1" x14ac:dyDescent="0.2">
      <c r="A6577" s="20" t="s">
        <v>26727</v>
      </c>
      <c r="B6577" s="21" t="s">
        <v>26728</v>
      </c>
      <c r="C6577" s="22" t="s">
        <v>23585</v>
      </c>
      <c r="D6577" s="23" t="s">
        <v>26729</v>
      </c>
    </row>
    <row r="6578" spans="1:4" ht="33.950000000000003" customHeight="1" x14ac:dyDescent="0.2">
      <c r="A6578" s="20" t="s">
        <v>26730</v>
      </c>
      <c r="B6578" s="21" t="s">
        <v>26731</v>
      </c>
      <c r="C6578" s="22" t="s">
        <v>23585</v>
      </c>
      <c r="D6578" s="23" t="s">
        <v>11730</v>
      </c>
    </row>
    <row r="6579" spans="1:4" ht="33.950000000000003" customHeight="1" x14ac:dyDescent="0.2">
      <c r="A6579" s="20" t="s">
        <v>26732</v>
      </c>
      <c r="B6579" s="21" t="s">
        <v>26733</v>
      </c>
      <c r="C6579" s="22" t="s">
        <v>23585</v>
      </c>
      <c r="D6579" s="23" t="s">
        <v>26734</v>
      </c>
    </row>
    <row r="6580" spans="1:4" ht="33.950000000000003" customHeight="1" x14ac:dyDescent="0.2">
      <c r="A6580" s="20" t="s">
        <v>26735</v>
      </c>
      <c r="B6580" s="21" t="s">
        <v>26736</v>
      </c>
      <c r="C6580" s="22" t="s">
        <v>23585</v>
      </c>
      <c r="D6580" s="23" t="s">
        <v>26737</v>
      </c>
    </row>
    <row r="6581" spans="1:4" ht="33.950000000000003" customHeight="1" x14ac:dyDescent="0.2">
      <c r="A6581" s="20" t="s">
        <v>26738</v>
      </c>
      <c r="B6581" s="21" t="s">
        <v>26739</v>
      </c>
      <c r="C6581" s="22" t="s">
        <v>23585</v>
      </c>
      <c r="D6581" s="23" t="s">
        <v>10390</v>
      </c>
    </row>
    <row r="6582" spans="1:4" ht="33.950000000000003" customHeight="1" x14ac:dyDescent="0.2">
      <c r="A6582" s="20" t="s">
        <v>26740</v>
      </c>
      <c r="B6582" s="21" t="s">
        <v>26741</v>
      </c>
      <c r="C6582" s="22" t="s">
        <v>1017</v>
      </c>
      <c r="D6582" s="23" t="s">
        <v>26742</v>
      </c>
    </row>
    <row r="6583" spans="1:4" ht="33.950000000000003" customHeight="1" x14ac:dyDescent="0.2">
      <c r="A6583" s="20" t="s">
        <v>26743</v>
      </c>
      <c r="B6583" s="21" t="s">
        <v>26744</v>
      </c>
      <c r="C6583" s="22" t="s">
        <v>1017</v>
      </c>
      <c r="D6583" s="23" t="s">
        <v>26745</v>
      </c>
    </row>
    <row r="6584" spans="1:4" ht="33.950000000000003" customHeight="1" x14ac:dyDescent="0.2">
      <c r="A6584" s="20" t="s">
        <v>26746</v>
      </c>
      <c r="B6584" s="21" t="s">
        <v>26747</v>
      </c>
      <c r="C6584" s="22" t="s">
        <v>1017</v>
      </c>
      <c r="D6584" s="23" t="s">
        <v>23595</v>
      </c>
    </row>
    <row r="6585" spans="1:4" ht="33.950000000000003" customHeight="1" x14ac:dyDescent="0.2">
      <c r="A6585" s="20" t="s">
        <v>26748</v>
      </c>
      <c r="B6585" s="21" t="s">
        <v>26749</v>
      </c>
      <c r="C6585" s="22" t="s">
        <v>23585</v>
      </c>
      <c r="D6585" s="23" t="s">
        <v>26737</v>
      </c>
    </row>
    <row r="6586" spans="1:4" ht="33.950000000000003" customHeight="1" x14ac:dyDescent="0.2">
      <c r="A6586" s="20" t="s">
        <v>26750</v>
      </c>
      <c r="B6586" s="21" t="s">
        <v>26751</v>
      </c>
      <c r="C6586" s="22" t="s">
        <v>23585</v>
      </c>
      <c r="D6586" s="23" t="s">
        <v>11232</v>
      </c>
    </row>
    <row r="6587" spans="1:4" ht="33.950000000000003" customHeight="1" x14ac:dyDescent="0.2">
      <c r="A6587" s="20" t="s">
        <v>26752</v>
      </c>
      <c r="B6587" s="21" t="s">
        <v>26753</v>
      </c>
      <c r="C6587" s="22" t="s">
        <v>23585</v>
      </c>
      <c r="D6587" s="23" t="s">
        <v>9964</v>
      </c>
    </row>
    <row r="6588" spans="1:4" ht="33.950000000000003" customHeight="1" x14ac:dyDescent="0.2">
      <c r="A6588" s="20" t="s">
        <v>26754</v>
      </c>
      <c r="B6588" s="21" t="s">
        <v>26755</v>
      </c>
      <c r="C6588" s="22" t="s">
        <v>1017</v>
      </c>
      <c r="D6588" s="23" t="s">
        <v>26745</v>
      </c>
    </row>
    <row r="6589" spans="1:4" ht="33.950000000000003" customHeight="1" x14ac:dyDescent="0.2">
      <c r="A6589" s="20" t="s">
        <v>26756</v>
      </c>
      <c r="B6589" s="21" t="s">
        <v>26757</v>
      </c>
      <c r="C6589" s="22" t="s">
        <v>1017</v>
      </c>
      <c r="D6589" s="23" t="s">
        <v>26758</v>
      </c>
    </row>
    <row r="6590" spans="1:4" ht="33.950000000000003" customHeight="1" x14ac:dyDescent="0.2">
      <c r="A6590" s="20" t="s">
        <v>26759</v>
      </c>
      <c r="B6590" s="21" t="s">
        <v>26760</v>
      </c>
      <c r="C6590" s="22" t="s">
        <v>1017</v>
      </c>
      <c r="D6590" s="23" t="s">
        <v>26761</v>
      </c>
    </row>
    <row r="6591" spans="1:4" ht="33.950000000000003" customHeight="1" x14ac:dyDescent="0.2">
      <c r="A6591" s="20" t="s">
        <v>26762</v>
      </c>
      <c r="B6591" s="21" t="s">
        <v>26763</v>
      </c>
      <c r="C6591" s="22" t="s">
        <v>23585</v>
      </c>
      <c r="D6591" s="23" t="s">
        <v>11232</v>
      </c>
    </row>
    <row r="6592" spans="1:4" ht="33.950000000000003" customHeight="1" x14ac:dyDescent="0.2">
      <c r="A6592" s="20" t="s">
        <v>26764</v>
      </c>
      <c r="B6592" s="21" t="s">
        <v>26765</v>
      </c>
      <c r="C6592" s="22" t="s">
        <v>23585</v>
      </c>
      <c r="D6592" s="23" t="s">
        <v>8458</v>
      </c>
    </row>
    <row r="6593" spans="1:4" ht="33.950000000000003" customHeight="1" x14ac:dyDescent="0.2">
      <c r="A6593" s="20" t="s">
        <v>26766</v>
      </c>
      <c r="B6593" s="21" t="s">
        <v>26767</v>
      </c>
      <c r="C6593" s="22" t="s">
        <v>23585</v>
      </c>
      <c r="D6593" s="23" t="s">
        <v>26768</v>
      </c>
    </row>
    <row r="6594" spans="1:4" ht="33.950000000000003" customHeight="1" x14ac:dyDescent="0.2">
      <c r="A6594" s="20" t="s">
        <v>26769</v>
      </c>
      <c r="B6594" s="21" t="s">
        <v>26770</v>
      </c>
      <c r="C6594" s="22" t="s">
        <v>1017</v>
      </c>
      <c r="D6594" s="23" t="s">
        <v>11341</v>
      </c>
    </row>
    <row r="6595" spans="1:4" ht="33.950000000000003" customHeight="1" x14ac:dyDescent="0.2">
      <c r="A6595" s="20" t="s">
        <v>26771</v>
      </c>
      <c r="B6595" s="21" t="s">
        <v>26772</v>
      </c>
      <c r="C6595" s="22" t="s">
        <v>1017</v>
      </c>
      <c r="D6595" s="23" t="s">
        <v>26260</v>
      </c>
    </row>
    <row r="6596" spans="1:4" ht="33.950000000000003" customHeight="1" x14ac:dyDescent="0.2">
      <c r="A6596" s="20" t="s">
        <v>26773</v>
      </c>
      <c r="B6596" s="21" t="s">
        <v>26774</v>
      </c>
      <c r="C6596" s="22" t="s">
        <v>1017</v>
      </c>
      <c r="D6596" s="23" t="s">
        <v>26775</v>
      </c>
    </row>
    <row r="6597" spans="1:4" ht="33.950000000000003" customHeight="1" x14ac:dyDescent="0.2">
      <c r="A6597" s="20" t="s">
        <v>26776</v>
      </c>
      <c r="B6597" s="21" t="s">
        <v>26777</v>
      </c>
      <c r="C6597" s="22" t="s">
        <v>1017</v>
      </c>
      <c r="D6597" s="23" t="s">
        <v>11263</v>
      </c>
    </row>
    <row r="6598" spans="1:4" ht="33.950000000000003" customHeight="1" x14ac:dyDescent="0.2">
      <c r="A6598" s="20" t="s">
        <v>26778</v>
      </c>
      <c r="B6598" s="21" t="s">
        <v>26779</v>
      </c>
      <c r="C6598" s="22" t="s">
        <v>1017</v>
      </c>
      <c r="D6598" s="23" t="s">
        <v>26780</v>
      </c>
    </row>
    <row r="6599" spans="1:4" ht="33.950000000000003" customHeight="1" x14ac:dyDescent="0.2">
      <c r="A6599" s="20" t="s">
        <v>26781</v>
      </c>
      <c r="B6599" s="21" t="s">
        <v>26782</v>
      </c>
      <c r="C6599" s="22" t="s">
        <v>1017</v>
      </c>
      <c r="D6599" s="23" t="s">
        <v>11110</v>
      </c>
    </row>
    <row r="6600" spans="1:4" ht="33.950000000000003" customHeight="1" x14ac:dyDescent="0.2">
      <c r="A6600" s="20" t="s">
        <v>26783</v>
      </c>
      <c r="B6600" s="21" t="s">
        <v>26784</v>
      </c>
      <c r="C6600" s="22" t="s">
        <v>1017</v>
      </c>
      <c r="D6600" s="23" t="s">
        <v>16234</v>
      </c>
    </row>
    <row r="6601" spans="1:4" ht="33.950000000000003" customHeight="1" x14ac:dyDescent="0.2">
      <c r="A6601" s="20" t="s">
        <v>26785</v>
      </c>
      <c r="B6601" s="21" t="s">
        <v>26786</v>
      </c>
      <c r="C6601" s="22" t="s">
        <v>1017</v>
      </c>
      <c r="D6601" s="23" t="s">
        <v>11197</v>
      </c>
    </row>
    <row r="6602" spans="1:4" ht="33.950000000000003" customHeight="1" x14ac:dyDescent="0.2">
      <c r="A6602" s="20" t="s">
        <v>26787</v>
      </c>
      <c r="B6602" s="21" t="s">
        <v>26788</v>
      </c>
      <c r="C6602" s="22" t="s">
        <v>23585</v>
      </c>
      <c r="D6602" s="23" t="s">
        <v>11226</v>
      </c>
    </row>
    <row r="6603" spans="1:4" ht="33.950000000000003" customHeight="1" x14ac:dyDescent="0.2">
      <c r="A6603" s="20" t="s">
        <v>26789</v>
      </c>
      <c r="B6603" s="21" t="s">
        <v>26790</v>
      </c>
      <c r="C6603" s="22" t="s">
        <v>23585</v>
      </c>
      <c r="D6603" s="23" t="s">
        <v>26468</v>
      </c>
    </row>
    <row r="6604" spans="1:4" ht="33.950000000000003" customHeight="1" x14ac:dyDescent="0.2">
      <c r="A6604" s="20" t="s">
        <v>26791</v>
      </c>
      <c r="B6604" s="21" t="s">
        <v>26792</v>
      </c>
      <c r="C6604" s="22" t="s">
        <v>23585</v>
      </c>
      <c r="D6604" s="23" t="s">
        <v>26793</v>
      </c>
    </row>
    <row r="6605" spans="1:4" ht="33.950000000000003" customHeight="1" x14ac:dyDescent="0.2">
      <c r="A6605" s="20" t="s">
        <v>26794</v>
      </c>
      <c r="B6605" s="21" t="s">
        <v>26795</v>
      </c>
      <c r="C6605" s="22" t="s">
        <v>23585</v>
      </c>
      <c r="D6605" s="23" t="s">
        <v>26409</v>
      </c>
    </row>
    <row r="6606" spans="1:4" ht="33.950000000000003" customHeight="1" x14ac:dyDescent="0.2">
      <c r="A6606" s="20" t="s">
        <v>26796</v>
      </c>
      <c r="B6606" s="21" t="s">
        <v>26797</v>
      </c>
      <c r="C6606" s="22" t="s">
        <v>23585</v>
      </c>
      <c r="D6606" s="23" t="s">
        <v>8737</v>
      </c>
    </row>
    <row r="6607" spans="1:4" ht="33.950000000000003" customHeight="1" x14ac:dyDescent="0.2">
      <c r="A6607" s="20" t="s">
        <v>26798</v>
      </c>
      <c r="B6607" s="21" t="s">
        <v>26799</v>
      </c>
      <c r="C6607" s="22" t="s">
        <v>23585</v>
      </c>
      <c r="D6607" s="23" t="s">
        <v>8446</v>
      </c>
    </row>
    <row r="6608" spans="1:4" ht="33.950000000000003" customHeight="1" x14ac:dyDescent="0.2">
      <c r="A6608" s="20" t="s">
        <v>26800</v>
      </c>
      <c r="B6608" s="21" t="s">
        <v>26801</v>
      </c>
      <c r="C6608" s="22" t="s">
        <v>23585</v>
      </c>
      <c r="D6608" s="23" t="s">
        <v>11169</v>
      </c>
    </row>
    <row r="6609" spans="1:4" ht="33.950000000000003" customHeight="1" x14ac:dyDescent="0.2">
      <c r="A6609" s="20" t="s">
        <v>26802</v>
      </c>
      <c r="B6609" s="21" t="s">
        <v>26803</v>
      </c>
      <c r="C6609" s="22" t="s">
        <v>23585</v>
      </c>
      <c r="D6609" s="23" t="s">
        <v>26804</v>
      </c>
    </row>
    <row r="6610" spans="1:4" ht="33.950000000000003" customHeight="1" x14ac:dyDescent="0.2">
      <c r="A6610" s="20" t="s">
        <v>26805</v>
      </c>
      <c r="B6610" s="21" t="s">
        <v>26806</v>
      </c>
      <c r="C6610" s="22" t="s">
        <v>23585</v>
      </c>
      <c r="D6610" s="23" t="s">
        <v>26807</v>
      </c>
    </row>
    <row r="6611" spans="1:4" ht="33.950000000000003" customHeight="1" x14ac:dyDescent="0.2">
      <c r="A6611" s="20" t="s">
        <v>26808</v>
      </c>
      <c r="B6611" s="21" t="s">
        <v>26809</v>
      </c>
      <c r="C6611" s="22" t="s">
        <v>23585</v>
      </c>
      <c r="D6611" s="23" t="s">
        <v>26810</v>
      </c>
    </row>
    <row r="6612" spans="1:4" ht="33.950000000000003" customHeight="1" x14ac:dyDescent="0.2">
      <c r="A6612" s="20" t="s">
        <v>26811</v>
      </c>
      <c r="B6612" s="21" t="s">
        <v>26812</v>
      </c>
      <c r="C6612" s="22" t="s">
        <v>23585</v>
      </c>
      <c r="D6612" s="23" t="s">
        <v>17950</v>
      </c>
    </row>
    <row r="6613" spans="1:4" ht="33.950000000000003" customHeight="1" x14ac:dyDescent="0.2">
      <c r="A6613" s="20" t="s">
        <v>26813</v>
      </c>
      <c r="B6613" s="21" t="s">
        <v>26814</v>
      </c>
      <c r="C6613" s="22" t="s">
        <v>23585</v>
      </c>
      <c r="D6613" s="23" t="s">
        <v>26815</v>
      </c>
    </row>
    <row r="6614" spans="1:4" ht="33.950000000000003" customHeight="1" x14ac:dyDescent="0.2">
      <c r="A6614" s="20" t="s">
        <v>26816</v>
      </c>
      <c r="B6614" s="21" t="s">
        <v>26817</v>
      </c>
      <c r="C6614" s="22" t="s">
        <v>23585</v>
      </c>
      <c r="D6614" s="23" t="s">
        <v>10993</v>
      </c>
    </row>
    <row r="6615" spans="1:4" ht="33.950000000000003" customHeight="1" x14ac:dyDescent="0.2">
      <c r="A6615" s="20" t="s">
        <v>26818</v>
      </c>
      <c r="B6615" s="21" t="s">
        <v>26819</v>
      </c>
      <c r="C6615" s="22" t="s">
        <v>23585</v>
      </c>
      <c r="D6615" s="23" t="s">
        <v>24958</v>
      </c>
    </row>
    <row r="6616" spans="1:4" ht="33.950000000000003" customHeight="1" x14ac:dyDescent="0.2">
      <c r="A6616" s="20" t="s">
        <v>26820</v>
      </c>
      <c r="B6616" s="21" t="s">
        <v>26821</v>
      </c>
      <c r="C6616" s="22" t="s">
        <v>1017</v>
      </c>
      <c r="D6616" s="23" t="s">
        <v>26822</v>
      </c>
    </row>
    <row r="6617" spans="1:4" ht="33.950000000000003" customHeight="1" x14ac:dyDescent="0.2">
      <c r="A6617" s="20" t="s">
        <v>26823</v>
      </c>
      <c r="B6617" s="21" t="s">
        <v>26824</v>
      </c>
      <c r="C6617" s="22" t="s">
        <v>1017</v>
      </c>
      <c r="D6617" s="23" t="s">
        <v>26825</v>
      </c>
    </row>
    <row r="6618" spans="1:4" ht="33.950000000000003" customHeight="1" x14ac:dyDescent="0.2">
      <c r="A6618" s="20" t="s">
        <v>26826</v>
      </c>
      <c r="B6618" s="21" t="s">
        <v>26827</v>
      </c>
      <c r="C6618" s="22" t="s">
        <v>1017</v>
      </c>
      <c r="D6618" s="23" t="s">
        <v>24457</v>
      </c>
    </row>
    <row r="6619" spans="1:4" ht="33.950000000000003" customHeight="1" x14ac:dyDescent="0.2">
      <c r="A6619" s="20" t="s">
        <v>26828</v>
      </c>
      <c r="B6619" s="21" t="s">
        <v>26829</v>
      </c>
      <c r="C6619" s="22" t="s">
        <v>1017</v>
      </c>
      <c r="D6619" s="23" t="s">
        <v>24637</v>
      </c>
    </row>
    <row r="6620" spans="1:4" ht="33.950000000000003" customHeight="1" x14ac:dyDescent="0.2">
      <c r="A6620" s="20" t="s">
        <v>26830</v>
      </c>
      <c r="B6620" s="21" t="s">
        <v>26831</v>
      </c>
      <c r="C6620" s="22" t="s">
        <v>1017</v>
      </c>
      <c r="D6620" s="23" t="s">
        <v>26832</v>
      </c>
    </row>
    <row r="6621" spans="1:4" ht="33.950000000000003" customHeight="1" x14ac:dyDescent="0.2">
      <c r="A6621" s="20" t="s">
        <v>26833</v>
      </c>
      <c r="B6621" s="21" t="s">
        <v>26834</v>
      </c>
      <c r="C6621" s="22" t="s">
        <v>1017</v>
      </c>
      <c r="D6621" s="23" t="s">
        <v>26835</v>
      </c>
    </row>
    <row r="6622" spans="1:4" ht="33.950000000000003" customHeight="1" x14ac:dyDescent="0.2">
      <c r="A6622" s="20" t="s">
        <v>26836</v>
      </c>
      <c r="B6622" s="21" t="s">
        <v>26837</v>
      </c>
      <c r="C6622" s="22" t="s">
        <v>1017</v>
      </c>
      <c r="D6622" s="23" t="s">
        <v>10511</v>
      </c>
    </row>
    <row r="6623" spans="1:4" ht="33.950000000000003" customHeight="1" x14ac:dyDescent="0.2">
      <c r="A6623" s="20" t="s">
        <v>26838</v>
      </c>
      <c r="B6623" s="21" t="s">
        <v>26839</v>
      </c>
      <c r="C6623" s="22" t="s">
        <v>1017</v>
      </c>
      <c r="D6623" s="23" t="s">
        <v>26603</v>
      </c>
    </row>
    <row r="6624" spans="1:4" ht="33.950000000000003" customHeight="1" x14ac:dyDescent="0.2">
      <c r="A6624" s="20" t="s">
        <v>26840</v>
      </c>
      <c r="B6624" s="21" t="s">
        <v>26841</v>
      </c>
      <c r="C6624" s="22" t="s">
        <v>1017</v>
      </c>
      <c r="D6624" s="23" t="s">
        <v>26842</v>
      </c>
    </row>
    <row r="6625" spans="1:4" ht="33.950000000000003" customHeight="1" x14ac:dyDescent="0.2">
      <c r="A6625" s="20" t="s">
        <v>26843</v>
      </c>
      <c r="B6625" s="21" t="s">
        <v>26844</v>
      </c>
      <c r="C6625" s="22" t="s">
        <v>1017</v>
      </c>
      <c r="D6625" s="23" t="s">
        <v>18885</v>
      </c>
    </row>
    <row r="6626" spans="1:4" ht="33.950000000000003" customHeight="1" x14ac:dyDescent="0.2">
      <c r="A6626" s="20" t="s">
        <v>26845</v>
      </c>
      <c r="B6626" s="21" t="s">
        <v>26846</v>
      </c>
      <c r="C6626" s="22" t="s">
        <v>228</v>
      </c>
      <c r="D6626" s="23" t="s">
        <v>18885</v>
      </c>
    </row>
    <row r="6627" spans="1:4" ht="33.950000000000003" customHeight="1" x14ac:dyDescent="0.2">
      <c r="A6627" s="20" t="s">
        <v>26847</v>
      </c>
      <c r="B6627" s="21" t="s">
        <v>26848</v>
      </c>
      <c r="C6627" s="22" t="s">
        <v>228</v>
      </c>
      <c r="D6627" s="23" t="s">
        <v>26849</v>
      </c>
    </row>
    <row r="6628" spans="1:4" ht="33.950000000000003" customHeight="1" x14ac:dyDescent="0.2">
      <c r="A6628" s="20" t="s">
        <v>26850</v>
      </c>
      <c r="B6628" s="21" t="s">
        <v>26851</v>
      </c>
      <c r="C6628" s="22" t="s">
        <v>228</v>
      </c>
      <c r="D6628" s="23" t="s">
        <v>9247</v>
      </c>
    </row>
    <row r="6629" spans="1:4" ht="33.950000000000003" customHeight="1" x14ac:dyDescent="0.2">
      <c r="A6629" s="20" t="s">
        <v>26852</v>
      </c>
      <c r="B6629" s="21" t="s">
        <v>26853</v>
      </c>
      <c r="C6629" s="22" t="s">
        <v>23585</v>
      </c>
      <c r="D6629" s="23" t="s">
        <v>26854</v>
      </c>
    </row>
    <row r="6630" spans="1:4" ht="33.950000000000003" customHeight="1" x14ac:dyDescent="0.2">
      <c r="A6630" s="20" t="s">
        <v>26855</v>
      </c>
      <c r="B6630" s="21" t="s">
        <v>26856</v>
      </c>
      <c r="C6630" s="22" t="s">
        <v>23585</v>
      </c>
      <c r="D6630" s="23" t="s">
        <v>9824</v>
      </c>
    </row>
    <row r="6631" spans="1:4" ht="33.950000000000003" customHeight="1" x14ac:dyDescent="0.2">
      <c r="A6631" s="20" t="s">
        <v>26857</v>
      </c>
      <c r="B6631" s="21" t="s">
        <v>26858</v>
      </c>
      <c r="C6631" s="22" t="s">
        <v>23585</v>
      </c>
      <c r="D6631" s="23" t="s">
        <v>26859</v>
      </c>
    </row>
    <row r="6632" spans="1:4" ht="33.950000000000003" customHeight="1" x14ac:dyDescent="0.2">
      <c r="A6632" s="20" t="s">
        <v>26860</v>
      </c>
      <c r="B6632" s="21" t="s">
        <v>26861</v>
      </c>
      <c r="C6632" s="22" t="s">
        <v>23585</v>
      </c>
      <c r="D6632" s="23" t="s">
        <v>26745</v>
      </c>
    </row>
    <row r="6633" spans="1:4" ht="33.950000000000003" customHeight="1" x14ac:dyDescent="0.2">
      <c r="A6633" s="20" t="s">
        <v>26862</v>
      </c>
      <c r="B6633" s="21" t="s">
        <v>26863</v>
      </c>
      <c r="C6633" s="22" t="s">
        <v>23585</v>
      </c>
      <c r="D6633" s="23" t="s">
        <v>26864</v>
      </c>
    </row>
    <row r="6634" spans="1:4" ht="33.950000000000003" customHeight="1" x14ac:dyDescent="0.2">
      <c r="A6634" s="20" t="s">
        <v>26865</v>
      </c>
      <c r="B6634" s="21" t="s">
        <v>26866</v>
      </c>
      <c r="C6634" s="22" t="s">
        <v>23585</v>
      </c>
      <c r="D6634" s="23" t="s">
        <v>10017</v>
      </c>
    </row>
    <row r="6635" spans="1:4" ht="33.950000000000003" customHeight="1" x14ac:dyDescent="0.2">
      <c r="A6635" s="20" t="s">
        <v>26867</v>
      </c>
      <c r="B6635" s="21" t="s">
        <v>26868</v>
      </c>
      <c r="C6635" s="22" t="s">
        <v>23585</v>
      </c>
      <c r="D6635" s="23" t="s">
        <v>26869</v>
      </c>
    </row>
    <row r="6636" spans="1:4" ht="33.950000000000003" customHeight="1" x14ac:dyDescent="0.2">
      <c r="A6636" s="20" t="s">
        <v>26870</v>
      </c>
      <c r="B6636" s="21" t="s">
        <v>26871</v>
      </c>
      <c r="C6636" s="22" t="s">
        <v>23585</v>
      </c>
      <c r="D6636" s="23" t="s">
        <v>23595</v>
      </c>
    </row>
    <row r="6637" spans="1:4" ht="33.950000000000003" customHeight="1" x14ac:dyDescent="0.2">
      <c r="A6637" s="20" t="s">
        <v>26872</v>
      </c>
      <c r="B6637" s="21" t="s">
        <v>26873</v>
      </c>
      <c r="C6637" s="22" t="s">
        <v>1024</v>
      </c>
      <c r="D6637" s="23" t="s">
        <v>26874</v>
      </c>
    </row>
    <row r="6638" spans="1:4" ht="33.950000000000003" customHeight="1" x14ac:dyDescent="0.2">
      <c r="A6638" s="20" t="s">
        <v>26875</v>
      </c>
      <c r="B6638" s="21" t="s">
        <v>26876</v>
      </c>
      <c r="C6638" s="22" t="s">
        <v>1024</v>
      </c>
      <c r="D6638" s="23" t="s">
        <v>26877</v>
      </c>
    </row>
    <row r="6639" spans="1:4" ht="33.950000000000003" customHeight="1" x14ac:dyDescent="0.2">
      <c r="A6639" s="20" t="s">
        <v>26878</v>
      </c>
      <c r="B6639" s="21" t="s">
        <v>26879</v>
      </c>
      <c r="C6639" s="22" t="s">
        <v>1024</v>
      </c>
      <c r="D6639" s="23" t="s">
        <v>26880</v>
      </c>
    </row>
    <row r="6640" spans="1:4" ht="33.950000000000003" customHeight="1" x14ac:dyDescent="0.2">
      <c r="A6640" s="20" t="s">
        <v>26881</v>
      </c>
      <c r="B6640" s="21" t="s">
        <v>26882</v>
      </c>
      <c r="C6640" s="22" t="s">
        <v>228</v>
      </c>
      <c r="D6640" s="23" t="s">
        <v>26883</v>
      </c>
    </row>
    <row r="6641" spans="1:4" ht="33.950000000000003" customHeight="1" x14ac:dyDescent="0.2">
      <c r="A6641" s="20" t="s">
        <v>26884</v>
      </c>
      <c r="B6641" s="21" t="s">
        <v>26885</v>
      </c>
      <c r="C6641" s="22" t="s">
        <v>228</v>
      </c>
      <c r="D6641" s="23" t="s">
        <v>11087</v>
      </c>
    </row>
    <row r="6642" spans="1:4" ht="33.950000000000003" customHeight="1" x14ac:dyDescent="0.2">
      <c r="A6642" s="20" t="s">
        <v>26886</v>
      </c>
      <c r="B6642" s="21" t="s">
        <v>26887</v>
      </c>
      <c r="C6642" s="22" t="s">
        <v>228</v>
      </c>
      <c r="D6642" s="23" t="s">
        <v>26888</v>
      </c>
    </row>
    <row r="6643" spans="1:4" ht="33.950000000000003" customHeight="1" x14ac:dyDescent="0.2">
      <c r="A6643" s="20" t="s">
        <v>26889</v>
      </c>
      <c r="B6643" s="21" t="s">
        <v>26890</v>
      </c>
      <c r="C6643" s="22" t="s">
        <v>228</v>
      </c>
      <c r="D6643" s="23" t="s">
        <v>26891</v>
      </c>
    </row>
    <row r="6644" spans="1:4" ht="33.950000000000003" customHeight="1" x14ac:dyDescent="0.2">
      <c r="A6644" s="20" t="s">
        <v>26892</v>
      </c>
      <c r="B6644" s="21" t="s">
        <v>26893</v>
      </c>
      <c r="C6644" s="22" t="s">
        <v>228</v>
      </c>
      <c r="D6644" s="23" t="s">
        <v>26894</v>
      </c>
    </row>
    <row r="6645" spans="1:4" ht="33.950000000000003" customHeight="1" x14ac:dyDescent="0.2">
      <c r="A6645" s="20" t="s">
        <v>26895</v>
      </c>
      <c r="B6645" s="21" t="s">
        <v>26896</v>
      </c>
      <c r="C6645" s="22" t="s">
        <v>228</v>
      </c>
      <c r="D6645" s="23" t="s">
        <v>24555</v>
      </c>
    </row>
    <row r="6646" spans="1:4" ht="33.950000000000003" customHeight="1" x14ac:dyDescent="0.2">
      <c r="A6646" s="20" t="s">
        <v>26897</v>
      </c>
      <c r="B6646" s="21" t="s">
        <v>26898</v>
      </c>
      <c r="C6646" s="22" t="s">
        <v>228</v>
      </c>
      <c r="D6646" s="23" t="s">
        <v>19552</v>
      </c>
    </row>
    <row r="6647" spans="1:4" ht="33.950000000000003" customHeight="1" x14ac:dyDescent="0.2">
      <c r="A6647" s="20" t="s">
        <v>26899</v>
      </c>
      <c r="B6647" s="21" t="s">
        <v>26900</v>
      </c>
      <c r="C6647" s="22" t="s">
        <v>228</v>
      </c>
      <c r="D6647" s="23" t="s">
        <v>18933</v>
      </c>
    </row>
    <row r="6648" spans="1:4" ht="33.950000000000003" customHeight="1" x14ac:dyDescent="0.2">
      <c r="A6648" s="20" t="s">
        <v>26901</v>
      </c>
      <c r="B6648" s="21" t="s">
        <v>26902</v>
      </c>
      <c r="C6648" s="22" t="s">
        <v>228</v>
      </c>
      <c r="D6648" s="23" t="s">
        <v>10559</v>
      </c>
    </row>
    <row r="6649" spans="1:4" ht="33.950000000000003" customHeight="1" x14ac:dyDescent="0.2">
      <c r="A6649" s="20" t="s">
        <v>26903</v>
      </c>
      <c r="B6649" s="21" t="s">
        <v>26904</v>
      </c>
      <c r="C6649" s="22" t="s">
        <v>228</v>
      </c>
      <c r="D6649" s="23" t="s">
        <v>19083</v>
      </c>
    </row>
    <row r="6650" spans="1:4" ht="33.950000000000003" customHeight="1" x14ac:dyDescent="0.2">
      <c r="A6650" s="20" t="s">
        <v>26905</v>
      </c>
      <c r="B6650" s="21" t="s">
        <v>26906</v>
      </c>
      <c r="C6650" s="22" t="s">
        <v>228</v>
      </c>
      <c r="D6650" s="23" t="s">
        <v>11282</v>
      </c>
    </row>
    <row r="6651" spans="1:4" ht="33.950000000000003" customHeight="1" x14ac:dyDescent="0.2">
      <c r="A6651" s="20" t="s">
        <v>26907</v>
      </c>
      <c r="B6651" s="21" t="s">
        <v>26908</v>
      </c>
      <c r="C6651" s="22" t="s">
        <v>228</v>
      </c>
      <c r="D6651" s="23" t="s">
        <v>19925</v>
      </c>
    </row>
    <row r="6652" spans="1:4" ht="33.950000000000003" customHeight="1" x14ac:dyDescent="0.2">
      <c r="A6652" s="20" t="s">
        <v>26909</v>
      </c>
      <c r="B6652" s="21" t="s">
        <v>26910</v>
      </c>
      <c r="C6652" s="22" t="s">
        <v>228</v>
      </c>
      <c r="D6652" s="23" t="s">
        <v>26911</v>
      </c>
    </row>
    <row r="6653" spans="1:4" ht="33.950000000000003" customHeight="1" x14ac:dyDescent="0.2">
      <c r="A6653" s="20" t="s">
        <v>26912</v>
      </c>
      <c r="B6653" s="21" t="s">
        <v>26913</v>
      </c>
      <c r="C6653" s="22" t="s">
        <v>1024</v>
      </c>
      <c r="D6653" s="23" t="s">
        <v>8389</v>
      </c>
    </row>
    <row r="6654" spans="1:4" ht="33.950000000000003" customHeight="1" x14ac:dyDescent="0.2">
      <c r="A6654" s="20" t="s">
        <v>26914</v>
      </c>
      <c r="B6654" s="21" t="s">
        <v>26915</v>
      </c>
      <c r="C6654" s="22" t="s">
        <v>1024</v>
      </c>
      <c r="D6654" s="23" t="s">
        <v>22704</v>
      </c>
    </row>
    <row r="6655" spans="1:4" ht="33.950000000000003" customHeight="1" x14ac:dyDescent="0.2">
      <c r="A6655" s="20" t="s">
        <v>26916</v>
      </c>
      <c r="B6655" s="21" t="s">
        <v>26917</v>
      </c>
      <c r="C6655" s="22" t="s">
        <v>1024</v>
      </c>
      <c r="D6655" s="23" t="s">
        <v>8389</v>
      </c>
    </row>
    <row r="6656" spans="1:4" ht="33.950000000000003" customHeight="1" x14ac:dyDescent="0.2">
      <c r="A6656" s="20" t="s">
        <v>26918</v>
      </c>
      <c r="B6656" s="21" t="s">
        <v>26919</v>
      </c>
      <c r="C6656" s="22" t="s">
        <v>1024</v>
      </c>
      <c r="D6656" s="23" t="s">
        <v>26920</v>
      </c>
    </row>
    <row r="6657" spans="1:4" ht="33.950000000000003" customHeight="1" x14ac:dyDescent="0.2">
      <c r="A6657" s="20" t="s">
        <v>26921</v>
      </c>
      <c r="B6657" s="21" t="s">
        <v>26922</v>
      </c>
      <c r="C6657" s="22" t="s">
        <v>1024</v>
      </c>
      <c r="D6657" s="23" t="s">
        <v>8386</v>
      </c>
    </row>
    <row r="6658" spans="1:4" ht="33.950000000000003" customHeight="1" x14ac:dyDescent="0.2">
      <c r="A6658" s="20" t="s">
        <v>26923</v>
      </c>
      <c r="B6658" s="21" t="s">
        <v>26924</v>
      </c>
      <c r="C6658" s="22" t="s">
        <v>1024</v>
      </c>
      <c r="D6658" s="23" t="s">
        <v>11336</v>
      </c>
    </row>
    <row r="6659" spans="1:4" ht="33.950000000000003" customHeight="1" x14ac:dyDescent="0.2">
      <c r="A6659" s="20" t="s">
        <v>26925</v>
      </c>
      <c r="B6659" s="21" t="s">
        <v>26926</v>
      </c>
      <c r="C6659" s="22" t="s">
        <v>1024</v>
      </c>
      <c r="D6659" s="23" t="s">
        <v>11600</v>
      </c>
    </row>
    <row r="6660" spans="1:4" ht="33.950000000000003" customHeight="1" x14ac:dyDescent="0.2">
      <c r="A6660" s="20" t="s">
        <v>26927</v>
      </c>
      <c r="B6660" s="21" t="s">
        <v>26928</v>
      </c>
      <c r="C6660" s="22" t="s">
        <v>1024</v>
      </c>
      <c r="D6660" s="23" t="s">
        <v>26929</v>
      </c>
    </row>
    <row r="6661" spans="1:4" ht="33.950000000000003" customHeight="1" x14ac:dyDescent="0.2">
      <c r="A6661" s="20" t="s">
        <v>26930</v>
      </c>
      <c r="B6661" s="21" t="s">
        <v>26931</v>
      </c>
      <c r="C6661" s="22" t="s">
        <v>1024</v>
      </c>
      <c r="D6661" s="23" t="s">
        <v>11139</v>
      </c>
    </row>
    <row r="6662" spans="1:4" ht="33.950000000000003" customHeight="1" x14ac:dyDescent="0.2">
      <c r="A6662" s="20" t="s">
        <v>26932</v>
      </c>
      <c r="B6662" s="21" t="s">
        <v>26933</v>
      </c>
      <c r="C6662" s="22" t="s">
        <v>1024</v>
      </c>
      <c r="D6662" s="23" t="s">
        <v>9676</v>
      </c>
    </row>
    <row r="6663" spans="1:4" ht="33.950000000000003" customHeight="1" x14ac:dyDescent="0.2">
      <c r="A6663" s="20" t="s">
        <v>26934</v>
      </c>
      <c r="B6663" s="21" t="s">
        <v>26935</v>
      </c>
      <c r="C6663" s="22" t="s">
        <v>1024</v>
      </c>
      <c r="D6663" s="23" t="s">
        <v>8191</v>
      </c>
    </row>
    <row r="6664" spans="1:4" ht="33.950000000000003" customHeight="1" x14ac:dyDescent="0.2">
      <c r="A6664" s="20" t="s">
        <v>26936</v>
      </c>
      <c r="B6664" s="21" t="s">
        <v>26937</v>
      </c>
      <c r="C6664" s="22" t="s">
        <v>1024</v>
      </c>
      <c r="D6664" s="23" t="s">
        <v>21806</v>
      </c>
    </row>
    <row r="6665" spans="1:4" ht="33.950000000000003" customHeight="1" x14ac:dyDescent="0.2">
      <c r="A6665" s="20" t="s">
        <v>26938</v>
      </c>
      <c r="B6665" s="21" t="s">
        <v>26939</v>
      </c>
      <c r="C6665" s="22" t="s">
        <v>1024</v>
      </c>
      <c r="D6665" s="23" t="s">
        <v>19046</v>
      </c>
    </row>
    <row r="6666" spans="1:4" ht="33.950000000000003" customHeight="1" x14ac:dyDescent="0.2">
      <c r="A6666" s="20" t="s">
        <v>26940</v>
      </c>
      <c r="B6666" s="21" t="s">
        <v>26941</v>
      </c>
      <c r="C6666" s="22" t="s">
        <v>1024</v>
      </c>
      <c r="D6666" s="23" t="s">
        <v>11142</v>
      </c>
    </row>
    <row r="6667" spans="1:4" ht="33.950000000000003" customHeight="1" x14ac:dyDescent="0.2">
      <c r="A6667" s="20" t="s">
        <v>26942</v>
      </c>
      <c r="B6667" s="21" t="s">
        <v>26943</v>
      </c>
      <c r="C6667" s="22" t="s">
        <v>1024</v>
      </c>
      <c r="D6667" s="23" t="s">
        <v>23358</v>
      </c>
    </row>
    <row r="6668" spans="1:4" ht="33.950000000000003" customHeight="1" x14ac:dyDescent="0.2">
      <c r="A6668" s="20" t="s">
        <v>26944</v>
      </c>
      <c r="B6668" s="21" t="s">
        <v>26945</v>
      </c>
      <c r="C6668" s="22" t="s">
        <v>1024</v>
      </c>
      <c r="D6668" s="23" t="s">
        <v>10441</v>
      </c>
    </row>
    <row r="6669" spans="1:4" ht="33.950000000000003" customHeight="1" x14ac:dyDescent="0.2">
      <c r="A6669" s="20" t="s">
        <v>26946</v>
      </c>
      <c r="B6669" s="21" t="s">
        <v>26947</v>
      </c>
      <c r="C6669" s="22" t="s">
        <v>228</v>
      </c>
      <c r="D6669" s="23" t="s">
        <v>21212</v>
      </c>
    </row>
    <row r="6670" spans="1:4" ht="33.950000000000003" customHeight="1" x14ac:dyDescent="0.2">
      <c r="A6670" s="20" t="s">
        <v>26948</v>
      </c>
      <c r="B6670" s="21" t="s">
        <v>26949</v>
      </c>
      <c r="C6670" s="22" t="s">
        <v>228</v>
      </c>
      <c r="D6670" s="23" t="s">
        <v>26950</v>
      </c>
    </row>
    <row r="6671" spans="1:4" ht="33.950000000000003" customHeight="1" x14ac:dyDescent="0.2">
      <c r="A6671" s="20" t="s">
        <v>26951</v>
      </c>
      <c r="B6671" s="21" t="s">
        <v>26952</v>
      </c>
      <c r="C6671" s="22" t="s">
        <v>228</v>
      </c>
      <c r="D6671" s="23" t="s">
        <v>26953</v>
      </c>
    </row>
    <row r="6672" spans="1:4" ht="33.950000000000003" customHeight="1" x14ac:dyDescent="0.2">
      <c r="A6672" s="20" t="s">
        <v>26954</v>
      </c>
      <c r="B6672" s="21" t="s">
        <v>26955</v>
      </c>
      <c r="C6672" s="22" t="s">
        <v>228</v>
      </c>
      <c r="D6672" s="23" t="s">
        <v>16104</v>
      </c>
    </row>
    <row r="6673" spans="1:4" ht="33.950000000000003" customHeight="1" x14ac:dyDescent="0.2">
      <c r="A6673" s="20" t="s">
        <v>26956</v>
      </c>
      <c r="B6673" s="21" t="s">
        <v>26957</v>
      </c>
      <c r="C6673" s="22" t="s">
        <v>1024</v>
      </c>
      <c r="D6673" s="23" t="s">
        <v>26958</v>
      </c>
    </row>
    <row r="6674" spans="1:4" ht="33.950000000000003" customHeight="1" x14ac:dyDescent="0.2">
      <c r="A6674" s="20" t="s">
        <v>26959</v>
      </c>
      <c r="B6674" s="21" t="s">
        <v>26960</v>
      </c>
      <c r="C6674" s="22" t="s">
        <v>1024</v>
      </c>
      <c r="D6674" s="23" t="s">
        <v>15327</v>
      </c>
    </row>
    <row r="6675" spans="1:4" ht="33.950000000000003" customHeight="1" x14ac:dyDescent="0.2">
      <c r="A6675" s="20" t="s">
        <v>26961</v>
      </c>
      <c r="B6675" s="21" t="s">
        <v>26962</v>
      </c>
      <c r="C6675" s="22" t="s">
        <v>1024</v>
      </c>
      <c r="D6675" s="23" t="s">
        <v>26963</v>
      </c>
    </row>
    <row r="6676" spans="1:4" ht="33.950000000000003" customHeight="1" x14ac:dyDescent="0.2">
      <c r="A6676" s="20" t="s">
        <v>26964</v>
      </c>
      <c r="B6676" s="21" t="s">
        <v>26965</v>
      </c>
      <c r="C6676" s="22" t="s">
        <v>1024</v>
      </c>
      <c r="D6676" s="23" t="s">
        <v>26966</v>
      </c>
    </row>
    <row r="6677" spans="1:4" ht="33.950000000000003" customHeight="1" x14ac:dyDescent="0.2">
      <c r="A6677" s="20" t="s">
        <v>26967</v>
      </c>
      <c r="B6677" s="21" t="s">
        <v>26968</v>
      </c>
      <c r="C6677" s="22" t="s">
        <v>1024</v>
      </c>
      <c r="D6677" s="23" t="s">
        <v>16999</v>
      </c>
    </row>
    <row r="6678" spans="1:4" ht="33.950000000000003" customHeight="1" x14ac:dyDescent="0.2">
      <c r="A6678" s="20" t="s">
        <v>26969</v>
      </c>
      <c r="B6678" s="21" t="s">
        <v>26970</v>
      </c>
      <c r="C6678" s="22" t="s">
        <v>1024</v>
      </c>
      <c r="D6678" s="23" t="s">
        <v>9981</v>
      </c>
    </row>
    <row r="6679" spans="1:4" ht="33.950000000000003" customHeight="1" x14ac:dyDescent="0.2">
      <c r="A6679" s="20" t="s">
        <v>26971</v>
      </c>
      <c r="B6679" s="21" t="s">
        <v>26972</v>
      </c>
      <c r="C6679" s="22" t="s">
        <v>1024</v>
      </c>
      <c r="D6679" s="23" t="s">
        <v>16459</v>
      </c>
    </row>
    <row r="6680" spans="1:4" ht="33.950000000000003" customHeight="1" x14ac:dyDescent="0.2">
      <c r="A6680" s="20" t="s">
        <v>26973</v>
      </c>
      <c r="B6680" s="21" t="s">
        <v>26974</v>
      </c>
      <c r="C6680" s="22" t="s">
        <v>1024</v>
      </c>
      <c r="D6680" s="23" t="s">
        <v>26975</v>
      </c>
    </row>
    <row r="6681" spans="1:4" ht="33.950000000000003" customHeight="1" x14ac:dyDescent="0.2">
      <c r="A6681" s="20" t="s">
        <v>26976</v>
      </c>
      <c r="B6681" s="21" t="s">
        <v>26977</v>
      </c>
      <c r="C6681" s="22" t="s">
        <v>1024</v>
      </c>
      <c r="D6681" s="23" t="s">
        <v>26978</v>
      </c>
    </row>
    <row r="6682" spans="1:4" ht="33.950000000000003" customHeight="1" x14ac:dyDescent="0.2">
      <c r="A6682" s="20" t="s">
        <v>26979</v>
      </c>
      <c r="B6682" s="21" t="s">
        <v>26980</v>
      </c>
      <c r="C6682" s="22" t="s">
        <v>1024</v>
      </c>
      <c r="D6682" s="23" t="s">
        <v>19393</v>
      </c>
    </row>
    <row r="6683" spans="1:4" ht="33.950000000000003" customHeight="1" x14ac:dyDescent="0.2">
      <c r="A6683" s="20" t="s">
        <v>26981</v>
      </c>
      <c r="B6683" s="21" t="s">
        <v>26982</v>
      </c>
      <c r="C6683" s="22" t="s">
        <v>1024</v>
      </c>
      <c r="D6683" s="23" t="s">
        <v>9546</v>
      </c>
    </row>
    <row r="6684" spans="1:4" ht="33.950000000000003" customHeight="1" x14ac:dyDescent="0.2">
      <c r="A6684" s="20" t="s">
        <v>26983</v>
      </c>
      <c r="B6684" s="21" t="s">
        <v>26984</v>
      </c>
      <c r="C6684" s="22" t="s">
        <v>1024</v>
      </c>
      <c r="D6684" s="23" t="s">
        <v>26985</v>
      </c>
    </row>
    <row r="6685" spans="1:4" ht="33.950000000000003" customHeight="1" x14ac:dyDescent="0.2">
      <c r="A6685" s="20" t="s">
        <v>26986</v>
      </c>
      <c r="B6685" s="21" t="s">
        <v>26987</v>
      </c>
      <c r="C6685" s="22" t="s">
        <v>1024</v>
      </c>
      <c r="D6685" s="23" t="s">
        <v>24513</v>
      </c>
    </row>
    <row r="6686" spans="1:4" ht="33.950000000000003" customHeight="1" x14ac:dyDescent="0.2">
      <c r="A6686" s="20" t="s">
        <v>26988</v>
      </c>
      <c r="B6686" s="21" t="s">
        <v>26989</v>
      </c>
      <c r="C6686" s="22" t="s">
        <v>1024</v>
      </c>
      <c r="D6686" s="23" t="s">
        <v>26990</v>
      </c>
    </row>
    <row r="6687" spans="1:4" ht="33.950000000000003" customHeight="1" x14ac:dyDescent="0.2">
      <c r="A6687" s="20" t="s">
        <v>26991</v>
      </c>
      <c r="B6687" s="21" t="s">
        <v>26992</v>
      </c>
      <c r="C6687" s="22" t="s">
        <v>1024</v>
      </c>
      <c r="D6687" s="23" t="s">
        <v>26993</v>
      </c>
    </row>
    <row r="6688" spans="1:4" ht="33.950000000000003" customHeight="1" x14ac:dyDescent="0.2">
      <c r="A6688" s="20" t="s">
        <v>26994</v>
      </c>
      <c r="B6688" s="21" t="s">
        <v>26995</v>
      </c>
      <c r="C6688" s="22" t="s">
        <v>1024</v>
      </c>
      <c r="D6688" s="23" t="s">
        <v>26996</v>
      </c>
    </row>
    <row r="6689" spans="1:4" ht="33.950000000000003" customHeight="1" x14ac:dyDescent="0.2">
      <c r="A6689" s="20" t="s">
        <v>26997</v>
      </c>
      <c r="B6689" s="21" t="s">
        <v>26998</v>
      </c>
      <c r="C6689" s="22" t="s">
        <v>1024</v>
      </c>
      <c r="D6689" s="23" t="s">
        <v>26999</v>
      </c>
    </row>
    <row r="6690" spans="1:4" ht="33.950000000000003" customHeight="1" x14ac:dyDescent="0.2">
      <c r="A6690" s="20" t="s">
        <v>27000</v>
      </c>
      <c r="B6690" s="21" t="s">
        <v>27001</v>
      </c>
      <c r="C6690" s="22" t="s">
        <v>1024</v>
      </c>
      <c r="D6690" s="23" t="s">
        <v>20891</v>
      </c>
    </row>
    <row r="6691" spans="1:4" ht="33.950000000000003" customHeight="1" x14ac:dyDescent="0.2">
      <c r="A6691" s="20" t="s">
        <v>27002</v>
      </c>
      <c r="B6691" s="21" t="s">
        <v>27003</v>
      </c>
      <c r="C6691" s="22" t="s">
        <v>1024</v>
      </c>
      <c r="D6691" s="23" t="s">
        <v>27004</v>
      </c>
    </row>
    <row r="6692" spans="1:4" ht="33.950000000000003" customHeight="1" x14ac:dyDescent="0.2">
      <c r="A6692" s="20" t="s">
        <v>27005</v>
      </c>
      <c r="B6692" s="21" t="s">
        <v>27006</v>
      </c>
      <c r="C6692" s="22" t="s">
        <v>1024</v>
      </c>
      <c r="D6692" s="23" t="s">
        <v>27007</v>
      </c>
    </row>
    <row r="6693" spans="1:4" ht="33.950000000000003" customHeight="1" x14ac:dyDescent="0.2">
      <c r="A6693" s="20" t="s">
        <v>27008</v>
      </c>
      <c r="B6693" s="21" t="s">
        <v>27009</v>
      </c>
      <c r="C6693" s="22" t="s">
        <v>1024</v>
      </c>
      <c r="D6693" s="23" t="s">
        <v>18760</v>
      </c>
    </row>
    <row r="6694" spans="1:4" ht="33.950000000000003" customHeight="1" x14ac:dyDescent="0.2">
      <c r="A6694" s="20" t="s">
        <v>27010</v>
      </c>
      <c r="B6694" s="21" t="s">
        <v>27011</v>
      </c>
      <c r="C6694" s="22" t="s">
        <v>1024</v>
      </c>
      <c r="D6694" s="23" t="s">
        <v>8497</v>
      </c>
    </row>
    <row r="6695" spans="1:4" ht="33.950000000000003" customHeight="1" x14ac:dyDescent="0.2">
      <c r="A6695" s="20" t="s">
        <v>27012</v>
      </c>
      <c r="B6695" s="21" t="s">
        <v>27013</v>
      </c>
      <c r="C6695" s="22" t="s">
        <v>1024</v>
      </c>
      <c r="D6695" s="23" t="s">
        <v>9705</v>
      </c>
    </row>
    <row r="6696" spans="1:4" ht="33.950000000000003" customHeight="1" x14ac:dyDescent="0.2">
      <c r="A6696" s="20" t="s">
        <v>27014</v>
      </c>
      <c r="B6696" s="21" t="s">
        <v>27015</v>
      </c>
      <c r="C6696" s="22" t="s">
        <v>1024</v>
      </c>
      <c r="D6696" s="23" t="s">
        <v>27016</v>
      </c>
    </row>
    <row r="6697" spans="1:4" ht="33.950000000000003" customHeight="1" x14ac:dyDescent="0.2">
      <c r="A6697" s="20" t="s">
        <v>27017</v>
      </c>
      <c r="B6697" s="21" t="s">
        <v>27018</v>
      </c>
      <c r="C6697" s="22" t="s">
        <v>1024</v>
      </c>
      <c r="D6697" s="23" t="s">
        <v>27019</v>
      </c>
    </row>
    <row r="6698" spans="1:4" ht="33.950000000000003" customHeight="1" x14ac:dyDescent="0.2">
      <c r="A6698" s="20" t="s">
        <v>27020</v>
      </c>
      <c r="B6698" s="21" t="s">
        <v>27021</v>
      </c>
      <c r="C6698" s="22" t="s">
        <v>1024</v>
      </c>
      <c r="D6698" s="23" t="s">
        <v>12008</v>
      </c>
    </row>
    <row r="6699" spans="1:4" ht="33.950000000000003" customHeight="1" x14ac:dyDescent="0.2">
      <c r="A6699" s="20" t="s">
        <v>27022</v>
      </c>
      <c r="B6699" s="21" t="s">
        <v>27023</v>
      </c>
      <c r="C6699" s="22" t="s">
        <v>1024</v>
      </c>
      <c r="D6699" s="23" t="s">
        <v>27024</v>
      </c>
    </row>
    <row r="6700" spans="1:4" ht="33.950000000000003" customHeight="1" x14ac:dyDescent="0.2">
      <c r="A6700" s="20" t="s">
        <v>27025</v>
      </c>
      <c r="B6700" s="21" t="s">
        <v>27026</v>
      </c>
      <c r="C6700" s="22" t="s">
        <v>1024</v>
      </c>
      <c r="D6700" s="23" t="s">
        <v>27027</v>
      </c>
    </row>
    <row r="6701" spans="1:4" ht="33.950000000000003" customHeight="1" x14ac:dyDescent="0.2">
      <c r="A6701" s="20" t="s">
        <v>27028</v>
      </c>
      <c r="B6701" s="21" t="s">
        <v>27029</v>
      </c>
      <c r="C6701" s="22" t="s">
        <v>1024</v>
      </c>
      <c r="D6701" s="23" t="s">
        <v>27030</v>
      </c>
    </row>
    <row r="6702" spans="1:4" ht="33.950000000000003" customHeight="1" x14ac:dyDescent="0.2">
      <c r="A6702" s="20" t="s">
        <v>27031</v>
      </c>
      <c r="B6702" s="21" t="s">
        <v>27032</v>
      </c>
      <c r="C6702" s="22" t="s">
        <v>1024</v>
      </c>
      <c r="D6702" s="23" t="s">
        <v>27033</v>
      </c>
    </row>
    <row r="6703" spans="1:4" ht="33.950000000000003" customHeight="1" x14ac:dyDescent="0.2">
      <c r="A6703" s="20" t="s">
        <v>27034</v>
      </c>
      <c r="B6703" s="21" t="s">
        <v>27035</v>
      </c>
      <c r="C6703" s="22" t="s">
        <v>1024</v>
      </c>
      <c r="D6703" s="23" t="s">
        <v>27036</v>
      </c>
    </row>
    <row r="6704" spans="1:4" ht="33.950000000000003" customHeight="1" x14ac:dyDescent="0.2">
      <c r="A6704" s="20" t="s">
        <v>27037</v>
      </c>
      <c r="B6704" s="21" t="s">
        <v>27038</v>
      </c>
      <c r="C6704" s="22" t="s">
        <v>1024</v>
      </c>
      <c r="D6704" s="23" t="s">
        <v>27039</v>
      </c>
    </row>
    <row r="6705" spans="1:4" ht="33.950000000000003" customHeight="1" x14ac:dyDescent="0.2">
      <c r="A6705" s="20" t="s">
        <v>27040</v>
      </c>
      <c r="B6705" s="21" t="s">
        <v>27041</v>
      </c>
      <c r="C6705" s="22" t="s">
        <v>1024</v>
      </c>
      <c r="D6705" s="23" t="s">
        <v>27042</v>
      </c>
    </row>
    <row r="6706" spans="1:4" ht="33.950000000000003" customHeight="1" x14ac:dyDescent="0.2">
      <c r="A6706" s="20" t="s">
        <v>27043</v>
      </c>
      <c r="B6706" s="21" t="s">
        <v>27044</v>
      </c>
      <c r="C6706" s="22" t="s">
        <v>205</v>
      </c>
      <c r="D6706" s="23" t="s">
        <v>27045</v>
      </c>
    </row>
    <row r="6707" spans="1:4" ht="33.950000000000003" customHeight="1" x14ac:dyDescent="0.2">
      <c r="A6707" s="20" t="s">
        <v>27046</v>
      </c>
      <c r="B6707" s="21" t="s">
        <v>27047</v>
      </c>
      <c r="C6707" s="22" t="s">
        <v>205</v>
      </c>
      <c r="D6707" s="23" t="s">
        <v>13308</v>
      </c>
    </row>
    <row r="6708" spans="1:4" ht="33.950000000000003" customHeight="1" x14ac:dyDescent="0.2">
      <c r="A6708" s="20" t="s">
        <v>27048</v>
      </c>
      <c r="B6708" s="21" t="s">
        <v>27049</v>
      </c>
      <c r="C6708" s="22" t="s">
        <v>205</v>
      </c>
      <c r="D6708" s="23" t="s">
        <v>27050</v>
      </c>
    </row>
    <row r="6709" spans="1:4" ht="33.950000000000003" customHeight="1" x14ac:dyDescent="0.2">
      <c r="A6709" s="20" t="s">
        <v>27051</v>
      </c>
      <c r="B6709" s="21" t="s">
        <v>27052</v>
      </c>
      <c r="C6709" s="22" t="s">
        <v>205</v>
      </c>
      <c r="D6709" s="23" t="s">
        <v>27053</v>
      </c>
    </row>
    <row r="6710" spans="1:4" ht="33.950000000000003" customHeight="1" x14ac:dyDescent="0.2">
      <c r="A6710" s="20" t="s">
        <v>27054</v>
      </c>
      <c r="B6710" s="21" t="s">
        <v>27055</v>
      </c>
      <c r="C6710" s="22" t="s">
        <v>205</v>
      </c>
      <c r="D6710" s="23" t="s">
        <v>27056</v>
      </c>
    </row>
    <row r="6711" spans="1:4" ht="33.950000000000003" customHeight="1" x14ac:dyDescent="0.2">
      <c r="A6711" s="20" t="s">
        <v>27057</v>
      </c>
      <c r="B6711" s="21" t="s">
        <v>27058</v>
      </c>
      <c r="C6711" s="22" t="s">
        <v>205</v>
      </c>
      <c r="D6711" s="23" t="s">
        <v>27059</v>
      </c>
    </row>
    <row r="6712" spans="1:4" ht="33.950000000000003" customHeight="1" x14ac:dyDescent="0.2">
      <c r="A6712" s="20" t="s">
        <v>27060</v>
      </c>
      <c r="B6712" s="21" t="s">
        <v>27061</v>
      </c>
      <c r="C6712" s="22" t="s">
        <v>205</v>
      </c>
      <c r="D6712" s="23" t="s">
        <v>27062</v>
      </c>
    </row>
    <row r="6713" spans="1:4" ht="33.950000000000003" customHeight="1" x14ac:dyDescent="0.2">
      <c r="A6713" s="20" t="s">
        <v>27063</v>
      </c>
      <c r="B6713" s="21" t="s">
        <v>27064</v>
      </c>
      <c r="C6713" s="22" t="s">
        <v>205</v>
      </c>
      <c r="D6713" s="23" t="s">
        <v>27065</v>
      </c>
    </row>
    <row r="6714" spans="1:4" ht="33.950000000000003" customHeight="1" x14ac:dyDescent="0.2">
      <c r="A6714" s="20" t="s">
        <v>27066</v>
      </c>
      <c r="B6714" s="21" t="s">
        <v>27067</v>
      </c>
      <c r="C6714" s="22" t="s">
        <v>205</v>
      </c>
      <c r="D6714" s="23" t="s">
        <v>27068</v>
      </c>
    </row>
    <row r="6715" spans="1:4" ht="33.950000000000003" customHeight="1" x14ac:dyDescent="0.2">
      <c r="A6715" s="20" t="s">
        <v>27069</v>
      </c>
      <c r="B6715" s="21" t="s">
        <v>27070</v>
      </c>
      <c r="C6715" s="22" t="s">
        <v>205</v>
      </c>
      <c r="D6715" s="23" t="s">
        <v>27071</v>
      </c>
    </row>
    <row r="6716" spans="1:4" ht="33.950000000000003" customHeight="1" x14ac:dyDescent="0.2">
      <c r="A6716" s="20" t="s">
        <v>27072</v>
      </c>
      <c r="B6716" s="21" t="s">
        <v>27073</v>
      </c>
      <c r="C6716" s="22" t="s">
        <v>205</v>
      </c>
      <c r="D6716" s="23" t="s">
        <v>27074</v>
      </c>
    </row>
    <row r="6717" spans="1:4" ht="33.950000000000003" customHeight="1" x14ac:dyDescent="0.2">
      <c r="A6717" s="20" t="s">
        <v>27075</v>
      </c>
      <c r="B6717" s="21" t="s">
        <v>27076</v>
      </c>
      <c r="C6717" s="22" t="s">
        <v>205</v>
      </c>
      <c r="D6717" s="23" t="s">
        <v>27077</v>
      </c>
    </row>
    <row r="6718" spans="1:4" ht="33.950000000000003" customHeight="1" x14ac:dyDescent="0.2">
      <c r="A6718" s="20" t="s">
        <v>27078</v>
      </c>
      <c r="B6718" s="21" t="s">
        <v>27079</v>
      </c>
      <c r="C6718" s="22" t="s">
        <v>205</v>
      </c>
      <c r="D6718" s="23" t="s">
        <v>27080</v>
      </c>
    </row>
    <row r="6719" spans="1:4" ht="33.950000000000003" customHeight="1" x14ac:dyDescent="0.2">
      <c r="A6719" s="20" t="s">
        <v>27081</v>
      </c>
      <c r="B6719" s="21" t="s">
        <v>27082</v>
      </c>
      <c r="C6719" s="22" t="s">
        <v>205</v>
      </c>
      <c r="D6719" s="23" t="s">
        <v>18811</v>
      </c>
    </row>
    <row r="6720" spans="1:4" ht="33.950000000000003" customHeight="1" x14ac:dyDescent="0.2">
      <c r="A6720" s="20" t="s">
        <v>27083</v>
      </c>
      <c r="B6720" s="21" t="s">
        <v>27084</v>
      </c>
      <c r="C6720" s="22" t="s">
        <v>205</v>
      </c>
      <c r="D6720" s="23" t="s">
        <v>27085</v>
      </c>
    </row>
    <row r="6721" spans="1:4" ht="33.950000000000003" customHeight="1" x14ac:dyDescent="0.2">
      <c r="A6721" s="20" t="s">
        <v>27086</v>
      </c>
      <c r="B6721" s="21" t="s">
        <v>27087</v>
      </c>
      <c r="C6721" s="22" t="s">
        <v>205</v>
      </c>
      <c r="D6721" s="23" t="s">
        <v>27080</v>
      </c>
    </row>
    <row r="6722" spans="1:4" ht="33.950000000000003" customHeight="1" x14ac:dyDescent="0.2">
      <c r="A6722" s="20" t="s">
        <v>27088</v>
      </c>
      <c r="B6722" s="21" t="s">
        <v>27089</v>
      </c>
      <c r="C6722" s="22" t="s">
        <v>149</v>
      </c>
      <c r="D6722" s="23" t="s">
        <v>27090</v>
      </c>
    </row>
    <row r="6723" spans="1:4" ht="33.950000000000003" customHeight="1" x14ac:dyDescent="0.2">
      <c r="A6723" s="20" t="s">
        <v>27091</v>
      </c>
      <c r="B6723" s="21" t="s">
        <v>27092</v>
      </c>
      <c r="C6723" s="22" t="s">
        <v>149</v>
      </c>
      <c r="D6723" s="23" t="s">
        <v>27093</v>
      </c>
    </row>
    <row r="6724" spans="1:4" ht="33.950000000000003" customHeight="1" x14ac:dyDescent="0.2">
      <c r="A6724" s="20" t="s">
        <v>27094</v>
      </c>
      <c r="B6724" s="21" t="s">
        <v>27095</v>
      </c>
      <c r="C6724" s="22" t="s">
        <v>149</v>
      </c>
      <c r="D6724" s="23" t="s">
        <v>27096</v>
      </c>
    </row>
    <row r="6725" spans="1:4" ht="33.950000000000003" customHeight="1" x14ac:dyDescent="0.2">
      <c r="A6725" s="20" t="s">
        <v>27097</v>
      </c>
      <c r="B6725" s="21" t="s">
        <v>27098</v>
      </c>
      <c r="C6725" s="22" t="s">
        <v>97</v>
      </c>
      <c r="D6725" s="23" t="s">
        <v>27099</v>
      </c>
    </row>
    <row r="6726" spans="1:4" ht="33.950000000000003" customHeight="1" x14ac:dyDescent="0.2">
      <c r="A6726" s="20" t="s">
        <v>27100</v>
      </c>
      <c r="B6726" s="21" t="s">
        <v>27101</v>
      </c>
      <c r="C6726" s="22" t="s">
        <v>97</v>
      </c>
      <c r="D6726" s="23" t="s">
        <v>27102</v>
      </c>
    </row>
    <row r="6727" spans="1:4" ht="33.950000000000003" customHeight="1" x14ac:dyDescent="0.2">
      <c r="A6727" s="20" t="s">
        <v>27103</v>
      </c>
      <c r="B6727" s="21" t="s">
        <v>27104</v>
      </c>
      <c r="C6727" s="22" t="s">
        <v>97</v>
      </c>
      <c r="D6727" s="23" t="s">
        <v>27105</v>
      </c>
    </row>
    <row r="6728" spans="1:4" ht="33.950000000000003" customHeight="1" x14ac:dyDescent="0.2">
      <c r="A6728" s="20" t="s">
        <v>27106</v>
      </c>
      <c r="B6728" s="21" t="s">
        <v>27107</v>
      </c>
      <c r="C6728" s="22" t="s">
        <v>97</v>
      </c>
      <c r="D6728" s="23" t="s">
        <v>27108</v>
      </c>
    </row>
    <row r="6729" spans="1:4" ht="33.950000000000003" customHeight="1" x14ac:dyDescent="0.2">
      <c r="A6729" s="20" t="s">
        <v>27109</v>
      </c>
      <c r="B6729" s="21" t="s">
        <v>27110</v>
      </c>
      <c r="C6729" s="22" t="s">
        <v>149</v>
      </c>
      <c r="D6729" s="23" t="s">
        <v>11030</v>
      </c>
    </row>
    <row r="6730" spans="1:4" ht="33.950000000000003" customHeight="1" x14ac:dyDescent="0.2">
      <c r="A6730" s="20" t="s">
        <v>27111</v>
      </c>
      <c r="B6730" s="21" t="s">
        <v>27112</v>
      </c>
      <c r="C6730" s="22" t="s">
        <v>149</v>
      </c>
      <c r="D6730" s="23" t="s">
        <v>27113</v>
      </c>
    </row>
    <row r="6731" spans="1:4" ht="33.950000000000003" customHeight="1" x14ac:dyDescent="0.2">
      <c r="A6731" s="20" t="s">
        <v>27114</v>
      </c>
      <c r="B6731" s="21" t="s">
        <v>27115</v>
      </c>
      <c r="C6731" s="22" t="s">
        <v>149</v>
      </c>
      <c r="D6731" s="23" t="s">
        <v>10776</v>
      </c>
    </row>
    <row r="6732" spans="1:4" ht="33.950000000000003" customHeight="1" x14ac:dyDescent="0.2">
      <c r="A6732" s="20" t="s">
        <v>27116</v>
      </c>
      <c r="B6732" s="21" t="s">
        <v>27117</v>
      </c>
      <c r="C6732" s="22" t="s">
        <v>205</v>
      </c>
      <c r="D6732" s="23" t="s">
        <v>27118</v>
      </c>
    </row>
    <row r="6733" spans="1:4" ht="33.950000000000003" customHeight="1" x14ac:dyDescent="0.2">
      <c r="A6733" s="20" t="s">
        <v>27119</v>
      </c>
      <c r="B6733" s="21" t="s">
        <v>27120</v>
      </c>
      <c r="C6733" s="22" t="s">
        <v>149</v>
      </c>
      <c r="D6733" s="23" t="s">
        <v>11673</v>
      </c>
    </row>
    <row r="6734" spans="1:4" ht="33.950000000000003" customHeight="1" x14ac:dyDescent="0.2">
      <c r="A6734" s="20" t="s">
        <v>27121</v>
      </c>
      <c r="B6734" s="21" t="s">
        <v>27122</v>
      </c>
      <c r="C6734" s="22" t="s">
        <v>149</v>
      </c>
      <c r="D6734" s="23" t="s">
        <v>27123</v>
      </c>
    </row>
    <row r="6735" spans="1:4" ht="33.950000000000003" customHeight="1" x14ac:dyDescent="0.2">
      <c r="A6735" s="20" t="s">
        <v>27124</v>
      </c>
      <c r="B6735" s="21" t="s">
        <v>27125</v>
      </c>
      <c r="C6735" s="22" t="s">
        <v>149</v>
      </c>
      <c r="D6735" s="23" t="s">
        <v>21935</v>
      </c>
    </row>
    <row r="6736" spans="1:4" ht="33.950000000000003" customHeight="1" x14ac:dyDescent="0.2">
      <c r="A6736" s="20" t="s">
        <v>27126</v>
      </c>
      <c r="B6736" s="21" t="s">
        <v>27127</v>
      </c>
      <c r="C6736" s="22" t="s">
        <v>149</v>
      </c>
      <c r="D6736" s="23" t="s">
        <v>27128</v>
      </c>
    </row>
    <row r="6737" spans="1:4" ht="33.950000000000003" customHeight="1" x14ac:dyDescent="0.2">
      <c r="A6737" s="20" t="s">
        <v>27129</v>
      </c>
      <c r="B6737" s="21" t="s">
        <v>27130</v>
      </c>
      <c r="C6737" s="22" t="s">
        <v>97</v>
      </c>
      <c r="D6737" s="23" t="s">
        <v>27131</v>
      </c>
    </row>
    <row r="6738" spans="1:4" ht="33.950000000000003" customHeight="1" x14ac:dyDescent="0.2">
      <c r="A6738" s="20" t="s">
        <v>27132</v>
      </c>
      <c r="B6738" s="21" t="s">
        <v>27133</v>
      </c>
      <c r="C6738" s="22" t="s">
        <v>97</v>
      </c>
      <c r="D6738" s="23" t="s">
        <v>27134</v>
      </c>
    </row>
    <row r="6739" spans="1:4" ht="33.950000000000003" customHeight="1" x14ac:dyDescent="0.2">
      <c r="A6739" s="20" t="s">
        <v>27135</v>
      </c>
      <c r="B6739" s="21" t="s">
        <v>27136</v>
      </c>
      <c r="C6739" s="22" t="s">
        <v>97</v>
      </c>
      <c r="D6739" s="23" t="s">
        <v>27137</v>
      </c>
    </row>
    <row r="6740" spans="1:4" ht="33.950000000000003" customHeight="1" x14ac:dyDescent="0.2">
      <c r="A6740" s="20" t="s">
        <v>27138</v>
      </c>
      <c r="B6740" s="21" t="s">
        <v>27139</v>
      </c>
      <c r="C6740" s="22" t="s">
        <v>97</v>
      </c>
      <c r="D6740" s="23" t="s">
        <v>27140</v>
      </c>
    </row>
    <row r="6741" spans="1:4" ht="33.950000000000003" customHeight="1" x14ac:dyDescent="0.2">
      <c r="A6741" s="20" t="s">
        <v>27141</v>
      </c>
      <c r="B6741" s="21" t="s">
        <v>27142</v>
      </c>
      <c r="C6741" s="22" t="s">
        <v>97</v>
      </c>
      <c r="D6741" s="23" t="s">
        <v>27143</v>
      </c>
    </row>
    <row r="6742" spans="1:4" ht="33.950000000000003" customHeight="1" x14ac:dyDescent="0.2">
      <c r="A6742" s="20" t="s">
        <v>27144</v>
      </c>
      <c r="B6742" s="21" t="s">
        <v>27145</v>
      </c>
      <c r="C6742" s="22" t="s">
        <v>97</v>
      </c>
      <c r="D6742" s="23" t="s">
        <v>27146</v>
      </c>
    </row>
    <row r="6743" spans="1:4" ht="33.950000000000003" customHeight="1" x14ac:dyDescent="0.2">
      <c r="A6743" s="20" t="s">
        <v>27147</v>
      </c>
      <c r="B6743" s="21" t="s">
        <v>27148</v>
      </c>
      <c r="C6743" s="22" t="s">
        <v>97</v>
      </c>
      <c r="D6743" s="23" t="s">
        <v>27149</v>
      </c>
    </row>
    <row r="6744" spans="1:4" ht="33.950000000000003" customHeight="1" x14ac:dyDescent="0.2">
      <c r="A6744" s="20" t="s">
        <v>27150</v>
      </c>
      <c r="B6744" s="21" t="s">
        <v>27151</v>
      </c>
      <c r="C6744" s="22" t="s">
        <v>97</v>
      </c>
      <c r="D6744" s="23" t="s">
        <v>27152</v>
      </c>
    </row>
    <row r="6745" spans="1:4" ht="33.950000000000003" customHeight="1" x14ac:dyDescent="0.2">
      <c r="A6745" s="20" t="s">
        <v>27153</v>
      </c>
      <c r="B6745" s="21" t="s">
        <v>27154</v>
      </c>
      <c r="C6745" s="22" t="s">
        <v>97</v>
      </c>
      <c r="D6745" s="23" t="s">
        <v>27155</v>
      </c>
    </row>
    <row r="6746" spans="1:4" ht="33.950000000000003" customHeight="1" x14ac:dyDescent="0.2">
      <c r="A6746" s="20" t="s">
        <v>27156</v>
      </c>
      <c r="B6746" s="21" t="s">
        <v>27157</v>
      </c>
      <c r="C6746" s="22" t="s">
        <v>97</v>
      </c>
      <c r="D6746" s="23" t="s">
        <v>27158</v>
      </c>
    </row>
    <row r="6747" spans="1:4" ht="33.950000000000003" customHeight="1" x14ac:dyDescent="0.2">
      <c r="A6747" s="20" t="s">
        <v>27159</v>
      </c>
      <c r="B6747" s="21" t="s">
        <v>27160</v>
      </c>
      <c r="C6747" s="22" t="s">
        <v>97</v>
      </c>
      <c r="D6747" s="23" t="s">
        <v>27161</v>
      </c>
    </row>
    <row r="6748" spans="1:4" ht="33.950000000000003" customHeight="1" x14ac:dyDescent="0.2">
      <c r="A6748" s="20" t="s">
        <v>27162</v>
      </c>
      <c r="B6748" s="21" t="s">
        <v>27163</v>
      </c>
      <c r="C6748" s="22" t="s">
        <v>97</v>
      </c>
      <c r="D6748" s="23" t="s">
        <v>27164</v>
      </c>
    </row>
    <row r="6749" spans="1:4" ht="33.950000000000003" customHeight="1" x14ac:dyDescent="0.2">
      <c r="A6749" s="20" t="s">
        <v>27165</v>
      </c>
      <c r="B6749" s="21" t="s">
        <v>27166</v>
      </c>
      <c r="C6749" s="22" t="s">
        <v>97</v>
      </c>
      <c r="D6749" s="23" t="s">
        <v>27167</v>
      </c>
    </row>
    <row r="6750" spans="1:4" ht="33.950000000000003" customHeight="1" x14ac:dyDescent="0.2">
      <c r="A6750" s="20" t="s">
        <v>27168</v>
      </c>
      <c r="B6750" s="21" t="s">
        <v>27169</v>
      </c>
      <c r="C6750" s="22" t="s">
        <v>97</v>
      </c>
      <c r="D6750" s="23" t="s">
        <v>27170</v>
      </c>
    </row>
    <row r="6751" spans="1:4" ht="33.950000000000003" customHeight="1" x14ac:dyDescent="0.2">
      <c r="A6751" s="20" t="s">
        <v>27171</v>
      </c>
      <c r="B6751" s="21" t="s">
        <v>27172</v>
      </c>
      <c r="C6751" s="22" t="s">
        <v>97</v>
      </c>
      <c r="D6751" s="23" t="s">
        <v>27173</v>
      </c>
    </row>
    <row r="6752" spans="1:4" ht="33.950000000000003" customHeight="1" x14ac:dyDescent="0.2">
      <c r="A6752" s="20" t="s">
        <v>27174</v>
      </c>
      <c r="B6752" s="21" t="s">
        <v>27175</v>
      </c>
      <c r="C6752" s="22" t="s">
        <v>97</v>
      </c>
      <c r="D6752" s="23" t="s">
        <v>27176</v>
      </c>
    </row>
    <row r="6753" spans="1:4" ht="33.950000000000003" customHeight="1" x14ac:dyDescent="0.2">
      <c r="A6753" s="20" t="s">
        <v>27177</v>
      </c>
      <c r="B6753" s="21" t="s">
        <v>27178</v>
      </c>
      <c r="C6753" s="22" t="s">
        <v>97</v>
      </c>
      <c r="D6753" s="23" t="s">
        <v>27179</v>
      </c>
    </row>
    <row r="6754" spans="1:4" ht="33.950000000000003" customHeight="1" x14ac:dyDescent="0.2">
      <c r="A6754" s="20" t="s">
        <v>27180</v>
      </c>
      <c r="B6754" s="21" t="s">
        <v>27181</v>
      </c>
      <c r="C6754" s="22" t="s">
        <v>97</v>
      </c>
      <c r="D6754" s="23" t="s">
        <v>27182</v>
      </c>
    </row>
    <row r="6755" spans="1:4" ht="33.950000000000003" customHeight="1" x14ac:dyDescent="0.2">
      <c r="A6755" s="20" t="s">
        <v>27183</v>
      </c>
      <c r="B6755" s="21" t="s">
        <v>27184</v>
      </c>
      <c r="C6755" s="22" t="s">
        <v>97</v>
      </c>
      <c r="D6755" s="23" t="s">
        <v>27185</v>
      </c>
    </row>
    <row r="6756" spans="1:4" ht="33.950000000000003" customHeight="1" x14ac:dyDescent="0.2">
      <c r="A6756" s="20" t="s">
        <v>27186</v>
      </c>
      <c r="B6756" s="21" t="s">
        <v>27187</v>
      </c>
      <c r="C6756" s="22" t="s">
        <v>97</v>
      </c>
      <c r="D6756" s="23" t="s">
        <v>27188</v>
      </c>
    </row>
    <row r="6757" spans="1:4" ht="33.950000000000003" customHeight="1" x14ac:dyDescent="0.2">
      <c r="A6757" s="20" t="s">
        <v>27189</v>
      </c>
      <c r="B6757" s="21" t="s">
        <v>27190</v>
      </c>
      <c r="C6757" s="22" t="s">
        <v>149</v>
      </c>
      <c r="D6757" s="23" t="s">
        <v>27191</v>
      </c>
    </row>
    <row r="6758" spans="1:4" ht="33.950000000000003" customHeight="1" x14ac:dyDescent="0.2">
      <c r="A6758" s="20" t="s">
        <v>27192</v>
      </c>
      <c r="B6758" s="21" t="s">
        <v>27193</v>
      </c>
      <c r="C6758" s="22" t="s">
        <v>149</v>
      </c>
      <c r="D6758" s="23" t="s">
        <v>27194</v>
      </c>
    </row>
    <row r="6759" spans="1:4" ht="33.950000000000003" customHeight="1" x14ac:dyDescent="0.2">
      <c r="A6759" s="20" t="s">
        <v>27195</v>
      </c>
      <c r="B6759" s="21" t="s">
        <v>27196</v>
      </c>
      <c r="C6759" s="22" t="s">
        <v>149</v>
      </c>
      <c r="D6759" s="23" t="s">
        <v>10776</v>
      </c>
    </row>
    <row r="6760" spans="1:4" ht="33.950000000000003" customHeight="1" x14ac:dyDescent="0.2">
      <c r="A6760" s="20" t="s">
        <v>27197</v>
      </c>
      <c r="B6760" s="21" t="s">
        <v>27198</v>
      </c>
      <c r="C6760" s="22" t="s">
        <v>97</v>
      </c>
      <c r="D6760" s="23" t="s">
        <v>27199</v>
      </c>
    </row>
    <row r="6761" spans="1:4" ht="33.950000000000003" customHeight="1" x14ac:dyDescent="0.2">
      <c r="A6761" s="20" t="s">
        <v>27200</v>
      </c>
      <c r="B6761" s="21" t="s">
        <v>27201</v>
      </c>
      <c r="C6761" s="22" t="s">
        <v>97</v>
      </c>
      <c r="D6761" s="23" t="s">
        <v>27202</v>
      </c>
    </row>
    <row r="6762" spans="1:4" ht="33.950000000000003" customHeight="1" x14ac:dyDescent="0.2">
      <c r="A6762" s="20" t="s">
        <v>27203</v>
      </c>
      <c r="B6762" s="21" t="s">
        <v>27204</v>
      </c>
      <c r="C6762" s="22" t="s">
        <v>97</v>
      </c>
      <c r="D6762" s="23" t="s">
        <v>27205</v>
      </c>
    </row>
    <row r="6763" spans="1:4" ht="33.950000000000003" customHeight="1" x14ac:dyDescent="0.2">
      <c r="A6763" s="20" t="s">
        <v>27206</v>
      </c>
      <c r="B6763" s="21" t="s">
        <v>27207</v>
      </c>
      <c r="C6763" s="22" t="s">
        <v>97</v>
      </c>
      <c r="D6763" s="23" t="s">
        <v>27208</v>
      </c>
    </row>
    <row r="6764" spans="1:4" ht="33.950000000000003" customHeight="1" x14ac:dyDescent="0.2">
      <c r="A6764" s="20" t="s">
        <v>27209</v>
      </c>
      <c r="B6764" s="21" t="s">
        <v>27210</v>
      </c>
      <c r="C6764" s="22" t="s">
        <v>97</v>
      </c>
      <c r="D6764" s="23" t="s">
        <v>27211</v>
      </c>
    </row>
    <row r="6765" spans="1:4" ht="33.950000000000003" customHeight="1" x14ac:dyDescent="0.2">
      <c r="A6765" s="20" t="s">
        <v>27212</v>
      </c>
      <c r="B6765" s="21" t="s">
        <v>27213</v>
      </c>
      <c r="C6765" s="22" t="s">
        <v>97</v>
      </c>
      <c r="D6765" s="23" t="s">
        <v>27214</v>
      </c>
    </row>
    <row r="6766" spans="1:4" ht="33.950000000000003" customHeight="1" x14ac:dyDescent="0.2">
      <c r="A6766" s="20" t="s">
        <v>27215</v>
      </c>
      <c r="B6766" s="21" t="s">
        <v>27216</v>
      </c>
      <c r="C6766" s="22" t="s">
        <v>97</v>
      </c>
      <c r="D6766" s="23" t="s">
        <v>27217</v>
      </c>
    </row>
    <row r="6767" spans="1:4" ht="33.950000000000003" customHeight="1" x14ac:dyDescent="0.2">
      <c r="A6767" s="20" t="s">
        <v>27218</v>
      </c>
      <c r="B6767" s="21" t="s">
        <v>27219</v>
      </c>
      <c r="C6767" s="22" t="s">
        <v>97</v>
      </c>
      <c r="D6767" s="23" t="s">
        <v>27220</v>
      </c>
    </row>
    <row r="6768" spans="1:4" ht="33.950000000000003" customHeight="1" x14ac:dyDescent="0.2">
      <c r="A6768" s="20" t="s">
        <v>27221</v>
      </c>
      <c r="B6768" s="21" t="s">
        <v>27222</v>
      </c>
      <c r="C6768" s="22" t="s">
        <v>97</v>
      </c>
      <c r="D6768" s="23" t="s">
        <v>27223</v>
      </c>
    </row>
    <row r="6769" spans="1:4" ht="33.950000000000003" customHeight="1" x14ac:dyDescent="0.2">
      <c r="A6769" s="20" t="s">
        <v>27224</v>
      </c>
      <c r="B6769" s="21" t="s">
        <v>27225</v>
      </c>
      <c r="C6769" s="22" t="s">
        <v>97</v>
      </c>
      <c r="D6769" s="23" t="s">
        <v>27226</v>
      </c>
    </row>
    <row r="6770" spans="1:4" ht="33.950000000000003" customHeight="1" x14ac:dyDescent="0.2">
      <c r="A6770" s="20" t="s">
        <v>27227</v>
      </c>
      <c r="B6770" s="21" t="s">
        <v>27228</v>
      </c>
      <c r="C6770" s="22" t="s">
        <v>382</v>
      </c>
      <c r="D6770" s="23" t="s">
        <v>27229</v>
      </c>
    </row>
    <row r="6771" spans="1:4" ht="33.950000000000003" customHeight="1" x14ac:dyDescent="0.2">
      <c r="A6771" s="20" t="s">
        <v>27230</v>
      </c>
      <c r="B6771" s="21" t="s">
        <v>27231</v>
      </c>
      <c r="C6771" s="22" t="s">
        <v>382</v>
      </c>
      <c r="D6771" s="23" t="s">
        <v>27232</v>
      </c>
    </row>
    <row r="6772" spans="1:4" ht="33.950000000000003" customHeight="1" x14ac:dyDescent="0.2">
      <c r="A6772" s="20" t="s">
        <v>27233</v>
      </c>
      <c r="B6772" s="21" t="s">
        <v>27234</v>
      </c>
      <c r="C6772" s="22" t="s">
        <v>382</v>
      </c>
      <c r="D6772" s="23" t="s">
        <v>27235</v>
      </c>
    </row>
    <row r="6773" spans="1:4" ht="33.950000000000003" customHeight="1" x14ac:dyDescent="0.2">
      <c r="A6773" s="20" t="s">
        <v>27236</v>
      </c>
      <c r="B6773" s="21" t="s">
        <v>27237</v>
      </c>
      <c r="C6773" s="22" t="s">
        <v>382</v>
      </c>
      <c r="D6773" s="23" t="s">
        <v>27229</v>
      </c>
    </row>
    <row r="6774" spans="1:4" ht="33.950000000000003" customHeight="1" x14ac:dyDescent="0.2">
      <c r="A6774" s="20" t="s">
        <v>27238</v>
      </c>
      <c r="B6774" s="21" t="s">
        <v>27239</v>
      </c>
      <c r="C6774" s="22" t="s">
        <v>382</v>
      </c>
      <c r="D6774" s="23" t="s">
        <v>25371</v>
      </c>
    </row>
    <row r="6775" spans="1:4" ht="33.950000000000003" customHeight="1" x14ac:dyDescent="0.2">
      <c r="A6775" s="20" t="s">
        <v>27240</v>
      </c>
      <c r="B6775" s="21" t="s">
        <v>27241</v>
      </c>
      <c r="C6775" s="22" t="s">
        <v>382</v>
      </c>
      <c r="D6775" s="23" t="s">
        <v>27242</v>
      </c>
    </row>
    <row r="6776" spans="1:4" ht="33.950000000000003" customHeight="1" x14ac:dyDescent="0.2">
      <c r="A6776" s="20" t="s">
        <v>27243</v>
      </c>
      <c r="B6776" s="21" t="s">
        <v>27244</v>
      </c>
      <c r="C6776" s="22" t="s">
        <v>382</v>
      </c>
      <c r="D6776" s="23" t="s">
        <v>27245</v>
      </c>
    </row>
    <row r="6777" spans="1:4" ht="33.950000000000003" customHeight="1" x14ac:dyDescent="0.2">
      <c r="A6777" s="20" t="s">
        <v>27246</v>
      </c>
      <c r="B6777" s="21" t="s">
        <v>27247</v>
      </c>
      <c r="C6777" s="22" t="s">
        <v>382</v>
      </c>
      <c r="D6777" s="23" t="s">
        <v>27248</v>
      </c>
    </row>
    <row r="6778" spans="1:4" ht="33.950000000000003" customHeight="1" x14ac:dyDescent="0.2">
      <c r="A6778" s="20" t="s">
        <v>27249</v>
      </c>
      <c r="B6778" s="21" t="s">
        <v>27250</v>
      </c>
      <c r="C6778" s="22" t="s">
        <v>382</v>
      </c>
      <c r="D6778" s="23" t="s">
        <v>27251</v>
      </c>
    </row>
    <row r="6779" spans="1:4" ht="33.950000000000003" customHeight="1" x14ac:dyDescent="0.2">
      <c r="A6779" s="20" t="s">
        <v>27252</v>
      </c>
      <c r="B6779" s="21" t="s">
        <v>27253</v>
      </c>
      <c r="C6779" s="22" t="s">
        <v>382</v>
      </c>
      <c r="D6779" s="23" t="s">
        <v>15327</v>
      </c>
    </row>
    <row r="6780" spans="1:4" ht="33.950000000000003" customHeight="1" x14ac:dyDescent="0.2">
      <c r="A6780" s="20" t="s">
        <v>27254</v>
      </c>
      <c r="B6780" s="21" t="s">
        <v>27255</v>
      </c>
      <c r="C6780" s="22" t="s">
        <v>382</v>
      </c>
      <c r="D6780" s="23" t="s">
        <v>25323</v>
      </c>
    </row>
    <row r="6781" spans="1:4" ht="33.950000000000003" customHeight="1" x14ac:dyDescent="0.2">
      <c r="A6781" s="20" t="s">
        <v>27256</v>
      </c>
      <c r="B6781" s="21" t="s">
        <v>27257</v>
      </c>
      <c r="C6781" s="22" t="s">
        <v>382</v>
      </c>
      <c r="D6781" s="23" t="s">
        <v>15856</v>
      </c>
    </row>
    <row r="6782" spans="1:4" ht="33.950000000000003" customHeight="1" x14ac:dyDescent="0.2">
      <c r="A6782" s="20" t="s">
        <v>27258</v>
      </c>
      <c r="B6782" s="21" t="s">
        <v>27259</v>
      </c>
      <c r="C6782" s="22" t="s">
        <v>382</v>
      </c>
      <c r="D6782" s="23" t="s">
        <v>27229</v>
      </c>
    </row>
    <row r="6783" spans="1:4" ht="33.950000000000003" customHeight="1" x14ac:dyDescent="0.2">
      <c r="A6783" s="20" t="s">
        <v>27260</v>
      </c>
      <c r="B6783" s="21" t="s">
        <v>27261</v>
      </c>
      <c r="C6783" s="22" t="s">
        <v>382</v>
      </c>
      <c r="D6783" s="23" t="s">
        <v>27123</v>
      </c>
    </row>
    <row r="6784" spans="1:4" ht="33.950000000000003" customHeight="1" x14ac:dyDescent="0.2">
      <c r="A6784" s="20" t="s">
        <v>27262</v>
      </c>
      <c r="B6784" s="21" t="s">
        <v>27263</v>
      </c>
      <c r="C6784" s="22" t="s">
        <v>382</v>
      </c>
      <c r="D6784" s="23" t="s">
        <v>27264</v>
      </c>
    </row>
    <row r="6785" spans="1:4" ht="33.950000000000003" customHeight="1" x14ac:dyDescent="0.2">
      <c r="A6785" s="20" t="s">
        <v>27265</v>
      </c>
      <c r="B6785" s="21" t="s">
        <v>27266</v>
      </c>
      <c r="C6785" s="22" t="s">
        <v>382</v>
      </c>
      <c r="D6785" s="23" t="s">
        <v>10260</v>
      </c>
    </row>
    <row r="6786" spans="1:4" ht="33.950000000000003" customHeight="1" x14ac:dyDescent="0.2">
      <c r="A6786" s="20" t="s">
        <v>27267</v>
      </c>
      <c r="B6786" s="21" t="s">
        <v>27268</v>
      </c>
      <c r="C6786" s="22" t="s">
        <v>382</v>
      </c>
      <c r="D6786" s="23" t="s">
        <v>15694</v>
      </c>
    </row>
    <row r="6787" spans="1:4" ht="33.950000000000003" customHeight="1" x14ac:dyDescent="0.2">
      <c r="A6787" s="20" t="s">
        <v>27269</v>
      </c>
      <c r="B6787" s="21" t="s">
        <v>27270</v>
      </c>
      <c r="C6787" s="22" t="s">
        <v>382</v>
      </c>
      <c r="D6787" s="23" t="s">
        <v>16034</v>
      </c>
    </row>
    <row r="6788" spans="1:4" ht="33.950000000000003" customHeight="1" x14ac:dyDescent="0.2">
      <c r="A6788" s="20" t="s">
        <v>27271</v>
      </c>
      <c r="B6788" s="21" t="s">
        <v>27272</v>
      </c>
      <c r="C6788" s="22" t="s">
        <v>382</v>
      </c>
      <c r="D6788" s="23" t="s">
        <v>13329</v>
      </c>
    </row>
    <row r="6789" spans="1:4" ht="33.950000000000003" customHeight="1" x14ac:dyDescent="0.2">
      <c r="A6789" s="20" t="s">
        <v>27273</v>
      </c>
      <c r="B6789" s="21" t="s">
        <v>27274</v>
      </c>
      <c r="C6789" s="22" t="s">
        <v>382</v>
      </c>
      <c r="D6789" s="23" t="s">
        <v>27275</v>
      </c>
    </row>
    <row r="6790" spans="1:4" ht="33.950000000000003" customHeight="1" x14ac:dyDescent="0.2">
      <c r="A6790" s="20" t="s">
        <v>27276</v>
      </c>
      <c r="B6790" s="21" t="s">
        <v>27277</v>
      </c>
      <c r="C6790" s="22" t="s">
        <v>382</v>
      </c>
      <c r="D6790" s="23" t="s">
        <v>27278</v>
      </c>
    </row>
    <row r="6791" spans="1:4" ht="33.950000000000003" customHeight="1" x14ac:dyDescent="0.2">
      <c r="A6791" s="20" t="s">
        <v>27279</v>
      </c>
      <c r="B6791" s="21" t="s">
        <v>27280</v>
      </c>
      <c r="C6791" s="22" t="s">
        <v>382</v>
      </c>
      <c r="D6791" s="23" t="s">
        <v>27281</v>
      </c>
    </row>
    <row r="6792" spans="1:4" ht="33.950000000000003" customHeight="1" x14ac:dyDescent="0.2">
      <c r="A6792" s="20" t="s">
        <v>27282</v>
      </c>
      <c r="B6792" s="21" t="s">
        <v>27283</v>
      </c>
      <c r="C6792" s="22" t="s">
        <v>382</v>
      </c>
      <c r="D6792" s="23" t="s">
        <v>27007</v>
      </c>
    </row>
    <row r="6793" spans="1:4" ht="33.950000000000003" customHeight="1" x14ac:dyDescent="0.2">
      <c r="A6793" s="20" t="s">
        <v>27284</v>
      </c>
      <c r="B6793" s="21" t="s">
        <v>27285</v>
      </c>
      <c r="C6793" s="22" t="s">
        <v>382</v>
      </c>
      <c r="D6793" s="23" t="s">
        <v>27286</v>
      </c>
    </row>
    <row r="6794" spans="1:4" ht="33.950000000000003" customHeight="1" x14ac:dyDescent="0.2">
      <c r="A6794" s="20" t="s">
        <v>27287</v>
      </c>
      <c r="B6794" s="21" t="s">
        <v>27288</v>
      </c>
      <c r="C6794" s="22" t="s">
        <v>382</v>
      </c>
      <c r="D6794" s="23" t="s">
        <v>10609</v>
      </c>
    </row>
    <row r="6795" spans="1:4" ht="33.950000000000003" customHeight="1" x14ac:dyDescent="0.2">
      <c r="A6795" s="20" t="s">
        <v>27289</v>
      </c>
      <c r="B6795" s="21" t="s">
        <v>27290</v>
      </c>
      <c r="C6795" s="22" t="s">
        <v>382</v>
      </c>
      <c r="D6795" s="23" t="s">
        <v>27291</v>
      </c>
    </row>
    <row r="6796" spans="1:4" ht="33.950000000000003" customHeight="1" x14ac:dyDescent="0.2">
      <c r="A6796" s="20" t="s">
        <v>27292</v>
      </c>
      <c r="B6796" s="21" t="s">
        <v>27293</v>
      </c>
      <c r="C6796" s="22" t="s">
        <v>382</v>
      </c>
      <c r="D6796" s="23" t="s">
        <v>27294</v>
      </c>
    </row>
    <row r="6797" spans="1:4" ht="33.950000000000003" customHeight="1" x14ac:dyDescent="0.2">
      <c r="A6797" s="20" t="s">
        <v>27295</v>
      </c>
      <c r="B6797" s="21" t="s">
        <v>27296</v>
      </c>
      <c r="C6797" s="22" t="s">
        <v>382</v>
      </c>
      <c r="D6797" s="23" t="s">
        <v>27245</v>
      </c>
    </row>
    <row r="6798" spans="1:4" ht="33.950000000000003" customHeight="1" x14ac:dyDescent="0.2">
      <c r="A6798" s="20" t="s">
        <v>27297</v>
      </c>
      <c r="B6798" s="21" t="s">
        <v>27298</v>
      </c>
      <c r="C6798" s="22" t="s">
        <v>382</v>
      </c>
      <c r="D6798" s="23" t="s">
        <v>22612</v>
      </c>
    </row>
    <row r="6799" spans="1:4" ht="33.950000000000003" customHeight="1" x14ac:dyDescent="0.2">
      <c r="A6799" s="20" t="s">
        <v>27299</v>
      </c>
      <c r="B6799" s="21" t="s">
        <v>27300</v>
      </c>
      <c r="C6799" s="22" t="s">
        <v>382</v>
      </c>
      <c r="D6799" s="23" t="s">
        <v>18895</v>
      </c>
    </row>
    <row r="6800" spans="1:4" ht="33.950000000000003" customHeight="1" x14ac:dyDescent="0.2">
      <c r="A6800" s="20" t="s">
        <v>27301</v>
      </c>
      <c r="B6800" s="21" t="s">
        <v>27302</v>
      </c>
      <c r="C6800" s="22" t="s">
        <v>382</v>
      </c>
      <c r="D6800" s="23" t="s">
        <v>27278</v>
      </c>
    </row>
    <row r="6801" spans="1:4" ht="33.950000000000003" customHeight="1" x14ac:dyDescent="0.2">
      <c r="A6801" s="20" t="s">
        <v>27303</v>
      </c>
      <c r="B6801" s="21" t="s">
        <v>27304</v>
      </c>
      <c r="C6801" s="22" t="s">
        <v>382</v>
      </c>
      <c r="D6801" s="23" t="s">
        <v>19607</v>
      </c>
    </row>
    <row r="6802" spans="1:4" ht="33.950000000000003" customHeight="1" x14ac:dyDescent="0.2">
      <c r="A6802" s="20" t="s">
        <v>27305</v>
      </c>
      <c r="B6802" s="21" t="s">
        <v>27306</v>
      </c>
      <c r="C6802" s="22" t="s">
        <v>382</v>
      </c>
      <c r="D6802" s="23" t="s">
        <v>27307</v>
      </c>
    </row>
    <row r="6803" spans="1:4" ht="33.950000000000003" customHeight="1" x14ac:dyDescent="0.2">
      <c r="A6803" s="20" t="s">
        <v>27308</v>
      </c>
      <c r="B6803" s="21" t="s">
        <v>27309</v>
      </c>
      <c r="C6803" s="22" t="s">
        <v>382</v>
      </c>
      <c r="D6803" s="23" t="s">
        <v>16459</v>
      </c>
    </row>
    <row r="6804" spans="1:4" ht="33.950000000000003" customHeight="1" x14ac:dyDescent="0.2">
      <c r="A6804" s="20" t="s">
        <v>27310</v>
      </c>
      <c r="B6804" s="21" t="s">
        <v>27311</v>
      </c>
      <c r="C6804" s="22" t="s">
        <v>382</v>
      </c>
      <c r="D6804" s="23" t="s">
        <v>27312</v>
      </c>
    </row>
    <row r="6805" spans="1:4" ht="33.950000000000003" customHeight="1" x14ac:dyDescent="0.2">
      <c r="A6805" s="20" t="s">
        <v>27313</v>
      </c>
      <c r="B6805" s="21" t="s">
        <v>27314</v>
      </c>
      <c r="C6805" s="22" t="s">
        <v>382</v>
      </c>
      <c r="D6805" s="23" t="s">
        <v>16321</v>
      </c>
    </row>
    <row r="6806" spans="1:4" ht="33.950000000000003" customHeight="1" x14ac:dyDescent="0.2">
      <c r="A6806" s="20" t="s">
        <v>27315</v>
      </c>
      <c r="B6806" s="21" t="s">
        <v>27316</v>
      </c>
      <c r="C6806" s="22" t="s">
        <v>382</v>
      </c>
      <c r="D6806" s="23" t="s">
        <v>27317</v>
      </c>
    </row>
    <row r="6807" spans="1:4" ht="33.950000000000003" customHeight="1" x14ac:dyDescent="0.2">
      <c r="A6807" s="20" t="s">
        <v>27318</v>
      </c>
      <c r="B6807" s="21" t="s">
        <v>27319</v>
      </c>
      <c r="C6807" s="22" t="s">
        <v>382</v>
      </c>
      <c r="D6807" s="23" t="s">
        <v>25008</v>
      </c>
    </row>
    <row r="6808" spans="1:4" ht="33.950000000000003" customHeight="1" x14ac:dyDescent="0.2">
      <c r="A6808" s="20" t="s">
        <v>27320</v>
      </c>
      <c r="B6808" s="21" t="s">
        <v>27321</v>
      </c>
      <c r="C6808" s="22" t="s">
        <v>382</v>
      </c>
      <c r="D6808" s="23" t="s">
        <v>27322</v>
      </c>
    </row>
    <row r="6809" spans="1:4" ht="33.950000000000003" customHeight="1" x14ac:dyDescent="0.2">
      <c r="A6809" s="20" t="s">
        <v>27323</v>
      </c>
      <c r="B6809" s="21" t="s">
        <v>27324</v>
      </c>
      <c r="C6809" s="22" t="s">
        <v>382</v>
      </c>
      <c r="D6809" s="23" t="s">
        <v>19629</v>
      </c>
    </row>
    <row r="6810" spans="1:4" ht="33.950000000000003" customHeight="1" x14ac:dyDescent="0.2">
      <c r="A6810" s="20" t="s">
        <v>27325</v>
      </c>
      <c r="B6810" s="21" t="s">
        <v>27326</v>
      </c>
      <c r="C6810" s="22" t="s">
        <v>382</v>
      </c>
      <c r="D6810" s="23" t="s">
        <v>24152</v>
      </c>
    </row>
    <row r="6811" spans="1:4" ht="33.950000000000003" customHeight="1" x14ac:dyDescent="0.2">
      <c r="A6811" s="20" t="s">
        <v>27327</v>
      </c>
      <c r="B6811" s="21" t="s">
        <v>27328</v>
      </c>
      <c r="C6811" s="22" t="s">
        <v>382</v>
      </c>
      <c r="D6811" s="23" t="s">
        <v>27329</v>
      </c>
    </row>
    <row r="6812" spans="1:4" ht="33.950000000000003" customHeight="1" x14ac:dyDescent="0.2">
      <c r="A6812" s="20" t="s">
        <v>27330</v>
      </c>
      <c r="B6812" s="21" t="s">
        <v>27331</v>
      </c>
      <c r="C6812" s="22" t="s">
        <v>382</v>
      </c>
      <c r="D6812" s="23" t="s">
        <v>27332</v>
      </c>
    </row>
    <row r="6813" spans="1:4" ht="33.950000000000003" customHeight="1" x14ac:dyDescent="0.2">
      <c r="A6813" s="20" t="s">
        <v>27333</v>
      </c>
      <c r="B6813" s="21" t="s">
        <v>27334</v>
      </c>
      <c r="C6813" s="22" t="s">
        <v>382</v>
      </c>
      <c r="D6813" s="23" t="s">
        <v>27335</v>
      </c>
    </row>
    <row r="6814" spans="1:4" ht="33.950000000000003" customHeight="1" x14ac:dyDescent="0.2">
      <c r="A6814" s="20" t="s">
        <v>27336</v>
      </c>
      <c r="B6814" s="21" t="s">
        <v>27337</v>
      </c>
      <c r="C6814" s="22" t="s">
        <v>382</v>
      </c>
      <c r="D6814" s="23" t="s">
        <v>19500</v>
      </c>
    </row>
    <row r="6815" spans="1:4" ht="33.950000000000003" customHeight="1" x14ac:dyDescent="0.2">
      <c r="A6815" s="20" t="s">
        <v>27338</v>
      </c>
      <c r="B6815" s="21" t="s">
        <v>27339</v>
      </c>
      <c r="C6815" s="22" t="s">
        <v>382</v>
      </c>
      <c r="D6815" s="23" t="s">
        <v>8902</v>
      </c>
    </row>
    <row r="6816" spans="1:4" ht="33.950000000000003" customHeight="1" x14ac:dyDescent="0.2">
      <c r="A6816" s="20" t="s">
        <v>27340</v>
      </c>
      <c r="B6816" s="21" t="s">
        <v>27341</v>
      </c>
      <c r="C6816" s="22" t="s">
        <v>382</v>
      </c>
      <c r="D6816" s="23" t="s">
        <v>11099</v>
      </c>
    </row>
    <row r="6817" spans="1:4" ht="33.950000000000003" customHeight="1" x14ac:dyDescent="0.2">
      <c r="A6817" s="20" t="s">
        <v>27342</v>
      </c>
      <c r="B6817" s="21" t="s">
        <v>27343</v>
      </c>
      <c r="C6817" s="22" t="s">
        <v>382</v>
      </c>
      <c r="D6817" s="23" t="s">
        <v>27344</v>
      </c>
    </row>
    <row r="6818" spans="1:4" ht="33.950000000000003" customHeight="1" x14ac:dyDescent="0.2">
      <c r="A6818" s="20" t="s">
        <v>27345</v>
      </c>
      <c r="B6818" s="21" t="s">
        <v>27346</v>
      </c>
      <c r="C6818" s="22" t="s">
        <v>382</v>
      </c>
      <c r="D6818" s="23" t="s">
        <v>27347</v>
      </c>
    </row>
    <row r="6819" spans="1:4" ht="33.950000000000003" customHeight="1" x14ac:dyDescent="0.2">
      <c r="A6819" s="20" t="s">
        <v>27348</v>
      </c>
      <c r="B6819" s="21" t="s">
        <v>27349</v>
      </c>
      <c r="C6819" s="22" t="s">
        <v>382</v>
      </c>
      <c r="D6819" s="23" t="s">
        <v>18483</v>
      </c>
    </row>
    <row r="6820" spans="1:4" ht="33.950000000000003" customHeight="1" x14ac:dyDescent="0.2">
      <c r="A6820" s="20" t="s">
        <v>27350</v>
      </c>
      <c r="B6820" s="21" t="s">
        <v>27351</v>
      </c>
      <c r="C6820" s="22" t="s">
        <v>382</v>
      </c>
      <c r="D6820" s="23" t="s">
        <v>27352</v>
      </c>
    </row>
    <row r="6821" spans="1:4" ht="33.950000000000003" customHeight="1" x14ac:dyDescent="0.2">
      <c r="A6821" s="20" t="s">
        <v>27353</v>
      </c>
      <c r="B6821" s="21" t="s">
        <v>27354</v>
      </c>
      <c r="C6821" s="22" t="s">
        <v>382</v>
      </c>
      <c r="D6821" s="23" t="s">
        <v>27355</v>
      </c>
    </row>
    <row r="6822" spans="1:4" ht="33.950000000000003" customHeight="1" x14ac:dyDescent="0.2">
      <c r="A6822" s="20" t="s">
        <v>27356</v>
      </c>
      <c r="B6822" s="21" t="s">
        <v>27357</v>
      </c>
      <c r="C6822" s="22" t="s">
        <v>382</v>
      </c>
      <c r="D6822" s="23" t="s">
        <v>25040</v>
      </c>
    </row>
    <row r="6823" spans="1:4" ht="33.950000000000003" customHeight="1" x14ac:dyDescent="0.2">
      <c r="A6823" s="20" t="s">
        <v>27358</v>
      </c>
      <c r="B6823" s="21" t="s">
        <v>27359</v>
      </c>
      <c r="C6823" s="22" t="s">
        <v>382</v>
      </c>
      <c r="D6823" s="23" t="s">
        <v>18895</v>
      </c>
    </row>
    <row r="6824" spans="1:4" ht="33.950000000000003" customHeight="1" x14ac:dyDescent="0.2">
      <c r="A6824" s="20" t="s">
        <v>27360</v>
      </c>
      <c r="B6824" s="21" t="s">
        <v>27361</v>
      </c>
      <c r="C6824" s="22" t="s">
        <v>382</v>
      </c>
      <c r="D6824" s="23" t="s">
        <v>16431</v>
      </c>
    </row>
    <row r="6825" spans="1:4" ht="33.950000000000003" customHeight="1" x14ac:dyDescent="0.2">
      <c r="A6825" s="20" t="s">
        <v>27362</v>
      </c>
      <c r="B6825" s="21" t="s">
        <v>27363</v>
      </c>
      <c r="C6825" s="22" t="s">
        <v>382</v>
      </c>
      <c r="D6825" s="23" t="s">
        <v>27364</v>
      </c>
    </row>
    <row r="6826" spans="1:4" ht="33.950000000000003" customHeight="1" x14ac:dyDescent="0.2">
      <c r="A6826" s="20" t="s">
        <v>27365</v>
      </c>
      <c r="B6826" s="21" t="s">
        <v>27366</v>
      </c>
      <c r="C6826" s="22" t="s">
        <v>382</v>
      </c>
      <c r="D6826" s="23" t="s">
        <v>18895</v>
      </c>
    </row>
    <row r="6827" spans="1:4" ht="33.950000000000003" customHeight="1" x14ac:dyDescent="0.2">
      <c r="A6827" s="20" t="s">
        <v>27367</v>
      </c>
      <c r="B6827" s="21" t="s">
        <v>27368</v>
      </c>
      <c r="C6827" s="22" t="s">
        <v>382</v>
      </c>
      <c r="D6827" s="23" t="s">
        <v>27369</v>
      </c>
    </row>
    <row r="6828" spans="1:4" ht="33.950000000000003" customHeight="1" x14ac:dyDescent="0.2">
      <c r="A6828" s="20" t="s">
        <v>27370</v>
      </c>
      <c r="B6828" s="21" t="s">
        <v>27371</v>
      </c>
      <c r="C6828" s="22" t="s">
        <v>382</v>
      </c>
      <c r="D6828" s="23" t="s">
        <v>27372</v>
      </c>
    </row>
    <row r="6829" spans="1:4" ht="33.950000000000003" customHeight="1" x14ac:dyDescent="0.2">
      <c r="A6829" s="20" t="s">
        <v>27373</v>
      </c>
      <c r="B6829" s="21" t="s">
        <v>27374</v>
      </c>
      <c r="C6829" s="22" t="s">
        <v>382</v>
      </c>
      <c r="D6829" s="23" t="s">
        <v>15694</v>
      </c>
    </row>
    <row r="6830" spans="1:4" ht="33.950000000000003" customHeight="1" x14ac:dyDescent="0.2">
      <c r="A6830" s="20" t="s">
        <v>27375</v>
      </c>
      <c r="B6830" s="21" t="s">
        <v>27376</v>
      </c>
      <c r="C6830" s="22" t="s">
        <v>382</v>
      </c>
      <c r="D6830" s="23" t="s">
        <v>22612</v>
      </c>
    </row>
    <row r="6831" spans="1:4" ht="33.950000000000003" customHeight="1" x14ac:dyDescent="0.2">
      <c r="A6831" s="20" t="s">
        <v>27377</v>
      </c>
      <c r="B6831" s="21" t="s">
        <v>27378</v>
      </c>
      <c r="C6831" s="22" t="s">
        <v>382</v>
      </c>
      <c r="D6831" s="23" t="s">
        <v>27379</v>
      </c>
    </row>
    <row r="6832" spans="1:4" ht="33.950000000000003" customHeight="1" x14ac:dyDescent="0.2">
      <c r="A6832" s="20" t="s">
        <v>27380</v>
      </c>
      <c r="B6832" s="21" t="s">
        <v>27381</v>
      </c>
      <c r="C6832" s="22" t="s">
        <v>382</v>
      </c>
      <c r="D6832" s="23" t="s">
        <v>27382</v>
      </c>
    </row>
    <row r="6833" spans="1:4" ht="33.950000000000003" customHeight="1" x14ac:dyDescent="0.2">
      <c r="A6833" s="20" t="s">
        <v>27383</v>
      </c>
      <c r="B6833" s="21" t="s">
        <v>27384</v>
      </c>
      <c r="C6833" s="22" t="s">
        <v>382</v>
      </c>
      <c r="D6833" s="23" t="s">
        <v>27379</v>
      </c>
    </row>
    <row r="6834" spans="1:4" ht="33.950000000000003" customHeight="1" x14ac:dyDescent="0.2">
      <c r="A6834" s="20" t="s">
        <v>27385</v>
      </c>
      <c r="B6834" s="21" t="s">
        <v>27386</v>
      </c>
      <c r="C6834" s="22" t="s">
        <v>382</v>
      </c>
      <c r="D6834" s="23" t="s">
        <v>27387</v>
      </c>
    </row>
    <row r="6835" spans="1:4" ht="33.950000000000003" customHeight="1" x14ac:dyDescent="0.2">
      <c r="A6835" s="20" t="s">
        <v>27388</v>
      </c>
      <c r="B6835" s="21" t="s">
        <v>27389</v>
      </c>
      <c r="C6835" s="22" t="s">
        <v>382</v>
      </c>
      <c r="D6835" s="23" t="s">
        <v>27390</v>
      </c>
    </row>
    <row r="6836" spans="1:4" ht="33.950000000000003" customHeight="1" x14ac:dyDescent="0.2">
      <c r="A6836" s="20" t="s">
        <v>27391</v>
      </c>
      <c r="B6836" s="21" t="s">
        <v>27392</v>
      </c>
      <c r="C6836" s="22" t="s">
        <v>382</v>
      </c>
      <c r="D6836" s="23" t="s">
        <v>24655</v>
      </c>
    </row>
    <row r="6837" spans="1:4" ht="33.950000000000003" customHeight="1" x14ac:dyDescent="0.2">
      <c r="A6837" s="20" t="s">
        <v>27393</v>
      </c>
      <c r="B6837" s="21" t="s">
        <v>27394</v>
      </c>
      <c r="C6837" s="22" t="s">
        <v>382</v>
      </c>
      <c r="D6837" s="23" t="s">
        <v>24372</v>
      </c>
    </row>
    <row r="6838" spans="1:4" ht="33.950000000000003" customHeight="1" x14ac:dyDescent="0.2">
      <c r="A6838" s="20" t="s">
        <v>27395</v>
      </c>
      <c r="B6838" s="21" t="s">
        <v>27396</v>
      </c>
      <c r="C6838" s="22" t="s">
        <v>382</v>
      </c>
      <c r="D6838" s="23" t="s">
        <v>27397</v>
      </c>
    </row>
    <row r="6839" spans="1:4" ht="33.950000000000003" customHeight="1" x14ac:dyDescent="0.2">
      <c r="A6839" s="20" t="s">
        <v>27398</v>
      </c>
      <c r="B6839" s="21" t="s">
        <v>27399</v>
      </c>
      <c r="C6839" s="22" t="s">
        <v>382</v>
      </c>
      <c r="D6839" s="23" t="s">
        <v>27400</v>
      </c>
    </row>
    <row r="6840" spans="1:4" ht="33.950000000000003" customHeight="1" x14ac:dyDescent="0.2">
      <c r="A6840" s="20" t="s">
        <v>27401</v>
      </c>
      <c r="B6840" s="21" t="s">
        <v>27402</v>
      </c>
      <c r="C6840" s="22" t="s">
        <v>382</v>
      </c>
      <c r="D6840" s="23" t="s">
        <v>27281</v>
      </c>
    </row>
    <row r="6841" spans="1:4" ht="33.950000000000003" customHeight="1" x14ac:dyDescent="0.2">
      <c r="A6841" s="20" t="s">
        <v>27403</v>
      </c>
      <c r="B6841" s="21" t="s">
        <v>27404</v>
      </c>
      <c r="C6841" s="22" t="s">
        <v>382</v>
      </c>
      <c r="D6841" s="23" t="s">
        <v>16428</v>
      </c>
    </row>
    <row r="6842" spans="1:4" ht="33.950000000000003" customHeight="1" x14ac:dyDescent="0.2">
      <c r="A6842" s="20" t="s">
        <v>27405</v>
      </c>
      <c r="B6842" s="21" t="s">
        <v>27406</v>
      </c>
      <c r="C6842" s="22" t="s">
        <v>382</v>
      </c>
      <c r="D6842" s="23" t="s">
        <v>27407</v>
      </c>
    </row>
    <row r="6843" spans="1:4" ht="33.950000000000003" customHeight="1" x14ac:dyDescent="0.2">
      <c r="A6843" s="20" t="s">
        <v>27408</v>
      </c>
      <c r="B6843" s="21" t="s">
        <v>27409</v>
      </c>
      <c r="C6843" s="22" t="s">
        <v>382</v>
      </c>
      <c r="D6843" s="23" t="s">
        <v>27281</v>
      </c>
    </row>
    <row r="6844" spans="1:4" ht="33.950000000000003" customHeight="1" x14ac:dyDescent="0.2">
      <c r="A6844" s="20" t="s">
        <v>27410</v>
      </c>
      <c r="B6844" s="21" t="s">
        <v>27411</v>
      </c>
      <c r="C6844" s="22" t="s">
        <v>382</v>
      </c>
      <c r="D6844" s="23" t="s">
        <v>27369</v>
      </c>
    </row>
    <row r="6845" spans="1:4" ht="33.950000000000003" customHeight="1" x14ac:dyDescent="0.2">
      <c r="A6845" s="20" t="s">
        <v>27412</v>
      </c>
      <c r="B6845" s="21" t="s">
        <v>27413</v>
      </c>
      <c r="C6845" s="22" t="s">
        <v>382</v>
      </c>
      <c r="D6845" s="23" t="s">
        <v>25371</v>
      </c>
    </row>
    <row r="6846" spans="1:4" ht="33.950000000000003" customHeight="1" x14ac:dyDescent="0.2">
      <c r="A6846" s="20" t="s">
        <v>27414</v>
      </c>
      <c r="B6846" s="21" t="s">
        <v>27415</v>
      </c>
      <c r="C6846" s="22" t="s">
        <v>382</v>
      </c>
      <c r="D6846" s="23" t="s">
        <v>16996</v>
      </c>
    </row>
    <row r="6847" spans="1:4" ht="33.950000000000003" customHeight="1" x14ac:dyDescent="0.2">
      <c r="A6847" s="20" t="s">
        <v>27416</v>
      </c>
      <c r="B6847" s="21" t="s">
        <v>27417</v>
      </c>
      <c r="C6847" s="22" t="s">
        <v>382</v>
      </c>
      <c r="D6847" s="23" t="s">
        <v>27418</v>
      </c>
    </row>
    <row r="6848" spans="1:4" ht="33.950000000000003" customHeight="1" x14ac:dyDescent="0.2">
      <c r="A6848" s="20" t="s">
        <v>27419</v>
      </c>
      <c r="B6848" s="21" t="s">
        <v>27420</v>
      </c>
      <c r="C6848" s="22" t="s">
        <v>382</v>
      </c>
      <c r="D6848" s="23" t="s">
        <v>19613</v>
      </c>
    </row>
    <row r="6849" spans="1:4" ht="33.950000000000003" customHeight="1" x14ac:dyDescent="0.2">
      <c r="A6849" s="20" t="s">
        <v>27421</v>
      </c>
      <c r="B6849" s="21" t="s">
        <v>27422</v>
      </c>
      <c r="C6849" s="22" t="s">
        <v>382</v>
      </c>
      <c r="D6849" s="23" t="s">
        <v>27423</v>
      </c>
    </row>
    <row r="6850" spans="1:4" ht="33.950000000000003" customHeight="1" x14ac:dyDescent="0.2">
      <c r="A6850" s="20" t="s">
        <v>27424</v>
      </c>
      <c r="B6850" s="21" t="s">
        <v>27425</v>
      </c>
      <c r="C6850" s="22" t="s">
        <v>382</v>
      </c>
      <c r="D6850" s="23" t="s">
        <v>27426</v>
      </c>
    </row>
    <row r="6851" spans="1:4" ht="33.950000000000003" customHeight="1" x14ac:dyDescent="0.2">
      <c r="A6851" s="20" t="s">
        <v>27427</v>
      </c>
      <c r="B6851" s="21" t="s">
        <v>27428</v>
      </c>
      <c r="C6851" s="22" t="s">
        <v>382</v>
      </c>
      <c r="D6851" s="23" t="s">
        <v>27429</v>
      </c>
    </row>
    <row r="6852" spans="1:4" ht="33.950000000000003" customHeight="1" x14ac:dyDescent="0.2">
      <c r="A6852" s="20" t="s">
        <v>27430</v>
      </c>
      <c r="B6852" s="21" t="s">
        <v>27431</v>
      </c>
      <c r="C6852" s="22" t="s">
        <v>382</v>
      </c>
      <c r="D6852" s="23" t="s">
        <v>27432</v>
      </c>
    </row>
    <row r="6853" spans="1:4" ht="33.950000000000003" customHeight="1" x14ac:dyDescent="0.2">
      <c r="A6853" s="20" t="s">
        <v>27433</v>
      </c>
      <c r="B6853" s="21" t="s">
        <v>27434</v>
      </c>
      <c r="C6853" s="22" t="s">
        <v>382</v>
      </c>
      <c r="D6853" s="23" t="s">
        <v>27435</v>
      </c>
    </row>
    <row r="6854" spans="1:4" ht="33.950000000000003" customHeight="1" x14ac:dyDescent="0.2">
      <c r="A6854" s="20" t="s">
        <v>27436</v>
      </c>
      <c r="B6854" s="21" t="s">
        <v>27437</v>
      </c>
      <c r="C6854" s="22" t="s">
        <v>382</v>
      </c>
      <c r="D6854" s="23" t="s">
        <v>27438</v>
      </c>
    </row>
    <row r="6855" spans="1:4" ht="33.950000000000003" customHeight="1" x14ac:dyDescent="0.2">
      <c r="A6855" s="20" t="s">
        <v>27439</v>
      </c>
      <c r="B6855" s="21" t="s">
        <v>27440</v>
      </c>
      <c r="C6855" s="22" t="s">
        <v>382</v>
      </c>
      <c r="D6855" s="23" t="s">
        <v>27441</v>
      </c>
    </row>
    <row r="6856" spans="1:4" ht="33.950000000000003" customHeight="1" x14ac:dyDescent="0.2">
      <c r="A6856" s="20" t="s">
        <v>27442</v>
      </c>
      <c r="B6856" s="21" t="s">
        <v>27443</v>
      </c>
      <c r="C6856" s="22" t="s">
        <v>382</v>
      </c>
      <c r="D6856" s="23" t="s">
        <v>27444</v>
      </c>
    </row>
    <row r="6857" spans="1:4" ht="33.950000000000003" customHeight="1" x14ac:dyDescent="0.2">
      <c r="A6857" s="20" t="s">
        <v>27445</v>
      </c>
      <c r="B6857" s="21" t="s">
        <v>27446</v>
      </c>
      <c r="C6857" s="22" t="s">
        <v>382</v>
      </c>
      <c r="D6857" s="23" t="s">
        <v>27447</v>
      </c>
    </row>
    <row r="6858" spans="1:4" ht="33.950000000000003" customHeight="1" x14ac:dyDescent="0.2">
      <c r="A6858" s="20" t="s">
        <v>27448</v>
      </c>
      <c r="B6858" s="21" t="s">
        <v>27449</v>
      </c>
      <c r="C6858" s="22" t="s">
        <v>382</v>
      </c>
      <c r="D6858" s="23" t="s">
        <v>27450</v>
      </c>
    </row>
    <row r="6859" spans="1:4" ht="33.950000000000003" customHeight="1" x14ac:dyDescent="0.2">
      <c r="A6859" s="20" t="s">
        <v>27451</v>
      </c>
      <c r="B6859" s="21" t="s">
        <v>27452</v>
      </c>
      <c r="C6859" s="22" t="s">
        <v>382</v>
      </c>
      <c r="D6859" s="23" t="s">
        <v>24549</v>
      </c>
    </row>
    <row r="6860" spans="1:4" ht="33.950000000000003" customHeight="1" x14ac:dyDescent="0.2">
      <c r="A6860" s="20" t="s">
        <v>27453</v>
      </c>
      <c r="B6860" s="21" t="s">
        <v>27454</v>
      </c>
      <c r="C6860" s="22" t="s">
        <v>382</v>
      </c>
      <c r="D6860" s="23" t="s">
        <v>27455</v>
      </c>
    </row>
    <row r="6861" spans="1:4" ht="33.950000000000003" customHeight="1" x14ac:dyDescent="0.2">
      <c r="A6861" s="20" t="s">
        <v>27456</v>
      </c>
      <c r="B6861" s="21" t="s">
        <v>27457</v>
      </c>
      <c r="C6861" s="22" t="s">
        <v>382</v>
      </c>
      <c r="D6861" s="23" t="s">
        <v>27458</v>
      </c>
    </row>
    <row r="6862" spans="1:4" ht="33.950000000000003" customHeight="1" x14ac:dyDescent="0.2">
      <c r="A6862" s="20" t="s">
        <v>27459</v>
      </c>
      <c r="B6862" s="21" t="s">
        <v>27460</v>
      </c>
      <c r="C6862" s="22" t="s">
        <v>382</v>
      </c>
      <c r="D6862" s="23" t="s">
        <v>27461</v>
      </c>
    </row>
    <row r="6863" spans="1:4" ht="33.950000000000003" customHeight="1" x14ac:dyDescent="0.2">
      <c r="A6863" s="20" t="s">
        <v>27462</v>
      </c>
      <c r="B6863" s="21" t="s">
        <v>27463</v>
      </c>
      <c r="C6863" s="22" t="s">
        <v>382</v>
      </c>
      <c r="D6863" s="23" t="s">
        <v>19940</v>
      </c>
    </row>
    <row r="6864" spans="1:4" ht="33.950000000000003" customHeight="1" x14ac:dyDescent="0.2">
      <c r="A6864" s="20" t="s">
        <v>27464</v>
      </c>
      <c r="B6864" s="21" t="s">
        <v>27465</v>
      </c>
      <c r="C6864" s="22" t="s">
        <v>382</v>
      </c>
      <c r="D6864" s="23" t="s">
        <v>27466</v>
      </c>
    </row>
    <row r="6865" spans="1:4" ht="33.950000000000003" customHeight="1" x14ac:dyDescent="0.2">
      <c r="A6865" s="20" t="s">
        <v>27467</v>
      </c>
      <c r="B6865" s="21" t="s">
        <v>27468</v>
      </c>
      <c r="C6865" s="22" t="s">
        <v>382</v>
      </c>
      <c r="D6865" s="23" t="s">
        <v>27469</v>
      </c>
    </row>
    <row r="6866" spans="1:4" ht="33.950000000000003" customHeight="1" x14ac:dyDescent="0.2">
      <c r="A6866" s="20" t="s">
        <v>27470</v>
      </c>
      <c r="B6866" s="21" t="s">
        <v>27471</v>
      </c>
      <c r="C6866" s="22" t="s">
        <v>382</v>
      </c>
      <c r="D6866" s="23" t="s">
        <v>27472</v>
      </c>
    </row>
    <row r="6867" spans="1:4" ht="33.950000000000003" customHeight="1" x14ac:dyDescent="0.2">
      <c r="A6867" s="20" t="s">
        <v>27473</v>
      </c>
      <c r="B6867" s="21" t="s">
        <v>27474</v>
      </c>
      <c r="C6867" s="22" t="s">
        <v>27475</v>
      </c>
      <c r="D6867" s="23" t="s">
        <v>27476</v>
      </c>
    </row>
    <row r="6868" spans="1:4" ht="33.950000000000003" customHeight="1" x14ac:dyDescent="0.2">
      <c r="A6868" s="20" t="s">
        <v>27477</v>
      </c>
      <c r="B6868" s="21" t="s">
        <v>27422</v>
      </c>
      <c r="C6868" s="22" t="s">
        <v>27475</v>
      </c>
      <c r="D6868" s="23" t="s">
        <v>27478</v>
      </c>
    </row>
    <row r="6869" spans="1:4" ht="33.950000000000003" customHeight="1" x14ac:dyDescent="0.2">
      <c r="A6869" s="20" t="s">
        <v>27479</v>
      </c>
      <c r="B6869" s="21" t="s">
        <v>27446</v>
      </c>
      <c r="C6869" s="22" t="s">
        <v>27475</v>
      </c>
      <c r="D6869" s="23" t="s">
        <v>27480</v>
      </c>
    </row>
    <row r="6870" spans="1:4" ht="33.950000000000003" customHeight="1" x14ac:dyDescent="0.2">
      <c r="A6870" s="20" t="s">
        <v>27481</v>
      </c>
      <c r="B6870" s="21" t="s">
        <v>27449</v>
      </c>
      <c r="C6870" s="22" t="s">
        <v>27475</v>
      </c>
      <c r="D6870" s="23" t="s">
        <v>27482</v>
      </c>
    </row>
    <row r="6871" spans="1:4" ht="33.950000000000003" customHeight="1" x14ac:dyDescent="0.2">
      <c r="A6871" s="20" t="s">
        <v>27483</v>
      </c>
      <c r="B6871" s="21" t="s">
        <v>27440</v>
      </c>
      <c r="C6871" s="22" t="s">
        <v>27475</v>
      </c>
      <c r="D6871" s="23" t="s">
        <v>27484</v>
      </c>
    </row>
    <row r="6872" spans="1:4" ht="33.950000000000003" customHeight="1" x14ac:dyDescent="0.2">
      <c r="A6872" s="20" t="s">
        <v>27485</v>
      </c>
      <c r="B6872" s="21" t="s">
        <v>27425</v>
      </c>
      <c r="C6872" s="22" t="s">
        <v>27475</v>
      </c>
      <c r="D6872" s="23" t="s">
        <v>27486</v>
      </c>
    </row>
    <row r="6873" spans="1:4" ht="33.950000000000003" customHeight="1" x14ac:dyDescent="0.2">
      <c r="A6873" s="20" t="s">
        <v>27487</v>
      </c>
      <c r="B6873" s="21" t="s">
        <v>27428</v>
      </c>
      <c r="C6873" s="22" t="s">
        <v>27475</v>
      </c>
      <c r="D6873" s="23" t="s">
        <v>27488</v>
      </c>
    </row>
    <row r="6874" spans="1:4" ht="33.950000000000003" customHeight="1" x14ac:dyDescent="0.2">
      <c r="A6874" s="20" t="s">
        <v>27489</v>
      </c>
      <c r="B6874" s="21" t="s">
        <v>27454</v>
      </c>
      <c r="C6874" s="22" t="s">
        <v>27475</v>
      </c>
      <c r="D6874" s="23" t="s">
        <v>27490</v>
      </c>
    </row>
    <row r="6875" spans="1:4" ht="33.950000000000003" customHeight="1" x14ac:dyDescent="0.2">
      <c r="A6875" s="20" t="s">
        <v>27491</v>
      </c>
      <c r="B6875" s="21" t="s">
        <v>27443</v>
      </c>
      <c r="C6875" s="22" t="s">
        <v>27475</v>
      </c>
      <c r="D6875" s="23" t="s">
        <v>27492</v>
      </c>
    </row>
    <row r="6876" spans="1:4" ht="33.950000000000003" customHeight="1" x14ac:dyDescent="0.2">
      <c r="A6876" s="20" t="s">
        <v>27493</v>
      </c>
      <c r="B6876" s="21" t="s">
        <v>27457</v>
      </c>
      <c r="C6876" s="22" t="s">
        <v>27475</v>
      </c>
      <c r="D6876" s="23" t="s">
        <v>27494</v>
      </c>
    </row>
    <row r="6877" spans="1:4" ht="33.950000000000003" customHeight="1" x14ac:dyDescent="0.2">
      <c r="A6877" s="20" t="s">
        <v>27495</v>
      </c>
      <c r="B6877" s="21" t="s">
        <v>27460</v>
      </c>
      <c r="C6877" s="22" t="s">
        <v>27475</v>
      </c>
      <c r="D6877" s="23" t="s">
        <v>27496</v>
      </c>
    </row>
    <row r="6878" spans="1:4" ht="33.950000000000003" customHeight="1" x14ac:dyDescent="0.2">
      <c r="A6878" s="20" t="s">
        <v>27497</v>
      </c>
      <c r="B6878" s="21" t="s">
        <v>27498</v>
      </c>
      <c r="C6878" s="22" t="s">
        <v>27475</v>
      </c>
      <c r="D6878" s="23" t="s">
        <v>27499</v>
      </c>
    </row>
    <row r="6879" spans="1:4" ht="33.950000000000003" customHeight="1" x14ac:dyDescent="0.2">
      <c r="A6879" s="20" t="s">
        <v>27500</v>
      </c>
      <c r="B6879" s="21" t="s">
        <v>27501</v>
      </c>
      <c r="C6879" s="22" t="s">
        <v>27475</v>
      </c>
      <c r="D6879" s="23" t="s">
        <v>27502</v>
      </c>
    </row>
    <row r="6880" spans="1:4" ht="33.950000000000003" customHeight="1" x14ac:dyDescent="0.2">
      <c r="A6880" s="20" t="s">
        <v>27503</v>
      </c>
      <c r="B6880" s="21" t="s">
        <v>27504</v>
      </c>
      <c r="C6880" s="22" t="s">
        <v>27475</v>
      </c>
      <c r="D6880" s="23" t="s">
        <v>27505</v>
      </c>
    </row>
    <row r="6881" spans="1:4" ht="33.950000000000003" customHeight="1" x14ac:dyDescent="0.2">
      <c r="A6881" s="20" t="s">
        <v>27506</v>
      </c>
      <c r="B6881" s="21" t="s">
        <v>27507</v>
      </c>
      <c r="C6881" s="22" t="s">
        <v>27475</v>
      </c>
      <c r="D6881" s="23" t="s">
        <v>27508</v>
      </c>
    </row>
    <row r="6882" spans="1:4" ht="33.950000000000003" customHeight="1" x14ac:dyDescent="0.2">
      <c r="A6882" s="20" t="s">
        <v>27509</v>
      </c>
      <c r="B6882" s="21" t="s">
        <v>27463</v>
      </c>
      <c r="C6882" s="22" t="s">
        <v>27475</v>
      </c>
      <c r="D6882" s="23" t="s">
        <v>27510</v>
      </c>
    </row>
    <row r="6883" spans="1:4" ht="33.950000000000003" customHeight="1" x14ac:dyDescent="0.2">
      <c r="A6883" s="20" t="s">
        <v>27511</v>
      </c>
      <c r="B6883" s="21" t="s">
        <v>27465</v>
      </c>
      <c r="C6883" s="22" t="s">
        <v>27475</v>
      </c>
      <c r="D6883" s="23" t="s">
        <v>27512</v>
      </c>
    </row>
    <row r="6884" spans="1:4" ht="33.950000000000003" customHeight="1" x14ac:dyDescent="0.2">
      <c r="A6884" s="20" t="s">
        <v>27513</v>
      </c>
      <c r="B6884" s="21" t="s">
        <v>27514</v>
      </c>
      <c r="C6884" s="22" t="s">
        <v>382</v>
      </c>
      <c r="D6884" s="23" t="s">
        <v>11235</v>
      </c>
    </row>
    <row r="6885" spans="1:4" ht="33.950000000000003" customHeight="1" x14ac:dyDescent="0.2">
      <c r="A6885" s="20" t="s">
        <v>27515</v>
      </c>
      <c r="B6885" s="21" t="s">
        <v>27516</v>
      </c>
      <c r="C6885" s="22" t="s">
        <v>382</v>
      </c>
      <c r="D6885" s="23" t="s">
        <v>9952</v>
      </c>
    </row>
    <row r="6886" spans="1:4" ht="33.950000000000003" customHeight="1" x14ac:dyDescent="0.2">
      <c r="A6886" s="20" t="s">
        <v>27517</v>
      </c>
      <c r="B6886" s="21" t="s">
        <v>27518</v>
      </c>
      <c r="C6886" s="22" t="s">
        <v>382</v>
      </c>
      <c r="D6886" s="23" t="s">
        <v>11444</v>
      </c>
    </row>
    <row r="6887" spans="1:4" ht="33.950000000000003" customHeight="1" x14ac:dyDescent="0.2">
      <c r="A6887" s="20" t="s">
        <v>27519</v>
      </c>
      <c r="B6887" s="21" t="s">
        <v>27520</v>
      </c>
      <c r="C6887" s="22" t="s">
        <v>382</v>
      </c>
      <c r="D6887" s="23" t="s">
        <v>11235</v>
      </c>
    </row>
    <row r="6888" spans="1:4" ht="33.950000000000003" customHeight="1" x14ac:dyDescent="0.2">
      <c r="A6888" s="20" t="s">
        <v>27521</v>
      </c>
      <c r="B6888" s="21" t="s">
        <v>27522</v>
      </c>
      <c r="C6888" s="22" t="s">
        <v>382</v>
      </c>
      <c r="D6888" s="23" t="s">
        <v>9952</v>
      </c>
    </row>
    <row r="6889" spans="1:4" ht="33.950000000000003" customHeight="1" x14ac:dyDescent="0.2">
      <c r="A6889" s="20" t="s">
        <v>27523</v>
      </c>
      <c r="B6889" s="21" t="s">
        <v>27524</v>
      </c>
      <c r="C6889" s="22" t="s">
        <v>382</v>
      </c>
      <c r="D6889" s="23" t="s">
        <v>10624</v>
      </c>
    </row>
    <row r="6890" spans="1:4" ht="33.950000000000003" customHeight="1" x14ac:dyDescent="0.2">
      <c r="A6890" s="20" t="s">
        <v>27525</v>
      </c>
      <c r="B6890" s="21" t="s">
        <v>27526</v>
      </c>
      <c r="C6890" s="22" t="s">
        <v>382</v>
      </c>
      <c r="D6890" s="23" t="s">
        <v>9952</v>
      </c>
    </row>
    <row r="6891" spans="1:4" ht="33.950000000000003" customHeight="1" x14ac:dyDescent="0.2">
      <c r="A6891" s="20" t="s">
        <v>27527</v>
      </c>
      <c r="B6891" s="21" t="s">
        <v>27528</v>
      </c>
      <c r="C6891" s="22" t="s">
        <v>382</v>
      </c>
      <c r="D6891" s="23" t="s">
        <v>11670</v>
      </c>
    </row>
    <row r="6892" spans="1:4" ht="33.950000000000003" customHeight="1" x14ac:dyDescent="0.2">
      <c r="A6892" s="20" t="s">
        <v>27529</v>
      </c>
      <c r="B6892" s="21" t="s">
        <v>27530</v>
      </c>
      <c r="C6892" s="22" t="s">
        <v>382</v>
      </c>
      <c r="D6892" s="23" t="s">
        <v>27531</v>
      </c>
    </row>
    <row r="6893" spans="1:4" ht="33.950000000000003" customHeight="1" x14ac:dyDescent="0.2">
      <c r="A6893" s="20" t="s">
        <v>27532</v>
      </c>
      <c r="B6893" s="21" t="s">
        <v>27533</v>
      </c>
      <c r="C6893" s="22" t="s">
        <v>382</v>
      </c>
      <c r="D6893" s="23" t="s">
        <v>9516</v>
      </c>
    </row>
    <row r="6894" spans="1:4" ht="33.950000000000003" customHeight="1" x14ac:dyDescent="0.2">
      <c r="A6894" s="20" t="s">
        <v>27534</v>
      </c>
      <c r="B6894" s="21" t="s">
        <v>27535</v>
      </c>
      <c r="C6894" s="22" t="s">
        <v>382</v>
      </c>
      <c r="D6894" s="23" t="s">
        <v>9952</v>
      </c>
    </row>
    <row r="6895" spans="1:4" ht="33.950000000000003" customHeight="1" x14ac:dyDescent="0.2">
      <c r="A6895" s="20" t="s">
        <v>27536</v>
      </c>
      <c r="B6895" s="21" t="s">
        <v>27537</v>
      </c>
      <c r="C6895" s="22" t="s">
        <v>382</v>
      </c>
      <c r="D6895" s="23" t="s">
        <v>11235</v>
      </c>
    </row>
    <row r="6896" spans="1:4" ht="33.950000000000003" customHeight="1" x14ac:dyDescent="0.2">
      <c r="A6896" s="20" t="s">
        <v>27538</v>
      </c>
      <c r="B6896" s="21" t="s">
        <v>27539</v>
      </c>
      <c r="C6896" s="22" t="s">
        <v>382</v>
      </c>
      <c r="D6896" s="23" t="s">
        <v>11235</v>
      </c>
    </row>
    <row r="6897" spans="1:4" ht="33.950000000000003" customHeight="1" x14ac:dyDescent="0.2">
      <c r="A6897" s="20" t="s">
        <v>27540</v>
      </c>
      <c r="B6897" s="21" t="s">
        <v>27541</v>
      </c>
      <c r="C6897" s="22" t="s">
        <v>382</v>
      </c>
      <c r="D6897" s="23" t="s">
        <v>11235</v>
      </c>
    </row>
    <row r="6898" spans="1:4" ht="33.950000000000003" customHeight="1" x14ac:dyDescent="0.2">
      <c r="A6898" s="20" t="s">
        <v>27542</v>
      </c>
      <c r="B6898" s="21" t="s">
        <v>27543</v>
      </c>
      <c r="C6898" s="22" t="s">
        <v>382</v>
      </c>
      <c r="D6898" s="23" t="s">
        <v>11235</v>
      </c>
    </row>
    <row r="6899" spans="1:4" ht="33.950000000000003" customHeight="1" x14ac:dyDescent="0.2">
      <c r="A6899" s="20" t="s">
        <v>27544</v>
      </c>
      <c r="B6899" s="21" t="s">
        <v>27545</v>
      </c>
      <c r="C6899" s="22" t="s">
        <v>382</v>
      </c>
      <c r="D6899" s="23" t="s">
        <v>27546</v>
      </c>
    </row>
    <row r="6900" spans="1:4" ht="33.950000000000003" customHeight="1" x14ac:dyDescent="0.2">
      <c r="A6900" s="20" t="s">
        <v>27547</v>
      </c>
      <c r="B6900" s="21" t="s">
        <v>27548</v>
      </c>
      <c r="C6900" s="22" t="s">
        <v>382</v>
      </c>
      <c r="D6900" s="23" t="s">
        <v>11670</v>
      </c>
    </row>
    <row r="6901" spans="1:4" ht="33.950000000000003" customHeight="1" x14ac:dyDescent="0.2">
      <c r="A6901" s="20" t="s">
        <v>27549</v>
      </c>
      <c r="B6901" s="21" t="s">
        <v>27550</v>
      </c>
      <c r="C6901" s="22" t="s">
        <v>382</v>
      </c>
      <c r="D6901" s="23" t="s">
        <v>9516</v>
      </c>
    </row>
    <row r="6902" spans="1:4" ht="33.950000000000003" customHeight="1" x14ac:dyDescent="0.2">
      <c r="A6902" s="20" t="s">
        <v>27551</v>
      </c>
      <c r="B6902" s="21" t="s">
        <v>27552</v>
      </c>
      <c r="C6902" s="22" t="s">
        <v>382</v>
      </c>
      <c r="D6902" s="23" t="s">
        <v>9582</v>
      </c>
    </row>
    <row r="6903" spans="1:4" ht="33.950000000000003" customHeight="1" x14ac:dyDescent="0.2">
      <c r="A6903" s="20" t="s">
        <v>27553</v>
      </c>
      <c r="B6903" s="21" t="s">
        <v>27554</v>
      </c>
      <c r="C6903" s="22" t="s">
        <v>382</v>
      </c>
      <c r="D6903" s="23" t="s">
        <v>9952</v>
      </c>
    </row>
    <row r="6904" spans="1:4" ht="33.950000000000003" customHeight="1" x14ac:dyDescent="0.2">
      <c r="A6904" s="20" t="s">
        <v>27555</v>
      </c>
      <c r="B6904" s="21" t="s">
        <v>27556</v>
      </c>
      <c r="C6904" s="22" t="s">
        <v>382</v>
      </c>
      <c r="D6904" s="23" t="s">
        <v>11670</v>
      </c>
    </row>
    <row r="6905" spans="1:4" ht="33.950000000000003" customHeight="1" x14ac:dyDescent="0.2">
      <c r="A6905" s="20" t="s">
        <v>27557</v>
      </c>
      <c r="B6905" s="21" t="s">
        <v>27558</v>
      </c>
      <c r="C6905" s="22" t="s">
        <v>382</v>
      </c>
      <c r="D6905" s="23" t="s">
        <v>9952</v>
      </c>
    </row>
    <row r="6906" spans="1:4" ht="33.950000000000003" customHeight="1" x14ac:dyDescent="0.2">
      <c r="A6906" s="20" t="s">
        <v>27559</v>
      </c>
      <c r="B6906" s="21" t="s">
        <v>27560</v>
      </c>
      <c r="C6906" s="22" t="s">
        <v>382</v>
      </c>
      <c r="D6906" s="23" t="s">
        <v>9940</v>
      </c>
    </row>
    <row r="6907" spans="1:4" ht="33.950000000000003" customHeight="1" x14ac:dyDescent="0.2">
      <c r="A6907" s="20" t="s">
        <v>27561</v>
      </c>
      <c r="B6907" s="21" t="s">
        <v>27562</v>
      </c>
      <c r="C6907" s="22" t="s">
        <v>382</v>
      </c>
      <c r="D6907" s="23" t="s">
        <v>26312</v>
      </c>
    </row>
    <row r="6908" spans="1:4" ht="33.950000000000003" customHeight="1" x14ac:dyDescent="0.2">
      <c r="A6908" s="20" t="s">
        <v>27563</v>
      </c>
      <c r="B6908" s="21" t="s">
        <v>27564</v>
      </c>
      <c r="C6908" s="22" t="s">
        <v>382</v>
      </c>
      <c r="D6908" s="23" t="s">
        <v>9905</v>
      </c>
    </row>
    <row r="6909" spans="1:4" ht="33.950000000000003" customHeight="1" x14ac:dyDescent="0.2">
      <c r="A6909" s="20" t="s">
        <v>27565</v>
      </c>
      <c r="B6909" s="21" t="s">
        <v>27566</v>
      </c>
      <c r="C6909" s="22" t="s">
        <v>382</v>
      </c>
      <c r="D6909" s="23" t="s">
        <v>10553</v>
      </c>
    </row>
    <row r="6910" spans="1:4" ht="33.950000000000003" customHeight="1" x14ac:dyDescent="0.2">
      <c r="A6910" s="20" t="s">
        <v>27567</v>
      </c>
      <c r="B6910" s="21" t="s">
        <v>27568</v>
      </c>
      <c r="C6910" s="22" t="s">
        <v>382</v>
      </c>
      <c r="D6910" s="23" t="s">
        <v>26220</v>
      </c>
    </row>
    <row r="6911" spans="1:4" ht="33.950000000000003" customHeight="1" x14ac:dyDescent="0.2">
      <c r="A6911" s="20" t="s">
        <v>27569</v>
      </c>
      <c r="B6911" s="21" t="s">
        <v>27570</v>
      </c>
      <c r="C6911" s="22" t="s">
        <v>382</v>
      </c>
      <c r="D6911" s="23" t="s">
        <v>9952</v>
      </c>
    </row>
    <row r="6912" spans="1:4" ht="33.950000000000003" customHeight="1" x14ac:dyDescent="0.2">
      <c r="A6912" s="20" t="s">
        <v>27571</v>
      </c>
      <c r="B6912" s="21" t="s">
        <v>27572</v>
      </c>
      <c r="C6912" s="22" t="s">
        <v>382</v>
      </c>
      <c r="D6912" s="23" t="s">
        <v>10234</v>
      </c>
    </row>
    <row r="6913" spans="1:4" ht="33.950000000000003" customHeight="1" x14ac:dyDescent="0.2">
      <c r="A6913" s="20" t="s">
        <v>27573</v>
      </c>
      <c r="B6913" s="21" t="s">
        <v>27574</v>
      </c>
      <c r="C6913" s="22" t="s">
        <v>382</v>
      </c>
      <c r="D6913" s="23" t="s">
        <v>10497</v>
      </c>
    </row>
    <row r="6914" spans="1:4" ht="33.950000000000003" customHeight="1" x14ac:dyDescent="0.2">
      <c r="A6914" s="20" t="s">
        <v>27575</v>
      </c>
      <c r="B6914" s="21" t="s">
        <v>27576</v>
      </c>
      <c r="C6914" s="22" t="s">
        <v>382</v>
      </c>
      <c r="D6914" s="23" t="s">
        <v>11670</v>
      </c>
    </row>
    <row r="6915" spans="1:4" ht="33.950000000000003" customHeight="1" x14ac:dyDescent="0.2">
      <c r="A6915" s="20" t="s">
        <v>27577</v>
      </c>
      <c r="B6915" s="21" t="s">
        <v>27578</v>
      </c>
      <c r="C6915" s="22" t="s">
        <v>382</v>
      </c>
      <c r="D6915" s="23" t="s">
        <v>27546</v>
      </c>
    </row>
    <row r="6916" spans="1:4" ht="33.950000000000003" customHeight="1" x14ac:dyDescent="0.2">
      <c r="A6916" s="20" t="s">
        <v>27579</v>
      </c>
      <c r="B6916" s="21" t="s">
        <v>27580</v>
      </c>
      <c r="C6916" s="22" t="s">
        <v>382</v>
      </c>
      <c r="D6916" s="23" t="s">
        <v>11209</v>
      </c>
    </row>
    <row r="6917" spans="1:4" ht="33.950000000000003" customHeight="1" x14ac:dyDescent="0.2">
      <c r="A6917" s="20" t="s">
        <v>27581</v>
      </c>
      <c r="B6917" s="21" t="s">
        <v>27582</v>
      </c>
      <c r="C6917" s="22" t="s">
        <v>382</v>
      </c>
      <c r="D6917" s="23" t="s">
        <v>9516</v>
      </c>
    </row>
    <row r="6918" spans="1:4" ht="33.950000000000003" customHeight="1" x14ac:dyDescent="0.2">
      <c r="A6918" s="20" t="s">
        <v>27583</v>
      </c>
      <c r="B6918" s="21" t="s">
        <v>27584</v>
      </c>
      <c r="C6918" s="22" t="s">
        <v>382</v>
      </c>
      <c r="D6918" s="23" t="s">
        <v>10624</v>
      </c>
    </row>
    <row r="6919" spans="1:4" ht="33.950000000000003" customHeight="1" x14ac:dyDescent="0.2">
      <c r="A6919" s="20" t="s">
        <v>27585</v>
      </c>
      <c r="B6919" s="21" t="s">
        <v>27586</v>
      </c>
      <c r="C6919" s="22" t="s">
        <v>382</v>
      </c>
      <c r="D6919" s="23" t="s">
        <v>9851</v>
      </c>
    </row>
    <row r="6920" spans="1:4" ht="33.950000000000003" customHeight="1" x14ac:dyDescent="0.2">
      <c r="A6920" s="20" t="s">
        <v>27587</v>
      </c>
      <c r="B6920" s="21" t="s">
        <v>27588</v>
      </c>
      <c r="C6920" s="22" t="s">
        <v>382</v>
      </c>
      <c r="D6920" s="23" t="s">
        <v>11660</v>
      </c>
    </row>
    <row r="6921" spans="1:4" ht="33.950000000000003" customHeight="1" x14ac:dyDescent="0.2">
      <c r="A6921" s="20" t="s">
        <v>27589</v>
      </c>
      <c r="B6921" s="21" t="s">
        <v>27590</v>
      </c>
      <c r="C6921" s="22" t="s">
        <v>382</v>
      </c>
      <c r="D6921" s="23" t="s">
        <v>11660</v>
      </c>
    </row>
    <row r="6922" spans="1:4" ht="33.950000000000003" customHeight="1" x14ac:dyDescent="0.2">
      <c r="A6922" s="20" t="s">
        <v>27591</v>
      </c>
      <c r="B6922" s="21" t="s">
        <v>27592</v>
      </c>
      <c r="C6922" s="22" t="s">
        <v>382</v>
      </c>
      <c r="D6922" s="23" t="s">
        <v>9940</v>
      </c>
    </row>
    <row r="6923" spans="1:4" ht="33.950000000000003" customHeight="1" x14ac:dyDescent="0.2">
      <c r="A6923" s="20" t="s">
        <v>27593</v>
      </c>
      <c r="B6923" s="21" t="s">
        <v>27594</v>
      </c>
      <c r="C6923" s="22" t="s">
        <v>382</v>
      </c>
      <c r="D6923" s="23" t="s">
        <v>10073</v>
      </c>
    </row>
    <row r="6924" spans="1:4" ht="33.950000000000003" customHeight="1" x14ac:dyDescent="0.2">
      <c r="A6924" s="20" t="s">
        <v>27595</v>
      </c>
      <c r="B6924" s="21" t="s">
        <v>27596</v>
      </c>
      <c r="C6924" s="22" t="s">
        <v>382</v>
      </c>
      <c r="D6924" s="23" t="s">
        <v>10073</v>
      </c>
    </row>
    <row r="6925" spans="1:4" ht="33.950000000000003" customHeight="1" x14ac:dyDescent="0.2">
      <c r="A6925" s="20" t="s">
        <v>27597</v>
      </c>
      <c r="B6925" s="21" t="s">
        <v>27598</v>
      </c>
      <c r="C6925" s="22" t="s">
        <v>382</v>
      </c>
      <c r="D6925" s="23" t="s">
        <v>11330</v>
      </c>
    </row>
    <row r="6926" spans="1:4" ht="33.950000000000003" customHeight="1" x14ac:dyDescent="0.2">
      <c r="A6926" s="20" t="s">
        <v>27599</v>
      </c>
      <c r="B6926" s="21" t="s">
        <v>27600</v>
      </c>
      <c r="C6926" s="22" t="s">
        <v>382</v>
      </c>
      <c r="D6926" s="23" t="s">
        <v>9952</v>
      </c>
    </row>
    <row r="6927" spans="1:4" ht="33.950000000000003" customHeight="1" x14ac:dyDescent="0.2">
      <c r="A6927" s="20" t="s">
        <v>27601</v>
      </c>
      <c r="B6927" s="21" t="s">
        <v>27602</v>
      </c>
      <c r="C6927" s="22" t="s">
        <v>382</v>
      </c>
      <c r="D6927" s="23" t="s">
        <v>11444</v>
      </c>
    </row>
    <row r="6928" spans="1:4" ht="33.950000000000003" customHeight="1" x14ac:dyDescent="0.2">
      <c r="A6928" s="20" t="s">
        <v>27603</v>
      </c>
      <c r="B6928" s="21" t="s">
        <v>27604</v>
      </c>
      <c r="C6928" s="22" t="s">
        <v>382</v>
      </c>
      <c r="D6928" s="23" t="s">
        <v>9940</v>
      </c>
    </row>
    <row r="6929" spans="1:4" ht="33.950000000000003" customHeight="1" x14ac:dyDescent="0.2">
      <c r="A6929" s="20" t="s">
        <v>27605</v>
      </c>
      <c r="B6929" s="21" t="s">
        <v>27606</v>
      </c>
      <c r="C6929" s="22" t="s">
        <v>382</v>
      </c>
      <c r="D6929" s="23" t="s">
        <v>11235</v>
      </c>
    </row>
    <row r="6930" spans="1:4" ht="33.950000000000003" customHeight="1" x14ac:dyDescent="0.2">
      <c r="A6930" s="20" t="s">
        <v>27607</v>
      </c>
      <c r="B6930" s="21" t="s">
        <v>27608</v>
      </c>
      <c r="C6930" s="22" t="s">
        <v>382</v>
      </c>
      <c r="D6930" s="23" t="s">
        <v>27546</v>
      </c>
    </row>
    <row r="6931" spans="1:4" ht="33.950000000000003" customHeight="1" x14ac:dyDescent="0.2">
      <c r="A6931" s="20" t="s">
        <v>27609</v>
      </c>
      <c r="B6931" s="21" t="s">
        <v>27610</v>
      </c>
      <c r="C6931" s="22" t="s">
        <v>382</v>
      </c>
      <c r="D6931" s="23" t="s">
        <v>11670</v>
      </c>
    </row>
    <row r="6932" spans="1:4" ht="33.950000000000003" customHeight="1" x14ac:dyDescent="0.2">
      <c r="A6932" s="20" t="s">
        <v>27611</v>
      </c>
      <c r="B6932" s="21" t="s">
        <v>27612</v>
      </c>
      <c r="C6932" s="22" t="s">
        <v>382</v>
      </c>
      <c r="D6932" s="23" t="s">
        <v>27546</v>
      </c>
    </row>
    <row r="6933" spans="1:4" ht="33.950000000000003" customHeight="1" x14ac:dyDescent="0.2">
      <c r="A6933" s="20" t="s">
        <v>27613</v>
      </c>
      <c r="B6933" s="21" t="s">
        <v>27614</v>
      </c>
      <c r="C6933" s="22" t="s">
        <v>382</v>
      </c>
      <c r="D6933" s="23" t="s">
        <v>10076</v>
      </c>
    </row>
    <row r="6934" spans="1:4" ht="33.950000000000003" customHeight="1" x14ac:dyDescent="0.2">
      <c r="A6934" s="20" t="s">
        <v>27615</v>
      </c>
      <c r="B6934" s="21" t="s">
        <v>27616</v>
      </c>
      <c r="C6934" s="22" t="s">
        <v>382</v>
      </c>
      <c r="D6934" s="23" t="s">
        <v>9940</v>
      </c>
    </row>
    <row r="6935" spans="1:4" ht="33.950000000000003" customHeight="1" x14ac:dyDescent="0.2">
      <c r="A6935" s="20" t="s">
        <v>27617</v>
      </c>
      <c r="B6935" s="21" t="s">
        <v>27618</v>
      </c>
      <c r="C6935" s="22" t="s">
        <v>382</v>
      </c>
      <c r="D6935" s="23" t="s">
        <v>10624</v>
      </c>
    </row>
    <row r="6936" spans="1:4" ht="33.950000000000003" customHeight="1" x14ac:dyDescent="0.2">
      <c r="A6936" s="20" t="s">
        <v>27619</v>
      </c>
      <c r="B6936" s="21" t="s">
        <v>27620</v>
      </c>
      <c r="C6936" s="22" t="s">
        <v>382</v>
      </c>
      <c r="D6936" s="23" t="s">
        <v>10076</v>
      </c>
    </row>
    <row r="6937" spans="1:4" ht="33.950000000000003" customHeight="1" x14ac:dyDescent="0.2">
      <c r="A6937" s="20" t="s">
        <v>27621</v>
      </c>
      <c r="B6937" s="21" t="s">
        <v>27622</v>
      </c>
      <c r="C6937" s="22" t="s">
        <v>382</v>
      </c>
      <c r="D6937" s="23" t="s">
        <v>11163</v>
      </c>
    </row>
    <row r="6938" spans="1:4" ht="33.950000000000003" customHeight="1" x14ac:dyDescent="0.2">
      <c r="A6938" s="20" t="s">
        <v>27623</v>
      </c>
      <c r="B6938" s="21" t="s">
        <v>27624</v>
      </c>
      <c r="C6938" s="22" t="s">
        <v>382</v>
      </c>
      <c r="D6938" s="23" t="s">
        <v>10624</v>
      </c>
    </row>
    <row r="6939" spans="1:4" ht="33.950000000000003" customHeight="1" x14ac:dyDescent="0.2">
      <c r="A6939" s="20" t="s">
        <v>27625</v>
      </c>
      <c r="B6939" s="21" t="s">
        <v>27626</v>
      </c>
      <c r="C6939" s="22" t="s">
        <v>382</v>
      </c>
      <c r="D6939" s="23" t="s">
        <v>11444</v>
      </c>
    </row>
    <row r="6940" spans="1:4" ht="33.950000000000003" customHeight="1" x14ac:dyDescent="0.2">
      <c r="A6940" s="20" t="s">
        <v>27627</v>
      </c>
      <c r="B6940" s="21" t="s">
        <v>27628</v>
      </c>
      <c r="C6940" s="22" t="s">
        <v>382</v>
      </c>
      <c r="D6940" s="23" t="s">
        <v>11163</v>
      </c>
    </row>
    <row r="6941" spans="1:4" ht="33.950000000000003" customHeight="1" x14ac:dyDescent="0.2">
      <c r="A6941" s="20" t="s">
        <v>27629</v>
      </c>
      <c r="B6941" s="21" t="s">
        <v>27630</v>
      </c>
      <c r="C6941" s="22" t="s">
        <v>382</v>
      </c>
      <c r="D6941" s="23" t="s">
        <v>11214</v>
      </c>
    </row>
    <row r="6942" spans="1:4" ht="33.950000000000003" customHeight="1" x14ac:dyDescent="0.2">
      <c r="A6942" s="20" t="s">
        <v>27631</v>
      </c>
      <c r="B6942" s="21" t="s">
        <v>27632</v>
      </c>
      <c r="C6942" s="22" t="s">
        <v>382</v>
      </c>
      <c r="D6942" s="23" t="s">
        <v>11163</v>
      </c>
    </row>
    <row r="6943" spans="1:4" ht="33.950000000000003" customHeight="1" x14ac:dyDescent="0.2">
      <c r="A6943" s="20" t="s">
        <v>27633</v>
      </c>
      <c r="B6943" s="21" t="s">
        <v>27634</v>
      </c>
      <c r="C6943" s="22" t="s">
        <v>382</v>
      </c>
      <c r="D6943" s="23" t="s">
        <v>11670</v>
      </c>
    </row>
    <row r="6944" spans="1:4" ht="33.950000000000003" customHeight="1" x14ac:dyDescent="0.2">
      <c r="A6944" s="20" t="s">
        <v>27635</v>
      </c>
      <c r="B6944" s="21" t="s">
        <v>27636</v>
      </c>
      <c r="C6944" s="22" t="s">
        <v>382</v>
      </c>
      <c r="D6944" s="23" t="s">
        <v>10234</v>
      </c>
    </row>
    <row r="6945" spans="1:4" ht="33.950000000000003" customHeight="1" x14ac:dyDescent="0.2">
      <c r="A6945" s="20" t="s">
        <v>27637</v>
      </c>
      <c r="B6945" s="21" t="s">
        <v>27638</v>
      </c>
      <c r="C6945" s="22" t="s">
        <v>382</v>
      </c>
      <c r="D6945" s="23" t="s">
        <v>10497</v>
      </c>
    </row>
    <row r="6946" spans="1:4" ht="33.950000000000003" customHeight="1" x14ac:dyDescent="0.2">
      <c r="A6946" s="20" t="s">
        <v>27639</v>
      </c>
      <c r="B6946" s="21" t="s">
        <v>27640</v>
      </c>
      <c r="C6946" s="22" t="s">
        <v>382</v>
      </c>
      <c r="D6946" s="23" t="s">
        <v>9516</v>
      </c>
    </row>
    <row r="6947" spans="1:4" ht="33.950000000000003" customHeight="1" x14ac:dyDescent="0.2">
      <c r="A6947" s="20" t="s">
        <v>27641</v>
      </c>
      <c r="B6947" s="21" t="s">
        <v>27642</v>
      </c>
      <c r="C6947" s="22" t="s">
        <v>382</v>
      </c>
      <c r="D6947" s="23" t="s">
        <v>10497</v>
      </c>
    </row>
    <row r="6948" spans="1:4" ht="33.950000000000003" customHeight="1" x14ac:dyDescent="0.2">
      <c r="A6948" s="20" t="s">
        <v>27643</v>
      </c>
      <c r="B6948" s="21" t="s">
        <v>27644</v>
      </c>
      <c r="C6948" s="22" t="s">
        <v>382</v>
      </c>
      <c r="D6948" s="23" t="s">
        <v>9679</v>
      </c>
    </row>
    <row r="6949" spans="1:4" ht="33.950000000000003" customHeight="1" x14ac:dyDescent="0.2">
      <c r="A6949" s="20" t="s">
        <v>27645</v>
      </c>
      <c r="B6949" s="21" t="s">
        <v>27646</v>
      </c>
      <c r="C6949" s="22" t="s">
        <v>382</v>
      </c>
      <c r="D6949" s="23" t="s">
        <v>10073</v>
      </c>
    </row>
    <row r="6950" spans="1:4" ht="33.950000000000003" customHeight="1" x14ac:dyDescent="0.2">
      <c r="A6950" s="20" t="s">
        <v>27647</v>
      </c>
      <c r="B6950" s="21" t="s">
        <v>27648</v>
      </c>
      <c r="C6950" s="22" t="s">
        <v>382</v>
      </c>
      <c r="D6950" s="23" t="s">
        <v>9952</v>
      </c>
    </row>
    <row r="6951" spans="1:4" ht="33.950000000000003" customHeight="1" x14ac:dyDescent="0.2">
      <c r="A6951" s="20" t="s">
        <v>27649</v>
      </c>
      <c r="B6951" s="21" t="s">
        <v>27650</v>
      </c>
      <c r="C6951" s="22" t="s">
        <v>382</v>
      </c>
      <c r="D6951" s="23" t="s">
        <v>10497</v>
      </c>
    </row>
    <row r="6952" spans="1:4" ht="33.950000000000003" customHeight="1" x14ac:dyDescent="0.2">
      <c r="A6952" s="20" t="s">
        <v>27651</v>
      </c>
      <c r="B6952" s="21" t="s">
        <v>27652</v>
      </c>
      <c r="C6952" s="22" t="s">
        <v>382</v>
      </c>
      <c r="D6952" s="23" t="s">
        <v>26309</v>
      </c>
    </row>
    <row r="6953" spans="1:4" ht="33.950000000000003" customHeight="1" x14ac:dyDescent="0.2">
      <c r="A6953" s="20" t="s">
        <v>27653</v>
      </c>
      <c r="B6953" s="21" t="s">
        <v>27654</v>
      </c>
      <c r="C6953" s="22" t="s">
        <v>382</v>
      </c>
      <c r="D6953" s="23" t="s">
        <v>26309</v>
      </c>
    </row>
    <row r="6954" spans="1:4" ht="33.950000000000003" customHeight="1" x14ac:dyDescent="0.2">
      <c r="A6954" s="20" t="s">
        <v>27655</v>
      </c>
      <c r="B6954" s="21" t="s">
        <v>27656</v>
      </c>
      <c r="C6954" s="22" t="s">
        <v>382</v>
      </c>
      <c r="D6954" s="23" t="s">
        <v>9952</v>
      </c>
    </row>
    <row r="6955" spans="1:4" ht="33.950000000000003" customHeight="1" x14ac:dyDescent="0.2">
      <c r="A6955" s="20" t="s">
        <v>27657</v>
      </c>
      <c r="B6955" s="21" t="s">
        <v>27658</v>
      </c>
      <c r="C6955" s="22" t="s">
        <v>382</v>
      </c>
      <c r="D6955" s="23" t="s">
        <v>10497</v>
      </c>
    </row>
    <row r="6956" spans="1:4" ht="33.950000000000003" customHeight="1" x14ac:dyDescent="0.2">
      <c r="A6956" s="20" t="s">
        <v>27659</v>
      </c>
      <c r="B6956" s="21" t="s">
        <v>27660</v>
      </c>
      <c r="C6956" s="22" t="s">
        <v>382</v>
      </c>
      <c r="D6956" s="23" t="s">
        <v>9516</v>
      </c>
    </row>
    <row r="6957" spans="1:4" ht="33.950000000000003" customHeight="1" x14ac:dyDescent="0.2">
      <c r="A6957" s="20" t="s">
        <v>27661</v>
      </c>
      <c r="B6957" s="21" t="s">
        <v>27662</v>
      </c>
      <c r="C6957" s="22" t="s">
        <v>382</v>
      </c>
      <c r="D6957" s="23" t="s">
        <v>9952</v>
      </c>
    </row>
    <row r="6958" spans="1:4" ht="33.950000000000003" customHeight="1" x14ac:dyDescent="0.2">
      <c r="A6958" s="20" t="s">
        <v>27663</v>
      </c>
      <c r="B6958" s="21" t="s">
        <v>27664</v>
      </c>
      <c r="C6958" s="22" t="s">
        <v>382</v>
      </c>
      <c r="D6958" s="23" t="s">
        <v>11214</v>
      </c>
    </row>
    <row r="6959" spans="1:4" ht="33.950000000000003" customHeight="1" x14ac:dyDescent="0.2">
      <c r="A6959" s="20" t="s">
        <v>27665</v>
      </c>
      <c r="B6959" s="21" t="s">
        <v>27666</v>
      </c>
      <c r="C6959" s="22" t="s">
        <v>382</v>
      </c>
      <c r="D6959" s="23" t="s">
        <v>9952</v>
      </c>
    </row>
    <row r="6960" spans="1:4" ht="33.950000000000003" customHeight="1" x14ac:dyDescent="0.2">
      <c r="A6960" s="20" t="s">
        <v>27667</v>
      </c>
      <c r="B6960" s="21" t="s">
        <v>27668</v>
      </c>
      <c r="C6960" s="22" t="s">
        <v>382</v>
      </c>
      <c r="D6960" s="23" t="s">
        <v>11660</v>
      </c>
    </row>
    <row r="6961" spans="1:4" ht="33.950000000000003" customHeight="1" x14ac:dyDescent="0.2">
      <c r="A6961" s="20" t="s">
        <v>27669</v>
      </c>
      <c r="B6961" s="21" t="s">
        <v>27670</v>
      </c>
      <c r="C6961" s="22" t="s">
        <v>382</v>
      </c>
      <c r="D6961" s="23" t="s">
        <v>9940</v>
      </c>
    </row>
    <row r="6962" spans="1:4" ht="33.950000000000003" customHeight="1" x14ac:dyDescent="0.2">
      <c r="A6962" s="20" t="s">
        <v>27671</v>
      </c>
      <c r="B6962" s="21" t="s">
        <v>27672</v>
      </c>
      <c r="C6962" s="22" t="s">
        <v>382</v>
      </c>
      <c r="D6962" s="23" t="s">
        <v>9582</v>
      </c>
    </row>
    <row r="6963" spans="1:4" ht="33.950000000000003" customHeight="1" x14ac:dyDescent="0.2">
      <c r="A6963" s="20" t="s">
        <v>27673</v>
      </c>
      <c r="B6963" s="21" t="s">
        <v>27674</v>
      </c>
      <c r="C6963" s="22" t="s">
        <v>382</v>
      </c>
      <c r="D6963" s="23" t="s">
        <v>9765</v>
      </c>
    </row>
    <row r="6964" spans="1:4" ht="33.950000000000003" customHeight="1" x14ac:dyDescent="0.2">
      <c r="A6964" s="20" t="s">
        <v>27675</v>
      </c>
      <c r="B6964" s="21" t="s">
        <v>27676</v>
      </c>
      <c r="C6964" s="22" t="s">
        <v>382</v>
      </c>
      <c r="D6964" s="23" t="s">
        <v>10422</v>
      </c>
    </row>
    <row r="6965" spans="1:4" ht="33.950000000000003" customHeight="1" x14ac:dyDescent="0.2">
      <c r="A6965" s="20" t="s">
        <v>27677</v>
      </c>
      <c r="B6965" s="21" t="s">
        <v>27678</v>
      </c>
      <c r="C6965" s="22" t="s">
        <v>382</v>
      </c>
      <c r="D6965" s="23" t="s">
        <v>10776</v>
      </c>
    </row>
    <row r="6966" spans="1:4" ht="33.950000000000003" customHeight="1" x14ac:dyDescent="0.2">
      <c r="A6966" s="20" t="s">
        <v>27679</v>
      </c>
      <c r="B6966" s="21" t="s">
        <v>27680</v>
      </c>
      <c r="C6966" s="22" t="s">
        <v>382</v>
      </c>
      <c r="D6966" s="23" t="s">
        <v>26274</v>
      </c>
    </row>
    <row r="6967" spans="1:4" ht="33.950000000000003" customHeight="1" x14ac:dyDescent="0.2">
      <c r="A6967" s="20" t="s">
        <v>27681</v>
      </c>
      <c r="B6967" s="21" t="s">
        <v>27682</v>
      </c>
      <c r="C6967" s="22" t="s">
        <v>382</v>
      </c>
      <c r="D6967" s="23" t="s">
        <v>27683</v>
      </c>
    </row>
    <row r="6968" spans="1:4" ht="33.950000000000003" customHeight="1" x14ac:dyDescent="0.2">
      <c r="A6968" s="20" t="s">
        <v>27684</v>
      </c>
      <c r="B6968" s="21" t="s">
        <v>27685</v>
      </c>
      <c r="C6968" s="22" t="s">
        <v>382</v>
      </c>
      <c r="D6968" s="23" t="s">
        <v>10396</v>
      </c>
    </row>
    <row r="6969" spans="1:4" ht="33.950000000000003" customHeight="1" x14ac:dyDescent="0.2">
      <c r="A6969" s="20" t="s">
        <v>27686</v>
      </c>
      <c r="B6969" s="21" t="s">
        <v>27687</v>
      </c>
      <c r="C6969" s="22" t="s">
        <v>382</v>
      </c>
      <c r="D6969" s="23" t="s">
        <v>10234</v>
      </c>
    </row>
    <row r="6970" spans="1:4" ht="33.950000000000003" customHeight="1" x14ac:dyDescent="0.2">
      <c r="A6970" s="20" t="s">
        <v>27688</v>
      </c>
      <c r="B6970" s="21" t="s">
        <v>27689</v>
      </c>
      <c r="C6970" s="22" t="s">
        <v>382</v>
      </c>
      <c r="D6970" s="23" t="s">
        <v>11660</v>
      </c>
    </row>
    <row r="6971" spans="1:4" ht="33.950000000000003" customHeight="1" x14ac:dyDescent="0.2">
      <c r="A6971" s="20" t="s">
        <v>27690</v>
      </c>
      <c r="B6971" s="21" t="s">
        <v>27691</v>
      </c>
      <c r="C6971" s="22" t="s">
        <v>382</v>
      </c>
      <c r="D6971" s="23" t="s">
        <v>27546</v>
      </c>
    </row>
    <row r="6972" spans="1:4" ht="33.950000000000003" customHeight="1" x14ac:dyDescent="0.2">
      <c r="A6972" s="20" t="s">
        <v>27692</v>
      </c>
      <c r="B6972" s="21" t="s">
        <v>27693</v>
      </c>
      <c r="C6972" s="22" t="s">
        <v>382</v>
      </c>
      <c r="D6972" s="23" t="s">
        <v>11258</v>
      </c>
    </row>
    <row r="6973" spans="1:4" ht="33.950000000000003" customHeight="1" x14ac:dyDescent="0.2">
      <c r="A6973" s="20" t="s">
        <v>27694</v>
      </c>
      <c r="B6973" s="21" t="s">
        <v>27695</v>
      </c>
      <c r="C6973" s="22" t="s">
        <v>382</v>
      </c>
      <c r="D6973" s="23" t="s">
        <v>11730</v>
      </c>
    </row>
    <row r="6974" spans="1:4" ht="33.950000000000003" customHeight="1" x14ac:dyDescent="0.2">
      <c r="A6974" s="20" t="s">
        <v>27696</v>
      </c>
      <c r="B6974" s="21" t="s">
        <v>27697</v>
      </c>
      <c r="C6974" s="22" t="s">
        <v>382</v>
      </c>
      <c r="D6974" s="23" t="s">
        <v>11263</v>
      </c>
    </row>
    <row r="6975" spans="1:4" ht="33.950000000000003" customHeight="1" x14ac:dyDescent="0.2">
      <c r="A6975" s="20" t="s">
        <v>27698</v>
      </c>
      <c r="B6975" s="21" t="s">
        <v>27699</v>
      </c>
      <c r="C6975" s="22" t="s">
        <v>382</v>
      </c>
      <c r="D6975" s="23" t="s">
        <v>11381</v>
      </c>
    </row>
    <row r="6976" spans="1:4" ht="33.950000000000003" customHeight="1" x14ac:dyDescent="0.2">
      <c r="A6976" s="20" t="s">
        <v>27700</v>
      </c>
      <c r="B6976" s="21" t="s">
        <v>27701</v>
      </c>
      <c r="C6976" s="22" t="s">
        <v>382</v>
      </c>
      <c r="D6976" s="23" t="s">
        <v>26734</v>
      </c>
    </row>
    <row r="6977" spans="1:4" ht="33.950000000000003" customHeight="1" x14ac:dyDescent="0.2">
      <c r="A6977" s="20" t="s">
        <v>27702</v>
      </c>
      <c r="B6977" s="21" t="s">
        <v>27703</v>
      </c>
      <c r="C6977" s="22" t="s">
        <v>382</v>
      </c>
      <c r="D6977" s="23" t="s">
        <v>10014</v>
      </c>
    </row>
    <row r="6978" spans="1:4" ht="33.950000000000003" customHeight="1" x14ac:dyDescent="0.2">
      <c r="A6978" s="20" t="s">
        <v>27704</v>
      </c>
      <c r="B6978" s="21" t="s">
        <v>27705</v>
      </c>
      <c r="C6978" s="22" t="s">
        <v>382</v>
      </c>
      <c r="D6978" s="23" t="s">
        <v>9809</v>
      </c>
    </row>
    <row r="6979" spans="1:4" ht="33.950000000000003" customHeight="1" x14ac:dyDescent="0.2">
      <c r="A6979" s="20" t="s">
        <v>27706</v>
      </c>
      <c r="B6979" s="21" t="s">
        <v>27707</v>
      </c>
      <c r="C6979" s="22" t="s">
        <v>382</v>
      </c>
      <c r="D6979" s="23" t="s">
        <v>27708</v>
      </c>
    </row>
    <row r="6980" spans="1:4" ht="33.950000000000003" customHeight="1" x14ac:dyDescent="0.2">
      <c r="A6980" s="20" t="s">
        <v>27709</v>
      </c>
      <c r="B6980" s="21" t="s">
        <v>27710</v>
      </c>
      <c r="C6980" s="22" t="s">
        <v>27475</v>
      </c>
      <c r="D6980" s="23" t="s">
        <v>18904</v>
      </c>
    </row>
    <row r="6981" spans="1:4" ht="33.950000000000003" customHeight="1" x14ac:dyDescent="0.2">
      <c r="A6981" s="20" t="s">
        <v>27711</v>
      </c>
      <c r="B6981" s="21" t="s">
        <v>27712</v>
      </c>
      <c r="C6981" s="22" t="s">
        <v>27475</v>
      </c>
      <c r="D6981" s="23" t="s">
        <v>16957</v>
      </c>
    </row>
    <row r="6982" spans="1:4" ht="33.950000000000003" customHeight="1" x14ac:dyDescent="0.2">
      <c r="A6982" s="20" t="s">
        <v>27713</v>
      </c>
      <c r="B6982" s="21" t="s">
        <v>27714</v>
      </c>
      <c r="C6982" s="22" t="s">
        <v>27475</v>
      </c>
      <c r="D6982" s="23" t="s">
        <v>25130</v>
      </c>
    </row>
    <row r="6983" spans="1:4" ht="33.950000000000003" customHeight="1" x14ac:dyDescent="0.2">
      <c r="A6983" s="20" t="s">
        <v>27715</v>
      </c>
      <c r="B6983" s="21" t="s">
        <v>27716</v>
      </c>
      <c r="C6983" s="22" t="s">
        <v>27475</v>
      </c>
      <c r="D6983" s="23" t="s">
        <v>27717</v>
      </c>
    </row>
    <row r="6984" spans="1:4" ht="33.950000000000003" customHeight="1" x14ac:dyDescent="0.2">
      <c r="A6984" s="20" t="s">
        <v>27718</v>
      </c>
      <c r="B6984" s="21" t="s">
        <v>27719</v>
      </c>
      <c r="C6984" s="22" t="s">
        <v>27475</v>
      </c>
      <c r="D6984" s="23" t="s">
        <v>8347</v>
      </c>
    </row>
    <row r="6985" spans="1:4" ht="33.950000000000003" customHeight="1" x14ac:dyDescent="0.2">
      <c r="A6985" s="20" t="s">
        <v>27720</v>
      </c>
      <c r="B6985" s="21" t="s">
        <v>27721</v>
      </c>
      <c r="C6985" s="22" t="s">
        <v>27475</v>
      </c>
      <c r="D6985" s="23" t="s">
        <v>27722</v>
      </c>
    </row>
    <row r="6986" spans="1:4" ht="33.950000000000003" customHeight="1" x14ac:dyDescent="0.2">
      <c r="A6986" s="20" t="s">
        <v>27723</v>
      </c>
      <c r="B6986" s="21" t="s">
        <v>27724</v>
      </c>
      <c r="C6986" s="22" t="s">
        <v>27475</v>
      </c>
      <c r="D6986" s="23" t="s">
        <v>27725</v>
      </c>
    </row>
    <row r="6987" spans="1:4" ht="33.950000000000003" customHeight="1" x14ac:dyDescent="0.2">
      <c r="A6987" s="20" t="s">
        <v>27726</v>
      </c>
      <c r="B6987" s="21" t="s">
        <v>27727</v>
      </c>
      <c r="C6987" s="22" t="s">
        <v>27475</v>
      </c>
      <c r="D6987" s="23" t="s">
        <v>27728</v>
      </c>
    </row>
    <row r="6988" spans="1:4" ht="33.950000000000003" customHeight="1" x14ac:dyDescent="0.2">
      <c r="A6988" s="20" t="s">
        <v>27729</v>
      </c>
      <c r="B6988" s="21" t="s">
        <v>27730</v>
      </c>
      <c r="C6988" s="22" t="s">
        <v>27475</v>
      </c>
      <c r="D6988" s="23" t="s">
        <v>24640</v>
      </c>
    </row>
    <row r="6989" spans="1:4" ht="33.950000000000003" customHeight="1" x14ac:dyDescent="0.2">
      <c r="A6989" s="20" t="s">
        <v>27731</v>
      </c>
      <c r="B6989" s="21" t="s">
        <v>27732</v>
      </c>
      <c r="C6989" s="22" t="s">
        <v>27475</v>
      </c>
      <c r="D6989" s="23" t="s">
        <v>27733</v>
      </c>
    </row>
    <row r="6990" spans="1:4" ht="33.950000000000003" customHeight="1" x14ac:dyDescent="0.2">
      <c r="A6990" s="20" t="s">
        <v>27734</v>
      </c>
      <c r="B6990" s="21" t="s">
        <v>27735</v>
      </c>
      <c r="C6990" s="22" t="s">
        <v>27475</v>
      </c>
      <c r="D6990" s="23" t="s">
        <v>27736</v>
      </c>
    </row>
    <row r="6991" spans="1:4" ht="33.950000000000003" customHeight="1" x14ac:dyDescent="0.2">
      <c r="A6991" s="20" t="s">
        <v>27737</v>
      </c>
      <c r="B6991" s="21" t="s">
        <v>27738</v>
      </c>
      <c r="C6991" s="22" t="s">
        <v>27475</v>
      </c>
      <c r="D6991" s="23" t="s">
        <v>27739</v>
      </c>
    </row>
    <row r="6992" spans="1:4" ht="33.950000000000003" customHeight="1" x14ac:dyDescent="0.2">
      <c r="A6992" s="20" t="s">
        <v>27740</v>
      </c>
      <c r="B6992" s="21" t="s">
        <v>27741</v>
      </c>
      <c r="C6992" s="22" t="s">
        <v>27475</v>
      </c>
      <c r="D6992" s="23" t="s">
        <v>27742</v>
      </c>
    </row>
    <row r="6993" spans="1:4" ht="33.950000000000003" customHeight="1" x14ac:dyDescent="0.2">
      <c r="A6993" s="20" t="s">
        <v>27743</v>
      </c>
      <c r="B6993" s="21" t="s">
        <v>27744</v>
      </c>
      <c r="C6993" s="22" t="s">
        <v>27475</v>
      </c>
      <c r="D6993" s="23" t="s">
        <v>27745</v>
      </c>
    </row>
    <row r="6994" spans="1:4" ht="33.950000000000003" customHeight="1" x14ac:dyDescent="0.2">
      <c r="A6994" s="20" t="s">
        <v>27746</v>
      </c>
      <c r="B6994" s="21" t="s">
        <v>27747</v>
      </c>
      <c r="C6994" s="22" t="s">
        <v>27475</v>
      </c>
      <c r="D6994" s="23" t="s">
        <v>27748</v>
      </c>
    </row>
    <row r="6995" spans="1:4" ht="33.950000000000003" customHeight="1" x14ac:dyDescent="0.2">
      <c r="A6995" s="20" t="s">
        <v>27749</v>
      </c>
      <c r="B6995" s="21" t="s">
        <v>27750</v>
      </c>
      <c r="C6995" s="22" t="s">
        <v>27475</v>
      </c>
      <c r="D6995" s="23" t="s">
        <v>27751</v>
      </c>
    </row>
    <row r="6996" spans="1:4" ht="33.950000000000003" customHeight="1" x14ac:dyDescent="0.2">
      <c r="A6996" s="20" t="s">
        <v>27752</v>
      </c>
      <c r="B6996" s="21" t="s">
        <v>27753</v>
      </c>
      <c r="C6996" s="22" t="s">
        <v>27475</v>
      </c>
      <c r="D6996" s="23" t="s">
        <v>27754</v>
      </c>
    </row>
    <row r="6997" spans="1:4" ht="33.950000000000003" customHeight="1" x14ac:dyDescent="0.2">
      <c r="A6997" s="20" t="s">
        <v>27755</v>
      </c>
      <c r="B6997" s="21" t="s">
        <v>27756</v>
      </c>
      <c r="C6997" s="22" t="s">
        <v>382</v>
      </c>
      <c r="D6997" s="23" t="s">
        <v>9582</v>
      </c>
    </row>
    <row r="6998" spans="1:4" ht="33.950000000000003" customHeight="1" x14ac:dyDescent="0.2">
      <c r="A6998" s="20" t="s">
        <v>27757</v>
      </c>
      <c r="B6998" s="21" t="s">
        <v>27758</v>
      </c>
      <c r="C6998" s="22" t="s">
        <v>382</v>
      </c>
      <c r="D6998" s="23" t="s">
        <v>27759</v>
      </c>
    </row>
    <row r="6999" spans="1:4" ht="33.950000000000003" customHeight="1" x14ac:dyDescent="0.2">
      <c r="A6999" s="20" t="s">
        <v>27760</v>
      </c>
      <c r="B6999" s="21" t="s">
        <v>27761</v>
      </c>
      <c r="C6999" s="22" t="s">
        <v>382</v>
      </c>
      <c r="D6999" s="23" t="s">
        <v>10073</v>
      </c>
    </row>
    <row r="7000" spans="1:4" ht="33.950000000000003" customHeight="1" x14ac:dyDescent="0.2">
      <c r="A7000" s="20" t="s">
        <v>27762</v>
      </c>
      <c r="B7000" s="21" t="s">
        <v>27763</v>
      </c>
      <c r="C7000" s="22" t="s">
        <v>382</v>
      </c>
      <c r="D7000" s="23" t="s">
        <v>11214</v>
      </c>
    </row>
    <row r="7001" spans="1:4" ht="33.950000000000003" customHeight="1" x14ac:dyDescent="0.2">
      <c r="A7001" s="20" t="s">
        <v>27764</v>
      </c>
      <c r="B7001" s="21" t="s">
        <v>27765</v>
      </c>
      <c r="C7001" s="22" t="s">
        <v>382</v>
      </c>
      <c r="D7001" s="23" t="s">
        <v>10978</v>
      </c>
    </row>
    <row r="7002" spans="1:4" ht="33.950000000000003" customHeight="1" x14ac:dyDescent="0.2">
      <c r="A7002" s="20" t="s">
        <v>27766</v>
      </c>
      <c r="B7002" s="21" t="s">
        <v>27767</v>
      </c>
      <c r="C7002" s="22" t="s">
        <v>382</v>
      </c>
      <c r="D7002" s="23" t="s">
        <v>9952</v>
      </c>
    </row>
    <row r="7003" spans="1:4" ht="33.950000000000003" customHeight="1" x14ac:dyDescent="0.2">
      <c r="A7003" s="20" t="s">
        <v>27768</v>
      </c>
      <c r="B7003" s="21" t="s">
        <v>27769</v>
      </c>
      <c r="C7003" s="22" t="s">
        <v>382</v>
      </c>
      <c r="D7003" s="23" t="s">
        <v>11330</v>
      </c>
    </row>
    <row r="7004" spans="1:4" ht="33.950000000000003" customHeight="1" x14ac:dyDescent="0.2">
      <c r="A7004" s="20" t="s">
        <v>27770</v>
      </c>
      <c r="B7004" s="21" t="s">
        <v>27771</v>
      </c>
      <c r="C7004" s="22" t="s">
        <v>382</v>
      </c>
      <c r="D7004" s="23" t="s">
        <v>10776</v>
      </c>
    </row>
    <row r="7005" spans="1:4" ht="33.950000000000003" customHeight="1" x14ac:dyDescent="0.2">
      <c r="A7005" s="20" t="s">
        <v>27772</v>
      </c>
      <c r="B7005" s="21" t="s">
        <v>27773</v>
      </c>
      <c r="C7005" s="22" t="s">
        <v>382</v>
      </c>
      <c r="D7005" s="23" t="s">
        <v>10425</v>
      </c>
    </row>
    <row r="7006" spans="1:4" ht="33.950000000000003" customHeight="1" x14ac:dyDescent="0.2">
      <c r="A7006" s="20" t="s">
        <v>27774</v>
      </c>
      <c r="B7006" s="21" t="s">
        <v>27775</v>
      </c>
      <c r="C7006" s="22" t="s">
        <v>382</v>
      </c>
      <c r="D7006" s="23" t="s">
        <v>27776</v>
      </c>
    </row>
    <row r="7007" spans="1:4" ht="33.950000000000003" customHeight="1" x14ac:dyDescent="0.2">
      <c r="A7007" s="20" t="s">
        <v>27777</v>
      </c>
      <c r="B7007" s="21" t="s">
        <v>27778</v>
      </c>
      <c r="C7007" s="22" t="s">
        <v>382</v>
      </c>
      <c r="D7007" s="23" t="s">
        <v>9783</v>
      </c>
    </row>
    <row r="7008" spans="1:4" ht="33.950000000000003" customHeight="1" x14ac:dyDescent="0.2">
      <c r="A7008" s="20" t="s">
        <v>27779</v>
      </c>
      <c r="B7008" s="21" t="s">
        <v>27780</v>
      </c>
      <c r="C7008" s="22" t="s">
        <v>382</v>
      </c>
      <c r="D7008" s="23" t="s">
        <v>10022</v>
      </c>
    </row>
    <row r="7009" spans="1:4" ht="33.950000000000003" customHeight="1" x14ac:dyDescent="0.2">
      <c r="A7009" s="20" t="s">
        <v>27781</v>
      </c>
      <c r="B7009" s="21" t="s">
        <v>27782</v>
      </c>
      <c r="C7009" s="22" t="s">
        <v>382</v>
      </c>
      <c r="D7009" s="23" t="s">
        <v>27783</v>
      </c>
    </row>
    <row r="7010" spans="1:4" ht="33.950000000000003" customHeight="1" x14ac:dyDescent="0.2">
      <c r="A7010" s="20" t="s">
        <v>27784</v>
      </c>
      <c r="B7010" s="21" t="s">
        <v>27785</v>
      </c>
      <c r="C7010" s="22" t="s">
        <v>382</v>
      </c>
      <c r="D7010" s="23" t="s">
        <v>10106</v>
      </c>
    </row>
    <row r="7011" spans="1:4" ht="33.950000000000003" customHeight="1" x14ac:dyDescent="0.2">
      <c r="A7011" s="20" t="s">
        <v>27786</v>
      </c>
      <c r="B7011" s="21" t="s">
        <v>27787</v>
      </c>
      <c r="C7011" s="22" t="s">
        <v>382</v>
      </c>
      <c r="D7011" s="23" t="s">
        <v>27788</v>
      </c>
    </row>
    <row r="7012" spans="1:4" ht="33.950000000000003" customHeight="1" x14ac:dyDescent="0.2">
      <c r="A7012" s="20" t="s">
        <v>27789</v>
      </c>
      <c r="B7012" s="21" t="s">
        <v>27790</v>
      </c>
      <c r="C7012" s="22" t="s">
        <v>382</v>
      </c>
      <c r="D7012" s="23" t="s">
        <v>25371</v>
      </c>
    </row>
    <row r="7013" spans="1:4" ht="33.950000000000003" customHeight="1" x14ac:dyDescent="0.2">
      <c r="A7013" s="20" t="s">
        <v>27791</v>
      </c>
      <c r="B7013" s="21" t="s">
        <v>27792</v>
      </c>
      <c r="C7013" s="22" t="s">
        <v>382</v>
      </c>
      <c r="D7013" s="23" t="s">
        <v>27793</v>
      </c>
    </row>
    <row r="7014" spans="1:4" ht="33.950000000000003" customHeight="1" x14ac:dyDescent="0.2">
      <c r="A7014" s="20" t="s">
        <v>27794</v>
      </c>
      <c r="B7014" s="21" t="s">
        <v>27795</v>
      </c>
      <c r="C7014" s="22" t="s">
        <v>382</v>
      </c>
      <c r="D7014" s="23" t="s">
        <v>27796</v>
      </c>
    </row>
    <row r="7015" spans="1:4" ht="33.950000000000003" customHeight="1" x14ac:dyDescent="0.2">
      <c r="A7015" s="20" t="s">
        <v>27797</v>
      </c>
      <c r="B7015" s="21" t="s">
        <v>27798</v>
      </c>
      <c r="C7015" s="22" t="s">
        <v>382</v>
      </c>
      <c r="D7015" s="23" t="s">
        <v>27799</v>
      </c>
    </row>
    <row r="7016" spans="1:4" ht="33.950000000000003" customHeight="1" x14ac:dyDescent="0.2">
      <c r="A7016" s="20" t="s">
        <v>27800</v>
      </c>
      <c r="B7016" s="21" t="s">
        <v>27801</v>
      </c>
      <c r="C7016" s="22" t="s">
        <v>382</v>
      </c>
      <c r="D7016" s="23" t="s">
        <v>9973</v>
      </c>
    </row>
    <row r="7017" spans="1:4" ht="33.950000000000003" customHeight="1" x14ac:dyDescent="0.2">
      <c r="A7017" s="20" t="s">
        <v>27802</v>
      </c>
      <c r="B7017" s="21" t="s">
        <v>27803</v>
      </c>
      <c r="C7017" s="22" t="s">
        <v>382</v>
      </c>
      <c r="D7017" s="23" t="s">
        <v>22772</v>
      </c>
    </row>
    <row r="7018" spans="1:4" ht="33.950000000000003" customHeight="1" x14ac:dyDescent="0.2">
      <c r="A7018" s="20" t="s">
        <v>27804</v>
      </c>
      <c r="B7018" s="21" t="s">
        <v>27805</v>
      </c>
      <c r="C7018" s="22" t="s">
        <v>382</v>
      </c>
      <c r="D7018" s="23" t="s">
        <v>27806</v>
      </c>
    </row>
    <row r="7019" spans="1:4" ht="33.950000000000003" customHeight="1" x14ac:dyDescent="0.2">
      <c r="A7019" s="20" t="s">
        <v>27807</v>
      </c>
      <c r="B7019" s="21" t="s">
        <v>27808</v>
      </c>
      <c r="C7019" s="22" t="s">
        <v>27475</v>
      </c>
      <c r="D7019" s="23" t="s">
        <v>23072</v>
      </c>
    </row>
    <row r="7020" spans="1:4" ht="33.950000000000003" customHeight="1" x14ac:dyDescent="0.2">
      <c r="A7020" s="20" t="s">
        <v>27809</v>
      </c>
      <c r="B7020" s="21" t="s">
        <v>27810</v>
      </c>
      <c r="C7020" s="22" t="s">
        <v>27475</v>
      </c>
      <c r="D7020" s="23" t="s">
        <v>27811</v>
      </c>
    </row>
    <row r="7021" spans="1:4" ht="33.950000000000003" customHeight="1" x14ac:dyDescent="0.2">
      <c r="A7021" s="20" t="s">
        <v>27812</v>
      </c>
      <c r="B7021" s="21" t="s">
        <v>27813</v>
      </c>
      <c r="C7021" s="22" t="s">
        <v>27475</v>
      </c>
      <c r="D7021" s="23" t="s">
        <v>27814</v>
      </c>
    </row>
    <row r="7022" spans="1:4" ht="33.950000000000003" customHeight="1" x14ac:dyDescent="0.2">
      <c r="A7022" s="20" t="s">
        <v>27815</v>
      </c>
      <c r="B7022" s="21" t="s">
        <v>27816</v>
      </c>
      <c r="C7022" s="22" t="s">
        <v>27475</v>
      </c>
      <c r="D7022" s="23" t="s">
        <v>27817</v>
      </c>
    </row>
    <row r="7023" spans="1:4" ht="33.950000000000003" customHeight="1" x14ac:dyDescent="0.2">
      <c r="A7023" s="20" t="s">
        <v>27818</v>
      </c>
      <c r="B7023" s="21" t="s">
        <v>27819</v>
      </c>
      <c r="C7023" s="22" t="s">
        <v>27475</v>
      </c>
      <c r="D7023" s="23" t="s">
        <v>27820</v>
      </c>
    </row>
    <row r="7024" spans="1:4" ht="33.950000000000003" customHeight="1" x14ac:dyDescent="0.2">
      <c r="A7024" s="20" t="s">
        <v>27821</v>
      </c>
      <c r="B7024" s="21" t="s">
        <v>27822</v>
      </c>
      <c r="C7024" s="22" t="s">
        <v>27475</v>
      </c>
      <c r="D7024" s="23" t="s">
        <v>27823</v>
      </c>
    </row>
    <row r="7025" spans="1:4" ht="33.950000000000003" customHeight="1" x14ac:dyDescent="0.2">
      <c r="A7025" s="20" t="s">
        <v>27824</v>
      </c>
      <c r="B7025" s="21" t="s">
        <v>27782</v>
      </c>
      <c r="C7025" s="22" t="s">
        <v>27475</v>
      </c>
      <c r="D7025" s="23" t="s">
        <v>27825</v>
      </c>
    </row>
    <row r="7026" spans="1:4" ht="33.950000000000003" customHeight="1" x14ac:dyDescent="0.2">
      <c r="A7026" s="20" t="s">
        <v>27826</v>
      </c>
      <c r="B7026" s="21" t="s">
        <v>27827</v>
      </c>
      <c r="C7026" s="22" t="s">
        <v>27475</v>
      </c>
      <c r="D7026" s="23" t="s">
        <v>27828</v>
      </c>
    </row>
    <row r="7027" spans="1:4" ht="33.950000000000003" customHeight="1" x14ac:dyDescent="0.2">
      <c r="A7027" s="20" t="s">
        <v>27829</v>
      </c>
      <c r="B7027" s="21" t="s">
        <v>27792</v>
      </c>
      <c r="C7027" s="22" t="s">
        <v>27475</v>
      </c>
      <c r="D7027" s="23" t="s">
        <v>27830</v>
      </c>
    </row>
    <row r="7028" spans="1:4" ht="33.950000000000003" customHeight="1" x14ac:dyDescent="0.2">
      <c r="A7028" s="20" t="s">
        <v>27831</v>
      </c>
      <c r="B7028" s="21" t="s">
        <v>27795</v>
      </c>
      <c r="C7028" s="22" t="s">
        <v>27475</v>
      </c>
      <c r="D7028" s="23" t="s">
        <v>27832</v>
      </c>
    </row>
    <row r="7029" spans="1:4" ht="33.950000000000003" customHeight="1" x14ac:dyDescent="0.2">
      <c r="A7029" s="20" t="s">
        <v>27833</v>
      </c>
      <c r="B7029" s="21" t="s">
        <v>27798</v>
      </c>
      <c r="C7029" s="22" t="s">
        <v>27475</v>
      </c>
      <c r="D7029" s="23" t="s">
        <v>27834</v>
      </c>
    </row>
    <row r="7030" spans="1:4" ht="33.950000000000003" customHeight="1" x14ac:dyDescent="0.2">
      <c r="A7030" s="20" t="s">
        <v>27835</v>
      </c>
      <c r="B7030" s="21" t="s">
        <v>27805</v>
      </c>
      <c r="C7030" s="22" t="s">
        <v>27475</v>
      </c>
      <c r="D7030" s="23" t="s">
        <v>27836</v>
      </c>
    </row>
    <row r="7031" spans="1:4" ht="33.950000000000003" customHeight="1" x14ac:dyDescent="0.2">
      <c r="A7031" s="20" t="s">
        <v>27837</v>
      </c>
      <c r="B7031" s="21" t="s">
        <v>27838</v>
      </c>
      <c r="C7031" s="22" t="s">
        <v>382</v>
      </c>
      <c r="D7031" s="23" t="s">
        <v>24723</v>
      </c>
    </row>
    <row r="7032" spans="1:4" ht="33.950000000000003" customHeight="1" x14ac:dyDescent="0.2">
      <c r="A7032" s="20" t="s">
        <v>27839</v>
      </c>
      <c r="B7032" s="21" t="s">
        <v>27838</v>
      </c>
      <c r="C7032" s="22" t="s">
        <v>27475</v>
      </c>
      <c r="D7032" s="23" t="s">
        <v>27840</v>
      </c>
    </row>
    <row r="7033" spans="1:4" ht="33.950000000000003" customHeight="1" x14ac:dyDescent="0.2">
      <c r="A7033" s="20" t="s">
        <v>27841</v>
      </c>
      <c r="B7033" s="21" t="s">
        <v>27842</v>
      </c>
      <c r="C7033" s="22" t="s">
        <v>382</v>
      </c>
      <c r="D7033" s="23" t="s">
        <v>10570</v>
      </c>
    </row>
    <row r="7034" spans="1:4" ht="33.950000000000003" customHeight="1" x14ac:dyDescent="0.2">
      <c r="A7034" s="20" t="s">
        <v>27843</v>
      </c>
      <c r="B7034" s="21" t="s">
        <v>27844</v>
      </c>
      <c r="C7034" s="22" t="s">
        <v>27475</v>
      </c>
      <c r="D7034" s="23" t="s">
        <v>27845</v>
      </c>
    </row>
    <row r="7035" spans="1:4" ht="33.950000000000003" customHeight="1" x14ac:dyDescent="0.2">
      <c r="A7035" s="20" t="s">
        <v>27846</v>
      </c>
      <c r="B7035" s="21" t="s">
        <v>27847</v>
      </c>
      <c r="C7035" s="22" t="s">
        <v>382</v>
      </c>
      <c r="D7035" s="23" t="s">
        <v>26406</v>
      </c>
    </row>
    <row r="7036" spans="1:4" ht="33.950000000000003" customHeight="1" x14ac:dyDescent="0.2">
      <c r="A7036" s="20" t="s">
        <v>27848</v>
      </c>
      <c r="B7036" s="21" t="s">
        <v>27849</v>
      </c>
      <c r="C7036" s="22" t="s">
        <v>382</v>
      </c>
      <c r="D7036" s="23" t="s">
        <v>9765</v>
      </c>
    </row>
    <row r="7037" spans="1:4" ht="33.950000000000003" customHeight="1" x14ac:dyDescent="0.2">
      <c r="A7037" s="20" t="s">
        <v>27850</v>
      </c>
      <c r="B7037" s="21" t="s">
        <v>27851</v>
      </c>
      <c r="C7037" s="22" t="s">
        <v>27475</v>
      </c>
      <c r="D7037" s="23" t="s">
        <v>26614</v>
      </c>
    </row>
    <row r="7038" spans="1:4" ht="33.950000000000003" customHeight="1" x14ac:dyDescent="0.2">
      <c r="A7038" s="20" t="s">
        <v>27852</v>
      </c>
      <c r="B7038" s="21" t="s">
        <v>27853</v>
      </c>
      <c r="C7038" s="22" t="s">
        <v>27475</v>
      </c>
      <c r="D7038" s="23" t="s">
        <v>27854</v>
      </c>
    </row>
    <row r="7039" spans="1:4" ht="33.950000000000003" customHeight="1" x14ac:dyDescent="0.2">
      <c r="A7039" s="20" t="s">
        <v>27855</v>
      </c>
      <c r="B7039" s="21" t="s">
        <v>27856</v>
      </c>
      <c r="C7039" s="22" t="s">
        <v>27475</v>
      </c>
      <c r="D7039" s="23" t="s">
        <v>16318</v>
      </c>
    </row>
    <row r="7040" spans="1:4" ht="33.950000000000003" customHeight="1" x14ac:dyDescent="0.2">
      <c r="A7040" s="20" t="s">
        <v>27857</v>
      </c>
      <c r="B7040" s="21" t="s">
        <v>27858</v>
      </c>
      <c r="C7040" s="22" t="s">
        <v>27475</v>
      </c>
      <c r="D7040" s="23" t="s">
        <v>26614</v>
      </c>
    </row>
    <row r="7041" spans="1:4" ht="33.950000000000003" customHeight="1" x14ac:dyDescent="0.2">
      <c r="A7041" s="20" t="s">
        <v>27859</v>
      </c>
      <c r="B7041" s="21" t="s">
        <v>27860</v>
      </c>
      <c r="C7041" s="22" t="s">
        <v>27475</v>
      </c>
      <c r="D7041" s="23" t="s">
        <v>27861</v>
      </c>
    </row>
    <row r="7042" spans="1:4" ht="33.950000000000003" customHeight="1" x14ac:dyDescent="0.2">
      <c r="A7042" s="20" t="s">
        <v>27862</v>
      </c>
      <c r="B7042" s="21" t="s">
        <v>27863</v>
      </c>
      <c r="C7042" s="22" t="s">
        <v>27475</v>
      </c>
      <c r="D7042" s="23" t="s">
        <v>26614</v>
      </c>
    </row>
    <row r="7043" spans="1:4" ht="33.950000000000003" customHeight="1" x14ac:dyDescent="0.2">
      <c r="A7043" s="20" t="s">
        <v>27864</v>
      </c>
      <c r="B7043" s="21" t="s">
        <v>27865</v>
      </c>
      <c r="C7043" s="22" t="s">
        <v>27475</v>
      </c>
      <c r="D7043" s="23" t="s">
        <v>27866</v>
      </c>
    </row>
    <row r="7044" spans="1:4" ht="33.950000000000003" customHeight="1" x14ac:dyDescent="0.2">
      <c r="A7044" s="20" t="s">
        <v>27867</v>
      </c>
      <c r="B7044" s="21" t="s">
        <v>27868</v>
      </c>
      <c r="C7044" s="22" t="s">
        <v>27475</v>
      </c>
      <c r="D7044" s="23" t="s">
        <v>27869</v>
      </c>
    </row>
    <row r="7045" spans="1:4" ht="33.950000000000003" customHeight="1" x14ac:dyDescent="0.2">
      <c r="A7045" s="20" t="s">
        <v>27870</v>
      </c>
      <c r="B7045" s="21" t="s">
        <v>27871</v>
      </c>
      <c r="C7045" s="22" t="s">
        <v>27475</v>
      </c>
      <c r="D7045" s="23" t="s">
        <v>27872</v>
      </c>
    </row>
    <row r="7046" spans="1:4" ht="33.950000000000003" customHeight="1" x14ac:dyDescent="0.2">
      <c r="A7046" s="20" t="s">
        <v>27873</v>
      </c>
      <c r="B7046" s="21" t="s">
        <v>27874</v>
      </c>
      <c r="C7046" s="22" t="s">
        <v>27475</v>
      </c>
      <c r="D7046" s="23" t="s">
        <v>27875</v>
      </c>
    </row>
    <row r="7047" spans="1:4" ht="33.950000000000003" customHeight="1" x14ac:dyDescent="0.2">
      <c r="A7047" s="20" t="s">
        <v>27876</v>
      </c>
      <c r="B7047" s="21" t="s">
        <v>27877</v>
      </c>
      <c r="C7047" s="22" t="s">
        <v>27475</v>
      </c>
      <c r="D7047" s="23" t="s">
        <v>27878</v>
      </c>
    </row>
    <row r="7048" spans="1:4" ht="33.950000000000003" customHeight="1" x14ac:dyDescent="0.2">
      <c r="A7048" s="20" t="s">
        <v>27879</v>
      </c>
      <c r="B7048" s="21" t="s">
        <v>27880</v>
      </c>
      <c r="C7048" s="22" t="s">
        <v>27475</v>
      </c>
      <c r="D7048" s="23" t="s">
        <v>27418</v>
      </c>
    </row>
    <row r="7049" spans="1:4" ht="33.950000000000003" customHeight="1" x14ac:dyDescent="0.2">
      <c r="A7049" s="20" t="s">
        <v>27881</v>
      </c>
      <c r="B7049" s="21" t="s">
        <v>27882</v>
      </c>
      <c r="C7049" s="22" t="s">
        <v>27475</v>
      </c>
      <c r="D7049" s="23" t="s">
        <v>16268</v>
      </c>
    </row>
    <row r="7050" spans="1:4" ht="33.950000000000003" customHeight="1" x14ac:dyDescent="0.2">
      <c r="A7050" s="20" t="s">
        <v>27883</v>
      </c>
      <c r="B7050" s="21" t="s">
        <v>27884</v>
      </c>
      <c r="C7050" s="22" t="s">
        <v>27475</v>
      </c>
      <c r="D7050" s="23" t="s">
        <v>27875</v>
      </c>
    </row>
    <row r="7051" spans="1:4" ht="33.950000000000003" customHeight="1" x14ac:dyDescent="0.2">
      <c r="A7051" s="20" t="s">
        <v>27885</v>
      </c>
      <c r="B7051" s="21" t="s">
        <v>27886</v>
      </c>
      <c r="C7051" s="22" t="s">
        <v>27475</v>
      </c>
      <c r="D7051" s="23" t="s">
        <v>27887</v>
      </c>
    </row>
    <row r="7052" spans="1:4" ht="33.950000000000003" customHeight="1" x14ac:dyDescent="0.2">
      <c r="A7052" s="20" t="s">
        <v>27888</v>
      </c>
      <c r="B7052" s="21" t="s">
        <v>27889</v>
      </c>
      <c r="C7052" s="22" t="s">
        <v>27475</v>
      </c>
      <c r="D7052" s="23" t="s">
        <v>24369</v>
      </c>
    </row>
    <row r="7053" spans="1:4" ht="33.950000000000003" customHeight="1" x14ac:dyDescent="0.2">
      <c r="A7053" s="20" t="s">
        <v>27890</v>
      </c>
      <c r="B7053" s="21" t="s">
        <v>27891</v>
      </c>
      <c r="C7053" s="22" t="s">
        <v>27475</v>
      </c>
      <c r="D7053" s="23" t="s">
        <v>18607</v>
      </c>
    </row>
    <row r="7054" spans="1:4" ht="33.950000000000003" customHeight="1" x14ac:dyDescent="0.2">
      <c r="A7054" s="20" t="s">
        <v>27892</v>
      </c>
      <c r="B7054" s="21" t="s">
        <v>27893</v>
      </c>
      <c r="C7054" s="22" t="s">
        <v>27475</v>
      </c>
      <c r="D7054" s="23" t="s">
        <v>27894</v>
      </c>
    </row>
    <row r="7055" spans="1:4" ht="33.950000000000003" customHeight="1" x14ac:dyDescent="0.2">
      <c r="A7055" s="20" t="s">
        <v>27895</v>
      </c>
      <c r="B7055" s="21" t="s">
        <v>27896</v>
      </c>
      <c r="C7055" s="22" t="s">
        <v>27475</v>
      </c>
      <c r="D7055" s="23" t="s">
        <v>19536</v>
      </c>
    </row>
    <row r="7056" spans="1:4" ht="33.950000000000003" customHeight="1" x14ac:dyDescent="0.2">
      <c r="A7056" s="20" t="s">
        <v>27897</v>
      </c>
      <c r="B7056" s="21" t="s">
        <v>27898</v>
      </c>
      <c r="C7056" s="22" t="s">
        <v>27475</v>
      </c>
      <c r="D7056" s="23" t="s">
        <v>14713</v>
      </c>
    </row>
    <row r="7057" spans="1:4" ht="33.950000000000003" customHeight="1" x14ac:dyDescent="0.2">
      <c r="A7057" s="20" t="s">
        <v>27899</v>
      </c>
      <c r="B7057" s="21" t="s">
        <v>27900</v>
      </c>
      <c r="C7057" s="22" t="s">
        <v>27475</v>
      </c>
      <c r="D7057" s="23" t="s">
        <v>27869</v>
      </c>
    </row>
    <row r="7058" spans="1:4" ht="33.950000000000003" customHeight="1" x14ac:dyDescent="0.2">
      <c r="A7058" s="20" t="s">
        <v>27901</v>
      </c>
      <c r="B7058" s="21" t="s">
        <v>27902</v>
      </c>
      <c r="C7058" s="22" t="s">
        <v>27475</v>
      </c>
      <c r="D7058" s="23" t="s">
        <v>27903</v>
      </c>
    </row>
    <row r="7059" spans="1:4" ht="33.950000000000003" customHeight="1" x14ac:dyDescent="0.2">
      <c r="A7059" s="20" t="s">
        <v>27904</v>
      </c>
      <c r="B7059" s="21" t="s">
        <v>27905</v>
      </c>
      <c r="C7059" s="22" t="s">
        <v>27475</v>
      </c>
      <c r="D7059" s="23" t="s">
        <v>27875</v>
      </c>
    </row>
    <row r="7060" spans="1:4" ht="33.950000000000003" customHeight="1" x14ac:dyDescent="0.2">
      <c r="A7060" s="20" t="s">
        <v>27906</v>
      </c>
      <c r="B7060" s="21" t="s">
        <v>27907</v>
      </c>
      <c r="C7060" s="22" t="s">
        <v>27475</v>
      </c>
      <c r="D7060" s="23" t="s">
        <v>19536</v>
      </c>
    </row>
    <row r="7061" spans="1:4" ht="33.950000000000003" customHeight="1" x14ac:dyDescent="0.2">
      <c r="A7061" s="20" t="s">
        <v>27908</v>
      </c>
      <c r="B7061" s="21" t="s">
        <v>27909</v>
      </c>
      <c r="C7061" s="22" t="s">
        <v>27475</v>
      </c>
      <c r="D7061" s="23" t="s">
        <v>27869</v>
      </c>
    </row>
    <row r="7062" spans="1:4" ht="33.950000000000003" customHeight="1" x14ac:dyDescent="0.2">
      <c r="A7062" s="20" t="s">
        <v>27910</v>
      </c>
      <c r="B7062" s="21" t="s">
        <v>27911</v>
      </c>
      <c r="C7062" s="22" t="s">
        <v>27475</v>
      </c>
      <c r="D7062" s="23" t="s">
        <v>27912</v>
      </c>
    </row>
    <row r="7063" spans="1:4" ht="33.950000000000003" customHeight="1" x14ac:dyDescent="0.2">
      <c r="A7063" s="20" t="s">
        <v>27913</v>
      </c>
      <c r="B7063" s="21" t="s">
        <v>27914</v>
      </c>
      <c r="C7063" s="22" t="s">
        <v>27475</v>
      </c>
      <c r="D7063" s="23" t="s">
        <v>8629</v>
      </c>
    </row>
    <row r="7064" spans="1:4" ht="33.950000000000003" customHeight="1" x14ac:dyDescent="0.2">
      <c r="A7064" s="20" t="s">
        <v>27915</v>
      </c>
      <c r="B7064" s="21" t="s">
        <v>27916</v>
      </c>
      <c r="C7064" s="22" t="s">
        <v>27475</v>
      </c>
      <c r="D7064" s="23" t="s">
        <v>27917</v>
      </c>
    </row>
    <row r="7065" spans="1:4" ht="33.950000000000003" customHeight="1" x14ac:dyDescent="0.2">
      <c r="A7065" s="20" t="s">
        <v>27918</v>
      </c>
      <c r="B7065" s="21" t="s">
        <v>27919</v>
      </c>
      <c r="C7065" s="22" t="s">
        <v>27475</v>
      </c>
      <c r="D7065" s="23" t="s">
        <v>27920</v>
      </c>
    </row>
    <row r="7066" spans="1:4" ht="33.950000000000003" customHeight="1" x14ac:dyDescent="0.2">
      <c r="A7066" s="20" t="s">
        <v>27921</v>
      </c>
      <c r="B7066" s="21" t="s">
        <v>27922</v>
      </c>
      <c r="C7066" s="22" t="s">
        <v>27475</v>
      </c>
      <c r="D7066" s="23" t="s">
        <v>27923</v>
      </c>
    </row>
    <row r="7067" spans="1:4" ht="33.950000000000003" customHeight="1" x14ac:dyDescent="0.2">
      <c r="A7067" s="20" t="s">
        <v>27924</v>
      </c>
      <c r="B7067" s="21" t="s">
        <v>27925</v>
      </c>
      <c r="C7067" s="22" t="s">
        <v>27475</v>
      </c>
      <c r="D7067" s="23" t="s">
        <v>27926</v>
      </c>
    </row>
    <row r="7068" spans="1:4" ht="33.950000000000003" customHeight="1" x14ac:dyDescent="0.2">
      <c r="A7068" s="20" t="s">
        <v>27927</v>
      </c>
      <c r="B7068" s="21" t="s">
        <v>27928</v>
      </c>
      <c r="C7068" s="22" t="s">
        <v>27475</v>
      </c>
      <c r="D7068" s="23" t="s">
        <v>27929</v>
      </c>
    </row>
    <row r="7069" spans="1:4" ht="33.950000000000003" customHeight="1" x14ac:dyDescent="0.2">
      <c r="A7069" s="20" t="s">
        <v>27930</v>
      </c>
      <c r="B7069" s="21" t="s">
        <v>27931</v>
      </c>
      <c r="C7069" s="22" t="s">
        <v>27475</v>
      </c>
      <c r="D7069" s="23" t="s">
        <v>27932</v>
      </c>
    </row>
    <row r="7070" spans="1:4" ht="33.950000000000003" customHeight="1" x14ac:dyDescent="0.2">
      <c r="A7070" s="20" t="s">
        <v>27933</v>
      </c>
      <c r="B7070" s="21" t="s">
        <v>27934</v>
      </c>
      <c r="C7070" s="22" t="s">
        <v>27475</v>
      </c>
      <c r="D7070" s="23" t="s">
        <v>15152</v>
      </c>
    </row>
    <row r="7071" spans="1:4" ht="33.950000000000003" customHeight="1" x14ac:dyDescent="0.2">
      <c r="A7071" s="20" t="s">
        <v>27935</v>
      </c>
      <c r="B7071" s="21" t="s">
        <v>27936</v>
      </c>
      <c r="C7071" s="22" t="s">
        <v>27475</v>
      </c>
      <c r="D7071" s="23" t="s">
        <v>27869</v>
      </c>
    </row>
    <row r="7072" spans="1:4" ht="33.950000000000003" customHeight="1" x14ac:dyDescent="0.2">
      <c r="A7072" s="20" t="s">
        <v>27937</v>
      </c>
      <c r="B7072" s="21" t="s">
        <v>27938</v>
      </c>
      <c r="C7072" s="22" t="s">
        <v>27475</v>
      </c>
      <c r="D7072" s="23" t="s">
        <v>27939</v>
      </c>
    </row>
    <row r="7073" spans="1:4" ht="33.950000000000003" customHeight="1" x14ac:dyDescent="0.2">
      <c r="A7073" s="20" t="s">
        <v>27940</v>
      </c>
      <c r="B7073" s="21" t="s">
        <v>27941</v>
      </c>
      <c r="C7073" s="22" t="s">
        <v>27475</v>
      </c>
      <c r="D7073" s="23" t="s">
        <v>8719</v>
      </c>
    </row>
    <row r="7074" spans="1:4" ht="33.950000000000003" customHeight="1" x14ac:dyDescent="0.2">
      <c r="A7074" s="20" t="s">
        <v>27942</v>
      </c>
      <c r="B7074" s="21" t="s">
        <v>27943</v>
      </c>
      <c r="C7074" s="22" t="s">
        <v>27475</v>
      </c>
      <c r="D7074" s="23" t="s">
        <v>27944</v>
      </c>
    </row>
    <row r="7075" spans="1:4" ht="33.950000000000003" customHeight="1" x14ac:dyDescent="0.2">
      <c r="A7075" s="20" t="s">
        <v>27945</v>
      </c>
      <c r="B7075" s="21" t="s">
        <v>27946</v>
      </c>
      <c r="C7075" s="22" t="s">
        <v>27475</v>
      </c>
      <c r="D7075" s="23" t="s">
        <v>24950</v>
      </c>
    </row>
    <row r="7076" spans="1:4" ht="33.950000000000003" customHeight="1" x14ac:dyDescent="0.2">
      <c r="A7076" s="20" t="s">
        <v>27947</v>
      </c>
      <c r="B7076" s="21" t="s">
        <v>27948</v>
      </c>
      <c r="C7076" s="22" t="s">
        <v>27475</v>
      </c>
      <c r="D7076" s="23" t="s">
        <v>27949</v>
      </c>
    </row>
    <row r="7077" spans="1:4" ht="33.950000000000003" customHeight="1" x14ac:dyDescent="0.2">
      <c r="A7077" s="20" t="s">
        <v>27950</v>
      </c>
      <c r="B7077" s="21" t="s">
        <v>27951</v>
      </c>
      <c r="C7077" s="22" t="s">
        <v>27475</v>
      </c>
      <c r="D7077" s="23" t="s">
        <v>27952</v>
      </c>
    </row>
    <row r="7078" spans="1:4" ht="33.950000000000003" customHeight="1" x14ac:dyDescent="0.2">
      <c r="A7078" s="20" t="s">
        <v>27953</v>
      </c>
      <c r="B7078" s="21" t="s">
        <v>27954</v>
      </c>
      <c r="C7078" s="22" t="s">
        <v>27475</v>
      </c>
      <c r="D7078" s="23" t="s">
        <v>27955</v>
      </c>
    </row>
    <row r="7079" spans="1:4" ht="33.950000000000003" customHeight="1" x14ac:dyDescent="0.2">
      <c r="A7079" s="20" t="s">
        <v>27956</v>
      </c>
      <c r="B7079" s="21" t="s">
        <v>27957</v>
      </c>
      <c r="C7079" s="22" t="s">
        <v>27475</v>
      </c>
      <c r="D7079" s="23" t="s">
        <v>19536</v>
      </c>
    </row>
    <row r="7080" spans="1:4" ht="33.950000000000003" customHeight="1" x14ac:dyDescent="0.2">
      <c r="A7080" s="20" t="s">
        <v>27958</v>
      </c>
      <c r="B7080" s="21" t="s">
        <v>27959</v>
      </c>
      <c r="C7080" s="22" t="s">
        <v>27475</v>
      </c>
      <c r="D7080" s="23" t="s">
        <v>18318</v>
      </c>
    </row>
    <row r="7081" spans="1:4" ht="33.950000000000003" customHeight="1" x14ac:dyDescent="0.2">
      <c r="A7081" s="20" t="s">
        <v>27960</v>
      </c>
      <c r="B7081" s="21" t="s">
        <v>27961</v>
      </c>
      <c r="C7081" s="22" t="s">
        <v>27475</v>
      </c>
      <c r="D7081" s="23" t="s">
        <v>20452</v>
      </c>
    </row>
    <row r="7082" spans="1:4" ht="33.950000000000003" customHeight="1" x14ac:dyDescent="0.2">
      <c r="A7082" s="20" t="s">
        <v>27962</v>
      </c>
      <c r="B7082" s="21" t="s">
        <v>27963</v>
      </c>
      <c r="C7082" s="22" t="s">
        <v>27475</v>
      </c>
      <c r="D7082" s="23" t="s">
        <v>18802</v>
      </c>
    </row>
    <row r="7083" spans="1:4" ht="33.950000000000003" customHeight="1" x14ac:dyDescent="0.2">
      <c r="A7083" s="20" t="s">
        <v>27964</v>
      </c>
      <c r="B7083" s="21" t="s">
        <v>27965</v>
      </c>
      <c r="C7083" s="22" t="s">
        <v>27475</v>
      </c>
      <c r="D7083" s="23" t="s">
        <v>27966</v>
      </c>
    </row>
    <row r="7084" spans="1:4" ht="33.950000000000003" customHeight="1" x14ac:dyDescent="0.2">
      <c r="A7084" s="20" t="s">
        <v>27967</v>
      </c>
      <c r="B7084" s="21" t="s">
        <v>27968</v>
      </c>
      <c r="C7084" s="22" t="s">
        <v>27475</v>
      </c>
      <c r="D7084" s="23" t="s">
        <v>15082</v>
      </c>
    </row>
    <row r="7085" spans="1:4" ht="33.950000000000003" customHeight="1" x14ac:dyDescent="0.2">
      <c r="A7085" s="20" t="s">
        <v>27969</v>
      </c>
      <c r="B7085" s="21" t="s">
        <v>27970</v>
      </c>
      <c r="C7085" s="22" t="s">
        <v>27475</v>
      </c>
      <c r="D7085" s="23" t="s">
        <v>27971</v>
      </c>
    </row>
    <row r="7086" spans="1:4" ht="33.950000000000003" customHeight="1" x14ac:dyDescent="0.2">
      <c r="A7086" s="20" t="s">
        <v>27972</v>
      </c>
      <c r="B7086" s="21" t="s">
        <v>27973</v>
      </c>
      <c r="C7086" s="22" t="s">
        <v>27475</v>
      </c>
      <c r="D7086" s="23" t="s">
        <v>27974</v>
      </c>
    </row>
    <row r="7087" spans="1:4" ht="33.950000000000003" customHeight="1" x14ac:dyDescent="0.2">
      <c r="A7087" s="20" t="s">
        <v>27975</v>
      </c>
      <c r="B7087" s="21" t="s">
        <v>27976</v>
      </c>
      <c r="C7087" s="22" t="s">
        <v>27475</v>
      </c>
      <c r="D7087" s="23" t="s">
        <v>27977</v>
      </c>
    </row>
    <row r="7088" spans="1:4" ht="33.950000000000003" customHeight="1" x14ac:dyDescent="0.2">
      <c r="A7088" s="20" t="s">
        <v>27978</v>
      </c>
      <c r="B7088" s="21" t="s">
        <v>27979</v>
      </c>
      <c r="C7088" s="22" t="s">
        <v>27475</v>
      </c>
      <c r="D7088" s="23" t="s">
        <v>24513</v>
      </c>
    </row>
    <row r="7089" spans="1:4" ht="33.950000000000003" customHeight="1" x14ac:dyDescent="0.2">
      <c r="A7089" s="20" t="s">
        <v>27980</v>
      </c>
      <c r="B7089" s="21" t="s">
        <v>27981</v>
      </c>
      <c r="C7089" s="22" t="s">
        <v>27475</v>
      </c>
      <c r="D7089" s="23" t="s">
        <v>21012</v>
      </c>
    </row>
    <row r="7090" spans="1:4" ht="33.950000000000003" customHeight="1" x14ac:dyDescent="0.2">
      <c r="A7090" s="20" t="s">
        <v>27982</v>
      </c>
      <c r="B7090" s="21" t="s">
        <v>27983</v>
      </c>
      <c r="C7090" s="22" t="s">
        <v>27475</v>
      </c>
      <c r="D7090" s="23" t="s">
        <v>16315</v>
      </c>
    </row>
    <row r="7091" spans="1:4" ht="33.950000000000003" customHeight="1" x14ac:dyDescent="0.2">
      <c r="A7091" s="20" t="s">
        <v>27984</v>
      </c>
      <c r="B7091" s="21" t="s">
        <v>27985</v>
      </c>
      <c r="C7091" s="22" t="s">
        <v>27475</v>
      </c>
      <c r="D7091" s="23" t="s">
        <v>20203</v>
      </c>
    </row>
    <row r="7092" spans="1:4" ht="33.950000000000003" customHeight="1" x14ac:dyDescent="0.2">
      <c r="A7092" s="20" t="s">
        <v>27986</v>
      </c>
      <c r="B7092" s="21" t="s">
        <v>27987</v>
      </c>
      <c r="C7092" s="22" t="s">
        <v>27475</v>
      </c>
      <c r="D7092" s="23" t="s">
        <v>27988</v>
      </c>
    </row>
    <row r="7093" spans="1:4" ht="33.950000000000003" customHeight="1" x14ac:dyDescent="0.2">
      <c r="A7093" s="20" t="s">
        <v>27989</v>
      </c>
      <c r="B7093" s="21" t="s">
        <v>27990</v>
      </c>
      <c r="C7093" s="22" t="s">
        <v>27475</v>
      </c>
      <c r="D7093" s="23" t="s">
        <v>19798</v>
      </c>
    </row>
    <row r="7094" spans="1:4" ht="33.950000000000003" customHeight="1" x14ac:dyDescent="0.2">
      <c r="A7094" s="20" t="s">
        <v>27991</v>
      </c>
      <c r="B7094" s="21" t="s">
        <v>27992</v>
      </c>
      <c r="C7094" s="22" t="s">
        <v>27475</v>
      </c>
      <c r="D7094" s="23" t="s">
        <v>27993</v>
      </c>
    </row>
    <row r="7095" spans="1:4" ht="33.950000000000003" customHeight="1" x14ac:dyDescent="0.2">
      <c r="A7095" s="20" t="s">
        <v>27994</v>
      </c>
      <c r="B7095" s="21" t="s">
        <v>27995</v>
      </c>
      <c r="C7095" s="22" t="s">
        <v>27475</v>
      </c>
      <c r="D7095" s="23" t="s">
        <v>12306</v>
      </c>
    </row>
    <row r="7096" spans="1:4" ht="33.950000000000003" customHeight="1" x14ac:dyDescent="0.2">
      <c r="A7096" s="20" t="s">
        <v>27996</v>
      </c>
      <c r="B7096" s="21" t="s">
        <v>27997</v>
      </c>
      <c r="C7096" s="22" t="s">
        <v>27475</v>
      </c>
      <c r="D7096" s="23" t="s">
        <v>9441</v>
      </c>
    </row>
    <row r="7097" spans="1:4" ht="33.950000000000003" customHeight="1" x14ac:dyDescent="0.2">
      <c r="A7097" s="20" t="s">
        <v>27998</v>
      </c>
      <c r="B7097" s="21" t="s">
        <v>27999</v>
      </c>
      <c r="C7097" s="22" t="s">
        <v>27475</v>
      </c>
      <c r="D7097" s="23" t="s">
        <v>23116</v>
      </c>
    </row>
    <row r="7098" spans="1:4" ht="33.950000000000003" customHeight="1" x14ac:dyDescent="0.2">
      <c r="A7098" s="20" t="s">
        <v>28000</v>
      </c>
      <c r="B7098" s="21" t="s">
        <v>28001</v>
      </c>
      <c r="C7098" s="22" t="s">
        <v>27475</v>
      </c>
      <c r="D7098" s="23" t="s">
        <v>28002</v>
      </c>
    </row>
    <row r="7099" spans="1:4" ht="33.950000000000003" customHeight="1" x14ac:dyDescent="0.2">
      <c r="A7099" s="20" t="s">
        <v>28003</v>
      </c>
      <c r="B7099" s="21" t="s">
        <v>28004</v>
      </c>
      <c r="C7099" s="22" t="s">
        <v>27475</v>
      </c>
      <c r="D7099" s="23" t="s">
        <v>28005</v>
      </c>
    </row>
    <row r="7100" spans="1:4" ht="33.950000000000003" customHeight="1" x14ac:dyDescent="0.2">
      <c r="A7100" s="20" t="s">
        <v>28006</v>
      </c>
      <c r="B7100" s="21" t="s">
        <v>28007</v>
      </c>
      <c r="C7100" s="22" t="s">
        <v>27475</v>
      </c>
      <c r="D7100" s="23" t="s">
        <v>28008</v>
      </c>
    </row>
    <row r="7101" spans="1:4" ht="33.950000000000003" customHeight="1" x14ac:dyDescent="0.2">
      <c r="A7101" s="20" t="s">
        <v>28009</v>
      </c>
      <c r="B7101" s="21" t="s">
        <v>28010</v>
      </c>
      <c r="C7101" s="22" t="s">
        <v>27475</v>
      </c>
      <c r="D7101" s="23" t="s">
        <v>24592</v>
      </c>
    </row>
    <row r="7102" spans="1:4" ht="33.950000000000003" customHeight="1" x14ac:dyDescent="0.2">
      <c r="A7102" s="20" t="s">
        <v>28011</v>
      </c>
      <c r="B7102" s="21" t="s">
        <v>28012</v>
      </c>
      <c r="C7102" s="22" t="s">
        <v>27475</v>
      </c>
      <c r="D7102" s="23" t="s">
        <v>18953</v>
      </c>
    </row>
    <row r="7103" spans="1:4" ht="33.950000000000003" customHeight="1" x14ac:dyDescent="0.2">
      <c r="A7103" s="20" t="s">
        <v>28013</v>
      </c>
      <c r="B7103" s="21" t="s">
        <v>28014</v>
      </c>
      <c r="C7103" s="22" t="s">
        <v>27475</v>
      </c>
      <c r="D7103" s="23" t="s">
        <v>28015</v>
      </c>
    </row>
    <row r="7104" spans="1:4" ht="33.950000000000003" customHeight="1" x14ac:dyDescent="0.2">
      <c r="A7104" s="20" t="s">
        <v>28016</v>
      </c>
      <c r="B7104" s="21" t="s">
        <v>28017</v>
      </c>
      <c r="C7104" s="22" t="s">
        <v>27475</v>
      </c>
      <c r="D7104" s="23" t="s">
        <v>28018</v>
      </c>
    </row>
    <row r="7105" spans="1:4" ht="33.950000000000003" customHeight="1" x14ac:dyDescent="0.2">
      <c r="A7105" s="20" t="s">
        <v>28019</v>
      </c>
      <c r="B7105" s="21" t="s">
        <v>28020</v>
      </c>
      <c r="C7105" s="22" t="s">
        <v>27475</v>
      </c>
      <c r="D7105" s="23" t="s">
        <v>19536</v>
      </c>
    </row>
    <row r="7106" spans="1:4" ht="33.950000000000003" customHeight="1" x14ac:dyDescent="0.2">
      <c r="A7106" s="20" t="s">
        <v>28021</v>
      </c>
      <c r="B7106" s="21" t="s">
        <v>28022</v>
      </c>
      <c r="C7106" s="22" t="s">
        <v>27475</v>
      </c>
      <c r="D7106" s="23" t="s">
        <v>27939</v>
      </c>
    </row>
    <row r="7107" spans="1:4" ht="33.950000000000003" customHeight="1" x14ac:dyDescent="0.2">
      <c r="A7107" s="20" t="s">
        <v>28023</v>
      </c>
      <c r="B7107" s="21" t="s">
        <v>28024</v>
      </c>
      <c r="C7107" s="22" t="s">
        <v>27475</v>
      </c>
      <c r="D7107" s="23" t="s">
        <v>28025</v>
      </c>
    </row>
    <row r="7108" spans="1:4" ht="33.950000000000003" customHeight="1" x14ac:dyDescent="0.2">
      <c r="A7108" s="20" t="s">
        <v>28026</v>
      </c>
      <c r="B7108" s="21" t="s">
        <v>28027</v>
      </c>
      <c r="C7108" s="22" t="s">
        <v>27475</v>
      </c>
      <c r="D7108" s="23" t="s">
        <v>26204</v>
      </c>
    </row>
    <row r="7109" spans="1:4" ht="33.950000000000003" customHeight="1" x14ac:dyDescent="0.2">
      <c r="A7109" s="20" t="s">
        <v>28028</v>
      </c>
      <c r="B7109" s="21" t="s">
        <v>28029</v>
      </c>
      <c r="C7109" s="22" t="s">
        <v>27475</v>
      </c>
      <c r="D7109" s="23" t="s">
        <v>28025</v>
      </c>
    </row>
    <row r="7110" spans="1:4" ht="33.950000000000003" customHeight="1" x14ac:dyDescent="0.2">
      <c r="A7110" s="20" t="s">
        <v>28030</v>
      </c>
      <c r="B7110" s="21" t="s">
        <v>28031</v>
      </c>
      <c r="C7110" s="22" t="s">
        <v>27475</v>
      </c>
      <c r="D7110" s="23" t="s">
        <v>28032</v>
      </c>
    </row>
    <row r="7111" spans="1:4" ht="33.950000000000003" customHeight="1" x14ac:dyDescent="0.2">
      <c r="A7111" s="20" t="s">
        <v>28033</v>
      </c>
      <c r="B7111" s="21" t="s">
        <v>28034</v>
      </c>
      <c r="C7111" s="22" t="s">
        <v>27475</v>
      </c>
      <c r="D7111" s="23" t="s">
        <v>28035</v>
      </c>
    </row>
    <row r="7112" spans="1:4" ht="33.950000000000003" customHeight="1" x14ac:dyDescent="0.2">
      <c r="A7112" s="20" t="s">
        <v>28036</v>
      </c>
      <c r="B7112" s="21" t="s">
        <v>28037</v>
      </c>
      <c r="C7112" s="22" t="s">
        <v>27475</v>
      </c>
      <c r="D7112" s="23" t="s">
        <v>28038</v>
      </c>
    </row>
    <row r="7113" spans="1:4" ht="33.950000000000003" customHeight="1" x14ac:dyDescent="0.2">
      <c r="A7113" s="20" t="s">
        <v>28039</v>
      </c>
      <c r="B7113" s="21" t="s">
        <v>28040</v>
      </c>
      <c r="C7113" s="22" t="s">
        <v>27475</v>
      </c>
      <c r="D7113" s="23" t="s">
        <v>21274</v>
      </c>
    </row>
    <row r="7114" spans="1:4" ht="33.950000000000003" customHeight="1" x14ac:dyDescent="0.2">
      <c r="A7114" s="20" t="s">
        <v>28041</v>
      </c>
      <c r="B7114" s="21" t="s">
        <v>28042</v>
      </c>
      <c r="C7114" s="22" t="s">
        <v>27475</v>
      </c>
      <c r="D7114" s="23" t="s">
        <v>28043</v>
      </c>
    </row>
    <row r="7115" spans="1:4" ht="33.950000000000003" customHeight="1" x14ac:dyDescent="0.2">
      <c r="A7115" s="20" t="s">
        <v>28044</v>
      </c>
      <c r="B7115" s="21" t="s">
        <v>28045</v>
      </c>
      <c r="C7115" s="22" t="s">
        <v>27475</v>
      </c>
      <c r="D7115" s="23" t="s">
        <v>28046</v>
      </c>
    </row>
    <row r="7116" spans="1:4" ht="33.950000000000003" customHeight="1" x14ac:dyDescent="0.2">
      <c r="A7116" s="20" t="s">
        <v>28047</v>
      </c>
      <c r="B7116" s="21" t="s">
        <v>28048</v>
      </c>
      <c r="C7116" s="22" t="s">
        <v>27475</v>
      </c>
      <c r="D7116" s="23" t="s">
        <v>27869</v>
      </c>
    </row>
    <row r="7117" spans="1:4" ht="33.950000000000003" customHeight="1" x14ac:dyDescent="0.2">
      <c r="A7117" s="20" t="s">
        <v>28049</v>
      </c>
      <c r="B7117" s="21" t="s">
        <v>28050</v>
      </c>
      <c r="C7117" s="22" t="s">
        <v>27475</v>
      </c>
      <c r="D7117" s="23" t="s">
        <v>18509</v>
      </c>
    </row>
    <row r="7118" spans="1:4" ht="33.950000000000003" customHeight="1" x14ac:dyDescent="0.2">
      <c r="A7118" s="20" t="s">
        <v>28051</v>
      </c>
      <c r="B7118" s="21" t="s">
        <v>28052</v>
      </c>
      <c r="C7118" s="22" t="s">
        <v>27475</v>
      </c>
      <c r="D7118" s="23" t="s">
        <v>25357</v>
      </c>
    </row>
    <row r="7119" spans="1:4" ht="33.950000000000003" customHeight="1" x14ac:dyDescent="0.2">
      <c r="A7119" s="20" t="s">
        <v>28053</v>
      </c>
      <c r="B7119" s="21" t="s">
        <v>28054</v>
      </c>
      <c r="C7119" s="22" t="s">
        <v>27475</v>
      </c>
      <c r="D7119" s="23" t="s">
        <v>27869</v>
      </c>
    </row>
    <row r="7120" spans="1:4" ht="33.950000000000003" customHeight="1" x14ac:dyDescent="0.2">
      <c r="A7120" s="20" t="s">
        <v>28055</v>
      </c>
      <c r="B7120" s="21" t="s">
        <v>28056</v>
      </c>
      <c r="C7120" s="22" t="s">
        <v>27475</v>
      </c>
      <c r="D7120" s="23" t="s">
        <v>27875</v>
      </c>
    </row>
    <row r="7121" spans="1:4" ht="33.950000000000003" customHeight="1" x14ac:dyDescent="0.2">
      <c r="A7121" s="20" t="s">
        <v>28057</v>
      </c>
      <c r="B7121" s="21" t="s">
        <v>28058</v>
      </c>
      <c r="C7121" s="22" t="s">
        <v>27475</v>
      </c>
      <c r="D7121" s="23" t="s">
        <v>28059</v>
      </c>
    </row>
    <row r="7122" spans="1:4" ht="33.950000000000003" customHeight="1" x14ac:dyDescent="0.2">
      <c r="A7122" s="20" t="s">
        <v>28060</v>
      </c>
      <c r="B7122" s="21" t="s">
        <v>28061</v>
      </c>
      <c r="C7122" s="22" t="s">
        <v>382</v>
      </c>
      <c r="D7122" s="23" t="s">
        <v>28062</v>
      </c>
    </row>
    <row r="7123" spans="1:4" ht="33.950000000000003" customHeight="1" x14ac:dyDescent="0.2">
      <c r="A7123" s="20" t="s">
        <v>28063</v>
      </c>
      <c r="B7123" s="21" t="s">
        <v>27228</v>
      </c>
      <c r="C7123" s="22" t="s">
        <v>27475</v>
      </c>
      <c r="D7123" s="23" t="s">
        <v>28064</v>
      </c>
    </row>
    <row r="7124" spans="1:4" ht="33.950000000000003" customHeight="1" x14ac:dyDescent="0.2">
      <c r="A7124" s="20" t="s">
        <v>28065</v>
      </c>
      <c r="B7124" s="21" t="s">
        <v>28066</v>
      </c>
      <c r="C7124" s="22" t="s">
        <v>27475</v>
      </c>
      <c r="D7124" s="23" t="s">
        <v>28067</v>
      </c>
    </row>
    <row r="7125" spans="1:4" ht="33.950000000000003" customHeight="1" x14ac:dyDescent="0.2">
      <c r="A7125" s="20" t="s">
        <v>28068</v>
      </c>
      <c r="B7125" s="21" t="s">
        <v>28069</v>
      </c>
      <c r="C7125" s="22" t="s">
        <v>27475</v>
      </c>
      <c r="D7125" s="23" t="s">
        <v>28070</v>
      </c>
    </row>
    <row r="7126" spans="1:4" ht="33.950000000000003" customHeight="1" x14ac:dyDescent="0.2">
      <c r="A7126" s="20" t="s">
        <v>28071</v>
      </c>
      <c r="B7126" s="21" t="s">
        <v>27237</v>
      </c>
      <c r="C7126" s="22" t="s">
        <v>27475</v>
      </c>
      <c r="D7126" s="23" t="s">
        <v>28072</v>
      </c>
    </row>
    <row r="7127" spans="1:4" ht="33.950000000000003" customHeight="1" x14ac:dyDescent="0.2">
      <c r="A7127" s="20" t="s">
        <v>28073</v>
      </c>
      <c r="B7127" s="21" t="s">
        <v>27785</v>
      </c>
      <c r="C7127" s="22" t="s">
        <v>27475</v>
      </c>
      <c r="D7127" s="23" t="s">
        <v>28074</v>
      </c>
    </row>
    <row r="7128" spans="1:4" ht="33.950000000000003" customHeight="1" x14ac:dyDescent="0.2">
      <c r="A7128" s="20" t="s">
        <v>28075</v>
      </c>
      <c r="B7128" s="21" t="s">
        <v>28076</v>
      </c>
      <c r="C7128" s="22" t="s">
        <v>27475</v>
      </c>
      <c r="D7128" s="23" t="s">
        <v>28072</v>
      </c>
    </row>
    <row r="7129" spans="1:4" ht="33.950000000000003" customHeight="1" x14ac:dyDescent="0.2">
      <c r="A7129" s="20" t="s">
        <v>28077</v>
      </c>
      <c r="B7129" s="21" t="s">
        <v>27241</v>
      </c>
      <c r="C7129" s="22" t="s">
        <v>27475</v>
      </c>
      <c r="D7129" s="23" t="s">
        <v>28078</v>
      </c>
    </row>
    <row r="7130" spans="1:4" ht="33.950000000000003" customHeight="1" x14ac:dyDescent="0.2">
      <c r="A7130" s="20" t="s">
        <v>28079</v>
      </c>
      <c r="B7130" s="21" t="s">
        <v>27244</v>
      </c>
      <c r="C7130" s="22" t="s">
        <v>27475</v>
      </c>
      <c r="D7130" s="23" t="s">
        <v>28080</v>
      </c>
    </row>
    <row r="7131" spans="1:4" ht="33.950000000000003" customHeight="1" x14ac:dyDescent="0.2">
      <c r="A7131" s="20" t="s">
        <v>28081</v>
      </c>
      <c r="B7131" s="21" t="s">
        <v>28082</v>
      </c>
      <c r="C7131" s="22" t="s">
        <v>27475</v>
      </c>
      <c r="D7131" s="23" t="s">
        <v>28083</v>
      </c>
    </row>
    <row r="7132" spans="1:4" ht="33.950000000000003" customHeight="1" x14ac:dyDescent="0.2">
      <c r="A7132" s="20" t="s">
        <v>28084</v>
      </c>
      <c r="B7132" s="21" t="s">
        <v>27790</v>
      </c>
      <c r="C7132" s="22" t="s">
        <v>27475</v>
      </c>
      <c r="D7132" s="23" t="s">
        <v>28085</v>
      </c>
    </row>
    <row r="7133" spans="1:4" ht="33.950000000000003" customHeight="1" x14ac:dyDescent="0.2">
      <c r="A7133" s="20" t="s">
        <v>28086</v>
      </c>
      <c r="B7133" s="21" t="s">
        <v>27253</v>
      </c>
      <c r="C7133" s="22" t="s">
        <v>27475</v>
      </c>
      <c r="D7133" s="23" t="s">
        <v>28087</v>
      </c>
    </row>
    <row r="7134" spans="1:4" ht="33.950000000000003" customHeight="1" x14ac:dyDescent="0.2">
      <c r="A7134" s="20" t="s">
        <v>28088</v>
      </c>
      <c r="B7134" s="21" t="s">
        <v>28089</v>
      </c>
      <c r="C7134" s="22" t="s">
        <v>27475</v>
      </c>
      <c r="D7134" s="23" t="s">
        <v>28090</v>
      </c>
    </row>
    <row r="7135" spans="1:4" ht="33.950000000000003" customHeight="1" x14ac:dyDescent="0.2">
      <c r="A7135" s="20" t="s">
        <v>28091</v>
      </c>
      <c r="B7135" s="21" t="s">
        <v>27257</v>
      </c>
      <c r="C7135" s="22" t="s">
        <v>27475</v>
      </c>
      <c r="D7135" s="23" t="s">
        <v>28092</v>
      </c>
    </row>
    <row r="7136" spans="1:4" ht="33.950000000000003" customHeight="1" x14ac:dyDescent="0.2">
      <c r="A7136" s="20" t="s">
        <v>28093</v>
      </c>
      <c r="B7136" s="21" t="s">
        <v>28094</v>
      </c>
      <c r="C7136" s="22" t="s">
        <v>27475</v>
      </c>
      <c r="D7136" s="23" t="s">
        <v>28085</v>
      </c>
    </row>
    <row r="7137" spans="1:4" ht="33.950000000000003" customHeight="1" x14ac:dyDescent="0.2">
      <c r="A7137" s="20" t="s">
        <v>28095</v>
      </c>
      <c r="B7137" s="21" t="s">
        <v>27261</v>
      </c>
      <c r="C7137" s="22" t="s">
        <v>27475</v>
      </c>
      <c r="D7137" s="23" t="s">
        <v>28096</v>
      </c>
    </row>
    <row r="7138" spans="1:4" ht="33.950000000000003" customHeight="1" x14ac:dyDescent="0.2">
      <c r="A7138" s="20" t="s">
        <v>28097</v>
      </c>
      <c r="B7138" s="21" t="s">
        <v>27263</v>
      </c>
      <c r="C7138" s="22" t="s">
        <v>27475</v>
      </c>
      <c r="D7138" s="23" t="s">
        <v>28098</v>
      </c>
    </row>
    <row r="7139" spans="1:4" ht="33.950000000000003" customHeight="1" x14ac:dyDescent="0.2">
      <c r="A7139" s="20" t="s">
        <v>28099</v>
      </c>
      <c r="B7139" s="21" t="s">
        <v>28100</v>
      </c>
      <c r="C7139" s="22" t="s">
        <v>27475</v>
      </c>
      <c r="D7139" s="23" t="s">
        <v>28101</v>
      </c>
    </row>
    <row r="7140" spans="1:4" ht="33.950000000000003" customHeight="1" x14ac:dyDescent="0.2">
      <c r="A7140" s="20" t="s">
        <v>28102</v>
      </c>
      <c r="B7140" s="21" t="s">
        <v>28103</v>
      </c>
      <c r="C7140" s="22" t="s">
        <v>27475</v>
      </c>
      <c r="D7140" s="23" t="s">
        <v>28104</v>
      </c>
    </row>
    <row r="7141" spans="1:4" ht="33.950000000000003" customHeight="1" x14ac:dyDescent="0.2">
      <c r="A7141" s="20" t="s">
        <v>28105</v>
      </c>
      <c r="B7141" s="21" t="s">
        <v>28106</v>
      </c>
      <c r="C7141" s="22" t="s">
        <v>27475</v>
      </c>
      <c r="D7141" s="23" t="s">
        <v>28107</v>
      </c>
    </row>
    <row r="7142" spans="1:4" ht="33.950000000000003" customHeight="1" x14ac:dyDescent="0.2">
      <c r="A7142" s="20" t="s">
        <v>28108</v>
      </c>
      <c r="B7142" s="21" t="s">
        <v>27274</v>
      </c>
      <c r="C7142" s="22" t="s">
        <v>27475</v>
      </c>
      <c r="D7142" s="23" t="s">
        <v>28109</v>
      </c>
    </row>
    <row r="7143" spans="1:4" ht="33.950000000000003" customHeight="1" x14ac:dyDescent="0.2">
      <c r="A7143" s="20" t="s">
        <v>28110</v>
      </c>
      <c r="B7143" s="21" t="s">
        <v>28111</v>
      </c>
      <c r="C7143" s="22" t="s">
        <v>27475</v>
      </c>
      <c r="D7143" s="23" t="s">
        <v>28112</v>
      </c>
    </row>
    <row r="7144" spans="1:4" ht="33.950000000000003" customHeight="1" x14ac:dyDescent="0.2">
      <c r="A7144" s="20" t="s">
        <v>28113</v>
      </c>
      <c r="B7144" s="21" t="s">
        <v>28114</v>
      </c>
      <c r="C7144" s="22" t="s">
        <v>27475</v>
      </c>
      <c r="D7144" s="23" t="s">
        <v>28115</v>
      </c>
    </row>
    <row r="7145" spans="1:4" ht="33.950000000000003" customHeight="1" x14ac:dyDescent="0.2">
      <c r="A7145" s="20" t="s">
        <v>28116</v>
      </c>
      <c r="B7145" s="21" t="s">
        <v>27280</v>
      </c>
      <c r="C7145" s="22" t="s">
        <v>27475</v>
      </c>
      <c r="D7145" s="23" t="s">
        <v>28117</v>
      </c>
    </row>
    <row r="7146" spans="1:4" ht="33.950000000000003" customHeight="1" x14ac:dyDescent="0.2">
      <c r="A7146" s="20" t="s">
        <v>28118</v>
      </c>
      <c r="B7146" s="21" t="s">
        <v>28119</v>
      </c>
      <c r="C7146" s="22" t="s">
        <v>27475</v>
      </c>
      <c r="D7146" s="23" t="s">
        <v>28120</v>
      </c>
    </row>
    <row r="7147" spans="1:4" ht="33.950000000000003" customHeight="1" x14ac:dyDescent="0.2">
      <c r="A7147" s="20" t="s">
        <v>28121</v>
      </c>
      <c r="B7147" s="21" t="s">
        <v>27285</v>
      </c>
      <c r="C7147" s="22" t="s">
        <v>27475</v>
      </c>
      <c r="D7147" s="23" t="s">
        <v>28122</v>
      </c>
    </row>
    <row r="7148" spans="1:4" ht="33.950000000000003" customHeight="1" x14ac:dyDescent="0.2">
      <c r="A7148" s="20" t="s">
        <v>28123</v>
      </c>
      <c r="B7148" s="21" t="s">
        <v>28124</v>
      </c>
      <c r="C7148" s="22" t="s">
        <v>27475</v>
      </c>
      <c r="D7148" s="23" t="s">
        <v>28125</v>
      </c>
    </row>
    <row r="7149" spans="1:4" ht="33.950000000000003" customHeight="1" x14ac:dyDescent="0.2">
      <c r="A7149" s="20" t="s">
        <v>28126</v>
      </c>
      <c r="B7149" s="21" t="s">
        <v>27290</v>
      </c>
      <c r="C7149" s="22" t="s">
        <v>27475</v>
      </c>
      <c r="D7149" s="23" t="s">
        <v>28127</v>
      </c>
    </row>
    <row r="7150" spans="1:4" ht="33.950000000000003" customHeight="1" x14ac:dyDescent="0.2">
      <c r="A7150" s="20" t="s">
        <v>28128</v>
      </c>
      <c r="B7150" s="21" t="s">
        <v>27293</v>
      </c>
      <c r="C7150" s="22" t="s">
        <v>27475</v>
      </c>
      <c r="D7150" s="23" t="s">
        <v>28129</v>
      </c>
    </row>
    <row r="7151" spans="1:4" ht="33.950000000000003" customHeight="1" x14ac:dyDescent="0.2">
      <c r="A7151" s="20" t="s">
        <v>28130</v>
      </c>
      <c r="B7151" s="21" t="s">
        <v>28061</v>
      </c>
      <c r="C7151" s="22" t="s">
        <v>27475</v>
      </c>
      <c r="D7151" s="23" t="s">
        <v>28131</v>
      </c>
    </row>
    <row r="7152" spans="1:4" ht="33.950000000000003" customHeight="1" x14ac:dyDescent="0.2">
      <c r="A7152" s="20" t="s">
        <v>28132</v>
      </c>
      <c r="B7152" s="21" t="s">
        <v>27468</v>
      </c>
      <c r="C7152" s="22" t="s">
        <v>27475</v>
      </c>
      <c r="D7152" s="23" t="s">
        <v>28133</v>
      </c>
    </row>
    <row r="7153" spans="1:4" ht="33.950000000000003" customHeight="1" x14ac:dyDescent="0.2">
      <c r="A7153" s="20" t="s">
        <v>28134</v>
      </c>
      <c r="B7153" s="21" t="s">
        <v>27471</v>
      </c>
      <c r="C7153" s="22" t="s">
        <v>27475</v>
      </c>
      <c r="D7153" s="23" t="s">
        <v>28135</v>
      </c>
    </row>
    <row r="7154" spans="1:4" ht="33.950000000000003" customHeight="1" x14ac:dyDescent="0.2">
      <c r="A7154" s="20" t="s">
        <v>28136</v>
      </c>
      <c r="B7154" s="21" t="s">
        <v>27296</v>
      </c>
      <c r="C7154" s="22" t="s">
        <v>27475</v>
      </c>
      <c r="D7154" s="23" t="s">
        <v>28080</v>
      </c>
    </row>
    <row r="7155" spans="1:4" ht="33.950000000000003" customHeight="1" x14ac:dyDescent="0.2">
      <c r="A7155" s="20" t="s">
        <v>28137</v>
      </c>
      <c r="B7155" s="21" t="s">
        <v>27298</v>
      </c>
      <c r="C7155" s="22" t="s">
        <v>27475</v>
      </c>
      <c r="D7155" s="23" t="s">
        <v>28138</v>
      </c>
    </row>
    <row r="7156" spans="1:4" ht="33.950000000000003" customHeight="1" x14ac:dyDescent="0.2">
      <c r="A7156" s="20" t="s">
        <v>28139</v>
      </c>
      <c r="B7156" s="21" t="s">
        <v>28140</v>
      </c>
      <c r="C7156" s="22" t="s">
        <v>27475</v>
      </c>
      <c r="D7156" s="23" t="s">
        <v>28141</v>
      </c>
    </row>
    <row r="7157" spans="1:4" ht="33.950000000000003" customHeight="1" x14ac:dyDescent="0.2">
      <c r="A7157" s="20" t="s">
        <v>28142</v>
      </c>
      <c r="B7157" s="21" t="s">
        <v>27420</v>
      </c>
      <c r="C7157" s="22" t="s">
        <v>27475</v>
      </c>
      <c r="D7157" s="23" t="s">
        <v>28143</v>
      </c>
    </row>
    <row r="7158" spans="1:4" ht="33.950000000000003" customHeight="1" x14ac:dyDescent="0.2">
      <c r="A7158" s="20" t="s">
        <v>28144</v>
      </c>
      <c r="B7158" s="21" t="s">
        <v>28145</v>
      </c>
      <c r="C7158" s="22" t="s">
        <v>27475</v>
      </c>
      <c r="D7158" s="23" t="s">
        <v>28146</v>
      </c>
    </row>
    <row r="7159" spans="1:4" ht="33.950000000000003" customHeight="1" x14ac:dyDescent="0.2">
      <c r="A7159" s="20" t="s">
        <v>28147</v>
      </c>
      <c r="B7159" s="21" t="s">
        <v>28148</v>
      </c>
      <c r="C7159" s="22" t="s">
        <v>27475</v>
      </c>
      <c r="D7159" s="23" t="s">
        <v>28149</v>
      </c>
    </row>
    <row r="7160" spans="1:4" ht="33.950000000000003" customHeight="1" x14ac:dyDescent="0.2">
      <c r="A7160" s="20" t="s">
        <v>28150</v>
      </c>
      <c r="B7160" s="21" t="s">
        <v>27302</v>
      </c>
      <c r="C7160" s="22" t="s">
        <v>27475</v>
      </c>
      <c r="D7160" s="23" t="s">
        <v>28115</v>
      </c>
    </row>
    <row r="7161" spans="1:4" ht="33.950000000000003" customHeight="1" x14ac:dyDescent="0.2">
      <c r="A7161" s="20" t="s">
        <v>28151</v>
      </c>
      <c r="B7161" s="21" t="s">
        <v>28152</v>
      </c>
      <c r="C7161" s="22" t="s">
        <v>27475</v>
      </c>
      <c r="D7161" s="23" t="s">
        <v>28153</v>
      </c>
    </row>
    <row r="7162" spans="1:4" ht="33.950000000000003" customHeight="1" x14ac:dyDescent="0.2">
      <c r="A7162" s="20" t="s">
        <v>28154</v>
      </c>
      <c r="B7162" s="21" t="s">
        <v>28155</v>
      </c>
      <c r="C7162" s="22" t="s">
        <v>27475</v>
      </c>
      <c r="D7162" s="23" t="s">
        <v>28156</v>
      </c>
    </row>
    <row r="7163" spans="1:4" ht="33.950000000000003" customHeight="1" x14ac:dyDescent="0.2">
      <c r="A7163" s="20" t="s">
        <v>28157</v>
      </c>
      <c r="B7163" s="21" t="s">
        <v>27803</v>
      </c>
      <c r="C7163" s="22" t="s">
        <v>27475</v>
      </c>
      <c r="D7163" s="23" t="s">
        <v>28158</v>
      </c>
    </row>
    <row r="7164" spans="1:4" ht="33.950000000000003" customHeight="1" x14ac:dyDescent="0.2">
      <c r="A7164" s="20" t="s">
        <v>28159</v>
      </c>
      <c r="B7164" s="21" t="s">
        <v>28160</v>
      </c>
      <c r="C7164" s="22" t="s">
        <v>27475</v>
      </c>
      <c r="D7164" s="23" t="s">
        <v>28161</v>
      </c>
    </row>
    <row r="7165" spans="1:4" ht="33.950000000000003" customHeight="1" x14ac:dyDescent="0.2">
      <c r="A7165" s="20" t="s">
        <v>28162</v>
      </c>
      <c r="B7165" s="21" t="s">
        <v>28163</v>
      </c>
      <c r="C7165" s="22" t="s">
        <v>27475</v>
      </c>
      <c r="D7165" s="23" t="s">
        <v>28164</v>
      </c>
    </row>
    <row r="7166" spans="1:4" ht="33.950000000000003" customHeight="1" x14ac:dyDescent="0.2">
      <c r="A7166" s="20" t="s">
        <v>28165</v>
      </c>
      <c r="B7166" s="21" t="s">
        <v>28166</v>
      </c>
      <c r="C7166" s="22" t="s">
        <v>27475</v>
      </c>
      <c r="D7166" s="23" t="s">
        <v>28167</v>
      </c>
    </row>
    <row r="7167" spans="1:4" ht="33.950000000000003" customHeight="1" x14ac:dyDescent="0.2">
      <c r="A7167" s="20" t="s">
        <v>28168</v>
      </c>
      <c r="B7167" s="21" t="s">
        <v>28169</v>
      </c>
      <c r="C7167" s="22" t="s">
        <v>27475</v>
      </c>
      <c r="D7167" s="23" t="s">
        <v>28170</v>
      </c>
    </row>
    <row r="7168" spans="1:4" ht="33.950000000000003" customHeight="1" x14ac:dyDescent="0.2">
      <c r="A7168" s="20" t="s">
        <v>28171</v>
      </c>
      <c r="B7168" s="21" t="s">
        <v>28172</v>
      </c>
      <c r="C7168" s="22" t="s">
        <v>27475</v>
      </c>
      <c r="D7168" s="23" t="s">
        <v>28173</v>
      </c>
    </row>
    <row r="7169" spans="1:4" ht="33.950000000000003" customHeight="1" x14ac:dyDescent="0.2">
      <c r="A7169" s="20" t="s">
        <v>28174</v>
      </c>
      <c r="B7169" s="21" t="s">
        <v>28175</v>
      </c>
      <c r="C7169" s="22" t="s">
        <v>27475</v>
      </c>
      <c r="D7169" s="23" t="s">
        <v>28176</v>
      </c>
    </row>
    <row r="7170" spans="1:4" ht="33.950000000000003" customHeight="1" x14ac:dyDescent="0.2">
      <c r="A7170" s="20" t="s">
        <v>28177</v>
      </c>
      <c r="B7170" s="21" t="s">
        <v>28178</v>
      </c>
      <c r="C7170" s="22" t="s">
        <v>27475</v>
      </c>
      <c r="D7170" s="23" t="s">
        <v>28179</v>
      </c>
    </row>
    <row r="7171" spans="1:4" ht="33.950000000000003" customHeight="1" x14ac:dyDescent="0.2">
      <c r="A7171" s="20" t="s">
        <v>28180</v>
      </c>
      <c r="B7171" s="21" t="s">
        <v>28181</v>
      </c>
      <c r="C7171" s="22" t="s">
        <v>27475</v>
      </c>
      <c r="D7171" s="23" t="s">
        <v>28182</v>
      </c>
    </row>
    <row r="7172" spans="1:4" ht="33.950000000000003" customHeight="1" x14ac:dyDescent="0.2">
      <c r="A7172" s="20" t="s">
        <v>28183</v>
      </c>
      <c r="B7172" s="21" t="s">
        <v>28184</v>
      </c>
      <c r="C7172" s="22" t="s">
        <v>27475</v>
      </c>
      <c r="D7172" s="23" t="s">
        <v>28185</v>
      </c>
    </row>
    <row r="7173" spans="1:4" ht="33.950000000000003" customHeight="1" x14ac:dyDescent="0.2">
      <c r="A7173" s="20" t="s">
        <v>28186</v>
      </c>
      <c r="B7173" s="21" t="s">
        <v>28187</v>
      </c>
      <c r="C7173" s="22" t="s">
        <v>27475</v>
      </c>
      <c r="D7173" s="23" t="s">
        <v>28188</v>
      </c>
    </row>
    <row r="7174" spans="1:4" ht="33.950000000000003" customHeight="1" x14ac:dyDescent="0.2">
      <c r="A7174" s="20" t="s">
        <v>28189</v>
      </c>
      <c r="B7174" s="21" t="s">
        <v>27334</v>
      </c>
      <c r="C7174" s="22" t="s">
        <v>27475</v>
      </c>
      <c r="D7174" s="23" t="s">
        <v>28190</v>
      </c>
    </row>
    <row r="7175" spans="1:4" ht="33.950000000000003" customHeight="1" x14ac:dyDescent="0.2">
      <c r="A7175" s="20" t="s">
        <v>28191</v>
      </c>
      <c r="B7175" s="21" t="s">
        <v>28192</v>
      </c>
      <c r="C7175" s="22" t="s">
        <v>27475</v>
      </c>
      <c r="D7175" s="23" t="s">
        <v>28193</v>
      </c>
    </row>
    <row r="7176" spans="1:4" ht="33.950000000000003" customHeight="1" x14ac:dyDescent="0.2">
      <c r="A7176" s="20" t="s">
        <v>28194</v>
      </c>
      <c r="B7176" s="21" t="s">
        <v>28195</v>
      </c>
      <c r="C7176" s="22" t="s">
        <v>27475</v>
      </c>
      <c r="D7176" s="23" t="s">
        <v>28196</v>
      </c>
    </row>
    <row r="7177" spans="1:4" ht="33.950000000000003" customHeight="1" x14ac:dyDescent="0.2">
      <c r="A7177" s="20" t="s">
        <v>28197</v>
      </c>
      <c r="B7177" s="21" t="s">
        <v>28198</v>
      </c>
      <c r="C7177" s="22" t="s">
        <v>27475</v>
      </c>
      <c r="D7177" s="23" t="s">
        <v>28199</v>
      </c>
    </row>
    <row r="7178" spans="1:4" ht="33.950000000000003" customHeight="1" x14ac:dyDescent="0.2">
      <c r="A7178" s="20" t="s">
        <v>28200</v>
      </c>
      <c r="B7178" s="21" t="s">
        <v>27341</v>
      </c>
      <c r="C7178" s="22" t="s">
        <v>27475</v>
      </c>
      <c r="D7178" s="23" t="s">
        <v>28201</v>
      </c>
    </row>
    <row r="7179" spans="1:4" ht="33.950000000000003" customHeight="1" x14ac:dyDescent="0.2">
      <c r="A7179" s="20" t="s">
        <v>28202</v>
      </c>
      <c r="B7179" s="21" t="s">
        <v>28203</v>
      </c>
      <c r="C7179" s="22" t="s">
        <v>27475</v>
      </c>
      <c r="D7179" s="23" t="s">
        <v>28204</v>
      </c>
    </row>
    <row r="7180" spans="1:4" ht="33.950000000000003" customHeight="1" x14ac:dyDescent="0.2">
      <c r="A7180" s="20" t="s">
        <v>28205</v>
      </c>
      <c r="B7180" s="21" t="s">
        <v>27346</v>
      </c>
      <c r="C7180" s="22" t="s">
        <v>27475</v>
      </c>
      <c r="D7180" s="23" t="s">
        <v>28206</v>
      </c>
    </row>
    <row r="7181" spans="1:4" ht="33.950000000000003" customHeight="1" x14ac:dyDescent="0.2">
      <c r="A7181" s="20" t="s">
        <v>28207</v>
      </c>
      <c r="B7181" s="21" t="s">
        <v>28208</v>
      </c>
      <c r="C7181" s="22" t="s">
        <v>27475</v>
      </c>
      <c r="D7181" s="23" t="s">
        <v>28209</v>
      </c>
    </row>
    <row r="7182" spans="1:4" ht="33.950000000000003" customHeight="1" x14ac:dyDescent="0.2">
      <c r="A7182" s="20" t="s">
        <v>28210</v>
      </c>
      <c r="B7182" s="21" t="s">
        <v>28211</v>
      </c>
      <c r="C7182" s="22" t="s">
        <v>27475</v>
      </c>
      <c r="D7182" s="23" t="s">
        <v>28212</v>
      </c>
    </row>
    <row r="7183" spans="1:4" ht="33.950000000000003" customHeight="1" x14ac:dyDescent="0.2">
      <c r="A7183" s="20" t="s">
        <v>28213</v>
      </c>
      <c r="B7183" s="21" t="s">
        <v>27351</v>
      </c>
      <c r="C7183" s="22" t="s">
        <v>27475</v>
      </c>
      <c r="D7183" s="23" t="s">
        <v>28214</v>
      </c>
    </row>
    <row r="7184" spans="1:4" ht="33.950000000000003" customHeight="1" x14ac:dyDescent="0.2">
      <c r="A7184" s="20" t="s">
        <v>28215</v>
      </c>
      <c r="B7184" s="21" t="s">
        <v>28216</v>
      </c>
      <c r="C7184" s="22" t="s">
        <v>27475</v>
      </c>
      <c r="D7184" s="23" t="s">
        <v>28217</v>
      </c>
    </row>
    <row r="7185" spans="1:4" ht="33.950000000000003" customHeight="1" x14ac:dyDescent="0.2">
      <c r="A7185" s="20" t="s">
        <v>28218</v>
      </c>
      <c r="B7185" s="21" t="s">
        <v>27357</v>
      </c>
      <c r="C7185" s="22" t="s">
        <v>27475</v>
      </c>
      <c r="D7185" s="23" t="s">
        <v>28219</v>
      </c>
    </row>
    <row r="7186" spans="1:4" ht="33.950000000000003" customHeight="1" x14ac:dyDescent="0.2">
      <c r="A7186" s="20" t="s">
        <v>28220</v>
      </c>
      <c r="B7186" s="21" t="s">
        <v>27359</v>
      </c>
      <c r="C7186" s="22" t="s">
        <v>27475</v>
      </c>
      <c r="D7186" s="23" t="s">
        <v>28221</v>
      </c>
    </row>
    <row r="7187" spans="1:4" ht="33.950000000000003" customHeight="1" x14ac:dyDescent="0.2">
      <c r="A7187" s="20" t="s">
        <v>28222</v>
      </c>
      <c r="B7187" s="21" t="s">
        <v>28223</v>
      </c>
      <c r="C7187" s="22" t="s">
        <v>27475</v>
      </c>
      <c r="D7187" s="23" t="s">
        <v>28224</v>
      </c>
    </row>
    <row r="7188" spans="1:4" ht="33.950000000000003" customHeight="1" x14ac:dyDescent="0.2">
      <c r="A7188" s="20" t="s">
        <v>28225</v>
      </c>
      <c r="B7188" s="21" t="s">
        <v>27363</v>
      </c>
      <c r="C7188" s="22" t="s">
        <v>27475</v>
      </c>
      <c r="D7188" s="23" t="s">
        <v>28226</v>
      </c>
    </row>
    <row r="7189" spans="1:4" ht="33.950000000000003" customHeight="1" x14ac:dyDescent="0.2">
      <c r="A7189" s="20" t="s">
        <v>28227</v>
      </c>
      <c r="B7189" s="21" t="s">
        <v>28228</v>
      </c>
      <c r="C7189" s="22" t="s">
        <v>27475</v>
      </c>
      <c r="D7189" s="23" t="s">
        <v>28229</v>
      </c>
    </row>
    <row r="7190" spans="1:4" ht="33.950000000000003" customHeight="1" x14ac:dyDescent="0.2">
      <c r="A7190" s="20" t="s">
        <v>28230</v>
      </c>
      <c r="B7190" s="21" t="s">
        <v>27366</v>
      </c>
      <c r="C7190" s="22" t="s">
        <v>27475</v>
      </c>
      <c r="D7190" s="23" t="s">
        <v>28231</v>
      </c>
    </row>
    <row r="7191" spans="1:4" ht="33.950000000000003" customHeight="1" x14ac:dyDescent="0.2">
      <c r="A7191" s="20" t="s">
        <v>28232</v>
      </c>
      <c r="B7191" s="21" t="s">
        <v>27374</v>
      </c>
      <c r="C7191" s="22" t="s">
        <v>27475</v>
      </c>
      <c r="D7191" s="23" t="s">
        <v>28104</v>
      </c>
    </row>
    <row r="7192" spans="1:4" ht="33.950000000000003" customHeight="1" x14ac:dyDescent="0.2">
      <c r="A7192" s="20" t="s">
        <v>28233</v>
      </c>
      <c r="B7192" s="21" t="s">
        <v>27376</v>
      </c>
      <c r="C7192" s="22" t="s">
        <v>27475</v>
      </c>
      <c r="D7192" s="23" t="s">
        <v>28138</v>
      </c>
    </row>
    <row r="7193" spans="1:4" ht="33.950000000000003" customHeight="1" x14ac:dyDescent="0.2">
      <c r="A7193" s="20" t="s">
        <v>28234</v>
      </c>
      <c r="B7193" s="21" t="s">
        <v>27378</v>
      </c>
      <c r="C7193" s="22" t="s">
        <v>27475</v>
      </c>
      <c r="D7193" s="23" t="s">
        <v>28235</v>
      </c>
    </row>
    <row r="7194" spans="1:4" ht="33.950000000000003" customHeight="1" x14ac:dyDescent="0.2">
      <c r="A7194" s="20" t="s">
        <v>28236</v>
      </c>
      <c r="B7194" s="21" t="s">
        <v>27381</v>
      </c>
      <c r="C7194" s="22" t="s">
        <v>27475</v>
      </c>
      <c r="D7194" s="23" t="s">
        <v>28237</v>
      </c>
    </row>
    <row r="7195" spans="1:4" ht="33.950000000000003" customHeight="1" x14ac:dyDescent="0.2">
      <c r="A7195" s="20" t="s">
        <v>28238</v>
      </c>
      <c r="B7195" s="21" t="s">
        <v>27384</v>
      </c>
      <c r="C7195" s="22" t="s">
        <v>27475</v>
      </c>
      <c r="D7195" s="23" t="s">
        <v>28235</v>
      </c>
    </row>
    <row r="7196" spans="1:4" ht="33.950000000000003" customHeight="1" x14ac:dyDescent="0.2">
      <c r="A7196" s="20" t="s">
        <v>28239</v>
      </c>
      <c r="B7196" s="21" t="s">
        <v>28240</v>
      </c>
      <c r="C7196" s="22" t="s">
        <v>27475</v>
      </c>
      <c r="D7196" s="23" t="s">
        <v>28241</v>
      </c>
    </row>
    <row r="7197" spans="1:4" ht="33.950000000000003" customHeight="1" x14ac:dyDescent="0.2">
      <c r="A7197" s="20" t="s">
        <v>28242</v>
      </c>
      <c r="B7197" s="21" t="s">
        <v>27389</v>
      </c>
      <c r="C7197" s="22" t="s">
        <v>27475</v>
      </c>
      <c r="D7197" s="23" t="s">
        <v>28243</v>
      </c>
    </row>
    <row r="7198" spans="1:4" ht="33.950000000000003" customHeight="1" x14ac:dyDescent="0.2">
      <c r="A7198" s="20" t="s">
        <v>28244</v>
      </c>
      <c r="B7198" s="21" t="s">
        <v>27392</v>
      </c>
      <c r="C7198" s="22" t="s">
        <v>27475</v>
      </c>
      <c r="D7198" s="23" t="s">
        <v>28245</v>
      </c>
    </row>
    <row r="7199" spans="1:4" ht="33.950000000000003" customHeight="1" x14ac:dyDescent="0.2">
      <c r="A7199" s="20" t="s">
        <v>28246</v>
      </c>
      <c r="B7199" s="21" t="s">
        <v>28247</v>
      </c>
      <c r="C7199" s="22" t="s">
        <v>27475</v>
      </c>
      <c r="D7199" s="23" t="s">
        <v>28248</v>
      </c>
    </row>
    <row r="7200" spans="1:4" ht="33.950000000000003" customHeight="1" x14ac:dyDescent="0.2">
      <c r="A7200" s="20" t="s">
        <v>28249</v>
      </c>
      <c r="B7200" s="21" t="s">
        <v>27396</v>
      </c>
      <c r="C7200" s="22" t="s">
        <v>27475</v>
      </c>
      <c r="D7200" s="23" t="s">
        <v>28250</v>
      </c>
    </row>
    <row r="7201" spans="1:4" ht="33.950000000000003" customHeight="1" x14ac:dyDescent="0.2">
      <c r="A7201" s="20" t="s">
        <v>28251</v>
      </c>
      <c r="B7201" s="21" t="s">
        <v>28252</v>
      </c>
      <c r="C7201" s="22" t="s">
        <v>27475</v>
      </c>
      <c r="D7201" s="23" t="s">
        <v>28253</v>
      </c>
    </row>
    <row r="7202" spans="1:4" ht="33.950000000000003" customHeight="1" x14ac:dyDescent="0.2">
      <c r="A7202" s="20" t="s">
        <v>28254</v>
      </c>
      <c r="B7202" s="21" t="s">
        <v>27402</v>
      </c>
      <c r="C7202" s="22" t="s">
        <v>27475</v>
      </c>
      <c r="D7202" s="23" t="s">
        <v>28117</v>
      </c>
    </row>
    <row r="7203" spans="1:4" ht="33.950000000000003" customHeight="1" x14ac:dyDescent="0.2">
      <c r="A7203" s="20" t="s">
        <v>28255</v>
      </c>
      <c r="B7203" s="21" t="s">
        <v>28256</v>
      </c>
      <c r="C7203" s="22" t="s">
        <v>27475</v>
      </c>
      <c r="D7203" s="23" t="s">
        <v>28257</v>
      </c>
    </row>
    <row r="7204" spans="1:4" ht="33.950000000000003" customHeight="1" x14ac:dyDescent="0.2">
      <c r="A7204" s="20" t="s">
        <v>28258</v>
      </c>
      <c r="B7204" s="21" t="s">
        <v>28259</v>
      </c>
      <c r="C7204" s="22" t="s">
        <v>27475</v>
      </c>
      <c r="D7204" s="23" t="s">
        <v>28260</v>
      </c>
    </row>
    <row r="7205" spans="1:4" ht="33.950000000000003" customHeight="1" x14ac:dyDescent="0.2">
      <c r="A7205" s="20" t="s">
        <v>28261</v>
      </c>
      <c r="B7205" s="21" t="s">
        <v>28262</v>
      </c>
      <c r="C7205" s="22" t="s">
        <v>27475</v>
      </c>
      <c r="D7205" s="23" t="s">
        <v>28117</v>
      </c>
    </row>
    <row r="7206" spans="1:4" ht="33.950000000000003" customHeight="1" x14ac:dyDescent="0.2">
      <c r="A7206" s="20" t="s">
        <v>28263</v>
      </c>
      <c r="B7206" s="21" t="s">
        <v>27413</v>
      </c>
      <c r="C7206" s="22" t="s">
        <v>27475</v>
      </c>
      <c r="D7206" s="23" t="s">
        <v>28264</v>
      </c>
    </row>
    <row r="7207" spans="1:4" ht="33.950000000000003" customHeight="1" x14ac:dyDescent="0.2">
      <c r="A7207" s="20" t="s">
        <v>28265</v>
      </c>
      <c r="B7207" s="21" t="s">
        <v>27758</v>
      </c>
      <c r="C7207" s="22" t="s">
        <v>27475</v>
      </c>
      <c r="D7207" s="23" t="s">
        <v>28266</v>
      </c>
    </row>
  </sheetData>
  <mergeCells count="3">
    <mergeCell ref="A1:E1"/>
    <mergeCell ref="A2:E2"/>
    <mergeCell ref="A3:E3"/>
  </mergeCells>
  <pageMargins left="0.78740157499999996" right="0.78740157499999996" top="0.984251969" bottom="0.984251969" header="0.5" footer="0.5"/>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D9" sqref="D9"/>
    </sheetView>
  </sheetViews>
  <sheetFormatPr defaultRowHeight="12.75" x14ac:dyDescent="0.2"/>
  <sheetData/>
  <pageMargins left="0.11811023622047245" right="0.11811023622047245" top="0.78740157480314965" bottom="0.78740157480314965" header="0.31496062992125984" footer="0.31496062992125984"/>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121"/>
  <sheetViews>
    <sheetView topLeftCell="A752" workbookViewId="0">
      <selection activeCell="B765" sqref="B765"/>
    </sheetView>
  </sheetViews>
  <sheetFormatPr defaultColWidth="8.85546875" defaultRowHeight="15" x14ac:dyDescent="0.2"/>
  <cols>
    <col min="1" max="1" width="11.7109375" style="99" bestFit="1" customWidth="1"/>
    <col min="2" max="2" width="63" style="118" customWidth="1"/>
    <col min="3" max="3" width="8.85546875" style="108" customWidth="1"/>
    <col min="4" max="4" width="9.85546875" style="119" bestFit="1" customWidth="1"/>
    <col min="5" max="6" width="12.7109375" style="119" customWidth="1"/>
    <col min="7" max="7" width="1.7109375" style="100" hidden="1" customWidth="1"/>
    <col min="8" max="16384" width="8.85546875" style="100"/>
  </cols>
  <sheetData>
    <row r="1" spans="1:7" ht="16.5" x14ac:dyDescent="0.2">
      <c r="B1" s="1672" t="s">
        <v>81</v>
      </c>
      <c r="C1" s="1672"/>
      <c r="D1" s="1672"/>
      <c r="E1" s="1672"/>
      <c r="F1" s="1672"/>
    </row>
    <row r="2" spans="1:7" ht="16.5" x14ac:dyDescent="0.2">
      <c r="A2" s="1672" t="s">
        <v>28370</v>
      </c>
      <c r="B2" s="1672"/>
      <c r="C2" s="1672"/>
      <c r="D2" s="1672"/>
      <c r="E2" s="1672"/>
      <c r="F2" s="1672"/>
    </row>
    <row r="3" spans="1:7" x14ac:dyDescent="0.2">
      <c r="A3" s="1673" t="s">
        <v>28371</v>
      </c>
      <c r="B3" s="1673"/>
      <c r="C3" s="1673"/>
      <c r="D3" s="1673"/>
      <c r="E3" s="1673"/>
      <c r="F3" s="1673"/>
    </row>
    <row r="4" spans="1:7" ht="15.75" x14ac:dyDescent="0.2">
      <c r="A4" s="1674" t="s">
        <v>82</v>
      </c>
      <c r="B4" s="1674"/>
      <c r="C4" s="1674"/>
      <c r="D4" s="1674"/>
      <c r="E4" s="1674"/>
      <c r="F4" s="1674"/>
    </row>
    <row r="5" spans="1:7" x14ac:dyDescent="0.25">
      <c r="A5" s="7"/>
      <c r="B5" s="101"/>
      <c r="C5" s="101"/>
      <c r="D5" s="102"/>
      <c r="E5" s="103"/>
      <c r="F5" s="104" t="s">
        <v>28372</v>
      </c>
    </row>
    <row r="6" spans="1:7" x14ac:dyDescent="0.2">
      <c r="A6" s="7"/>
      <c r="B6" s="8"/>
      <c r="C6" s="9"/>
      <c r="D6" s="102"/>
      <c r="E6" s="105" t="s">
        <v>28373</v>
      </c>
      <c r="F6" s="106" t="s">
        <v>28374</v>
      </c>
    </row>
    <row r="7" spans="1:7" x14ac:dyDescent="0.25">
      <c r="A7" s="7"/>
      <c r="B7" s="8"/>
      <c r="C7" s="10" t="s">
        <v>83</v>
      </c>
      <c r="D7" s="107">
        <v>0</v>
      </c>
      <c r="E7" s="11" t="s">
        <v>84</v>
      </c>
      <c r="F7" s="16">
        <v>0.9778</v>
      </c>
    </row>
    <row r="8" spans="1:7" s="108" customFormat="1" x14ac:dyDescent="0.2">
      <c r="A8" s="12" t="s">
        <v>85</v>
      </c>
      <c r="B8" s="13" t="s">
        <v>86</v>
      </c>
      <c r="C8" s="14" t="s">
        <v>87</v>
      </c>
      <c r="D8" s="15" t="s">
        <v>88</v>
      </c>
      <c r="E8" s="15" t="s">
        <v>89</v>
      </c>
      <c r="F8" s="15" t="s">
        <v>90</v>
      </c>
    </row>
    <row r="9" spans="1:7" x14ac:dyDescent="0.2">
      <c r="A9" s="109" t="s">
        <v>91</v>
      </c>
      <c r="B9" s="110" t="s">
        <v>92</v>
      </c>
      <c r="C9" s="111"/>
      <c r="D9" s="112"/>
      <c r="E9" s="112"/>
      <c r="F9" s="112"/>
      <c r="G9" s="100">
        <f>LEN(A9)</f>
        <v>2</v>
      </c>
    </row>
    <row r="10" spans="1:7" x14ac:dyDescent="0.2">
      <c r="A10" s="113" t="s">
        <v>93</v>
      </c>
      <c r="B10" s="114" t="s">
        <v>94</v>
      </c>
      <c r="C10" s="115"/>
      <c r="D10" s="116"/>
      <c r="E10" s="116"/>
      <c r="F10" s="116"/>
      <c r="G10" s="100">
        <f t="shared" ref="G10:G73" si="0">LEN(A10)</f>
        <v>5</v>
      </c>
    </row>
    <row r="11" spans="1:7" ht="30" x14ac:dyDescent="0.2">
      <c r="A11" s="113" t="s">
        <v>95</v>
      </c>
      <c r="B11" s="114" t="s">
        <v>96</v>
      </c>
      <c r="C11" s="115" t="s">
        <v>97</v>
      </c>
      <c r="D11" s="116"/>
      <c r="E11" s="116">
        <v>5388.88</v>
      </c>
      <c r="F11" s="116">
        <v>5388.88</v>
      </c>
      <c r="G11" s="100">
        <f t="shared" si="0"/>
        <v>9</v>
      </c>
    </row>
    <row r="12" spans="1:7" ht="30" x14ac:dyDescent="0.2">
      <c r="A12" s="113" t="s">
        <v>98</v>
      </c>
      <c r="B12" s="114" t="s">
        <v>99</v>
      </c>
      <c r="C12" s="115" t="s">
        <v>97</v>
      </c>
      <c r="D12" s="116"/>
      <c r="E12" s="116">
        <v>7166.17</v>
      </c>
      <c r="F12" s="116">
        <v>7166.17</v>
      </c>
      <c r="G12" s="100">
        <f t="shared" si="0"/>
        <v>9</v>
      </c>
    </row>
    <row r="13" spans="1:7" ht="30" x14ac:dyDescent="0.2">
      <c r="A13" s="113" t="s">
        <v>100</v>
      </c>
      <c r="B13" s="114" t="s">
        <v>101</v>
      </c>
      <c r="C13" s="115" t="s">
        <v>97</v>
      </c>
      <c r="D13" s="116"/>
      <c r="E13" s="116">
        <v>12241.41</v>
      </c>
      <c r="F13" s="116">
        <v>12241.41</v>
      </c>
      <c r="G13" s="100">
        <f t="shared" si="0"/>
        <v>9</v>
      </c>
    </row>
    <row r="14" spans="1:7" ht="30" x14ac:dyDescent="0.2">
      <c r="A14" s="113" t="s">
        <v>102</v>
      </c>
      <c r="B14" s="114" t="s">
        <v>103</v>
      </c>
      <c r="C14" s="115" t="s">
        <v>97</v>
      </c>
      <c r="D14" s="116"/>
      <c r="E14" s="116">
        <v>16784.41</v>
      </c>
      <c r="F14" s="116">
        <v>16784.41</v>
      </c>
      <c r="G14" s="100">
        <f t="shared" si="0"/>
        <v>9</v>
      </c>
    </row>
    <row r="15" spans="1:7" ht="30" x14ac:dyDescent="0.2">
      <c r="A15" s="113" t="s">
        <v>104</v>
      </c>
      <c r="B15" s="114" t="s">
        <v>105</v>
      </c>
      <c r="C15" s="115" t="s">
        <v>97</v>
      </c>
      <c r="D15" s="116"/>
      <c r="E15" s="116">
        <v>19559.64</v>
      </c>
      <c r="F15" s="116">
        <v>19559.64</v>
      </c>
      <c r="G15" s="100">
        <f t="shared" si="0"/>
        <v>9</v>
      </c>
    </row>
    <row r="16" spans="1:7" x14ac:dyDescent="0.2">
      <c r="A16" s="113" t="s">
        <v>106</v>
      </c>
      <c r="B16" s="114" t="s">
        <v>107</v>
      </c>
      <c r="C16" s="115"/>
      <c r="D16" s="116"/>
      <c r="E16" s="116"/>
      <c r="F16" s="116"/>
      <c r="G16" s="100">
        <f t="shared" si="0"/>
        <v>5</v>
      </c>
    </row>
    <row r="17" spans="1:7" ht="45" x14ac:dyDescent="0.2">
      <c r="A17" s="113" t="s">
        <v>108</v>
      </c>
      <c r="B17" s="114" t="s">
        <v>109</v>
      </c>
      <c r="C17" s="115" t="s">
        <v>97</v>
      </c>
      <c r="D17" s="116"/>
      <c r="E17" s="116">
        <v>6882.8</v>
      </c>
      <c r="F17" s="116">
        <v>6882.8</v>
      </c>
      <c r="G17" s="100">
        <f t="shared" si="0"/>
        <v>9</v>
      </c>
    </row>
    <row r="18" spans="1:7" ht="45" x14ac:dyDescent="0.2">
      <c r="A18" s="113" t="s">
        <v>110</v>
      </c>
      <c r="B18" s="114" t="s">
        <v>111</v>
      </c>
      <c r="C18" s="115" t="s">
        <v>97</v>
      </c>
      <c r="D18" s="116"/>
      <c r="E18" s="116">
        <v>11658.08</v>
      </c>
      <c r="F18" s="116">
        <v>11658.08</v>
      </c>
      <c r="G18" s="100">
        <f t="shared" si="0"/>
        <v>9</v>
      </c>
    </row>
    <row r="19" spans="1:7" ht="45" x14ac:dyDescent="0.2">
      <c r="A19" s="113" t="s">
        <v>112</v>
      </c>
      <c r="B19" s="114" t="s">
        <v>113</v>
      </c>
      <c r="C19" s="115" t="s">
        <v>97</v>
      </c>
      <c r="D19" s="116"/>
      <c r="E19" s="116">
        <v>15775.6</v>
      </c>
      <c r="F19" s="116">
        <v>15775.6</v>
      </c>
      <c r="G19" s="100">
        <f t="shared" si="0"/>
        <v>9</v>
      </c>
    </row>
    <row r="20" spans="1:7" ht="45" x14ac:dyDescent="0.2">
      <c r="A20" s="113" t="s">
        <v>114</v>
      </c>
      <c r="B20" s="114" t="s">
        <v>115</v>
      </c>
      <c r="C20" s="115" t="s">
        <v>97</v>
      </c>
      <c r="D20" s="116"/>
      <c r="E20" s="116">
        <v>20983.4</v>
      </c>
      <c r="F20" s="116">
        <v>20983.4</v>
      </c>
      <c r="G20" s="100">
        <f t="shared" si="0"/>
        <v>9</v>
      </c>
    </row>
    <row r="21" spans="1:7" x14ac:dyDescent="0.2">
      <c r="A21" s="113" t="s">
        <v>116</v>
      </c>
      <c r="B21" s="114" t="s">
        <v>117</v>
      </c>
      <c r="C21" s="115"/>
      <c r="D21" s="116"/>
      <c r="E21" s="116"/>
      <c r="F21" s="116"/>
      <c r="G21" s="100">
        <f t="shared" si="0"/>
        <v>5</v>
      </c>
    </row>
    <row r="22" spans="1:7" x14ac:dyDescent="0.2">
      <c r="A22" s="113" t="s">
        <v>118</v>
      </c>
      <c r="B22" s="114" t="s">
        <v>119</v>
      </c>
      <c r="C22" s="115" t="s">
        <v>97</v>
      </c>
      <c r="D22" s="116"/>
      <c r="E22" s="116">
        <v>2711.35</v>
      </c>
      <c r="F22" s="116">
        <v>2711.35</v>
      </c>
      <c r="G22" s="100">
        <f t="shared" si="0"/>
        <v>9</v>
      </c>
    </row>
    <row r="23" spans="1:7" x14ac:dyDescent="0.2">
      <c r="A23" s="113" t="s">
        <v>120</v>
      </c>
      <c r="B23" s="114" t="s">
        <v>121</v>
      </c>
      <c r="C23" s="115" t="s">
        <v>97</v>
      </c>
      <c r="D23" s="116"/>
      <c r="E23" s="116">
        <v>3665.44</v>
      </c>
      <c r="F23" s="116">
        <v>3665.44</v>
      </c>
      <c r="G23" s="100">
        <f t="shared" si="0"/>
        <v>9</v>
      </c>
    </row>
    <row r="24" spans="1:7" x14ac:dyDescent="0.2">
      <c r="A24" s="113" t="s">
        <v>122</v>
      </c>
      <c r="B24" s="114" t="s">
        <v>123</v>
      </c>
      <c r="C24" s="115" t="s">
        <v>97</v>
      </c>
      <c r="D24" s="116"/>
      <c r="E24" s="116">
        <v>1988.49</v>
      </c>
      <c r="F24" s="116">
        <v>1988.49</v>
      </c>
      <c r="G24" s="100">
        <f t="shared" si="0"/>
        <v>9</v>
      </c>
    </row>
    <row r="25" spans="1:7" x14ac:dyDescent="0.2">
      <c r="A25" s="113" t="s">
        <v>124</v>
      </c>
      <c r="B25" s="114" t="s">
        <v>125</v>
      </c>
      <c r="C25" s="115" t="s">
        <v>97</v>
      </c>
      <c r="D25" s="116"/>
      <c r="E25" s="116">
        <v>2720.63</v>
      </c>
      <c r="F25" s="116">
        <v>2720.63</v>
      </c>
      <c r="G25" s="100">
        <f t="shared" si="0"/>
        <v>9</v>
      </c>
    </row>
    <row r="26" spans="1:7" x14ac:dyDescent="0.2">
      <c r="A26" s="113" t="s">
        <v>126</v>
      </c>
      <c r="B26" s="114" t="s">
        <v>127</v>
      </c>
      <c r="C26" s="115" t="s">
        <v>97</v>
      </c>
      <c r="D26" s="116"/>
      <c r="E26" s="116">
        <v>853.67</v>
      </c>
      <c r="F26" s="116">
        <v>853.67</v>
      </c>
      <c r="G26" s="100">
        <f t="shared" si="0"/>
        <v>9</v>
      </c>
    </row>
    <row r="27" spans="1:7" x14ac:dyDescent="0.2">
      <c r="A27" s="113" t="s">
        <v>128</v>
      </c>
      <c r="B27" s="114" t="s">
        <v>129</v>
      </c>
      <c r="C27" s="115" t="s">
        <v>97</v>
      </c>
      <c r="D27" s="116"/>
      <c r="E27" s="116">
        <v>1136.33</v>
      </c>
      <c r="F27" s="116">
        <v>1136.33</v>
      </c>
      <c r="G27" s="100">
        <f t="shared" si="0"/>
        <v>9</v>
      </c>
    </row>
    <row r="28" spans="1:7" x14ac:dyDescent="0.2">
      <c r="A28" s="113" t="s">
        <v>130</v>
      </c>
      <c r="B28" s="114" t="s">
        <v>131</v>
      </c>
      <c r="C28" s="115" t="s">
        <v>97</v>
      </c>
      <c r="D28" s="116"/>
      <c r="E28" s="116">
        <v>947.94</v>
      </c>
      <c r="F28" s="116">
        <v>947.94</v>
      </c>
      <c r="G28" s="100">
        <f t="shared" si="0"/>
        <v>9</v>
      </c>
    </row>
    <row r="29" spans="1:7" x14ac:dyDescent="0.2">
      <c r="A29" s="113" t="s">
        <v>132</v>
      </c>
      <c r="B29" s="114" t="s">
        <v>133</v>
      </c>
      <c r="C29" s="115" t="s">
        <v>97</v>
      </c>
      <c r="D29" s="116"/>
      <c r="E29" s="116">
        <v>1314.36</v>
      </c>
      <c r="F29" s="116">
        <v>1314.36</v>
      </c>
      <c r="G29" s="100">
        <f t="shared" si="0"/>
        <v>9</v>
      </c>
    </row>
    <row r="30" spans="1:7" x14ac:dyDescent="0.2">
      <c r="A30" s="113" t="s">
        <v>134</v>
      </c>
      <c r="B30" s="114" t="s">
        <v>135</v>
      </c>
      <c r="C30" s="115" t="s">
        <v>97</v>
      </c>
      <c r="D30" s="116"/>
      <c r="E30" s="116">
        <v>1824.62</v>
      </c>
      <c r="F30" s="116">
        <v>1824.62</v>
      </c>
      <c r="G30" s="100">
        <f t="shared" si="0"/>
        <v>9</v>
      </c>
    </row>
    <row r="31" spans="1:7" x14ac:dyDescent="0.2">
      <c r="A31" s="113" t="s">
        <v>136</v>
      </c>
      <c r="B31" s="114" t="s">
        <v>137</v>
      </c>
      <c r="C31" s="115" t="s">
        <v>97</v>
      </c>
      <c r="D31" s="116"/>
      <c r="E31" s="116">
        <v>2487.16</v>
      </c>
      <c r="F31" s="116">
        <v>2487.16</v>
      </c>
      <c r="G31" s="100">
        <f t="shared" si="0"/>
        <v>9</v>
      </c>
    </row>
    <row r="32" spans="1:7" x14ac:dyDescent="0.2">
      <c r="A32" s="113" t="s">
        <v>138</v>
      </c>
      <c r="B32" s="114" t="s">
        <v>139</v>
      </c>
      <c r="C32" s="115" t="s">
        <v>97</v>
      </c>
      <c r="D32" s="116"/>
      <c r="E32" s="116">
        <v>1575.18</v>
      </c>
      <c r="F32" s="116">
        <v>1575.18</v>
      </c>
      <c r="G32" s="100">
        <f t="shared" si="0"/>
        <v>9</v>
      </c>
    </row>
    <row r="33" spans="1:7" x14ac:dyDescent="0.2">
      <c r="A33" s="113" t="s">
        <v>140</v>
      </c>
      <c r="B33" s="114" t="s">
        <v>141</v>
      </c>
      <c r="C33" s="115" t="s">
        <v>97</v>
      </c>
      <c r="D33" s="116"/>
      <c r="E33" s="116">
        <v>2035.97</v>
      </c>
      <c r="F33" s="116">
        <v>2035.97</v>
      </c>
      <c r="G33" s="100">
        <f t="shared" si="0"/>
        <v>9</v>
      </c>
    </row>
    <row r="34" spans="1:7" x14ac:dyDescent="0.2">
      <c r="A34" s="113" t="s">
        <v>142</v>
      </c>
      <c r="B34" s="114" t="s">
        <v>143</v>
      </c>
      <c r="C34" s="115"/>
      <c r="D34" s="116"/>
      <c r="E34" s="116"/>
      <c r="F34" s="116"/>
      <c r="G34" s="100">
        <f t="shared" si="0"/>
        <v>5</v>
      </c>
    </row>
    <row r="35" spans="1:7" ht="30" x14ac:dyDescent="0.2">
      <c r="A35" s="113" t="s">
        <v>144</v>
      </c>
      <c r="B35" s="114" t="s">
        <v>145</v>
      </c>
      <c r="C35" s="115" t="s">
        <v>146</v>
      </c>
      <c r="D35" s="116">
        <v>1166.17</v>
      </c>
      <c r="E35" s="116"/>
      <c r="F35" s="116">
        <v>1166.17</v>
      </c>
      <c r="G35" s="100">
        <f t="shared" si="0"/>
        <v>9</v>
      </c>
    </row>
    <row r="36" spans="1:7" ht="30" x14ac:dyDescent="0.2">
      <c r="A36" s="113" t="s">
        <v>28375</v>
      </c>
      <c r="B36" s="114" t="s">
        <v>28376</v>
      </c>
      <c r="C36" s="115" t="s">
        <v>149</v>
      </c>
      <c r="D36" s="116">
        <v>0.04</v>
      </c>
      <c r="E36" s="116">
        <v>0.13</v>
      </c>
      <c r="F36" s="116">
        <v>0.17</v>
      </c>
      <c r="G36" s="100">
        <f t="shared" si="0"/>
        <v>9</v>
      </c>
    </row>
    <row r="37" spans="1:7" ht="45" x14ac:dyDescent="0.2">
      <c r="A37" s="113" t="s">
        <v>147</v>
      </c>
      <c r="B37" s="114" t="s">
        <v>148</v>
      </c>
      <c r="C37" s="115" t="s">
        <v>149</v>
      </c>
      <c r="D37" s="116">
        <v>0.49</v>
      </c>
      <c r="E37" s="116">
        <v>0.44</v>
      </c>
      <c r="F37" s="116">
        <v>0.93</v>
      </c>
      <c r="G37" s="100">
        <f t="shared" si="0"/>
        <v>9</v>
      </c>
    </row>
    <row r="38" spans="1:7" ht="45" x14ac:dyDescent="0.2">
      <c r="A38" s="113" t="s">
        <v>150</v>
      </c>
      <c r="B38" s="114" t="s">
        <v>151</v>
      </c>
      <c r="C38" s="115" t="s">
        <v>149</v>
      </c>
      <c r="D38" s="116">
        <v>0.38</v>
      </c>
      <c r="E38" s="116">
        <v>0.35</v>
      </c>
      <c r="F38" s="116">
        <v>0.73</v>
      </c>
      <c r="G38" s="100">
        <f t="shared" si="0"/>
        <v>9</v>
      </c>
    </row>
    <row r="39" spans="1:7" ht="30" x14ac:dyDescent="0.2">
      <c r="A39" s="113" t="s">
        <v>152</v>
      </c>
      <c r="B39" s="114" t="s">
        <v>153</v>
      </c>
      <c r="C39" s="115" t="s">
        <v>149</v>
      </c>
      <c r="D39" s="116">
        <v>0.32</v>
      </c>
      <c r="E39" s="116">
        <v>0.28000000000000003</v>
      </c>
      <c r="F39" s="116">
        <v>0.6</v>
      </c>
      <c r="G39" s="100">
        <f t="shared" si="0"/>
        <v>9</v>
      </c>
    </row>
    <row r="40" spans="1:7" ht="30" x14ac:dyDescent="0.2">
      <c r="A40" s="113" t="s">
        <v>154</v>
      </c>
      <c r="B40" s="114" t="s">
        <v>155</v>
      </c>
      <c r="C40" s="115" t="s">
        <v>149</v>
      </c>
      <c r="D40" s="116">
        <v>0.43</v>
      </c>
      <c r="E40" s="116">
        <v>0.38</v>
      </c>
      <c r="F40" s="116">
        <v>0.81</v>
      </c>
      <c r="G40" s="100">
        <f t="shared" si="0"/>
        <v>9</v>
      </c>
    </row>
    <row r="41" spans="1:7" ht="30" x14ac:dyDescent="0.2">
      <c r="A41" s="113" t="s">
        <v>156</v>
      </c>
      <c r="B41" s="114" t="s">
        <v>157</v>
      </c>
      <c r="C41" s="115" t="s">
        <v>149</v>
      </c>
      <c r="D41" s="116">
        <v>0.2</v>
      </c>
      <c r="E41" s="116">
        <v>0.43</v>
      </c>
      <c r="F41" s="116">
        <v>0.63</v>
      </c>
      <c r="G41" s="100">
        <f t="shared" si="0"/>
        <v>9</v>
      </c>
    </row>
    <row r="42" spans="1:7" ht="30" x14ac:dyDescent="0.2">
      <c r="A42" s="113" t="s">
        <v>158</v>
      </c>
      <c r="B42" s="114" t="s">
        <v>159</v>
      </c>
      <c r="C42" s="115" t="s">
        <v>149</v>
      </c>
      <c r="D42" s="116">
        <v>0.27</v>
      </c>
      <c r="E42" s="116">
        <v>0.24</v>
      </c>
      <c r="F42" s="116">
        <v>0.51</v>
      </c>
      <c r="G42" s="100">
        <f t="shared" si="0"/>
        <v>9</v>
      </c>
    </row>
    <row r="43" spans="1:7" ht="30" x14ac:dyDescent="0.2">
      <c r="A43" s="113" t="s">
        <v>160</v>
      </c>
      <c r="B43" s="114" t="s">
        <v>161</v>
      </c>
      <c r="C43" s="115" t="s">
        <v>149</v>
      </c>
      <c r="D43" s="116">
        <v>0.37</v>
      </c>
      <c r="E43" s="116">
        <v>0.35</v>
      </c>
      <c r="F43" s="116">
        <v>0.72</v>
      </c>
      <c r="G43" s="100">
        <f t="shared" si="0"/>
        <v>9</v>
      </c>
    </row>
    <row r="44" spans="1:7" ht="30" x14ac:dyDescent="0.2">
      <c r="A44" s="113" t="s">
        <v>162</v>
      </c>
      <c r="B44" s="114" t="s">
        <v>163</v>
      </c>
      <c r="C44" s="115" t="s">
        <v>149</v>
      </c>
      <c r="D44" s="116">
        <v>0.33</v>
      </c>
      <c r="E44" s="116">
        <v>0.28999999999999998</v>
      </c>
      <c r="F44" s="116">
        <v>0.62</v>
      </c>
      <c r="G44" s="100">
        <f t="shared" si="0"/>
        <v>9</v>
      </c>
    </row>
    <row r="45" spans="1:7" ht="30" x14ac:dyDescent="0.2">
      <c r="A45" s="113" t="s">
        <v>164</v>
      </c>
      <c r="B45" s="114" t="s">
        <v>165</v>
      </c>
      <c r="C45" s="115" t="s">
        <v>149</v>
      </c>
      <c r="D45" s="116">
        <v>0.32</v>
      </c>
      <c r="E45" s="116">
        <v>0.28000000000000003</v>
      </c>
      <c r="F45" s="116">
        <v>0.6</v>
      </c>
      <c r="G45" s="100">
        <f t="shared" si="0"/>
        <v>9</v>
      </c>
    </row>
    <row r="46" spans="1:7" ht="45" x14ac:dyDescent="0.2">
      <c r="A46" s="113" t="s">
        <v>166</v>
      </c>
      <c r="B46" s="114" t="s">
        <v>167</v>
      </c>
      <c r="C46" s="115" t="s">
        <v>149</v>
      </c>
      <c r="D46" s="116">
        <v>0.52</v>
      </c>
      <c r="E46" s="116">
        <v>0.46</v>
      </c>
      <c r="F46" s="116">
        <v>0.98</v>
      </c>
      <c r="G46" s="100">
        <f t="shared" si="0"/>
        <v>9</v>
      </c>
    </row>
    <row r="47" spans="1:7" ht="45" x14ac:dyDescent="0.2">
      <c r="A47" s="113" t="s">
        <v>168</v>
      </c>
      <c r="B47" s="114" t="s">
        <v>169</v>
      </c>
      <c r="C47" s="115" t="s">
        <v>149</v>
      </c>
      <c r="D47" s="116">
        <v>0.41</v>
      </c>
      <c r="E47" s="116">
        <v>0.37</v>
      </c>
      <c r="F47" s="116">
        <v>0.78</v>
      </c>
      <c r="G47" s="100">
        <f t="shared" si="0"/>
        <v>9</v>
      </c>
    </row>
    <row r="48" spans="1:7" ht="30" x14ac:dyDescent="0.2">
      <c r="A48" s="113" t="s">
        <v>170</v>
      </c>
      <c r="B48" s="114" t="s">
        <v>171</v>
      </c>
      <c r="C48" s="115" t="s">
        <v>149</v>
      </c>
      <c r="D48" s="116">
        <v>0.33</v>
      </c>
      <c r="E48" s="116">
        <v>0.28999999999999998</v>
      </c>
      <c r="F48" s="116">
        <v>0.62</v>
      </c>
      <c r="G48" s="100">
        <f t="shared" si="0"/>
        <v>9</v>
      </c>
    </row>
    <row r="49" spans="1:7" ht="30" x14ac:dyDescent="0.2">
      <c r="A49" s="113" t="s">
        <v>172</v>
      </c>
      <c r="B49" s="114" t="s">
        <v>173</v>
      </c>
      <c r="C49" s="115" t="s">
        <v>149</v>
      </c>
      <c r="D49" s="116">
        <v>0.44</v>
      </c>
      <c r="E49" s="116">
        <v>0.39</v>
      </c>
      <c r="F49" s="116">
        <v>0.83</v>
      </c>
      <c r="G49" s="100">
        <f t="shared" si="0"/>
        <v>9</v>
      </c>
    </row>
    <row r="50" spans="1:7" ht="30" x14ac:dyDescent="0.2">
      <c r="A50" s="113" t="s">
        <v>174</v>
      </c>
      <c r="B50" s="114" t="s">
        <v>175</v>
      </c>
      <c r="C50" s="115" t="s">
        <v>149</v>
      </c>
      <c r="D50" s="116">
        <v>0.36</v>
      </c>
      <c r="E50" s="116">
        <v>0.32</v>
      </c>
      <c r="F50" s="116">
        <v>0.68</v>
      </c>
      <c r="G50" s="100">
        <f t="shared" si="0"/>
        <v>9</v>
      </c>
    </row>
    <row r="51" spans="1:7" ht="30" x14ac:dyDescent="0.2">
      <c r="A51" s="113" t="s">
        <v>176</v>
      </c>
      <c r="B51" s="114" t="s">
        <v>177</v>
      </c>
      <c r="C51" s="115" t="s">
        <v>149</v>
      </c>
      <c r="D51" s="116">
        <v>0.31</v>
      </c>
      <c r="E51" s="116">
        <v>0.28000000000000003</v>
      </c>
      <c r="F51" s="116">
        <v>0.59</v>
      </c>
      <c r="G51" s="100">
        <f t="shared" si="0"/>
        <v>9</v>
      </c>
    </row>
    <row r="52" spans="1:7" ht="30" x14ac:dyDescent="0.2">
      <c r="A52" s="113" t="s">
        <v>178</v>
      </c>
      <c r="B52" s="114" t="s">
        <v>179</v>
      </c>
      <c r="C52" s="115" t="s">
        <v>149</v>
      </c>
      <c r="D52" s="116">
        <v>0.51</v>
      </c>
      <c r="E52" s="116">
        <v>0.46</v>
      </c>
      <c r="F52" s="116">
        <v>0.97</v>
      </c>
      <c r="G52" s="100">
        <f t="shared" si="0"/>
        <v>9</v>
      </c>
    </row>
    <row r="53" spans="1:7" ht="30" x14ac:dyDescent="0.2">
      <c r="A53" s="113" t="s">
        <v>180</v>
      </c>
      <c r="B53" s="114" t="s">
        <v>181</v>
      </c>
      <c r="C53" s="115" t="s">
        <v>149</v>
      </c>
      <c r="D53" s="116">
        <v>0.34</v>
      </c>
      <c r="E53" s="116">
        <v>0.3</v>
      </c>
      <c r="F53" s="116">
        <v>0.64</v>
      </c>
      <c r="G53" s="100">
        <f t="shared" si="0"/>
        <v>9</v>
      </c>
    </row>
    <row r="54" spans="1:7" ht="30" x14ac:dyDescent="0.2">
      <c r="A54" s="113" t="s">
        <v>182</v>
      </c>
      <c r="B54" s="114" t="s">
        <v>183</v>
      </c>
      <c r="C54" s="115" t="s">
        <v>149</v>
      </c>
      <c r="D54" s="116">
        <v>0.2</v>
      </c>
      <c r="E54" s="116">
        <v>0.32</v>
      </c>
      <c r="F54" s="116">
        <v>0.52</v>
      </c>
      <c r="G54" s="100">
        <f t="shared" si="0"/>
        <v>9</v>
      </c>
    </row>
    <row r="55" spans="1:7" ht="30" x14ac:dyDescent="0.2">
      <c r="A55" s="113" t="s">
        <v>184</v>
      </c>
      <c r="B55" s="114" t="s">
        <v>185</v>
      </c>
      <c r="C55" s="115" t="s">
        <v>149</v>
      </c>
      <c r="D55" s="116">
        <v>0.21</v>
      </c>
      <c r="E55" s="116">
        <v>0.2</v>
      </c>
      <c r="F55" s="116">
        <v>0.41</v>
      </c>
      <c r="G55" s="100">
        <f t="shared" si="0"/>
        <v>9</v>
      </c>
    </row>
    <row r="56" spans="1:7" ht="30" x14ac:dyDescent="0.2">
      <c r="A56" s="113" t="s">
        <v>186</v>
      </c>
      <c r="B56" s="114" t="s">
        <v>187</v>
      </c>
      <c r="C56" s="115" t="s">
        <v>149</v>
      </c>
      <c r="D56" s="116">
        <v>0.15</v>
      </c>
      <c r="E56" s="116">
        <v>0.14000000000000001</v>
      </c>
      <c r="F56" s="116">
        <v>0.28999999999999998</v>
      </c>
      <c r="G56" s="100">
        <f t="shared" si="0"/>
        <v>9</v>
      </c>
    </row>
    <row r="57" spans="1:7" ht="30" x14ac:dyDescent="0.2">
      <c r="A57" s="113" t="s">
        <v>188</v>
      </c>
      <c r="B57" s="114" t="s">
        <v>189</v>
      </c>
      <c r="C57" s="115" t="s">
        <v>149</v>
      </c>
      <c r="D57" s="116">
        <v>0.11</v>
      </c>
      <c r="E57" s="116">
        <v>0.12</v>
      </c>
      <c r="F57" s="116">
        <v>0.23</v>
      </c>
      <c r="G57" s="100">
        <f t="shared" si="0"/>
        <v>9</v>
      </c>
    </row>
    <row r="58" spans="1:7" ht="30" x14ac:dyDescent="0.2">
      <c r="A58" s="113" t="s">
        <v>190</v>
      </c>
      <c r="B58" s="114" t="s">
        <v>191</v>
      </c>
      <c r="C58" s="115" t="s">
        <v>149</v>
      </c>
      <c r="D58" s="116">
        <v>0.1</v>
      </c>
      <c r="E58" s="116">
        <v>0.09</v>
      </c>
      <c r="F58" s="116">
        <v>0.19</v>
      </c>
      <c r="G58" s="100">
        <f t="shared" si="0"/>
        <v>9</v>
      </c>
    </row>
    <row r="59" spans="1:7" x14ac:dyDescent="0.2">
      <c r="A59" s="113" t="s">
        <v>192</v>
      </c>
      <c r="B59" s="114" t="s">
        <v>193</v>
      </c>
      <c r="C59" s="115" t="s">
        <v>194</v>
      </c>
      <c r="D59" s="116">
        <v>789.09</v>
      </c>
      <c r="E59" s="116">
        <v>561.52</v>
      </c>
      <c r="F59" s="116">
        <v>1350.61</v>
      </c>
      <c r="G59" s="100">
        <f t="shared" si="0"/>
        <v>9</v>
      </c>
    </row>
    <row r="60" spans="1:7" ht="30" x14ac:dyDescent="0.2">
      <c r="A60" s="113" t="s">
        <v>195</v>
      </c>
      <c r="B60" s="114" t="s">
        <v>196</v>
      </c>
      <c r="C60" s="115" t="s">
        <v>97</v>
      </c>
      <c r="D60" s="116">
        <v>825.01</v>
      </c>
      <c r="E60" s="116">
        <v>383.82</v>
      </c>
      <c r="F60" s="116">
        <v>1208.83</v>
      </c>
      <c r="G60" s="100">
        <f t="shared" si="0"/>
        <v>9</v>
      </c>
    </row>
    <row r="61" spans="1:7" x14ac:dyDescent="0.2">
      <c r="A61" s="113" t="s">
        <v>197</v>
      </c>
      <c r="B61" s="114" t="s">
        <v>198</v>
      </c>
      <c r="C61" s="115"/>
      <c r="D61" s="116"/>
      <c r="E61" s="116"/>
      <c r="F61" s="116"/>
      <c r="G61" s="100">
        <f t="shared" si="0"/>
        <v>5</v>
      </c>
    </row>
    <row r="62" spans="1:7" ht="30" x14ac:dyDescent="0.2">
      <c r="A62" s="113" t="s">
        <v>199</v>
      </c>
      <c r="B62" s="114" t="s">
        <v>200</v>
      </c>
      <c r="C62" s="115" t="s">
        <v>146</v>
      </c>
      <c r="D62" s="116">
        <v>1128.53</v>
      </c>
      <c r="E62" s="116"/>
      <c r="F62" s="116">
        <v>1128.53</v>
      </c>
      <c r="G62" s="100">
        <f t="shared" si="0"/>
        <v>9</v>
      </c>
    </row>
    <row r="63" spans="1:7" ht="30" x14ac:dyDescent="0.2">
      <c r="A63" s="113" t="s">
        <v>201</v>
      </c>
      <c r="B63" s="114" t="s">
        <v>202</v>
      </c>
      <c r="C63" s="115" t="s">
        <v>146</v>
      </c>
      <c r="D63" s="116">
        <v>6356.01</v>
      </c>
      <c r="E63" s="116"/>
      <c r="F63" s="116">
        <v>6356.01</v>
      </c>
      <c r="G63" s="100">
        <f t="shared" si="0"/>
        <v>9</v>
      </c>
    </row>
    <row r="64" spans="1:7" x14ac:dyDescent="0.2">
      <c r="A64" s="113" t="s">
        <v>203</v>
      </c>
      <c r="B64" s="114" t="s">
        <v>204</v>
      </c>
      <c r="C64" s="115" t="s">
        <v>205</v>
      </c>
      <c r="D64" s="116">
        <v>80.959999999999994</v>
      </c>
      <c r="E64" s="116"/>
      <c r="F64" s="116">
        <v>80.959999999999994</v>
      </c>
      <c r="G64" s="100">
        <f t="shared" si="0"/>
        <v>9</v>
      </c>
    </row>
    <row r="65" spans="1:7" x14ac:dyDescent="0.2">
      <c r="A65" s="113" t="s">
        <v>206</v>
      </c>
      <c r="B65" s="114" t="s">
        <v>207</v>
      </c>
      <c r="C65" s="115" t="s">
        <v>205</v>
      </c>
      <c r="D65" s="116">
        <v>89.97</v>
      </c>
      <c r="E65" s="116"/>
      <c r="F65" s="116">
        <v>89.97</v>
      </c>
      <c r="G65" s="100">
        <f t="shared" si="0"/>
        <v>9</v>
      </c>
    </row>
    <row r="66" spans="1:7" x14ac:dyDescent="0.2">
      <c r="A66" s="113" t="s">
        <v>208</v>
      </c>
      <c r="B66" s="114" t="s">
        <v>209</v>
      </c>
      <c r="C66" s="115" t="s">
        <v>205</v>
      </c>
      <c r="D66" s="116">
        <v>341.33</v>
      </c>
      <c r="E66" s="116"/>
      <c r="F66" s="116">
        <v>341.33</v>
      </c>
      <c r="G66" s="100">
        <f t="shared" si="0"/>
        <v>9</v>
      </c>
    </row>
    <row r="67" spans="1:7" x14ac:dyDescent="0.2">
      <c r="A67" s="113" t="s">
        <v>210</v>
      </c>
      <c r="B67" s="114" t="s">
        <v>211</v>
      </c>
      <c r="C67" s="115" t="s">
        <v>205</v>
      </c>
      <c r="D67" s="116">
        <v>599.49</v>
      </c>
      <c r="E67" s="116"/>
      <c r="F67" s="116">
        <v>599.49</v>
      </c>
      <c r="G67" s="100">
        <f t="shared" si="0"/>
        <v>9</v>
      </c>
    </row>
    <row r="68" spans="1:7" ht="30" x14ac:dyDescent="0.2">
      <c r="A68" s="113" t="s">
        <v>212</v>
      </c>
      <c r="B68" s="114" t="s">
        <v>213</v>
      </c>
      <c r="C68" s="115" t="s">
        <v>205</v>
      </c>
      <c r="D68" s="116">
        <v>83.12</v>
      </c>
      <c r="E68" s="116"/>
      <c r="F68" s="116">
        <v>83.12</v>
      </c>
      <c r="G68" s="100">
        <f t="shared" si="0"/>
        <v>9</v>
      </c>
    </row>
    <row r="69" spans="1:7" x14ac:dyDescent="0.2">
      <c r="A69" s="113" t="s">
        <v>214</v>
      </c>
      <c r="B69" s="114" t="s">
        <v>215</v>
      </c>
      <c r="C69" s="115"/>
      <c r="D69" s="116"/>
      <c r="E69" s="116"/>
      <c r="F69" s="116"/>
      <c r="G69" s="100">
        <f t="shared" si="0"/>
        <v>5</v>
      </c>
    </row>
    <row r="70" spans="1:7" ht="30" x14ac:dyDescent="0.2">
      <c r="A70" s="113" t="s">
        <v>216</v>
      </c>
      <c r="B70" s="114" t="s">
        <v>217</v>
      </c>
      <c r="C70" s="115" t="s">
        <v>146</v>
      </c>
      <c r="D70" s="116">
        <v>323.62</v>
      </c>
      <c r="E70" s="116"/>
      <c r="F70" s="116">
        <v>323.62</v>
      </c>
      <c r="G70" s="100">
        <f t="shared" si="0"/>
        <v>9</v>
      </c>
    </row>
    <row r="71" spans="1:7" x14ac:dyDescent="0.2">
      <c r="A71" s="113" t="s">
        <v>218</v>
      </c>
      <c r="B71" s="114" t="s">
        <v>219</v>
      </c>
      <c r="C71" s="115" t="s">
        <v>149</v>
      </c>
      <c r="D71" s="116">
        <v>2.84</v>
      </c>
      <c r="E71" s="116">
        <v>5.0599999999999996</v>
      </c>
      <c r="F71" s="116">
        <v>7.9</v>
      </c>
      <c r="G71" s="100">
        <f t="shared" si="0"/>
        <v>9</v>
      </c>
    </row>
    <row r="72" spans="1:7" x14ac:dyDescent="0.2">
      <c r="A72" s="113" t="s">
        <v>44</v>
      </c>
      <c r="B72" s="114" t="s">
        <v>220</v>
      </c>
      <c r="C72" s="115" t="s">
        <v>149</v>
      </c>
      <c r="D72" s="116">
        <v>117.82</v>
      </c>
      <c r="E72" s="116">
        <v>37.4</v>
      </c>
      <c r="F72" s="116">
        <v>155.22</v>
      </c>
      <c r="G72" s="100">
        <f t="shared" si="0"/>
        <v>9</v>
      </c>
    </row>
    <row r="73" spans="1:7" x14ac:dyDescent="0.2">
      <c r="A73" s="113" t="s">
        <v>221</v>
      </c>
      <c r="B73" s="114" t="s">
        <v>222</v>
      </c>
      <c r="C73" s="115" t="s">
        <v>149</v>
      </c>
      <c r="D73" s="116">
        <v>24.4</v>
      </c>
      <c r="E73" s="116">
        <v>35.67</v>
      </c>
      <c r="F73" s="116">
        <v>60.07</v>
      </c>
      <c r="G73" s="100">
        <f t="shared" si="0"/>
        <v>9</v>
      </c>
    </row>
    <row r="74" spans="1:7" x14ac:dyDescent="0.2">
      <c r="A74" s="113" t="s">
        <v>223</v>
      </c>
      <c r="B74" s="114" t="s">
        <v>224</v>
      </c>
      <c r="C74" s="115" t="s">
        <v>149</v>
      </c>
      <c r="D74" s="116"/>
      <c r="E74" s="116">
        <v>25.31</v>
      </c>
      <c r="F74" s="116">
        <v>25.31</v>
      </c>
      <c r="G74" s="100">
        <f t="shared" ref="G74:G137" si="1">LEN(A74)</f>
        <v>9</v>
      </c>
    </row>
    <row r="75" spans="1:7" x14ac:dyDescent="0.2">
      <c r="A75" s="113" t="s">
        <v>225</v>
      </c>
      <c r="B75" s="114" t="s">
        <v>226</v>
      </c>
      <c r="C75" s="115" t="s">
        <v>205</v>
      </c>
      <c r="D75" s="116">
        <v>1.03</v>
      </c>
      <c r="E75" s="116">
        <v>3.74</v>
      </c>
      <c r="F75" s="116">
        <v>4.7699999999999996</v>
      </c>
      <c r="G75" s="100">
        <f t="shared" si="1"/>
        <v>9</v>
      </c>
    </row>
    <row r="76" spans="1:7" ht="30" x14ac:dyDescent="0.2">
      <c r="A76" s="113" t="s">
        <v>50</v>
      </c>
      <c r="B76" s="114" t="s">
        <v>227</v>
      </c>
      <c r="C76" s="115" t="s">
        <v>228</v>
      </c>
      <c r="D76" s="116"/>
      <c r="E76" s="116">
        <v>381.94</v>
      </c>
      <c r="F76" s="116">
        <v>381.94</v>
      </c>
      <c r="G76" s="100">
        <f t="shared" si="1"/>
        <v>9</v>
      </c>
    </row>
    <row r="77" spans="1:7" x14ac:dyDescent="0.2">
      <c r="A77" s="113" t="s">
        <v>229</v>
      </c>
      <c r="B77" s="114" t="s">
        <v>28377</v>
      </c>
      <c r="C77" s="115" t="s">
        <v>205</v>
      </c>
      <c r="D77" s="116">
        <v>192.15</v>
      </c>
      <c r="E77" s="116"/>
      <c r="F77" s="116">
        <v>192.15</v>
      </c>
      <c r="G77" s="100">
        <f t="shared" si="1"/>
        <v>9</v>
      </c>
    </row>
    <row r="78" spans="1:7" x14ac:dyDescent="0.2">
      <c r="A78" s="113" t="s">
        <v>230</v>
      </c>
      <c r="B78" s="114" t="s">
        <v>28378</v>
      </c>
      <c r="C78" s="115" t="s">
        <v>205</v>
      </c>
      <c r="D78" s="116">
        <v>197.1</v>
      </c>
      <c r="E78" s="116"/>
      <c r="F78" s="116">
        <v>197.1</v>
      </c>
      <c r="G78" s="100">
        <f t="shared" si="1"/>
        <v>9</v>
      </c>
    </row>
    <row r="79" spans="1:7" x14ac:dyDescent="0.2">
      <c r="A79" s="113" t="s">
        <v>231</v>
      </c>
      <c r="B79" s="114" t="s">
        <v>28379</v>
      </c>
      <c r="C79" s="115" t="s">
        <v>205</v>
      </c>
      <c r="D79" s="116">
        <v>270.06</v>
      </c>
      <c r="E79" s="116"/>
      <c r="F79" s="116">
        <v>270.06</v>
      </c>
      <c r="G79" s="100">
        <f t="shared" si="1"/>
        <v>9</v>
      </c>
    </row>
    <row r="80" spans="1:7" x14ac:dyDescent="0.2">
      <c r="A80" s="113" t="s">
        <v>232</v>
      </c>
      <c r="B80" s="114" t="s">
        <v>28380</v>
      </c>
      <c r="C80" s="115" t="s">
        <v>205</v>
      </c>
      <c r="D80" s="116">
        <v>275.79000000000002</v>
      </c>
      <c r="E80" s="116"/>
      <c r="F80" s="116">
        <v>275.79000000000002</v>
      </c>
      <c r="G80" s="100">
        <f t="shared" si="1"/>
        <v>9</v>
      </c>
    </row>
    <row r="81" spans="1:7" ht="30" x14ac:dyDescent="0.2">
      <c r="A81" s="113" t="s">
        <v>233</v>
      </c>
      <c r="B81" s="114" t="s">
        <v>234</v>
      </c>
      <c r="C81" s="115" t="s">
        <v>146</v>
      </c>
      <c r="D81" s="116">
        <v>261.94</v>
      </c>
      <c r="E81" s="116"/>
      <c r="F81" s="116">
        <v>261.94</v>
      </c>
      <c r="G81" s="100">
        <f t="shared" si="1"/>
        <v>9</v>
      </c>
    </row>
    <row r="82" spans="1:7" ht="30" x14ac:dyDescent="0.2">
      <c r="A82" s="113" t="s">
        <v>235</v>
      </c>
      <c r="B82" s="114" t="s">
        <v>236</v>
      </c>
      <c r="C82" s="115" t="s">
        <v>97</v>
      </c>
      <c r="D82" s="116">
        <v>7.77</v>
      </c>
      <c r="E82" s="116"/>
      <c r="F82" s="116">
        <v>7.77</v>
      </c>
      <c r="G82" s="100">
        <f t="shared" si="1"/>
        <v>9</v>
      </c>
    </row>
    <row r="83" spans="1:7" ht="30" x14ac:dyDescent="0.2">
      <c r="A83" s="113" t="s">
        <v>237</v>
      </c>
      <c r="B83" s="114" t="s">
        <v>238</v>
      </c>
      <c r="C83" s="115" t="s">
        <v>97</v>
      </c>
      <c r="D83" s="116">
        <v>8.2899999999999991</v>
      </c>
      <c r="E83" s="116"/>
      <c r="F83" s="116">
        <v>8.2899999999999991</v>
      </c>
      <c r="G83" s="100">
        <f t="shared" si="1"/>
        <v>9</v>
      </c>
    </row>
    <row r="84" spans="1:7" ht="30" x14ac:dyDescent="0.2">
      <c r="A84" s="113" t="s">
        <v>239</v>
      </c>
      <c r="B84" s="114" t="s">
        <v>240</v>
      </c>
      <c r="C84" s="115" t="s">
        <v>97</v>
      </c>
      <c r="D84" s="116">
        <v>10.99</v>
      </c>
      <c r="E84" s="116"/>
      <c r="F84" s="116">
        <v>10.99</v>
      </c>
      <c r="G84" s="100">
        <f t="shared" si="1"/>
        <v>9</v>
      </c>
    </row>
    <row r="85" spans="1:7" ht="30" x14ac:dyDescent="0.2">
      <c r="A85" s="113" t="s">
        <v>241</v>
      </c>
      <c r="B85" s="114" t="s">
        <v>242</v>
      </c>
      <c r="C85" s="115" t="s">
        <v>97</v>
      </c>
      <c r="D85" s="116">
        <v>11.04</v>
      </c>
      <c r="E85" s="116"/>
      <c r="F85" s="116">
        <v>11.04</v>
      </c>
      <c r="G85" s="100">
        <f t="shared" si="1"/>
        <v>9</v>
      </c>
    </row>
    <row r="86" spans="1:7" ht="30" x14ac:dyDescent="0.2">
      <c r="A86" s="113" t="s">
        <v>243</v>
      </c>
      <c r="B86" s="114" t="s">
        <v>244</v>
      </c>
      <c r="C86" s="115" t="s">
        <v>97</v>
      </c>
      <c r="D86" s="116">
        <v>12.76</v>
      </c>
      <c r="E86" s="116"/>
      <c r="F86" s="116">
        <v>12.76</v>
      </c>
      <c r="G86" s="100">
        <f t="shared" si="1"/>
        <v>9</v>
      </c>
    </row>
    <row r="87" spans="1:7" ht="30" x14ac:dyDescent="0.2">
      <c r="A87" s="113" t="s">
        <v>245</v>
      </c>
      <c r="B87" s="114" t="s">
        <v>246</v>
      </c>
      <c r="C87" s="115" t="s">
        <v>97</v>
      </c>
      <c r="D87" s="116">
        <v>16.93</v>
      </c>
      <c r="E87" s="116"/>
      <c r="F87" s="116">
        <v>16.93</v>
      </c>
      <c r="G87" s="100">
        <f t="shared" si="1"/>
        <v>9</v>
      </c>
    </row>
    <row r="88" spans="1:7" ht="30" x14ac:dyDescent="0.2">
      <c r="A88" s="113" t="s">
        <v>247</v>
      </c>
      <c r="B88" s="114" t="s">
        <v>248</v>
      </c>
      <c r="C88" s="115" t="s">
        <v>97</v>
      </c>
      <c r="D88" s="116">
        <v>19.72</v>
      </c>
      <c r="E88" s="116"/>
      <c r="F88" s="116">
        <v>19.72</v>
      </c>
      <c r="G88" s="100">
        <f t="shared" si="1"/>
        <v>9</v>
      </c>
    </row>
    <row r="89" spans="1:7" ht="30" x14ac:dyDescent="0.2">
      <c r="A89" s="113" t="s">
        <v>249</v>
      </c>
      <c r="B89" s="114" t="s">
        <v>250</v>
      </c>
      <c r="C89" s="115" t="s">
        <v>97</v>
      </c>
      <c r="D89" s="116">
        <v>16.170000000000002</v>
      </c>
      <c r="E89" s="116"/>
      <c r="F89" s="116">
        <v>16.170000000000002</v>
      </c>
      <c r="G89" s="100">
        <f t="shared" si="1"/>
        <v>9</v>
      </c>
    </row>
    <row r="90" spans="1:7" ht="30" x14ac:dyDescent="0.2">
      <c r="A90" s="113" t="s">
        <v>251</v>
      </c>
      <c r="B90" s="114" t="s">
        <v>252</v>
      </c>
      <c r="C90" s="115" t="s">
        <v>97</v>
      </c>
      <c r="D90" s="116">
        <v>16.66</v>
      </c>
      <c r="E90" s="116"/>
      <c r="F90" s="116">
        <v>16.66</v>
      </c>
      <c r="G90" s="100">
        <f t="shared" si="1"/>
        <v>9</v>
      </c>
    </row>
    <row r="91" spans="1:7" ht="30" x14ac:dyDescent="0.2">
      <c r="A91" s="113" t="s">
        <v>253</v>
      </c>
      <c r="B91" s="114" t="s">
        <v>254</v>
      </c>
      <c r="C91" s="115" t="s">
        <v>97</v>
      </c>
      <c r="D91" s="116">
        <v>22.57</v>
      </c>
      <c r="E91" s="116"/>
      <c r="F91" s="116">
        <v>22.57</v>
      </c>
      <c r="G91" s="100">
        <f t="shared" si="1"/>
        <v>9</v>
      </c>
    </row>
    <row r="92" spans="1:7" ht="30" x14ac:dyDescent="0.2">
      <c r="A92" s="113" t="s">
        <v>255</v>
      </c>
      <c r="B92" s="114" t="s">
        <v>256</v>
      </c>
      <c r="C92" s="115" t="s">
        <v>97</v>
      </c>
      <c r="D92" s="116">
        <v>27.18</v>
      </c>
      <c r="E92" s="116"/>
      <c r="F92" s="116">
        <v>27.18</v>
      </c>
      <c r="G92" s="100">
        <f t="shared" si="1"/>
        <v>9</v>
      </c>
    </row>
    <row r="93" spans="1:7" x14ac:dyDescent="0.2">
      <c r="A93" s="113" t="s">
        <v>257</v>
      </c>
      <c r="B93" s="114" t="s">
        <v>28381</v>
      </c>
      <c r="C93" s="115" t="s">
        <v>205</v>
      </c>
      <c r="D93" s="116">
        <v>174.42</v>
      </c>
      <c r="E93" s="116"/>
      <c r="F93" s="116">
        <v>174.42</v>
      </c>
      <c r="G93" s="100">
        <f t="shared" si="1"/>
        <v>9</v>
      </c>
    </row>
    <row r="94" spans="1:7" x14ac:dyDescent="0.2">
      <c r="A94" s="113" t="s">
        <v>258</v>
      </c>
      <c r="B94" s="114" t="s">
        <v>28382</v>
      </c>
      <c r="C94" s="115" t="s">
        <v>205</v>
      </c>
      <c r="D94" s="116">
        <v>254.27</v>
      </c>
      <c r="E94" s="116"/>
      <c r="F94" s="116">
        <v>254.27</v>
      </c>
      <c r="G94" s="100">
        <f t="shared" si="1"/>
        <v>9</v>
      </c>
    </row>
    <row r="95" spans="1:7" x14ac:dyDescent="0.2">
      <c r="A95" s="113" t="s">
        <v>259</v>
      </c>
      <c r="B95" s="114" t="s">
        <v>28383</v>
      </c>
      <c r="C95" s="115" t="s">
        <v>205</v>
      </c>
      <c r="D95" s="116">
        <v>288.81</v>
      </c>
      <c r="E95" s="116"/>
      <c r="F95" s="116">
        <v>288.81</v>
      </c>
      <c r="G95" s="100">
        <f t="shared" si="1"/>
        <v>9</v>
      </c>
    </row>
    <row r="96" spans="1:7" x14ac:dyDescent="0.2">
      <c r="A96" s="113" t="s">
        <v>260</v>
      </c>
      <c r="B96" s="114" t="s">
        <v>28384</v>
      </c>
      <c r="C96" s="115" t="s">
        <v>205</v>
      </c>
      <c r="D96" s="116">
        <v>321.13</v>
      </c>
      <c r="E96" s="116"/>
      <c r="F96" s="116">
        <v>321.13</v>
      </c>
      <c r="G96" s="100">
        <f t="shared" si="1"/>
        <v>9</v>
      </c>
    </row>
    <row r="97" spans="1:7" x14ac:dyDescent="0.2">
      <c r="A97" s="113" t="s">
        <v>261</v>
      </c>
      <c r="B97" s="114" t="s">
        <v>28385</v>
      </c>
      <c r="C97" s="115" t="s">
        <v>205</v>
      </c>
      <c r="D97" s="116">
        <v>370.39</v>
      </c>
      <c r="E97" s="116"/>
      <c r="F97" s="116">
        <v>370.39</v>
      </c>
      <c r="G97" s="100">
        <f t="shared" si="1"/>
        <v>9</v>
      </c>
    </row>
    <row r="98" spans="1:7" x14ac:dyDescent="0.2">
      <c r="A98" s="113" t="s">
        <v>262</v>
      </c>
      <c r="B98" s="114" t="s">
        <v>28386</v>
      </c>
      <c r="C98" s="115" t="s">
        <v>205</v>
      </c>
      <c r="D98" s="116">
        <v>443.36</v>
      </c>
      <c r="E98" s="116"/>
      <c r="F98" s="116">
        <v>443.36</v>
      </c>
      <c r="G98" s="100">
        <f t="shared" si="1"/>
        <v>9</v>
      </c>
    </row>
    <row r="99" spans="1:7" x14ac:dyDescent="0.2">
      <c r="A99" s="113" t="s">
        <v>263</v>
      </c>
      <c r="B99" s="114" t="s">
        <v>264</v>
      </c>
      <c r="C99" s="115" t="s">
        <v>205</v>
      </c>
      <c r="D99" s="116">
        <v>187.42</v>
      </c>
      <c r="E99" s="116"/>
      <c r="F99" s="116">
        <v>187.42</v>
      </c>
      <c r="G99" s="100">
        <f t="shared" si="1"/>
        <v>9</v>
      </c>
    </row>
    <row r="100" spans="1:7" ht="30" x14ac:dyDescent="0.2">
      <c r="A100" s="113" t="s">
        <v>45</v>
      </c>
      <c r="B100" s="114" t="s">
        <v>265</v>
      </c>
      <c r="C100" s="115" t="s">
        <v>146</v>
      </c>
      <c r="D100" s="116">
        <v>1525.44</v>
      </c>
      <c r="E100" s="116">
        <v>3438.59</v>
      </c>
      <c r="F100" s="116">
        <v>4964.03</v>
      </c>
      <c r="G100" s="100">
        <f t="shared" si="1"/>
        <v>9</v>
      </c>
    </row>
    <row r="101" spans="1:7" ht="30" x14ac:dyDescent="0.2">
      <c r="A101" s="113" t="s">
        <v>46</v>
      </c>
      <c r="B101" s="114" t="s">
        <v>266</v>
      </c>
      <c r="C101" s="115" t="s">
        <v>149</v>
      </c>
      <c r="D101" s="116">
        <v>6.56</v>
      </c>
      <c r="E101" s="116">
        <v>36.56</v>
      </c>
      <c r="F101" s="116">
        <v>43.12</v>
      </c>
      <c r="G101" s="100">
        <f t="shared" si="1"/>
        <v>9</v>
      </c>
    </row>
    <row r="102" spans="1:7" ht="30" x14ac:dyDescent="0.2">
      <c r="A102" s="113" t="s">
        <v>47</v>
      </c>
      <c r="B102" s="114" t="s">
        <v>267</v>
      </c>
      <c r="C102" s="115" t="s">
        <v>149</v>
      </c>
      <c r="D102" s="116">
        <v>290.76</v>
      </c>
      <c r="E102" s="116">
        <v>260.83999999999997</v>
      </c>
      <c r="F102" s="116">
        <v>551.6</v>
      </c>
      <c r="G102" s="100">
        <f t="shared" si="1"/>
        <v>9</v>
      </c>
    </row>
    <row r="103" spans="1:7" x14ac:dyDescent="0.2">
      <c r="A103" s="113" t="s">
        <v>268</v>
      </c>
      <c r="B103" s="114" t="s">
        <v>269</v>
      </c>
      <c r="C103" s="115"/>
      <c r="D103" s="116"/>
      <c r="E103" s="116"/>
      <c r="F103" s="116"/>
      <c r="G103" s="100">
        <f t="shared" si="1"/>
        <v>5</v>
      </c>
    </row>
    <row r="104" spans="1:7" ht="30" x14ac:dyDescent="0.2">
      <c r="A104" s="113" t="s">
        <v>270</v>
      </c>
      <c r="B104" s="114" t="s">
        <v>271</v>
      </c>
      <c r="C104" s="115" t="s">
        <v>97</v>
      </c>
      <c r="D104" s="116">
        <v>196.95</v>
      </c>
      <c r="E104" s="116">
        <v>7639.23</v>
      </c>
      <c r="F104" s="116">
        <v>7836.18</v>
      </c>
      <c r="G104" s="100">
        <f t="shared" si="1"/>
        <v>9</v>
      </c>
    </row>
    <row r="105" spans="1:7" x14ac:dyDescent="0.2">
      <c r="A105" s="113" t="s">
        <v>272</v>
      </c>
      <c r="B105" s="114" t="s">
        <v>273</v>
      </c>
      <c r="C105" s="115" t="s">
        <v>97</v>
      </c>
      <c r="D105" s="116">
        <v>196.95</v>
      </c>
      <c r="E105" s="116">
        <v>10232.76</v>
      </c>
      <c r="F105" s="116">
        <v>10429.709999999999</v>
      </c>
      <c r="G105" s="100">
        <f t="shared" si="1"/>
        <v>9</v>
      </c>
    </row>
    <row r="106" spans="1:7" x14ac:dyDescent="0.2">
      <c r="A106" s="113" t="s">
        <v>274</v>
      </c>
      <c r="B106" s="114" t="s">
        <v>275</v>
      </c>
      <c r="C106" s="115" t="s">
        <v>97</v>
      </c>
      <c r="D106" s="116">
        <v>196.95</v>
      </c>
      <c r="E106" s="116">
        <v>9054.33</v>
      </c>
      <c r="F106" s="116">
        <v>9251.2800000000007</v>
      </c>
      <c r="G106" s="100">
        <f t="shared" si="1"/>
        <v>9</v>
      </c>
    </row>
    <row r="107" spans="1:7" x14ac:dyDescent="0.2">
      <c r="A107" s="113" t="s">
        <v>276</v>
      </c>
      <c r="B107" s="114" t="s">
        <v>277</v>
      </c>
      <c r="C107" s="115" t="s">
        <v>97</v>
      </c>
      <c r="D107" s="116">
        <v>567.95000000000005</v>
      </c>
      <c r="E107" s="116">
        <v>21085.47</v>
      </c>
      <c r="F107" s="116">
        <v>21653.42</v>
      </c>
      <c r="G107" s="100">
        <f t="shared" si="1"/>
        <v>9</v>
      </c>
    </row>
    <row r="108" spans="1:7" x14ac:dyDescent="0.2">
      <c r="A108" s="113" t="s">
        <v>278</v>
      </c>
      <c r="B108" s="114" t="s">
        <v>279</v>
      </c>
      <c r="C108" s="115" t="s">
        <v>97</v>
      </c>
      <c r="D108" s="116">
        <v>567.95000000000005</v>
      </c>
      <c r="E108" s="116">
        <v>32355.200000000001</v>
      </c>
      <c r="F108" s="116">
        <v>32923.15</v>
      </c>
      <c r="G108" s="100">
        <f t="shared" si="1"/>
        <v>9</v>
      </c>
    </row>
    <row r="109" spans="1:7" ht="30" x14ac:dyDescent="0.2">
      <c r="A109" s="113" t="s">
        <v>280</v>
      </c>
      <c r="B109" s="114" t="s">
        <v>281</v>
      </c>
      <c r="C109" s="115" t="s">
        <v>97</v>
      </c>
      <c r="D109" s="116">
        <v>567.95000000000005</v>
      </c>
      <c r="E109" s="116">
        <v>12826.39</v>
      </c>
      <c r="F109" s="116">
        <v>13394.34</v>
      </c>
      <c r="G109" s="100">
        <f t="shared" si="1"/>
        <v>9</v>
      </c>
    </row>
    <row r="110" spans="1:7" x14ac:dyDescent="0.2">
      <c r="A110" s="113" t="s">
        <v>282</v>
      </c>
      <c r="B110" s="114" t="s">
        <v>283</v>
      </c>
      <c r="C110" s="115" t="s">
        <v>97</v>
      </c>
      <c r="D110" s="116">
        <v>461.95</v>
      </c>
      <c r="E110" s="116">
        <v>15394.63</v>
      </c>
      <c r="F110" s="116">
        <v>15856.58</v>
      </c>
      <c r="G110" s="100">
        <f t="shared" si="1"/>
        <v>9</v>
      </c>
    </row>
    <row r="111" spans="1:7" x14ac:dyDescent="0.2">
      <c r="A111" s="113" t="s">
        <v>284</v>
      </c>
      <c r="B111" s="114" t="s">
        <v>285</v>
      </c>
      <c r="C111" s="115" t="s">
        <v>97</v>
      </c>
      <c r="D111" s="116">
        <v>281.75</v>
      </c>
      <c r="E111" s="116">
        <v>24934.7</v>
      </c>
      <c r="F111" s="116">
        <v>25216.45</v>
      </c>
      <c r="G111" s="100">
        <f t="shared" si="1"/>
        <v>9</v>
      </c>
    </row>
    <row r="112" spans="1:7" x14ac:dyDescent="0.2">
      <c r="A112" s="113" t="s">
        <v>286</v>
      </c>
      <c r="B112" s="114" t="s">
        <v>287</v>
      </c>
      <c r="C112" s="115"/>
      <c r="D112" s="116"/>
      <c r="E112" s="116"/>
      <c r="F112" s="116"/>
      <c r="G112" s="100">
        <f t="shared" si="1"/>
        <v>5</v>
      </c>
    </row>
    <row r="113" spans="1:7" ht="45" x14ac:dyDescent="0.2">
      <c r="A113" s="113" t="s">
        <v>288</v>
      </c>
      <c r="B113" s="114" t="s">
        <v>289</v>
      </c>
      <c r="C113" s="115" t="s">
        <v>146</v>
      </c>
      <c r="D113" s="116">
        <v>8405.0300000000007</v>
      </c>
      <c r="E113" s="116"/>
      <c r="F113" s="116">
        <v>8405.0300000000007</v>
      </c>
      <c r="G113" s="100">
        <f t="shared" si="1"/>
        <v>9</v>
      </c>
    </row>
    <row r="114" spans="1:7" ht="45" x14ac:dyDescent="0.2">
      <c r="A114" s="113" t="s">
        <v>290</v>
      </c>
      <c r="B114" s="114" t="s">
        <v>291</v>
      </c>
      <c r="C114" s="115" t="s">
        <v>146</v>
      </c>
      <c r="D114" s="116">
        <v>10415.629999999999</v>
      </c>
      <c r="E114" s="116"/>
      <c r="F114" s="116">
        <v>10415.629999999999</v>
      </c>
      <c r="G114" s="100">
        <f t="shared" si="1"/>
        <v>9</v>
      </c>
    </row>
    <row r="115" spans="1:7" ht="45" x14ac:dyDescent="0.2">
      <c r="A115" s="113" t="s">
        <v>292</v>
      </c>
      <c r="B115" s="114" t="s">
        <v>293</v>
      </c>
      <c r="C115" s="115" t="s">
        <v>146</v>
      </c>
      <c r="D115" s="116">
        <v>12537.55</v>
      </c>
      <c r="E115" s="116"/>
      <c r="F115" s="116">
        <v>12537.55</v>
      </c>
      <c r="G115" s="100">
        <f t="shared" si="1"/>
        <v>9</v>
      </c>
    </row>
    <row r="116" spans="1:7" ht="30" x14ac:dyDescent="0.2">
      <c r="A116" s="113" t="s">
        <v>294</v>
      </c>
      <c r="B116" s="114" t="s">
        <v>295</v>
      </c>
      <c r="C116" s="115" t="s">
        <v>205</v>
      </c>
      <c r="D116" s="116">
        <v>350.72</v>
      </c>
      <c r="E116" s="116"/>
      <c r="F116" s="116">
        <v>350.72</v>
      </c>
      <c r="G116" s="100">
        <f t="shared" si="1"/>
        <v>9</v>
      </c>
    </row>
    <row r="117" spans="1:7" ht="30" x14ac:dyDescent="0.2">
      <c r="A117" s="113" t="s">
        <v>296</v>
      </c>
      <c r="B117" s="114" t="s">
        <v>297</v>
      </c>
      <c r="C117" s="115" t="s">
        <v>205</v>
      </c>
      <c r="D117" s="116">
        <v>388.4</v>
      </c>
      <c r="E117" s="116"/>
      <c r="F117" s="116">
        <v>388.4</v>
      </c>
      <c r="G117" s="100">
        <f t="shared" si="1"/>
        <v>9</v>
      </c>
    </row>
    <row r="118" spans="1:7" ht="30" x14ac:dyDescent="0.2">
      <c r="A118" s="113" t="s">
        <v>298</v>
      </c>
      <c r="B118" s="114" t="s">
        <v>299</v>
      </c>
      <c r="C118" s="115" t="s">
        <v>205</v>
      </c>
      <c r="D118" s="116">
        <v>595.44000000000005</v>
      </c>
      <c r="E118" s="116"/>
      <c r="F118" s="116">
        <v>595.44000000000005</v>
      </c>
      <c r="G118" s="100">
        <f t="shared" si="1"/>
        <v>9</v>
      </c>
    </row>
    <row r="119" spans="1:7" ht="30" x14ac:dyDescent="0.2">
      <c r="A119" s="113" t="s">
        <v>300</v>
      </c>
      <c r="B119" s="114" t="s">
        <v>301</v>
      </c>
      <c r="C119" s="115" t="s">
        <v>205</v>
      </c>
      <c r="D119" s="116">
        <v>886.72</v>
      </c>
      <c r="E119" s="116"/>
      <c r="F119" s="116">
        <v>886.72</v>
      </c>
      <c r="G119" s="100">
        <f t="shared" si="1"/>
        <v>9</v>
      </c>
    </row>
    <row r="120" spans="1:7" ht="30" x14ac:dyDescent="0.2">
      <c r="A120" s="113" t="s">
        <v>302</v>
      </c>
      <c r="B120" s="114" t="s">
        <v>303</v>
      </c>
      <c r="C120" s="115" t="s">
        <v>205</v>
      </c>
      <c r="D120" s="116">
        <v>1098.1300000000001</v>
      </c>
      <c r="E120" s="116"/>
      <c r="F120" s="116">
        <v>1098.1300000000001</v>
      </c>
      <c r="G120" s="100">
        <f t="shared" si="1"/>
        <v>9</v>
      </c>
    </row>
    <row r="121" spans="1:7" ht="30" x14ac:dyDescent="0.2">
      <c r="A121" s="113" t="s">
        <v>304</v>
      </c>
      <c r="B121" s="114" t="s">
        <v>305</v>
      </c>
      <c r="C121" s="115" t="s">
        <v>205</v>
      </c>
      <c r="D121" s="116">
        <v>1304.3699999999999</v>
      </c>
      <c r="E121" s="116"/>
      <c r="F121" s="116">
        <v>1304.3699999999999</v>
      </c>
      <c r="G121" s="100">
        <f t="shared" si="1"/>
        <v>9</v>
      </c>
    </row>
    <row r="122" spans="1:7" ht="30" x14ac:dyDescent="0.2">
      <c r="A122" s="113" t="s">
        <v>306</v>
      </c>
      <c r="B122" s="114" t="s">
        <v>307</v>
      </c>
      <c r="C122" s="115" t="s">
        <v>205</v>
      </c>
      <c r="D122" s="116">
        <v>1481.55</v>
      </c>
      <c r="E122" s="116"/>
      <c r="F122" s="116">
        <v>1481.55</v>
      </c>
      <c r="G122" s="100">
        <f t="shared" si="1"/>
        <v>9</v>
      </c>
    </row>
    <row r="123" spans="1:7" ht="30" x14ac:dyDescent="0.2">
      <c r="A123" s="113" t="s">
        <v>308</v>
      </c>
      <c r="B123" s="114" t="s">
        <v>309</v>
      </c>
      <c r="C123" s="115" t="s">
        <v>205</v>
      </c>
      <c r="D123" s="116">
        <v>1727.6</v>
      </c>
      <c r="E123" s="116"/>
      <c r="F123" s="116">
        <v>1727.6</v>
      </c>
      <c r="G123" s="100">
        <f t="shared" si="1"/>
        <v>9</v>
      </c>
    </row>
    <row r="124" spans="1:7" ht="30" x14ac:dyDescent="0.2">
      <c r="A124" s="113" t="s">
        <v>310</v>
      </c>
      <c r="B124" s="114" t="s">
        <v>311</v>
      </c>
      <c r="C124" s="115" t="s">
        <v>205</v>
      </c>
      <c r="D124" s="116">
        <v>2100.46</v>
      </c>
      <c r="E124" s="116"/>
      <c r="F124" s="116">
        <v>2100.46</v>
      </c>
      <c r="G124" s="100">
        <f t="shared" si="1"/>
        <v>9</v>
      </c>
    </row>
    <row r="125" spans="1:7" ht="30" x14ac:dyDescent="0.2">
      <c r="A125" s="113" t="s">
        <v>312</v>
      </c>
      <c r="B125" s="114" t="s">
        <v>313</v>
      </c>
      <c r="C125" s="115" t="s">
        <v>205</v>
      </c>
      <c r="D125" s="116">
        <v>516.32000000000005</v>
      </c>
      <c r="E125" s="116"/>
      <c r="F125" s="116">
        <v>516.32000000000005</v>
      </c>
      <c r="G125" s="100">
        <f t="shared" si="1"/>
        <v>9</v>
      </c>
    </row>
    <row r="126" spans="1:7" ht="30" x14ac:dyDescent="0.2">
      <c r="A126" s="113" t="s">
        <v>314</v>
      </c>
      <c r="B126" s="114" t="s">
        <v>315</v>
      </c>
      <c r="C126" s="115" t="s">
        <v>205</v>
      </c>
      <c r="D126" s="116">
        <v>1176.78</v>
      </c>
      <c r="E126" s="116"/>
      <c r="F126" s="116">
        <v>1176.78</v>
      </c>
      <c r="G126" s="100">
        <f t="shared" si="1"/>
        <v>9</v>
      </c>
    </row>
    <row r="127" spans="1:7" ht="30" x14ac:dyDescent="0.2">
      <c r="A127" s="113" t="s">
        <v>316</v>
      </c>
      <c r="B127" s="114" t="s">
        <v>317</v>
      </c>
      <c r="C127" s="115" t="s">
        <v>205</v>
      </c>
      <c r="D127" s="116">
        <v>4472.82</v>
      </c>
      <c r="E127" s="116"/>
      <c r="F127" s="116">
        <v>4472.82</v>
      </c>
      <c r="G127" s="100">
        <f t="shared" si="1"/>
        <v>9</v>
      </c>
    </row>
    <row r="128" spans="1:7" ht="30" x14ac:dyDescent="0.2">
      <c r="A128" s="113" t="s">
        <v>318</v>
      </c>
      <c r="B128" s="114" t="s">
        <v>319</v>
      </c>
      <c r="C128" s="115" t="s">
        <v>205</v>
      </c>
      <c r="D128" s="116">
        <v>349.57</v>
      </c>
      <c r="E128" s="116"/>
      <c r="F128" s="116">
        <v>349.57</v>
      </c>
      <c r="G128" s="100">
        <f t="shared" si="1"/>
        <v>9</v>
      </c>
    </row>
    <row r="129" spans="1:7" ht="30" x14ac:dyDescent="0.2">
      <c r="A129" s="113" t="s">
        <v>320</v>
      </c>
      <c r="B129" s="114" t="s">
        <v>321</v>
      </c>
      <c r="C129" s="115" t="s">
        <v>205</v>
      </c>
      <c r="D129" s="116">
        <v>427.05</v>
      </c>
      <c r="E129" s="116"/>
      <c r="F129" s="116">
        <v>427.05</v>
      </c>
      <c r="G129" s="100">
        <f t="shared" si="1"/>
        <v>9</v>
      </c>
    </row>
    <row r="130" spans="1:7" ht="30" x14ac:dyDescent="0.2">
      <c r="A130" s="113" t="s">
        <v>322</v>
      </c>
      <c r="B130" s="114" t="s">
        <v>323</v>
      </c>
      <c r="C130" s="115" t="s">
        <v>205</v>
      </c>
      <c r="D130" s="116">
        <v>484.84</v>
      </c>
      <c r="E130" s="116"/>
      <c r="F130" s="116">
        <v>484.84</v>
      </c>
      <c r="G130" s="100">
        <f t="shared" si="1"/>
        <v>9</v>
      </c>
    </row>
    <row r="131" spans="1:7" ht="30" x14ac:dyDescent="0.2">
      <c r="A131" s="113" t="s">
        <v>324</v>
      </c>
      <c r="B131" s="114" t="s">
        <v>325</v>
      </c>
      <c r="C131" s="115" t="s">
        <v>205</v>
      </c>
      <c r="D131" s="116">
        <v>273.33</v>
      </c>
      <c r="E131" s="116"/>
      <c r="F131" s="116">
        <v>273.33</v>
      </c>
      <c r="G131" s="100">
        <f t="shared" si="1"/>
        <v>9</v>
      </c>
    </row>
    <row r="132" spans="1:7" ht="30" x14ac:dyDescent="0.2">
      <c r="A132" s="113" t="s">
        <v>326</v>
      </c>
      <c r="B132" s="114" t="s">
        <v>327</v>
      </c>
      <c r="C132" s="115" t="s">
        <v>205</v>
      </c>
      <c r="D132" s="116">
        <v>434.79</v>
      </c>
      <c r="E132" s="116"/>
      <c r="F132" s="116">
        <v>434.79</v>
      </c>
      <c r="G132" s="100">
        <f t="shared" si="1"/>
        <v>9</v>
      </c>
    </row>
    <row r="133" spans="1:7" ht="30" x14ac:dyDescent="0.2">
      <c r="A133" s="113" t="s">
        <v>328</v>
      </c>
      <c r="B133" s="114" t="s">
        <v>329</v>
      </c>
      <c r="C133" s="115" t="s">
        <v>205</v>
      </c>
      <c r="D133" s="116">
        <v>632.42999999999995</v>
      </c>
      <c r="E133" s="116"/>
      <c r="F133" s="116">
        <v>632.42999999999995</v>
      </c>
      <c r="G133" s="100">
        <f t="shared" si="1"/>
        <v>9</v>
      </c>
    </row>
    <row r="134" spans="1:7" ht="30" x14ac:dyDescent="0.2">
      <c r="A134" s="113" t="s">
        <v>330</v>
      </c>
      <c r="B134" s="114" t="s">
        <v>331</v>
      </c>
      <c r="C134" s="115" t="s">
        <v>205</v>
      </c>
      <c r="D134" s="116">
        <v>1633.34</v>
      </c>
      <c r="E134" s="116"/>
      <c r="F134" s="116">
        <v>1633.34</v>
      </c>
      <c r="G134" s="100">
        <f t="shared" si="1"/>
        <v>9</v>
      </c>
    </row>
    <row r="135" spans="1:7" ht="30" x14ac:dyDescent="0.2">
      <c r="A135" s="113" t="s">
        <v>332</v>
      </c>
      <c r="B135" s="114" t="s">
        <v>333</v>
      </c>
      <c r="C135" s="115" t="s">
        <v>205</v>
      </c>
      <c r="D135" s="116">
        <v>1935.15</v>
      </c>
      <c r="E135" s="116"/>
      <c r="F135" s="116">
        <v>1935.15</v>
      </c>
      <c r="G135" s="100">
        <f t="shared" si="1"/>
        <v>9</v>
      </c>
    </row>
    <row r="136" spans="1:7" ht="30" x14ac:dyDescent="0.2">
      <c r="A136" s="113" t="s">
        <v>334</v>
      </c>
      <c r="B136" s="114" t="s">
        <v>335</v>
      </c>
      <c r="C136" s="115" t="s">
        <v>205</v>
      </c>
      <c r="D136" s="116">
        <v>2521.41</v>
      </c>
      <c r="E136" s="116"/>
      <c r="F136" s="116">
        <v>2521.41</v>
      </c>
      <c r="G136" s="100">
        <f t="shared" si="1"/>
        <v>9</v>
      </c>
    </row>
    <row r="137" spans="1:7" ht="30" x14ac:dyDescent="0.2">
      <c r="A137" s="113" t="s">
        <v>336</v>
      </c>
      <c r="B137" s="114" t="s">
        <v>337</v>
      </c>
      <c r="C137" s="115" t="s">
        <v>205</v>
      </c>
      <c r="D137" s="116">
        <v>507.86</v>
      </c>
      <c r="E137" s="116"/>
      <c r="F137" s="116">
        <v>507.86</v>
      </c>
      <c r="G137" s="100">
        <f t="shared" si="1"/>
        <v>9</v>
      </c>
    </row>
    <row r="138" spans="1:7" ht="30" x14ac:dyDescent="0.2">
      <c r="A138" s="113" t="s">
        <v>338</v>
      </c>
      <c r="B138" s="114" t="s">
        <v>339</v>
      </c>
      <c r="C138" s="115" t="s">
        <v>205</v>
      </c>
      <c r="D138" s="116">
        <v>315.70999999999998</v>
      </c>
      <c r="E138" s="116"/>
      <c r="F138" s="116">
        <v>315.70999999999998</v>
      </c>
      <c r="G138" s="100">
        <f t="shared" ref="G138:G201" si="2">LEN(A138)</f>
        <v>9</v>
      </c>
    </row>
    <row r="139" spans="1:7" ht="30" x14ac:dyDescent="0.2">
      <c r="A139" s="113" t="s">
        <v>340</v>
      </c>
      <c r="B139" s="114" t="s">
        <v>341</v>
      </c>
      <c r="C139" s="115" t="s">
        <v>205</v>
      </c>
      <c r="D139" s="116">
        <v>649.08000000000004</v>
      </c>
      <c r="E139" s="116"/>
      <c r="F139" s="116">
        <v>649.08000000000004</v>
      </c>
      <c r="G139" s="100">
        <f t="shared" si="2"/>
        <v>9</v>
      </c>
    </row>
    <row r="140" spans="1:7" ht="30" x14ac:dyDescent="0.2">
      <c r="A140" s="113" t="s">
        <v>342</v>
      </c>
      <c r="B140" s="114" t="s">
        <v>343</v>
      </c>
      <c r="C140" s="115" t="s">
        <v>205</v>
      </c>
      <c r="D140" s="116">
        <v>527.66999999999996</v>
      </c>
      <c r="E140" s="116"/>
      <c r="F140" s="116">
        <v>527.66999999999996</v>
      </c>
      <c r="G140" s="100">
        <f t="shared" si="2"/>
        <v>9</v>
      </c>
    </row>
    <row r="141" spans="1:7" ht="30" x14ac:dyDescent="0.2">
      <c r="A141" s="113" t="s">
        <v>344</v>
      </c>
      <c r="B141" s="114" t="s">
        <v>345</v>
      </c>
      <c r="C141" s="115" t="s">
        <v>205</v>
      </c>
      <c r="D141" s="116">
        <v>544.91</v>
      </c>
      <c r="E141" s="116"/>
      <c r="F141" s="116">
        <v>544.91</v>
      </c>
      <c r="G141" s="100">
        <f t="shared" si="2"/>
        <v>9</v>
      </c>
    </row>
    <row r="142" spans="1:7" ht="30" x14ac:dyDescent="0.2">
      <c r="A142" s="113" t="s">
        <v>346</v>
      </c>
      <c r="B142" s="114" t="s">
        <v>347</v>
      </c>
      <c r="C142" s="115" t="s">
        <v>205</v>
      </c>
      <c r="D142" s="116">
        <v>804.69</v>
      </c>
      <c r="E142" s="116"/>
      <c r="F142" s="116">
        <v>804.69</v>
      </c>
      <c r="G142" s="100">
        <f t="shared" si="2"/>
        <v>9</v>
      </c>
    </row>
    <row r="143" spans="1:7" ht="30" x14ac:dyDescent="0.2">
      <c r="A143" s="113" t="s">
        <v>348</v>
      </c>
      <c r="B143" s="114" t="s">
        <v>349</v>
      </c>
      <c r="C143" s="115" t="s">
        <v>205</v>
      </c>
      <c r="D143" s="116">
        <v>1383.52</v>
      </c>
      <c r="E143" s="116"/>
      <c r="F143" s="116">
        <v>1383.52</v>
      </c>
      <c r="G143" s="100">
        <f t="shared" si="2"/>
        <v>9</v>
      </c>
    </row>
    <row r="144" spans="1:7" ht="30" x14ac:dyDescent="0.2">
      <c r="A144" s="113" t="s">
        <v>350</v>
      </c>
      <c r="B144" s="114" t="s">
        <v>351</v>
      </c>
      <c r="C144" s="115" t="s">
        <v>205</v>
      </c>
      <c r="D144" s="116">
        <v>978.51</v>
      </c>
      <c r="E144" s="116"/>
      <c r="F144" s="116">
        <v>978.51</v>
      </c>
      <c r="G144" s="100">
        <f t="shared" si="2"/>
        <v>9</v>
      </c>
    </row>
    <row r="145" spans="1:7" ht="30" x14ac:dyDescent="0.2">
      <c r="A145" s="113" t="s">
        <v>352</v>
      </c>
      <c r="B145" s="114" t="s">
        <v>353</v>
      </c>
      <c r="C145" s="115" t="s">
        <v>205</v>
      </c>
      <c r="D145" s="116">
        <v>1208.56</v>
      </c>
      <c r="E145" s="116"/>
      <c r="F145" s="116">
        <v>1208.56</v>
      </c>
      <c r="G145" s="100">
        <f t="shared" si="2"/>
        <v>9</v>
      </c>
    </row>
    <row r="146" spans="1:7" ht="30" x14ac:dyDescent="0.2">
      <c r="A146" s="113" t="s">
        <v>354</v>
      </c>
      <c r="B146" s="114" t="s">
        <v>355</v>
      </c>
      <c r="C146" s="115" t="s">
        <v>205</v>
      </c>
      <c r="D146" s="116">
        <v>1431.91</v>
      </c>
      <c r="E146" s="116"/>
      <c r="F146" s="116">
        <v>1431.91</v>
      </c>
      <c r="G146" s="100">
        <f t="shared" si="2"/>
        <v>9</v>
      </c>
    </row>
    <row r="147" spans="1:7" ht="30" x14ac:dyDescent="0.2">
      <c r="A147" s="113" t="s">
        <v>356</v>
      </c>
      <c r="B147" s="114" t="s">
        <v>357</v>
      </c>
      <c r="C147" s="115" t="s">
        <v>205</v>
      </c>
      <c r="D147" s="116">
        <v>1213.31</v>
      </c>
      <c r="E147" s="116"/>
      <c r="F147" s="116">
        <v>1213.31</v>
      </c>
      <c r="G147" s="100">
        <f t="shared" si="2"/>
        <v>9</v>
      </c>
    </row>
    <row r="148" spans="1:7" ht="30" x14ac:dyDescent="0.2">
      <c r="A148" s="113" t="s">
        <v>358</v>
      </c>
      <c r="B148" s="114" t="s">
        <v>359</v>
      </c>
      <c r="C148" s="115" t="s">
        <v>205</v>
      </c>
      <c r="D148" s="116">
        <v>476.91</v>
      </c>
      <c r="E148" s="116"/>
      <c r="F148" s="116">
        <v>476.91</v>
      </c>
      <c r="G148" s="100">
        <f t="shared" si="2"/>
        <v>9</v>
      </c>
    </row>
    <row r="149" spans="1:7" ht="30" x14ac:dyDescent="0.2">
      <c r="A149" s="113" t="s">
        <v>360</v>
      </c>
      <c r="B149" s="114" t="s">
        <v>361</v>
      </c>
      <c r="C149" s="115" t="s">
        <v>205</v>
      </c>
      <c r="D149" s="116">
        <v>825.75</v>
      </c>
      <c r="E149" s="116"/>
      <c r="F149" s="116">
        <v>825.75</v>
      </c>
      <c r="G149" s="100">
        <f t="shared" si="2"/>
        <v>9</v>
      </c>
    </row>
    <row r="150" spans="1:7" ht="30" x14ac:dyDescent="0.2">
      <c r="A150" s="113" t="s">
        <v>362</v>
      </c>
      <c r="B150" s="114" t="s">
        <v>363</v>
      </c>
      <c r="C150" s="115" t="s">
        <v>205</v>
      </c>
      <c r="D150" s="116">
        <v>1068.1600000000001</v>
      </c>
      <c r="E150" s="116"/>
      <c r="F150" s="116">
        <v>1068.1600000000001</v>
      </c>
      <c r="G150" s="100">
        <f t="shared" si="2"/>
        <v>9</v>
      </c>
    </row>
    <row r="151" spans="1:7" ht="30" x14ac:dyDescent="0.2">
      <c r="A151" s="113" t="s">
        <v>364</v>
      </c>
      <c r="B151" s="114" t="s">
        <v>365</v>
      </c>
      <c r="C151" s="115" t="s">
        <v>205</v>
      </c>
      <c r="D151" s="116">
        <v>1229.8399999999999</v>
      </c>
      <c r="E151" s="116"/>
      <c r="F151" s="116">
        <v>1229.8399999999999</v>
      </c>
      <c r="G151" s="100">
        <f t="shared" si="2"/>
        <v>9</v>
      </c>
    </row>
    <row r="152" spans="1:7" ht="30" x14ac:dyDescent="0.2">
      <c r="A152" s="113" t="s">
        <v>366</v>
      </c>
      <c r="B152" s="114" t="s">
        <v>367</v>
      </c>
      <c r="C152" s="115" t="s">
        <v>205</v>
      </c>
      <c r="D152" s="116">
        <v>2285.6799999999998</v>
      </c>
      <c r="E152" s="116"/>
      <c r="F152" s="116">
        <v>2285.6799999999998</v>
      </c>
      <c r="G152" s="100">
        <f t="shared" si="2"/>
        <v>9</v>
      </c>
    </row>
    <row r="153" spans="1:7" ht="30" x14ac:dyDescent="0.2">
      <c r="A153" s="113" t="s">
        <v>368</v>
      </c>
      <c r="B153" s="114" t="s">
        <v>369</v>
      </c>
      <c r="C153" s="115" t="s">
        <v>205</v>
      </c>
      <c r="D153" s="116">
        <v>872.26</v>
      </c>
      <c r="E153" s="116"/>
      <c r="F153" s="116">
        <v>872.26</v>
      </c>
      <c r="G153" s="100">
        <f t="shared" si="2"/>
        <v>9</v>
      </c>
    </row>
    <row r="154" spans="1:7" x14ac:dyDescent="0.2">
      <c r="A154" s="113" t="s">
        <v>370</v>
      </c>
      <c r="B154" s="114" t="s">
        <v>371</v>
      </c>
      <c r="C154" s="115" t="s">
        <v>228</v>
      </c>
      <c r="D154" s="116">
        <v>1400.42</v>
      </c>
      <c r="E154" s="116"/>
      <c r="F154" s="116">
        <v>1400.42</v>
      </c>
      <c r="G154" s="100">
        <f t="shared" si="2"/>
        <v>9</v>
      </c>
    </row>
    <row r="155" spans="1:7" x14ac:dyDescent="0.2">
      <c r="A155" s="113" t="s">
        <v>372</v>
      </c>
      <c r="B155" s="114" t="s">
        <v>373</v>
      </c>
      <c r="C155" s="115" t="s">
        <v>228</v>
      </c>
      <c r="D155" s="116">
        <v>1698.13</v>
      </c>
      <c r="E155" s="116"/>
      <c r="F155" s="116">
        <v>1698.13</v>
      </c>
      <c r="G155" s="100">
        <f t="shared" si="2"/>
        <v>9</v>
      </c>
    </row>
    <row r="156" spans="1:7" x14ac:dyDescent="0.2">
      <c r="A156" s="113" t="s">
        <v>374</v>
      </c>
      <c r="B156" s="114" t="s">
        <v>375</v>
      </c>
      <c r="C156" s="115" t="s">
        <v>205</v>
      </c>
      <c r="D156" s="116">
        <v>81.98</v>
      </c>
      <c r="E156" s="116"/>
      <c r="F156" s="116">
        <v>81.98</v>
      </c>
      <c r="G156" s="100">
        <f t="shared" si="2"/>
        <v>9</v>
      </c>
    </row>
    <row r="157" spans="1:7" x14ac:dyDescent="0.2">
      <c r="A157" s="113" t="s">
        <v>376</v>
      </c>
      <c r="B157" s="114" t="s">
        <v>377</v>
      </c>
      <c r="C157" s="115" t="s">
        <v>205</v>
      </c>
      <c r="D157" s="116">
        <v>160.66999999999999</v>
      </c>
      <c r="E157" s="116"/>
      <c r="F157" s="116">
        <v>160.66999999999999</v>
      </c>
      <c r="G157" s="100">
        <f t="shared" si="2"/>
        <v>9</v>
      </c>
    </row>
    <row r="158" spans="1:7" ht="45" x14ac:dyDescent="0.2">
      <c r="A158" s="113" t="s">
        <v>378</v>
      </c>
      <c r="B158" s="114" t="s">
        <v>379</v>
      </c>
      <c r="C158" s="115" t="s">
        <v>146</v>
      </c>
      <c r="D158" s="116">
        <v>3240.96</v>
      </c>
      <c r="E158" s="116"/>
      <c r="F158" s="116">
        <v>3240.96</v>
      </c>
      <c r="G158" s="100">
        <f t="shared" si="2"/>
        <v>9</v>
      </c>
    </row>
    <row r="159" spans="1:7" x14ac:dyDescent="0.2">
      <c r="A159" s="113" t="s">
        <v>380</v>
      </c>
      <c r="B159" s="114" t="s">
        <v>381</v>
      </c>
      <c r="C159" s="115" t="s">
        <v>382</v>
      </c>
      <c r="D159" s="116">
        <v>380.68</v>
      </c>
      <c r="E159" s="116"/>
      <c r="F159" s="116">
        <v>380.68</v>
      </c>
      <c r="G159" s="100">
        <f t="shared" si="2"/>
        <v>9</v>
      </c>
    </row>
    <row r="160" spans="1:7" ht="30" x14ac:dyDescent="0.2">
      <c r="A160" s="113" t="s">
        <v>383</v>
      </c>
      <c r="B160" s="114" t="s">
        <v>384</v>
      </c>
      <c r="C160" s="115" t="s">
        <v>382</v>
      </c>
      <c r="D160" s="116">
        <v>335.71</v>
      </c>
      <c r="E160" s="116"/>
      <c r="F160" s="116">
        <v>335.71</v>
      </c>
      <c r="G160" s="100">
        <f t="shared" si="2"/>
        <v>9</v>
      </c>
    </row>
    <row r="161" spans="1:7" x14ac:dyDescent="0.2">
      <c r="A161" s="113" t="s">
        <v>385</v>
      </c>
      <c r="B161" s="114" t="s">
        <v>386</v>
      </c>
      <c r="C161" s="115" t="s">
        <v>382</v>
      </c>
      <c r="D161" s="116">
        <v>297.02999999999997</v>
      </c>
      <c r="E161" s="116"/>
      <c r="F161" s="116">
        <v>297.02999999999997</v>
      </c>
      <c r="G161" s="100">
        <f t="shared" si="2"/>
        <v>9</v>
      </c>
    </row>
    <row r="162" spans="1:7" x14ac:dyDescent="0.2">
      <c r="A162" s="113" t="s">
        <v>387</v>
      </c>
      <c r="B162" s="114" t="s">
        <v>388</v>
      </c>
      <c r="C162" s="115" t="s">
        <v>382</v>
      </c>
      <c r="D162" s="116">
        <v>278.39999999999998</v>
      </c>
      <c r="E162" s="116"/>
      <c r="F162" s="116">
        <v>278.39999999999998</v>
      </c>
      <c r="G162" s="100">
        <f t="shared" si="2"/>
        <v>9</v>
      </c>
    </row>
    <row r="163" spans="1:7" x14ac:dyDescent="0.2">
      <c r="A163" s="113" t="s">
        <v>389</v>
      </c>
      <c r="B163" s="114" t="s">
        <v>390</v>
      </c>
      <c r="C163" s="115" t="s">
        <v>97</v>
      </c>
      <c r="D163" s="116">
        <v>2103.67</v>
      </c>
      <c r="E163" s="116"/>
      <c r="F163" s="116">
        <v>2103.67</v>
      </c>
      <c r="G163" s="100">
        <f t="shared" si="2"/>
        <v>9</v>
      </c>
    </row>
    <row r="164" spans="1:7" x14ac:dyDescent="0.2">
      <c r="A164" s="113" t="s">
        <v>391</v>
      </c>
      <c r="B164" s="114" t="s">
        <v>392</v>
      </c>
      <c r="C164" s="115" t="s">
        <v>393</v>
      </c>
      <c r="D164" s="116">
        <v>3200.2</v>
      </c>
      <c r="E164" s="116"/>
      <c r="F164" s="116">
        <v>3200.2</v>
      </c>
      <c r="G164" s="100">
        <f t="shared" si="2"/>
        <v>9</v>
      </c>
    </row>
    <row r="165" spans="1:7" x14ac:dyDescent="0.2">
      <c r="A165" s="113" t="s">
        <v>394</v>
      </c>
      <c r="B165" s="114" t="s">
        <v>395</v>
      </c>
      <c r="C165" s="115" t="s">
        <v>97</v>
      </c>
      <c r="D165" s="116">
        <v>352.73</v>
      </c>
      <c r="E165" s="116"/>
      <c r="F165" s="116">
        <v>352.73</v>
      </c>
      <c r="G165" s="100">
        <f t="shared" si="2"/>
        <v>9</v>
      </c>
    </row>
    <row r="166" spans="1:7" ht="30" x14ac:dyDescent="0.2">
      <c r="A166" s="113" t="s">
        <v>396</v>
      </c>
      <c r="B166" s="114" t="s">
        <v>397</v>
      </c>
      <c r="C166" s="115" t="s">
        <v>228</v>
      </c>
      <c r="D166" s="116">
        <v>1801.62</v>
      </c>
      <c r="E166" s="116"/>
      <c r="F166" s="116">
        <v>1801.62</v>
      </c>
      <c r="G166" s="100">
        <f t="shared" si="2"/>
        <v>9</v>
      </c>
    </row>
    <row r="167" spans="1:7" ht="30" x14ac:dyDescent="0.2">
      <c r="A167" s="113" t="s">
        <v>398</v>
      </c>
      <c r="B167" s="114" t="s">
        <v>399</v>
      </c>
      <c r="C167" s="115" t="s">
        <v>97</v>
      </c>
      <c r="D167" s="116">
        <v>1272.8</v>
      </c>
      <c r="E167" s="116">
        <v>439.2</v>
      </c>
      <c r="F167" s="116">
        <v>1712</v>
      </c>
      <c r="G167" s="100">
        <f t="shared" si="2"/>
        <v>9</v>
      </c>
    </row>
    <row r="168" spans="1:7" x14ac:dyDescent="0.2">
      <c r="A168" s="113" t="s">
        <v>400</v>
      </c>
      <c r="B168" s="114" t="s">
        <v>401</v>
      </c>
      <c r="C168" s="115" t="s">
        <v>97</v>
      </c>
      <c r="D168" s="116">
        <v>884.15</v>
      </c>
      <c r="E168" s="116"/>
      <c r="F168" s="116">
        <v>884.15</v>
      </c>
      <c r="G168" s="100">
        <f t="shared" si="2"/>
        <v>9</v>
      </c>
    </row>
    <row r="169" spans="1:7" x14ac:dyDescent="0.2">
      <c r="A169" s="113" t="s">
        <v>402</v>
      </c>
      <c r="B169" s="114" t="s">
        <v>403</v>
      </c>
      <c r="C169" s="115" t="s">
        <v>97</v>
      </c>
      <c r="D169" s="116">
        <v>5480.74</v>
      </c>
      <c r="E169" s="116"/>
      <c r="F169" s="116">
        <v>5480.74</v>
      </c>
      <c r="G169" s="100">
        <f t="shared" si="2"/>
        <v>9</v>
      </c>
    </row>
    <row r="170" spans="1:7" x14ac:dyDescent="0.2">
      <c r="A170" s="113" t="s">
        <v>404</v>
      </c>
      <c r="B170" s="114" t="s">
        <v>405</v>
      </c>
      <c r="C170" s="115" t="s">
        <v>97</v>
      </c>
      <c r="D170" s="116">
        <v>4045.34</v>
      </c>
      <c r="E170" s="116"/>
      <c r="F170" s="116">
        <v>4045.34</v>
      </c>
      <c r="G170" s="100">
        <f t="shared" si="2"/>
        <v>9</v>
      </c>
    </row>
    <row r="171" spans="1:7" x14ac:dyDescent="0.2">
      <c r="A171" s="113" t="s">
        <v>406</v>
      </c>
      <c r="B171" s="114" t="s">
        <v>407</v>
      </c>
      <c r="C171" s="115" t="s">
        <v>97</v>
      </c>
      <c r="D171" s="116">
        <v>6737.09</v>
      </c>
      <c r="E171" s="116"/>
      <c r="F171" s="116">
        <v>6737.09</v>
      </c>
      <c r="G171" s="100">
        <f t="shared" si="2"/>
        <v>9</v>
      </c>
    </row>
    <row r="172" spans="1:7" x14ac:dyDescent="0.2">
      <c r="A172" s="113" t="s">
        <v>408</v>
      </c>
      <c r="B172" s="114" t="s">
        <v>409</v>
      </c>
      <c r="C172" s="115"/>
      <c r="D172" s="116"/>
      <c r="E172" s="116"/>
      <c r="F172" s="116"/>
      <c r="G172" s="100">
        <f t="shared" si="2"/>
        <v>2</v>
      </c>
    </row>
    <row r="173" spans="1:7" x14ac:dyDescent="0.2">
      <c r="A173" s="113" t="s">
        <v>410</v>
      </c>
      <c r="B173" s="114" t="s">
        <v>411</v>
      </c>
      <c r="C173" s="115"/>
      <c r="D173" s="116"/>
      <c r="E173" s="116"/>
      <c r="F173" s="116"/>
      <c r="G173" s="100">
        <f t="shared" si="2"/>
        <v>5</v>
      </c>
    </row>
    <row r="174" spans="1:7" x14ac:dyDescent="0.2">
      <c r="A174" s="113" t="s">
        <v>412</v>
      </c>
      <c r="B174" s="114" t="s">
        <v>413</v>
      </c>
      <c r="C174" s="115" t="s">
        <v>149</v>
      </c>
      <c r="D174" s="116">
        <v>379.63</v>
      </c>
      <c r="E174" s="116">
        <v>108.12</v>
      </c>
      <c r="F174" s="116">
        <v>487.75</v>
      </c>
      <c r="G174" s="100">
        <f t="shared" si="2"/>
        <v>9</v>
      </c>
    </row>
    <row r="175" spans="1:7" x14ac:dyDescent="0.2">
      <c r="A175" s="113" t="s">
        <v>414</v>
      </c>
      <c r="B175" s="114" t="s">
        <v>415</v>
      </c>
      <c r="C175" s="115" t="s">
        <v>149</v>
      </c>
      <c r="D175" s="116">
        <v>588.08000000000004</v>
      </c>
      <c r="E175" s="116">
        <v>272.89</v>
      </c>
      <c r="F175" s="116">
        <v>860.97</v>
      </c>
      <c r="G175" s="100">
        <f t="shared" si="2"/>
        <v>9</v>
      </c>
    </row>
    <row r="176" spans="1:7" ht="30" x14ac:dyDescent="0.2">
      <c r="A176" s="113" t="s">
        <v>416</v>
      </c>
      <c r="B176" s="114" t="s">
        <v>417</v>
      </c>
      <c r="C176" s="115" t="s">
        <v>418</v>
      </c>
      <c r="D176" s="116">
        <v>773.54</v>
      </c>
      <c r="E176" s="116"/>
      <c r="F176" s="116">
        <v>773.54</v>
      </c>
      <c r="G176" s="100">
        <f t="shared" si="2"/>
        <v>9</v>
      </c>
    </row>
    <row r="177" spans="1:7" x14ac:dyDescent="0.2">
      <c r="A177" s="113" t="s">
        <v>419</v>
      </c>
      <c r="B177" s="114" t="s">
        <v>420</v>
      </c>
      <c r="C177" s="115" t="s">
        <v>149</v>
      </c>
      <c r="D177" s="116">
        <v>16.27</v>
      </c>
      <c r="E177" s="116">
        <v>5.95</v>
      </c>
      <c r="F177" s="116">
        <v>22.22</v>
      </c>
      <c r="G177" s="100">
        <f t="shared" si="2"/>
        <v>9</v>
      </c>
    </row>
    <row r="178" spans="1:7" x14ac:dyDescent="0.2">
      <c r="A178" s="113" t="s">
        <v>421</v>
      </c>
      <c r="B178" s="114" t="s">
        <v>422</v>
      </c>
      <c r="C178" s="115"/>
      <c r="D178" s="116"/>
      <c r="E178" s="116"/>
      <c r="F178" s="116"/>
      <c r="G178" s="100">
        <f t="shared" si="2"/>
        <v>5</v>
      </c>
    </row>
    <row r="179" spans="1:7" x14ac:dyDescent="0.2">
      <c r="A179" s="113" t="s">
        <v>423</v>
      </c>
      <c r="B179" s="114" t="s">
        <v>424</v>
      </c>
      <c r="C179" s="115" t="s">
        <v>418</v>
      </c>
      <c r="D179" s="116">
        <v>654.79999999999995</v>
      </c>
      <c r="E179" s="116">
        <v>68.89</v>
      </c>
      <c r="F179" s="116">
        <v>723.69</v>
      </c>
      <c r="G179" s="100">
        <f t="shared" si="2"/>
        <v>9</v>
      </c>
    </row>
    <row r="180" spans="1:7" ht="30" x14ac:dyDescent="0.2">
      <c r="A180" s="113" t="s">
        <v>425</v>
      </c>
      <c r="B180" s="114" t="s">
        <v>426</v>
      </c>
      <c r="C180" s="115" t="s">
        <v>418</v>
      </c>
      <c r="D180" s="116">
        <v>972.88</v>
      </c>
      <c r="E180" s="116">
        <v>115.51</v>
      </c>
      <c r="F180" s="116">
        <v>1088.3900000000001</v>
      </c>
      <c r="G180" s="100">
        <f t="shared" si="2"/>
        <v>9</v>
      </c>
    </row>
    <row r="181" spans="1:7" ht="45" x14ac:dyDescent="0.2">
      <c r="A181" s="113" t="s">
        <v>427</v>
      </c>
      <c r="B181" s="114" t="s">
        <v>428</v>
      </c>
      <c r="C181" s="115" t="s">
        <v>418</v>
      </c>
      <c r="D181" s="116">
        <v>943.5</v>
      </c>
      <c r="E181" s="116">
        <v>115.51</v>
      </c>
      <c r="F181" s="116">
        <v>1059.01</v>
      </c>
      <c r="G181" s="100">
        <f t="shared" si="2"/>
        <v>9</v>
      </c>
    </row>
    <row r="182" spans="1:7" x14ac:dyDescent="0.2">
      <c r="A182" s="113" t="s">
        <v>429</v>
      </c>
      <c r="B182" s="114" t="s">
        <v>430</v>
      </c>
      <c r="C182" s="115" t="s">
        <v>418</v>
      </c>
      <c r="D182" s="116">
        <v>617.44000000000005</v>
      </c>
      <c r="E182" s="116">
        <v>68.89</v>
      </c>
      <c r="F182" s="116">
        <v>686.33</v>
      </c>
      <c r="G182" s="100">
        <f t="shared" si="2"/>
        <v>9</v>
      </c>
    </row>
    <row r="183" spans="1:7" x14ac:dyDescent="0.2">
      <c r="A183" s="113" t="s">
        <v>431</v>
      </c>
      <c r="B183" s="114" t="s">
        <v>432</v>
      </c>
      <c r="C183" s="115" t="s">
        <v>418</v>
      </c>
      <c r="D183" s="116">
        <v>548.45000000000005</v>
      </c>
      <c r="E183" s="116">
        <v>22.96</v>
      </c>
      <c r="F183" s="116">
        <v>571.41</v>
      </c>
      <c r="G183" s="100">
        <f t="shared" si="2"/>
        <v>9</v>
      </c>
    </row>
    <row r="184" spans="1:7" x14ac:dyDescent="0.2">
      <c r="A184" s="113" t="s">
        <v>433</v>
      </c>
      <c r="B184" s="114" t="s">
        <v>434</v>
      </c>
      <c r="C184" s="115"/>
      <c r="D184" s="116"/>
      <c r="E184" s="116"/>
      <c r="F184" s="116"/>
      <c r="G184" s="100">
        <f t="shared" si="2"/>
        <v>5</v>
      </c>
    </row>
    <row r="185" spans="1:7" x14ac:dyDescent="0.2">
      <c r="A185" s="113" t="s">
        <v>435</v>
      </c>
      <c r="B185" s="114" t="s">
        <v>436</v>
      </c>
      <c r="C185" s="115" t="s">
        <v>149</v>
      </c>
      <c r="D185" s="116">
        <v>0.59</v>
      </c>
      <c r="E185" s="116">
        <v>1.69</v>
      </c>
      <c r="F185" s="116">
        <v>2.2799999999999998</v>
      </c>
      <c r="G185" s="100">
        <f t="shared" si="2"/>
        <v>9</v>
      </c>
    </row>
    <row r="186" spans="1:7" x14ac:dyDescent="0.2">
      <c r="A186" s="113" t="s">
        <v>437</v>
      </c>
      <c r="B186" s="114" t="s">
        <v>438</v>
      </c>
      <c r="C186" s="115" t="s">
        <v>149</v>
      </c>
      <c r="D186" s="116">
        <v>5</v>
      </c>
      <c r="E186" s="116">
        <v>16.649999999999999</v>
      </c>
      <c r="F186" s="116">
        <v>21.65</v>
      </c>
      <c r="G186" s="100">
        <f t="shared" si="2"/>
        <v>9</v>
      </c>
    </row>
    <row r="187" spans="1:7" x14ac:dyDescent="0.2">
      <c r="A187" s="113" t="s">
        <v>39</v>
      </c>
      <c r="B187" s="114" t="s">
        <v>439</v>
      </c>
      <c r="C187" s="115" t="s">
        <v>149</v>
      </c>
      <c r="D187" s="116">
        <v>18.239999999999998</v>
      </c>
      <c r="E187" s="116">
        <v>24.81</v>
      </c>
      <c r="F187" s="116">
        <v>43.05</v>
      </c>
      <c r="G187" s="100">
        <f t="shared" si="2"/>
        <v>9</v>
      </c>
    </row>
    <row r="188" spans="1:7" x14ac:dyDescent="0.2">
      <c r="A188" s="113" t="s">
        <v>440</v>
      </c>
      <c r="B188" s="114" t="s">
        <v>441</v>
      </c>
      <c r="C188" s="115" t="s">
        <v>149</v>
      </c>
      <c r="D188" s="116">
        <v>55.41</v>
      </c>
      <c r="E188" s="116">
        <v>44.99</v>
      </c>
      <c r="F188" s="116">
        <v>100.4</v>
      </c>
      <c r="G188" s="100">
        <f t="shared" si="2"/>
        <v>9</v>
      </c>
    </row>
    <row r="189" spans="1:7" x14ac:dyDescent="0.2">
      <c r="A189" s="113" t="s">
        <v>442</v>
      </c>
      <c r="B189" s="114" t="s">
        <v>443</v>
      </c>
      <c r="C189" s="115" t="s">
        <v>149</v>
      </c>
      <c r="D189" s="116">
        <v>55.41</v>
      </c>
      <c r="E189" s="116">
        <v>44.69</v>
      </c>
      <c r="F189" s="116">
        <v>100.1</v>
      </c>
      <c r="G189" s="100">
        <f t="shared" si="2"/>
        <v>9</v>
      </c>
    </row>
    <row r="190" spans="1:7" ht="30" x14ac:dyDescent="0.2">
      <c r="A190" s="113" t="s">
        <v>444</v>
      </c>
      <c r="B190" s="114" t="s">
        <v>445</v>
      </c>
      <c r="C190" s="115" t="s">
        <v>446</v>
      </c>
      <c r="D190" s="116">
        <v>38.6</v>
      </c>
      <c r="E190" s="116">
        <v>0.84</v>
      </c>
      <c r="F190" s="116">
        <v>39.44</v>
      </c>
      <c r="G190" s="100">
        <f t="shared" si="2"/>
        <v>9</v>
      </c>
    </row>
    <row r="191" spans="1:7" x14ac:dyDescent="0.2">
      <c r="A191" s="113" t="s">
        <v>447</v>
      </c>
      <c r="B191" s="114" t="s">
        <v>448</v>
      </c>
      <c r="C191" s="115" t="s">
        <v>149</v>
      </c>
      <c r="D191" s="116">
        <v>12.49</v>
      </c>
      <c r="E191" s="116">
        <v>3.37</v>
      </c>
      <c r="F191" s="116">
        <v>15.86</v>
      </c>
      <c r="G191" s="100">
        <f t="shared" si="2"/>
        <v>9</v>
      </c>
    </row>
    <row r="192" spans="1:7" x14ac:dyDescent="0.2">
      <c r="A192" s="113" t="s">
        <v>449</v>
      </c>
      <c r="B192" s="114" t="s">
        <v>450</v>
      </c>
      <c r="C192" s="115" t="s">
        <v>149</v>
      </c>
      <c r="D192" s="116">
        <v>88.31</v>
      </c>
      <c r="E192" s="116">
        <v>32.18</v>
      </c>
      <c r="F192" s="116">
        <v>120.49</v>
      </c>
      <c r="G192" s="100">
        <f t="shared" si="2"/>
        <v>9</v>
      </c>
    </row>
    <row r="193" spans="1:7" x14ac:dyDescent="0.2">
      <c r="A193" s="113" t="s">
        <v>451</v>
      </c>
      <c r="B193" s="114" t="s">
        <v>452</v>
      </c>
      <c r="C193" s="115" t="s">
        <v>149</v>
      </c>
      <c r="D193" s="116">
        <v>86.16</v>
      </c>
      <c r="E193" s="116">
        <v>32.18</v>
      </c>
      <c r="F193" s="116">
        <v>118.34</v>
      </c>
      <c r="G193" s="100">
        <f t="shared" si="2"/>
        <v>9</v>
      </c>
    </row>
    <row r="194" spans="1:7" x14ac:dyDescent="0.2">
      <c r="A194" s="113" t="s">
        <v>453</v>
      </c>
      <c r="B194" s="114" t="s">
        <v>454</v>
      </c>
      <c r="C194" s="115" t="s">
        <v>149</v>
      </c>
      <c r="D194" s="116">
        <v>101.26</v>
      </c>
      <c r="E194" s="116">
        <v>32.18</v>
      </c>
      <c r="F194" s="116">
        <v>133.44</v>
      </c>
      <c r="G194" s="100">
        <f t="shared" si="2"/>
        <v>9</v>
      </c>
    </row>
    <row r="195" spans="1:7" ht="30" x14ac:dyDescent="0.2">
      <c r="A195" s="113" t="s">
        <v>455</v>
      </c>
      <c r="B195" s="114" t="s">
        <v>456</v>
      </c>
      <c r="C195" s="115" t="s">
        <v>228</v>
      </c>
      <c r="D195" s="116">
        <v>57.41</v>
      </c>
      <c r="E195" s="116">
        <v>37.119999999999997</v>
      </c>
      <c r="F195" s="116">
        <v>94.53</v>
      </c>
      <c r="G195" s="100">
        <f t="shared" si="2"/>
        <v>9</v>
      </c>
    </row>
    <row r="196" spans="1:7" x14ac:dyDescent="0.2">
      <c r="A196" s="113" t="s">
        <v>457</v>
      </c>
      <c r="B196" s="114" t="s">
        <v>458</v>
      </c>
      <c r="C196" s="115"/>
      <c r="D196" s="116"/>
      <c r="E196" s="116"/>
      <c r="F196" s="116"/>
      <c r="G196" s="100">
        <f t="shared" si="2"/>
        <v>5</v>
      </c>
    </row>
    <row r="197" spans="1:7" ht="30" x14ac:dyDescent="0.2">
      <c r="A197" s="113" t="s">
        <v>38</v>
      </c>
      <c r="B197" s="114" t="s">
        <v>459</v>
      </c>
      <c r="C197" s="115" t="s">
        <v>205</v>
      </c>
      <c r="D197" s="116"/>
      <c r="E197" s="116">
        <v>10.3</v>
      </c>
      <c r="F197" s="116">
        <v>10.3</v>
      </c>
      <c r="G197" s="100">
        <f t="shared" si="2"/>
        <v>9</v>
      </c>
    </row>
    <row r="198" spans="1:7" ht="30" x14ac:dyDescent="0.2">
      <c r="A198" s="113" t="s">
        <v>460</v>
      </c>
      <c r="B198" s="114" t="s">
        <v>461</v>
      </c>
      <c r="C198" s="115" t="s">
        <v>205</v>
      </c>
      <c r="D198" s="116"/>
      <c r="E198" s="116">
        <v>26</v>
      </c>
      <c r="F198" s="116">
        <v>26</v>
      </c>
      <c r="G198" s="100">
        <f t="shared" si="2"/>
        <v>9</v>
      </c>
    </row>
    <row r="199" spans="1:7" ht="30" x14ac:dyDescent="0.2">
      <c r="A199" s="113" t="s">
        <v>462</v>
      </c>
      <c r="B199" s="114" t="s">
        <v>463</v>
      </c>
      <c r="C199" s="115" t="s">
        <v>149</v>
      </c>
      <c r="D199" s="116"/>
      <c r="E199" s="116">
        <v>10.3</v>
      </c>
      <c r="F199" s="116">
        <v>10.3</v>
      </c>
      <c r="G199" s="100">
        <f t="shared" si="2"/>
        <v>9</v>
      </c>
    </row>
    <row r="200" spans="1:7" ht="30" x14ac:dyDescent="0.2">
      <c r="A200" s="113" t="s">
        <v>464</v>
      </c>
      <c r="B200" s="114" t="s">
        <v>465</v>
      </c>
      <c r="C200" s="115" t="s">
        <v>149</v>
      </c>
      <c r="D200" s="116"/>
      <c r="E200" s="116">
        <v>26</v>
      </c>
      <c r="F200" s="116">
        <v>26</v>
      </c>
      <c r="G200" s="100">
        <f t="shared" si="2"/>
        <v>9</v>
      </c>
    </row>
    <row r="201" spans="1:7" ht="30" x14ac:dyDescent="0.2">
      <c r="A201" s="113" t="s">
        <v>466</v>
      </c>
      <c r="B201" s="114" t="s">
        <v>467</v>
      </c>
      <c r="C201" s="115" t="s">
        <v>418</v>
      </c>
      <c r="D201" s="116">
        <v>1834.89</v>
      </c>
      <c r="E201" s="116"/>
      <c r="F201" s="116">
        <v>1834.89</v>
      </c>
      <c r="G201" s="100">
        <f t="shared" si="2"/>
        <v>9</v>
      </c>
    </row>
    <row r="202" spans="1:7" x14ac:dyDescent="0.2">
      <c r="A202" s="113" t="s">
        <v>468</v>
      </c>
      <c r="B202" s="114" t="s">
        <v>469</v>
      </c>
      <c r="C202" s="115" t="s">
        <v>470</v>
      </c>
      <c r="D202" s="116">
        <v>19.8</v>
      </c>
      <c r="E202" s="116">
        <v>4.05</v>
      </c>
      <c r="F202" s="116">
        <v>23.85</v>
      </c>
      <c r="G202" s="100">
        <f t="shared" ref="G202:G265" si="3">LEN(A202)</f>
        <v>9</v>
      </c>
    </row>
    <row r="203" spans="1:7" x14ac:dyDescent="0.2">
      <c r="A203" s="113" t="s">
        <v>471</v>
      </c>
      <c r="B203" s="114" t="s">
        <v>472</v>
      </c>
      <c r="C203" s="115" t="s">
        <v>446</v>
      </c>
      <c r="D203" s="116">
        <v>8.25</v>
      </c>
      <c r="E203" s="116">
        <v>4.05</v>
      </c>
      <c r="F203" s="116">
        <v>12.3</v>
      </c>
      <c r="G203" s="100">
        <f t="shared" si="3"/>
        <v>9</v>
      </c>
    </row>
    <row r="204" spans="1:7" x14ac:dyDescent="0.2">
      <c r="A204" s="113" t="s">
        <v>473</v>
      </c>
      <c r="B204" s="114" t="s">
        <v>474</v>
      </c>
      <c r="C204" s="115"/>
      <c r="D204" s="116"/>
      <c r="E204" s="116"/>
      <c r="F204" s="116"/>
      <c r="G204" s="100">
        <f t="shared" si="3"/>
        <v>5</v>
      </c>
    </row>
    <row r="205" spans="1:7" ht="30" x14ac:dyDescent="0.2">
      <c r="A205" s="113" t="s">
        <v>475</v>
      </c>
      <c r="B205" s="114" t="s">
        <v>476</v>
      </c>
      <c r="C205" s="115" t="s">
        <v>418</v>
      </c>
      <c r="D205" s="116">
        <v>8168.96</v>
      </c>
      <c r="E205" s="116">
        <v>2889</v>
      </c>
      <c r="F205" s="116">
        <v>11057.96</v>
      </c>
      <c r="G205" s="100">
        <f t="shared" si="3"/>
        <v>9</v>
      </c>
    </row>
    <row r="206" spans="1:7" ht="30" x14ac:dyDescent="0.2">
      <c r="A206" s="113" t="s">
        <v>477</v>
      </c>
      <c r="B206" s="114" t="s">
        <v>478</v>
      </c>
      <c r="C206" s="115" t="s">
        <v>418</v>
      </c>
      <c r="D206" s="116">
        <v>16413.400000000001</v>
      </c>
      <c r="E206" s="116">
        <v>2889</v>
      </c>
      <c r="F206" s="116">
        <v>19302.400000000001</v>
      </c>
      <c r="G206" s="100">
        <f t="shared" si="3"/>
        <v>9</v>
      </c>
    </row>
    <row r="207" spans="1:7" x14ac:dyDescent="0.2">
      <c r="A207" s="113" t="s">
        <v>479</v>
      </c>
      <c r="B207" s="114" t="s">
        <v>480</v>
      </c>
      <c r="C207" s="115"/>
      <c r="D207" s="116"/>
      <c r="E207" s="116"/>
      <c r="F207" s="116"/>
      <c r="G207" s="100">
        <f t="shared" si="3"/>
        <v>5</v>
      </c>
    </row>
    <row r="208" spans="1:7" x14ac:dyDescent="0.2">
      <c r="A208" s="113" t="s">
        <v>481</v>
      </c>
      <c r="B208" s="114" t="s">
        <v>482</v>
      </c>
      <c r="C208" s="115" t="s">
        <v>149</v>
      </c>
      <c r="D208" s="116">
        <v>770.75</v>
      </c>
      <c r="E208" s="116">
        <v>77.5</v>
      </c>
      <c r="F208" s="116">
        <v>848.25</v>
      </c>
      <c r="G208" s="100">
        <f t="shared" si="3"/>
        <v>9</v>
      </c>
    </row>
    <row r="209" spans="1:7" x14ac:dyDescent="0.2">
      <c r="A209" s="113" t="s">
        <v>483</v>
      </c>
      <c r="B209" s="114" t="s">
        <v>484</v>
      </c>
      <c r="C209" s="115" t="s">
        <v>149</v>
      </c>
      <c r="D209" s="116">
        <v>398.1</v>
      </c>
      <c r="E209" s="116">
        <v>21.93</v>
      </c>
      <c r="F209" s="116">
        <v>420.03</v>
      </c>
      <c r="G209" s="100">
        <f t="shared" si="3"/>
        <v>9</v>
      </c>
    </row>
    <row r="210" spans="1:7" x14ac:dyDescent="0.2">
      <c r="A210" s="113" t="s">
        <v>7</v>
      </c>
      <c r="B210" s="114" t="s">
        <v>485</v>
      </c>
      <c r="C210" s="115" t="s">
        <v>149</v>
      </c>
      <c r="D210" s="116">
        <v>124.92</v>
      </c>
      <c r="E210" s="116">
        <v>44.24</v>
      </c>
      <c r="F210" s="116">
        <v>169.16</v>
      </c>
      <c r="G210" s="100">
        <f t="shared" si="3"/>
        <v>9</v>
      </c>
    </row>
    <row r="211" spans="1:7" x14ac:dyDescent="0.2">
      <c r="A211" s="113" t="s">
        <v>486</v>
      </c>
      <c r="B211" s="114" t="s">
        <v>487</v>
      </c>
      <c r="C211" s="115"/>
      <c r="D211" s="116"/>
      <c r="E211" s="116"/>
      <c r="F211" s="116"/>
      <c r="G211" s="100">
        <f t="shared" si="3"/>
        <v>5</v>
      </c>
    </row>
    <row r="212" spans="1:7" ht="30" x14ac:dyDescent="0.2">
      <c r="A212" s="113" t="s">
        <v>488</v>
      </c>
      <c r="B212" s="114" t="s">
        <v>489</v>
      </c>
      <c r="C212" s="115" t="s">
        <v>149</v>
      </c>
      <c r="D212" s="116">
        <v>2.4</v>
      </c>
      <c r="E212" s="116">
        <v>4.22</v>
      </c>
      <c r="F212" s="116">
        <v>6.62</v>
      </c>
      <c r="G212" s="100">
        <f t="shared" si="3"/>
        <v>9</v>
      </c>
    </row>
    <row r="213" spans="1:7" ht="45" x14ac:dyDescent="0.2">
      <c r="A213" s="113" t="s">
        <v>490</v>
      </c>
      <c r="B213" s="114" t="s">
        <v>491</v>
      </c>
      <c r="C213" s="115" t="s">
        <v>149</v>
      </c>
      <c r="D213" s="116">
        <v>3.85</v>
      </c>
      <c r="E213" s="116">
        <v>0.13</v>
      </c>
      <c r="F213" s="116">
        <v>3.98</v>
      </c>
      <c r="G213" s="100">
        <f t="shared" si="3"/>
        <v>9</v>
      </c>
    </row>
    <row r="214" spans="1:7" ht="45" x14ac:dyDescent="0.2">
      <c r="A214" s="113" t="s">
        <v>492</v>
      </c>
      <c r="B214" s="114" t="s">
        <v>493</v>
      </c>
      <c r="C214" s="115" t="s">
        <v>149</v>
      </c>
      <c r="D214" s="116">
        <v>4.1500000000000004</v>
      </c>
      <c r="E214" s="116">
        <v>0.13</v>
      </c>
      <c r="F214" s="116">
        <v>4.28</v>
      </c>
      <c r="G214" s="100">
        <f t="shared" si="3"/>
        <v>9</v>
      </c>
    </row>
    <row r="215" spans="1:7" x14ac:dyDescent="0.2">
      <c r="A215" s="113" t="s">
        <v>494</v>
      </c>
      <c r="B215" s="114" t="s">
        <v>495</v>
      </c>
      <c r="C215" s="115" t="s">
        <v>228</v>
      </c>
      <c r="D215" s="116">
        <v>75.45</v>
      </c>
      <c r="E215" s="116">
        <v>7.59</v>
      </c>
      <c r="F215" s="116">
        <v>83.04</v>
      </c>
      <c r="G215" s="100">
        <f t="shared" si="3"/>
        <v>9</v>
      </c>
    </row>
    <row r="216" spans="1:7" x14ac:dyDescent="0.2">
      <c r="A216" s="113" t="s">
        <v>496</v>
      </c>
      <c r="B216" s="114" t="s">
        <v>497</v>
      </c>
      <c r="C216" s="115" t="s">
        <v>228</v>
      </c>
      <c r="D216" s="116">
        <v>88.87</v>
      </c>
      <c r="E216" s="116">
        <v>8.94</v>
      </c>
      <c r="F216" s="116">
        <v>97.81</v>
      </c>
      <c r="G216" s="100">
        <f t="shared" si="3"/>
        <v>9</v>
      </c>
    </row>
    <row r="217" spans="1:7" x14ac:dyDescent="0.2">
      <c r="A217" s="113" t="s">
        <v>498</v>
      </c>
      <c r="B217" s="114" t="s">
        <v>499</v>
      </c>
      <c r="C217" s="115"/>
      <c r="D217" s="116"/>
      <c r="E217" s="116"/>
      <c r="F217" s="116"/>
      <c r="G217" s="100">
        <f t="shared" si="3"/>
        <v>5</v>
      </c>
    </row>
    <row r="218" spans="1:7" x14ac:dyDescent="0.2">
      <c r="A218" s="113" t="s">
        <v>500</v>
      </c>
      <c r="B218" s="114" t="s">
        <v>501</v>
      </c>
      <c r="C218" s="115" t="s">
        <v>149</v>
      </c>
      <c r="D218" s="116">
        <v>10.06</v>
      </c>
      <c r="E218" s="116">
        <v>4.8600000000000003</v>
      </c>
      <c r="F218" s="116">
        <v>14.92</v>
      </c>
      <c r="G218" s="100">
        <f t="shared" si="3"/>
        <v>9</v>
      </c>
    </row>
    <row r="219" spans="1:7" x14ac:dyDescent="0.2">
      <c r="A219" s="113" t="s">
        <v>502</v>
      </c>
      <c r="B219" s="114" t="s">
        <v>503</v>
      </c>
      <c r="C219" s="115" t="s">
        <v>205</v>
      </c>
      <c r="D219" s="116">
        <v>0.95</v>
      </c>
      <c r="E219" s="116">
        <v>0.34</v>
      </c>
      <c r="F219" s="116">
        <v>1.29</v>
      </c>
      <c r="G219" s="100">
        <f t="shared" si="3"/>
        <v>9</v>
      </c>
    </row>
    <row r="220" spans="1:7" x14ac:dyDescent="0.2">
      <c r="A220" s="113" t="s">
        <v>504</v>
      </c>
      <c r="B220" s="114" t="s">
        <v>505</v>
      </c>
      <c r="C220" s="115" t="s">
        <v>205</v>
      </c>
      <c r="D220" s="116">
        <v>0.95</v>
      </c>
      <c r="E220" s="116">
        <v>0.34</v>
      </c>
      <c r="F220" s="116">
        <v>1.29</v>
      </c>
      <c r="G220" s="100">
        <f t="shared" si="3"/>
        <v>9</v>
      </c>
    </row>
    <row r="221" spans="1:7" x14ac:dyDescent="0.2">
      <c r="A221" s="113" t="s">
        <v>506</v>
      </c>
      <c r="B221" s="114" t="s">
        <v>507</v>
      </c>
      <c r="C221" s="115" t="s">
        <v>149</v>
      </c>
      <c r="D221" s="116">
        <v>0.99</v>
      </c>
      <c r="E221" s="116">
        <v>0.69</v>
      </c>
      <c r="F221" s="116">
        <v>1.68</v>
      </c>
      <c r="G221" s="100">
        <f t="shared" si="3"/>
        <v>9</v>
      </c>
    </row>
    <row r="222" spans="1:7" x14ac:dyDescent="0.2">
      <c r="A222" s="113" t="s">
        <v>508</v>
      </c>
      <c r="B222" s="114" t="s">
        <v>509</v>
      </c>
      <c r="C222" s="115"/>
      <c r="D222" s="116"/>
      <c r="E222" s="116"/>
      <c r="F222" s="116"/>
      <c r="G222" s="100">
        <f t="shared" si="3"/>
        <v>2</v>
      </c>
    </row>
    <row r="223" spans="1:7" x14ac:dyDescent="0.2">
      <c r="A223" s="113" t="s">
        <v>510</v>
      </c>
      <c r="B223" s="114" t="s">
        <v>511</v>
      </c>
      <c r="C223" s="115"/>
      <c r="D223" s="116"/>
      <c r="E223" s="116"/>
      <c r="F223" s="116"/>
      <c r="G223" s="100">
        <f t="shared" si="3"/>
        <v>5</v>
      </c>
    </row>
    <row r="224" spans="1:7" x14ac:dyDescent="0.2">
      <c r="A224" s="113" t="s">
        <v>512</v>
      </c>
      <c r="B224" s="114" t="s">
        <v>513</v>
      </c>
      <c r="C224" s="115" t="s">
        <v>228</v>
      </c>
      <c r="D224" s="116"/>
      <c r="E224" s="116">
        <v>185.57</v>
      </c>
      <c r="F224" s="116">
        <v>185.57</v>
      </c>
      <c r="G224" s="100">
        <f t="shared" si="3"/>
        <v>9</v>
      </c>
    </row>
    <row r="225" spans="1:7" x14ac:dyDescent="0.2">
      <c r="A225" s="113" t="s">
        <v>40</v>
      </c>
      <c r="B225" s="114" t="s">
        <v>514</v>
      </c>
      <c r="C225" s="115" t="s">
        <v>228</v>
      </c>
      <c r="D225" s="116"/>
      <c r="E225" s="116">
        <v>337.4</v>
      </c>
      <c r="F225" s="116">
        <v>337.4</v>
      </c>
      <c r="G225" s="100">
        <f t="shared" si="3"/>
        <v>9</v>
      </c>
    </row>
    <row r="226" spans="1:7" x14ac:dyDescent="0.2">
      <c r="A226" s="113" t="s">
        <v>515</v>
      </c>
      <c r="B226" s="114" t="s">
        <v>516</v>
      </c>
      <c r="C226" s="115" t="s">
        <v>149</v>
      </c>
      <c r="D226" s="116"/>
      <c r="E226" s="116">
        <v>25.31</v>
      </c>
      <c r="F226" s="116">
        <v>25.31</v>
      </c>
      <c r="G226" s="100">
        <f t="shared" si="3"/>
        <v>9</v>
      </c>
    </row>
    <row r="227" spans="1:7" ht="45" x14ac:dyDescent="0.2">
      <c r="A227" s="113" t="s">
        <v>517</v>
      </c>
      <c r="B227" s="114" t="s">
        <v>518</v>
      </c>
      <c r="C227" s="115" t="s">
        <v>228</v>
      </c>
      <c r="D227" s="116">
        <v>429.85</v>
      </c>
      <c r="E227" s="116">
        <v>101.22</v>
      </c>
      <c r="F227" s="116">
        <v>531.07000000000005</v>
      </c>
      <c r="G227" s="100">
        <f t="shared" si="3"/>
        <v>9</v>
      </c>
    </row>
    <row r="228" spans="1:7" ht="30" x14ac:dyDescent="0.2">
      <c r="A228" s="113" t="s">
        <v>519</v>
      </c>
      <c r="B228" s="114" t="s">
        <v>520</v>
      </c>
      <c r="C228" s="115" t="s">
        <v>228</v>
      </c>
      <c r="D228" s="116">
        <v>409.34</v>
      </c>
      <c r="E228" s="116">
        <v>101.22</v>
      </c>
      <c r="F228" s="116">
        <v>510.56</v>
      </c>
      <c r="G228" s="100">
        <f t="shared" si="3"/>
        <v>9</v>
      </c>
    </row>
    <row r="229" spans="1:7" ht="45" x14ac:dyDescent="0.2">
      <c r="A229" s="113" t="s">
        <v>521</v>
      </c>
      <c r="B229" s="114" t="s">
        <v>522</v>
      </c>
      <c r="C229" s="115" t="s">
        <v>228</v>
      </c>
      <c r="D229" s="116">
        <v>225.18</v>
      </c>
      <c r="E229" s="116">
        <v>67.48</v>
      </c>
      <c r="F229" s="116">
        <v>292.66000000000003</v>
      </c>
      <c r="G229" s="100">
        <f t="shared" si="3"/>
        <v>9</v>
      </c>
    </row>
    <row r="230" spans="1:7" ht="30" x14ac:dyDescent="0.2">
      <c r="A230" s="113" t="s">
        <v>523</v>
      </c>
      <c r="B230" s="114" t="s">
        <v>524</v>
      </c>
      <c r="C230" s="115" t="s">
        <v>228</v>
      </c>
      <c r="D230" s="116">
        <v>204.67</v>
      </c>
      <c r="E230" s="116">
        <v>67.48</v>
      </c>
      <c r="F230" s="116">
        <v>272.14999999999998</v>
      </c>
      <c r="G230" s="100">
        <f t="shared" si="3"/>
        <v>9</v>
      </c>
    </row>
    <row r="231" spans="1:7" ht="45" x14ac:dyDescent="0.2">
      <c r="A231" s="113" t="s">
        <v>525</v>
      </c>
      <c r="B231" s="114" t="s">
        <v>526</v>
      </c>
      <c r="C231" s="115" t="s">
        <v>149</v>
      </c>
      <c r="D231" s="116">
        <v>22.06</v>
      </c>
      <c r="E231" s="116">
        <v>6.75</v>
      </c>
      <c r="F231" s="116">
        <v>28.81</v>
      </c>
      <c r="G231" s="100">
        <f t="shared" si="3"/>
        <v>9</v>
      </c>
    </row>
    <row r="232" spans="1:7" ht="30" x14ac:dyDescent="0.2">
      <c r="A232" s="113" t="s">
        <v>527</v>
      </c>
      <c r="B232" s="114" t="s">
        <v>528</v>
      </c>
      <c r="C232" s="115" t="s">
        <v>149</v>
      </c>
      <c r="D232" s="116">
        <v>20.47</v>
      </c>
      <c r="E232" s="116">
        <v>6.75</v>
      </c>
      <c r="F232" s="116">
        <v>27.22</v>
      </c>
      <c r="G232" s="100">
        <f t="shared" si="3"/>
        <v>9</v>
      </c>
    </row>
    <row r="233" spans="1:7" ht="45" x14ac:dyDescent="0.2">
      <c r="A233" s="113" t="s">
        <v>529</v>
      </c>
      <c r="B233" s="114" t="s">
        <v>530</v>
      </c>
      <c r="C233" s="115" t="s">
        <v>228</v>
      </c>
      <c r="D233" s="116">
        <v>220.55</v>
      </c>
      <c r="E233" s="116">
        <v>67.48</v>
      </c>
      <c r="F233" s="116">
        <v>288.02999999999997</v>
      </c>
      <c r="G233" s="100">
        <f t="shared" si="3"/>
        <v>9</v>
      </c>
    </row>
    <row r="234" spans="1:7" ht="30" x14ac:dyDescent="0.2">
      <c r="A234" s="113" t="s">
        <v>531</v>
      </c>
      <c r="B234" s="114" t="s">
        <v>532</v>
      </c>
      <c r="C234" s="115" t="s">
        <v>228</v>
      </c>
      <c r="D234" s="116">
        <v>204.67</v>
      </c>
      <c r="E234" s="116">
        <v>67.48</v>
      </c>
      <c r="F234" s="116">
        <v>272.14999999999998</v>
      </c>
      <c r="G234" s="100">
        <f t="shared" si="3"/>
        <v>9</v>
      </c>
    </row>
    <row r="235" spans="1:7" x14ac:dyDescent="0.2">
      <c r="A235" s="113" t="s">
        <v>533</v>
      </c>
      <c r="B235" s="114" t="s">
        <v>534</v>
      </c>
      <c r="C235" s="115"/>
      <c r="D235" s="116"/>
      <c r="E235" s="116"/>
      <c r="F235" s="116"/>
      <c r="G235" s="100">
        <f t="shared" si="3"/>
        <v>5</v>
      </c>
    </row>
    <row r="236" spans="1:7" x14ac:dyDescent="0.2">
      <c r="A236" s="113" t="s">
        <v>535</v>
      </c>
      <c r="B236" s="114" t="s">
        <v>536</v>
      </c>
      <c r="C236" s="115" t="s">
        <v>228</v>
      </c>
      <c r="D236" s="116"/>
      <c r="E236" s="116">
        <v>101.22</v>
      </c>
      <c r="F236" s="116">
        <v>101.22</v>
      </c>
      <c r="G236" s="100">
        <f t="shared" si="3"/>
        <v>9</v>
      </c>
    </row>
    <row r="237" spans="1:7" ht="30" x14ac:dyDescent="0.2">
      <c r="A237" s="113" t="s">
        <v>51</v>
      </c>
      <c r="B237" s="114" t="s">
        <v>537</v>
      </c>
      <c r="C237" s="115" t="s">
        <v>228</v>
      </c>
      <c r="D237" s="116"/>
      <c r="E237" s="116">
        <v>67.48</v>
      </c>
      <c r="F237" s="116">
        <v>67.48</v>
      </c>
      <c r="G237" s="100">
        <f t="shared" si="3"/>
        <v>9</v>
      </c>
    </row>
    <row r="238" spans="1:7" x14ac:dyDescent="0.2">
      <c r="A238" s="113" t="s">
        <v>538</v>
      </c>
      <c r="B238" s="114" t="s">
        <v>539</v>
      </c>
      <c r="C238" s="115"/>
      <c r="D238" s="116"/>
      <c r="E238" s="116"/>
      <c r="F238" s="116"/>
      <c r="G238" s="100">
        <f t="shared" si="3"/>
        <v>5</v>
      </c>
    </row>
    <row r="239" spans="1:7" x14ac:dyDescent="0.2">
      <c r="A239" s="113" t="s">
        <v>54</v>
      </c>
      <c r="B239" s="114" t="s">
        <v>540</v>
      </c>
      <c r="C239" s="115" t="s">
        <v>149</v>
      </c>
      <c r="D239" s="116"/>
      <c r="E239" s="116">
        <v>2.5299999999999998</v>
      </c>
      <c r="F239" s="116">
        <v>2.5299999999999998</v>
      </c>
      <c r="G239" s="100">
        <f t="shared" si="3"/>
        <v>9</v>
      </c>
    </row>
    <row r="240" spans="1:7" x14ac:dyDescent="0.2">
      <c r="A240" s="113" t="s">
        <v>541</v>
      </c>
      <c r="B240" s="114" t="s">
        <v>542</v>
      </c>
      <c r="C240" s="115" t="s">
        <v>149</v>
      </c>
      <c r="D240" s="116"/>
      <c r="E240" s="116">
        <v>5.0599999999999996</v>
      </c>
      <c r="F240" s="116">
        <v>5.0599999999999996</v>
      </c>
      <c r="G240" s="100">
        <f t="shared" si="3"/>
        <v>9</v>
      </c>
    </row>
    <row r="241" spans="1:7" x14ac:dyDescent="0.2">
      <c r="A241" s="113" t="s">
        <v>66</v>
      </c>
      <c r="B241" s="114" t="s">
        <v>543</v>
      </c>
      <c r="C241" s="115" t="s">
        <v>149</v>
      </c>
      <c r="D241" s="116"/>
      <c r="E241" s="116">
        <v>8.44</v>
      </c>
      <c r="F241" s="116">
        <v>8.44</v>
      </c>
      <c r="G241" s="100">
        <f t="shared" si="3"/>
        <v>9</v>
      </c>
    </row>
    <row r="242" spans="1:7" x14ac:dyDescent="0.2">
      <c r="A242" s="113" t="s">
        <v>544</v>
      </c>
      <c r="B242" s="114" t="s">
        <v>545</v>
      </c>
      <c r="C242" s="115"/>
      <c r="D242" s="116"/>
      <c r="E242" s="116"/>
      <c r="F242" s="116"/>
      <c r="G242" s="100">
        <f t="shared" si="3"/>
        <v>5</v>
      </c>
    </row>
    <row r="243" spans="1:7" x14ac:dyDescent="0.2">
      <c r="A243" s="113" t="s">
        <v>546</v>
      </c>
      <c r="B243" s="114" t="s">
        <v>547</v>
      </c>
      <c r="C243" s="115" t="s">
        <v>149</v>
      </c>
      <c r="D243" s="116"/>
      <c r="E243" s="116">
        <v>10.119999999999999</v>
      </c>
      <c r="F243" s="116">
        <v>10.119999999999999</v>
      </c>
      <c r="G243" s="100">
        <f t="shared" si="3"/>
        <v>9</v>
      </c>
    </row>
    <row r="244" spans="1:7" ht="30" x14ac:dyDescent="0.2">
      <c r="A244" s="113" t="s">
        <v>548</v>
      </c>
      <c r="B244" s="114" t="s">
        <v>549</v>
      </c>
      <c r="C244" s="115" t="s">
        <v>149</v>
      </c>
      <c r="D244" s="116"/>
      <c r="E244" s="116">
        <v>8.44</v>
      </c>
      <c r="F244" s="116">
        <v>8.44</v>
      </c>
      <c r="G244" s="100">
        <f t="shared" si="3"/>
        <v>9</v>
      </c>
    </row>
    <row r="245" spans="1:7" ht="30" x14ac:dyDescent="0.2">
      <c r="A245" s="113" t="s">
        <v>550</v>
      </c>
      <c r="B245" s="114" t="s">
        <v>551</v>
      </c>
      <c r="C245" s="115" t="s">
        <v>205</v>
      </c>
      <c r="D245" s="116"/>
      <c r="E245" s="116">
        <v>2.5299999999999998</v>
      </c>
      <c r="F245" s="116">
        <v>2.5299999999999998</v>
      </c>
      <c r="G245" s="100">
        <f t="shared" si="3"/>
        <v>9</v>
      </c>
    </row>
    <row r="246" spans="1:7" x14ac:dyDescent="0.2">
      <c r="A246" s="113" t="s">
        <v>552</v>
      </c>
      <c r="B246" s="114" t="s">
        <v>553</v>
      </c>
      <c r="C246" s="115"/>
      <c r="D246" s="116"/>
      <c r="E246" s="116"/>
      <c r="F246" s="116"/>
      <c r="G246" s="100">
        <f t="shared" si="3"/>
        <v>5</v>
      </c>
    </row>
    <row r="247" spans="1:7" x14ac:dyDescent="0.2">
      <c r="A247" s="113" t="s">
        <v>554</v>
      </c>
      <c r="B247" s="114" t="s">
        <v>555</v>
      </c>
      <c r="C247" s="115" t="s">
        <v>149</v>
      </c>
      <c r="D247" s="116"/>
      <c r="E247" s="116">
        <v>6.75</v>
      </c>
      <c r="F247" s="116">
        <v>6.75</v>
      </c>
      <c r="G247" s="100">
        <f t="shared" si="3"/>
        <v>9</v>
      </c>
    </row>
    <row r="248" spans="1:7" x14ac:dyDescent="0.2">
      <c r="A248" s="113" t="s">
        <v>556</v>
      </c>
      <c r="B248" s="114" t="s">
        <v>557</v>
      </c>
      <c r="C248" s="115"/>
      <c r="D248" s="116"/>
      <c r="E248" s="116"/>
      <c r="F248" s="116"/>
      <c r="G248" s="100">
        <f t="shared" si="3"/>
        <v>5</v>
      </c>
    </row>
    <row r="249" spans="1:7" ht="45" x14ac:dyDescent="0.2">
      <c r="A249" s="113" t="s">
        <v>558</v>
      </c>
      <c r="B249" s="114" t="s">
        <v>559</v>
      </c>
      <c r="C249" s="115" t="s">
        <v>149</v>
      </c>
      <c r="D249" s="116">
        <v>16.45</v>
      </c>
      <c r="E249" s="116">
        <v>8.44</v>
      </c>
      <c r="F249" s="116">
        <v>24.89</v>
      </c>
      <c r="G249" s="100">
        <f t="shared" si="3"/>
        <v>9</v>
      </c>
    </row>
    <row r="250" spans="1:7" ht="45" x14ac:dyDescent="0.2">
      <c r="A250" s="113" t="s">
        <v>560</v>
      </c>
      <c r="B250" s="114" t="s">
        <v>561</v>
      </c>
      <c r="C250" s="115" t="s">
        <v>149</v>
      </c>
      <c r="D250" s="116">
        <v>1.47</v>
      </c>
      <c r="E250" s="116">
        <v>8.44</v>
      </c>
      <c r="F250" s="116">
        <v>9.91</v>
      </c>
      <c r="G250" s="100">
        <f t="shared" si="3"/>
        <v>9</v>
      </c>
    </row>
    <row r="251" spans="1:7" x14ac:dyDescent="0.2">
      <c r="A251" s="113" t="s">
        <v>562</v>
      </c>
      <c r="B251" s="114" t="s">
        <v>563</v>
      </c>
      <c r="C251" s="115"/>
      <c r="D251" s="116"/>
      <c r="E251" s="116"/>
      <c r="F251" s="116"/>
      <c r="G251" s="100">
        <f t="shared" si="3"/>
        <v>5</v>
      </c>
    </row>
    <row r="252" spans="1:7" ht="45" x14ac:dyDescent="0.2">
      <c r="A252" s="113" t="s">
        <v>564</v>
      </c>
      <c r="B252" s="114" t="s">
        <v>565</v>
      </c>
      <c r="C252" s="115" t="s">
        <v>149</v>
      </c>
      <c r="D252" s="116">
        <v>22.65</v>
      </c>
      <c r="E252" s="116">
        <v>3.37</v>
      </c>
      <c r="F252" s="116">
        <v>26.02</v>
      </c>
      <c r="G252" s="100">
        <f t="shared" si="3"/>
        <v>9</v>
      </c>
    </row>
    <row r="253" spans="1:7" ht="30" x14ac:dyDescent="0.2">
      <c r="A253" s="113" t="s">
        <v>566</v>
      </c>
      <c r="B253" s="114" t="s">
        <v>567</v>
      </c>
      <c r="C253" s="115" t="s">
        <v>149</v>
      </c>
      <c r="D253" s="116">
        <v>20.47</v>
      </c>
      <c r="E253" s="116">
        <v>3.37</v>
      </c>
      <c r="F253" s="116">
        <v>23.84</v>
      </c>
      <c r="G253" s="100">
        <f t="shared" si="3"/>
        <v>9</v>
      </c>
    </row>
    <row r="254" spans="1:7" ht="30" x14ac:dyDescent="0.2">
      <c r="A254" s="113" t="s">
        <v>568</v>
      </c>
      <c r="B254" s="114" t="s">
        <v>569</v>
      </c>
      <c r="C254" s="115" t="s">
        <v>149</v>
      </c>
      <c r="D254" s="116">
        <v>9.1300000000000008</v>
      </c>
      <c r="E254" s="116">
        <v>1.18</v>
      </c>
      <c r="F254" s="116">
        <v>10.31</v>
      </c>
      <c r="G254" s="100">
        <f t="shared" si="3"/>
        <v>9</v>
      </c>
    </row>
    <row r="255" spans="1:7" ht="30" x14ac:dyDescent="0.2">
      <c r="A255" s="113" t="s">
        <v>570</v>
      </c>
      <c r="B255" s="114" t="s">
        <v>571</v>
      </c>
      <c r="C255" s="115" t="s">
        <v>149</v>
      </c>
      <c r="D255" s="116">
        <v>6.63</v>
      </c>
      <c r="E255" s="116">
        <v>1.18</v>
      </c>
      <c r="F255" s="116">
        <v>7.81</v>
      </c>
      <c r="G255" s="100">
        <f t="shared" si="3"/>
        <v>9</v>
      </c>
    </row>
    <row r="256" spans="1:7" ht="30" x14ac:dyDescent="0.2">
      <c r="A256" s="113" t="s">
        <v>572</v>
      </c>
      <c r="B256" s="114" t="s">
        <v>573</v>
      </c>
      <c r="C256" s="115" t="s">
        <v>149</v>
      </c>
      <c r="D256" s="116">
        <v>12.32</v>
      </c>
      <c r="E256" s="116">
        <v>0.51</v>
      </c>
      <c r="F256" s="116">
        <v>12.83</v>
      </c>
      <c r="G256" s="100">
        <f t="shared" si="3"/>
        <v>9</v>
      </c>
    </row>
    <row r="257" spans="1:7" x14ac:dyDescent="0.2">
      <c r="A257" s="113" t="s">
        <v>574</v>
      </c>
      <c r="B257" s="114" t="s">
        <v>575</v>
      </c>
      <c r="C257" s="115"/>
      <c r="D257" s="116"/>
      <c r="E257" s="116"/>
      <c r="F257" s="116"/>
      <c r="G257" s="100">
        <f t="shared" si="3"/>
        <v>5</v>
      </c>
    </row>
    <row r="258" spans="1:7" ht="30" x14ac:dyDescent="0.2">
      <c r="A258" s="113" t="s">
        <v>576</v>
      </c>
      <c r="B258" s="114" t="s">
        <v>577</v>
      </c>
      <c r="C258" s="115" t="s">
        <v>149</v>
      </c>
      <c r="D258" s="116"/>
      <c r="E258" s="116">
        <v>8.77</v>
      </c>
      <c r="F258" s="116">
        <v>8.77</v>
      </c>
      <c r="G258" s="100">
        <f t="shared" si="3"/>
        <v>9</v>
      </c>
    </row>
    <row r="259" spans="1:7" ht="30" x14ac:dyDescent="0.2">
      <c r="A259" s="113" t="s">
        <v>578</v>
      </c>
      <c r="B259" s="114" t="s">
        <v>579</v>
      </c>
      <c r="C259" s="115" t="s">
        <v>149</v>
      </c>
      <c r="D259" s="116"/>
      <c r="E259" s="116">
        <v>5.0599999999999996</v>
      </c>
      <c r="F259" s="116">
        <v>5.0599999999999996</v>
      </c>
      <c r="G259" s="100">
        <f t="shared" si="3"/>
        <v>9</v>
      </c>
    </row>
    <row r="260" spans="1:7" x14ac:dyDescent="0.2">
      <c r="A260" s="113" t="s">
        <v>580</v>
      </c>
      <c r="B260" s="114" t="s">
        <v>581</v>
      </c>
      <c r="C260" s="115" t="s">
        <v>149</v>
      </c>
      <c r="D260" s="116"/>
      <c r="E260" s="116">
        <v>5.0599999999999996</v>
      </c>
      <c r="F260" s="116">
        <v>5.0599999999999996</v>
      </c>
      <c r="G260" s="100">
        <f t="shared" si="3"/>
        <v>9</v>
      </c>
    </row>
    <row r="261" spans="1:7" ht="30" x14ac:dyDescent="0.2">
      <c r="A261" s="113" t="s">
        <v>582</v>
      </c>
      <c r="B261" s="114" t="s">
        <v>583</v>
      </c>
      <c r="C261" s="115" t="s">
        <v>149</v>
      </c>
      <c r="D261" s="116"/>
      <c r="E261" s="116">
        <v>5.57</v>
      </c>
      <c r="F261" s="116">
        <v>5.57</v>
      </c>
      <c r="G261" s="100">
        <f t="shared" si="3"/>
        <v>9</v>
      </c>
    </row>
    <row r="262" spans="1:7" x14ac:dyDescent="0.2">
      <c r="A262" s="113" t="s">
        <v>584</v>
      </c>
      <c r="B262" s="114" t="s">
        <v>585</v>
      </c>
      <c r="C262" s="115"/>
      <c r="D262" s="116"/>
      <c r="E262" s="116"/>
      <c r="F262" s="116"/>
      <c r="G262" s="100">
        <f t="shared" si="3"/>
        <v>5</v>
      </c>
    </row>
    <row r="263" spans="1:7" x14ac:dyDescent="0.2">
      <c r="A263" s="113" t="s">
        <v>586</v>
      </c>
      <c r="B263" s="114" t="s">
        <v>587</v>
      </c>
      <c r="C263" s="115" t="s">
        <v>149</v>
      </c>
      <c r="D263" s="116"/>
      <c r="E263" s="116">
        <v>13.57</v>
      </c>
      <c r="F263" s="116">
        <v>13.57</v>
      </c>
      <c r="G263" s="100">
        <f t="shared" si="3"/>
        <v>9</v>
      </c>
    </row>
    <row r="264" spans="1:7" ht="30" x14ac:dyDescent="0.2">
      <c r="A264" s="113" t="s">
        <v>588</v>
      </c>
      <c r="B264" s="114" t="s">
        <v>589</v>
      </c>
      <c r="C264" s="115" t="s">
        <v>149</v>
      </c>
      <c r="D264" s="116"/>
      <c r="E264" s="116">
        <v>16.28</v>
      </c>
      <c r="F264" s="116">
        <v>16.28</v>
      </c>
      <c r="G264" s="100">
        <f t="shared" si="3"/>
        <v>9</v>
      </c>
    </row>
    <row r="265" spans="1:7" x14ac:dyDescent="0.2">
      <c r="A265" s="113" t="s">
        <v>590</v>
      </c>
      <c r="B265" s="114" t="s">
        <v>591</v>
      </c>
      <c r="C265" s="115" t="s">
        <v>205</v>
      </c>
      <c r="D265" s="116"/>
      <c r="E265" s="116">
        <v>5.42</v>
      </c>
      <c r="F265" s="116">
        <v>5.42</v>
      </c>
      <c r="G265" s="100">
        <f t="shared" si="3"/>
        <v>9</v>
      </c>
    </row>
    <row r="266" spans="1:7" x14ac:dyDescent="0.2">
      <c r="A266" s="113" t="s">
        <v>592</v>
      </c>
      <c r="B266" s="114" t="s">
        <v>593</v>
      </c>
      <c r="C266" s="115"/>
      <c r="D266" s="116"/>
      <c r="E266" s="116"/>
      <c r="F266" s="116"/>
      <c r="G266" s="100">
        <f t="shared" ref="G266:G329" si="4">LEN(A266)</f>
        <v>5</v>
      </c>
    </row>
    <row r="267" spans="1:7" x14ac:dyDescent="0.2">
      <c r="A267" s="113" t="s">
        <v>594</v>
      </c>
      <c r="B267" s="114" t="s">
        <v>595</v>
      </c>
      <c r="C267" s="115" t="s">
        <v>205</v>
      </c>
      <c r="D267" s="116">
        <v>7.0000000000000007E-2</v>
      </c>
      <c r="E267" s="116">
        <v>1.23</v>
      </c>
      <c r="F267" s="116">
        <v>1.3</v>
      </c>
      <c r="G267" s="100">
        <f t="shared" si="4"/>
        <v>9</v>
      </c>
    </row>
    <row r="268" spans="1:7" ht="30" x14ac:dyDescent="0.2">
      <c r="A268" s="113" t="s">
        <v>596</v>
      </c>
      <c r="B268" s="114" t="s">
        <v>597</v>
      </c>
      <c r="C268" s="115" t="s">
        <v>205</v>
      </c>
      <c r="D268" s="116">
        <v>0.7</v>
      </c>
      <c r="E268" s="116">
        <v>1.23</v>
      </c>
      <c r="F268" s="116">
        <v>1.93</v>
      </c>
      <c r="G268" s="100">
        <f t="shared" si="4"/>
        <v>9</v>
      </c>
    </row>
    <row r="269" spans="1:7" ht="30" x14ac:dyDescent="0.2">
      <c r="A269" s="113" t="s">
        <v>598</v>
      </c>
      <c r="B269" s="114" t="s">
        <v>599</v>
      </c>
      <c r="C269" s="115" t="s">
        <v>149</v>
      </c>
      <c r="D269" s="116">
        <v>3.52</v>
      </c>
      <c r="E269" s="116">
        <v>9.84</v>
      </c>
      <c r="F269" s="116">
        <v>13.36</v>
      </c>
      <c r="G269" s="100">
        <f t="shared" si="4"/>
        <v>9</v>
      </c>
    </row>
    <row r="270" spans="1:7" ht="30" x14ac:dyDescent="0.2">
      <c r="A270" s="113" t="s">
        <v>600</v>
      </c>
      <c r="B270" s="114" t="s">
        <v>601</v>
      </c>
      <c r="C270" s="115" t="s">
        <v>149</v>
      </c>
      <c r="D270" s="116">
        <v>0.34</v>
      </c>
      <c r="E270" s="116">
        <v>7.38</v>
      </c>
      <c r="F270" s="116">
        <v>7.72</v>
      </c>
      <c r="G270" s="100">
        <f t="shared" si="4"/>
        <v>9</v>
      </c>
    </row>
    <row r="271" spans="1:7" x14ac:dyDescent="0.2">
      <c r="A271" s="113" t="s">
        <v>602</v>
      </c>
      <c r="B271" s="114" t="s">
        <v>603</v>
      </c>
      <c r="C271" s="115" t="s">
        <v>149</v>
      </c>
      <c r="D271" s="116">
        <v>3.52</v>
      </c>
      <c r="E271" s="116">
        <v>7.38</v>
      </c>
      <c r="F271" s="116">
        <v>10.9</v>
      </c>
      <c r="G271" s="100">
        <f t="shared" si="4"/>
        <v>9</v>
      </c>
    </row>
    <row r="272" spans="1:7" x14ac:dyDescent="0.2">
      <c r="A272" s="113" t="s">
        <v>604</v>
      </c>
      <c r="B272" s="114" t="s">
        <v>605</v>
      </c>
      <c r="C272" s="115" t="s">
        <v>149</v>
      </c>
      <c r="D272" s="116">
        <v>0.34</v>
      </c>
      <c r="E272" s="116">
        <v>4.92</v>
      </c>
      <c r="F272" s="116">
        <v>5.26</v>
      </c>
      <c r="G272" s="100">
        <f t="shared" si="4"/>
        <v>9</v>
      </c>
    </row>
    <row r="273" spans="1:7" x14ac:dyDescent="0.2">
      <c r="A273" s="113" t="s">
        <v>606</v>
      </c>
      <c r="B273" s="114" t="s">
        <v>607</v>
      </c>
      <c r="C273" s="115"/>
      <c r="D273" s="116"/>
      <c r="E273" s="116"/>
      <c r="F273" s="116"/>
      <c r="G273" s="100">
        <f t="shared" si="4"/>
        <v>5</v>
      </c>
    </row>
    <row r="274" spans="1:7" x14ac:dyDescent="0.2">
      <c r="A274" s="113" t="s">
        <v>608</v>
      </c>
      <c r="B274" s="114" t="s">
        <v>609</v>
      </c>
      <c r="C274" s="115" t="s">
        <v>149</v>
      </c>
      <c r="D274" s="116">
        <v>101.92</v>
      </c>
      <c r="E274" s="116"/>
      <c r="F274" s="116">
        <v>101.92</v>
      </c>
      <c r="G274" s="100">
        <f t="shared" si="4"/>
        <v>9</v>
      </c>
    </row>
    <row r="275" spans="1:7" x14ac:dyDescent="0.2">
      <c r="A275" s="113" t="s">
        <v>610</v>
      </c>
      <c r="B275" s="114" t="s">
        <v>611</v>
      </c>
      <c r="C275" s="115" t="s">
        <v>97</v>
      </c>
      <c r="D275" s="116">
        <v>2.95</v>
      </c>
      <c r="E275" s="116">
        <v>7.48</v>
      </c>
      <c r="F275" s="116">
        <v>10.43</v>
      </c>
      <c r="G275" s="100">
        <f t="shared" si="4"/>
        <v>9</v>
      </c>
    </row>
    <row r="276" spans="1:7" x14ac:dyDescent="0.2">
      <c r="A276" s="113" t="s">
        <v>612</v>
      </c>
      <c r="B276" s="114" t="s">
        <v>613</v>
      </c>
      <c r="C276" s="115"/>
      <c r="D276" s="116"/>
      <c r="E276" s="116"/>
      <c r="F276" s="116"/>
      <c r="G276" s="100">
        <f t="shared" si="4"/>
        <v>2</v>
      </c>
    </row>
    <row r="277" spans="1:7" x14ac:dyDescent="0.2">
      <c r="A277" s="113" t="s">
        <v>614</v>
      </c>
      <c r="B277" s="114" t="s">
        <v>615</v>
      </c>
      <c r="C277" s="115"/>
      <c r="D277" s="116"/>
      <c r="E277" s="116"/>
      <c r="F277" s="116"/>
      <c r="G277" s="100">
        <f t="shared" si="4"/>
        <v>5</v>
      </c>
    </row>
    <row r="278" spans="1:7" x14ac:dyDescent="0.2">
      <c r="A278" s="113" t="s">
        <v>616</v>
      </c>
      <c r="B278" s="114" t="s">
        <v>617</v>
      </c>
      <c r="C278" s="115" t="s">
        <v>149</v>
      </c>
      <c r="D278" s="116"/>
      <c r="E278" s="116">
        <v>30.8</v>
      </c>
      <c r="F278" s="116">
        <v>30.8</v>
      </c>
      <c r="G278" s="100">
        <f t="shared" si="4"/>
        <v>9</v>
      </c>
    </row>
    <row r="279" spans="1:7" ht="30" x14ac:dyDescent="0.2">
      <c r="A279" s="113" t="s">
        <v>618</v>
      </c>
      <c r="B279" s="114" t="s">
        <v>619</v>
      </c>
      <c r="C279" s="115" t="s">
        <v>149</v>
      </c>
      <c r="D279" s="116"/>
      <c r="E279" s="116">
        <v>26.69</v>
      </c>
      <c r="F279" s="116">
        <v>26.69</v>
      </c>
      <c r="G279" s="100">
        <f t="shared" si="4"/>
        <v>9</v>
      </c>
    </row>
    <row r="280" spans="1:7" ht="30" x14ac:dyDescent="0.2">
      <c r="A280" s="113" t="s">
        <v>620</v>
      </c>
      <c r="B280" s="114" t="s">
        <v>621</v>
      </c>
      <c r="C280" s="115" t="s">
        <v>149</v>
      </c>
      <c r="D280" s="116"/>
      <c r="E280" s="116">
        <v>16.420000000000002</v>
      </c>
      <c r="F280" s="116">
        <v>16.420000000000002</v>
      </c>
      <c r="G280" s="100">
        <f t="shared" si="4"/>
        <v>9</v>
      </c>
    </row>
    <row r="281" spans="1:7" x14ac:dyDescent="0.2">
      <c r="A281" s="113" t="s">
        <v>622</v>
      </c>
      <c r="B281" s="114" t="s">
        <v>623</v>
      </c>
      <c r="C281" s="115" t="s">
        <v>149</v>
      </c>
      <c r="D281" s="116">
        <v>2.5099999999999998</v>
      </c>
      <c r="E281" s="116">
        <v>0.56999999999999995</v>
      </c>
      <c r="F281" s="116">
        <v>3.08</v>
      </c>
      <c r="G281" s="100">
        <f t="shared" si="4"/>
        <v>9</v>
      </c>
    </row>
    <row r="282" spans="1:7" ht="30" x14ac:dyDescent="0.2">
      <c r="A282" s="113" t="s">
        <v>624</v>
      </c>
      <c r="B282" s="114" t="s">
        <v>625</v>
      </c>
      <c r="C282" s="115" t="s">
        <v>205</v>
      </c>
      <c r="D282" s="116"/>
      <c r="E282" s="116">
        <v>3.56</v>
      </c>
      <c r="F282" s="116">
        <v>3.56</v>
      </c>
      <c r="G282" s="100">
        <f t="shared" si="4"/>
        <v>9</v>
      </c>
    </row>
    <row r="283" spans="1:7" x14ac:dyDescent="0.2">
      <c r="A283" s="113" t="s">
        <v>626</v>
      </c>
      <c r="B283" s="114" t="s">
        <v>627</v>
      </c>
      <c r="C283" s="115" t="s">
        <v>205</v>
      </c>
      <c r="D283" s="116"/>
      <c r="E283" s="116">
        <v>10.46</v>
      </c>
      <c r="F283" s="116">
        <v>10.46</v>
      </c>
      <c r="G283" s="100">
        <f t="shared" si="4"/>
        <v>9</v>
      </c>
    </row>
    <row r="284" spans="1:7" ht="30" x14ac:dyDescent="0.2">
      <c r="A284" s="113" t="s">
        <v>628</v>
      </c>
      <c r="B284" s="114" t="s">
        <v>629</v>
      </c>
      <c r="C284" s="115"/>
      <c r="D284" s="116"/>
      <c r="E284" s="116"/>
      <c r="F284" s="116"/>
      <c r="G284" s="100">
        <f t="shared" si="4"/>
        <v>5</v>
      </c>
    </row>
    <row r="285" spans="1:7" x14ac:dyDescent="0.2">
      <c r="A285" s="113" t="s">
        <v>630</v>
      </c>
      <c r="B285" s="114" t="s">
        <v>631</v>
      </c>
      <c r="C285" s="115" t="s">
        <v>205</v>
      </c>
      <c r="D285" s="116"/>
      <c r="E285" s="116">
        <v>1.1299999999999999</v>
      </c>
      <c r="F285" s="116">
        <v>1.1299999999999999</v>
      </c>
      <c r="G285" s="100">
        <f t="shared" si="4"/>
        <v>9</v>
      </c>
    </row>
    <row r="286" spans="1:7" x14ac:dyDescent="0.2">
      <c r="A286" s="113" t="s">
        <v>632</v>
      </c>
      <c r="B286" s="114" t="s">
        <v>633</v>
      </c>
      <c r="C286" s="115" t="s">
        <v>205</v>
      </c>
      <c r="D286" s="116"/>
      <c r="E286" s="116">
        <v>3.74</v>
      </c>
      <c r="F286" s="116">
        <v>3.74</v>
      </c>
      <c r="G286" s="100">
        <f t="shared" si="4"/>
        <v>9</v>
      </c>
    </row>
    <row r="287" spans="1:7" x14ac:dyDescent="0.2">
      <c r="A287" s="113" t="s">
        <v>634</v>
      </c>
      <c r="B287" s="114" t="s">
        <v>635</v>
      </c>
      <c r="C287" s="115" t="s">
        <v>149</v>
      </c>
      <c r="D287" s="116"/>
      <c r="E287" s="116">
        <v>20.57</v>
      </c>
      <c r="F287" s="116">
        <v>20.57</v>
      </c>
      <c r="G287" s="100">
        <f t="shared" si="4"/>
        <v>9</v>
      </c>
    </row>
    <row r="288" spans="1:7" x14ac:dyDescent="0.2">
      <c r="A288" s="113" t="s">
        <v>636</v>
      </c>
      <c r="B288" s="114" t="s">
        <v>637</v>
      </c>
      <c r="C288" s="115" t="s">
        <v>149</v>
      </c>
      <c r="D288" s="116"/>
      <c r="E288" s="116">
        <v>16.829999999999998</v>
      </c>
      <c r="F288" s="116">
        <v>16.829999999999998</v>
      </c>
      <c r="G288" s="100">
        <f t="shared" si="4"/>
        <v>9</v>
      </c>
    </row>
    <row r="289" spans="1:7" x14ac:dyDescent="0.2">
      <c r="A289" s="113" t="s">
        <v>638</v>
      </c>
      <c r="B289" s="114" t="s">
        <v>639</v>
      </c>
      <c r="C289" s="115" t="s">
        <v>149</v>
      </c>
      <c r="D289" s="116"/>
      <c r="E289" s="116">
        <v>14.96</v>
      </c>
      <c r="F289" s="116">
        <v>14.96</v>
      </c>
      <c r="G289" s="100">
        <f t="shared" si="4"/>
        <v>9</v>
      </c>
    </row>
    <row r="290" spans="1:7" ht="30" x14ac:dyDescent="0.2">
      <c r="A290" s="113" t="s">
        <v>640</v>
      </c>
      <c r="B290" s="114" t="s">
        <v>641</v>
      </c>
      <c r="C290" s="115" t="s">
        <v>149</v>
      </c>
      <c r="D290" s="116"/>
      <c r="E290" s="116">
        <v>11.22</v>
      </c>
      <c r="F290" s="116">
        <v>11.22</v>
      </c>
      <c r="G290" s="100">
        <f t="shared" si="4"/>
        <v>9</v>
      </c>
    </row>
    <row r="291" spans="1:7" x14ac:dyDescent="0.2">
      <c r="A291" s="113" t="s">
        <v>59</v>
      </c>
      <c r="B291" s="114" t="s">
        <v>642</v>
      </c>
      <c r="C291" s="115" t="s">
        <v>643</v>
      </c>
      <c r="D291" s="116">
        <v>2.04</v>
      </c>
      <c r="E291" s="116"/>
      <c r="F291" s="116">
        <v>2.04</v>
      </c>
      <c r="G291" s="100">
        <f t="shared" si="4"/>
        <v>9</v>
      </c>
    </row>
    <row r="292" spans="1:7" x14ac:dyDescent="0.2">
      <c r="A292" s="113" t="s">
        <v>644</v>
      </c>
      <c r="B292" s="114" t="s">
        <v>645</v>
      </c>
      <c r="C292" s="115"/>
      <c r="D292" s="116"/>
      <c r="E292" s="116"/>
      <c r="F292" s="116"/>
      <c r="G292" s="100">
        <f t="shared" si="4"/>
        <v>5</v>
      </c>
    </row>
    <row r="293" spans="1:7" x14ac:dyDescent="0.2">
      <c r="A293" s="113" t="s">
        <v>646</v>
      </c>
      <c r="B293" s="114" t="s">
        <v>647</v>
      </c>
      <c r="C293" s="115" t="s">
        <v>149</v>
      </c>
      <c r="D293" s="116"/>
      <c r="E293" s="116">
        <v>13.5</v>
      </c>
      <c r="F293" s="116">
        <v>13.5</v>
      </c>
      <c r="G293" s="100">
        <f t="shared" si="4"/>
        <v>9</v>
      </c>
    </row>
    <row r="294" spans="1:7" x14ac:dyDescent="0.2">
      <c r="A294" s="113" t="s">
        <v>58</v>
      </c>
      <c r="B294" s="114" t="s">
        <v>648</v>
      </c>
      <c r="C294" s="115" t="s">
        <v>149</v>
      </c>
      <c r="D294" s="116"/>
      <c r="E294" s="116">
        <v>6.75</v>
      </c>
      <c r="F294" s="116">
        <v>6.75</v>
      </c>
      <c r="G294" s="100">
        <f t="shared" si="4"/>
        <v>9</v>
      </c>
    </row>
    <row r="295" spans="1:7" x14ac:dyDescent="0.2">
      <c r="A295" s="113" t="s">
        <v>649</v>
      </c>
      <c r="B295" s="114" t="s">
        <v>650</v>
      </c>
      <c r="C295" s="115" t="s">
        <v>205</v>
      </c>
      <c r="D295" s="116"/>
      <c r="E295" s="116">
        <v>5.0599999999999996</v>
      </c>
      <c r="F295" s="116">
        <v>5.0599999999999996</v>
      </c>
      <c r="G295" s="100">
        <f t="shared" si="4"/>
        <v>9</v>
      </c>
    </row>
    <row r="296" spans="1:7" x14ac:dyDescent="0.2">
      <c r="A296" s="113" t="s">
        <v>651</v>
      </c>
      <c r="B296" s="114" t="s">
        <v>652</v>
      </c>
      <c r="C296" s="115" t="s">
        <v>205</v>
      </c>
      <c r="D296" s="116"/>
      <c r="E296" s="116">
        <v>8.44</v>
      </c>
      <c r="F296" s="116">
        <v>8.44</v>
      </c>
      <c r="G296" s="100">
        <f t="shared" si="4"/>
        <v>9</v>
      </c>
    </row>
    <row r="297" spans="1:7" x14ac:dyDescent="0.2">
      <c r="A297" s="113" t="s">
        <v>653</v>
      </c>
      <c r="B297" s="114" t="s">
        <v>654</v>
      </c>
      <c r="C297" s="115" t="s">
        <v>149</v>
      </c>
      <c r="D297" s="116"/>
      <c r="E297" s="116">
        <v>10.27</v>
      </c>
      <c r="F297" s="116">
        <v>10.27</v>
      </c>
      <c r="G297" s="100">
        <f t="shared" si="4"/>
        <v>9</v>
      </c>
    </row>
    <row r="298" spans="1:7" x14ac:dyDescent="0.2">
      <c r="A298" s="113" t="s">
        <v>655</v>
      </c>
      <c r="B298" s="114" t="s">
        <v>656</v>
      </c>
      <c r="C298" s="115"/>
      <c r="D298" s="116"/>
      <c r="E298" s="116"/>
      <c r="F298" s="116"/>
      <c r="G298" s="100">
        <f t="shared" si="4"/>
        <v>5</v>
      </c>
    </row>
    <row r="299" spans="1:7" ht="30" x14ac:dyDescent="0.2">
      <c r="A299" s="113" t="s">
        <v>657</v>
      </c>
      <c r="B299" s="114" t="s">
        <v>658</v>
      </c>
      <c r="C299" s="115" t="s">
        <v>149</v>
      </c>
      <c r="D299" s="116"/>
      <c r="E299" s="116">
        <v>36.090000000000003</v>
      </c>
      <c r="F299" s="116">
        <v>36.090000000000003</v>
      </c>
      <c r="G299" s="100">
        <f t="shared" si="4"/>
        <v>9</v>
      </c>
    </row>
    <row r="300" spans="1:7" x14ac:dyDescent="0.2">
      <c r="A300" s="113" t="s">
        <v>659</v>
      </c>
      <c r="B300" s="114" t="s">
        <v>660</v>
      </c>
      <c r="C300" s="115" t="s">
        <v>149</v>
      </c>
      <c r="D300" s="116"/>
      <c r="E300" s="116">
        <v>21.93</v>
      </c>
      <c r="F300" s="116">
        <v>21.93</v>
      </c>
      <c r="G300" s="100">
        <f t="shared" si="4"/>
        <v>9</v>
      </c>
    </row>
    <row r="301" spans="1:7" x14ac:dyDescent="0.2">
      <c r="A301" s="113" t="s">
        <v>661</v>
      </c>
      <c r="B301" s="114" t="s">
        <v>662</v>
      </c>
      <c r="C301" s="115" t="s">
        <v>205</v>
      </c>
      <c r="D301" s="116"/>
      <c r="E301" s="116">
        <v>15.18</v>
      </c>
      <c r="F301" s="116">
        <v>15.18</v>
      </c>
      <c r="G301" s="100">
        <f t="shared" si="4"/>
        <v>9</v>
      </c>
    </row>
    <row r="302" spans="1:7" x14ac:dyDescent="0.2">
      <c r="A302" s="113" t="s">
        <v>663</v>
      </c>
      <c r="B302" s="114" t="s">
        <v>664</v>
      </c>
      <c r="C302" s="115" t="s">
        <v>205</v>
      </c>
      <c r="D302" s="116"/>
      <c r="E302" s="116">
        <v>16.87</v>
      </c>
      <c r="F302" s="116">
        <v>16.87</v>
      </c>
      <c r="G302" s="100">
        <f t="shared" si="4"/>
        <v>9</v>
      </c>
    </row>
    <row r="303" spans="1:7" x14ac:dyDescent="0.2">
      <c r="A303" s="113" t="s">
        <v>665</v>
      </c>
      <c r="B303" s="114" t="s">
        <v>666</v>
      </c>
      <c r="C303" s="115" t="s">
        <v>205</v>
      </c>
      <c r="D303" s="116"/>
      <c r="E303" s="116">
        <v>13.5</v>
      </c>
      <c r="F303" s="116">
        <v>13.5</v>
      </c>
      <c r="G303" s="100">
        <f t="shared" si="4"/>
        <v>9</v>
      </c>
    </row>
    <row r="304" spans="1:7" x14ac:dyDescent="0.2">
      <c r="A304" s="113" t="s">
        <v>667</v>
      </c>
      <c r="B304" s="114" t="s">
        <v>668</v>
      </c>
      <c r="C304" s="115"/>
      <c r="D304" s="116"/>
      <c r="E304" s="116"/>
      <c r="F304" s="116"/>
      <c r="G304" s="100">
        <f t="shared" si="4"/>
        <v>5</v>
      </c>
    </row>
    <row r="305" spans="1:7" x14ac:dyDescent="0.2">
      <c r="A305" s="113" t="s">
        <v>669</v>
      </c>
      <c r="B305" s="114" t="s">
        <v>670</v>
      </c>
      <c r="C305" s="115" t="s">
        <v>149</v>
      </c>
      <c r="D305" s="116"/>
      <c r="E305" s="116">
        <v>47.31</v>
      </c>
      <c r="F305" s="116">
        <v>47.31</v>
      </c>
      <c r="G305" s="100">
        <f t="shared" si="4"/>
        <v>9</v>
      </c>
    </row>
    <row r="306" spans="1:7" x14ac:dyDescent="0.2">
      <c r="A306" s="113" t="s">
        <v>671</v>
      </c>
      <c r="B306" s="114" t="s">
        <v>672</v>
      </c>
      <c r="C306" s="115" t="s">
        <v>149</v>
      </c>
      <c r="D306" s="116"/>
      <c r="E306" s="116">
        <v>10.119999999999999</v>
      </c>
      <c r="F306" s="116">
        <v>10.119999999999999</v>
      </c>
      <c r="G306" s="100">
        <f t="shared" si="4"/>
        <v>9</v>
      </c>
    </row>
    <row r="307" spans="1:7" x14ac:dyDescent="0.2">
      <c r="A307" s="113" t="s">
        <v>673</v>
      </c>
      <c r="B307" s="114" t="s">
        <v>674</v>
      </c>
      <c r="C307" s="115" t="s">
        <v>149</v>
      </c>
      <c r="D307" s="116"/>
      <c r="E307" s="116">
        <v>13.09</v>
      </c>
      <c r="F307" s="116">
        <v>13.09</v>
      </c>
      <c r="G307" s="100">
        <f t="shared" si="4"/>
        <v>9</v>
      </c>
    </row>
    <row r="308" spans="1:7" x14ac:dyDescent="0.2">
      <c r="A308" s="113" t="s">
        <v>675</v>
      </c>
      <c r="B308" s="114" t="s">
        <v>676</v>
      </c>
      <c r="C308" s="115" t="s">
        <v>149</v>
      </c>
      <c r="D308" s="116"/>
      <c r="E308" s="116">
        <v>22.44</v>
      </c>
      <c r="F308" s="116">
        <v>22.44</v>
      </c>
      <c r="G308" s="100">
        <f t="shared" si="4"/>
        <v>9</v>
      </c>
    </row>
    <row r="309" spans="1:7" x14ac:dyDescent="0.2">
      <c r="A309" s="113" t="s">
        <v>677</v>
      </c>
      <c r="B309" s="114" t="s">
        <v>678</v>
      </c>
      <c r="C309" s="115" t="s">
        <v>205</v>
      </c>
      <c r="D309" s="116"/>
      <c r="E309" s="116">
        <v>11.22</v>
      </c>
      <c r="F309" s="116">
        <v>11.22</v>
      </c>
      <c r="G309" s="100">
        <f t="shared" si="4"/>
        <v>9</v>
      </c>
    </row>
    <row r="310" spans="1:7" x14ac:dyDescent="0.2">
      <c r="A310" s="113" t="s">
        <v>679</v>
      </c>
      <c r="B310" s="114" t="s">
        <v>680</v>
      </c>
      <c r="C310" s="115" t="s">
        <v>205</v>
      </c>
      <c r="D310" s="116"/>
      <c r="E310" s="116">
        <v>2.5299999999999998</v>
      </c>
      <c r="F310" s="116">
        <v>2.5299999999999998</v>
      </c>
      <c r="G310" s="100">
        <f t="shared" si="4"/>
        <v>9</v>
      </c>
    </row>
    <row r="311" spans="1:7" x14ac:dyDescent="0.2">
      <c r="A311" s="113" t="s">
        <v>681</v>
      </c>
      <c r="B311" s="114" t="s">
        <v>682</v>
      </c>
      <c r="C311" s="115"/>
      <c r="D311" s="116"/>
      <c r="E311" s="116"/>
      <c r="F311" s="116"/>
      <c r="G311" s="100">
        <f t="shared" si="4"/>
        <v>5</v>
      </c>
    </row>
    <row r="312" spans="1:7" x14ac:dyDescent="0.2">
      <c r="A312" s="113" t="s">
        <v>683</v>
      </c>
      <c r="B312" s="114" t="s">
        <v>684</v>
      </c>
      <c r="C312" s="115" t="s">
        <v>149</v>
      </c>
      <c r="D312" s="116"/>
      <c r="E312" s="116">
        <v>47.31</v>
      </c>
      <c r="F312" s="116">
        <v>47.31</v>
      </c>
      <c r="G312" s="100">
        <f t="shared" si="4"/>
        <v>9</v>
      </c>
    </row>
    <row r="313" spans="1:7" x14ac:dyDescent="0.2">
      <c r="A313" s="113" t="s">
        <v>685</v>
      </c>
      <c r="B313" s="114" t="s">
        <v>686</v>
      </c>
      <c r="C313" s="115" t="s">
        <v>149</v>
      </c>
      <c r="D313" s="116"/>
      <c r="E313" s="116">
        <v>3.74</v>
      </c>
      <c r="F313" s="116">
        <v>3.74</v>
      </c>
      <c r="G313" s="100">
        <f t="shared" si="4"/>
        <v>9</v>
      </c>
    </row>
    <row r="314" spans="1:7" x14ac:dyDescent="0.2">
      <c r="A314" s="113" t="s">
        <v>687</v>
      </c>
      <c r="B314" s="114" t="s">
        <v>688</v>
      </c>
      <c r="C314" s="115" t="s">
        <v>205</v>
      </c>
      <c r="D314" s="116"/>
      <c r="E314" s="116">
        <v>3.47</v>
      </c>
      <c r="F314" s="116">
        <v>3.47</v>
      </c>
      <c r="G314" s="100">
        <f t="shared" si="4"/>
        <v>9</v>
      </c>
    </row>
    <row r="315" spans="1:7" x14ac:dyDescent="0.2">
      <c r="A315" s="113" t="s">
        <v>689</v>
      </c>
      <c r="B315" s="114" t="s">
        <v>690</v>
      </c>
      <c r="C315" s="115" t="s">
        <v>205</v>
      </c>
      <c r="D315" s="116"/>
      <c r="E315" s="116">
        <v>0.84</v>
      </c>
      <c r="F315" s="116">
        <v>0.84</v>
      </c>
      <c r="G315" s="100">
        <f t="shared" si="4"/>
        <v>9</v>
      </c>
    </row>
    <row r="316" spans="1:7" ht="30" x14ac:dyDescent="0.2">
      <c r="A316" s="113" t="s">
        <v>691</v>
      </c>
      <c r="B316" s="114" t="s">
        <v>692</v>
      </c>
      <c r="C316" s="115" t="s">
        <v>149</v>
      </c>
      <c r="D316" s="116"/>
      <c r="E316" s="116">
        <v>41.15</v>
      </c>
      <c r="F316" s="116">
        <v>41.15</v>
      </c>
      <c r="G316" s="100">
        <f t="shared" si="4"/>
        <v>9</v>
      </c>
    </row>
    <row r="317" spans="1:7" x14ac:dyDescent="0.2">
      <c r="A317" s="113" t="s">
        <v>693</v>
      </c>
      <c r="B317" s="114" t="s">
        <v>694</v>
      </c>
      <c r="C317" s="115"/>
      <c r="D317" s="116"/>
      <c r="E317" s="116"/>
      <c r="F317" s="116"/>
      <c r="G317" s="100">
        <f t="shared" si="4"/>
        <v>5</v>
      </c>
    </row>
    <row r="318" spans="1:7" x14ac:dyDescent="0.2">
      <c r="A318" s="113" t="s">
        <v>695</v>
      </c>
      <c r="B318" s="114" t="s">
        <v>696</v>
      </c>
      <c r="C318" s="115" t="s">
        <v>149</v>
      </c>
      <c r="D318" s="116"/>
      <c r="E318" s="116">
        <v>10.47</v>
      </c>
      <c r="F318" s="116">
        <v>10.47</v>
      </c>
      <c r="G318" s="100">
        <f t="shared" si="4"/>
        <v>9</v>
      </c>
    </row>
    <row r="319" spans="1:7" x14ac:dyDescent="0.2">
      <c r="A319" s="113" t="s">
        <v>697</v>
      </c>
      <c r="B319" s="114" t="s">
        <v>698</v>
      </c>
      <c r="C319" s="115" t="s">
        <v>149</v>
      </c>
      <c r="D319" s="116"/>
      <c r="E319" s="116">
        <v>5.61</v>
      </c>
      <c r="F319" s="116">
        <v>5.61</v>
      </c>
      <c r="G319" s="100">
        <f t="shared" si="4"/>
        <v>9</v>
      </c>
    </row>
    <row r="320" spans="1:7" x14ac:dyDescent="0.2">
      <c r="A320" s="113" t="s">
        <v>699</v>
      </c>
      <c r="B320" s="114" t="s">
        <v>700</v>
      </c>
      <c r="C320" s="115" t="s">
        <v>149</v>
      </c>
      <c r="D320" s="116"/>
      <c r="E320" s="116">
        <v>4.22</v>
      </c>
      <c r="F320" s="116">
        <v>4.22</v>
      </c>
      <c r="G320" s="100">
        <f t="shared" si="4"/>
        <v>9</v>
      </c>
    </row>
    <row r="321" spans="1:7" x14ac:dyDescent="0.2">
      <c r="A321" s="113" t="s">
        <v>701</v>
      </c>
      <c r="B321" s="114" t="s">
        <v>702</v>
      </c>
      <c r="C321" s="115"/>
      <c r="D321" s="116"/>
      <c r="E321" s="116"/>
      <c r="F321" s="116"/>
      <c r="G321" s="100">
        <f t="shared" si="4"/>
        <v>5</v>
      </c>
    </row>
    <row r="322" spans="1:7" x14ac:dyDescent="0.2">
      <c r="A322" s="113" t="s">
        <v>703</v>
      </c>
      <c r="B322" s="114" t="s">
        <v>704</v>
      </c>
      <c r="C322" s="115" t="s">
        <v>97</v>
      </c>
      <c r="D322" s="116"/>
      <c r="E322" s="116">
        <v>18.71</v>
      </c>
      <c r="F322" s="116">
        <v>18.71</v>
      </c>
      <c r="G322" s="100">
        <f t="shared" si="4"/>
        <v>9</v>
      </c>
    </row>
    <row r="323" spans="1:7" ht="30" x14ac:dyDescent="0.2">
      <c r="A323" s="113" t="s">
        <v>705</v>
      </c>
      <c r="B323" s="114" t="s">
        <v>706</v>
      </c>
      <c r="C323" s="115" t="s">
        <v>205</v>
      </c>
      <c r="D323" s="116"/>
      <c r="E323" s="116">
        <v>1.44</v>
      </c>
      <c r="F323" s="116">
        <v>1.44</v>
      </c>
      <c r="G323" s="100">
        <f t="shared" si="4"/>
        <v>9</v>
      </c>
    </row>
    <row r="324" spans="1:7" ht="30" x14ac:dyDescent="0.2">
      <c r="A324" s="113" t="s">
        <v>707</v>
      </c>
      <c r="B324" s="114" t="s">
        <v>708</v>
      </c>
      <c r="C324" s="115" t="s">
        <v>205</v>
      </c>
      <c r="D324" s="116"/>
      <c r="E324" s="116">
        <v>11.22</v>
      </c>
      <c r="F324" s="116">
        <v>11.22</v>
      </c>
      <c r="G324" s="100">
        <f t="shared" si="4"/>
        <v>9</v>
      </c>
    </row>
    <row r="325" spans="1:7" ht="30" x14ac:dyDescent="0.2">
      <c r="A325" s="113" t="s">
        <v>709</v>
      </c>
      <c r="B325" s="114" t="s">
        <v>710</v>
      </c>
      <c r="C325" s="115" t="s">
        <v>149</v>
      </c>
      <c r="D325" s="116"/>
      <c r="E325" s="116">
        <v>5.0599999999999996</v>
      </c>
      <c r="F325" s="116">
        <v>5.0599999999999996</v>
      </c>
      <c r="G325" s="100">
        <f t="shared" si="4"/>
        <v>9</v>
      </c>
    </row>
    <row r="326" spans="1:7" x14ac:dyDescent="0.2">
      <c r="A326" s="113" t="s">
        <v>711</v>
      </c>
      <c r="B326" s="114" t="s">
        <v>712</v>
      </c>
      <c r="C326" s="115" t="s">
        <v>149</v>
      </c>
      <c r="D326" s="116"/>
      <c r="E326" s="116">
        <v>16.829999999999998</v>
      </c>
      <c r="F326" s="116">
        <v>16.829999999999998</v>
      </c>
      <c r="G326" s="100">
        <f t="shared" si="4"/>
        <v>9</v>
      </c>
    </row>
    <row r="327" spans="1:7" x14ac:dyDescent="0.2">
      <c r="A327" s="113" t="s">
        <v>713</v>
      </c>
      <c r="B327" s="114" t="s">
        <v>714</v>
      </c>
      <c r="C327" s="115"/>
      <c r="D327" s="116"/>
      <c r="E327" s="116"/>
      <c r="F327" s="116"/>
      <c r="G327" s="100">
        <f t="shared" si="4"/>
        <v>5</v>
      </c>
    </row>
    <row r="328" spans="1:7" x14ac:dyDescent="0.2">
      <c r="A328" s="113" t="s">
        <v>715</v>
      </c>
      <c r="B328" s="114" t="s">
        <v>716</v>
      </c>
      <c r="C328" s="115" t="s">
        <v>149</v>
      </c>
      <c r="D328" s="116"/>
      <c r="E328" s="116">
        <v>26.18</v>
      </c>
      <c r="F328" s="116">
        <v>26.18</v>
      </c>
      <c r="G328" s="100">
        <f t="shared" si="4"/>
        <v>9</v>
      </c>
    </row>
    <row r="329" spans="1:7" x14ac:dyDescent="0.2">
      <c r="A329" s="113" t="s">
        <v>717</v>
      </c>
      <c r="B329" s="114" t="s">
        <v>718</v>
      </c>
      <c r="C329" s="115" t="s">
        <v>97</v>
      </c>
      <c r="D329" s="116"/>
      <c r="E329" s="116">
        <v>21.93</v>
      </c>
      <c r="F329" s="116">
        <v>21.93</v>
      </c>
      <c r="G329" s="100">
        <f t="shared" si="4"/>
        <v>9</v>
      </c>
    </row>
    <row r="330" spans="1:7" ht="30" x14ac:dyDescent="0.2">
      <c r="A330" s="113" t="s">
        <v>719</v>
      </c>
      <c r="B330" s="114" t="s">
        <v>720</v>
      </c>
      <c r="C330" s="115" t="s">
        <v>205</v>
      </c>
      <c r="D330" s="116"/>
      <c r="E330" s="116">
        <v>8.98</v>
      </c>
      <c r="F330" s="116">
        <v>8.98</v>
      </c>
      <c r="G330" s="100">
        <f t="shared" ref="G330:G393" si="5">LEN(A330)</f>
        <v>9</v>
      </c>
    </row>
    <row r="331" spans="1:7" x14ac:dyDescent="0.2">
      <c r="A331" s="113" t="s">
        <v>721</v>
      </c>
      <c r="B331" s="114" t="s">
        <v>722</v>
      </c>
      <c r="C331" s="115" t="s">
        <v>205</v>
      </c>
      <c r="D331" s="116"/>
      <c r="E331" s="116">
        <v>6.16</v>
      </c>
      <c r="F331" s="116">
        <v>6.16</v>
      </c>
      <c r="G331" s="100">
        <f t="shared" si="5"/>
        <v>9</v>
      </c>
    </row>
    <row r="332" spans="1:7" x14ac:dyDescent="0.2">
      <c r="A332" s="113" t="s">
        <v>723</v>
      </c>
      <c r="B332" s="114" t="s">
        <v>724</v>
      </c>
      <c r="C332" s="115" t="s">
        <v>149</v>
      </c>
      <c r="D332" s="116"/>
      <c r="E332" s="116">
        <v>26.18</v>
      </c>
      <c r="F332" s="116">
        <v>26.18</v>
      </c>
      <c r="G332" s="100">
        <f t="shared" si="5"/>
        <v>9</v>
      </c>
    </row>
    <row r="333" spans="1:7" x14ac:dyDescent="0.2">
      <c r="A333" s="113" t="s">
        <v>725</v>
      </c>
      <c r="B333" s="114" t="s">
        <v>726</v>
      </c>
      <c r="C333" s="115" t="s">
        <v>205</v>
      </c>
      <c r="D333" s="116"/>
      <c r="E333" s="116">
        <v>29.92</v>
      </c>
      <c r="F333" s="116">
        <v>29.92</v>
      </c>
      <c r="G333" s="100">
        <f t="shared" si="5"/>
        <v>9</v>
      </c>
    </row>
    <row r="334" spans="1:7" ht="30" x14ac:dyDescent="0.2">
      <c r="A334" s="113" t="s">
        <v>25</v>
      </c>
      <c r="B334" s="114" t="s">
        <v>27</v>
      </c>
      <c r="C334" s="115" t="s">
        <v>97</v>
      </c>
      <c r="D334" s="116"/>
      <c r="E334" s="116">
        <v>21.93</v>
      </c>
      <c r="F334" s="116">
        <v>21.93</v>
      </c>
      <c r="G334" s="100">
        <f t="shared" si="5"/>
        <v>9</v>
      </c>
    </row>
    <row r="335" spans="1:7" x14ac:dyDescent="0.2">
      <c r="A335" s="113" t="s">
        <v>80</v>
      </c>
      <c r="B335" s="114" t="s">
        <v>727</v>
      </c>
      <c r="C335" s="115" t="s">
        <v>149</v>
      </c>
      <c r="D335" s="116"/>
      <c r="E335" s="116">
        <v>3.56</v>
      </c>
      <c r="F335" s="116">
        <v>3.56</v>
      </c>
      <c r="G335" s="100">
        <f t="shared" si="5"/>
        <v>9</v>
      </c>
    </row>
    <row r="336" spans="1:7" x14ac:dyDescent="0.2">
      <c r="A336" s="113" t="s">
        <v>728</v>
      </c>
      <c r="B336" s="114" t="s">
        <v>729</v>
      </c>
      <c r="C336" s="115"/>
      <c r="D336" s="116"/>
      <c r="E336" s="116"/>
      <c r="F336" s="116"/>
      <c r="G336" s="100">
        <f t="shared" si="5"/>
        <v>5</v>
      </c>
    </row>
    <row r="337" spans="1:7" x14ac:dyDescent="0.2">
      <c r="A337" s="113" t="s">
        <v>730</v>
      </c>
      <c r="B337" s="114" t="s">
        <v>731</v>
      </c>
      <c r="C337" s="115" t="s">
        <v>97</v>
      </c>
      <c r="D337" s="116"/>
      <c r="E337" s="116">
        <v>10.27</v>
      </c>
      <c r="F337" s="116">
        <v>10.27</v>
      </c>
      <c r="G337" s="100">
        <f t="shared" si="5"/>
        <v>9</v>
      </c>
    </row>
    <row r="338" spans="1:7" x14ac:dyDescent="0.2">
      <c r="A338" s="113" t="s">
        <v>732</v>
      </c>
      <c r="B338" s="114" t="s">
        <v>733</v>
      </c>
      <c r="C338" s="115" t="s">
        <v>97</v>
      </c>
      <c r="D338" s="116"/>
      <c r="E338" s="116">
        <v>4.1100000000000003</v>
      </c>
      <c r="F338" s="116">
        <v>4.1100000000000003</v>
      </c>
      <c r="G338" s="100">
        <f t="shared" si="5"/>
        <v>9</v>
      </c>
    </row>
    <row r="339" spans="1:7" x14ac:dyDescent="0.2">
      <c r="A339" s="113" t="s">
        <v>734</v>
      </c>
      <c r="B339" s="114" t="s">
        <v>735</v>
      </c>
      <c r="C339" s="115" t="s">
        <v>97</v>
      </c>
      <c r="D339" s="116"/>
      <c r="E339" s="116">
        <v>2.0499999999999998</v>
      </c>
      <c r="F339" s="116">
        <v>2.0499999999999998</v>
      </c>
      <c r="G339" s="100">
        <f t="shared" si="5"/>
        <v>9</v>
      </c>
    </row>
    <row r="340" spans="1:7" x14ac:dyDescent="0.2">
      <c r="A340" s="113" t="s">
        <v>736</v>
      </c>
      <c r="B340" s="114" t="s">
        <v>737</v>
      </c>
      <c r="C340" s="115" t="s">
        <v>97</v>
      </c>
      <c r="D340" s="116"/>
      <c r="E340" s="116">
        <v>16.190000000000001</v>
      </c>
      <c r="F340" s="116">
        <v>16.190000000000001</v>
      </c>
      <c r="G340" s="100">
        <f t="shared" si="5"/>
        <v>9</v>
      </c>
    </row>
    <row r="341" spans="1:7" x14ac:dyDescent="0.2">
      <c r="A341" s="113" t="s">
        <v>738</v>
      </c>
      <c r="B341" s="114" t="s">
        <v>739</v>
      </c>
      <c r="C341" s="115"/>
      <c r="D341" s="116"/>
      <c r="E341" s="116"/>
      <c r="F341" s="116"/>
      <c r="G341" s="100">
        <f t="shared" si="5"/>
        <v>5</v>
      </c>
    </row>
    <row r="342" spans="1:7" x14ac:dyDescent="0.2">
      <c r="A342" s="113" t="s">
        <v>740</v>
      </c>
      <c r="B342" s="114" t="s">
        <v>741</v>
      </c>
      <c r="C342" s="115" t="s">
        <v>97</v>
      </c>
      <c r="D342" s="116"/>
      <c r="E342" s="116">
        <v>36.9</v>
      </c>
      <c r="F342" s="116">
        <v>36.9</v>
      </c>
      <c r="G342" s="100">
        <f t="shared" si="5"/>
        <v>9</v>
      </c>
    </row>
    <row r="343" spans="1:7" x14ac:dyDescent="0.2">
      <c r="A343" s="113" t="s">
        <v>742</v>
      </c>
      <c r="B343" s="114" t="s">
        <v>743</v>
      </c>
      <c r="C343" s="115" t="s">
        <v>149</v>
      </c>
      <c r="D343" s="116"/>
      <c r="E343" s="116">
        <v>52.36</v>
      </c>
      <c r="F343" s="116">
        <v>52.36</v>
      </c>
      <c r="G343" s="100">
        <f t="shared" si="5"/>
        <v>9</v>
      </c>
    </row>
    <row r="344" spans="1:7" x14ac:dyDescent="0.2">
      <c r="A344" s="113" t="s">
        <v>744</v>
      </c>
      <c r="B344" s="114" t="s">
        <v>745</v>
      </c>
      <c r="C344" s="115" t="s">
        <v>97</v>
      </c>
      <c r="D344" s="116"/>
      <c r="E344" s="116">
        <v>12.32</v>
      </c>
      <c r="F344" s="116">
        <v>12.32</v>
      </c>
      <c r="G344" s="100">
        <f t="shared" si="5"/>
        <v>9</v>
      </c>
    </row>
    <row r="345" spans="1:7" x14ac:dyDescent="0.2">
      <c r="A345" s="113" t="s">
        <v>746</v>
      </c>
      <c r="B345" s="114" t="s">
        <v>747</v>
      </c>
      <c r="C345" s="115" t="s">
        <v>97</v>
      </c>
      <c r="D345" s="116"/>
      <c r="E345" s="116">
        <v>5.13</v>
      </c>
      <c r="F345" s="116">
        <v>5.13</v>
      </c>
      <c r="G345" s="100">
        <f t="shared" si="5"/>
        <v>9</v>
      </c>
    </row>
    <row r="346" spans="1:7" x14ac:dyDescent="0.2">
      <c r="A346" s="113" t="s">
        <v>748</v>
      </c>
      <c r="B346" s="114" t="s">
        <v>749</v>
      </c>
      <c r="C346" s="115" t="s">
        <v>97</v>
      </c>
      <c r="D346" s="116"/>
      <c r="E346" s="116">
        <v>47.17</v>
      </c>
      <c r="F346" s="116">
        <v>47.17</v>
      </c>
      <c r="G346" s="100">
        <f t="shared" si="5"/>
        <v>9</v>
      </c>
    </row>
    <row r="347" spans="1:7" x14ac:dyDescent="0.2">
      <c r="A347" s="113" t="s">
        <v>750</v>
      </c>
      <c r="B347" s="114" t="s">
        <v>751</v>
      </c>
      <c r="C347" s="115" t="s">
        <v>97</v>
      </c>
      <c r="D347" s="116"/>
      <c r="E347" s="116">
        <v>27.06</v>
      </c>
      <c r="F347" s="116">
        <v>27.06</v>
      </c>
      <c r="G347" s="100">
        <f t="shared" si="5"/>
        <v>9</v>
      </c>
    </row>
    <row r="348" spans="1:7" x14ac:dyDescent="0.2">
      <c r="A348" s="113" t="s">
        <v>752</v>
      </c>
      <c r="B348" s="114" t="s">
        <v>753</v>
      </c>
      <c r="C348" s="115" t="s">
        <v>97</v>
      </c>
      <c r="D348" s="116"/>
      <c r="E348" s="116">
        <v>27.06</v>
      </c>
      <c r="F348" s="116">
        <v>27.06</v>
      </c>
      <c r="G348" s="100">
        <f t="shared" si="5"/>
        <v>9</v>
      </c>
    </row>
    <row r="349" spans="1:7" x14ac:dyDescent="0.2">
      <c r="A349" s="113" t="s">
        <v>754</v>
      </c>
      <c r="B349" s="114" t="s">
        <v>755</v>
      </c>
      <c r="C349" s="115" t="s">
        <v>97</v>
      </c>
      <c r="D349" s="116"/>
      <c r="E349" s="116">
        <v>6.4</v>
      </c>
      <c r="F349" s="116">
        <v>6.4</v>
      </c>
      <c r="G349" s="100">
        <f t="shared" si="5"/>
        <v>9</v>
      </c>
    </row>
    <row r="350" spans="1:7" x14ac:dyDescent="0.2">
      <c r="A350" s="113" t="s">
        <v>756</v>
      </c>
      <c r="B350" s="114" t="s">
        <v>757</v>
      </c>
      <c r="C350" s="115" t="s">
        <v>97</v>
      </c>
      <c r="D350" s="116"/>
      <c r="E350" s="116">
        <v>9.84</v>
      </c>
      <c r="F350" s="116">
        <v>9.84</v>
      </c>
      <c r="G350" s="100">
        <f t="shared" si="5"/>
        <v>9</v>
      </c>
    </row>
    <row r="351" spans="1:7" x14ac:dyDescent="0.2">
      <c r="A351" s="113" t="s">
        <v>758</v>
      </c>
      <c r="B351" s="114" t="s">
        <v>759</v>
      </c>
      <c r="C351" s="115" t="s">
        <v>97</v>
      </c>
      <c r="D351" s="116"/>
      <c r="E351" s="116">
        <v>18.7</v>
      </c>
      <c r="F351" s="116">
        <v>18.7</v>
      </c>
      <c r="G351" s="100">
        <f t="shared" si="5"/>
        <v>9</v>
      </c>
    </row>
    <row r="352" spans="1:7" x14ac:dyDescent="0.2">
      <c r="A352" s="113" t="s">
        <v>760</v>
      </c>
      <c r="B352" s="114" t="s">
        <v>761</v>
      </c>
      <c r="C352" s="115"/>
      <c r="D352" s="116"/>
      <c r="E352" s="116"/>
      <c r="F352" s="116"/>
      <c r="G352" s="100">
        <f t="shared" si="5"/>
        <v>5</v>
      </c>
    </row>
    <row r="353" spans="1:7" x14ac:dyDescent="0.2">
      <c r="A353" s="113" t="s">
        <v>762</v>
      </c>
      <c r="B353" s="114" t="s">
        <v>763</v>
      </c>
      <c r="C353" s="115" t="s">
        <v>97</v>
      </c>
      <c r="D353" s="116"/>
      <c r="E353" s="116">
        <v>78.37</v>
      </c>
      <c r="F353" s="116">
        <v>78.37</v>
      </c>
      <c r="G353" s="100">
        <f t="shared" si="5"/>
        <v>9</v>
      </c>
    </row>
    <row r="354" spans="1:7" x14ac:dyDescent="0.2">
      <c r="A354" s="113" t="s">
        <v>764</v>
      </c>
      <c r="B354" s="114" t="s">
        <v>765</v>
      </c>
      <c r="C354" s="115" t="s">
        <v>97</v>
      </c>
      <c r="D354" s="116"/>
      <c r="E354" s="116">
        <v>62.21</v>
      </c>
      <c r="F354" s="116">
        <v>62.21</v>
      </c>
      <c r="G354" s="100">
        <f t="shared" si="5"/>
        <v>9</v>
      </c>
    </row>
    <row r="355" spans="1:7" x14ac:dyDescent="0.2">
      <c r="A355" s="113" t="s">
        <v>766</v>
      </c>
      <c r="B355" s="114" t="s">
        <v>767</v>
      </c>
      <c r="C355" s="115"/>
      <c r="D355" s="116"/>
      <c r="E355" s="116"/>
      <c r="F355" s="116"/>
      <c r="G355" s="100">
        <f t="shared" si="5"/>
        <v>5</v>
      </c>
    </row>
    <row r="356" spans="1:7" x14ac:dyDescent="0.2">
      <c r="A356" s="113" t="s">
        <v>768</v>
      </c>
      <c r="B356" s="114" t="s">
        <v>769</v>
      </c>
      <c r="C356" s="115" t="s">
        <v>149</v>
      </c>
      <c r="D356" s="116"/>
      <c r="E356" s="116">
        <v>5.0599999999999996</v>
      </c>
      <c r="F356" s="116">
        <v>5.0599999999999996</v>
      </c>
      <c r="G356" s="100">
        <f t="shared" si="5"/>
        <v>9</v>
      </c>
    </row>
    <row r="357" spans="1:7" x14ac:dyDescent="0.2">
      <c r="A357" s="113" t="s">
        <v>770</v>
      </c>
      <c r="B357" s="114" t="s">
        <v>771</v>
      </c>
      <c r="C357" s="115" t="s">
        <v>149</v>
      </c>
      <c r="D357" s="116"/>
      <c r="E357" s="116">
        <v>0.84</v>
      </c>
      <c r="F357" s="116">
        <v>0.84</v>
      </c>
      <c r="G357" s="100">
        <f t="shared" si="5"/>
        <v>9</v>
      </c>
    </row>
    <row r="358" spans="1:7" x14ac:dyDescent="0.2">
      <c r="A358" s="113" t="s">
        <v>772</v>
      </c>
      <c r="B358" s="114" t="s">
        <v>773</v>
      </c>
      <c r="C358" s="115"/>
      <c r="D358" s="116"/>
      <c r="E358" s="116"/>
      <c r="F358" s="116"/>
      <c r="G358" s="100">
        <f t="shared" si="5"/>
        <v>5</v>
      </c>
    </row>
    <row r="359" spans="1:7" ht="30" x14ac:dyDescent="0.2">
      <c r="A359" s="113" t="s">
        <v>774</v>
      </c>
      <c r="B359" s="114" t="s">
        <v>775</v>
      </c>
      <c r="C359" s="115" t="s">
        <v>149</v>
      </c>
      <c r="D359" s="116"/>
      <c r="E359" s="116">
        <v>12.3</v>
      </c>
      <c r="F359" s="116">
        <v>12.3</v>
      </c>
      <c r="G359" s="100">
        <f t="shared" si="5"/>
        <v>9</v>
      </c>
    </row>
    <row r="360" spans="1:7" x14ac:dyDescent="0.2">
      <c r="A360" s="113" t="s">
        <v>776</v>
      </c>
      <c r="B360" s="114" t="s">
        <v>777</v>
      </c>
      <c r="C360" s="115" t="s">
        <v>149</v>
      </c>
      <c r="D360" s="116"/>
      <c r="E360" s="116">
        <v>37.4</v>
      </c>
      <c r="F360" s="116">
        <v>37.4</v>
      </c>
      <c r="G360" s="100">
        <f t="shared" si="5"/>
        <v>9</v>
      </c>
    </row>
    <row r="361" spans="1:7" x14ac:dyDescent="0.2">
      <c r="A361" s="113" t="s">
        <v>778</v>
      </c>
      <c r="B361" s="114" t="s">
        <v>779</v>
      </c>
      <c r="C361" s="115"/>
      <c r="D361" s="116"/>
      <c r="E361" s="116"/>
      <c r="F361" s="116"/>
      <c r="G361" s="100">
        <f t="shared" si="5"/>
        <v>5</v>
      </c>
    </row>
    <row r="362" spans="1:7" ht="30" x14ac:dyDescent="0.2">
      <c r="A362" s="113" t="s">
        <v>780</v>
      </c>
      <c r="B362" s="114" t="s">
        <v>781</v>
      </c>
      <c r="C362" s="115" t="s">
        <v>97</v>
      </c>
      <c r="D362" s="116"/>
      <c r="E362" s="116">
        <v>16.59</v>
      </c>
      <c r="F362" s="116">
        <v>16.59</v>
      </c>
      <c r="G362" s="100">
        <f t="shared" si="5"/>
        <v>9</v>
      </c>
    </row>
    <row r="363" spans="1:7" ht="30" x14ac:dyDescent="0.2">
      <c r="A363" s="113" t="s">
        <v>782</v>
      </c>
      <c r="B363" s="114" t="s">
        <v>783</v>
      </c>
      <c r="C363" s="115" t="s">
        <v>97</v>
      </c>
      <c r="D363" s="116"/>
      <c r="E363" s="116">
        <v>62.21</v>
      </c>
      <c r="F363" s="116">
        <v>62.21</v>
      </c>
      <c r="G363" s="100">
        <f t="shared" si="5"/>
        <v>9</v>
      </c>
    </row>
    <row r="364" spans="1:7" x14ac:dyDescent="0.2">
      <c r="A364" s="113" t="s">
        <v>784</v>
      </c>
      <c r="B364" s="114" t="s">
        <v>785</v>
      </c>
      <c r="C364" s="115" t="s">
        <v>97</v>
      </c>
      <c r="D364" s="116"/>
      <c r="E364" s="116">
        <v>20.74</v>
      </c>
      <c r="F364" s="116">
        <v>20.74</v>
      </c>
      <c r="G364" s="100">
        <f t="shared" si="5"/>
        <v>9</v>
      </c>
    </row>
    <row r="365" spans="1:7" x14ac:dyDescent="0.2">
      <c r="A365" s="113" t="s">
        <v>786</v>
      </c>
      <c r="B365" s="114" t="s">
        <v>787</v>
      </c>
      <c r="C365" s="115" t="s">
        <v>205</v>
      </c>
      <c r="D365" s="116"/>
      <c r="E365" s="116">
        <v>16.59</v>
      </c>
      <c r="F365" s="116">
        <v>16.59</v>
      </c>
      <c r="G365" s="100">
        <f t="shared" si="5"/>
        <v>9</v>
      </c>
    </row>
    <row r="366" spans="1:7" x14ac:dyDescent="0.2">
      <c r="A366" s="113" t="s">
        <v>788</v>
      </c>
      <c r="B366" s="114" t="s">
        <v>789</v>
      </c>
      <c r="C366" s="115" t="s">
        <v>97</v>
      </c>
      <c r="D366" s="116"/>
      <c r="E366" s="116">
        <v>6.22</v>
      </c>
      <c r="F366" s="116">
        <v>6.22</v>
      </c>
      <c r="G366" s="100">
        <f t="shared" si="5"/>
        <v>9</v>
      </c>
    </row>
    <row r="367" spans="1:7" x14ac:dyDescent="0.2">
      <c r="A367" s="113" t="s">
        <v>790</v>
      </c>
      <c r="B367" s="114" t="s">
        <v>791</v>
      </c>
      <c r="C367" s="115" t="s">
        <v>97</v>
      </c>
      <c r="D367" s="116"/>
      <c r="E367" s="116">
        <v>6.22</v>
      </c>
      <c r="F367" s="116">
        <v>6.22</v>
      </c>
      <c r="G367" s="100">
        <f t="shared" si="5"/>
        <v>9</v>
      </c>
    </row>
    <row r="368" spans="1:7" x14ac:dyDescent="0.2">
      <c r="A368" s="113" t="s">
        <v>792</v>
      </c>
      <c r="B368" s="114" t="s">
        <v>793</v>
      </c>
      <c r="C368" s="115" t="s">
        <v>97</v>
      </c>
      <c r="D368" s="116"/>
      <c r="E368" s="116">
        <v>41.47</v>
      </c>
      <c r="F368" s="116">
        <v>41.47</v>
      </c>
      <c r="G368" s="100">
        <f t="shared" si="5"/>
        <v>9</v>
      </c>
    </row>
    <row r="369" spans="1:7" x14ac:dyDescent="0.2">
      <c r="A369" s="113" t="s">
        <v>794</v>
      </c>
      <c r="B369" s="114" t="s">
        <v>795</v>
      </c>
      <c r="C369" s="115" t="s">
        <v>97</v>
      </c>
      <c r="D369" s="116"/>
      <c r="E369" s="116">
        <v>20.74</v>
      </c>
      <c r="F369" s="116">
        <v>20.74</v>
      </c>
      <c r="G369" s="100">
        <f t="shared" si="5"/>
        <v>9</v>
      </c>
    </row>
    <row r="370" spans="1:7" x14ac:dyDescent="0.2">
      <c r="A370" s="113" t="s">
        <v>796</v>
      </c>
      <c r="B370" s="114" t="s">
        <v>797</v>
      </c>
      <c r="C370" s="115" t="s">
        <v>97</v>
      </c>
      <c r="D370" s="116"/>
      <c r="E370" s="116">
        <v>18.66</v>
      </c>
      <c r="F370" s="116">
        <v>18.66</v>
      </c>
      <c r="G370" s="100">
        <f t="shared" si="5"/>
        <v>9</v>
      </c>
    </row>
    <row r="371" spans="1:7" x14ac:dyDescent="0.2">
      <c r="A371" s="113" t="s">
        <v>798</v>
      </c>
      <c r="B371" s="114" t="s">
        <v>799</v>
      </c>
      <c r="C371" s="115" t="s">
        <v>97</v>
      </c>
      <c r="D371" s="116"/>
      <c r="E371" s="116">
        <v>16.59</v>
      </c>
      <c r="F371" s="116">
        <v>16.59</v>
      </c>
      <c r="G371" s="100">
        <f t="shared" si="5"/>
        <v>9</v>
      </c>
    </row>
    <row r="372" spans="1:7" x14ac:dyDescent="0.2">
      <c r="A372" s="113" t="s">
        <v>800</v>
      </c>
      <c r="B372" s="114" t="s">
        <v>801</v>
      </c>
      <c r="C372" s="115" t="s">
        <v>97</v>
      </c>
      <c r="D372" s="116"/>
      <c r="E372" s="116">
        <v>16.59</v>
      </c>
      <c r="F372" s="116">
        <v>16.59</v>
      </c>
      <c r="G372" s="100">
        <f t="shared" si="5"/>
        <v>9</v>
      </c>
    </row>
    <row r="373" spans="1:7" x14ac:dyDescent="0.2">
      <c r="A373" s="113" t="s">
        <v>802</v>
      </c>
      <c r="B373" s="114" t="s">
        <v>803</v>
      </c>
      <c r="C373" s="115" t="s">
        <v>97</v>
      </c>
      <c r="D373" s="116"/>
      <c r="E373" s="116">
        <v>12.44</v>
      </c>
      <c r="F373" s="116">
        <v>12.44</v>
      </c>
      <c r="G373" s="100">
        <f t="shared" si="5"/>
        <v>9</v>
      </c>
    </row>
    <row r="374" spans="1:7" x14ac:dyDescent="0.2">
      <c r="A374" s="113" t="s">
        <v>804</v>
      </c>
      <c r="B374" s="114" t="s">
        <v>805</v>
      </c>
      <c r="C374" s="115"/>
      <c r="D374" s="116"/>
      <c r="E374" s="116"/>
      <c r="F374" s="116"/>
      <c r="G374" s="100">
        <f t="shared" si="5"/>
        <v>5</v>
      </c>
    </row>
    <row r="375" spans="1:7" x14ac:dyDescent="0.2">
      <c r="A375" s="113" t="s">
        <v>806</v>
      </c>
      <c r="B375" s="114" t="s">
        <v>807</v>
      </c>
      <c r="C375" s="115" t="s">
        <v>97</v>
      </c>
      <c r="D375" s="116"/>
      <c r="E375" s="116">
        <v>10.37</v>
      </c>
      <c r="F375" s="116">
        <v>10.37</v>
      </c>
      <c r="G375" s="100">
        <f t="shared" si="5"/>
        <v>9</v>
      </c>
    </row>
    <row r="376" spans="1:7" x14ac:dyDescent="0.2">
      <c r="A376" s="113" t="s">
        <v>808</v>
      </c>
      <c r="B376" s="114" t="s">
        <v>809</v>
      </c>
      <c r="C376" s="115" t="s">
        <v>205</v>
      </c>
      <c r="D376" s="116"/>
      <c r="E376" s="116">
        <v>14.51</v>
      </c>
      <c r="F376" s="116">
        <v>14.51</v>
      </c>
      <c r="G376" s="100">
        <f t="shared" si="5"/>
        <v>9</v>
      </c>
    </row>
    <row r="377" spans="1:7" ht="30" x14ac:dyDescent="0.2">
      <c r="A377" s="113" t="s">
        <v>810</v>
      </c>
      <c r="B377" s="114" t="s">
        <v>811</v>
      </c>
      <c r="C377" s="115" t="s">
        <v>97</v>
      </c>
      <c r="D377" s="116"/>
      <c r="E377" s="116">
        <v>207.35</v>
      </c>
      <c r="F377" s="116">
        <v>207.35</v>
      </c>
      <c r="G377" s="100">
        <f t="shared" si="5"/>
        <v>9</v>
      </c>
    </row>
    <row r="378" spans="1:7" ht="30" x14ac:dyDescent="0.2">
      <c r="A378" s="113" t="s">
        <v>812</v>
      </c>
      <c r="B378" s="114" t="s">
        <v>813</v>
      </c>
      <c r="C378" s="115" t="s">
        <v>97</v>
      </c>
      <c r="D378" s="116"/>
      <c r="E378" s="116">
        <v>165.88</v>
      </c>
      <c r="F378" s="116">
        <v>165.88</v>
      </c>
      <c r="G378" s="100">
        <f t="shared" si="5"/>
        <v>9</v>
      </c>
    </row>
    <row r="379" spans="1:7" x14ac:dyDescent="0.2">
      <c r="A379" s="113" t="s">
        <v>814</v>
      </c>
      <c r="B379" s="114" t="s">
        <v>815</v>
      </c>
      <c r="C379" s="115" t="s">
        <v>97</v>
      </c>
      <c r="D379" s="116"/>
      <c r="E379" s="116">
        <v>82.94</v>
      </c>
      <c r="F379" s="116">
        <v>82.94</v>
      </c>
      <c r="G379" s="100">
        <f t="shared" si="5"/>
        <v>9</v>
      </c>
    </row>
    <row r="380" spans="1:7" x14ac:dyDescent="0.2">
      <c r="A380" s="113" t="s">
        <v>816</v>
      </c>
      <c r="B380" s="114" t="s">
        <v>817</v>
      </c>
      <c r="C380" s="115" t="s">
        <v>97</v>
      </c>
      <c r="D380" s="116"/>
      <c r="E380" s="116">
        <v>46.04</v>
      </c>
      <c r="F380" s="116">
        <v>46.04</v>
      </c>
      <c r="G380" s="100">
        <f t="shared" si="5"/>
        <v>9</v>
      </c>
    </row>
    <row r="381" spans="1:7" x14ac:dyDescent="0.2">
      <c r="A381" s="113" t="s">
        <v>818</v>
      </c>
      <c r="B381" s="114" t="s">
        <v>819</v>
      </c>
      <c r="C381" s="115" t="s">
        <v>97</v>
      </c>
      <c r="D381" s="116"/>
      <c r="E381" s="116">
        <v>6.15</v>
      </c>
      <c r="F381" s="116">
        <v>6.15</v>
      </c>
      <c r="G381" s="100">
        <f t="shared" si="5"/>
        <v>9</v>
      </c>
    </row>
    <row r="382" spans="1:7" x14ac:dyDescent="0.2">
      <c r="A382" s="113" t="s">
        <v>820</v>
      </c>
      <c r="B382" s="114" t="s">
        <v>821</v>
      </c>
      <c r="C382" s="115" t="s">
        <v>97</v>
      </c>
      <c r="D382" s="116"/>
      <c r="E382" s="116">
        <v>7.38</v>
      </c>
      <c r="F382" s="116">
        <v>7.38</v>
      </c>
      <c r="G382" s="100">
        <f t="shared" si="5"/>
        <v>9</v>
      </c>
    </row>
    <row r="383" spans="1:7" x14ac:dyDescent="0.2">
      <c r="A383" s="113" t="s">
        <v>822</v>
      </c>
      <c r="B383" s="114" t="s">
        <v>823</v>
      </c>
      <c r="C383" s="115" t="s">
        <v>97</v>
      </c>
      <c r="D383" s="116"/>
      <c r="E383" s="116">
        <v>46.04</v>
      </c>
      <c r="F383" s="116">
        <v>46.04</v>
      </c>
      <c r="G383" s="100">
        <f t="shared" si="5"/>
        <v>9</v>
      </c>
    </row>
    <row r="384" spans="1:7" x14ac:dyDescent="0.2">
      <c r="A384" s="113" t="s">
        <v>824</v>
      </c>
      <c r="B384" s="114" t="s">
        <v>825</v>
      </c>
      <c r="C384" s="115" t="s">
        <v>205</v>
      </c>
      <c r="D384" s="116"/>
      <c r="E384" s="116">
        <v>10.37</v>
      </c>
      <c r="F384" s="116">
        <v>10.37</v>
      </c>
      <c r="G384" s="100">
        <f t="shared" si="5"/>
        <v>9</v>
      </c>
    </row>
    <row r="385" spans="1:7" x14ac:dyDescent="0.2">
      <c r="A385" s="113" t="s">
        <v>826</v>
      </c>
      <c r="B385" s="114" t="s">
        <v>827</v>
      </c>
      <c r="C385" s="115" t="s">
        <v>97</v>
      </c>
      <c r="D385" s="116"/>
      <c r="E385" s="116">
        <v>20.74</v>
      </c>
      <c r="F385" s="116">
        <v>20.74</v>
      </c>
      <c r="G385" s="100">
        <f t="shared" si="5"/>
        <v>9</v>
      </c>
    </row>
    <row r="386" spans="1:7" x14ac:dyDescent="0.2">
      <c r="A386" s="113" t="s">
        <v>828</v>
      </c>
      <c r="B386" s="114" t="s">
        <v>829</v>
      </c>
      <c r="C386" s="115" t="s">
        <v>97</v>
      </c>
      <c r="D386" s="116"/>
      <c r="E386" s="116">
        <v>16.59</v>
      </c>
      <c r="F386" s="116">
        <v>16.59</v>
      </c>
      <c r="G386" s="100">
        <f t="shared" si="5"/>
        <v>9</v>
      </c>
    </row>
    <row r="387" spans="1:7" x14ac:dyDescent="0.2">
      <c r="A387" s="113" t="s">
        <v>830</v>
      </c>
      <c r="B387" s="114" t="s">
        <v>831</v>
      </c>
      <c r="C387" s="115" t="s">
        <v>97</v>
      </c>
      <c r="D387" s="116"/>
      <c r="E387" s="116">
        <v>24.88</v>
      </c>
      <c r="F387" s="116">
        <v>24.88</v>
      </c>
      <c r="G387" s="100">
        <f t="shared" si="5"/>
        <v>9</v>
      </c>
    </row>
    <row r="388" spans="1:7" x14ac:dyDescent="0.2">
      <c r="A388" s="113" t="s">
        <v>832</v>
      </c>
      <c r="B388" s="114" t="s">
        <v>833</v>
      </c>
      <c r="C388" s="115" t="s">
        <v>97</v>
      </c>
      <c r="D388" s="116"/>
      <c r="E388" s="116">
        <v>20.74</v>
      </c>
      <c r="F388" s="116">
        <v>20.74</v>
      </c>
      <c r="G388" s="100">
        <f t="shared" si="5"/>
        <v>9</v>
      </c>
    </row>
    <row r="389" spans="1:7" ht="30" x14ac:dyDescent="0.2">
      <c r="A389" s="113" t="s">
        <v>834</v>
      </c>
      <c r="B389" s="114" t="s">
        <v>835</v>
      </c>
      <c r="C389" s="115" t="s">
        <v>97</v>
      </c>
      <c r="D389" s="116"/>
      <c r="E389" s="116">
        <v>41.47</v>
      </c>
      <c r="F389" s="116">
        <v>41.47</v>
      </c>
      <c r="G389" s="100">
        <f t="shared" si="5"/>
        <v>9</v>
      </c>
    </row>
    <row r="390" spans="1:7" x14ac:dyDescent="0.2">
      <c r="A390" s="113" t="s">
        <v>836</v>
      </c>
      <c r="B390" s="114" t="s">
        <v>837</v>
      </c>
      <c r="C390" s="115" t="s">
        <v>97</v>
      </c>
      <c r="D390" s="116"/>
      <c r="E390" s="116">
        <v>62.21</v>
      </c>
      <c r="F390" s="116">
        <v>62.21</v>
      </c>
      <c r="G390" s="100">
        <f t="shared" si="5"/>
        <v>9</v>
      </c>
    </row>
    <row r="391" spans="1:7" ht="30" x14ac:dyDescent="0.2">
      <c r="A391" s="113" t="s">
        <v>838</v>
      </c>
      <c r="B391" s="114" t="s">
        <v>839</v>
      </c>
      <c r="C391" s="115" t="s">
        <v>97</v>
      </c>
      <c r="D391" s="116"/>
      <c r="E391" s="116">
        <v>116.68</v>
      </c>
      <c r="F391" s="116">
        <v>116.68</v>
      </c>
      <c r="G391" s="100">
        <f t="shared" si="5"/>
        <v>9</v>
      </c>
    </row>
    <row r="392" spans="1:7" x14ac:dyDescent="0.2">
      <c r="A392" s="113" t="s">
        <v>840</v>
      </c>
      <c r="B392" s="114" t="s">
        <v>841</v>
      </c>
      <c r="C392" s="115" t="s">
        <v>97</v>
      </c>
      <c r="D392" s="116"/>
      <c r="E392" s="116">
        <v>31.1</v>
      </c>
      <c r="F392" s="116">
        <v>31.1</v>
      </c>
      <c r="G392" s="100">
        <f t="shared" si="5"/>
        <v>9</v>
      </c>
    </row>
    <row r="393" spans="1:7" ht="30" x14ac:dyDescent="0.2">
      <c r="A393" s="113" t="s">
        <v>842</v>
      </c>
      <c r="B393" s="114" t="s">
        <v>843</v>
      </c>
      <c r="C393" s="115" t="s">
        <v>97</v>
      </c>
      <c r="D393" s="116"/>
      <c r="E393" s="116">
        <v>8.44</v>
      </c>
      <c r="F393" s="116">
        <v>8.44</v>
      </c>
      <c r="G393" s="100">
        <f t="shared" si="5"/>
        <v>9</v>
      </c>
    </row>
    <row r="394" spans="1:7" x14ac:dyDescent="0.2">
      <c r="A394" s="113" t="s">
        <v>844</v>
      </c>
      <c r="B394" s="114" t="s">
        <v>845</v>
      </c>
      <c r="C394" s="115" t="s">
        <v>97</v>
      </c>
      <c r="D394" s="116"/>
      <c r="E394" s="116">
        <v>16.52</v>
      </c>
      <c r="F394" s="116">
        <v>16.52</v>
      </c>
      <c r="G394" s="100">
        <f t="shared" ref="G394:G457" si="6">LEN(A394)</f>
        <v>9</v>
      </c>
    </row>
    <row r="395" spans="1:7" x14ac:dyDescent="0.2">
      <c r="A395" s="113" t="s">
        <v>846</v>
      </c>
      <c r="B395" s="114" t="s">
        <v>847</v>
      </c>
      <c r="C395" s="115" t="s">
        <v>205</v>
      </c>
      <c r="D395" s="116"/>
      <c r="E395" s="116">
        <v>4.97</v>
      </c>
      <c r="F395" s="116">
        <v>4.97</v>
      </c>
      <c r="G395" s="100">
        <f t="shared" si="6"/>
        <v>9</v>
      </c>
    </row>
    <row r="396" spans="1:7" x14ac:dyDescent="0.2">
      <c r="A396" s="113" t="s">
        <v>848</v>
      </c>
      <c r="B396" s="114" t="s">
        <v>849</v>
      </c>
      <c r="C396" s="115" t="s">
        <v>205</v>
      </c>
      <c r="D396" s="116"/>
      <c r="E396" s="116">
        <v>2.4900000000000002</v>
      </c>
      <c r="F396" s="116">
        <v>2.4900000000000002</v>
      </c>
      <c r="G396" s="100">
        <f t="shared" si="6"/>
        <v>9</v>
      </c>
    </row>
    <row r="397" spans="1:7" x14ac:dyDescent="0.2">
      <c r="A397" s="113" t="s">
        <v>850</v>
      </c>
      <c r="B397" s="114" t="s">
        <v>851</v>
      </c>
      <c r="C397" s="115" t="s">
        <v>205</v>
      </c>
      <c r="D397" s="116"/>
      <c r="E397" s="116">
        <v>4.1500000000000004</v>
      </c>
      <c r="F397" s="116">
        <v>4.1500000000000004</v>
      </c>
      <c r="G397" s="100">
        <f t="shared" si="6"/>
        <v>9</v>
      </c>
    </row>
    <row r="398" spans="1:7" x14ac:dyDescent="0.2">
      <c r="A398" s="113" t="s">
        <v>852</v>
      </c>
      <c r="B398" s="114" t="s">
        <v>853</v>
      </c>
      <c r="C398" s="115" t="s">
        <v>205</v>
      </c>
      <c r="D398" s="116"/>
      <c r="E398" s="116">
        <v>2.0699999999999998</v>
      </c>
      <c r="F398" s="116">
        <v>2.0699999999999998</v>
      </c>
      <c r="G398" s="100">
        <f t="shared" si="6"/>
        <v>9</v>
      </c>
    </row>
    <row r="399" spans="1:7" x14ac:dyDescent="0.2">
      <c r="A399" s="113" t="s">
        <v>854</v>
      </c>
      <c r="B399" s="114" t="s">
        <v>855</v>
      </c>
      <c r="C399" s="115" t="s">
        <v>205</v>
      </c>
      <c r="D399" s="116"/>
      <c r="E399" s="116">
        <v>29.17</v>
      </c>
      <c r="F399" s="116">
        <v>29.17</v>
      </c>
      <c r="G399" s="100">
        <f t="shared" si="6"/>
        <v>9</v>
      </c>
    </row>
    <row r="400" spans="1:7" x14ac:dyDescent="0.2">
      <c r="A400" s="113" t="s">
        <v>856</v>
      </c>
      <c r="B400" s="114" t="s">
        <v>857</v>
      </c>
      <c r="C400" s="115" t="s">
        <v>205</v>
      </c>
      <c r="D400" s="116"/>
      <c r="E400" s="116">
        <v>8.2899999999999991</v>
      </c>
      <c r="F400" s="116">
        <v>8.2899999999999991</v>
      </c>
      <c r="G400" s="100">
        <f t="shared" si="6"/>
        <v>9</v>
      </c>
    </row>
    <row r="401" spans="1:7" x14ac:dyDescent="0.2">
      <c r="A401" s="113" t="s">
        <v>858</v>
      </c>
      <c r="B401" s="114" t="s">
        <v>859</v>
      </c>
      <c r="C401" s="115" t="s">
        <v>97</v>
      </c>
      <c r="D401" s="116"/>
      <c r="E401" s="116">
        <v>41.47</v>
      </c>
      <c r="F401" s="116">
        <v>41.47</v>
      </c>
      <c r="G401" s="100">
        <f t="shared" si="6"/>
        <v>9</v>
      </c>
    </row>
    <row r="402" spans="1:7" x14ac:dyDescent="0.2">
      <c r="A402" s="113" t="s">
        <v>860</v>
      </c>
      <c r="B402" s="114" t="s">
        <v>861</v>
      </c>
      <c r="C402" s="115" t="s">
        <v>97</v>
      </c>
      <c r="D402" s="116"/>
      <c r="E402" s="116">
        <v>8.2899999999999991</v>
      </c>
      <c r="F402" s="116">
        <v>8.2899999999999991</v>
      </c>
      <c r="G402" s="100">
        <f t="shared" si="6"/>
        <v>9</v>
      </c>
    </row>
    <row r="403" spans="1:7" x14ac:dyDescent="0.2">
      <c r="A403" s="113" t="s">
        <v>862</v>
      </c>
      <c r="B403" s="114" t="s">
        <v>863</v>
      </c>
      <c r="C403" s="115" t="s">
        <v>97</v>
      </c>
      <c r="D403" s="116"/>
      <c r="E403" s="116">
        <v>62.21</v>
      </c>
      <c r="F403" s="116">
        <v>62.21</v>
      </c>
      <c r="G403" s="100">
        <f t="shared" si="6"/>
        <v>9</v>
      </c>
    </row>
    <row r="404" spans="1:7" x14ac:dyDescent="0.2">
      <c r="A404" s="113" t="s">
        <v>864</v>
      </c>
      <c r="B404" s="114" t="s">
        <v>865</v>
      </c>
      <c r="C404" s="115" t="s">
        <v>97</v>
      </c>
      <c r="D404" s="116"/>
      <c r="E404" s="116">
        <v>87.51</v>
      </c>
      <c r="F404" s="116">
        <v>87.51</v>
      </c>
      <c r="G404" s="100">
        <f t="shared" si="6"/>
        <v>9</v>
      </c>
    </row>
    <row r="405" spans="1:7" x14ac:dyDescent="0.2">
      <c r="A405" s="113" t="s">
        <v>866</v>
      </c>
      <c r="B405" s="114" t="s">
        <v>867</v>
      </c>
      <c r="C405" s="115"/>
      <c r="D405" s="116"/>
      <c r="E405" s="116"/>
      <c r="F405" s="116"/>
      <c r="G405" s="100">
        <f t="shared" si="6"/>
        <v>5</v>
      </c>
    </row>
    <row r="406" spans="1:7" x14ac:dyDescent="0.2">
      <c r="A406" s="113" t="s">
        <v>868</v>
      </c>
      <c r="B406" s="114" t="s">
        <v>869</v>
      </c>
      <c r="C406" s="115" t="s">
        <v>97</v>
      </c>
      <c r="D406" s="116"/>
      <c r="E406" s="116">
        <v>170.71</v>
      </c>
      <c r="F406" s="116">
        <v>170.71</v>
      </c>
      <c r="G406" s="100">
        <f t="shared" si="6"/>
        <v>9</v>
      </c>
    </row>
    <row r="407" spans="1:7" x14ac:dyDescent="0.2">
      <c r="A407" s="113" t="s">
        <v>870</v>
      </c>
      <c r="B407" s="114" t="s">
        <v>871</v>
      </c>
      <c r="C407" s="115" t="s">
        <v>97</v>
      </c>
      <c r="D407" s="116"/>
      <c r="E407" s="116">
        <v>41.47</v>
      </c>
      <c r="F407" s="116">
        <v>41.47</v>
      </c>
      <c r="G407" s="100">
        <f t="shared" si="6"/>
        <v>9</v>
      </c>
    </row>
    <row r="408" spans="1:7" x14ac:dyDescent="0.2">
      <c r="A408" s="113" t="s">
        <v>872</v>
      </c>
      <c r="B408" s="114" t="s">
        <v>873</v>
      </c>
      <c r="C408" s="115" t="s">
        <v>97</v>
      </c>
      <c r="D408" s="116"/>
      <c r="E408" s="116">
        <v>10.37</v>
      </c>
      <c r="F408" s="116">
        <v>10.37</v>
      </c>
      <c r="G408" s="100">
        <f t="shared" si="6"/>
        <v>9</v>
      </c>
    </row>
    <row r="409" spans="1:7" x14ac:dyDescent="0.2">
      <c r="A409" s="113" t="s">
        <v>874</v>
      </c>
      <c r="B409" s="114" t="s">
        <v>875</v>
      </c>
      <c r="C409" s="115" t="s">
        <v>149</v>
      </c>
      <c r="D409" s="116"/>
      <c r="E409" s="116">
        <v>41.47</v>
      </c>
      <c r="F409" s="116">
        <v>41.47</v>
      </c>
      <c r="G409" s="100">
        <f t="shared" si="6"/>
        <v>9</v>
      </c>
    </row>
    <row r="410" spans="1:7" x14ac:dyDescent="0.2">
      <c r="A410" s="113" t="s">
        <v>876</v>
      </c>
      <c r="B410" s="114" t="s">
        <v>877</v>
      </c>
      <c r="C410" s="115" t="s">
        <v>97</v>
      </c>
      <c r="D410" s="116"/>
      <c r="E410" s="116">
        <v>8.2899999999999991</v>
      </c>
      <c r="F410" s="116">
        <v>8.2899999999999991</v>
      </c>
      <c r="G410" s="100">
        <f t="shared" si="6"/>
        <v>9</v>
      </c>
    </row>
    <row r="411" spans="1:7" x14ac:dyDescent="0.2">
      <c r="A411" s="113" t="s">
        <v>878</v>
      </c>
      <c r="B411" s="114" t="s">
        <v>879</v>
      </c>
      <c r="C411" s="115" t="s">
        <v>97</v>
      </c>
      <c r="D411" s="116"/>
      <c r="E411" s="116">
        <v>16.59</v>
      </c>
      <c r="F411" s="116">
        <v>16.59</v>
      </c>
      <c r="G411" s="100">
        <f t="shared" si="6"/>
        <v>9</v>
      </c>
    </row>
    <row r="412" spans="1:7" x14ac:dyDescent="0.2">
      <c r="A412" s="113" t="s">
        <v>880</v>
      </c>
      <c r="B412" s="114" t="s">
        <v>881</v>
      </c>
      <c r="C412" s="115" t="s">
        <v>97</v>
      </c>
      <c r="D412" s="116"/>
      <c r="E412" s="116">
        <v>4.1500000000000004</v>
      </c>
      <c r="F412" s="116">
        <v>4.1500000000000004</v>
      </c>
      <c r="G412" s="100">
        <f t="shared" si="6"/>
        <v>9</v>
      </c>
    </row>
    <row r="413" spans="1:7" x14ac:dyDescent="0.2">
      <c r="A413" s="113" t="s">
        <v>882</v>
      </c>
      <c r="B413" s="114" t="s">
        <v>883</v>
      </c>
      <c r="C413" s="115" t="s">
        <v>97</v>
      </c>
      <c r="D413" s="116"/>
      <c r="E413" s="116">
        <v>6.22</v>
      </c>
      <c r="F413" s="116">
        <v>6.22</v>
      </c>
      <c r="G413" s="100">
        <f t="shared" si="6"/>
        <v>9</v>
      </c>
    </row>
    <row r="414" spans="1:7" x14ac:dyDescent="0.2">
      <c r="A414" s="113" t="s">
        <v>884</v>
      </c>
      <c r="B414" s="114" t="s">
        <v>885</v>
      </c>
      <c r="C414" s="115" t="s">
        <v>97</v>
      </c>
      <c r="D414" s="116"/>
      <c r="E414" s="116">
        <v>10.37</v>
      </c>
      <c r="F414" s="116">
        <v>10.37</v>
      </c>
      <c r="G414" s="100">
        <f t="shared" si="6"/>
        <v>9</v>
      </c>
    </row>
    <row r="415" spans="1:7" x14ac:dyDescent="0.2">
      <c r="A415" s="113" t="s">
        <v>886</v>
      </c>
      <c r="B415" s="114" t="s">
        <v>887</v>
      </c>
      <c r="C415" s="115" t="s">
        <v>97</v>
      </c>
      <c r="D415" s="116"/>
      <c r="E415" s="116">
        <v>10.37</v>
      </c>
      <c r="F415" s="116">
        <v>10.37</v>
      </c>
      <c r="G415" s="100">
        <f t="shared" si="6"/>
        <v>9</v>
      </c>
    </row>
    <row r="416" spans="1:7" x14ac:dyDescent="0.2">
      <c r="A416" s="113" t="s">
        <v>888</v>
      </c>
      <c r="B416" s="114" t="s">
        <v>889</v>
      </c>
      <c r="C416" s="115"/>
      <c r="D416" s="116"/>
      <c r="E416" s="116"/>
      <c r="F416" s="116"/>
      <c r="G416" s="100">
        <f t="shared" si="6"/>
        <v>5</v>
      </c>
    </row>
    <row r="417" spans="1:7" ht="30" x14ac:dyDescent="0.2">
      <c r="A417" s="113" t="s">
        <v>890</v>
      </c>
      <c r="B417" s="114" t="s">
        <v>891</v>
      </c>
      <c r="C417" s="115" t="s">
        <v>97</v>
      </c>
      <c r="D417" s="116"/>
      <c r="E417" s="116">
        <v>29.17</v>
      </c>
      <c r="F417" s="116">
        <v>29.17</v>
      </c>
      <c r="G417" s="100">
        <f t="shared" si="6"/>
        <v>9</v>
      </c>
    </row>
    <row r="418" spans="1:7" x14ac:dyDescent="0.2">
      <c r="A418" s="113" t="s">
        <v>892</v>
      </c>
      <c r="B418" s="114" t="s">
        <v>893</v>
      </c>
      <c r="C418" s="115" t="s">
        <v>97</v>
      </c>
      <c r="D418" s="116"/>
      <c r="E418" s="116">
        <v>3.37</v>
      </c>
      <c r="F418" s="116">
        <v>3.37</v>
      </c>
      <c r="G418" s="100">
        <f t="shared" si="6"/>
        <v>9</v>
      </c>
    </row>
    <row r="419" spans="1:7" x14ac:dyDescent="0.2">
      <c r="A419" s="113" t="s">
        <v>894</v>
      </c>
      <c r="B419" s="114" t="s">
        <v>895</v>
      </c>
      <c r="C419" s="115" t="s">
        <v>97</v>
      </c>
      <c r="D419" s="116"/>
      <c r="E419" s="116">
        <v>41.47</v>
      </c>
      <c r="F419" s="116">
        <v>41.47</v>
      </c>
      <c r="G419" s="100">
        <f t="shared" si="6"/>
        <v>9</v>
      </c>
    </row>
    <row r="420" spans="1:7" x14ac:dyDescent="0.2">
      <c r="A420" s="113" t="s">
        <v>896</v>
      </c>
      <c r="B420" s="114" t="s">
        <v>897</v>
      </c>
      <c r="C420" s="115" t="s">
        <v>97</v>
      </c>
      <c r="D420" s="116"/>
      <c r="E420" s="116">
        <v>20.74</v>
      </c>
      <c r="F420" s="116">
        <v>20.74</v>
      </c>
      <c r="G420" s="100">
        <f t="shared" si="6"/>
        <v>9</v>
      </c>
    </row>
    <row r="421" spans="1:7" x14ac:dyDescent="0.2">
      <c r="A421" s="113" t="s">
        <v>898</v>
      </c>
      <c r="B421" s="114" t="s">
        <v>899</v>
      </c>
      <c r="C421" s="115" t="s">
        <v>97</v>
      </c>
      <c r="D421" s="116"/>
      <c r="E421" s="116">
        <v>16.87</v>
      </c>
      <c r="F421" s="116">
        <v>16.87</v>
      </c>
      <c r="G421" s="100">
        <f t="shared" si="6"/>
        <v>9</v>
      </c>
    </row>
    <row r="422" spans="1:7" x14ac:dyDescent="0.2">
      <c r="A422" s="113" t="s">
        <v>900</v>
      </c>
      <c r="B422" s="114" t="s">
        <v>901</v>
      </c>
      <c r="C422" s="115" t="s">
        <v>97</v>
      </c>
      <c r="D422" s="116"/>
      <c r="E422" s="116">
        <v>58.34</v>
      </c>
      <c r="F422" s="116">
        <v>58.34</v>
      </c>
      <c r="G422" s="100">
        <f t="shared" si="6"/>
        <v>9</v>
      </c>
    </row>
    <row r="423" spans="1:7" x14ac:dyDescent="0.2">
      <c r="A423" s="113" t="s">
        <v>902</v>
      </c>
      <c r="B423" s="114" t="s">
        <v>903</v>
      </c>
      <c r="C423" s="115"/>
      <c r="D423" s="116"/>
      <c r="E423" s="116"/>
      <c r="F423" s="116"/>
      <c r="G423" s="100">
        <f t="shared" si="6"/>
        <v>5</v>
      </c>
    </row>
    <row r="424" spans="1:7" x14ac:dyDescent="0.2">
      <c r="A424" s="113" t="s">
        <v>904</v>
      </c>
      <c r="B424" s="114" t="s">
        <v>905</v>
      </c>
      <c r="C424" s="115" t="s">
        <v>906</v>
      </c>
      <c r="D424" s="116"/>
      <c r="E424" s="116">
        <v>0.67</v>
      </c>
      <c r="F424" s="116">
        <v>0.67</v>
      </c>
      <c r="G424" s="100">
        <f t="shared" si="6"/>
        <v>9</v>
      </c>
    </row>
    <row r="425" spans="1:7" x14ac:dyDescent="0.2">
      <c r="A425" s="113" t="s">
        <v>907</v>
      </c>
      <c r="B425" s="114" t="s">
        <v>908</v>
      </c>
      <c r="C425" s="115" t="s">
        <v>97</v>
      </c>
      <c r="D425" s="116"/>
      <c r="E425" s="116">
        <v>62.21</v>
      </c>
      <c r="F425" s="116">
        <v>62.21</v>
      </c>
      <c r="G425" s="100">
        <f t="shared" si="6"/>
        <v>9</v>
      </c>
    </row>
    <row r="426" spans="1:7" ht="30" x14ac:dyDescent="0.2">
      <c r="A426" s="113" t="s">
        <v>909</v>
      </c>
      <c r="B426" s="114" t="s">
        <v>910</v>
      </c>
      <c r="C426" s="115" t="s">
        <v>97</v>
      </c>
      <c r="D426" s="116"/>
      <c r="E426" s="116">
        <v>82.94</v>
      </c>
      <c r="F426" s="116">
        <v>82.94</v>
      </c>
      <c r="G426" s="100">
        <f t="shared" si="6"/>
        <v>9</v>
      </c>
    </row>
    <row r="427" spans="1:7" x14ac:dyDescent="0.2">
      <c r="A427" s="113" t="s">
        <v>911</v>
      </c>
      <c r="B427" s="114" t="s">
        <v>912</v>
      </c>
      <c r="C427" s="115" t="s">
        <v>205</v>
      </c>
      <c r="D427" s="116"/>
      <c r="E427" s="116">
        <v>16.59</v>
      </c>
      <c r="F427" s="116">
        <v>16.59</v>
      </c>
      <c r="G427" s="100">
        <f t="shared" si="6"/>
        <v>9</v>
      </c>
    </row>
    <row r="428" spans="1:7" x14ac:dyDescent="0.2">
      <c r="A428" s="113" t="s">
        <v>913</v>
      </c>
      <c r="B428" s="114" t="s">
        <v>914</v>
      </c>
      <c r="C428" s="115" t="s">
        <v>149</v>
      </c>
      <c r="D428" s="116"/>
      <c r="E428" s="116">
        <v>41.47</v>
      </c>
      <c r="F428" s="116">
        <v>41.47</v>
      </c>
      <c r="G428" s="100">
        <f t="shared" si="6"/>
        <v>9</v>
      </c>
    </row>
    <row r="429" spans="1:7" x14ac:dyDescent="0.2">
      <c r="A429" s="113" t="s">
        <v>915</v>
      </c>
      <c r="B429" s="114" t="s">
        <v>916</v>
      </c>
      <c r="C429" s="115" t="s">
        <v>97</v>
      </c>
      <c r="D429" s="116">
        <v>125.15</v>
      </c>
      <c r="E429" s="116">
        <v>116.68</v>
      </c>
      <c r="F429" s="116">
        <v>241.83</v>
      </c>
      <c r="G429" s="100">
        <f t="shared" si="6"/>
        <v>9</v>
      </c>
    </row>
    <row r="430" spans="1:7" x14ac:dyDescent="0.2">
      <c r="A430" s="113" t="s">
        <v>917</v>
      </c>
      <c r="B430" s="114" t="s">
        <v>918</v>
      </c>
      <c r="C430" s="115" t="s">
        <v>97</v>
      </c>
      <c r="D430" s="116">
        <v>125.15</v>
      </c>
      <c r="E430" s="116">
        <v>116.68</v>
      </c>
      <c r="F430" s="116">
        <v>241.83</v>
      </c>
      <c r="G430" s="100">
        <f t="shared" si="6"/>
        <v>9</v>
      </c>
    </row>
    <row r="431" spans="1:7" x14ac:dyDescent="0.2">
      <c r="A431" s="113" t="s">
        <v>919</v>
      </c>
      <c r="B431" s="114" t="s">
        <v>920</v>
      </c>
      <c r="C431" s="115" t="s">
        <v>97</v>
      </c>
      <c r="D431" s="116"/>
      <c r="E431" s="116">
        <v>130.66999999999999</v>
      </c>
      <c r="F431" s="116">
        <v>130.66999999999999</v>
      </c>
      <c r="G431" s="100">
        <f t="shared" si="6"/>
        <v>9</v>
      </c>
    </row>
    <row r="432" spans="1:7" x14ac:dyDescent="0.2">
      <c r="A432" s="113" t="s">
        <v>921</v>
      </c>
      <c r="B432" s="114" t="s">
        <v>922</v>
      </c>
      <c r="C432" s="115" t="s">
        <v>149</v>
      </c>
      <c r="D432" s="116"/>
      <c r="E432" s="116">
        <v>82.94</v>
      </c>
      <c r="F432" s="116">
        <v>82.94</v>
      </c>
      <c r="G432" s="100">
        <f t="shared" si="6"/>
        <v>9</v>
      </c>
    </row>
    <row r="433" spans="1:7" x14ac:dyDescent="0.2">
      <c r="A433" s="113" t="s">
        <v>923</v>
      </c>
      <c r="B433" s="114" t="s">
        <v>924</v>
      </c>
      <c r="C433" s="115" t="s">
        <v>97</v>
      </c>
      <c r="D433" s="116"/>
      <c r="E433" s="116">
        <v>14.59</v>
      </c>
      <c r="F433" s="116">
        <v>14.59</v>
      </c>
      <c r="G433" s="100">
        <f t="shared" si="6"/>
        <v>9</v>
      </c>
    </row>
    <row r="434" spans="1:7" x14ac:dyDescent="0.2">
      <c r="A434" s="113" t="s">
        <v>925</v>
      </c>
      <c r="B434" s="114" t="s">
        <v>926</v>
      </c>
      <c r="C434" s="115" t="s">
        <v>97</v>
      </c>
      <c r="D434" s="116"/>
      <c r="E434" s="116">
        <v>82.94</v>
      </c>
      <c r="F434" s="116">
        <v>82.94</v>
      </c>
      <c r="G434" s="100">
        <f t="shared" si="6"/>
        <v>9</v>
      </c>
    </row>
    <row r="435" spans="1:7" x14ac:dyDescent="0.2">
      <c r="A435" s="113" t="s">
        <v>927</v>
      </c>
      <c r="B435" s="114" t="s">
        <v>928</v>
      </c>
      <c r="C435" s="115" t="s">
        <v>97</v>
      </c>
      <c r="D435" s="116"/>
      <c r="E435" s="116">
        <v>19.68</v>
      </c>
      <c r="F435" s="116">
        <v>19.68</v>
      </c>
      <c r="G435" s="100">
        <f t="shared" si="6"/>
        <v>9</v>
      </c>
    </row>
    <row r="436" spans="1:7" x14ac:dyDescent="0.2">
      <c r="A436" s="113" t="s">
        <v>929</v>
      </c>
      <c r="B436" s="114" t="s">
        <v>930</v>
      </c>
      <c r="C436" s="115" t="s">
        <v>97</v>
      </c>
      <c r="D436" s="116"/>
      <c r="E436" s="116">
        <v>3.37</v>
      </c>
      <c r="F436" s="116">
        <v>3.37</v>
      </c>
      <c r="G436" s="100">
        <f t="shared" si="6"/>
        <v>9</v>
      </c>
    </row>
    <row r="437" spans="1:7" x14ac:dyDescent="0.2">
      <c r="A437" s="113" t="s">
        <v>931</v>
      </c>
      <c r="B437" s="114" t="s">
        <v>932</v>
      </c>
      <c r="C437" s="115" t="s">
        <v>97</v>
      </c>
      <c r="D437" s="116"/>
      <c r="E437" s="116">
        <v>3.37</v>
      </c>
      <c r="F437" s="116">
        <v>3.37</v>
      </c>
      <c r="G437" s="100">
        <f t="shared" si="6"/>
        <v>9</v>
      </c>
    </row>
    <row r="438" spans="1:7" ht="30" x14ac:dyDescent="0.2">
      <c r="A438" s="113" t="s">
        <v>933</v>
      </c>
      <c r="B438" s="114" t="s">
        <v>934</v>
      </c>
      <c r="C438" s="115" t="s">
        <v>97</v>
      </c>
      <c r="D438" s="116"/>
      <c r="E438" s="116">
        <v>26.99</v>
      </c>
      <c r="F438" s="116">
        <v>26.99</v>
      </c>
      <c r="G438" s="100">
        <f t="shared" si="6"/>
        <v>9</v>
      </c>
    </row>
    <row r="439" spans="1:7" x14ac:dyDescent="0.2">
      <c r="A439" s="113" t="s">
        <v>935</v>
      </c>
      <c r="B439" s="114" t="s">
        <v>936</v>
      </c>
      <c r="C439" s="115"/>
      <c r="D439" s="116"/>
      <c r="E439" s="116"/>
      <c r="F439" s="116"/>
      <c r="G439" s="100">
        <f t="shared" si="6"/>
        <v>5</v>
      </c>
    </row>
    <row r="440" spans="1:7" x14ac:dyDescent="0.2">
      <c r="A440" s="113" t="s">
        <v>937</v>
      </c>
      <c r="B440" s="114" t="s">
        <v>938</v>
      </c>
      <c r="C440" s="115" t="s">
        <v>97</v>
      </c>
      <c r="D440" s="116"/>
      <c r="E440" s="116">
        <v>4.22</v>
      </c>
      <c r="F440" s="116">
        <v>4.22</v>
      </c>
      <c r="G440" s="100">
        <f t="shared" si="6"/>
        <v>9</v>
      </c>
    </row>
    <row r="441" spans="1:7" x14ac:dyDescent="0.2">
      <c r="A441" s="113" t="s">
        <v>939</v>
      </c>
      <c r="B441" s="114" t="s">
        <v>940</v>
      </c>
      <c r="C441" s="115" t="s">
        <v>97</v>
      </c>
      <c r="D441" s="116"/>
      <c r="E441" s="116">
        <v>287.39</v>
      </c>
      <c r="F441" s="116">
        <v>287.39</v>
      </c>
      <c r="G441" s="100">
        <f t="shared" si="6"/>
        <v>9</v>
      </c>
    </row>
    <row r="442" spans="1:7" x14ac:dyDescent="0.2">
      <c r="A442" s="113" t="s">
        <v>941</v>
      </c>
      <c r="B442" s="114" t="s">
        <v>942</v>
      </c>
      <c r="C442" s="115" t="s">
        <v>97</v>
      </c>
      <c r="D442" s="116"/>
      <c r="E442" s="116">
        <v>26.96</v>
      </c>
      <c r="F442" s="116">
        <v>26.96</v>
      </c>
      <c r="G442" s="100">
        <f t="shared" si="6"/>
        <v>9</v>
      </c>
    </row>
    <row r="443" spans="1:7" ht="30" x14ac:dyDescent="0.2">
      <c r="A443" s="113" t="s">
        <v>943</v>
      </c>
      <c r="B443" s="114" t="s">
        <v>944</v>
      </c>
      <c r="C443" s="115" t="s">
        <v>97</v>
      </c>
      <c r="D443" s="116">
        <v>250.29</v>
      </c>
      <c r="E443" s="116">
        <v>331.76</v>
      </c>
      <c r="F443" s="116">
        <v>582.04999999999995</v>
      </c>
      <c r="G443" s="100">
        <f t="shared" si="6"/>
        <v>9</v>
      </c>
    </row>
    <row r="444" spans="1:7" ht="30" x14ac:dyDescent="0.2">
      <c r="A444" s="113" t="s">
        <v>945</v>
      </c>
      <c r="B444" s="114" t="s">
        <v>946</v>
      </c>
      <c r="C444" s="115" t="s">
        <v>205</v>
      </c>
      <c r="D444" s="116"/>
      <c r="E444" s="116">
        <v>20.74</v>
      </c>
      <c r="F444" s="116">
        <v>20.74</v>
      </c>
      <c r="G444" s="100">
        <f t="shared" si="6"/>
        <v>9</v>
      </c>
    </row>
    <row r="445" spans="1:7" ht="30" x14ac:dyDescent="0.2">
      <c r="A445" s="113" t="s">
        <v>947</v>
      </c>
      <c r="B445" s="114" t="s">
        <v>948</v>
      </c>
      <c r="C445" s="115" t="s">
        <v>205</v>
      </c>
      <c r="D445" s="116"/>
      <c r="E445" s="116">
        <v>10.37</v>
      </c>
      <c r="F445" s="116">
        <v>10.37</v>
      </c>
      <c r="G445" s="100">
        <f t="shared" si="6"/>
        <v>9</v>
      </c>
    </row>
    <row r="446" spans="1:7" ht="30" x14ac:dyDescent="0.2">
      <c r="A446" s="113" t="s">
        <v>949</v>
      </c>
      <c r="B446" s="114" t="s">
        <v>950</v>
      </c>
      <c r="C446" s="115" t="s">
        <v>205</v>
      </c>
      <c r="D446" s="116"/>
      <c r="E446" s="116">
        <v>41.47</v>
      </c>
      <c r="F446" s="116">
        <v>41.47</v>
      </c>
      <c r="G446" s="100">
        <f t="shared" si="6"/>
        <v>9</v>
      </c>
    </row>
    <row r="447" spans="1:7" ht="30" x14ac:dyDescent="0.2">
      <c r="A447" s="113" t="s">
        <v>951</v>
      </c>
      <c r="B447" s="114" t="s">
        <v>952</v>
      </c>
      <c r="C447" s="115" t="s">
        <v>205</v>
      </c>
      <c r="D447" s="116"/>
      <c r="E447" s="116">
        <v>20.74</v>
      </c>
      <c r="F447" s="116">
        <v>20.74</v>
      </c>
      <c r="G447" s="100">
        <f t="shared" si="6"/>
        <v>9</v>
      </c>
    </row>
    <row r="448" spans="1:7" x14ac:dyDescent="0.2">
      <c r="A448" s="113" t="s">
        <v>953</v>
      </c>
      <c r="B448" s="114" t="s">
        <v>954</v>
      </c>
      <c r="C448" s="115" t="s">
        <v>205</v>
      </c>
      <c r="D448" s="116"/>
      <c r="E448" s="116">
        <v>8.2899999999999991</v>
      </c>
      <c r="F448" s="116">
        <v>8.2899999999999991</v>
      </c>
      <c r="G448" s="100">
        <f t="shared" si="6"/>
        <v>9</v>
      </c>
    </row>
    <row r="449" spans="1:7" x14ac:dyDescent="0.2">
      <c r="A449" s="113" t="s">
        <v>955</v>
      </c>
      <c r="B449" s="114" t="s">
        <v>956</v>
      </c>
      <c r="C449" s="115"/>
      <c r="D449" s="116"/>
      <c r="E449" s="116"/>
      <c r="F449" s="116"/>
      <c r="G449" s="100">
        <f t="shared" si="6"/>
        <v>5</v>
      </c>
    </row>
    <row r="450" spans="1:7" x14ac:dyDescent="0.2">
      <c r="A450" s="113" t="s">
        <v>957</v>
      </c>
      <c r="B450" s="114" t="s">
        <v>958</v>
      </c>
      <c r="C450" s="115" t="s">
        <v>205</v>
      </c>
      <c r="D450" s="116"/>
      <c r="E450" s="116">
        <v>3.88</v>
      </c>
      <c r="F450" s="116">
        <v>3.88</v>
      </c>
      <c r="G450" s="100">
        <f t="shared" si="6"/>
        <v>9</v>
      </c>
    </row>
    <row r="451" spans="1:7" x14ac:dyDescent="0.2">
      <c r="A451" s="113" t="s">
        <v>959</v>
      </c>
      <c r="B451" s="114" t="s">
        <v>960</v>
      </c>
      <c r="C451" s="115" t="s">
        <v>205</v>
      </c>
      <c r="D451" s="116"/>
      <c r="E451" s="116">
        <v>2.5299999999999998</v>
      </c>
      <c r="F451" s="116">
        <v>2.5299999999999998</v>
      </c>
      <c r="G451" s="100">
        <f t="shared" si="6"/>
        <v>9</v>
      </c>
    </row>
    <row r="452" spans="1:7" ht="30" x14ac:dyDescent="0.2">
      <c r="A452" s="113" t="s">
        <v>961</v>
      </c>
      <c r="B452" s="114" t="s">
        <v>962</v>
      </c>
      <c r="C452" s="115" t="s">
        <v>205</v>
      </c>
      <c r="D452" s="116"/>
      <c r="E452" s="116">
        <v>6.75</v>
      </c>
      <c r="F452" s="116">
        <v>6.75</v>
      </c>
      <c r="G452" s="100">
        <f t="shared" si="6"/>
        <v>9</v>
      </c>
    </row>
    <row r="453" spans="1:7" x14ac:dyDescent="0.2">
      <c r="A453" s="113" t="s">
        <v>963</v>
      </c>
      <c r="B453" s="114" t="s">
        <v>964</v>
      </c>
      <c r="C453" s="115" t="s">
        <v>97</v>
      </c>
      <c r="D453" s="116"/>
      <c r="E453" s="116">
        <v>73.8</v>
      </c>
      <c r="F453" s="116">
        <v>73.8</v>
      </c>
      <c r="G453" s="100">
        <f t="shared" si="6"/>
        <v>9</v>
      </c>
    </row>
    <row r="454" spans="1:7" x14ac:dyDescent="0.2">
      <c r="A454" s="113" t="s">
        <v>965</v>
      </c>
      <c r="B454" s="114" t="s">
        <v>966</v>
      </c>
      <c r="C454" s="115" t="s">
        <v>97</v>
      </c>
      <c r="D454" s="116"/>
      <c r="E454" s="116">
        <v>124.41</v>
      </c>
      <c r="F454" s="116">
        <v>124.41</v>
      </c>
      <c r="G454" s="100">
        <f t="shared" si="6"/>
        <v>9</v>
      </c>
    </row>
    <row r="455" spans="1:7" x14ac:dyDescent="0.2">
      <c r="A455" s="113" t="s">
        <v>967</v>
      </c>
      <c r="B455" s="114" t="s">
        <v>968</v>
      </c>
      <c r="C455" s="115"/>
      <c r="D455" s="116"/>
      <c r="E455" s="116"/>
      <c r="F455" s="116"/>
      <c r="G455" s="100">
        <f t="shared" si="6"/>
        <v>5</v>
      </c>
    </row>
    <row r="456" spans="1:7" x14ac:dyDescent="0.2">
      <c r="A456" s="113" t="s">
        <v>969</v>
      </c>
      <c r="B456" s="114" t="s">
        <v>970</v>
      </c>
      <c r="C456" s="115" t="s">
        <v>97</v>
      </c>
      <c r="D456" s="116"/>
      <c r="E456" s="116">
        <v>11.67</v>
      </c>
      <c r="F456" s="116">
        <v>11.67</v>
      </c>
      <c r="G456" s="100">
        <f t="shared" si="6"/>
        <v>9</v>
      </c>
    </row>
    <row r="457" spans="1:7" x14ac:dyDescent="0.2">
      <c r="A457" s="113" t="s">
        <v>971</v>
      </c>
      <c r="B457" s="114" t="s">
        <v>972</v>
      </c>
      <c r="C457" s="115"/>
      <c r="D457" s="116"/>
      <c r="E457" s="116"/>
      <c r="F457" s="116"/>
      <c r="G457" s="100">
        <f t="shared" si="6"/>
        <v>5</v>
      </c>
    </row>
    <row r="458" spans="1:7" x14ac:dyDescent="0.2">
      <c r="A458" s="113" t="s">
        <v>973</v>
      </c>
      <c r="B458" s="114" t="s">
        <v>974</v>
      </c>
      <c r="C458" s="115" t="s">
        <v>97</v>
      </c>
      <c r="D458" s="116"/>
      <c r="E458" s="116">
        <v>18.8</v>
      </c>
      <c r="F458" s="116">
        <v>18.8</v>
      </c>
      <c r="G458" s="100">
        <f t="shared" ref="G458:G521" si="7">LEN(A458)</f>
        <v>9</v>
      </c>
    </row>
    <row r="459" spans="1:7" x14ac:dyDescent="0.2">
      <c r="A459" s="113" t="s">
        <v>975</v>
      </c>
      <c r="B459" s="114" t="s">
        <v>976</v>
      </c>
      <c r="C459" s="115"/>
      <c r="D459" s="116"/>
      <c r="E459" s="116"/>
      <c r="F459" s="116"/>
      <c r="G459" s="100">
        <f t="shared" si="7"/>
        <v>5</v>
      </c>
    </row>
    <row r="460" spans="1:7" ht="30" x14ac:dyDescent="0.2">
      <c r="A460" s="113" t="s">
        <v>977</v>
      </c>
      <c r="B460" s="114" t="s">
        <v>978</v>
      </c>
      <c r="C460" s="115" t="s">
        <v>205</v>
      </c>
      <c r="D460" s="116">
        <v>0.84</v>
      </c>
      <c r="E460" s="116">
        <v>6.75</v>
      </c>
      <c r="F460" s="116">
        <v>7.59</v>
      </c>
      <c r="G460" s="100">
        <f t="shared" si="7"/>
        <v>9</v>
      </c>
    </row>
    <row r="461" spans="1:7" x14ac:dyDescent="0.2">
      <c r="A461" s="113" t="s">
        <v>979</v>
      </c>
      <c r="B461" s="114" t="s">
        <v>980</v>
      </c>
      <c r="C461" s="115" t="s">
        <v>205</v>
      </c>
      <c r="D461" s="116"/>
      <c r="E461" s="116">
        <v>3.37</v>
      </c>
      <c r="F461" s="116">
        <v>3.37</v>
      </c>
      <c r="G461" s="100">
        <f t="shared" si="7"/>
        <v>9</v>
      </c>
    </row>
    <row r="462" spans="1:7" ht="30" x14ac:dyDescent="0.2">
      <c r="A462" s="113" t="s">
        <v>981</v>
      </c>
      <c r="B462" s="114" t="s">
        <v>982</v>
      </c>
      <c r="C462" s="115" t="s">
        <v>205</v>
      </c>
      <c r="D462" s="116"/>
      <c r="E462" s="116">
        <v>6.75</v>
      </c>
      <c r="F462" s="116">
        <v>6.75</v>
      </c>
      <c r="G462" s="100">
        <f t="shared" si="7"/>
        <v>9</v>
      </c>
    </row>
    <row r="463" spans="1:7" ht="45" x14ac:dyDescent="0.2">
      <c r="A463" s="113" t="s">
        <v>983</v>
      </c>
      <c r="B463" s="114" t="s">
        <v>984</v>
      </c>
      <c r="C463" s="115" t="s">
        <v>149</v>
      </c>
      <c r="D463" s="116">
        <v>6.72</v>
      </c>
      <c r="E463" s="116">
        <v>10.119999999999999</v>
      </c>
      <c r="F463" s="116">
        <v>16.84</v>
      </c>
      <c r="G463" s="100">
        <f t="shared" si="7"/>
        <v>9</v>
      </c>
    </row>
    <row r="464" spans="1:7" ht="30" x14ac:dyDescent="0.2">
      <c r="A464" s="113" t="s">
        <v>985</v>
      </c>
      <c r="B464" s="114" t="s">
        <v>986</v>
      </c>
      <c r="C464" s="115" t="s">
        <v>149</v>
      </c>
      <c r="D464" s="116"/>
      <c r="E464" s="116">
        <v>10.119999999999999</v>
      </c>
      <c r="F464" s="116">
        <v>10.119999999999999</v>
      </c>
      <c r="G464" s="100">
        <f t="shared" si="7"/>
        <v>9</v>
      </c>
    </row>
    <row r="465" spans="1:7" x14ac:dyDescent="0.2">
      <c r="A465" s="113" t="s">
        <v>987</v>
      </c>
      <c r="B465" s="114" t="s">
        <v>988</v>
      </c>
      <c r="C465" s="115"/>
      <c r="D465" s="116"/>
      <c r="E465" s="116"/>
      <c r="F465" s="116"/>
      <c r="G465" s="100">
        <f t="shared" si="7"/>
        <v>5</v>
      </c>
    </row>
    <row r="466" spans="1:7" x14ac:dyDescent="0.2">
      <c r="A466" s="113" t="s">
        <v>989</v>
      </c>
      <c r="B466" s="114" t="s">
        <v>990</v>
      </c>
      <c r="C466" s="115" t="s">
        <v>149</v>
      </c>
      <c r="D466" s="116">
        <v>41.8</v>
      </c>
      <c r="E466" s="116">
        <v>14.96</v>
      </c>
      <c r="F466" s="116">
        <v>56.76</v>
      </c>
      <c r="G466" s="100">
        <f t="shared" si="7"/>
        <v>9</v>
      </c>
    </row>
    <row r="467" spans="1:7" x14ac:dyDescent="0.2">
      <c r="A467" s="113" t="s">
        <v>991</v>
      </c>
      <c r="B467" s="114" t="s">
        <v>992</v>
      </c>
      <c r="C467" s="115"/>
      <c r="D467" s="116"/>
      <c r="E467" s="116"/>
      <c r="F467" s="116"/>
      <c r="G467" s="100">
        <f t="shared" si="7"/>
        <v>2</v>
      </c>
    </row>
    <row r="468" spans="1:7" x14ac:dyDescent="0.2">
      <c r="A468" s="113" t="s">
        <v>993</v>
      </c>
      <c r="B468" s="114" t="s">
        <v>994</v>
      </c>
      <c r="C468" s="115"/>
      <c r="D468" s="116"/>
      <c r="E468" s="116"/>
      <c r="F468" s="116"/>
      <c r="G468" s="100">
        <f t="shared" si="7"/>
        <v>5</v>
      </c>
    </row>
    <row r="469" spans="1:7" ht="30" x14ac:dyDescent="0.2">
      <c r="A469" s="113" t="s">
        <v>41</v>
      </c>
      <c r="B469" s="114" t="s">
        <v>995</v>
      </c>
      <c r="C469" s="115" t="s">
        <v>228</v>
      </c>
      <c r="D469" s="116">
        <v>27.45</v>
      </c>
      <c r="E469" s="116">
        <v>91.1</v>
      </c>
      <c r="F469" s="116">
        <v>118.55</v>
      </c>
      <c r="G469" s="100">
        <f t="shared" si="7"/>
        <v>9</v>
      </c>
    </row>
    <row r="470" spans="1:7" x14ac:dyDescent="0.2">
      <c r="A470" s="113" t="s">
        <v>996</v>
      </c>
      <c r="B470" s="114" t="s">
        <v>997</v>
      </c>
      <c r="C470" s="115"/>
      <c r="D470" s="116"/>
      <c r="E470" s="116"/>
      <c r="F470" s="116"/>
      <c r="G470" s="100">
        <f t="shared" si="7"/>
        <v>5</v>
      </c>
    </row>
    <row r="471" spans="1:7" ht="45" x14ac:dyDescent="0.2">
      <c r="A471" s="113" t="s">
        <v>42</v>
      </c>
      <c r="B471" s="114" t="s">
        <v>998</v>
      </c>
      <c r="C471" s="115" t="s">
        <v>228</v>
      </c>
      <c r="D471" s="116">
        <v>80.53</v>
      </c>
      <c r="E471" s="116">
        <v>10.119999999999999</v>
      </c>
      <c r="F471" s="116">
        <v>90.65</v>
      </c>
      <c r="G471" s="100">
        <f t="shared" si="7"/>
        <v>9</v>
      </c>
    </row>
    <row r="472" spans="1:7" ht="45" x14ac:dyDescent="0.2">
      <c r="A472" s="113" t="s">
        <v>999</v>
      </c>
      <c r="B472" s="114" t="s">
        <v>1000</v>
      </c>
      <c r="C472" s="115" t="s">
        <v>228</v>
      </c>
      <c r="D472" s="116">
        <v>103.9</v>
      </c>
      <c r="E472" s="116">
        <v>10.119999999999999</v>
      </c>
      <c r="F472" s="116">
        <v>114.02</v>
      </c>
      <c r="G472" s="100">
        <f t="shared" si="7"/>
        <v>9</v>
      </c>
    </row>
    <row r="473" spans="1:7" ht="45" x14ac:dyDescent="0.2">
      <c r="A473" s="113" t="s">
        <v>1001</v>
      </c>
      <c r="B473" s="114" t="s">
        <v>1002</v>
      </c>
      <c r="C473" s="115" t="s">
        <v>228</v>
      </c>
      <c r="D473" s="116">
        <v>108.51</v>
      </c>
      <c r="E473" s="116">
        <v>10.119999999999999</v>
      </c>
      <c r="F473" s="116">
        <v>118.63</v>
      </c>
      <c r="G473" s="100">
        <f t="shared" si="7"/>
        <v>9</v>
      </c>
    </row>
    <row r="474" spans="1:7" ht="30" x14ac:dyDescent="0.2">
      <c r="A474" s="113" t="s">
        <v>1003</v>
      </c>
      <c r="B474" s="114" t="s">
        <v>1004</v>
      </c>
      <c r="C474" s="115" t="s">
        <v>228</v>
      </c>
      <c r="D474" s="116">
        <v>102.92</v>
      </c>
      <c r="E474" s="116">
        <v>10.119999999999999</v>
      </c>
      <c r="F474" s="116">
        <v>113.04</v>
      </c>
      <c r="G474" s="100">
        <f t="shared" si="7"/>
        <v>9</v>
      </c>
    </row>
    <row r="475" spans="1:7" x14ac:dyDescent="0.2">
      <c r="A475" s="113" t="s">
        <v>1005</v>
      </c>
      <c r="B475" s="114" t="s">
        <v>1006</v>
      </c>
      <c r="C475" s="115"/>
      <c r="D475" s="116"/>
      <c r="E475" s="116"/>
      <c r="F475" s="116"/>
      <c r="G475" s="100">
        <f t="shared" si="7"/>
        <v>5</v>
      </c>
    </row>
    <row r="476" spans="1:7" ht="30" x14ac:dyDescent="0.2">
      <c r="A476" s="113" t="s">
        <v>1007</v>
      </c>
      <c r="B476" s="114" t="s">
        <v>1008</v>
      </c>
      <c r="C476" s="115" t="s">
        <v>228</v>
      </c>
      <c r="D476" s="116">
        <v>20.55</v>
      </c>
      <c r="E476" s="116"/>
      <c r="F476" s="116">
        <v>20.55</v>
      </c>
      <c r="G476" s="100">
        <f t="shared" si="7"/>
        <v>9</v>
      </c>
    </row>
    <row r="477" spans="1:7" ht="30" x14ac:dyDescent="0.2">
      <c r="A477" s="113" t="s">
        <v>1009</v>
      </c>
      <c r="B477" s="114" t="s">
        <v>1010</v>
      </c>
      <c r="C477" s="115" t="s">
        <v>228</v>
      </c>
      <c r="D477" s="116">
        <v>38.520000000000003</v>
      </c>
      <c r="E477" s="116"/>
      <c r="F477" s="116">
        <v>38.520000000000003</v>
      </c>
      <c r="G477" s="100">
        <f t="shared" si="7"/>
        <v>9</v>
      </c>
    </row>
    <row r="478" spans="1:7" ht="30" x14ac:dyDescent="0.2">
      <c r="A478" s="113" t="s">
        <v>1011</v>
      </c>
      <c r="B478" s="114" t="s">
        <v>1012</v>
      </c>
      <c r="C478" s="115" t="s">
        <v>228</v>
      </c>
      <c r="D478" s="116">
        <v>47.84</v>
      </c>
      <c r="E478" s="116"/>
      <c r="F478" s="116">
        <v>47.84</v>
      </c>
      <c r="G478" s="100">
        <f t="shared" si="7"/>
        <v>9</v>
      </c>
    </row>
    <row r="479" spans="1:7" ht="30" x14ac:dyDescent="0.2">
      <c r="A479" s="113" t="s">
        <v>1013</v>
      </c>
      <c r="B479" s="114" t="s">
        <v>1014</v>
      </c>
      <c r="C479" s="115" t="s">
        <v>228</v>
      </c>
      <c r="D479" s="116">
        <v>54.4</v>
      </c>
      <c r="E479" s="116"/>
      <c r="F479" s="116">
        <v>54.4</v>
      </c>
      <c r="G479" s="100">
        <f t="shared" si="7"/>
        <v>9</v>
      </c>
    </row>
    <row r="480" spans="1:7" x14ac:dyDescent="0.2">
      <c r="A480" s="113" t="s">
        <v>1015</v>
      </c>
      <c r="B480" s="114" t="s">
        <v>1016</v>
      </c>
      <c r="C480" s="115" t="s">
        <v>1017</v>
      </c>
      <c r="D480" s="116">
        <v>2.72</v>
      </c>
      <c r="E480" s="116"/>
      <c r="F480" s="116">
        <v>2.72</v>
      </c>
      <c r="G480" s="100">
        <f t="shared" si="7"/>
        <v>9</v>
      </c>
    </row>
    <row r="481" spans="1:7" ht="30" x14ac:dyDescent="0.2">
      <c r="A481" s="113" t="s">
        <v>1018</v>
      </c>
      <c r="B481" s="114" t="s">
        <v>1019</v>
      </c>
      <c r="C481" s="115" t="s">
        <v>228</v>
      </c>
      <c r="D481" s="116">
        <v>16.29</v>
      </c>
      <c r="E481" s="116"/>
      <c r="F481" s="116">
        <v>16.29</v>
      </c>
      <c r="G481" s="100">
        <f t="shared" si="7"/>
        <v>9</v>
      </c>
    </row>
    <row r="482" spans="1:7" x14ac:dyDescent="0.2">
      <c r="A482" s="113" t="s">
        <v>1020</v>
      </c>
      <c r="B482" s="114" t="s">
        <v>1021</v>
      </c>
      <c r="C482" s="115"/>
      <c r="D482" s="116"/>
      <c r="E482" s="116"/>
      <c r="F482" s="116"/>
      <c r="G482" s="100">
        <f t="shared" si="7"/>
        <v>5</v>
      </c>
    </row>
    <row r="483" spans="1:7" x14ac:dyDescent="0.2">
      <c r="A483" s="113" t="s">
        <v>1022</v>
      </c>
      <c r="B483" s="114" t="s">
        <v>1023</v>
      </c>
      <c r="C483" s="115" t="s">
        <v>1024</v>
      </c>
      <c r="D483" s="116">
        <v>32.979999999999997</v>
      </c>
      <c r="E483" s="116"/>
      <c r="F483" s="116">
        <v>32.979999999999997</v>
      </c>
      <c r="G483" s="100">
        <f t="shared" si="7"/>
        <v>9</v>
      </c>
    </row>
    <row r="484" spans="1:7" x14ac:dyDescent="0.2">
      <c r="A484" s="113" t="s">
        <v>1025</v>
      </c>
      <c r="B484" s="114" t="s">
        <v>1026</v>
      </c>
      <c r="C484" s="115" t="s">
        <v>228</v>
      </c>
      <c r="D484" s="116">
        <v>25.27</v>
      </c>
      <c r="E484" s="116"/>
      <c r="F484" s="116">
        <v>25.27</v>
      </c>
      <c r="G484" s="100">
        <f t="shared" si="7"/>
        <v>9</v>
      </c>
    </row>
    <row r="485" spans="1:7" ht="30" x14ac:dyDescent="0.2">
      <c r="A485" s="113" t="s">
        <v>1027</v>
      </c>
      <c r="B485" s="114" t="s">
        <v>1028</v>
      </c>
      <c r="C485" s="115" t="s">
        <v>1024</v>
      </c>
      <c r="D485" s="116">
        <v>977.76</v>
      </c>
      <c r="E485" s="116"/>
      <c r="F485" s="116">
        <v>977.76</v>
      </c>
      <c r="G485" s="100">
        <f t="shared" si="7"/>
        <v>9</v>
      </c>
    </row>
    <row r="486" spans="1:7" x14ac:dyDescent="0.2">
      <c r="A486" s="113" t="s">
        <v>1029</v>
      </c>
      <c r="B486" s="114" t="s">
        <v>1030</v>
      </c>
      <c r="C486" s="115"/>
      <c r="D486" s="116"/>
      <c r="E486" s="116"/>
      <c r="F486" s="116"/>
      <c r="G486" s="100">
        <f t="shared" si="7"/>
        <v>5</v>
      </c>
    </row>
    <row r="487" spans="1:7" x14ac:dyDescent="0.2">
      <c r="A487" s="113" t="s">
        <v>1031</v>
      </c>
      <c r="B487" s="114" t="s">
        <v>1032</v>
      </c>
      <c r="C487" s="115" t="s">
        <v>228</v>
      </c>
      <c r="D487" s="116">
        <v>4.93</v>
      </c>
      <c r="E487" s="116"/>
      <c r="F487" s="116">
        <v>4.93</v>
      </c>
      <c r="G487" s="100">
        <f t="shared" si="7"/>
        <v>9</v>
      </c>
    </row>
    <row r="488" spans="1:7" x14ac:dyDescent="0.2">
      <c r="A488" s="113" t="s">
        <v>1033</v>
      </c>
      <c r="B488" s="114" t="s">
        <v>1034</v>
      </c>
      <c r="C488" s="115" t="s">
        <v>228</v>
      </c>
      <c r="D488" s="116">
        <v>7.97</v>
      </c>
      <c r="E488" s="116"/>
      <c r="F488" s="116">
        <v>7.97</v>
      </c>
      <c r="G488" s="100">
        <f t="shared" si="7"/>
        <v>9</v>
      </c>
    </row>
    <row r="489" spans="1:7" ht="30" x14ac:dyDescent="0.2">
      <c r="A489" s="113" t="s">
        <v>1035</v>
      </c>
      <c r="B489" s="114" t="s">
        <v>1036</v>
      </c>
      <c r="C489" s="115" t="s">
        <v>228</v>
      </c>
      <c r="D489" s="116">
        <v>11.9</v>
      </c>
      <c r="E489" s="116"/>
      <c r="F489" s="116">
        <v>11.9</v>
      </c>
      <c r="G489" s="100">
        <f t="shared" si="7"/>
        <v>9</v>
      </c>
    </row>
    <row r="490" spans="1:7" ht="30" x14ac:dyDescent="0.2">
      <c r="A490" s="113" t="s">
        <v>1037</v>
      </c>
      <c r="B490" s="114" t="s">
        <v>1038</v>
      </c>
      <c r="C490" s="115" t="s">
        <v>228</v>
      </c>
      <c r="D490" s="116">
        <v>13.16</v>
      </c>
      <c r="E490" s="116"/>
      <c r="F490" s="116">
        <v>13.16</v>
      </c>
      <c r="G490" s="100">
        <f t="shared" si="7"/>
        <v>9</v>
      </c>
    </row>
    <row r="491" spans="1:7" ht="30" x14ac:dyDescent="0.2">
      <c r="A491" s="113" t="s">
        <v>1039</v>
      </c>
      <c r="B491" s="114" t="s">
        <v>1040</v>
      </c>
      <c r="C491" s="115" t="s">
        <v>228</v>
      </c>
      <c r="D491" s="116">
        <v>17.59</v>
      </c>
      <c r="E491" s="116"/>
      <c r="F491" s="116">
        <v>17.59</v>
      </c>
      <c r="G491" s="100">
        <f t="shared" si="7"/>
        <v>9</v>
      </c>
    </row>
    <row r="492" spans="1:7" ht="30" x14ac:dyDescent="0.2">
      <c r="A492" s="113" t="s">
        <v>1041</v>
      </c>
      <c r="B492" s="114" t="s">
        <v>1042</v>
      </c>
      <c r="C492" s="115" t="s">
        <v>228</v>
      </c>
      <c r="D492" s="116">
        <v>26.35</v>
      </c>
      <c r="E492" s="116"/>
      <c r="F492" s="116">
        <v>26.35</v>
      </c>
      <c r="G492" s="100">
        <f t="shared" si="7"/>
        <v>9</v>
      </c>
    </row>
    <row r="493" spans="1:7" ht="30" x14ac:dyDescent="0.2">
      <c r="A493" s="113" t="s">
        <v>1043</v>
      </c>
      <c r="B493" s="114" t="s">
        <v>1044</v>
      </c>
      <c r="C493" s="115" t="s">
        <v>228</v>
      </c>
      <c r="D493" s="116">
        <v>35.090000000000003</v>
      </c>
      <c r="E493" s="116"/>
      <c r="F493" s="116">
        <v>35.090000000000003</v>
      </c>
      <c r="G493" s="100">
        <f t="shared" si="7"/>
        <v>9</v>
      </c>
    </row>
    <row r="494" spans="1:7" ht="30" x14ac:dyDescent="0.2">
      <c r="A494" s="113" t="s">
        <v>1045</v>
      </c>
      <c r="B494" s="114" t="s">
        <v>1046</v>
      </c>
      <c r="C494" s="115" t="s">
        <v>1017</v>
      </c>
      <c r="D494" s="116">
        <v>1.69</v>
      </c>
      <c r="E494" s="116"/>
      <c r="F494" s="116">
        <v>1.69</v>
      </c>
      <c r="G494" s="100">
        <f t="shared" si="7"/>
        <v>9</v>
      </c>
    </row>
    <row r="495" spans="1:7" x14ac:dyDescent="0.2">
      <c r="A495" s="113" t="s">
        <v>1047</v>
      </c>
      <c r="B495" s="114" t="s">
        <v>1048</v>
      </c>
      <c r="C495" s="115" t="s">
        <v>228</v>
      </c>
      <c r="D495" s="116">
        <v>13.71</v>
      </c>
      <c r="E495" s="116"/>
      <c r="F495" s="116">
        <v>13.71</v>
      </c>
      <c r="G495" s="100">
        <f t="shared" si="7"/>
        <v>9</v>
      </c>
    </row>
    <row r="496" spans="1:7" ht="30" x14ac:dyDescent="0.2">
      <c r="A496" s="113" t="s">
        <v>1049</v>
      </c>
      <c r="B496" s="114" t="s">
        <v>1050</v>
      </c>
      <c r="C496" s="115" t="s">
        <v>228</v>
      </c>
      <c r="D496" s="116">
        <v>18.91</v>
      </c>
      <c r="E496" s="116"/>
      <c r="F496" s="116">
        <v>18.91</v>
      </c>
      <c r="G496" s="100">
        <f t="shared" si="7"/>
        <v>9</v>
      </c>
    </row>
    <row r="497" spans="1:7" ht="30" x14ac:dyDescent="0.2">
      <c r="A497" s="113" t="s">
        <v>1051</v>
      </c>
      <c r="B497" s="114" t="s">
        <v>1052</v>
      </c>
      <c r="C497" s="115" t="s">
        <v>228</v>
      </c>
      <c r="D497" s="116">
        <v>19.739999999999998</v>
      </c>
      <c r="E497" s="116"/>
      <c r="F497" s="116">
        <v>19.739999999999998</v>
      </c>
      <c r="G497" s="100">
        <f t="shared" si="7"/>
        <v>9</v>
      </c>
    </row>
    <row r="498" spans="1:7" ht="30" x14ac:dyDescent="0.2">
      <c r="A498" s="113" t="s">
        <v>1053</v>
      </c>
      <c r="B498" s="114" t="s">
        <v>1054</v>
      </c>
      <c r="C498" s="115" t="s">
        <v>228</v>
      </c>
      <c r="D498" s="116">
        <v>25.23</v>
      </c>
      <c r="E498" s="116"/>
      <c r="F498" s="116">
        <v>25.23</v>
      </c>
      <c r="G498" s="100">
        <f t="shared" si="7"/>
        <v>9</v>
      </c>
    </row>
    <row r="499" spans="1:7" ht="30" x14ac:dyDescent="0.2">
      <c r="A499" s="113" t="s">
        <v>1055</v>
      </c>
      <c r="B499" s="114" t="s">
        <v>1056</v>
      </c>
      <c r="C499" s="115" t="s">
        <v>228</v>
      </c>
      <c r="D499" s="116">
        <v>37.83</v>
      </c>
      <c r="E499" s="116"/>
      <c r="F499" s="116">
        <v>37.83</v>
      </c>
      <c r="G499" s="100">
        <f t="shared" si="7"/>
        <v>9</v>
      </c>
    </row>
    <row r="500" spans="1:7" ht="30" x14ac:dyDescent="0.2">
      <c r="A500" s="113" t="s">
        <v>1057</v>
      </c>
      <c r="B500" s="114" t="s">
        <v>1058</v>
      </c>
      <c r="C500" s="115" t="s">
        <v>228</v>
      </c>
      <c r="D500" s="116">
        <v>50.43</v>
      </c>
      <c r="E500" s="116"/>
      <c r="F500" s="116">
        <v>50.43</v>
      </c>
      <c r="G500" s="100">
        <f t="shared" si="7"/>
        <v>9</v>
      </c>
    </row>
    <row r="501" spans="1:7" ht="30" x14ac:dyDescent="0.2">
      <c r="A501" s="113" t="s">
        <v>1059</v>
      </c>
      <c r="B501" s="114" t="s">
        <v>1060</v>
      </c>
      <c r="C501" s="115" t="s">
        <v>1017</v>
      </c>
      <c r="D501" s="116">
        <v>2.4500000000000002</v>
      </c>
      <c r="E501" s="116"/>
      <c r="F501" s="116">
        <v>2.4500000000000002</v>
      </c>
      <c r="G501" s="100">
        <f t="shared" si="7"/>
        <v>9</v>
      </c>
    </row>
    <row r="502" spans="1:7" x14ac:dyDescent="0.2">
      <c r="A502" s="113" t="s">
        <v>1061</v>
      </c>
      <c r="B502" s="114" t="s">
        <v>1062</v>
      </c>
      <c r="C502" s="115"/>
      <c r="D502" s="116"/>
      <c r="E502" s="116"/>
      <c r="F502" s="116"/>
      <c r="G502" s="100">
        <f t="shared" si="7"/>
        <v>2</v>
      </c>
    </row>
    <row r="503" spans="1:7" x14ac:dyDescent="0.2">
      <c r="A503" s="113" t="s">
        <v>1063</v>
      </c>
      <c r="B503" s="114" t="s">
        <v>1064</v>
      </c>
      <c r="C503" s="115"/>
      <c r="D503" s="116"/>
      <c r="E503" s="116"/>
      <c r="F503" s="116"/>
      <c r="G503" s="100">
        <f t="shared" si="7"/>
        <v>5</v>
      </c>
    </row>
    <row r="504" spans="1:7" x14ac:dyDescent="0.2">
      <c r="A504" s="113" t="s">
        <v>9</v>
      </c>
      <c r="B504" s="114" t="s">
        <v>1065</v>
      </c>
      <c r="C504" s="115" t="s">
        <v>228</v>
      </c>
      <c r="D504" s="116"/>
      <c r="E504" s="116">
        <v>42.18</v>
      </c>
      <c r="F504" s="116">
        <v>42.18</v>
      </c>
      <c r="G504" s="100">
        <f t="shared" si="7"/>
        <v>9</v>
      </c>
    </row>
    <row r="505" spans="1:7" x14ac:dyDescent="0.2">
      <c r="A505" s="113" t="s">
        <v>1066</v>
      </c>
      <c r="B505" s="114" t="s">
        <v>1067</v>
      </c>
      <c r="C505" s="115" t="s">
        <v>228</v>
      </c>
      <c r="D505" s="116"/>
      <c r="E505" s="116">
        <v>52.63</v>
      </c>
      <c r="F505" s="116">
        <v>52.63</v>
      </c>
      <c r="G505" s="100">
        <f t="shared" si="7"/>
        <v>9</v>
      </c>
    </row>
    <row r="506" spans="1:7" x14ac:dyDescent="0.2">
      <c r="A506" s="113" t="s">
        <v>1068</v>
      </c>
      <c r="B506" s="114" t="s">
        <v>1069</v>
      </c>
      <c r="C506" s="115"/>
      <c r="D506" s="116"/>
      <c r="E506" s="116"/>
      <c r="F506" s="116"/>
      <c r="G506" s="100">
        <f t="shared" si="7"/>
        <v>5</v>
      </c>
    </row>
    <row r="507" spans="1:7" ht="30" x14ac:dyDescent="0.2">
      <c r="A507" s="113" t="s">
        <v>67</v>
      </c>
      <c r="B507" s="114" t="s">
        <v>1070</v>
      </c>
      <c r="C507" s="115" t="s">
        <v>228</v>
      </c>
      <c r="D507" s="116"/>
      <c r="E507" s="116">
        <v>50.61</v>
      </c>
      <c r="F507" s="116">
        <v>50.61</v>
      </c>
      <c r="G507" s="100">
        <f t="shared" si="7"/>
        <v>9</v>
      </c>
    </row>
    <row r="508" spans="1:7" ht="30" x14ac:dyDescent="0.2">
      <c r="A508" s="113" t="s">
        <v>1071</v>
      </c>
      <c r="B508" s="114" t="s">
        <v>1072</v>
      </c>
      <c r="C508" s="115" t="s">
        <v>228</v>
      </c>
      <c r="D508" s="116"/>
      <c r="E508" s="116">
        <v>65.459999999999994</v>
      </c>
      <c r="F508" s="116">
        <v>65.459999999999994</v>
      </c>
      <c r="G508" s="100">
        <f t="shared" si="7"/>
        <v>9</v>
      </c>
    </row>
    <row r="509" spans="1:7" x14ac:dyDescent="0.2">
      <c r="A509" s="113" t="s">
        <v>1073</v>
      </c>
      <c r="B509" s="114" t="s">
        <v>1074</v>
      </c>
      <c r="C509" s="115"/>
      <c r="D509" s="116"/>
      <c r="E509" s="116"/>
      <c r="F509" s="116"/>
      <c r="G509" s="100">
        <f t="shared" si="7"/>
        <v>5</v>
      </c>
    </row>
    <row r="510" spans="1:7" x14ac:dyDescent="0.2">
      <c r="A510" s="113" t="s">
        <v>10</v>
      </c>
      <c r="B510" s="114" t="s">
        <v>1075</v>
      </c>
      <c r="C510" s="115" t="s">
        <v>228</v>
      </c>
      <c r="D510" s="116"/>
      <c r="E510" s="116">
        <v>7.25</v>
      </c>
      <c r="F510" s="116">
        <v>7.25</v>
      </c>
      <c r="G510" s="100">
        <f t="shared" si="7"/>
        <v>9</v>
      </c>
    </row>
    <row r="511" spans="1:7" x14ac:dyDescent="0.2">
      <c r="A511" s="113" t="s">
        <v>1076</v>
      </c>
      <c r="B511" s="114" t="s">
        <v>1077</v>
      </c>
      <c r="C511" s="115" t="s">
        <v>228</v>
      </c>
      <c r="D511" s="116"/>
      <c r="E511" s="116">
        <v>15.74</v>
      </c>
      <c r="F511" s="116">
        <v>15.74</v>
      </c>
      <c r="G511" s="100">
        <f t="shared" si="7"/>
        <v>9</v>
      </c>
    </row>
    <row r="512" spans="1:7" x14ac:dyDescent="0.2">
      <c r="A512" s="113" t="s">
        <v>1078</v>
      </c>
      <c r="B512" s="114" t="s">
        <v>1079</v>
      </c>
      <c r="C512" s="115" t="s">
        <v>228</v>
      </c>
      <c r="D512" s="116">
        <v>17.32</v>
      </c>
      <c r="E512" s="116">
        <v>56.68</v>
      </c>
      <c r="F512" s="116">
        <v>74</v>
      </c>
      <c r="G512" s="100">
        <f t="shared" si="7"/>
        <v>9</v>
      </c>
    </row>
    <row r="513" spans="1:7" x14ac:dyDescent="0.2">
      <c r="A513" s="113" t="s">
        <v>1080</v>
      </c>
      <c r="B513" s="114" t="s">
        <v>1081</v>
      </c>
      <c r="C513" s="115"/>
      <c r="D513" s="116"/>
      <c r="E513" s="116"/>
      <c r="F513" s="116"/>
      <c r="G513" s="100">
        <f t="shared" si="7"/>
        <v>5</v>
      </c>
    </row>
    <row r="514" spans="1:7" x14ac:dyDescent="0.2">
      <c r="A514" s="113" t="s">
        <v>11</v>
      </c>
      <c r="B514" s="114" t="s">
        <v>1082</v>
      </c>
      <c r="C514" s="115" t="s">
        <v>228</v>
      </c>
      <c r="D514" s="116"/>
      <c r="E514" s="116">
        <v>52.11</v>
      </c>
      <c r="F514" s="116">
        <v>52.11</v>
      </c>
      <c r="G514" s="100">
        <f t="shared" si="7"/>
        <v>9</v>
      </c>
    </row>
    <row r="515" spans="1:7" x14ac:dyDescent="0.2">
      <c r="A515" s="113" t="s">
        <v>1083</v>
      </c>
      <c r="B515" s="114" t="s">
        <v>1084</v>
      </c>
      <c r="C515" s="115"/>
      <c r="D515" s="116"/>
      <c r="E515" s="116"/>
      <c r="F515" s="116"/>
      <c r="G515" s="100">
        <f t="shared" si="7"/>
        <v>5</v>
      </c>
    </row>
    <row r="516" spans="1:7" x14ac:dyDescent="0.2">
      <c r="A516" s="113" t="s">
        <v>1085</v>
      </c>
      <c r="B516" s="114" t="s">
        <v>1086</v>
      </c>
      <c r="C516" s="115" t="s">
        <v>228</v>
      </c>
      <c r="D516" s="116"/>
      <c r="E516" s="116">
        <v>10.119999999999999</v>
      </c>
      <c r="F516" s="116">
        <v>10.119999999999999</v>
      </c>
      <c r="G516" s="100">
        <f t="shared" si="7"/>
        <v>9</v>
      </c>
    </row>
    <row r="517" spans="1:7" x14ac:dyDescent="0.2">
      <c r="A517" s="113" t="s">
        <v>1087</v>
      </c>
      <c r="B517" s="114" t="s">
        <v>1088</v>
      </c>
      <c r="C517" s="115"/>
      <c r="D517" s="116"/>
      <c r="E517" s="116"/>
      <c r="F517" s="116"/>
      <c r="G517" s="100">
        <f t="shared" si="7"/>
        <v>2</v>
      </c>
    </row>
    <row r="518" spans="1:7" ht="30" x14ac:dyDescent="0.2">
      <c r="A518" s="113" t="s">
        <v>1089</v>
      </c>
      <c r="B518" s="114" t="s">
        <v>1090</v>
      </c>
      <c r="C518" s="115"/>
      <c r="D518" s="116"/>
      <c r="E518" s="116"/>
      <c r="F518" s="116"/>
      <c r="G518" s="100">
        <f t="shared" si="7"/>
        <v>5</v>
      </c>
    </row>
    <row r="519" spans="1:7" x14ac:dyDescent="0.2">
      <c r="A519" s="113" t="s">
        <v>1091</v>
      </c>
      <c r="B519" s="114" t="s">
        <v>1092</v>
      </c>
      <c r="C519" s="115" t="s">
        <v>228</v>
      </c>
      <c r="D519" s="116">
        <v>14.95</v>
      </c>
      <c r="E519" s="116">
        <v>0.24</v>
      </c>
      <c r="F519" s="116">
        <v>15.19</v>
      </c>
      <c r="G519" s="100">
        <f t="shared" si="7"/>
        <v>9</v>
      </c>
    </row>
    <row r="520" spans="1:7" ht="30" x14ac:dyDescent="0.2">
      <c r="A520" s="113" t="s">
        <v>1093</v>
      </c>
      <c r="B520" s="114" t="s">
        <v>1094</v>
      </c>
      <c r="C520" s="115" t="s">
        <v>228</v>
      </c>
      <c r="D520" s="116">
        <v>15.36</v>
      </c>
      <c r="E520" s="116">
        <v>0.24</v>
      </c>
      <c r="F520" s="116">
        <v>15.6</v>
      </c>
      <c r="G520" s="100">
        <f t="shared" si="7"/>
        <v>9</v>
      </c>
    </row>
    <row r="521" spans="1:7" ht="30" x14ac:dyDescent="0.2">
      <c r="A521" s="113" t="s">
        <v>1095</v>
      </c>
      <c r="B521" s="114" t="s">
        <v>1096</v>
      </c>
      <c r="C521" s="115" t="s">
        <v>228</v>
      </c>
      <c r="D521" s="116">
        <v>25.69</v>
      </c>
      <c r="E521" s="116">
        <v>0.79</v>
      </c>
      <c r="F521" s="116">
        <v>26.48</v>
      </c>
      <c r="G521" s="100">
        <f t="shared" si="7"/>
        <v>9</v>
      </c>
    </row>
    <row r="522" spans="1:7" x14ac:dyDescent="0.2">
      <c r="A522" s="113" t="s">
        <v>1097</v>
      </c>
      <c r="B522" s="114" t="s">
        <v>1098</v>
      </c>
      <c r="C522" s="115" t="s">
        <v>228</v>
      </c>
      <c r="D522" s="116">
        <v>14.17</v>
      </c>
      <c r="E522" s="116"/>
      <c r="F522" s="116">
        <v>14.17</v>
      </c>
      <c r="G522" s="100">
        <f t="shared" ref="G522:G585" si="8">LEN(A522)</f>
        <v>9</v>
      </c>
    </row>
    <row r="523" spans="1:7" x14ac:dyDescent="0.2">
      <c r="A523" s="113" t="s">
        <v>1099</v>
      </c>
      <c r="B523" s="114" t="s">
        <v>1100</v>
      </c>
      <c r="C523" s="115"/>
      <c r="D523" s="116"/>
      <c r="E523" s="116"/>
      <c r="F523" s="116"/>
      <c r="G523" s="100">
        <f t="shared" si="8"/>
        <v>5</v>
      </c>
    </row>
    <row r="524" spans="1:7" ht="30" x14ac:dyDescent="0.2">
      <c r="A524" s="113" t="s">
        <v>1101</v>
      </c>
      <c r="B524" s="114" t="s">
        <v>1102</v>
      </c>
      <c r="C524" s="115" t="s">
        <v>228</v>
      </c>
      <c r="D524" s="116">
        <v>9.49</v>
      </c>
      <c r="E524" s="116">
        <v>1.0900000000000001</v>
      </c>
      <c r="F524" s="116">
        <v>10.58</v>
      </c>
      <c r="G524" s="100">
        <f t="shared" si="8"/>
        <v>9</v>
      </c>
    </row>
    <row r="525" spans="1:7" ht="30" x14ac:dyDescent="0.2">
      <c r="A525" s="113" t="s">
        <v>1103</v>
      </c>
      <c r="B525" s="114" t="s">
        <v>1104</v>
      </c>
      <c r="C525" s="115" t="s">
        <v>228</v>
      </c>
      <c r="D525" s="116">
        <v>10.7</v>
      </c>
      <c r="E525" s="116">
        <v>1.22</v>
      </c>
      <c r="F525" s="116">
        <v>11.92</v>
      </c>
      <c r="G525" s="100">
        <f t="shared" si="8"/>
        <v>9</v>
      </c>
    </row>
    <row r="526" spans="1:7" ht="30" x14ac:dyDescent="0.2">
      <c r="A526" s="113" t="s">
        <v>1105</v>
      </c>
      <c r="B526" s="114" t="s">
        <v>1106</v>
      </c>
      <c r="C526" s="115" t="s">
        <v>228</v>
      </c>
      <c r="D526" s="116">
        <v>19.79</v>
      </c>
      <c r="E526" s="116">
        <v>0.7</v>
      </c>
      <c r="F526" s="116">
        <v>20.49</v>
      </c>
      <c r="G526" s="100">
        <f t="shared" si="8"/>
        <v>9</v>
      </c>
    </row>
    <row r="527" spans="1:7" ht="30" x14ac:dyDescent="0.2">
      <c r="A527" s="113" t="s">
        <v>1107</v>
      </c>
      <c r="B527" s="114" t="s">
        <v>1108</v>
      </c>
      <c r="C527" s="115" t="s">
        <v>228</v>
      </c>
      <c r="D527" s="116">
        <v>20.9</v>
      </c>
      <c r="E527" s="116">
        <v>0.67</v>
      </c>
      <c r="F527" s="116">
        <v>21.57</v>
      </c>
      <c r="G527" s="100">
        <f t="shared" si="8"/>
        <v>9</v>
      </c>
    </row>
    <row r="528" spans="1:7" x14ac:dyDescent="0.2">
      <c r="A528" s="113" t="s">
        <v>1109</v>
      </c>
      <c r="B528" s="114" t="s">
        <v>1110</v>
      </c>
      <c r="C528" s="115"/>
      <c r="D528" s="116"/>
      <c r="E528" s="116"/>
      <c r="F528" s="116"/>
      <c r="G528" s="100">
        <f t="shared" si="8"/>
        <v>5</v>
      </c>
    </row>
    <row r="529" spans="1:7" x14ac:dyDescent="0.2">
      <c r="A529" s="113" t="s">
        <v>1111</v>
      </c>
      <c r="B529" s="114" t="s">
        <v>1112</v>
      </c>
      <c r="C529" s="115" t="s">
        <v>228</v>
      </c>
      <c r="D529" s="116">
        <v>36.44</v>
      </c>
      <c r="E529" s="116">
        <v>1.57</v>
      </c>
      <c r="F529" s="116">
        <v>38.01</v>
      </c>
      <c r="G529" s="100">
        <f t="shared" si="8"/>
        <v>9</v>
      </c>
    </row>
    <row r="530" spans="1:7" x14ac:dyDescent="0.2">
      <c r="A530" s="113" t="s">
        <v>1113</v>
      </c>
      <c r="B530" s="114" t="s">
        <v>1114</v>
      </c>
      <c r="C530" s="115" t="s">
        <v>228</v>
      </c>
      <c r="D530" s="116">
        <v>31.14</v>
      </c>
      <c r="E530" s="116">
        <v>1.27</v>
      </c>
      <c r="F530" s="116">
        <v>32.409999999999997</v>
      </c>
      <c r="G530" s="100">
        <f t="shared" si="8"/>
        <v>9</v>
      </c>
    </row>
    <row r="531" spans="1:7" x14ac:dyDescent="0.2">
      <c r="A531" s="113" t="s">
        <v>1115</v>
      </c>
      <c r="B531" s="114" t="s">
        <v>1116</v>
      </c>
      <c r="C531" s="115"/>
      <c r="D531" s="116"/>
      <c r="E531" s="116"/>
      <c r="F531" s="116"/>
      <c r="G531" s="100">
        <f t="shared" si="8"/>
        <v>5</v>
      </c>
    </row>
    <row r="532" spans="1:7" ht="30" x14ac:dyDescent="0.2">
      <c r="A532" s="113" t="s">
        <v>1117</v>
      </c>
      <c r="B532" s="114" t="s">
        <v>1118</v>
      </c>
      <c r="C532" s="115" t="s">
        <v>228</v>
      </c>
      <c r="D532" s="116">
        <v>244.5</v>
      </c>
      <c r="E532" s="116"/>
      <c r="F532" s="116">
        <v>244.5</v>
      </c>
      <c r="G532" s="100">
        <f t="shared" si="8"/>
        <v>9</v>
      </c>
    </row>
    <row r="533" spans="1:7" x14ac:dyDescent="0.2">
      <c r="A533" s="113" t="s">
        <v>1119</v>
      </c>
      <c r="B533" s="114" t="s">
        <v>1120</v>
      </c>
      <c r="C533" s="115"/>
      <c r="D533" s="116"/>
      <c r="E533" s="116"/>
      <c r="F533" s="116"/>
      <c r="G533" s="100">
        <f t="shared" si="8"/>
        <v>5</v>
      </c>
    </row>
    <row r="534" spans="1:7" x14ac:dyDescent="0.2">
      <c r="A534" s="113" t="s">
        <v>1121</v>
      </c>
      <c r="B534" s="114" t="s">
        <v>1122</v>
      </c>
      <c r="C534" s="115" t="s">
        <v>228</v>
      </c>
      <c r="D534" s="116">
        <v>6.07</v>
      </c>
      <c r="E534" s="116">
        <v>0.1</v>
      </c>
      <c r="F534" s="116">
        <v>6.17</v>
      </c>
      <c r="G534" s="100">
        <f t="shared" si="8"/>
        <v>9</v>
      </c>
    </row>
    <row r="535" spans="1:7" x14ac:dyDescent="0.2">
      <c r="A535" s="113" t="s">
        <v>1123</v>
      </c>
      <c r="B535" s="114" t="s">
        <v>1124</v>
      </c>
      <c r="C535" s="115"/>
      <c r="D535" s="116"/>
      <c r="E535" s="116"/>
      <c r="F535" s="116"/>
      <c r="G535" s="100">
        <f t="shared" si="8"/>
        <v>5</v>
      </c>
    </row>
    <row r="536" spans="1:7" x14ac:dyDescent="0.2">
      <c r="A536" s="113" t="s">
        <v>1125</v>
      </c>
      <c r="B536" s="114" t="s">
        <v>1126</v>
      </c>
      <c r="C536" s="115" t="s">
        <v>228</v>
      </c>
      <c r="D536" s="116">
        <v>3.69</v>
      </c>
      <c r="E536" s="116">
        <v>2.35</v>
      </c>
      <c r="F536" s="116">
        <v>6.04</v>
      </c>
      <c r="G536" s="100">
        <f t="shared" si="8"/>
        <v>9</v>
      </c>
    </row>
    <row r="537" spans="1:7" ht="30" x14ac:dyDescent="0.2">
      <c r="A537" s="113" t="s">
        <v>1127</v>
      </c>
      <c r="B537" s="114" t="s">
        <v>1128</v>
      </c>
      <c r="C537" s="115" t="s">
        <v>228</v>
      </c>
      <c r="D537" s="116">
        <v>19.93</v>
      </c>
      <c r="E537" s="116">
        <v>2.16</v>
      </c>
      <c r="F537" s="116">
        <v>22.09</v>
      </c>
      <c r="G537" s="100">
        <f t="shared" si="8"/>
        <v>9</v>
      </c>
    </row>
    <row r="538" spans="1:7" x14ac:dyDescent="0.2">
      <c r="A538" s="113" t="s">
        <v>1129</v>
      </c>
      <c r="B538" s="114" t="s">
        <v>1130</v>
      </c>
      <c r="C538" s="115"/>
      <c r="D538" s="116"/>
      <c r="E538" s="116"/>
      <c r="F538" s="116"/>
      <c r="G538" s="100">
        <f t="shared" si="8"/>
        <v>5</v>
      </c>
    </row>
    <row r="539" spans="1:7" ht="30" x14ac:dyDescent="0.2">
      <c r="A539" s="113" t="s">
        <v>1131</v>
      </c>
      <c r="B539" s="114" t="s">
        <v>1132</v>
      </c>
      <c r="C539" s="115" t="s">
        <v>228</v>
      </c>
      <c r="D539" s="116">
        <v>18.100000000000001</v>
      </c>
      <c r="E539" s="116">
        <v>0.36</v>
      </c>
      <c r="F539" s="116">
        <v>18.46</v>
      </c>
      <c r="G539" s="100">
        <f t="shared" si="8"/>
        <v>9</v>
      </c>
    </row>
    <row r="540" spans="1:7" ht="30" x14ac:dyDescent="0.2">
      <c r="A540" s="113" t="s">
        <v>1133</v>
      </c>
      <c r="B540" s="114" t="s">
        <v>1134</v>
      </c>
      <c r="C540" s="115" t="s">
        <v>228</v>
      </c>
      <c r="D540" s="116">
        <v>12.87</v>
      </c>
      <c r="E540" s="116">
        <v>0.25</v>
      </c>
      <c r="F540" s="116">
        <v>13.12</v>
      </c>
      <c r="G540" s="100">
        <f t="shared" si="8"/>
        <v>9</v>
      </c>
    </row>
    <row r="541" spans="1:7" ht="30" x14ac:dyDescent="0.2">
      <c r="A541" s="113" t="s">
        <v>1135</v>
      </c>
      <c r="B541" s="114" t="s">
        <v>1136</v>
      </c>
      <c r="C541" s="115" t="s">
        <v>228</v>
      </c>
      <c r="D541" s="116">
        <v>13.06</v>
      </c>
      <c r="E541" s="116">
        <v>0.11</v>
      </c>
      <c r="F541" s="116">
        <v>13.17</v>
      </c>
      <c r="G541" s="100">
        <f t="shared" si="8"/>
        <v>9</v>
      </c>
    </row>
    <row r="542" spans="1:7" ht="30" x14ac:dyDescent="0.2">
      <c r="A542" s="113" t="s">
        <v>1137</v>
      </c>
      <c r="B542" s="114" t="s">
        <v>1138</v>
      </c>
      <c r="C542" s="115" t="s">
        <v>228</v>
      </c>
      <c r="D542" s="116">
        <v>19.39</v>
      </c>
      <c r="E542" s="116">
        <v>0.34</v>
      </c>
      <c r="F542" s="116">
        <v>19.73</v>
      </c>
      <c r="G542" s="100">
        <f t="shared" si="8"/>
        <v>9</v>
      </c>
    </row>
    <row r="543" spans="1:7" x14ac:dyDescent="0.2">
      <c r="A543" s="113" t="s">
        <v>1139</v>
      </c>
      <c r="B543" s="114" t="s">
        <v>1140</v>
      </c>
      <c r="C543" s="115"/>
      <c r="D543" s="116"/>
      <c r="E543" s="116"/>
      <c r="F543" s="116"/>
      <c r="G543" s="100">
        <f t="shared" si="8"/>
        <v>2</v>
      </c>
    </row>
    <row r="544" spans="1:7" x14ac:dyDescent="0.2">
      <c r="A544" s="113" t="s">
        <v>1141</v>
      </c>
      <c r="B544" s="114" t="s">
        <v>1142</v>
      </c>
      <c r="C544" s="115"/>
      <c r="D544" s="116"/>
      <c r="E544" s="116"/>
      <c r="F544" s="116"/>
      <c r="G544" s="100">
        <f t="shared" si="8"/>
        <v>5</v>
      </c>
    </row>
    <row r="545" spans="1:7" x14ac:dyDescent="0.2">
      <c r="A545" s="113" t="s">
        <v>1143</v>
      </c>
      <c r="B545" s="114" t="s">
        <v>1144</v>
      </c>
      <c r="C545" s="115" t="s">
        <v>149</v>
      </c>
      <c r="D545" s="116">
        <v>37.07</v>
      </c>
      <c r="E545" s="116">
        <v>49.74</v>
      </c>
      <c r="F545" s="116">
        <v>86.81</v>
      </c>
      <c r="G545" s="100">
        <f t="shared" si="8"/>
        <v>9</v>
      </c>
    </row>
    <row r="546" spans="1:7" x14ac:dyDescent="0.2">
      <c r="A546" s="113" t="s">
        <v>1145</v>
      </c>
      <c r="B546" s="114" t="s">
        <v>1146</v>
      </c>
      <c r="C546" s="115" t="s">
        <v>149</v>
      </c>
      <c r="D546" s="116">
        <v>19.54</v>
      </c>
      <c r="E546" s="116">
        <v>29.92</v>
      </c>
      <c r="F546" s="116">
        <v>49.46</v>
      </c>
      <c r="G546" s="100">
        <f t="shared" si="8"/>
        <v>9</v>
      </c>
    </row>
    <row r="547" spans="1:7" x14ac:dyDescent="0.2">
      <c r="A547" s="113" t="s">
        <v>1147</v>
      </c>
      <c r="B547" s="114" t="s">
        <v>1148</v>
      </c>
      <c r="C547" s="115" t="s">
        <v>149</v>
      </c>
      <c r="D547" s="116">
        <v>13.26</v>
      </c>
      <c r="E547" s="116">
        <v>7.24</v>
      </c>
      <c r="F547" s="116">
        <v>20.5</v>
      </c>
      <c r="G547" s="100">
        <f t="shared" si="8"/>
        <v>9</v>
      </c>
    </row>
    <row r="548" spans="1:7" x14ac:dyDescent="0.2">
      <c r="A548" s="113" t="s">
        <v>1149</v>
      </c>
      <c r="B548" s="114" t="s">
        <v>1150</v>
      </c>
      <c r="C548" s="115" t="s">
        <v>149</v>
      </c>
      <c r="D548" s="116">
        <v>47.49</v>
      </c>
      <c r="E548" s="116">
        <v>57.89</v>
      </c>
      <c r="F548" s="116">
        <v>105.38</v>
      </c>
      <c r="G548" s="100">
        <f t="shared" si="8"/>
        <v>9</v>
      </c>
    </row>
    <row r="549" spans="1:7" x14ac:dyDescent="0.2">
      <c r="A549" s="113" t="s">
        <v>1151</v>
      </c>
      <c r="B549" s="114" t="s">
        <v>1152</v>
      </c>
      <c r="C549" s="115" t="s">
        <v>149</v>
      </c>
      <c r="D549" s="116">
        <v>271.52999999999997</v>
      </c>
      <c r="E549" s="116"/>
      <c r="F549" s="116">
        <v>271.52999999999997</v>
      </c>
      <c r="G549" s="100">
        <f t="shared" si="8"/>
        <v>9</v>
      </c>
    </row>
    <row r="550" spans="1:7" x14ac:dyDescent="0.2">
      <c r="A550" s="113" t="s">
        <v>1153</v>
      </c>
      <c r="B550" s="114" t="s">
        <v>1154</v>
      </c>
      <c r="C550" s="115" t="s">
        <v>149</v>
      </c>
      <c r="D550" s="116">
        <v>285.99</v>
      </c>
      <c r="E550" s="116"/>
      <c r="F550" s="116">
        <v>285.99</v>
      </c>
      <c r="G550" s="100">
        <f t="shared" si="8"/>
        <v>9</v>
      </c>
    </row>
    <row r="551" spans="1:7" x14ac:dyDescent="0.2">
      <c r="A551" s="113" t="s">
        <v>1155</v>
      </c>
      <c r="B551" s="114" t="s">
        <v>1156</v>
      </c>
      <c r="C551" s="115" t="s">
        <v>149</v>
      </c>
      <c r="D551" s="116">
        <v>308.20999999999998</v>
      </c>
      <c r="E551" s="116"/>
      <c r="F551" s="116">
        <v>308.20999999999998</v>
      </c>
      <c r="G551" s="100">
        <f t="shared" si="8"/>
        <v>9</v>
      </c>
    </row>
    <row r="552" spans="1:7" x14ac:dyDescent="0.2">
      <c r="A552" s="113" t="s">
        <v>1157</v>
      </c>
      <c r="B552" s="114" t="s">
        <v>1158</v>
      </c>
      <c r="C552" s="115"/>
      <c r="D552" s="116"/>
      <c r="E552" s="116"/>
      <c r="F552" s="116"/>
      <c r="G552" s="100">
        <f t="shared" si="8"/>
        <v>5</v>
      </c>
    </row>
    <row r="553" spans="1:7" x14ac:dyDescent="0.2">
      <c r="A553" s="113" t="s">
        <v>1159</v>
      </c>
      <c r="B553" s="114" t="s">
        <v>1160</v>
      </c>
      <c r="C553" s="115" t="s">
        <v>228</v>
      </c>
      <c r="D553" s="116">
        <v>19.09</v>
      </c>
      <c r="E553" s="116">
        <v>27.14</v>
      </c>
      <c r="F553" s="116">
        <v>46.23</v>
      </c>
      <c r="G553" s="100">
        <f t="shared" si="8"/>
        <v>9</v>
      </c>
    </row>
    <row r="554" spans="1:7" x14ac:dyDescent="0.2">
      <c r="A554" s="113" t="s">
        <v>1161</v>
      </c>
      <c r="B554" s="114" t="s">
        <v>1162</v>
      </c>
      <c r="C554" s="115" t="s">
        <v>643</v>
      </c>
      <c r="D554" s="116">
        <v>9.2200000000000006</v>
      </c>
      <c r="E554" s="116">
        <v>1.87</v>
      </c>
      <c r="F554" s="116">
        <v>11.09</v>
      </c>
      <c r="G554" s="100">
        <f t="shared" si="8"/>
        <v>9</v>
      </c>
    </row>
    <row r="555" spans="1:7" x14ac:dyDescent="0.2">
      <c r="A555" s="113" t="s">
        <v>1163</v>
      </c>
      <c r="B555" s="114" t="s">
        <v>1164</v>
      </c>
      <c r="C555" s="115" t="s">
        <v>1165</v>
      </c>
      <c r="D555" s="116">
        <v>5.08</v>
      </c>
      <c r="E555" s="116">
        <v>1.69</v>
      </c>
      <c r="F555" s="116">
        <v>6.77</v>
      </c>
      <c r="G555" s="100">
        <f t="shared" si="8"/>
        <v>9</v>
      </c>
    </row>
    <row r="556" spans="1:7" x14ac:dyDescent="0.2">
      <c r="A556" s="113" t="s">
        <v>37</v>
      </c>
      <c r="B556" s="114" t="s">
        <v>1166</v>
      </c>
      <c r="C556" s="115" t="s">
        <v>228</v>
      </c>
      <c r="D556" s="116"/>
      <c r="E556" s="116">
        <v>12.84</v>
      </c>
      <c r="F556" s="116">
        <v>12.84</v>
      </c>
      <c r="G556" s="100">
        <f t="shared" si="8"/>
        <v>9</v>
      </c>
    </row>
    <row r="557" spans="1:7" x14ac:dyDescent="0.2">
      <c r="A557" s="113" t="s">
        <v>1167</v>
      </c>
      <c r="B557" s="114" t="s">
        <v>1168</v>
      </c>
      <c r="C557" s="115"/>
      <c r="D557" s="116"/>
      <c r="E557" s="116"/>
      <c r="F557" s="116"/>
      <c r="G557" s="100">
        <f t="shared" si="8"/>
        <v>5</v>
      </c>
    </row>
    <row r="558" spans="1:7" x14ac:dyDescent="0.2">
      <c r="A558" s="113" t="s">
        <v>1169</v>
      </c>
      <c r="B558" s="114" t="s">
        <v>1170</v>
      </c>
      <c r="C558" s="115" t="s">
        <v>228</v>
      </c>
      <c r="D558" s="116"/>
      <c r="E558" s="116">
        <v>7.48</v>
      </c>
      <c r="F558" s="116">
        <v>7.48</v>
      </c>
      <c r="G558" s="100">
        <f t="shared" si="8"/>
        <v>9</v>
      </c>
    </row>
    <row r="559" spans="1:7" x14ac:dyDescent="0.2">
      <c r="A559" s="113" t="s">
        <v>1171</v>
      </c>
      <c r="B559" s="114" t="s">
        <v>1172</v>
      </c>
      <c r="C559" s="115"/>
      <c r="D559" s="116"/>
      <c r="E559" s="116"/>
      <c r="F559" s="116"/>
      <c r="G559" s="100">
        <f t="shared" si="8"/>
        <v>5</v>
      </c>
    </row>
    <row r="560" spans="1:7" x14ac:dyDescent="0.2">
      <c r="A560" s="113" t="s">
        <v>1173</v>
      </c>
      <c r="B560" s="114" t="s">
        <v>1174</v>
      </c>
      <c r="C560" s="115" t="s">
        <v>149</v>
      </c>
      <c r="D560" s="116">
        <v>33.36</v>
      </c>
      <c r="E560" s="116">
        <v>0.63</v>
      </c>
      <c r="F560" s="116">
        <v>33.99</v>
      </c>
      <c r="G560" s="100">
        <f t="shared" si="8"/>
        <v>9</v>
      </c>
    </row>
    <row r="561" spans="1:7" x14ac:dyDescent="0.2">
      <c r="A561" s="113" t="s">
        <v>1175</v>
      </c>
      <c r="B561" s="114" t="s">
        <v>1176</v>
      </c>
      <c r="C561" s="115" t="s">
        <v>228</v>
      </c>
      <c r="D561" s="116">
        <v>97.08</v>
      </c>
      <c r="E561" s="116">
        <v>18.71</v>
      </c>
      <c r="F561" s="116">
        <v>115.79</v>
      </c>
      <c r="G561" s="100">
        <f t="shared" si="8"/>
        <v>9</v>
      </c>
    </row>
    <row r="562" spans="1:7" x14ac:dyDescent="0.2">
      <c r="A562" s="113" t="s">
        <v>1177</v>
      </c>
      <c r="B562" s="114" t="s">
        <v>1178</v>
      </c>
      <c r="C562" s="115" t="s">
        <v>228</v>
      </c>
      <c r="D562" s="116">
        <v>132.77000000000001</v>
      </c>
      <c r="E562" s="116">
        <v>11.22</v>
      </c>
      <c r="F562" s="116">
        <v>143.99</v>
      </c>
      <c r="G562" s="100">
        <f t="shared" si="8"/>
        <v>9</v>
      </c>
    </row>
    <row r="563" spans="1:7" ht="30" x14ac:dyDescent="0.2">
      <c r="A563" s="113" t="s">
        <v>1179</v>
      </c>
      <c r="B563" s="114" t="s">
        <v>1180</v>
      </c>
      <c r="C563" s="115" t="s">
        <v>149</v>
      </c>
      <c r="D563" s="116">
        <v>5.31</v>
      </c>
      <c r="E563" s="116">
        <v>11.22</v>
      </c>
      <c r="F563" s="116">
        <v>16.53</v>
      </c>
      <c r="G563" s="100">
        <f t="shared" si="8"/>
        <v>9</v>
      </c>
    </row>
    <row r="564" spans="1:7" ht="30" x14ac:dyDescent="0.2">
      <c r="A564" s="113" t="s">
        <v>1181</v>
      </c>
      <c r="B564" s="114" t="s">
        <v>1182</v>
      </c>
      <c r="C564" s="115" t="s">
        <v>149</v>
      </c>
      <c r="D564" s="116">
        <v>7.94</v>
      </c>
      <c r="E564" s="116">
        <v>11.22</v>
      </c>
      <c r="F564" s="116">
        <v>19.16</v>
      </c>
      <c r="G564" s="100">
        <f t="shared" si="8"/>
        <v>9</v>
      </c>
    </row>
    <row r="565" spans="1:7" ht="30" x14ac:dyDescent="0.2">
      <c r="A565" s="113" t="s">
        <v>1183</v>
      </c>
      <c r="B565" s="114" t="s">
        <v>1184</v>
      </c>
      <c r="C565" s="115" t="s">
        <v>149</v>
      </c>
      <c r="D565" s="116">
        <v>15.76</v>
      </c>
      <c r="E565" s="116">
        <v>11.22</v>
      </c>
      <c r="F565" s="116">
        <v>26.98</v>
      </c>
      <c r="G565" s="100">
        <f t="shared" si="8"/>
        <v>9</v>
      </c>
    </row>
    <row r="566" spans="1:7" x14ac:dyDescent="0.2">
      <c r="A566" s="113" t="s">
        <v>1185</v>
      </c>
      <c r="B566" s="114" t="s">
        <v>1186</v>
      </c>
      <c r="C566" s="115"/>
      <c r="D566" s="116"/>
      <c r="E566" s="116"/>
      <c r="F566" s="116"/>
      <c r="G566" s="100">
        <f t="shared" si="8"/>
        <v>5</v>
      </c>
    </row>
    <row r="567" spans="1:7" x14ac:dyDescent="0.2">
      <c r="A567" s="113" t="s">
        <v>1187</v>
      </c>
      <c r="B567" s="114" t="s">
        <v>1188</v>
      </c>
      <c r="C567" s="115" t="s">
        <v>205</v>
      </c>
      <c r="D567" s="116">
        <v>13</v>
      </c>
      <c r="E567" s="116">
        <v>13.09</v>
      </c>
      <c r="F567" s="116">
        <v>26.09</v>
      </c>
      <c r="G567" s="100">
        <f t="shared" si="8"/>
        <v>9</v>
      </c>
    </row>
    <row r="568" spans="1:7" x14ac:dyDescent="0.2">
      <c r="A568" s="113" t="s">
        <v>1189</v>
      </c>
      <c r="B568" s="114" t="s">
        <v>1190</v>
      </c>
      <c r="C568" s="115" t="s">
        <v>205</v>
      </c>
      <c r="D568" s="116">
        <v>18.75</v>
      </c>
      <c r="E568" s="116">
        <v>14.96</v>
      </c>
      <c r="F568" s="116">
        <v>33.71</v>
      </c>
      <c r="G568" s="100">
        <f t="shared" si="8"/>
        <v>9</v>
      </c>
    </row>
    <row r="569" spans="1:7" x14ac:dyDescent="0.2">
      <c r="A569" s="113" t="s">
        <v>1191</v>
      </c>
      <c r="B569" s="114" t="s">
        <v>1192</v>
      </c>
      <c r="C569" s="115" t="s">
        <v>205</v>
      </c>
      <c r="D569" s="116">
        <v>18.32</v>
      </c>
      <c r="E569" s="116">
        <v>18.71</v>
      </c>
      <c r="F569" s="116">
        <v>37.03</v>
      </c>
      <c r="G569" s="100">
        <f t="shared" si="8"/>
        <v>9</v>
      </c>
    </row>
    <row r="570" spans="1:7" x14ac:dyDescent="0.2">
      <c r="A570" s="113" t="s">
        <v>1193</v>
      </c>
      <c r="B570" s="114" t="s">
        <v>1194</v>
      </c>
      <c r="C570" s="115"/>
      <c r="D570" s="116"/>
      <c r="E570" s="116"/>
      <c r="F570" s="116"/>
      <c r="G570" s="100">
        <f t="shared" si="8"/>
        <v>5</v>
      </c>
    </row>
    <row r="571" spans="1:7" ht="30" x14ac:dyDescent="0.2">
      <c r="A571" s="113" t="s">
        <v>1195</v>
      </c>
      <c r="B571" s="114" t="s">
        <v>1196</v>
      </c>
      <c r="C571" s="115" t="s">
        <v>146</v>
      </c>
      <c r="D571" s="116">
        <v>11087.34</v>
      </c>
      <c r="E571" s="116"/>
      <c r="F571" s="116">
        <v>11087.34</v>
      </c>
      <c r="G571" s="100">
        <f t="shared" si="8"/>
        <v>9</v>
      </c>
    </row>
    <row r="572" spans="1:7" ht="45" x14ac:dyDescent="0.2">
      <c r="A572" s="113" t="s">
        <v>1197</v>
      </c>
      <c r="B572" s="114" t="s">
        <v>1198</v>
      </c>
      <c r="C572" s="115" t="s">
        <v>1199</v>
      </c>
      <c r="D572" s="116">
        <v>689.9</v>
      </c>
      <c r="E572" s="116"/>
      <c r="F572" s="116">
        <v>689.9</v>
      </c>
      <c r="G572" s="100">
        <f t="shared" si="8"/>
        <v>9</v>
      </c>
    </row>
    <row r="573" spans="1:7" x14ac:dyDescent="0.2">
      <c r="A573" s="113" t="s">
        <v>1200</v>
      </c>
      <c r="B573" s="114" t="s">
        <v>1201</v>
      </c>
      <c r="C573" s="115" t="s">
        <v>97</v>
      </c>
      <c r="D573" s="116">
        <v>373.46</v>
      </c>
      <c r="E573" s="116"/>
      <c r="F573" s="116">
        <v>373.46</v>
      </c>
      <c r="G573" s="100">
        <f t="shared" si="8"/>
        <v>9</v>
      </c>
    </row>
    <row r="574" spans="1:7" ht="30" x14ac:dyDescent="0.2">
      <c r="A574" s="113" t="s">
        <v>1202</v>
      </c>
      <c r="B574" s="114" t="s">
        <v>1203</v>
      </c>
      <c r="C574" s="115" t="s">
        <v>1204</v>
      </c>
      <c r="D574" s="116">
        <v>2.87</v>
      </c>
      <c r="E574" s="116">
        <v>3.37</v>
      </c>
      <c r="F574" s="116">
        <v>6.24</v>
      </c>
      <c r="G574" s="100">
        <f t="shared" si="8"/>
        <v>9</v>
      </c>
    </row>
    <row r="575" spans="1:7" x14ac:dyDescent="0.2">
      <c r="A575" s="113" t="s">
        <v>1205</v>
      </c>
      <c r="B575" s="114" t="s">
        <v>1206</v>
      </c>
      <c r="C575" s="115"/>
      <c r="D575" s="116"/>
      <c r="E575" s="116"/>
      <c r="F575" s="116"/>
      <c r="G575" s="100">
        <f t="shared" si="8"/>
        <v>5</v>
      </c>
    </row>
    <row r="576" spans="1:7" x14ac:dyDescent="0.2">
      <c r="A576" s="113" t="s">
        <v>1207</v>
      </c>
      <c r="B576" s="114" t="s">
        <v>1208</v>
      </c>
      <c r="C576" s="115" t="s">
        <v>228</v>
      </c>
      <c r="D576" s="116">
        <v>112.42</v>
      </c>
      <c r="E576" s="116">
        <v>112.2</v>
      </c>
      <c r="F576" s="116">
        <v>224.62</v>
      </c>
      <c r="G576" s="100">
        <f t="shared" si="8"/>
        <v>9</v>
      </c>
    </row>
    <row r="577" spans="1:7" x14ac:dyDescent="0.2">
      <c r="A577" s="113" t="s">
        <v>1209</v>
      </c>
      <c r="B577" s="114" t="s">
        <v>1210</v>
      </c>
      <c r="C577" s="115" t="s">
        <v>228</v>
      </c>
      <c r="D577" s="116">
        <v>236.04</v>
      </c>
      <c r="E577" s="116">
        <v>217.08</v>
      </c>
      <c r="F577" s="116">
        <v>453.12</v>
      </c>
      <c r="G577" s="100">
        <f t="shared" si="8"/>
        <v>9</v>
      </c>
    </row>
    <row r="578" spans="1:7" ht="45" x14ac:dyDescent="0.2">
      <c r="A578" s="113" t="s">
        <v>1211</v>
      </c>
      <c r="B578" s="114" t="s">
        <v>1212</v>
      </c>
      <c r="C578" s="115" t="s">
        <v>228</v>
      </c>
      <c r="D578" s="116">
        <v>845.1</v>
      </c>
      <c r="E578" s="116">
        <v>100.94</v>
      </c>
      <c r="F578" s="116">
        <v>946.04</v>
      </c>
      <c r="G578" s="100">
        <f t="shared" si="8"/>
        <v>9</v>
      </c>
    </row>
    <row r="579" spans="1:7" ht="45" x14ac:dyDescent="0.2">
      <c r="A579" s="113" t="s">
        <v>1213</v>
      </c>
      <c r="B579" s="114" t="s">
        <v>1214</v>
      </c>
      <c r="C579" s="115" t="s">
        <v>228</v>
      </c>
      <c r="D579" s="116">
        <v>636.88</v>
      </c>
      <c r="E579" s="116">
        <v>123.97</v>
      </c>
      <c r="F579" s="116">
        <v>760.85</v>
      </c>
      <c r="G579" s="100">
        <f t="shared" si="8"/>
        <v>9</v>
      </c>
    </row>
    <row r="580" spans="1:7" x14ac:dyDescent="0.2">
      <c r="A580" s="113" t="s">
        <v>1215</v>
      </c>
      <c r="B580" s="114" t="s">
        <v>1216</v>
      </c>
      <c r="C580" s="115"/>
      <c r="D580" s="116"/>
      <c r="E580" s="116"/>
      <c r="F580" s="116"/>
      <c r="G580" s="100">
        <f t="shared" si="8"/>
        <v>2</v>
      </c>
    </row>
    <row r="581" spans="1:7" x14ac:dyDescent="0.2">
      <c r="A581" s="113" t="s">
        <v>1217</v>
      </c>
      <c r="B581" s="114" t="s">
        <v>1218</v>
      </c>
      <c r="C581" s="115"/>
      <c r="D581" s="116"/>
      <c r="E581" s="116"/>
      <c r="F581" s="116"/>
      <c r="G581" s="100">
        <f t="shared" si="8"/>
        <v>5</v>
      </c>
    </row>
    <row r="582" spans="1:7" x14ac:dyDescent="0.2">
      <c r="A582" s="113" t="s">
        <v>1219</v>
      </c>
      <c r="B582" s="114" t="s">
        <v>1220</v>
      </c>
      <c r="C582" s="115" t="s">
        <v>149</v>
      </c>
      <c r="D582" s="116">
        <v>40.229999999999997</v>
      </c>
      <c r="E582" s="116">
        <v>48.62</v>
      </c>
      <c r="F582" s="116">
        <v>88.85</v>
      </c>
      <c r="G582" s="100">
        <f t="shared" si="8"/>
        <v>9</v>
      </c>
    </row>
    <row r="583" spans="1:7" x14ac:dyDescent="0.2">
      <c r="A583" s="113" t="s">
        <v>1221</v>
      </c>
      <c r="B583" s="114" t="s">
        <v>1222</v>
      </c>
      <c r="C583" s="115" t="s">
        <v>149</v>
      </c>
      <c r="D583" s="116">
        <v>170.73</v>
      </c>
      <c r="E583" s="116">
        <v>56.11</v>
      </c>
      <c r="F583" s="116">
        <v>226.84</v>
      </c>
      <c r="G583" s="100">
        <f t="shared" si="8"/>
        <v>9</v>
      </c>
    </row>
    <row r="584" spans="1:7" x14ac:dyDescent="0.2">
      <c r="A584" s="113" t="s">
        <v>1223</v>
      </c>
      <c r="B584" s="114" t="s">
        <v>1224</v>
      </c>
      <c r="C584" s="115" t="s">
        <v>149</v>
      </c>
      <c r="D584" s="116">
        <v>66.790000000000006</v>
      </c>
      <c r="E584" s="116">
        <v>44.88</v>
      </c>
      <c r="F584" s="116">
        <v>111.67</v>
      </c>
      <c r="G584" s="100">
        <f t="shared" si="8"/>
        <v>9</v>
      </c>
    </row>
    <row r="585" spans="1:7" ht="30" x14ac:dyDescent="0.2">
      <c r="A585" s="113" t="s">
        <v>1225</v>
      </c>
      <c r="B585" s="114" t="s">
        <v>1226</v>
      </c>
      <c r="C585" s="115" t="s">
        <v>149</v>
      </c>
      <c r="D585" s="116"/>
      <c r="E585" s="116">
        <v>5.76</v>
      </c>
      <c r="F585" s="116">
        <v>5.76</v>
      </c>
      <c r="G585" s="100">
        <f t="shared" si="8"/>
        <v>9</v>
      </c>
    </row>
    <row r="586" spans="1:7" ht="30" x14ac:dyDescent="0.2">
      <c r="A586" s="113" t="s">
        <v>1227</v>
      </c>
      <c r="B586" s="114" t="s">
        <v>1228</v>
      </c>
      <c r="C586" s="115" t="s">
        <v>149</v>
      </c>
      <c r="D586" s="116"/>
      <c r="E586" s="116">
        <v>6.85</v>
      </c>
      <c r="F586" s="116">
        <v>6.85</v>
      </c>
      <c r="G586" s="100">
        <f t="shared" ref="G586:G649" si="9">LEN(A586)</f>
        <v>9</v>
      </c>
    </row>
    <row r="587" spans="1:7" x14ac:dyDescent="0.2">
      <c r="A587" s="113" t="s">
        <v>1229</v>
      </c>
      <c r="B587" s="114" t="s">
        <v>1230</v>
      </c>
      <c r="C587" s="115"/>
      <c r="D587" s="116"/>
      <c r="E587" s="116"/>
      <c r="F587" s="116"/>
      <c r="G587" s="100">
        <f t="shared" si="9"/>
        <v>5</v>
      </c>
    </row>
    <row r="588" spans="1:7" x14ac:dyDescent="0.2">
      <c r="A588" s="113" t="s">
        <v>1231</v>
      </c>
      <c r="B588" s="114" t="s">
        <v>1232</v>
      </c>
      <c r="C588" s="115" t="s">
        <v>149</v>
      </c>
      <c r="D588" s="116">
        <v>127.25</v>
      </c>
      <c r="E588" s="116">
        <v>52.36</v>
      </c>
      <c r="F588" s="116">
        <v>179.61</v>
      </c>
      <c r="G588" s="100">
        <f t="shared" si="9"/>
        <v>9</v>
      </c>
    </row>
    <row r="589" spans="1:7" x14ac:dyDescent="0.2">
      <c r="A589" s="113" t="s">
        <v>1233</v>
      </c>
      <c r="B589" s="114" t="s">
        <v>1234</v>
      </c>
      <c r="C589" s="115" t="s">
        <v>149</v>
      </c>
      <c r="D589" s="116">
        <v>138.06</v>
      </c>
      <c r="E589" s="116">
        <v>52.36</v>
      </c>
      <c r="F589" s="116">
        <v>190.42</v>
      </c>
      <c r="G589" s="100">
        <f t="shared" si="9"/>
        <v>9</v>
      </c>
    </row>
    <row r="590" spans="1:7" x14ac:dyDescent="0.2">
      <c r="A590" s="113" t="s">
        <v>1235</v>
      </c>
      <c r="B590" s="114" t="s">
        <v>1236</v>
      </c>
      <c r="C590" s="115" t="s">
        <v>149</v>
      </c>
      <c r="D590" s="116">
        <v>117.31</v>
      </c>
      <c r="E590" s="116">
        <v>93.51</v>
      </c>
      <c r="F590" s="116">
        <v>210.82</v>
      </c>
      <c r="G590" s="100">
        <f t="shared" si="9"/>
        <v>9</v>
      </c>
    </row>
    <row r="591" spans="1:7" x14ac:dyDescent="0.2">
      <c r="A591" s="113" t="s">
        <v>1237</v>
      </c>
      <c r="B591" s="114" t="s">
        <v>1238</v>
      </c>
      <c r="C591" s="115" t="s">
        <v>149</v>
      </c>
      <c r="D591" s="116">
        <v>89.39</v>
      </c>
      <c r="E591" s="116">
        <v>50.49</v>
      </c>
      <c r="F591" s="116">
        <v>139.88</v>
      </c>
      <c r="G591" s="100">
        <f t="shared" si="9"/>
        <v>9</v>
      </c>
    </row>
    <row r="592" spans="1:7" x14ac:dyDescent="0.2">
      <c r="A592" s="113" t="s">
        <v>1239</v>
      </c>
      <c r="B592" s="114" t="s">
        <v>1240</v>
      </c>
      <c r="C592" s="115" t="s">
        <v>149</v>
      </c>
      <c r="D592" s="116">
        <v>45.57</v>
      </c>
      <c r="E592" s="116">
        <v>41.14</v>
      </c>
      <c r="F592" s="116">
        <v>86.71</v>
      </c>
      <c r="G592" s="100">
        <f t="shared" si="9"/>
        <v>9</v>
      </c>
    </row>
    <row r="593" spans="1:7" x14ac:dyDescent="0.2">
      <c r="A593" s="113" t="s">
        <v>1241</v>
      </c>
      <c r="B593" s="114" t="s">
        <v>1242</v>
      </c>
      <c r="C593" s="115" t="s">
        <v>149</v>
      </c>
      <c r="D593" s="116">
        <v>114.74</v>
      </c>
      <c r="E593" s="116">
        <v>81.83</v>
      </c>
      <c r="F593" s="116">
        <v>196.57</v>
      </c>
      <c r="G593" s="100">
        <f t="shared" si="9"/>
        <v>9</v>
      </c>
    </row>
    <row r="594" spans="1:7" ht="30" x14ac:dyDescent="0.2">
      <c r="A594" s="113" t="s">
        <v>1243</v>
      </c>
      <c r="B594" s="114" t="s">
        <v>1244</v>
      </c>
      <c r="C594" s="115" t="s">
        <v>149</v>
      </c>
      <c r="D594" s="116">
        <v>95.29</v>
      </c>
      <c r="E594" s="116">
        <v>32.200000000000003</v>
      </c>
      <c r="F594" s="116">
        <v>127.49</v>
      </c>
      <c r="G594" s="100">
        <f t="shared" si="9"/>
        <v>9</v>
      </c>
    </row>
    <row r="595" spans="1:7" ht="30" x14ac:dyDescent="0.2">
      <c r="A595" s="113" t="s">
        <v>1245</v>
      </c>
      <c r="B595" s="114" t="s">
        <v>1246</v>
      </c>
      <c r="C595" s="115" t="s">
        <v>149</v>
      </c>
      <c r="D595" s="116">
        <v>95.29</v>
      </c>
      <c r="E595" s="116">
        <v>57.42</v>
      </c>
      <c r="F595" s="116">
        <v>152.71</v>
      </c>
      <c r="G595" s="100">
        <f t="shared" si="9"/>
        <v>9</v>
      </c>
    </row>
    <row r="596" spans="1:7" ht="30" x14ac:dyDescent="0.2">
      <c r="A596" s="113" t="s">
        <v>1247</v>
      </c>
      <c r="B596" s="114" t="s">
        <v>1248</v>
      </c>
      <c r="C596" s="115" t="s">
        <v>149</v>
      </c>
      <c r="D596" s="116">
        <v>61.99</v>
      </c>
      <c r="E596" s="116">
        <v>98.57</v>
      </c>
      <c r="F596" s="116">
        <v>160.56</v>
      </c>
      <c r="G596" s="100">
        <f t="shared" si="9"/>
        <v>9</v>
      </c>
    </row>
    <row r="597" spans="1:7" x14ac:dyDescent="0.2">
      <c r="A597" s="113" t="s">
        <v>1249</v>
      </c>
      <c r="B597" s="114" t="s">
        <v>1250</v>
      </c>
      <c r="C597" s="115"/>
      <c r="D597" s="116"/>
      <c r="E597" s="116"/>
      <c r="F597" s="116"/>
      <c r="G597" s="100">
        <f t="shared" si="9"/>
        <v>5</v>
      </c>
    </row>
    <row r="598" spans="1:7" x14ac:dyDescent="0.2">
      <c r="A598" s="113" t="s">
        <v>1251</v>
      </c>
      <c r="B598" s="114" t="s">
        <v>1252</v>
      </c>
      <c r="C598" s="115" t="s">
        <v>205</v>
      </c>
      <c r="D598" s="116">
        <v>84.41</v>
      </c>
      <c r="E598" s="116">
        <v>8.8800000000000008</v>
      </c>
      <c r="F598" s="116">
        <v>93.29</v>
      </c>
      <c r="G598" s="100">
        <f t="shared" si="9"/>
        <v>9</v>
      </c>
    </row>
    <row r="599" spans="1:7" x14ac:dyDescent="0.2">
      <c r="A599" s="113" t="s">
        <v>1253</v>
      </c>
      <c r="B599" s="114" t="s">
        <v>1254</v>
      </c>
      <c r="C599" s="115" t="s">
        <v>205</v>
      </c>
      <c r="D599" s="116">
        <v>120.07</v>
      </c>
      <c r="E599" s="116">
        <v>8.8800000000000008</v>
      </c>
      <c r="F599" s="116">
        <v>128.94999999999999</v>
      </c>
      <c r="G599" s="100">
        <f t="shared" si="9"/>
        <v>9</v>
      </c>
    </row>
    <row r="600" spans="1:7" x14ac:dyDescent="0.2">
      <c r="A600" s="113" t="s">
        <v>1255</v>
      </c>
      <c r="B600" s="114" t="s">
        <v>1256</v>
      </c>
      <c r="C600" s="115" t="s">
        <v>205</v>
      </c>
      <c r="D600" s="116">
        <v>145.69</v>
      </c>
      <c r="E600" s="116">
        <v>8.8800000000000008</v>
      </c>
      <c r="F600" s="116">
        <v>154.57</v>
      </c>
      <c r="G600" s="100">
        <f t="shared" si="9"/>
        <v>9</v>
      </c>
    </row>
    <row r="601" spans="1:7" x14ac:dyDescent="0.2">
      <c r="A601" s="113" t="s">
        <v>1257</v>
      </c>
      <c r="B601" s="114" t="s">
        <v>1258</v>
      </c>
      <c r="C601" s="115" t="s">
        <v>205</v>
      </c>
      <c r="D601" s="116">
        <v>166.15</v>
      </c>
      <c r="E601" s="116">
        <v>8.8800000000000008</v>
      </c>
      <c r="F601" s="116">
        <v>175.03</v>
      </c>
      <c r="G601" s="100">
        <f t="shared" si="9"/>
        <v>9</v>
      </c>
    </row>
    <row r="602" spans="1:7" x14ac:dyDescent="0.2">
      <c r="A602" s="113" t="s">
        <v>1259</v>
      </c>
      <c r="B602" s="114" t="s">
        <v>1260</v>
      </c>
      <c r="C602" s="115" t="s">
        <v>205</v>
      </c>
      <c r="D602" s="116">
        <v>184.08</v>
      </c>
      <c r="E602" s="116">
        <v>8.8800000000000008</v>
      </c>
      <c r="F602" s="116">
        <v>192.96</v>
      </c>
      <c r="G602" s="100">
        <f t="shared" si="9"/>
        <v>9</v>
      </c>
    </row>
    <row r="603" spans="1:7" x14ac:dyDescent="0.2">
      <c r="A603" s="113" t="s">
        <v>8059</v>
      </c>
      <c r="B603" s="114" t="s">
        <v>8060</v>
      </c>
      <c r="C603" s="115" t="s">
        <v>205</v>
      </c>
      <c r="D603" s="116">
        <v>166.51</v>
      </c>
      <c r="E603" s="116">
        <v>8.8800000000000008</v>
      </c>
      <c r="F603" s="116">
        <v>175.39</v>
      </c>
      <c r="G603" s="100">
        <f t="shared" si="9"/>
        <v>9</v>
      </c>
    </row>
    <row r="604" spans="1:7" x14ac:dyDescent="0.2">
      <c r="A604" s="113" t="s">
        <v>1261</v>
      </c>
      <c r="B604" s="114" t="s">
        <v>1262</v>
      </c>
      <c r="C604" s="115"/>
      <c r="D604" s="116"/>
      <c r="E604" s="116"/>
      <c r="F604" s="116"/>
      <c r="G604" s="100">
        <f t="shared" si="9"/>
        <v>5</v>
      </c>
    </row>
    <row r="605" spans="1:7" ht="30" x14ac:dyDescent="0.2">
      <c r="A605" s="113" t="s">
        <v>1263</v>
      </c>
      <c r="B605" s="114" t="s">
        <v>1264</v>
      </c>
      <c r="C605" s="115" t="s">
        <v>228</v>
      </c>
      <c r="D605" s="116">
        <v>355.61</v>
      </c>
      <c r="E605" s="116">
        <v>65.459999999999994</v>
      </c>
      <c r="F605" s="116">
        <v>421.07</v>
      </c>
      <c r="G605" s="100">
        <f t="shared" si="9"/>
        <v>9</v>
      </c>
    </row>
    <row r="606" spans="1:7" x14ac:dyDescent="0.2">
      <c r="A606" s="113" t="s">
        <v>1265</v>
      </c>
      <c r="B606" s="114" t="s">
        <v>1266</v>
      </c>
      <c r="C606" s="115"/>
      <c r="D606" s="116"/>
      <c r="E606" s="116"/>
      <c r="F606" s="116"/>
      <c r="G606" s="100">
        <f t="shared" si="9"/>
        <v>2</v>
      </c>
    </row>
    <row r="607" spans="1:7" x14ac:dyDescent="0.2">
      <c r="A607" s="113" t="s">
        <v>1267</v>
      </c>
      <c r="B607" s="114" t="s">
        <v>1268</v>
      </c>
      <c r="C607" s="115"/>
      <c r="D607" s="116"/>
      <c r="E607" s="116"/>
      <c r="F607" s="116"/>
      <c r="G607" s="100">
        <f t="shared" si="9"/>
        <v>5</v>
      </c>
    </row>
    <row r="608" spans="1:7" x14ac:dyDescent="0.2">
      <c r="A608" s="113" t="s">
        <v>1269</v>
      </c>
      <c r="B608" s="114" t="s">
        <v>1270</v>
      </c>
      <c r="C608" s="115" t="s">
        <v>643</v>
      </c>
      <c r="D608" s="116">
        <v>11.01</v>
      </c>
      <c r="E608" s="116">
        <v>2.17</v>
      </c>
      <c r="F608" s="116">
        <v>13.18</v>
      </c>
      <c r="G608" s="100">
        <f t="shared" si="9"/>
        <v>9</v>
      </c>
    </row>
    <row r="609" spans="1:7" x14ac:dyDescent="0.2">
      <c r="A609" s="113" t="s">
        <v>1271</v>
      </c>
      <c r="B609" s="114" t="s">
        <v>1272</v>
      </c>
      <c r="C609" s="115" t="s">
        <v>643</v>
      </c>
      <c r="D609" s="116">
        <v>9.08</v>
      </c>
      <c r="E609" s="116">
        <v>2.17</v>
      </c>
      <c r="F609" s="116">
        <v>11.25</v>
      </c>
      <c r="G609" s="100">
        <f t="shared" si="9"/>
        <v>9</v>
      </c>
    </row>
    <row r="610" spans="1:7" x14ac:dyDescent="0.2">
      <c r="A610" s="113" t="s">
        <v>1273</v>
      </c>
      <c r="B610" s="114" t="s">
        <v>1274</v>
      </c>
      <c r="C610" s="115" t="s">
        <v>643</v>
      </c>
      <c r="D610" s="116">
        <v>10.26</v>
      </c>
      <c r="E610" s="116">
        <v>2.17</v>
      </c>
      <c r="F610" s="116">
        <v>12.43</v>
      </c>
      <c r="G610" s="100">
        <f t="shared" si="9"/>
        <v>9</v>
      </c>
    </row>
    <row r="611" spans="1:7" x14ac:dyDescent="0.2">
      <c r="A611" s="113" t="s">
        <v>1275</v>
      </c>
      <c r="B611" s="114" t="s">
        <v>1276</v>
      </c>
      <c r="C611" s="115"/>
      <c r="D611" s="116"/>
      <c r="E611" s="116"/>
      <c r="F611" s="116"/>
      <c r="G611" s="100">
        <f t="shared" si="9"/>
        <v>5</v>
      </c>
    </row>
    <row r="612" spans="1:7" x14ac:dyDescent="0.2">
      <c r="A612" s="113" t="s">
        <v>1277</v>
      </c>
      <c r="B612" s="114" t="s">
        <v>1278</v>
      </c>
      <c r="C612" s="115" t="s">
        <v>643</v>
      </c>
      <c r="D612" s="116">
        <v>12.91</v>
      </c>
      <c r="E612" s="116">
        <v>1.08</v>
      </c>
      <c r="F612" s="116">
        <v>13.99</v>
      </c>
      <c r="G612" s="100">
        <f t="shared" si="9"/>
        <v>9</v>
      </c>
    </row>
    <row r="613" spans="1:7" x14ac:dyDescent="0.2">
      <c r="A613" s="113" t="s">
        <v>1279</v>
      </c>
      <c r="B613" s="114" t="s">
        <v>1280</v>
      </c>
      <c r="C613" s="115"/>
      <c r="D613" s="116"/>
      <c r="E613" s="116"/>
      <c r="F613" s="116"/>
      <c r="G613" s="100">
        <f t="shared" si="9"/>
        <v>2</v>
      </c>
    </row>
    <row r="614" spans="1:7" x14ac:dyDescent="0.2">
      <c r="A614" s="113" t="s">
        <v>1281</v>
      </c>
      <c r="B614" s="114" t="s">
        <v>1282</v>
      </c>
      <c r="C614" s="115"/>
      <c r="D614" s="116"/>
      <c r="E614" s="116"/>
      <c r="F614" s="116"/>
      <c r="G614" s="100">
        <f t="shared" si="9"/>
        <v>5</v>
      </c>
    </row>
    <row r="615" spans="1:7" x14ac:dyDescent="0.2">
      <c r="A615" s="113" t="s">
        <v>1283</v>
      </c>
      <c r="B615" s="114" t="s">
        <v>1284</v>
      </c>
      <c r="C615" s="115" t="s">
        <v>228</v>
      </c>
      <c r="D615" s="116">
        <v>398.63</v>
      </c>
      <c r="E615" s="116"/>
      <c r="F615" s="116">
        <v>398.63</v>
      </c>
      <c r="G615" s="100">
        <f t="shared" si="9"/>
        <v>9</v>
      </c>
    </row>
    <row r="616" spans="1:7" x14ac:dyDescent="0.2">
      <c r="A616" s="113" t="s">
        <v>1285</v>
      </c>
      <c r="B616" s="114" t="s">
        <v>1286</v>
      </c>
      <c r="C616" s="115" t="s">
        <v>228</v>
      </c>
      <c r="D616" s="116">
        <v>416.28</v>
      </c>
      <c r="E616" s="116"/>
      <c r="F616" s="116">
        <v>416.28</v>
      </c>
      <c r="G616" s="100">
        <f t="shared" si="9"/>
        <v>9</v>
      </c>
    </row>
    <row r="617" spans="1:7" x14ac:dyDescent="0.2">
      <c r="A617" s="113" t="s">
        <v>1287</v>
      </c>
      <c r="B617" s="114" t="s">
        <v>1288</v>
      </c>
      <c r="C617" s="115" t="s">
        <v>228</v>
      </c>
      <c r="D617" s="116">
        <v>434.71</v>
      </c>
      <c r="E617" s="116"/>
      <c r="F617" s="116">
        <v>434.71</v>
      </c>
      <c r="G617" s="100">
        <f t="shared" si="9"/>
        <v>9</v>
      </c>
    </row>
    <row r="618" spans="1:7" x14ac:dyDescent="0.2">
      <c r="A618" s="113" t="s">
        <v>1289</v>
      </c>
      <c r="B618" s="114" t="s">
        <v>1290</v>
      </c>
      <c r="C618" s="115" t="s">
        <v>228</v>
      </c>
      <c r="D618" s="116">
        <v>453.96</v>
      </c>
      <c r="E618" s="116"/>
      <c r="F618" s="116">
        <v>453.96</v>
      </c>
      <c r="G618" s="100">
        <f t="shared" si="9"/>
        <v>9</v>
      </c>
    </row>
    <row r="619" spans="1:7" x14ac:dyDescent="0.2">
      <c r="A619" s="113" t="s">
        <v>1291</v>
      </c>
      <c r="B619" s="114" t="s">
        <v>1292</v>
      </c>
      <c r="C619" s="115" t="s">
        <v>228</v>
      </c>
      <c r="D619" s="116">
        <v>474.06</v>
      </c>
      <c r="E619" s="116"/>
      <c r="F619" s="116">
        <v>474.06</v>
      </c>
      <c r="G619" s="100">
        <f t="shared" si="9"/>
        <v>9</v>
      </c>
    </row>
    <row r="620" spans="1:7" x14ac:dyDescent="0.2">
      <c r="A620" s="113" t="s">
        <v>1293</v>
      </c>
      <c r="B620" s="114" t="s">
        <v>1294</v>
      </c>
      <c r="C620" s="115" t="s">
        <v>228</v>
      </c>
      <c r="D620" s="116">
        <v>448.6</v>
      </c>
      <c r="E620" s="116"/>
      <c r="F620" s="116">
        <v>448.6</v>
      </c>
      <c r="G620" s="100">
        <f t="shared" si="9"/>
        <v>9</v>
      </c>
    </row>
    <row r="621" spans="1:7" x14ac:dyDescent="0.2">
      <c r="A621" s="113" t="s">
        <v>1295</v>
      </c>
      <c r="B621" s="114" t="s">
        <v>1296</v>
      </c>
      <c r="C621" s="115" t="s">
        <v>228</v>
      </c>
      <c r="D621" s="116">
        <v>465.47</v>
      </c>
      <c r="E621" s="116"/>
      <c r="F621" s="116">
        <v>465.47</v>
      </c>
      <c r="G621" s="100">
        <f t="shared" si="9"/>
        <v>9</v>
      </c>
    </row>
    <row r="622" spans="1:7" x14ac:dyDescent="0.2">
      <c r="A622" s="113" t="s">
        <v>1297</v>
      </c>
      <c r="B622" s="114" t="s">
        <v>1298</v>
      </c>
      <c r="C622" s="115" t="s">
        <v>228</v>
      </c>
      <c r="D622" s="116">
        <v>484.09</v>
      </c>
      <c r="E622" s="116"/>
      <c r="F622" s="116">
        <v>484.09</v>
      </c>
      <c r="G622" s="100">
        <f t="shared" si="9"/>
        <v>9</v>
      </c>
    </row>
    <row r="623" spans="1:7" x14ac:dyDescent="0.2">
      <c r="A623" s="113" t="s">
        <v>1299</v>
      </c>
      <c r="B623" s="114" t="s">
        <v>1300</v>
      </c>
      <c r="C623" s="115" t="s">
        <v>228</v>
      </c>
      <c r="D623" s="116">
        <v>503.53</v>
      </c>
      <c r="E623" s="116"/>
      <c r="F623" s="116">
        <v>503.53</v>
      </c>
      <c r="G623" s="100">
        <f t="shared" si="9"/>
        <v>9</v>
      </c>
    </row>
    <row r="624" spans="1:7" x14ac:dyDescent="0.2">
      <c r="A624" s="113" t="s">
        <v>1301</v>
      </c>
      <c r="B624" s="114" t="s">
        <v>1302</v>
      </c>
      <c r="C624" s="115" t="s">
        <v>228</v>
      </c>
      <c r="D624" s="116">
        <v>524.97</v>
      </c>
      <c r="E624" s="116"/>
      <c r="F624" s="116">
        <v>524.97</v>
      </c>
      <c r="G624" s="100">
        <f t="shared" si="9"/>
        <v>9</v>
      </c>
    </row>
    <row r="625" spans="1:7" ht="30" x14ac:dyDescent="0.2">
      <c r="A625" s="113" t="s">
        <v>1303</v>
      </c>
      <c r="B625" s="114" t="s">
        <v>1304</v>
      </c>
      <c r="C625" s="115" t="s">
        <v>228</v>
      </c>
      <c r="D625" s="116">
        <v>501.93</v>
      </c>
      <c r="E625" s="116"/>
      <c r="F625" s="116">
        <v>501.93</v>
      </c>
      <c r="G625" s="100">
        <f t="shared" si="9"/>
        <v>9</v>
      </c>
    </row>
    <row r="626" spans="1:7" x14ac:dyDescent="0.2">
      <c r="A626" s="113" t="s">
        <v>1305</v>
      </c>
      <c r="B626" s="114" t="s">
        <v>1306</v>
      </c>
      <c r="C626" s="115" t="s">
        <v>228</v>
      </c>
      <c r="D626" s="116">
        <v>485.84</v>
      </c>
      <c r="E626" s="116"/>
      <c r="F626" s="116">
        <v>485.84</v>
      </c>
      <c r="G626" s="100">
        <f t="shared" si="9"/>
        <v>9</v>
      </c>
    </row>
    <row r="627" spans="1:7" x14ac:dyDescent="0.2">
      <c r="A627" s="113" t="s">
        <v>1307</v>
      </c>
      <c r="B627" s="114" t="s">
        <v>1308</v>
      </c>
      <c r="C627" s="115"/>
      <c r="D627" s="116"/>
      <c r="E627" s="116"/>
      <c r="F627" s="116"/>
      <c r="G627" s="100">
        <f t="shared" si="9"/>
        <v>5</v>
      </c>
    </row>
    <row r="628" spans="1:7" x14ac:dyDescent="0.2">
      <c r="A628" s="113" t="s">
        <v>1309</v>
      </c>
      <c r="B628" s="114" t="s">
        <v>1310</v>
      </c>
      <c r="C628" s="115" t="s">
        <v>228</v>
      </c>
      <c r="D628" s="116">
        <v>407.4</v>
      </c>
      <c r="E628" s="116"/>
      <c r="F628" s="116">
        <v>407.4</v>
      </c>
      <c r="G628" s="100">
        <f t="shared" si="9"/>
        <v>9</v>
      </c>
    </row>
    <row r="629" spans="1:7" x14ac:dyDescent="0.2">
      <c r="A629" s="113" t="s">
        <v>1311</v>
      </c>
      <c r="B629" s="114" t="s">
        <v>1312</v>
      </c>
      <c r="C629" s="115" t="s">
        <v>228</v>
      </c>
      <c r="D629" s="116">
        <v>431.55</v>
      </c>
      <c r="E629" s="116"/>
      <c r="F629" s="116">
        <v>431.55</v>
      </c>
      <c r="G629" s="100">
        <f t="shared" si="9"/>
        <v>9</v>
      </c>
    </row>
    <row r="630" spans="1:7" x14ac:dyDescent="0.2">
      <c r="A630" s="113" t="s">
        <v>1313</v>
      </c>
      <c r="B630" s="114" t="s">
        <v>1314</v>
      </c>
      <c r="C630" s="115" t="s">
        <v>228</v>
      </c>
      <c r="D630" s="116">
        <v>416.79</v>
      </c>
      <c r="E630" s="116"/>
      <c r="F630" s="116">
        <v>416.79</v>
      </c>
      <c r="G630" s="100">
        <f t="shared" si="9"/>
        <v>9</v>
      </c>
    </row>
    <row r="631" spans="1:7" ht="30" x14ac:dyDescent="0.2">
      <c r="A631" s="113" t="s">
        <v>1315</v>
      </c>
      <c r="B631" s="114" t="s">
        <v>1316</v>
      </c>
      <c r="C631" s="115"/>
      <c r="D631" s="116"/>
      <c r="E631" s="116"/>
      <c r="F631" s="116"/>
      <c r="G631" s="100">
        <f t="shared" si="9"/>
        <v>5</v>
      </c>
    </row>
    <row r="632" spans="1:7" x14ac:dyDescent="0.2">
      <c r="A632" s="113" t="s">
        <v>1317</v>
      </c>
      <c r="B632" s="114" t="s">
        <v>1318</v>
      </c>
      <c r="C632" s="115" t="s">
        <v>228</v>
      </c>
      <c r="D632" s="116">
        <v>342.58</v>
      </c>
      <c r="E632" s="116">
        <v>101.22</v>
      </c>
      <c r="F632" s="116">
        <v>443.8</v>
      </c>
      <c r="G632" s="100">
        <f t="shared" si="9"/>
        <v>9</v>
      </c>
    </row>
    <row r="633" spans="1:7" x14ac:dyDescent="0.2">
      <c r="A633" s="113" t="s">
        <v>1319</v>
      </c>
      <c r="B633" s="114" t="s">
        <v>1320</v>
      </c>
      <c r="C633" s="115" t="s">
        <v>228</v>
      </c>
      <c r="D633" s="116">
        <v>392.63</v>
      </c>
      <c r="E633" s="116">
        <v>101.22</v>
      </c>
      <c r="F633" s="116">
        <v>493.85</v>
      </c>
      <c r="G633" s="100">
        <f t="shared" si="9"/>
        <v>9</v>
      </c>
    </row>
    <row r="634" spans="1:7" ht="30" x14ac:dyDescent="0.2">
      <c r="A634" s="113" t="s">
        <v>1321</v>
      </c>
      <c r="B634" s="114" t="s">
        <v>1322</v>
      </c>
      <c r="C634" s="115"/>
      <c r="D634" s="116"/>
      <c r="E634" s="116"/>
      <c r="F634" s="116"/>
      <c r="G634" s="100">
        <f t="shared" si="9"/>
        <v>5</v>
      </c>
    </row>
    <row r="635" spans="1:7" ht="30" x14ac:dyDescent="0.2">
      <c r="A635" s="113" t="s">
        <v>1323</v>
      </c>
      <c r="B635" s="114" t="s">
        <v>1324</v>
      </c>
      <c r="C635" s="115" t="s">
        <v>228</v>
      </c>
      <c r="D635" s="116">
        <v>266.14</v>
      </c>
      <c r="E635" s="116">
        <v>42.18</v>
      </c>
      <c r="F635" s="116">
        <v>308.32</v>
      </c>
      <c r="G635" s="100">
        <f t="shared" si="9"/>
        <v>9</v>
      </c>
    </row>
    <row r="636" spans="1:7" ht="30" x14ac:dyDescent="0.2">
      <c r="A636" s="113" t="s">
        <v>1325</v>
      </c>
      <c r="B636" s="114" t="s">
        <v>1326</v>
      </c>
      <c r="C636" s="115" t="s">
        <v>228</v>
      </c>
      <c r="D636" s="116">
        <v>296.64</v>
      </c>
      <c r="E636" s="116">
        <v>42.18</v>
      </c>
      <c r="F636" s="116">
        <v>338.82</v>
      </c>
      <c r="G636" s="100">
        <f t="shared" si="9"/>
        <v>9</v>
      </c>
    </row>
    <row r="637" spans="1:7" ht="30" x14ac:dyDescent="0.2">
      <c r="A637" s="113" t="s">
        <v>1327</v>
      </c>
      <c r="B637" s="114" t="s">
        <v>1328</v>
      </c>
      <c r="C637" s="115" t="s">
        <v>228</v>
      </c>
      <c r="D637" s="116">
        <v>360.73</v>
      </c>
      <c r="E637" s="116">
        <v>42.18</v>
      </c>
      <c r="F637" s="116">
        <v>402.91</v>
      </c>
      <c r="G637" s="100">
        <f t="shared" si="9"/>
        <v>9</v>
      </c>
    </row>
    <row r="638" spans="1:7" x14ac:dyDescent="0.2">
      <c r="A638" s="113" t="s">
        <v>1329</v>
      </c>
      <c r="B638" s="114" t="s">
        <v>1330</v>
      </c>
      <c r="C638" s="115"/>
      <c r="D638" s="116"/>
      <c r="E638" s="116"/>
      <c r="F638" s="116"/>
      <c r="G638" s="100">
        <f t="shared" si="9"/>
        <v>5</v>
      </c>
    </row>
    <row r="639" spans="1:7" x14ac:dyDescent="0.2">
      <c r="A639" s="113" t="s">
        <v>1331</v>
      </c>
      <c r="B639" s="114" t="s">
        <v>1332</v>
      </c>
      <c r="C639" s="115" t="s">
        <v>228</v>
      </c>
      <c r="D639" s="116">
        <v>74.650000000000006</v>
      </c>
      <c r="E639" s="116">
        <v>42.18</v>
      </c>
      <c r="F639" s="116">
        <v>116.83</v>
      </c>
      <c r="G639" s="100">
        <f t="shared" si="9"/>
        <v>9</v>
      </c>
    </row>
    <row r="640" spans="1:7" x14ac:dyDescent="0.2">
      <c r="A640" s="113" t="s">
        <v>1333</v>
      </c>
      <c r="B640" s="114" t="s">
        <v>1334</v>
      </c>
      <c r="C640" s="115" t="s">
        <v>228</v>
      </c>
      <c r="D640" s="116">
        <v>3811.6</v>
      </c>
      <c r="E640" s="116">
        <v>47.31</v>
      </c>
      <c r="F640" s="116">
        <v>3858.91</v>
      </c>
      <c r="G640" s="100">
        <f t="shared" si="9"/>
        <v>9</v>
      </c>
    </row>
    <row r="641" spans="1:7" x14ac:dyDescent="0.2">
      <c r="A641" s="113" t="s">
        <v>52</v>
      </c>
      <c r="B641" s="114" t="s">
        <v>1335</v>
      </c>
      <c r="C641" s="115" t="s">
        <v>228</v>
      </c>
      <c r="D641" s="116">
        <v>319.45</v>
      </c>
      <c r="E641" s="116">
        <v>47.31</v>
      </c>
      <c r="F641" s="116">
        <v>366.76</v>
      </c>
      <c r="G641" s="100">
        <f t="shared" si="9"/>
        <v>9</v>
      </c>
    </row>
    <row r="642" spans="1:7" ht="30" x14ac:dyDescent="0.2">
      <c r="A642" s="113" t="s">
        <v>1336</v>
      </c>
      <c r="B642" s="114" t="s">
        <v>1337</v>
      </c>
      <c r="C642" s="115" t="s">
        <v>228</v>
      </c>
      <c r="D642" s="116">
        <v>308.27</v>
      </c>
      <c r="E642" s="116">
        <v>310.98</v>
      </c>
      <c r="F642" s="116">
        <v>619.25</v>
      </c>
      <c r="G642" s="100">
        <f t="shared" si="9"/>
        <v>9</v>
      </c>
    </row>
    <row r="643" spans="1:7" x14ac:dyDescent="0.2">
      <c r="A643" s="113" t="s">
        <v>1338</v>
      </c>
      <c r="B643" s="114" t="s">
        <v>1339</v>
      </c>
      <c r="C643" s="115" t="s">
        <v>228</v>
      </c>
      <c r="D643" s="116">
        <v>2258.52</v>
      </c>
      <c r="E643" s="116">
        <v>569.12</v>
      </c>
      <c r="F643" s="116">
        <v>2827.64</v>
      </c>
      <c r="G643" s="100">
        <f t="shared" si="9"/>
        <v>9</v>
      </c>
    </row>
    <row r="644" spans="1:7" x14ac:dyDescent="0.2">
      <c r="A644" s="113" t="s">
        <v>1340</v>
      </c>
      <c r="B644" s="114" t="s">
        <v>1341</v>
      </c>
      <c r="C644" s="115"/>
      <c r="D644" s="116"/>
      <c r="E644" s="116"/>
      <c r="F644" s="116"/>
      <c r="G644" s="100">
        <f t="shared" si="9"/>
        <v>5</v>
      </c>
    </row>
    <row r="645" spans="1:7" ht="30" x14ac:dyDescent="0.2">
      <c r="A645" s="113" t="s">
        <v>1342</v>
      </c>
      <c r="B645" s="114" t="s">
        <v>1343</v>
      </c>
      <c r="C645" s="115" t="s">
        <v>228</v>
      </c>
      <c r="D645" s="116">
        <v>480.16</v>
      </c>
      <c r="E645" s="116">
        <v>42.18</v>
      </c>
      <c r="F645" s="116">
        <v>522.34</v>
      </c>
      <c r="G645" s="100">
        <f t="shared" si="9"/>
        <v>9</v>
      </c>
    </row>
    <row r="646" spans="1:7" x14ac:dyDescent="0.2">
      <c r="A646" s="113" t="s">
        <v>1344</v>
      </c>
      <c r="B646" s="114" t="s">
        <v>1345</v>
      </c>
      <c r="C646" s="115"/>
      <c r="D646" s="116"/>
      <c r="E646" s="116"/>
      <c r="F646" s="116"/>
      <c r="G646" s="100">
        <f t="shared" si="9"/>
        <v>5</v>
      </c>
    </row>
    <row r="647" spans="1:7" ht="30" x14ac:dyDescent="0.2">
      <c r="A647" s="113" t="s">
        <v>1346</v>
      </c>
      <c r="B647" s="114" t="s">
        <v>1347</v>
      </c>
      <c r="C647" s="115" t="s">
        <v>228</v>
      </c>
      <c r="D647" s="116"/>
      <c r="E647" s="116">
        <v>71.14</v>
      </c>
      <c r="F647" s="116">
        <v>71.14</v>
      </c>
      <c r="G647" s="100">
        <f t="shared" si="9"/>
        <v>9</v>
      </c>
    </row>
    <row r="648" spans="1:7" x14ac:dyDescent="0.2">
      <c r="A648" s="113" t="s">
        <v>1348</v>
      </c>
      <c r="B648" s="114" t="s">
        <v>1349</v>
      </c>
      <c r="C648" s="115" t="s">
        <v>228</v>
      </c>
      <c r="D648" s="116"/>
      <c r="E648" s="116">
        <v>142.28</v>
      </c>
      <c r="F648" s="116">
        <v>142.28</v>
      </c>
      <c r="G648" s="100">
        <f t="shared" si="9"/>
        <v>9</v>
      </c>
    </row>
    <row r="649" spans="1:7" x14ac:dyDescent="0.2">
      <c r="A649" s="113" t="s">
        <v>1350</v>
      </c>
      <c r="B649" s="114" t="s">
        <v>1351</v>
      </c>
      <c r="C649" s="115" t="s">
        <v>228</v>
      </c>
      <c r="D649" s="116"/>
      <c r="E649" s="116">
        <v>98.28</v>
      </c>
      <c r="F649" s="116">
        <v>98.28</v>
      </c>
      <c r="G649" s="100">
        <f t="shared" si="9"/>
        <v>9</v>
      </c>
    </row>
    <row r="650" spans="1:7" ht="30" x14ac:dyDescent="0.2">
      <c r="A650" s="113" t="s">
        <v>1352</v>
      </c>
      <c r="B650" s="114" t="s">
        <v>1353</v>
      </c>
      <c r="C650" s="115" t="s">
        <v>228</v>
      </c>
      <c r="D650" s="116">
        <v>43.63</v>
      </c>
      <c r="E650" s="116">
        <v>108.54</v>
      </c>
      <c r="F650" s="116">
        <v>152.16999999999999</v>
      </c>
      <c r="G650" s="100">
        <f t="shared" ref="G650:G713" si="10">LEN(A650)</f>
        <v>9</v>
      </c>
    </row>
    <row r="651" spans="1:7" x14ac:dyDescent="0.2">
      <c r="A651" s="113" t="s">
        <v>1354</v>
      </c>
      <c r="B651" s="114" t="s">
        <v>1355</v>
      </c>
      <c r="C651" s="115" t="s">
        <v>149</v>
      </c>
      <c r="D651" s="116">
        <v>13.56</v>
      </c>
      <c r="E651" s="116"/>
      <c r="F651" s="116">
        <v>13.56</v>
      </c>
      <c r="G651" s="100">
        <f t="shared" si="10"/>
        <v>9</v>
      </c>
    </row>
    <row r="652" spans="1:7" x14ac:dyDescent="0.2">
      <c r="A652" s="113" t="s">
        <v>1356</v>
      </c>
      <c r="B652" s="114" t="s">
        <v>1357</v>
      </c>
      <c r="C652" s="115"/>
      <c r="D652" s="116"/>
      <c r="E652" s="116"/>
      <c r="F652" s="116"/>
      <c r="G652" s="100">
        <f t="shared" si="10"/>
        <v>5</v>
      </c>
    </row>
    <row r="653" spans="1:7" x14ac:dyDescent="0.2">
      <c r="A653" s="113" t="s">
        <v>1358</v>
      </c>
      <c r="B653" s="114" t="s">
        <v>1359</v>
      </c>
      <c r="C653" s="115" t="s">
        <v>228</v>
      </c>
      <c r="D653" s="116">
        <v>151.04</v>
      </c>
      <c r="E653" s="116">
        <v>59.05</v>
      </c>
      <c r="F653" s="116">
        <v>210.09</v>
      </c>
      <c r="G653" s="100">
        <f t="shared" si="10"/>
        <v>9</v>
      </c>
    </row>
    <row r="654" spans="1:7" x14ac:dyDescent="0.2">
      <c r="A654" s="113" t="s">
        <v>1360</v>
      </c>
      <c r="B654" s="114" t="s">
        <v>1361</v>
      </c>
      <c r="C654" s="115" t="s">
        <v>228</v>
      </c>
      <c r="D654" s="116">
        <v>116.5</v>
      </c>
      <c r="E654" s="116">
        <v>25.31</v>
      </c>
      <c r="F654" s="116">
        <v>141.81</v>
      </c>
      <c r="G654" s="100">
        <f t="shared" si="10"/>
        <v>9</v>
      </c>
    </row>
    <row r="655" spans="1:7" x14ac:dyDescent="0.2">
      <c r="A655" s="113" t="s">
        <v>15</v>
      </c>
      <c r="B655" s="114" t="s">
        <v>16</v>
      </c>
      <c r="C655" s="115" t="s">
        <v>149</v>
      </c>
      <c r="D655" s="116">
        <v>2.3199999999999998</v>
      </c>
      <c r="E655" s="116">
        <v>0.51</v>
      </c>
      <c r="F655" s="116">
        <v>2.83</v>
      </c>
      <c r="G655" s="100">
        <f t="shared" si="10"/>
        <v>9</v>
      </c>
    </row>
    <row r="656" spans="1:7" ht="30" x14ac:dyDescent="0.2">
      <c r="A656" s="113" t="s">
        <v>1362</v>
      </c>
      <c r="B656" s="114" t="s">
        <v>1363</v>
      </c>
      <c r="C656" s="115" t="s">
        <v>228</v>
      </c>
      <c r="D656" s="116">
        <v>610.33000000000004</v>
      </c>
      <c r="E656" s="116">
        <v>44.01</v>
      </c>
      <c r="F656" s="116">
        <v>654.34</v>
      </c>
      <c r="G656" s="100">
        <f t="shared" si="10"/>
        <v>9</v>
      </c>
    </row>
    <row r="657" spans="1:7" x14ac:dyDescent="0.2">
      <c r="A657" s="113" t="s">
        <v>1364</v>
      </c>
      <c r="B657" s="114" t="s">
        <v>1365</v>
      </c>
      <c r="C657" s="115" t="s">
        <v>228</v>
      </c>
      <c r="D657" s="116">
        <v>259.88</v>
      </c>
      <c r="E657" s="116">
        <v>33.74</v>
      </c>
      <c r="F657" s="116">
        <v>293.62</v>
      </c>
      <c r="G657" s="100">
        <f t="shared" si="10"/>
        <v>9</v>
      </c>
    </row>
    <row r="658" spans="1:7" ht="30" x14ac:dyDescent="0.2">
      <c r="A658" s="113" t="s">
        <v>1366</v>
      </c>
      <c r="B658" s="114" t="s">
        <v>1367</v>
      </c>
      <c r="C658" s="115" t="s">
        <v>228</v>
      </c>
      <c r="D658" s="116"/>
      <c r="E658" s="116">
        <v>33.74</v>
      </c>
      <c r="F658" s="116">
        <v>33.74</v>
      </c>
      <c r="G658" s="100">
        <f t="shared" si="10"/>
        <v>9</v>
      </c>
    </row>
    <row r="659" spans="1:7" x14ac:dyDescent="0.2">
      <c r="A659" s="113" t="s">
        <v>1368</v>
      </c>
      <c r="B659" s="114" t="s">
        <v>1369</v>
      </c>
      <c r="C659" s="115" t="s">
        <v>228</v>
      </c>
      <c r="D659" s="116">
        <v>146.96</v>
      </c>
      <c r="E659" s="116">
        <v>16.87</v>
      </c>
      <c r="F659" s="116">
        <v>163.83000000000001</v>
      </c>
      <c r="G659" s="100">
        <f t="shared" si="10"/>
        <v>9</v>
      </c>
    </row>
    <row r="660" spans="1:7" x14ac:dyDescent="0.2">
      <c r="A660" s="113" t="s">
        <v>1370</v>
      </c>
      <c r="B660" s="114" t="s">
        <v>1371</v>
      </c>
      <c r="C660" s="115" t="s">
        <v>228</v>
      </c>
      <c r="D660" s="116">
        <v>121.89</v>
      </c>
      <c r="E660" s="116">
        <v>50.61</v>
      </c>
      <c r="F660" s="116">
        <v>172.5</v>
      </c>
      <c r="G660" s="100">
        <f t="shared" si="10"/>
        <v>9</v>
      </c>
    </row>
    <row r="661" spans="1:7" x14ac:dyDescent="0.2">
      <c r="A661" s="113" t="s">
        <v>1372</v>
      </c>
      <c r="B661" s="114" t="s">
        <v>1373</v>
      </c>
      <c r="C661" s="115" t="s">
        <v>228</v>
      </c>
      <c r="D661" s="116">
        <v>151.04</v>
      </c>
      <c r="E661" s="116">
        <v>79.58</v>
      </c>
      <c r="F661" s="116">
        <v>230.62</v>
      </c>
      <c r="G661" s="100">
        <f t="shared" si="10"/>
        <v>9</v>
      </c>
    </row>
    <row r="662" spans="1:7" x14ac:dyDescent="0.2">
      <c r="A662" s="113" t="s">
        <v>1374</v>
      </c>
      <c r="B662" s="114" t="s">
        <v>1375</v>
      </c>
      <c r="C662" s="115" t="s">
        <v>228</v>
      </c>
      <c r="D662" s="116">
        <v>165.94</v>
      </c>
      <c r="E662" s="116">
        <v>0.17</v>
      </c>
      <c r="F662" s="116">
        <v>166.11</v>
      </c>
      <c r="G662" s="100">
        <f t="shared" si="10"/>
        <v>9</v>
      </c>
    </row>
    <row r="663" spans="1:7" x14ac:dyDescent="0.2">
      <c r="A663" s="113" t="s">
        <v>1376</v>
      </c>
      <c r="B663" s="114" t="s">
        <v>1377</v>
      </c>
      <c r="C663" s="115" t="s">
        <v>228</v>
      </c>
      <c r="D663" s="116">
        <v>314.64</v>
      </c>
      <c r="E663" s="116">
        <v>13.5</v>
      </c>
      <c r="F663" s="116">
        <v>328.14</v>
      </c>
      <c r="G663" s="100">
        <f t="shared" si="10"/>
        <v>9</v>
      </c>
    </row>
    <row r="664" spans="1:7" x14ac:dyDescent="0.2">
      <c r="A664" s="113" t="s">
        <v>1378</v>
      </c>
      <c r="B664" s="114" t="s">
        <v>1379</v>
      </c>
      <c r="C664" s="115" t="s">
        <v>228</v>
      </c>
      <c r="D664" s="116">
        <v>1107.57</v>
      </c>
      <c r="E664" s="116">
        <v>13.5</v>
      </c>
      <c r="F664" s="116">
        <v>1121.07</v>
      </c>
      <c r="G664" s="100">
        <f t="shared" si="10"/>
        <v>9</v>
      </c>
    </row>
    <row r="665" spans="1:7" x14ac:dyDescent="0.2">
      <c r="A665" s="113" t="s">
        <v>1380</v>
      </c>
      <c r="B665" s="114" t="s">
        <v>1381</v>
      </c>
      <c r="C665" s="115"/>
      <c r="D665" s="116"/>
      <c r="E665" s="116"/>
      <c r="F665" s="116"/>
      <c r="G665" s="100">
        <f t="shared" si="10"/>
        <v>5</v>
      </c>
    </row>
    <row r="666" spans="1:7" x14ac:dyDescent="0.2">
      <c r="A666" s="113" t="s">
        <v>1382</v>
      </c>
      <c r="B666" s="114" t="s">
        <v>1383</v>
      </c>
      <c r="C666" s="115" t="s">
        <v>149</v>
      </c>
      <c r="D666" s="116">
        <v>1.64</v>
      </c>
      <c r="E666" s="116">
        <v>4.22</v>
      </c>
      <c r="F666" s="116">
        <v>5.86</v>
      </c>
      <c r="G666" s="100">
        <f t="shared" si="10"/>
        <v>9</v>
      </c>
    </row>
    <row r="667" spans="1:7" ht="30" x14ac:dyDescent="0.2">
      <c r="A667" s="113" t="s">
        <v>1384</v>
      </c>
      <c r="B667" s="114" t="s">
        <v>1385</v>
      </c>
      <c r="C667" s="115" t="s">
        <v>205</v>
      </c>
      <c r="D667" s="116">
        <v>10.73</v>
      </c>
      <c r="E667" s="116"/>
      <c r="F667" s="116">
        <v>10.73</v>
      </c>
      <c r="G667" s="100">
        <f t="shared" si="10"/>
        <v>9</v>
      </c>
    </row>
    <row r="668" spans="1:7" x14ac:dyDescent="0.2">
      <c r="A668" s="113" t="s">
        <v>1386</v>
      </c>
      <c r="B668" s="114" t="s">
        <v>1387</v>
      </c>
      <c r="C668" s="115" t="s">
        <v>149</v>
      </c>
      <c r="D668" s="116">
        <v>4.21</v>
      </c>
      <c r="E668" s="116">
        <v>4.22</v>
      </c>
      <c r="F668" s="116">
        <v>8.43</v>
      </c>
      <c r="G668" s="100">
        <f t="shared" si="10"/>
        <v>9</v>
      </c>
    </row>
    <row r="669" spans="1:7" ht="30" x14ac:dyDescent="0.2">
      <c r="A669" s="113" t="s">
        <v>1388</v>
      </c>
      <c r="B669" s="114" t="s">
        <v>1389</v>
      </c>
      <c r="C669" s="115" t="s">
        <v>228</v>
      </c>
      <c r="D669" s="116">
        <v>8093.93</v>
      </c>
      <c r="E669" s="116">
        <v>1465.12</v>
      </c>
      <c r="F669" s="116">
        <v>9559.0499999999993</v>
      </c>
      <c r="G669" s="100">
        <f t="shared" si="10"/>
        <v>9</v>
      </c>
    </row>
    <row r="670" spans="1:7" ht="30" x14ac:dyDescent="0.2">
      <c r="A670" s="113" t="s">
        <v>1390</v>
      </c>
      <c r="B670" s="114" t="s">
        <v>1391</v>
      </c>
      <c r="C670" s="115" t="s">
        <v>205</v>
      </c>
      <c r="D670" s="116">
        <v>119.34</v>
      </c>
      <c r="E670" s="116">
        <v>112.2</v>
      </c>
      <c r="F670" s="116">
        <v>231.54</v>
      </c>
      <c r="G670" s="100">
        <f t="shared" si="10"/>
        <v>9</v>
      </c>
    </row>
    <row r="671" spans="1:7" x14ac:dyDescent="0.2">
      <c r="A671" s="113" t="s">
        <v>1392</v>
      </c>
      <c r="B671" s="114" t="s">
        <v>1393</v>
      </c>
      <c r="C671" s="115"/>
      <c r="D671" s="116"/>
      <c r="E671" s="116"/>
      <c r="F671" s="116"/>
      <c r="G671" s="100">
        <f t="shared" si="10"/>
        <v>2</v>
      </c>
    </row>
    <row r="672" spans="1:7" x14ac:dyDescent="0.2">
      <c r="A672" s="113" t="s">
        <v>1394</v>
      </c>
      <c r="B672" s="114" t="s">
        <v>1395</v>
      </c>
      <c r="C672" s="115"/>
      <c r="D672" s="116"/>
      <c r="E672" s="116"/>
      <c r="F672" s="116"/>
      <c r="G672" s="100">
        <f t="shared" si="10"/>
        <v>5</v>
      </c>
    </row>
    <row r="673" spans="1:7" x14ac:dyDescent="0.2">
      <c r="A673" s="113" t="s">
        <v>1396</v>
      </c>
      <c r="B673" s="114" t="s">
        <v>1397</v>
      </c>
      <c r="C673" s="115" t="s">
        <v>205</v>
      </c>
      <c r="D673" s="116">
        <v>16.989999999999998</v>
      </c>
      <c r="E673" s="116">
        <v>39.369999999999997</v>
      </c>
      <c r="F673" s="116">
        <v>56.36</v>
      </c>
      <c r="G673" s="100">
        <f t="shared" si="10"/>
        <v>9</v>
      </c>
    </row>
    <row r="674" spans="1:7" x14ac:dyDescent="0.2">
      <c r="A674" s="113" t="s">
        <v>1398</v>
      </c>
      <c r="B674" s="114" t="s">
        <v>1399</v>
      </c>
      <c r="C674" s="115" t="s">
        <v>205</v>
      </c>
      <c r="D674" s="116">
        <v>26.48</v>
      </c>
      <c r="E674" s="116">
        <v>40.94</v>
      </c>
      <c r="F674" s="116">
        <v>67.42</v>
      </c>
      <c r="G674" s="100">
        <f t="shared" si="10"/>
        <v>9</v>
      </c>
    </row>
    <row r="675" spans="1:7" x14ac:dyDescent="0.2">
      <c r="A675" s="113" t="s">
        <v>1400</v>
      </c>
      <c r="B675" s="114" t="s">
        <v>1401</v>
      </c>
      <c r="C675" s="115" t="s">
        <v>205</v>
      </c>
      <c r="D675" s="116">
        <v>38.28</v>
      </c>
      <c r="E675" s="116">
        <v>65.180000000000007</v>
      </c>
      <c r="F675" s="116">
        <v>103.46</v>
      </c>
      <c r="G675" s="100">
        <f t="shared" si="10"/>
        <v>9</v>
      </c>
    </row>
    <row r="676" spans="1:7" x14ac:dyDescent="0.2">
      <c r="A676" s="113" t="s">
        <v>1402</v>
      </c>
      <c r="B676" s="114" t="s">
        <v>1403</v>
      </c>
      <c r="C676" s="115"/>
      <c r="D676" s="116"/>
      <c r="E676" s="116"/>
      <c r="F676" s="116"/>
      <c r="G676" s="100">
        <f t="shared" si="10"/>
        <v>5</v>
      </c>
    </row>
    <row r="677" spans="1:7" ht="30" x14ac:dyDescent="0.2">
      <c r="A677" s="113" t="s">
        <v>1404</v>
      </c>
      <c r="B677" s="114" t="s">
        <v>1405</v>
      </c>
      <c r="C677" s="115" t="s">
        <v>146</v>
      </c>
      <c r="D677" s="116">
        <v>5700</v>
      </c>
      <c r="E677" s="116"/>
      <c r="F677" s="116">
        <v>5700</v>
      </c>
      <c r="G677" s="100">
        <f t="shared" si="10"/>
        <v>9</v>
      </c>
    </row>
    <row r="678" spans="1:7" x14ac:dyDescent="0.2">
      <c r="A678" s="113" t="s">
        <v>1406</v>
      </c>
      <c r="B678" s="114" t="s">
        <v>1407</v>
      </c>
      <c r="C678" s="115" t="s">
        <v>205</v>
      </c>
      <c r="D678" s="116">
        <v>87.73</v>
      </c>
      <c r="E678" s="116">
        <v>1.69</v>
      </c>
      <c r="F678" s="116">
        <v>89.42</v>
      </c>
      <c r="G678" s="100">
        <f t="shared" si="10"/>
        <v>9</v>
      </c>
    </row>
    <row r="679" spans="1:7" x14ac:dyDescent="0.2">
      <c r="A679" s="113" t="s">
        <v>1408</v>
      </c>
      <c r="B679" s="114" t="s">
        <v>1409</v>
      </c>
      <c r="C679" s="115" t="s">
        <v>205</v>
      </c>
      <c r="D679" s="116">
        <v>91.52</v>
      </c>
      <c r="E679" s="116">
        <v>1.69</v>
      </c>
      <c r="F679" s="116">
        <v>93.21</v>
      </c>
      <c r="G679" s="100">
        <f t="shared" si="10"/>
        <v>9</v>
      </c>
    </row>
    <row r="680" spans="1:7" x14ac:dyDescent="0.2">
      <c r="A680" s="113" t="s">
        <v>1410</v>
      </c>
      <c r="B680" s="114" t="s">
        <v>1411</v>
      </c>
      <c r="C680" s="115" t="s">
        <v>205</v>
      </c>
      <c r="D680" s="116">
        <v>120.86</v>
      </c>
      <c r="E680" s="116">
        <v>1.69</v>
      </c>
      <c r="F680" s="116">
        <v>122.55</v>
      </c>
      <c r="G680" s="100">
        <f t="shared" si="10"/>
        <v>9</v>
      </c>
    </row>
    <row r="681" spans="1:7" x14ac:dyDescent="0.2">
      <c r="A681" s="113" t="s">
        <v>1412</v>
      </c>
      <c r="B681" s="114" t="s">
        <v>1413</v>
      </c>
      <c r="C681" s="115" t="s">
        <v>205</v>
      </c>
      <c r="D681" s="116">
        <v>156.68</v>
      </c>
      <c r="E681" s="116">
        <v>1.69</v>
      </c>
      <c r="F681" s="116">
        <v>158.37</v>
      </c>
      <c r="G681" s="100">
        <f t="shared" si="10"/>
        <v>9</v>
      </c>
    </row>
    <row r="682" spans="1:7" x14ac:dyDescent="0.2">
      <c r="A682" s="113" t="s">
        <v>1414</v>
      </c>
      <c r="B682" s="114" t="s">
        <v>1415</v>
      </c>
      <c r="C682" s="115" t="s">
        <v>205</v>
      </c>
      <c r="D682" s="116">
        <v>178.37</v>
      </c>
      <c r="E682" s="116">
        <v>1.69</v>
      </c>
      <c r="F682" s="116">
        <v>180.06</v>
      </c>
      <c r="G682" s="100">
        <f t="shared" si="10"/>
        <v>9</v>
      </c>
    </row>
    <row r="683" spans="1:7" x14ac:dyDescent="0.2">
      <c r="A683" s="113" t="s">
        <v>1416</v>
      </c>
      <c r="B683" s="114" t="s">
        <v>1417</v>
      </c>
      <c r="C683" s="115" t="s">
        <v>205</v>
      </c>
      <c r="D683" s="116">
        <v>199.44</v>
      </c>
      <c r="E683" s="116">
        <v>1.69</v>
      </c>
      <c r="F683" s="116">
        <v>201.13</v>
      </c>
      <c r="G683" s="100">
        <f t="shared" si="10"/>
        <v>9</v>
      </c>
    </row>
    <row r="684" spans="1:7" x14ac:dyDescent="0.2">
      <c r="A684" s="113" t="s">
        <v>1418</v>
      </c>
      <c r="B684" s="114" t="s">
        <v>1419</v>
      </c>
      <c r="C684" s="115"/>
      <c r="D684" s="116"/>
      <c r="E684" s="116"/>
      <c r="F684" s="116"/>
      <c r="G684" s="100">
        <f t="shared" si="10"/>
        <v>5</v>
      </c>
    </row>
    <row r="685" spans="1:7" ht="30" x14ac:dyDescent="0.2">
      <c r="A685" s="113" t="s">
        <v>12</v>
      </c>
      <c r="B685" s="114" t="s">
        <v>13</v>
      </c>
      <c r="C685" s="115" t="s">
        <v>146</v>
      </c>
      <c r="D685" s="116">
        <v>1876.99</v>
      </c>
      <c r="E685" s="116"/>
      <c r="F685" s="116">
        <v>1876.99</v>
      </c>
      <c r="G685" s="100">
        <f t="shared" si="10"/>
        <v>9</v>
      </c>
    </row>
    <row r="686" spans="1:7" x14ac:dyDescent="0.2">
      <c r="A686" s="113" t="s">
        <v>14</v>
      </c>
      <c r="B686" s="114" t="s">
        <v>1420</v>
      </c>
      <c r="C686" s="115" t="s">
        <v>205</v>
      </c>
      <c r="D686" s="116">
        <v>34.28</v>
      </c>
      <c r="E686" s="116">
        <v>12.47</v>
      </c>
      <c r="F686" s="116">
        <v>46.75</v>
      </c>
      <c r="G686" s="100">
        <f t="shared" si="10"/>
        <v>9</v>
      </c>
    </row>
    <row r="687" spans="1:7" x14ac:dyDescent="0.2">
      <c r="A687" s="113" t="s">
        <v>1421</v>
      </c>
      <c r="B687" s="114" t="s">
        <v>1422</v>
      </c>
      <c r="C687" s="115" t="s">
        <v>205</v>
      </c>
      <c r="D687" s="116">
        <v>48.28</v>
      </c>
      <c r="E687" s="116">
        <v>18.02</v>
      </c>
      <c r="F687" s="116">
        <v>66.3</v>
      </c>
      <c r="G687" s="100">
        <f t="shared" si="10"/>
        <v>9</v>
      </c>
    </row>
    <row r="688" spans="1:7" x14ac:dyDescent="0.2">
      <c r="A688" s="113" t="s">
        <v>1423</v>
      </c>
      <c r="B688" s="114" t="s">
        <v>1424</v>
      </c>
      <c r="C688" s="115" t="s">
        <v>205</v>
      </c>
      <c r="D688" s="116">
        <v>63.15</v>
      </c>
      <c r="E688" s="116">
        <v>24.68</v>
      </c>
      <c r="F688" s="116">
        <v>87.83</v>
      </c>
      <c r="G688" s="100">
        <f t="shared" si="10"/>
        <v>9</v>
      </c>
    </row>
    <row r="689" spans="1:7" x14ac:dyDescent="0.2">
      <c r="A689" s="113" t="s">
        <v>1425</v>
      </c>
      <c r="B689" s="114" t="s">
        <v>1426</v>
      </c>
      <c r="C689" s="115" t="s">
        <v>205</v>
      </c>
      <c r="D689" s="116">
        <v>83.3</v>
      </c>
      <c r="E689" s="116">
        <v>32.659999999999997</v>
      </c>
      <c r="F689" s="116">
        <v>115.96</v>
      </c>
      <c r="G689" s="100">
        <f t="shared" si="10"/>
        <v>9</v>
      </c>
    </row>
    <row r="690" spans="1:7" x14ac:dyDescent="0.2">
      <c r="A690" s="113" t="s">
        <v>1427</v>
      </c>
      <c r="B690" s="114" t="s">
        <v>1428</v>
      </c>
      <c r="C690" s="115"/>
      <c r="D690" s="116"/>
      <c r="E690" s="116"/>
      <c r="F690" s="116"/>
      <c r="G690" s="100">
        <f t="shared" si="10"/>
        <v>5</v>
      </c>
    </row>
    <row r="691" spans="1:7" ht="30" x14ac:dyDescent="0.2">
      <c r="A691" s="113" t="s">
        <v>1429</v>
      </c>
      <c r="B691" s="114" t="s">
        <v>1430</v>
      </c>
      <c r="C691" s="115" t="s">
        <v>146</v>
      </c>
      <c r="D691" s="116">
        <v>1997.01</v>
      </c>
      <c r="E691" s="116"/>
      <c r="F691" s="116">
        <v>1997.01</v>
      </c>
      <c r="G691" s="100">
        <f t="shared" si="10"/>
        <v>9</v>
      </c>
    </row>
    <row r="692" spans="1:7" x14ac:dyDescent="0.2">
      <c r="A692" s="113" t="s">
        <v>1431</v>
      </c>
      <c r="B692" s="114" t="s">
        <v>1432</v>
      </c>
      <c r="C692" s="115" t="s">
        <v>205</v>
      </c>
      <c r="D692" s="116">
        <v>55.71</v>
      </c>
      <c r="E692" s="116">
        <v>10.5</v>
      </c>
      <c r="F692" s="116">
        <v>66.209999999999994</v>
      </c>
      <c r="G692" s="100">
        <f t="shared" si="10"/>
        <v>9</v>
      </c>
    </row>
    <row r="693" spans="1:7" x14ac:dyDescent="0.2">
      <c r="A693" s="113" t="s">
        <v>1433</v>
      </c>
      <c r="B693" s="114" t="s">
        <v>1434</v>
      </c>
      <c r="C693" s="115" t="s">
        <v>205</v>
      </c>
      <c r="D693" s="116">
        <v>69.89</v>
      </c>
      <c r="E693" s="116">
        <v>15.16</v>
      </c>
      <c r="F693" s="116">
        <v>85.05</v>
      </c>
      <c r="G693" s="100">
        <f t="shared" si="10"/>
        <v>9</v>
      </c>
    </row>
    <row r="694" spans="1:7" x14ac:dyDescent="0.2">
      <c r="A694" s="113" t="s">
        <v>1435</v>
      </c>
      <c r="B694" s="114" t="s">
        <v>1436</v>
      </c>
      <c r="C694" s="115" t="s">
        <v>205</v>
      </c>
      <c r="D694" s="116">
        <v>91.62</v>
      </c>
      <c r="E694" s="116">
        <v>20.65</v>
      </c>
      <c r="F694" s="116">
        <v>112.27</v>
      </c>
      <c r="G694" s="100">
        <f t="shared" si="10"/>
        <v>9</v>
      </c>
    </row>
    <row r="695" spans="1:7" x14ac:dyDescent="0.2">
      <c r="A695" s="113" t="s">
        <v>1437</v>
      </c>
      <c r="B695" s="114" t="s">
        <v>1438</v>
      </c>
      <c r="C695" s="115" t="s">
        <v>205</v>
      </c>
      <c r="D695" s="116">
        <v>151.15</v>
      </c>
      <c r="E695" s="116">
        <v>26.94</v>
      </c>
      <c r="F695" s="116">
        <v>178.09</v>
      </c>
      <c r="G695" s="100">
        <f t="shared" si="10"/>
        <v>9</v>
      </c>
    </row>
    <row r="696" spans="1:7" x14ac:dyDescent="0.2">
      <c r="A696" s="113" t="s">
        <v>1439</v>
      </c>
      <c r="B696" s="114" t="s">
        <v>1440</v>
      </c>
      <c r="C696" s="115"/>
      <c r="D696" s="116"/>
      <c r="E696" s="116"/>
      <c r="F696" s="116"/>
      <c r="G696" s="100">
        <f t="shared" si="10"/>
        <v>5</v>
      </c>
    </row>
    <row r="697" spans="1:7" ht="30" x14ac:dyDescent="0.2">
      <c r="A697" s="113" t="s">
        <v>1441</v>
      </c>
      <c r="B697" s="114" t="s">
        <v>1442</v>
      </c>
      <c r="C697" s="115" t="s">
        <v>146</v>
      </c>
      <c r="D697" s="116">
        <v>17102.77</v>
      </c>
      <c r="E697" s="116"/>
      <c r="F697" s="116">
        <v>17102.77</v>
      </c>
      <c r="G697" s="100">
        <f t="shared" si="10"/>
        <v>9</v>
      </c>
    </row>
    <row r="698" spans="1:7" x14ac:dyDescent="0.2">
      <c r="A698" s="113" t="s">
        <v>1443</v>
      </c>
      <c r="B698" s="114" t="s">
        <v>1444</v>
      </c>
      <c r="C698" s="115" t="s">
        <v>205</v>
      </c>
      <c r="D698" s="116">
        <v>165.14</v>
      </c>
      <c r="E698" s="116">
        <v>7.64</v>
      </c>
      <c r="F698" s="116">
        <v>172.78</v>
      </c>
      <c r="G698" s="100">
        <f t="shared" si="10"/>
        <v>9</v>
      </c>
    </row>
    <row r="699" spans="1:7" x14ac:dyDescent="0.2">
      <c r="A699" s="113" t="s">
        <v>1445</v>
      </c>
      <c r="B699" s="114" t="s">
        <v>1446</v>
      </c>
      <c r="C699" s="115" t="s">
        <v>205</v>
      </c>
      <c r="D699" s="116">
        <v>175.74</v>
      </c>
      <c r="E699" s="116">
        <v>9.57</v>
      </c>
      <c r="F699" s="116">
        <v>185.31</v>
      </c>
      <c r="G699" s="100">
        <f t="shared" si="10"/>
        <v>9</v>
      </c>
    </row>
    <row r="700" spans="1:7" x14ac:dyDescent="0.2">
      <c r="A700" s="113" t="s">
        <v>1447</v>
      </c>
      <c r="B700" s="114" t="s">
        <v>1448</v>
      </c>
      <c r="C700" s="115" t="s">
        <v>205</v>
      </c>
      <c r="D700" s="116">
        <v>225.34</v>
      </c>
      <c r="E700" s="116">
        <v>14.49</v>
      </c>
      <c r="F700" s="116">
        <v>239.83</v>
      </c>
      <c r="G700" s="100">
        <f t="shared" si="10"/>
        <v>9</v>
      </c>
    </row>
    <row r="701" spans="1:7" x14ac:dyDescent="0.2">
      <c r="A701" s="113" t="s">
        <v>1449</v>
      </c>
      <c r="B701" s="114" t="s">
        <v>1450</v>
      </c>
      <c r="C701" s="115" t="s">
        <v>205</v>
      </c>
      <c r="D701" s="116">
        <v>257.02999999999997</v>
      </c>
      <c r="E701" s="116">
        <v>20.27</v>
      </c>
      <c r="F701" s="116">
        <v>277.3</v>
      </c>
      <c r="G701" s="100">
        <f t="shared" si="10"/>
        <v>9</v>
      </c>
    </row>
    <row r="702" spans="1:7" x14ac:dyDescent="0.2">
      <c r="A702" s="113" t="s">
        <v>1451</v>
      </c>
      <c r="B702" s="114" t="s">
        <v>1452</v>
      </c>
      <c r="C702" s="115" t="s">
        <v>205</v>
      </c>
      <c r="D702" s="116">
        <v>328.21</v>
      </c>
      <c r="E702" s="116">
        <v>30.98</v>
      </c>
      <c r="F702" s="116">
        <v>359.19</v>
      </c>
      <c r="G702" s="100">
        <f t="shared" si="10"/>
        <v>9</v>
      </c>
    </row>
    <row r="703" spans="1:7" x14ac:dyDescent="0.2">
      <c r="A703" s="113" t="s">
        <v>1453</v>
      </c>
      <c r="B703" s="114" t="s">
        <v>1454</v>
      </c>
      <c r="C703" s="115" t="s">
        <v>205</v>
      </c>
      <c r="D703" s="116">
        <v>387.62</v>
      </c>
      <c r="E703" s="116">
        <v>36.340000000000003</v>
      </c>
      <c r="F703" s="116">
        <v>423.96</v>
      </c>
      <c r="G703" s="100">
        <f t="shared" si="10"/>
        <v>9</v>
      </c>
    </row>
    <row r="704" spans="1:7" x14ac:dyDescent="0.2">
      <c r="A704" s="113" t="s">
        <v>1455</v>
      </c>
      <c r="B704" s="114" t="s">
        <v>1456</v>
      </c>
      <c r="C704" s="115" t="s">
        <v>205</v>
      </c>
      <c r="D704" s="116">
        <v>465.85</v>
      </c>
      <c r="E704" s="116">
        <v>42.97</v>
      </c>
      <c r="F704" s="116">
        <v>508.82</v>
      </c>
      <c r="G704" s="100">
        <f t="shared" si="10"/>
        <v>9</v>
      </c>
    </row>
    <row r="705" spans="1:7" x14ac:dyDescent="0.2">
      <c r="A705" s="113" t="s">
        <v>1457</v>
      </c>
      <c r="B705" s="114" t="s">
        <v>1458</v>
      </c>
      <c r="C705" s="115" t="s">
        <v>205</v>
      </c>
      <c r="D705" s="116">
        <v>545.41</v>
      </c>
      <c r="E705" s="116">
        <v>36.340000000000003</v>
      </c>
      <c r="F705" s="116">
        <v>581.75</v>
      </c>
      <c r="G705" s="100">
        <f t="shared" si="10"/>
        <v>9</v>
      </c>
    </row>
    <row r="706" spans="1:7" x14ac:dyDescent="0.2">
      <c r="A706" s="113" t="s">
        <v>1459</v>
      </c>
      <c r="B706" s="114" t="s">
        <v>1460</v>
      </c>
      <c r="C706" s="115" t="s">
        <v>205</v>
      </c>
      <c r="D706" s="116">
        <v>245.67</v>
      </c>
      <c r="E706" s="116"/>
      <c r="F706" s="116">
        <v>245.67</v>
      </c>
      <c r="G706" s="100">
        <f t="shared" si="10"/>
        <v>9</v>
      </c>
    </row>
    <row r="707" spans="1:7" x14ac:dyDescent="0.2">
      <c r="A707" s="113" t="s">
        <v>1461</v>
      </c>
      <c r="B707" s="114" t="s">
        <v>1462</v>
      </c>
      <c r="C707" s="115" t="s">
        <v>205</v>
      </c>
      <c r="D707" s="116">
        <v>408.97</v>
      </c>
      <c r="E707" s="116"/>
      <c r="F707" s="116">
        <v>408.97</v>
      </c>
      <c r="G707" s="100">
        <f t="shared" si="10"/>
        <v>9</v>
      </c>
    </row>
    <row r="708" spans="1:7" ht="30" x14ac:dyDescent="0.2">
      <c r="A708" s="113" t="s">
        <v>1463</v>
      </c>
      <c r="B708" s="114" t="s">
        <v>1464</v>
      </c>
      <c r="C708" s="115" t="s">
        <v>146</v>
      </c>
      <c r="D708" s="116">
        <v>17102.77</v>
      </c>
      <c r="E708" s="116"/>
      <c r="F708" s="116">
        <v>17102.77</v>
      </c>
      <c r="G708" s="100">
        <f t="shared" si="10"/>
        <v>9</v>
      </c>
    </row>
    <row r="709" spans="1:7" x14ac:dyDescent="0.2">
      <c r="A709" s="113" t="s">
        <v>1465</v>
      </c>
      <c r="B709" s="114" t="s">
        <v>1466</v>
      </c>
      <c r="C709" s="115" t="s">
        <v>205</v>
      </c>
      <c r="D709" s="116">
        <v>895.37</v>
      </c>
      <c r="E709" s="116"/>
      <c r="F709" s="116">
        <v>895.37</v>
      </c>
      <c r="G709" s="100">
        <f t="shared" si="10"/>
        <v>9</v>
      </c>
    </row>
    <row r="710" spans="1:7" x14ac:dyDescent="0.2">
      <c r="A710" s="113" t="s">
        <v>1467</v>
      </c>
      <c r="B710" s="114" t="s">
        <v>1468</v>
      </c>
      <c r="C710" s="115" t="s">
        <v>205</v>
      </c>
      <c r="D710" s="116">
        <v>1188.96</v>
      </c>
      <c r="E710" s="116"/>
      <c r="F710" s="116">
        <v>1188.96</v>
      </c>
      <c r="G710" s="100">
        <f t="shared" si="10"/>
        <v>9</v>
      </c>
    </row>
    <row r="711" spans="1:7" x14ac:dyDescent="0.2">
      <c r="A711" s="113" t="s">
        <v>1469</v>
      </c>
      <c r="B711" s="114" t="s">
        <v>1470</v>
      </c>
      <c r="C711" s="115" t="s">
        <v>205</v>
      </c>
      <c r="D711" s="116">
        <v>1470.04</v>
      </c>
      <c r="E711" s="116"/>
      <c r="F711" s="116">
        <v>1470.04</v>
      </c>
      <c r="G711" s="100">
        <f t="shared" si="10"/>
        <v>9</v>
      </c>
    </row>
    <row r="712" spans="1:7" ht="30" x14ac:dyDescent="0.2">
      <c r="A712" s="113" t="s">
        <v>1471</v>
      </c>
      <c r="B712" s="114" t="s">
        <v>1472</v>
      </c>
      <c r="C712" s="115" t="s">
        <v>205</v>
      </c>
      <c r="D712" s="116">
        <v>592</v>
      </c>
      <c r="E712" s="116"/>
      <c r="F712" s="116">
        <v>592</v>
      </c>
      <c r="G712" s="100">
        <f t="shared" si="10"/>
        <v>9</v>
      </c>
    </row>
    <row r="713" spans="1:7" ht="30" x14ac:dyDescent="0.2">
      <c r="A713" s="113" t="s">
        <v>8061</v>
      </c>
      <c r="B713" s="114" t="s">
        <v>8062</v>
      </c>
      <c r="C713" s="115" t="s">
        <v>205</v>
      </c>
      <c r="D713" s="116">
        <v>679.24</v>
      </c>
      <c r="E713" s="116"/>
      <c r="F713" s="116">
        <v>679.24</v>
      </c>
      <c r="G713" s="100">
        <f t="shared" si="10"/>
        <v>9</v>
      </c>
    </row>
    <row r="714" spans="1:7" ht="30" x14ac:dyDescent="0.2">
      <c r="A714" s="113" t="s">
        <v>1473</v>
      </c>
      <c r="B714" s="114" t="s">
        <v>1474</v>
      </c>
      <c r="C714" s="115" t="s">
        <v>228</v>
      </c>
      <c r="D714" s="116">
        <v>370.76</v>
      </c>
      <c r="E714" s="116"/>
      <c r="F714" s="116">
        <v>370.76</v>
      </c>
      <c r="G714" s="100">
        <f t="shared" ref="G714:G777" si="11">LEN(A714)</f>
        <v>9</v>
      </c>
    </row>
    <row r="715" spans="1:7" x14ac:dyDescent="0.2">
      <c r="A715" s="113" t="s">
        <v>1475</v>
      </c>
      <c r="B715" s="114" t="s">
        <v>1476</v>
      </c>
      <c r="C715" s="115"/>
      <c r="D715" s="116"/>
      <c r="E715" s="116"/>
      <c r="F715" s="116"/>
      <c r="G715" s="100">
        <f t="shared" si="11"/>
        <v>5</v>
      </c>
    </row>
    <row r="716" spans="1:7" ht="30" x14ac:dyDescent="0.2">
      <c r="A716" s="113" t="s">
        <v>1477</v>
      </c>
      <c r="B716" s="114" t="s">
        <v>1478</v>
      </c>
      <c r="C716" s="115" t="s">
        <v>146</v>
      </c>
      <c r="D716" s="116">
        <v>1703.5</v>
      </c>
      <c r="E716" s="116"/>
      <c r="F716" s="116">
        <v>1703.5</v>
      </c>
      <c r="G716" s="100">
        <f t="shared" si="11"/>
        <v>9</v>
      </c>
    </row>
    <row r="717" spans="1:7" x14ac:dyDescent="0.2">
      <c r="A717" s="113" t="s">
        <v>1479</v>
      </c>
      <c r="B717" s="114" t="s">
        <v>1480</v>
      </c>
      <c r="C717" s="115" t="s">
        <v>205</v>
      </c>
      <c r="D717" s="116">
        <v>28.73</v>
      </c>
      <c r="E717" s="116"/>
      <c r="F717" s="116">
        <v>28.73</v>
      </c>
      <c r="G717" s="100">
        <f t="shared" si="11"/>
        <v>9</v>
      </c>
    </row>
    <row r="718" spans="1:7" x14ac:dyDescent="0.2">
      <c r="A718" s="113" t="s">
        <v>1481</v>
      </c>
      <c r="B718" s="114" t="s">
        <v>1482</v>
      </c>
      <c r="C718" s="115" t="s">
        <v>205</v>
      </c>
      <c r="D718" s="116">
        <v>33.53</v>
      </c>
      <c r="E718" s="116"/>
      <c r="F718" s="116">
        <v>33.53</v>
      </c>
      <c r="G718" s="100">
        <f t="shared" si="11"/>
        <v>9</v>
      </c>
    </row>
    <row r="719" spans="1:7" x14ac:dyDescent="0.2">
      <c r="A719" s="113" t="s">
        <v>1483</v>
      </c>
      <c r="B719" s="114" t="s">
        <v>1484</v>
      </c>
      <c r="C719" s="115" t="s">
        <v>205</v>
      </c>
      <c r="D719" s="116">
        <v>56.27</v>
      </c>
      <c r="E719" s="116"/>
      <c r="F719" s="116">
        <v>56.27</v>
      </c>
      <c r="G719" s="100">
        <f t="shared" si="11"/>
        <v>9</v>
      </c>
    </row>
    <row r="720" spans="1:7" x14ac:dyDescent="0.2">
      <c r="A720" s="113" t="s">
        <v>1485</v>
      </c>
      <c r="B720" s="114" t="s">
        <v>1486</v>
      </c>
      <c r="C720" s="115" t="s">
        <v>228</v>
      </c>
      <c r="D720" s="116"/>
      <c r="E720" s="116">
        <v>414.7</v>
      </c>
      <c r="F720" s="116">
        <v>414.7</v>
      </c>
      <c r="G720" s="100">
        <f t="shared" si="11"/>
        <v>9</v>
      </c>
    </row>
    <row r="721" spans="1:7" x14ac:dyDescent="0.2">
      <c r="A721" s="113" t="s">
        <v>1487</v>
      </c>
      <c r="B721" s="114" t="s">
        <v>1488</v>
      </c>
      <c r="C721" s="115"/>
      <c r="D721" s="116"/>
      <c r="E721" s="116"/>
      <c r="F721" s="116"/>
      <c r="G721" s="100">
        <f t="shared" si="11"/>
        <v>5</v>
      </c>
    </row>
    <row r="722" spans="1:7" ht="30" x14ac:dyDescent="0.2">
      <c r="A722" s="113" t="s">
        <v>1489</v>
      </c>
      <c r="B722" s="114" t="s">
        <v>1490</v>
      </c>
      <c r="C722" s="115" t="s">
        <v>146</v>
      </c>
      <c r="D722" s="116">
        <v>26995.15</v>
      </c>
      <c r="E722" s="116"/>
      <c r="F722" s="116">
        <v>26995.15</v>
      </c>
      <c r="G722" s="100">
        <f t="shared" si="11"/>
        <v>9</v>
      </c>
    </row>
    <row r="723" spans="1:7" x14ac:dyDescent="0.2">
      <c r="A723" s="113" t="s">
        <v>1491</v>
      </c>
      <c r="B723" s="114" t="s">
        <v>1492</v>
      </c>
      <c r="C723" s="115" t="s">
        <v>205</v>
      </c>
      <c r="D723" s="116">
        <v>31.45</v>
      </c>
      <c r="E723" s="116">
        <v>4.5</v>
      </c>
      <c r="F723" s="116">
        <v>35.950000000000003</v>
      </c>
      <c r="G723" s="100">
        <f t="shared" si="11"/>
        <v>9</v>
      </c>
    </row>
    <row r="724" spans="1:7" x14ac:dyDescent="0.2">
      <c r="A724" s="113" t="s">
        <v>1493</v>
      </c>
      <c r="B724" s="114" t="s">
        <v>1494</v>
      </c>
      <c r="C724" s="115" t="s">
        <v>205</v>
      </c>
      <c r="D724" s="116">
        <v>41.16</v>
      </c>
      <c r="E724" s="116">
        <v>4.5</v>
      </c>
      <c r="F724" s="116">
        <v>45.66</v>
      </c>
      <c r="G724" s="100">
        <f t="shared" si="11"/>
        <v>9</v>
      </c>
    </row>
    <row r="725" spans="1:7" x14ac:dyDescent="0.2">
      <c r="A725" s="113" t="s">
        <v>1495</v>
      </c>
      <c r="B725" s="114" t="s">
        <v>1496</v>
      </c>
      <c r="C725" s="115" t="s">
        <v>205</v>
      </c>
      <c r="D725" s="116">
        <v>48.63</v>
      </c>
      <c r="E725" s="116">
        <v>4.5</v>
      </c>
      <c r="F725" s="116">
        <v>53.13</v>
      </c>
      <c r="G725" s="100">
        <f t="shared" si="11"/>
        <v>9</v>
      </c>
    </row>
    <row r="726" spans="1:7" x14ac:dyDescent="0.2">
      <c r="A726" s="113" t="s">
        <v>1497</v>
      </c>
      <c r="B726" s="114" t="s">
        <v>1498</v>
      </c>
      <c r="C726" s="115" t="s">
        <v>205</v>
      </c>
      <c r="D726" s="116">
        <v>55.59</v>
      </c>
      <c r="E726" s="116">
        <v>4.5</v>
      </c>
      <c r="F726" s="116">
        <v>60.09</v>
      </c>
      <c r="G726" s="100">
        <f t="shared" si="11"/>
        <v>9</v>
      </c>
    </row>
    <row r="727" spans="1:7" x14ac:dyDescent="0.2">
      <c r="A727" s="113" t="s">
        <v>1499</v>
      </c>
      <c r="B727" s="114" t="s">
        <v>1500</v>
      </c>
      <c r="C727" s="115" t="s">
        <v>205</v>
      </c>
      <c r="D727" s="116">
        <v>69.87</v>
      </c>
      <c r="E727" s="116">
        <v>4.5</v>
      </c>
      <c r="F727" s="116">
        <v>74.37</v>
      </c>
      <c r="G727" s="100">
        <f t="shared" si="11"/>
        <v>9</v>
      </c>
    </row>
    <row r="728" spans="1:7" x14ac:dyDescent="0.2">
      <c r="A728" s="113" t="s">
        <v>1501</v>
      </c>
      <c r="B728" s="114" t="s">
        <v>1502</v>
      </c>
      <c r="C728" s="115" t="s">
        <v>205</v>
      </c>
      <c r="D728" s="116">
        <v>85.96</v>
      </c>
      <c r="E728" s="116">
        <v>4.5</v>
      </c>
      <c r="F728" s="116">
        <v>90.46</v>
      </c>
      <c r="G728" s="100">
        <f t="shared" si="11"/>
        <v>9</v>
      </c>
    </row>
    <row r="729" spans="1:7" x14ac:dyDescent="0.2">
      <c r="A729" s="113" t="s">
        <v>1503</v>
      </c>
      <c r="B729" s="114" t="s">
        <v>1504</v>
      </c>
      <c r="C729" s="115" t="s">
        <v>205</v>
      </c>
      <c r="D729" s="116">
        <v>105.45</v>
      </c>
      <c r="E729" s="116">
        <v>4.5</v>
      </c>
      <c r="F729" s="116">
        <v>109.95</v>
      </c>
      <c r="G729" s="100">
        <f t="shared" si="11"/>
        <v>9</v>
      </c>
    </row>
    <row r="730" spans="1:7" x14ac:dyDescent="0.2">
      <c r="A730" s="113" t="s">
        <v>1505</v>
      </c>
      <c r="B730" s="114" t="s">
        <v>1506</v>
      </c>
      <c r="C730" s="115" t="s">
        <v>205</v>
      </c>
      <c r="D730" s="116">
        <v>128.82</v>
      </c>
      <c r="E730" s="116">
        <v>4.5</v>
      </c>
      <c r="F730" s="116">
        <v>133.32</v>
      </c>
      <c r="G730" s="100">
        <f t="shared" si="11"/>
        <v>9</v>
      </c>
    </row>
    <row r="731" spans="1:7" x14ac:dyDescent="0.2">
      <c r="A731" s="113" t="s">
        <v>1507</v>
      </c>
      <c r="B731" s="114" t="s">
        <v>1508</v>
      </c>
      <c r="C731" s="115"/>
      <c r="D731" s="116"/>
      <c r="E731" s="116"/>
      <c r="F731" s="116"/>
      <c r="G731" s="100">
        <f t="shared" si="11"/>
        <v>5</v>
      </c>
    </row>
    <row r="732" spans="1:7" ht="30" x14ac:dyDescent="0.2">
      <c r="A732" s="113" t="s">
        <v>1509</v>
      </c>
      <c r="B732" s="114" t="s">
        <v>1510</v>
      </c>
      <c r="C732" s="115" t="s">
        <v>146</v>
      </c>
      <c r="D732" s="116">
        <v>19876.97</v>
      </c>
      <c r="E732" s="116"/>
      <c r="F732" s="116">
        <v>19876.97</v>
      </c>
      <c r="G732" s="100">
        <f t="shared" si="11"/>
        <v>9</v>
      </c>
    </row>
    <row r="733" spans="1:7" x14ac:dyDescent="0.2">
      <c r="A733" s="113" t="s">
        <v>1511</v>
      </c>
      <c r="B733" s="114" t="s">
        <v>1512</v>
      </c>
      <c r="C733" s="115" t="s">
        <v>205</v>
      </c>
      <c r="D733" s="116">
        <v>229.22</v>
      </c>
      <c r="E733" s="116">
        <v>20.27</v>
      </c>
      <c r="F733" s="116">
        <v>249.49</v>
      </c>
      <c r="G733" s="100">
        <f t="shared" si="11"/>
        <v>9</v>
      </c>
    </row>
    <row r="734" spans="1:7" x14ac:dyDescent="0.2">
      <c r="A734" s="113" t="s">
        <v>1513</v>
      </c>
      <c r="B734" s="114" t="s">
        <v>1514</v>
      </c>
      <c r="C734" s="115" t="s">
        <v>205</v>
      </c>
      <c r="D734" s="116">
        <v>281.17</v>
      </c>
      <c r="E734" s="116">
        <v>30.98</v>
      </c>
      <c r="F734" s="116">
        <v>312.14999999999998</v>
      </c>
      <c r="G734" s="100">
        <f t="shared" si="11"/>
        <v>9</v>
      </c>
    </row>
    <row r="735" spans="1:7" x14ac:dyDescent="0.2">
      <c r="A735" s="113" t="s">
        <v>1515</v>
      </c>
      <c r="B735" s="114" t="s">
        <v>1516</v>
      </c>
      <c r="C735" s="115" t="s">
        <v>205</v>
      </c>
      <c r="D735" s="116">
        <v>336.39</v>
      </c>
      <c r="E735" s="116">
        <v>36.340000000000003</v>
      </c>
      <c r="F735" s="116">
        <v>372.73</v>
      </c>
      <c r="G735" s="100">
        <f t="shared" si="11"/>
        <v>9</v>
      </c>
    </row>
    <row r="736" spans="1:7" x14ac:dyDescent="0.2">
      <c r="A736" s="113" t="s">
        <v>1517</v>
      </c>
      <c r="B736" s="114" t="s">
        <v>1518</v>
      </c>
      <c r="C736" s="115"/>
      <c r="D736" s="116"/>
      <c r="E736" s="116"/>
      <c r="F736" s="116"/>
      <c r="G736" s="100">
        <f t="shared" si="11"/>
        <v>2</v>
      </c>
    </row>
    <row r="737" spans="1:7" x14ac:dyDescent="0.2">
      <c r="A737" s="113" t="s">
        <v>1519</v>
      </c>
      <c r="B737" s="114" t="s">
        <v>1520</v>
      </c>
      <c r="C737" s="115"/>
      <c r="D737" s="116"/>
      <c r="E737" s="116"/>
      <c r="F737" s="116"/>
      <c r="G737" s="100">
        <f t="shared" si="11"/>
        <v>5</v>
      </c>
    </row>
    <row r="738" spans="1:7" ht="30" x14ac:dyDescent="0.2">
      <c r="A738" s="113" t="s">
        <v>1521</v>
      </c>
      <c r="B738" s="114" t="s">
        <v>1522</v>
      </c>
      <c r="C738" s="115" t="s">
        <v>149</v>
      </c>
      <c r="D738" s="116">
        <v>118.23</v>
      </c>
      <c r="E738" s="116">
        <v>27.23</v>
      </c>
      <c r="F738" s="116">
        <v>145.46</v>
      </c>
      <c r="G738" s="100">
        <f t="shared" si="11"/>
        <v>9</v>
      </c>
    </row>
    <row r="739" spans="1:7" ht="30" x14ac:dyDescent="0.2">
      <c r="A739" s="113" t="s">
        <v>1523</v>
      </c>
      <c r="B739" s="114" t="s">
        <v>1524</v>
      </c>
      <c r="C739" s="115" t="s">
        <v>149</v>
      </c>
      <c r="D739" s="116">
        <v>125.47</v>
      </c>
      <c r="E739" s="116">
        <v>29.94</v>
      </c>
      <c r="F739" s="116">
        <v>155.41</v>
      </c>
      <c r="G739" s="100">
        <f t="shared" si="11"/>
        <v>9</v>
      </c>
    </row>
    <row r="740" spans="1:7" ht="30" x14ac:dyDescent="0.2">
      <c r="A740" s="113" t="s">
        <v>1525</v>
      </c>
      <c r="B740" s="114" t="s">
        <v>1526</v>
      </c>
      <c r="C740" s="115" t="s">
        <v>149</v>
      </c>
      <c r="D740" s="116">
        <v>152.76</v>
      </c>
      <c r="E740" s="116">
        <v>32.65</v>
      </c>
      <c r="F740" s="116">
        <v>185.41</v>
      </c>
      <c r="G740" s="100">
        <f t="shared" si="11"/>
        <v>9</v>
      </c>
    </row>
    <row r="741" spans="1:7" ht="30" x14ac:dyDescent="0.2">
      <c r="A741" s="113" t="s">
        <v>1527</v>
      </c>
      <c r="B741" s="114" t="s">
        <v>1528</v>
      </c>
      <c r="C741" s="115" t="s">
        <v>149</v>
      </c>
      <c r="D741" s="116">
        <v>165.39</v>
      </c>
      <c r="E741" s="116">
        <v>35.369999999999997</v>
      </c>
      <c r="F741" s="116">
        <v>200.76</v>
      </c>
      <c r="G741" s="100">
        <f t="shared" si="11"/>
        <v>9</v>
      </c>
    </row>
    <row r="742" spans="1:7" ht="30" x14ac:dyDescent="0.2">
      <c r="A742" s="113" t="s">
        <v>1529</v>
      </c>
      <c r="B742" s="114" t="s">
        <v>1530</v>
      </c>
      <c r="C742" s="115" t="s">
        <v>149</v>
      </c>
      <c r="D742" s="116">
        <v>211.56</v>
      </c>
      <c r="E742" s="116">
        <v>38.83</v>
      </c>
      <c r="F742" s="116">
        <v>250.39</v>
      </c>
      <c r="G742" s="100">
        <f t="shared" si="11"/>
        <v>9</v>
      </c>
    </row>
    <row r="743" spans="1:7" ht="30" x14ac:dyDescent="0.2">
      <c r="A743" s="113" t="s">
        <v>1531</v>
      </c>
      <c r="B743" s="114" t="s">
        <v>1532</v>
      </c>
      <c r="C743" s="115" t="s">
        <v>149</v>
      </c>
      <c r="D743" s="116">
        <v>123.19</v>
      </c>
      <c r="E743" s="116">
        <v>29.94</v>
      </c>
      <c r="F743" s="116">
        <v>153.13</v>
      </c>
      <c r="G743" s="100">
        <f t="shared" si="11"/>
        <v>9</v>
      </c>
    </row>
    <row r="744" spans="1:7" ht="30" x14ac:dyDescent="0.2">
      <c r="A744" s="113" t="s">
        <v>1533</v>
      </c>
      <c r="B744" s="114" t="s">
        <v>1534</v>
      </c>
      <c r="C744" s="115" t="s">
        <v>149</v>
      </c>
      <c r="D744" s="116">
        <v>144.93</v>
      </c>
      <c r="E744" s="116">
        <v>29.94</v>
      </c>
      <c r="F744" s="116">
        <v>174.87</v>
      </c>
      <c r="G744" s="100">
        <f t="shared" si="11"/>
        <v>9</v>
      </c>
    </row>
    <row r="745" spans="1:7" ht="30" x14ac:dyDescent="0.2">
      <c r="A745" s="113" t="s">
        <v>1535</v>
      </c>
      <c r="B745" s="114" t="s">
        <v>1536</v>
      </c>
      <c r="C745" s="115" t="s">
        <v>149</v>
      </c>
      <c r="D745" s="116">
        <v>167.67</v>
      </c>
      <c r="E745" s="116">
        <v>32.65</v>
      </c>
      <c r="F745" s="116">
        <v>200.32</v>
      </c>
      <c r="G745" s="100">
        <f t="shared" si="11"/>
        <v>9</v>
      </c>
    </row>
    <row r="746" spans="1:7" ht="30" x14ac:dyDescent="0.2">
      <c r="A746" s="113" t="s">
        <v>1537</v>
      </c>
      <c r="B746" s="114" t="s">
        <v>1538</v>
      </c>
      <c r="C746" s="115" t="s">
        <v>149</v>
      </c>
      <c r="D746" s="116">
        <v>184.38</v>
      </c>
      <c r="E746" s="116">
        <v>35.369999999999997</v>
      </c>
      <c r="F746" s="116">
        <v>219.75</v>
      </c>
      <c r="G746" s="100">
        <f t="shared" si="11"/>
        <v>9</v>
      </c>
    </row>
    <row r="747" spans="1:7" ht="30" x14ac:dyDescent="0.2">
      <c r="A747" s="113" t="s">
        <v>1539</v>
      </c>
      <c r="B747" s="114" t="s">
        <v>1540</v>
      </c>
      <c r="C747" s="115" t="s">
        <v>149</v>
      </c>
      <c r="D747" s="116">
        <v>278.83999999999997</v>
      </c>
      <c r="E747" s="116">
        <v>38.83</v>
      </c>
      <c r="F747" s="116">
        <v>317.67</v>
      </c>
      <c r="G747" s="100">
        <f t="shared" si="11"/>
        <v>9</v>
      </c>
    </row>
    <row r="748" spans="1:7" x14ac:dyDescent="0.2">
      <c r="A748" s="113" t="s">
        <v>1541</v>
      </c>
      <c r="B748" s="114" t="s">
        <v>1542</v>
      </c>
      <c r="C748" s="115"/>
      <c r="D748" s="116"/>
      <c r="E748" s="116"/>
      <c r="F748" s="116"/>
      <c r="G748" s="100">
        <f t="shared" si="11"/>
        <v>5</v>
      </c>
    </row>
    <row r="749" spans="1:7" ht="30" x14ac:dyDescent="0.2">
      <c r="A749" s="113" t="s">
        <v>1543</v>
      </c>
      <c r="B749" s="114" t="s">
        <v>1544</v>
      </c>
      <c r="C749" s="115" t="s">
        <v>149</v>
      </c>
      <c r="D749" s="116">
        <v>146</v>
      </c>
      <c r="E749" s="116">
        <v>29.94</v>
      </c>
      <c r="F749" s="116">
        <v>175.94</v>
      </c>
      <c r="G749" s="100">
        <f t="shared" si="11"/>
        <v>9</v>
      </c>
    </row>
    <row r="750" spans="1:7" ht="30" x14ac:dyDescent="0.2">
      <c r="A750" s="113" t="s">
        <v>1545</v>
      </c>
      <c r="B750" s="114" t="s">
        <v>1546</v>
      </c>
      <c r="C750" s="115" t="s">
        <v>149</v>
      </c>
      <c r="D750" s="116">
        <v>152.31</v>
      </c>
      <c r="E750" s="116">
        <v>32.65</v>
      </c>
      <c r="F750" s="116">
        <v>184.96</v>
      </c>
      <c r="G750" s="100">
        <f t="shared" si="11"/>
        <v>9</v>
      </c>
    </row>
    <row r="751" spans="1:7" ht="30" x14ac:dyDescent="0.2">
      <c r="A751" s="113" t="s">
        <v>1547</v>
      </c>
      <c r="B751" s="114" t="s">
        <v>1548</v>
      </c>
      <c r="C751" s="115" t="s">
        <v>149</v>
      </c>
      <c r="D751" s="116">
        <v>162.54</v>
      </c>
      <c r="E751" s="116">
        <v>35.369999999999997</v>
      </c>
      <c r="F751" s="116">
        <v>197.91</v>
      </c>
      <c r="G751" s="100">
        <f t="shared" si="11"/>
        <v>9</v>
      </c>
    </row>
    <row r="752" spans="1:7" ht="30" x14ac:dyDescent="0.2">
      <c r="A752" s="113" t="s">
        <v>1549</v>
      </c>
      <c r="B752" s="114" t="s">
        <v>1550</v>
      </c>
      <c r="C752" s="115" t="s">
        <v>149</v>
      </c>
      <c r="D752" s="116">
        <v>177.17</v>
      </c>
      <c r="E752" s="116">
        <v>38.83</v>
      </c>
      <c r="F752" s="116">
        <v>216</v>
      </c>
      <c r="G752" s="100">
        <f t="shared" si="11"/>
        <v>9</v>
      </c>
    </row>
    <row r="753" spans="1:7" x14ac:dyDescent="0.2">
      <c r="A753" s="113" t="s">
        <v>1551</v>
      </c>
      <c r="B753" s="114" t="s">
        <v>1552</v>
      </c>
      <c r="C753" s="115"/>
      <c r="D753" s="116"/>
      <c r="E753" s="116"/>
      <c r="F753" s="116"/>
      <c r="G753" s="100">
        <f t="shared" si="11"/>
        <v>5</v>
      </c>
    </row>
    <row r="754" spans="1:7" x14ac:dyDescent="0.2">
      <c r="A754" s="113" t="s">
        <v>1553</v>
      </c>
      <c r="B754" s="114" t="s">
        <v>1554</v>
      </c>
      <c r="C754" s="115" t="s">
        <v>149</v>
      </c>
      <c r="D754" s="116">
        <v>155.22999999999999</v>
      </c>
      <c r="E754" s="116">
        <v>9.1199999999999992</v>
      </c>
      <c r="F754" s="116">
        <v>164.35</v>
      </c>
      <c r="G754" s="100">
        <f t="shared" si="11"/>
        <v>9</v>
      </c>
    </row>
    <row r="755" spans="1:7" x14ac:dyDescent="0.2">
      <c r="A755" s="113" t="s">
        <v>1555</v>
      </c>
      <c r="B755" s="114" t="s">
        <v>1556</v>
      </c>
      <c r="C755" s="115" t="s">
        <v>149</v>
      </c>
      <c r="D755" s="116">
        <v>159.5</v>
      </c>
      <c r="E755" s="116">
        <v>9.59</v>
      </c>
      <c r="F755" s="116">
        <v>169.09</v>
      </c>
      <c r="G755" s="100">
        <f t="shared" si="11"/>
        <v>9</v>
      </c>
    </row>
    <row r="756" spans="1:7" x14ac:dyDescent="0.2">
      <c r="A756" s="113" t="s">
        <v>1557</v>
      </c>
      <c r="B756" s="114" t="s">
        <v>1558</v>
      </c>
      <c r="C756" s="115" t="s">
        <v>149</v>
      </c>
      <c r="D756" s="116">
        <v>173.85</v>
      </c>
      <c r="E756" s="116">
        <v>10.06</v>
      </c>
      <c r="F756" s="116">
        <v>183.91</v>
      </c>
      <c r="G756" s="100">
        <f t="shared" si="11"/>
        <v>9</v>
      </c>
    </row>
    <row r="757" spans="1:7" x14ac:dyDescent="0.2">
      <c r="A757" s="113" t="s">
        <v>1559</v>
      </c>
      <c r="B757" s="114" t="s">
        <v>1560</v>
      </c>
      <c r="C757" s="115" t="s">
        <v>149</v>
      </c>
      <c r="D757" s="116">
        <v>226.13</v>
      </c>
      <c r="E757" s="116">
        <v>10.25</v>
      </c>
      <c r="F757" s="116">
        <v>236.38</v>
      </c>
      <c r="G757" s="100">
        <f t="shared" si="11"/>
        <v>9</v>
      </c>
    </row>
    <row r="758" spans="1:7" x14ac:dyDescent="0.2">
      <c r="A758" s="113" t="s">
        <v>1561</v>
      </c>
      <c r="B758" s="114" t="s">
        <v>1562</v>
      </c>
      <c r="C758" s="115" t="s">
        <v>149</v>
      </c>
      <c r="D758" s="116">
        <v>147.27000000000001</v>
      </c>
      <c r="E758" s="116">
        <v>9.1199999999999992</v>
      </c>
      <c r="F758" s="116">
        <v>156.38999999999999</v>
      </c>
      <c r="G758" s="100">
        <f t="shared" si="11"/>
        <v>9</v>
      </c>
    </row>
    <row r="759" spans="1:7" x14ac:dyDescent="0.2">
      <c r="A759" s="113" t="s">
        <v>1563</v>
      </c>
      <c r="B759" s="114" t="s">
        <v>1564</v>
      </c>
      <c r="C759" s="115" t="s">
        <v>149</v>
      </c>
      <c r="D759" s="116">
        <v>160.13999999999999</v>
      </c>
      <c r="E759" s="116">
        <v>9.59</v>
      </c>
      <c r="F759" s="116">
        <v>169.73</v>
      </c>
      <c r="G759" s="100">
        <f t="shared" si="11"/>
        <v>9</v>
      </c>
    </row>
    <row r="760" spans="1:7" x14ac:dyDescent="0.2">
      <c r="A760" s="113" t="s">
        <v>1565</v>
      </c>
      <c r="B760" s="114" t="s">
        <v>1566</v>
      </c>
      <c r="C760" s="115"/>
      <c r="D760" s="116"/>
      <c r="E760" s="116"/>
      <c r="F760" s="116"/>
      <c r="G760" s="100">
        <f t="shared" si="11"/>
        <v>2</v>
      </c>
    </row>
    <row r="761" spans="1:7" x14ac:dyDescent="0.2">
      <c r="A761" s="113" t="s">
        <v>1567</v>
      </c>
      <c r="B761" s="114" t="s">
        <v>1568</v>
      </c>
      <c r="C761" s="115"/>
      <c r="D761" s="116"/>
      <c r="E761" s="116"/>
      <c r="F761" s="116"/>
      <c r="G761" s="100">
        <f t="shared" si="11"/>
        <v>5</v>
      </c>
    </row>
    <row r="762" spans="1:7" x14ac:dyDescent="0.2">
      <c r="A762" s="113" t="s">
        <v>1569</v>
      </c>
      <c r="B762" s="114" t="s">
        <v>1570</v>
      </c>
      <c r="C762" s="115" t="s">
        <v>228</v>
      </c>
      <c r="D762" s="116">
        <v>528.36</v>
      </c>
      <c r="E762" s="116">
        <v>309.88</v>
      </c>
      <c r="F762" s="116">
        <v>838.24</v>
      </c>
      <c r="G762" s="100">
        <f t="shared" si="11"/>
        <v>9</v>
      </c>
    </row>
    <row r="763" spans="1:7" ht="30" x14ac:dyDescent="0.2">
      <c r="A763" s="113" t="s">
        <v>1571</v>
      </c>
      <c r="B763" s="114" t="s">
        <v>1572</v>
      </c>
      <c r="C763" s="115" t="s">
        <v>149</v>
      </c>
      <c r="D763" s="116">
        <v>52.99</v>
      </c>
      <c r="E763" s="116">
        <v>29.74</v>
      </c>
      <c r="F763" s="116">
        <v>82.73</v>
      </c>
      <c r="G763" s="100">
        <f t="shared" si="11"/>
        <v>9</v>
      </c>
    </row>
    <row r="764" spans="1:7" ht="30" x14ac:dyDescent="0.2">
      <c r="A764" s="113" t="s">
        <v>1573</v>
      </c>
      <c r="B764" s="114" t="s">
        <v>1574</v>
      </c>
      <c r="C764" s="115" t="s">
        <v>149</v>
      </c>
      <c r="D764" s="116">
        <v>69.36</v>
      </c>
      <c r="E764" s="116">
        <v>30.41</v>
      </c>
      <c r="F764" s="116">
        <v>99.77</v>
      </c>
      <c r="G764" s="100">
        <f t="shared" si="11"/>
        <v>9</v>
      </c>
    </row>
    <row r="765" spans="1:7" x14ac:dyDescent="0.2">
      <c r="A765" s="113" t="s">
        <v>1575</v>
      </c>
      <c r="B765" s="114" t="s">
        <v>1576</v>
      </c>
      <c r="C765" s="115"/>
      <c r="D765" s="116"/>
      <c r="E765" s="116"/>
      <c r="F765" s="116"/>
      <c r="G765" s="100">
        <f t="shared" si="11"/>
        <v>5</v>
      </c>
    </row>
    <row r="766" spans="1:7" x14ac:dyDescent="0.2">
      <c r="A766" s="113" t="s">
        <v>1577</v>
      </c>
      <c r="B766" s="114" t="s">
        <v>1578</v>
      </c>
      <c r="C766" s="115" t="s">
        <v>149</v>
      </c>
      <c r="D766" s="116">
        <v>32.630000000000003</v>
      </c>
      <c r="E766" s="116">
        <v>38.270000000000003</v>
      </c>
      <c r="F766" s="116">
        <v>70.900000000000006</v>
      </c>
      <c r="G766" s="100">
        <f t="shared" si="11"/>
        <v>9</v>
      </c>
    </row>
    <row r="767" spans="1:7" x14ac:dyDescent="0.2">
      <c r="A767" s="113" t="s">
        <v>57</v>
      </c>
      <c r="B767" s="114" t="s">
        <v>1579</v>
      </c>
      <c r="C767" s="115" t="s">
        <v>149</v>
      </c>
      <c r="D767" s="116">
        <v>44.91</v>
      </c>
      <c r="E767" s="116">
        <v>60.56</v>
      </c>
      <c r="F767" s="116">
        <v>105.47</v>
      </c>
      <c r="G767" s="100">
        <f t="shared" si="11"/>
        <v>9</v>
      </c>
    </row>
    <row r="768" spans="1:7" x14ac:dyDescent="0.2">
      <c r="A768" s="113" t="s">
        <v>1580</v>
      </c>
      <c r="B768" s="114" t="s">
        <v>1581</v>
      </c>
      <c r="C768" s="115" t="s">
        <v>149</v>
      </c>
      <c r="D768" s="116">
        <v>99.19</v>
      </c>
      <c r="E768" s="116">
        <v>98.27</v>
      </c>
      <c r="F768" s="116">
        <v>197.46</v>
      </c>
      <c r="G768" s="100">
        <f t="shared" si="11"/>
        <v>9</v>
      </c>
    </row>
    <row r="769" spans="1:7" x14ac:dyDescent="0.2">
      <c r="A769" s="113" t="s">
        <v>1582</v>
      </c>
      <c r="B769" s="114" t="s">
        <v>1583</v>
      </c>
      <c r="C769" s="115" t="s">
        <v>149</v>
      </c>
      <c r="D769" s="116">
        <v>143.38</v>
      </c>
      <c r="E769" s="116">
        <v>121.19</v>
      </c>
      <c r="F769" s="116">
        <v>264.57</v>
      </c>
      <c r="G769" s="100">
        <f t="shared" si="11"/>
        <v>9</v>
      </c>
    </row>
    <row r="770" spans="1:7" x14ac:dyDescent="0.2">
      <c r="A770" s="113" t="s">
        <v>1584</v>
      </c>
      <c r="B770" s="114" t="s">
        <v>1585</v>
      </c>
      <c r="C770" s="115" t="s">
        <v>149</v>
      </c>
      <c r="D770" s="116">
        <v>120.62</v>
      </c>
      <c r="E770" s="116">
        <v>60.56</v>
      </c>
      <c r="F770" s="116">
        <v>181.18</v>
      </c>
      <c r="G770" s="100">
        <f t="shared" si="11"/>
        <v>9</v>
      </c>
    </row>
    <row r="771" spans="1:7" x14ac:dyDescent="0.2">
      <c r="A771" s="113" t="s">
        <v>1586</v>
      </c>
      <c r="B771" s="114" t="s">
        <v>1587</v>
      </c>
      <c r="C771" s="115" t="s">
        <v>149</v>
      </c>
      <c r="D771" s="116">
        <v>273.20999999999998</v>
      </c>
      <c r="E771" s="116">
        <v>98.27</v>
      </c>
      <c r="F771" s="116">
        <v>371.48</v>
      </c>
      <c r="G771" s="100">
        <f t="shared" si="11"/>
        <v>9</v>
      </c>
    </row>
    <row r="772" spans="1:7" x14ac:dyDescent="0.2">
      <c r="A772" s="113" t="s">
        <v>1588</v>
      </c>
      <c r="B772" s="114" t="s">
        <v>1589</v>
      </c>
      <c r="C772" s="115"/>
      <c r="D772" s="116"/>
      <c r="E772" s="116"/>
      <c r="F772" s="116"/>
      <c r="G772" s="100">
        <f t="shared" si="11"/>
        <v>5</v>
      </c>
    </row>
    <row r="773" spans="1:7" x14ac:dyDescent="0.2">
      <c r="A773" s="113" t="s">
        <v>1590</v>
      </c>
      <c r="B773" s="114" t="s">
        <v>1591</v>
      </c>
      <c r="C773" s="115" t="s">
        <v>149</v>
      </c>
      <c r="D773" s="116">
        <v>120.75</v>
      </c>
      <c r="E773" s="116">
        <v>53.97</v>
      </c>
      <c r="F773" s="116">
        <v>174.72</v>
      </c>
      <c r="G773" s="100">
        <f t="shared" si="11"/>
        <v>9</v>
      </c>
    </row>
    <row r="774" spans="1:7" x14ac:dyDescent="0.2">
      <c r="A774" s="113" t="s">
        <v>1592</v>
      </c>
      <c r="B774" s="114" t="s">
        <v>1593</v>
      </c>
      <c r="C774" s="115" t="s">
        <v>149</v>
      </c>
      <c r="D774" s="116">
        <v>227.82</v>
      </c>
      <c r="E774" s="116">
        <v>101.8</v>
      </c>
      <c r="F774" s="116">
        <v>329.62</v>
      </c>
      <c r="G774" s="100">
        <f t="shared" si="11"/>
        <v>9</v>
      </c>
    </row>
    <row r="775" spans="1:7" x14ac:dyDescent="0.2">
      <c r="A775" s="113" t="s">
        <v>1594</v>
      </c>
      <c r="B775" s="114" t="s">
        <v>1595</v>
      </c>
      <c r="C775" s="115" t="s">
        <v>149</v>
      </c>
      <c r="D775" s="116">
        <v>471.22</v>
      </c>
      <c r="E775" s="116">
        <v>142.38</v>
      </c>
      <c r="F775" s="116">
        <v>613.6</v>
      </c>
      <c r="G775" s="100">
        <f t="shared" si="11"/>
        <v>9</v>
      </c>
    </row>
    <row r="776" spans="1:7" x14ac:dyDescent="0.2">
      <c r="A776" s="113" t="s">
        <v>1596</v>
      </c>
      <c r="B776" s="114" t="s">
        <v>1597</v>
      </c>
      <c r="C776" s="115"/>
      <c r="D776" s="116"/>
      <c r="E776" s="116"/>
      <c r="F776" s="116"/>
      <c r="G776" s="100">
        <f t="shared" si="11"/>
        <v>5</v>
      </c>
    </row>
    <row r="777" spans="1:7" x14ac:dyDescent="0.2">
      <c r="A777" s="113" t="s">
        <v>1598</v>
      </c>
      <c r="B777" s="114" t="s">
        <v>1599</v>
      </c>
      <c r="C777" s="115" t="s">
        <v>149</v>
      </c>
      <c r="D777" s="116">
        <v>31.32</v>
      </c>
      <c r="E777" s="116">
        <v>27.4</v>
      </c>
      <c r="F777" s="116">
        <v>58.72</v>
      </c>
      <c r="G777" s="100">
        <f t="shared" si="11"/>
        <v>9</v>
      </c>
    </row>
    <row r="778" spans="1:7" x14ac:dyDescent="0.2">
      <c r="A778" s="113" t="s">
        <v>55</v>
      </c>
      <c r="B778" s="114" t="s">
        <v>1600</v>
      </c>
      <c r="C778" s="115" t="s">
        <v>149</v>
      </c>
      <c r="D778" s="116">
        <v>42.33</v>
      </c>
      <c r="E778" s="116">
        <v>29.74</v>
      </c>
      <c r="F778" s="116">
        <v>72.069999999999993</v>
      </c>
      <c r="G778" s="100">
        <f t="shared" ref="G778:G841" si="12">LEN(A778)</f>
        <v>9</v>
      </c>
    </row>
    <row r="779" spans="1:7" x14ac:dyDescent="0.2">
      <c r="A779" s="113" t="s">
        <v>1601</v>
      </c>
      <c r="B779" s="114" t="s">
        <v>1602</v>
      </c>
      <c r="C779" s="115" t="s">
        <v>149</v>
      </c>
      <c r="D779" s="116">
        <v>47.52</v>
      </c>
      <c r="E779" s="116">
        <v>31.91</v>
      </c>
      <c r="F779" s="116">
        <v>79.430000000000007</v>
      </c>
      <c r="G779" s="100">
        <f t="shared" si="12"/>
        <v>9</v>
      </c>
    </row>
    <row r="780" spans="1:7" x14ac:dyDescent="0.2">
      <c r="A780" s="113" t="s">
        <v>1603</v>
      </c>
      <c r="B780" s="114" t="s">
        <v>1604</v>
      </c>
      <c r="C780" s="115"/>
      <c r="D780" s="116"/>
      <c r="E780" s="116"/>
      <c r="F780" s="116"/>
      <c r="G780" s="100">
        <f t="shared" si="12"/>
        <v>5</v>
      </c>
    </row>
    <row r="781" spans="1:7" x14ac:dyDescent="0.2">
      <c r="A781" s="113" t="s">
        <v>1605</v>
      </c>
      <c r="B781" s="114" t="s">
        <v>1606</v>
      </c>
      <c r="C781" s="115" t="s">
        <v>149</v>
      </c>
      <c r="D781" s="116">
        <v>38.049999999999997</v>
      </c>
      <c r="E781" s="116">
        <v>29.74</v>
      </c>
      <c r="F781" s="116">
        <v>67.790000000000006</v>
      </c>
      <c r="G781" s="100">
        <f t="shared" si="12"/>
        <v>9</v>
      </c>
    </row>
    <row r="782" spans="1:7" x14ac:dyDescent="0.2">
      <c r="A782" s="113" t="s">
        <v>1607</v>
      </c>
      <c r="B782" s="114" t="s">
        <v>1608</v>
      </c>
      <c r="C782" s="115" t="s">
        <v>149</v>
      </c>
      <c r="D782" s="116">
        <v>47.24</v>
      </c>
      <c r="E782" s="116">
        <v>31.91</v>
      </c>
      <c r="F782" s="116">
        <v>79.150000000000006</v>
      </c>
      <c r="G782" s="100">
        <f t="shared" si="12"/>
        <v>9</v>
      </c>
    </row>
    <row r="783" spans="1:7" x14ac:dyDescent="0.2">
      <c r="A783" s="113" t="s">
        <v>1609</v>
      </c>
      <c r="B783" s="114" t="s">
        <v>1610</v>
      </c>
      <c r="C783" s="115"/>
      <c r="D783" s="116"/>
      <c r="E783" s="116"/>
      <c r="F783" s="116"/>
      <c r="G783" s="100">
        <f t="shared" si="12"/>
        <v>5</v>
      </c>
    </row>
    <row r="784" spans="1:7" ht="30" x14ac:dyDescent="0.2">
      <c r="A784" s="113" t="s">
        <v>1611</v>
      </c>
      <c r="B784" s="114" t="s">
        <v>1612</v>
      </c>
      <c r="C784" s="115" t="s">
        <v>149</v>
      </c>
      <c r="D784" s="116">
        <v>32.81</v>
      </c>
      <c r="E784" s="116">
        <v>27.4</v>
      </c>
      <c r="F784" s="116">
        <v>60.21</v>
      </c>
      <c r="G784" s="100">
        <f t="shared" si="12"/>
        <v>9</v>
      </c>
    </row>
    <row r="785" spans="1:7" ht="30" x14ac:dyDescent="0.2">
      <c r="A785" s="113" t="s">
        <v>1613</v>
      </c>
      <c r="B785" s="114" t="s">
        <v>1614</v>
      </c>
      <c r="C785" s="115" t="s">
        <v>149</v>
      </c>
      <c r="D785" s="116">
        <v>41.22</v>
      </c>
      <c r="E785" s="116">
        <v>29.74</v>
      </c>
      <c r="F785" s="116">
        <v>70.959999999999994</v>
      </c>
      <c r="G785" s="100">
        <f t="shared" si="12"/>
        <v>9</v>
      </c>
    </row>
    <row r="786" spans="1:7" ht="30" x14ac:dyDescent="0.2">
      <c r="A786" s="113" t="s">
        <v>1615</v>
      </c>
      <c r="B786" s="114" t="s">
        <v>1616</v>
      </c>
      <c r="C786" s="115" t="s">
        <v>149</v>
      </c>
      <c r="D786" s="116">
        <v>53.15</v>
      </c>
      <c r="E786" s="116">
        <v>30.41</v>
      </c>
      <c r="F786" s="116">
        <v>83.56</v>
      </c>
      <c r="G786" s="100">
        <f t="shared" si="12"/>
        <v>9</v>
      </c>
    </row>
    <row r="787" spans="1:7" x14ac:dyDescent="0.2">
      <c r="A787" s="113" t="s">
        <v>1617</v>
      </c>
      <c r="B787" s="114" t="s">
        <v>1618</v>
      </c>
      <c r="C787" s="115"/>
      <c r="D787" s="116"/>
      <c r="E787" s="116"/>
      <c r="F787" s="116"/>
      <c r="G787" s="100">
        <f t="shared" si="12"/>
        <v>5</v>
      </c>
    </row>
    <row r="788" spans="1:7" x14ac:dyDescent="0.2">
      <c r="A788" s="113" t="s">
        <v>1619</v>
      </c>
      <c r="B788" s="114" t="s">
        <v>1620</v>
      </c>
      <c r="C788" s="115" t="s">
        <v>149</v>
      </c>
      <c r="D788" s="116">
        <v>47.97</v>
      </c>
      <c r="E788" s="116">
        <v>33.479999999999997</v>
      </c>
      <c r="F788" s="116">
        <v>81.45</v>
      </c>
      <c r="G788" s="100">
        <f t="shared" si="12"/>
        <v>9</v>
      </c>
    </row>
    <row r="789" spans="1:7" x14ac:dyDescent="0.2">
      <c r="A789" s="113" t="s">
        <v>1621</v>
      </c>
      <c r="B789" s="114" t="s">
        <v>1622</v>
      </c>
      <c r="C789" s="115" t="s">
        <v>149</v>
      </c>
      <c r="D789" s="116">
        <v>64.14</v>
      </c>
      <c r="E789" s="116">
        <v>34.32</v>
      </c>
      <c r="F789" s="116">
        <v>98.46</v>
      </c>
      <c r="G789" s="100">
        <f t="shared" si="12"/>
        <v>9</v>
      </c>
    </row>
    <row r="790" spans="1:7" x14ac:dyDescent="0.2">
      <c r="A790" s="113" t="s">
        <v>1623</v>
      </c>
      <c r="B790" s="114" t="s">
        <v>1624</v>
      </c>
      <c r="C790" s="115" t="s">
        <v>149</v>
      </c>
      <c r="D790" s="116">
        <v>53.95</v>
      </c>
      <c r="E790" s="116">
        <v>44.32</v>
      </c>
      <c r="F790" s="116">
        <v>98.27</v>
      </c>
      <c r="G790" s="100">
        <f t="shared" si="12"/>
        <v>9</v>
      </c>
    </row>
    <row r="791" spans="1:7" x14ac:dyDescent="0.2">
      <c r="A791" s="113" t="s">
        <v>1625</v>
      </c>
      <c r="B791" s="114" t="s">
        <v>1626</v>
      </c>
      <c r="C791" s="115" t="s">
        <v>149</v>
      </c>
      <c r="D791" s="116">
        <v>70.77</v>
      </c>
      <c r="E791" s="116">
        <v>47.25</v>
      </c>
      <c r="F791" s="116">
        <v>118.02</v>
      </c>
      <c r="G791" s="100">
        <f t="shared" si="12"/>
        <v>9</v>
      </c>
    </row>
    <row r="792" spans="1:7" x14ac:dyDescent="0.2">
      <c r="A792" s="113" t="s">
        <v>1627</v>
      </c>
      <c r="B792" s="114" t="s">
        <v>1628</v>
      </c>
      <c r="C792" s="115"/>
      <c r="D792" s="116"/>
      <c r="E792" s="116"/>
      <c r="F792" s="116"/>
      <c r="G792" s="100">
        <f t="shared" si="12"/>
        <v>5</v>
      </c>
    </row>
    <row r="793" spans="1:7" ht="30" x14ac:dyDescent="0.2">
      <c r="A793" s="113" t="s">
        <v>1629</v>
      </c>
      <c r="B793" s="114" t="s">
        <v>1630</v>
      </c>
      <c r="C793" s="115" t="s">
        <v>149</v>
      </c>
      <c r="D793" s="116">
        <v>88.57</v>
      </c>
      <c r="E793" s="116">
        <v>12.98</v>
      </c>
      <c r="F793" s="116">
        <v>101.55</v>
      </c>
      <c r="G793" s="100">
        <f t="shared" si="12"/>
        <v>9</v>
      </c>
    </row>
    <row r="794" spans="1:7" ht="30" x14ac:dyDescent="0.2">
      <c r="A794" s="113" t="s">
        <v>1631</v>
      </c>
      <c r="B794" s="114" t="s">
        <v>1632</v>
      </c>
      <c r="C794" s="115" t="s">
        <v>149</v>
      </c>
      <c r="D794" s="116">
        <v>104.5</v>
      </c>
      <c r="E794" s="116">
        <v>13.32</v>
      </c>
      <c r="F794" s="116">
        <v>117.82</v>
      </c>
      <c r="G794" s="100">
        <f t="shared" si="12"/>
        <v>9</v>
      </c>
    </row>
    <row r="795" spans="1:7" ht="30" x14ac:dyDescent="0.2">
      <c r="A795" s="113" t="s">
        <v>1633</v>
      </c>
      <c r="B795" s="114" t="s">
        <v>1634</v>
      </c>
      <c r="C795" s="115" t="s">
        <v>149</v>
      </c>
      <c r="D795" s="116">
        <v>132.65</v>
      </c>
      <c r="E795" s="116">
        <v>13.49</v>
      </c>
      <c r="F795" s="116">
        <v>146.13999999999999</v>
      </c>
      <c r="G795" s="100">
        <f t="shared" si="12"/>
        <v>9</v>
      </c>
    </row>
    <row r="796" spans="1:7" ht="30" x14ac:dyDescent="0.2">
      <c r="A796" s="113" t="s">
        <v>1635</v>
      </c>
      <c r="B796" s="114" t="s">
        <v>1636</v>
      </c>
      <c r="C796" s="115" t="s">
        <v>149</v>
      </c>
      <c r="D796" s="116">
        <v>167.84</v>
      </c>
      <c r="E796" s="116">
        <v>13.99</v>
      </c>
      <c r="F796" s="116">
        <v>181.83</v>
      </c>
      <c r="G796" s="100">
        <f t="shared" si="12"/>
        <v>9</v>
      </c>
    </row>
    <row r="797" spans="1:7" x14ac:dyDescent="0.2">
      <c r="A797" s="113" t="s">
        <v>1637</v>
      </c>
      <c r="B797" s="114" t="s">
        <v>1638</v>
      </c>
      <c r="C797" s="115"/>
      <c r="D797" s="116"/>
      <c r="E797" s="116"/>
      <c r="F797" s="116"/>
      <c r="G797" s="100">
        <f t="shared" si="12"/>
        <v>5</v>
      </c>
    </row>
    <row r="798" spans="1:7" x14ac:dyDescent="0.2">
      <c r="A798" s="113" t="s">
        <v>53</v>
      </c>
      <c r="B798" s="114" t="s">
        <v>1639</v>
      </c>
      <c r="C798" s="115" t="s">
        <v>228</v>
      </c>
      <c r="D798" s="116">
        <v>951.03</v>
      </c>
      <c r="E798" s="116">
        <v>707.26</v>
      </c>
      <c r="F798" s="116">
        <v>1658.29</v>
      </c>
      <c r="G798" s="100">
        <f t="shared" si="12"/>
        <v>9</v>
      </c>
    </row>
    <row r="799" spans="1:7" x14ac:dyDescent="0.2">
      <c r="A799" s="113" t="s">
        <v>1640</v>
      </c>
      <c r="B799" s="114" t="s">
        <v>1641</v>
      </c>
      <c r="C799" s="115" t="s">
        <v>205</v>
      </c>
      <c r="D799" s="116">
        <v>3.28</v>
      </c>
      <c r="E799" s="116">
        <v>6.4</v>
      </c>
      <c r="F799" s="116">
        <v>9.68</v>
      </c>
      <c r="G799" s="100">
        <f t="shared" si="12"/>
        <v>9</v>
      </c>
    </row>
    <row r="800" spans="1:7" x14ac:dyDescent="0.2">
      <c r="A800" s="113" t="s">
        <v>1642</v>
      </c>
      <c r="B800" s="114" t="s">
        <v>1643</v>
      </c>
      <c r="C800" s="115"/>
      <c r="D800" s="116"/>
      <c r="E800" s="116"/>
      <c r="F800" s="116"/>
      <c r="G800" s="100">
        <f t="shared" si="12"/>
        <v>5</v>
      </c>
    </row>
    <row r="801" spans="1:7" x14ac:dyDescent="0.2">
      <c r="A801" s="113" t="s">
        <v>28387</v>
      </c>
      <c r="B801" s="114" t="s">
        <v>28388</v>
      </c>
      <c r="C801" s="115" t="s">
        <v>149</v>
      </c>
      <c r="D801" s="116">
        <v>132.30000000000001</v>
      </c>
      <c r="E801" s="116">
        <v>67.28</v>
      </c>
      <c r="F801" s="116">
        <v>199.58</v>
      </c>
      <c r="G801" s="100">
        <f t="shared" si="12"/>
        <v>9</v>
      </c>
    </row>
    <row r="802" spans="1:7" x14ac:dyDescent="0.2">
      <c r="A802" s="113" t="s">
        <v>1644</v>
      </c>
      <c r="B802" s="114" t="s">
        <v>1645</v>
      </c>
      <c r="C802" s="115" t="s">
        <v>149</v>
      </c>
      <c r="D802" s="116">
        <v>119.66</v>
      </c>
      <c r="E802" s="116">
        <v>55.84</v>
      </c>
      <c r="F802" s="116">
        <v>175.5</v>
      </c>
      <c r="G802" s="100">
        <f t="shared" si="12"/>
        <v>9</v>
      </c>
    </row>
    <row r="803" spans="1:7" x14ac:dyDescent="0.2">
      <c r="A803" s="113" t="s">
        <v>1646</v>
      </c>
      <c r="B803" s="114" t="s">
        <v>1647</v>
      </c>
      <c r="C803" s="115" t="s">
        <v>149</v>
      </c>
      <c r="D803" s="116">
        <v>135</v>
      </c>
      <c r="E803" s="116">
        <v>55.83</v>
      </c>
      <c r="F803" s="116">
        <v>190.83</v>
      </c>
      <c r="G803" s="100">
        <f t="shared" si="12"/>
        <v>9</v>
      </c>
    </row>
    <row r="804" spans="1:7" ht="30" x14ac:dyDescent="0.2">
      <c r="A804" s="113" t="s">
        <v>1648</v>
      </c>
      <c r="B804" s="114" t="s">
        <v>1649</v>
      </c>
      <c r="C804" s="115" t="s">
        <v>149</v>
      </c>
      <c r="D804" s="116">
        <v>1519.12</v>
      </c>
      <c r="E804" s="116">
        <v>151.46</v>
      </c>
      <c r="F804" s="116">
        <v>1670.58</v>
      </c>
      <c r="G804" s="100">
        <f t="shared" si="12"/>
        <v>9</v>
      </c>
    </row>
    <row r="805" spans="1:7" x14ac:dyDescent="0.2">
      <c r="A805" s="113" t="s">
        <v>1650</v>
      </c>
      <c r="B805" s="114" t="s">
        <v>1651</v>
      </c>
      <c r="C805" s="115" t="s">
        <v>149</v>
      </c>
      <c r="D805" s="116">
        <v>1043.23</v>
      </c>
      <c r="E805" s="116">
        <v>100.57</v>
      </c>
      <c r="F805" s="116">
        <v>1143.8</v>
      </c>
      <c r="G805" s="100">
        <f t="shared" si="12"/>
        <v>9</v>
      </c>
    </row>
    <row r="806" spans="1:7" x14ac:dyDescent="0.2">
      <c r="A806" s="113" t="s">
        <v>1652</v>
      </c>
      <c r="B806" s="114" t="s">
        <v>1653</v>
      </c>
      <c r="C806" s="115"/>
      <c r="D806" s="116"/>
      <c r="E806" s="116"/>
      <c r="F806" s="116"/>
      <c r="G806" s="100">
        <f t="shared" si="12"/>
        <v>5</v>
      </c>
    </row>
    <row r="807" spans="1:7" x14ac:dyDescent="0.2">
      <c r="A807" s="113" t="s">
        <v>1654</v>
      </c>
      <c r="B807" s="114" t="s">
        <v>1655</v>
      </c>
      <c r="C807" s="115" t="s">
        <v>149</v>
      </c>
      <c r="D807" s="116">
        <v>806.72</v>
      </c>
      <c r="E807" s="116">
        <v>65.13</v>
      </c>
      <c r="F807" s="116">
        <v>871.85</v>
      </c>
      <c r="G807" s="100">
        <f t="shared" si="12"/>
        <v>9</v>
      </c>
    </row>
    <row r="808" spans="1:7" x14ac:dyDescent="0.2">
      <c r="A808" s="113" t="s">
        <v>1656</v>
      </c>
      <c r="B808" s="114" t="s">
        <v>1657</v>
      </c>
      <c r="C808" s="115" t="s">
        <v>149</v>
      </c>
      <c r="D808" s="116">
        <v>220.27</v>
      </c>
      <c r="E808" s="116"/>
      <c r="F808" s="116">
        <v>220.27</v>
      </c>
      <c r="G808" s="100">
        <f t="shared" si="12"/>
        <v>9</v>
      </c>
    </row>
    <row r="809" spans="1:7" ht="30" x14ac:dyDescent="0.2">
      <c r="A809" s="113" t="s">
        <v>1658</v>
      </c>
      <c r="B809" s="114" t="s">
        <v>1659</v>
      </c>
      <c r="C809" s="115" t="s">
        <v>149</v>
      </c>
      <c r="D809" s="116">
        <v>601.58000000000004</v>
      </c>
      <c r="E809" s="116"/>
      <c r="F809" s="116">
        <v>601.58000000000004</v>
      </c>
      <c r="G809" s="100">
        <f t="shared" si="12"/>
        <v>9</v>
      </c>
    </row>
    <row r="810" spans="1:7" ht="30" x14ac:dyDescent="0.2">
      <c r="A810" s="113" t="s">
        <v>1660</v>
      </c>
      <c r="B810" s="114" t="s">
        <v>1661</v>
      </c>
      <c r="C810" s="115" t="s">
        <v>149</v>
      </c>
      <c r="D810" s="116">
        <v>932.38</v>
      </c>
      <c r="E810" s="116">
        <v>65.13</v>
      </c>
      <c r="F810" s="116">
        <v>997.51</v>
      </c>
      <c r="G810" s="100">
        <f t="shared" si="12"/>
        <v>9</v>
      </c>
    </row>
    <row r="811" spans="1:7" ht="30" x14ac:dyDescent="0.2">
      <c r="A811" s="113" t="s">
        <v>1662</v>
      </c>
      <c r="B811" s="114" t="s">
        <v>1663</v>
      </c>
      <c r="C811" s="115" t="s">
        <v>149</v>
      </c>
      <c r="D811" s="116">
        <v>131.34</v>
      </c>
      <c r="E811" s="116"/>
      <c r="F811" s="116">
        <v>131.34</v>
      </c>
      <c r="G811" s="100">
        <f t="shared" si="12"/>
        <v>9</v>
      </c>
    </row>
    <row r="812" spans="1:7" ht="30" x14ac:dyDescent="0.2">
      <c r="A812" s="113" t="s">
        <v>1664</v>
      </c>
      <c r="B812" s="114" t="s">
        <v>1665</v>
      </c>
      <c r="C812" s="115" t="s">
        <v>149</v>
      </c>
      <c r="D812" s="116">
        <v>179.69</v>
      </c>
      <c r="E812" s="116"/>
      <c r="F812" s="116">
        <v>179.69</v>
      </c>
      <c r="G812" s="100">
        <f t="shared" si="12"/>
        <v>9</v>
      </c>
    </row>
    <row r="813" spans="1:7" ht="30" x14ac:dyDescent="0.2">
      <c r="A813" s="113" t="s">
        <v>1666</v>
      </c>
      <c r="B813" s="114" t="s">
        <v>1667</v>
      </c>
      <c r="C813" s="115" t="s">
        <v>149</v>
      </c>
      <c r="D813" s="116">
        <v>150.96</v>
      </c>
      <c r="E813" s="116"/>
      <c r="F813" s="116">
        <v>150.96</v>
      </c>
      <c r="G813" s="100">
        <f t="shared" si="12"/>
        <v>9</v>
      </c>
    </row>
    <row r="814" spans="1:7" ht="30" x14ac:dyDescent="0.2">
      <c r="A814" s="113" t="s">
        <v>1668</v>
      </c>
      <c r="B814" s="114" t="s">
        <v>1669</v>
      </c>
      <c r="C814" s="115" t="s">
        <v>149</v>
      </c>
      <c r="D814" s="116">
        <v>165.54</v>
      </c>
      <c r="E814" s="116"/>
      <c r="F814" s="116">
        <v>165.54</v>
      </c>
      <c r="G814" s="100">
        <f t="shared" si="12"/>
        <v>9</v>
      </c>
    </row>
    <row r="815" spans="1:7" ht="30" x14ac:dyDescent="0.2">
      <c r="A815" s="113" t="s">
        <v>1670</v>
      </c>
      <c r="B815" s="114" t="s">
        <v>1671</v>
      </c>
      <c r="C815" s="115" t="s">
        <v>149</v>
      </c>
      <c r="D815" s="116">
        <v>153.94999999999999</v>
      </c>
      <c r="E815" s="116"/>
      <c r="F815" s="116">
        <v>153.94999999999999</v>
      </c>
      <c r="G815" s="100">
        <f t="shared" si="12"/>
        <v>9</v>
      </c>
    </row>
    <row r="816" spans="1:7" ht="30" x14ac:dyDescent="0.2">
      <c r="A816" s="113" t="s">
        <v>1672</v>
      </c>
      <c r="B816" s="114" t="s">
        <v>1673</v>
      </c>
      <c r="C816" s="115" t="s">
        <v>149</v>
      </c>
      <c r="D816" s="116">
        <v>122.43</v>
      </c>
      <c r="E816" s="116"/>
      <c r="F816" s="116">
        <v>122.43</v>
      </c>
      <c r="G816" s="100">
        <f t="shared" si="12"/>
        <v>9</v>
      </c>
    </row>
    <row r="817" spans="1:7" ht="30" x14ac:dyDescent="0.2">
      <c r="A817" s="113" t="s">
        <v>1674</v>
      </c>
      <c r="B817" s="114" t="s">
        <v>1675</v>
      </c>
      <c r="C817" s="115" t="s">
        <v>149</v>
      </c>
      <c r="D817" s="116">
        <v>165.79</v>
      </c>
      <c r="E817" s="116"/>
      <c r="F817" s="116">
        <v>165.79</v>
      </c>
      <c r="G817" s="100">
        <f t="shared" si="12"/>
        <v>9</v>
      </c>
    </row>
    <row r="818" spans="1:7" ht="30" x14ac:dyDescent="0.2">
      <c r="A818" s="113" t="s">
        <v>1676</v>
      </c>
      <c r="B818" s="114" t="s">
        <v>1677</v>
      </c>
      <c r="C818" s="115" t="s">
        <v>149</v>
      </c>
      <c r="D818" s="116">
        <v>132.54</v>
      </c>
      <c r="E818" s="116"/>
      <c r="F818" s="116">
        <v>132.54</v>
      </c>
      <c r="G818" s="100">
        <f t="shared" si="12"/>
        <v>9</v>
      </c>
    </row>
    <row r="819" spans="1:7" ht="30" x14ac:dyDescent="0.2">
      <c r="A819" s="113" t="s">
        <v>1678</v>
      </c>
      <c r="B819" s="114" t="s">
        <v>1679</v>
      </c>
      <c r="C819" s="115" t="s">
        <v>149</v>
      </c>
      <c r="D819" s="116">
        <v>204.02</v>
      </c>
      <c r="E819" s="116"/>
      <c r="F819" s="116">
        <v>204.02</v>
      </c>
      <c r="G819" s="100">
        <f t="shared" si="12"/>
        <v>9</v>
      </c>
    </row>
    <row r="820" spans="1:7" ht="30" x14ac:dyDescent="0.2">
      <c r="A820" s="113" t="s">
        <v>1680</v>
      </c>
      <c r="B820" s="114" t="s">
        <v>1681</v>
      </c>
      <c r="C820" s="115" t="s">
        <v>149</v>
      </c>
      <c r="D820" s="116">
        <v>191.6</v>
      </c>
      <c r="E820" s="116"/>
      <c r="F820" s="116">
        <v>191.6</v>
      </c>
      <c r="G820" s="100">
        <f t="shared" si="12"/>
        <v>9</v>
      </c>
    </row>
    <row r="821" spans="1:7" ht="30" x14ac:dyDescent="0.2">
      <c r="A821" s="113" t="s">
        <v>1682</v>
      </c>
      <c r="B821" s="114" t="s">
        <v>1683</v>
      </c>
      <c r="C821" s="115" t="s">
        <v>149</v>
      </c>
      <c r="D821" s="116">
        <v>815.08</v>
      </c>
      <c r="E821" s="116"/>
      <c r="F821" s="116">
        <v>815.08</v>
      </c>
      <c r="G821" s="100">
        <f t="shared" si="12"/>
        <v>9</v>
      </c>
    </row>
    <row r="822" spans="1:7" ht="30" x14ac:dyDescent="0.2">
      <c r="A822" s="113" t="s">
        <v>1684</v>
      </c>
      <c r="B822" s="114" t="s">
        <v>1685</v>
      </c>
      <c r="C822" s="115" t="s">
        <v>149</v>
      </c>
      <c r="D822" s="116">
        <v>745.5</v>
      </c>
      <c r="E822" s="116"/>
      <c r="F822" s="116">
        <v>745.5</v>
      </c>
      <c r="G822" s="100">
        <f t="shared" si="12"/>
        <v>9</v>
      </c>
    </row>
    <row r="823" spans="1:7" ht="30" x14ac:dyDescent="0.2">
      <c r="A823" s="113" t="s">
        <v>1686</v>
      </c>
      <c r="B823" s="114" t="s">
        <v>1687</v>
      </c>
      <c r="C823" s="115" t="s">
        <v>149</v>
      </c>
      <c r="D823" s="116">
        <v>1330.01</v>
      </c>
      <c r="E823" s="116"/>
      <c r="F823" s="116">
        <v>1330.01</v>
      </c>
      <c r="G823" s="100">
        <f t="shared" si="12"/>
        <v>9</v>
      </c>
    </row>
    <row r="824" spans="1:7" x14ac:dyDescent="0.2">
      <c r="A824" s="113" t="s">
        <v>1688</v>
      </c>
      <c r="B824" s="114" t="s">
        <v>1689</v>
      </c>
      <c r="C824" s="115" t="s">
        <v>149</v>
      </c>
      <c r="D824" s="116">
        <v>290.57</v>
      </c>
      <c r="E824" s="116">
        <v>60.43</v>
      </c>
      <c r="F824" s="116">
        <v>351</v>
      </c>
      <c r="G824" s="100">
        <f t="shared" si="12"/>
        <v>9</v>
      </c>
    </row>
    <row r="825" spans="1:7" ht="30" x14ac:dyDescent="0.2">
      <c r="A825" s="113" t="s">
        <v>1690</v>
      </c>
      <c r="B825" s="114" t="s">
        <v>1691</v>
      </c>
      <c r="C825" s="115" t="s">
        <v>149</v>
      </c>
      <c r="D825" s="116">
        <v>251.36</v>
      </c>
      <c r="E825" s="116"/>
      <c r="F825" s="116">
        <v>251.36</v>
      </c>
      <c r="G825" s="100">
        <f t="shared" si="12"/>
        <v>9</v>
      </c>
    </row>
    <row r="826" spans="1:7" ht="30" x14ac:dyDescent="0.2">
      <c r="A826" s="113" t="s">
        <v>1692</v>
      </c>
      <c r="B826" s="114" t="s">
        <v>1693</v>
      </c>
      <c r="C826" s="115" t="s">
        <v>149</v>
      </c>
      <c r="D826" s="116">
        <v>247.88</v>
      </c>
      <c r="E826" s="116"/>
      <c r="F826" s="116">
        <v>247.88</v>
      </c>
      <c r="G826" s="100">
        <f t="shared" si="12"/>
        <v>9</v>
      </c>
    </row>
    <row r="827" spans="1:7" ht="30" x14ac:dyDescent="0.2">
      <c r="A827" s="113" t="s">
        <v>1694</v>
      </c>
      <c r="B827" s="114" t="s">
        <v>1695</v>
      </c>
      <c r="C827" s="115" t="s">
        <v>149</v>
      </c>
      <c r="D827" s="116">
        <v>247.31</v>
      </c>
      <c r="E827" s="116"/>
      <c r="F827" s="116">
        <v>247.31</v>
      </c>
      <c r="G827" s="100">
        <f t="shared" si="12"/>
        <v>9</v>
      </c>
    </row>
    <row r="828" spans="1:7" ht="30" x14ac:dyDescent="0.2">
      <c r="A828" s="113" t="s">
        <v>1696</v>
      </c>
      <c r="B828" s="114" t="s">
        <v>1697</v>
      </c>
      <c r="C828" s="115" t="s">
        <v>149</v>
      </c>
      <c r="D828" s="116">
        <v>212.59</v>
      </c>
      <c r="E828" s="116"/>
      <c r="F828" s="116">
        <v>212.59</v>
      </c>
      <c r="G828" s="100">
        <f t="shared" si="12"/>
        <v>9</v>
      </c>
    </row>
    <row r="829" spans="1:7" ht="30" x14ac:dyDescent="0.2">
      <c r="A829" s="113" t="s">
        <v>1698</v>
      </c>
      <c r="B829" s="114" t="s">
        <v>1699</v>
      </c>
      <c r="C829" s="115" t="s">
        <v>149</v>
      </c>
      <c r="D829" s="116">
        <v>219.12</v>
      </c>
      <c r="E829" s="116"/>
      <c r="F829" s="116">
        <v>219.12</v>
      </c>
      <c r="G829" s="100">
        <f t="shared" si="12"/>
        <v>9</v>
      </c>
    </row>
    <row r="830" spans="1:7" ht="30" x14ac:dyDescent="0.2">
      <c r="A830" s="113" t="s">
        <v>1700</v>
      </c>
      <c r="B830" s="114" t="s">
        <v>1701</v>
      </c>
      <c r="C830" s="115" t="s">
        <v>149</v>
      </c>
      <c r="D830" s="116">
        <v>218.75</v>
      </c>
      <c r="E830" s="116"/>
      <c r="F830" s="116">
        <v>218.75</v>
      </c>
      <c r="G830" s="100">
        <f t="shared" si="12"/>
        <v>9</v>
      </c>
    </row>
    <row r="831" spans="1:7" x14ac:dyDescent="0.2">
      <c r="A831" s="113" t="s">
        <v>1702</v>
      </c>
      <c r="B831" s="114" t="s">
        <v>1703</v>
      </c>
      <c r="C831" s="115"/>
      <c r="D831" s="116"/>
      <c r="E831" s="116"/>
      <c r="F831" s="116"/>
      <c r="G831" s="100">
        <f t="shared" si="12"/>
        <v>5</v>
      </c>
    </row>
    <row r="832" spans="1:7" x14ac:dyDescent="0.2">
      <c r="A832" s="113" t="s">
        <v>1704</v>
      </c>
      <c r="B832" s="114" t="s">
        <v>1705</v>
      </c>
      <c r="C832" s="115" t="s">
        <v>149</v>
      </c>
      <c r="D832" s="116">
        <v>101</v>
      </c>
      <c r="E832" s="116">
        <v>108.23</v>
      </c>
      <c r="F832" s="116">
        <v>209.23</v>
      </c>
      <c r="G832" s="100">
        <f t="shared" si="12"/>
        <v>9</v>
      </c>
    </row>
    <row r="833" spans="1:7" x14ac:dyDescent="0.2">
      <c r="A833" s="113" t="s">
        <v>1706</v>
      </c>
      <c r="B833" s="114" t="s">
        <v>1707</v>
      </c>
      <c r="C833" s="115"/>
      <c r="D833" s="116"/>
      <c r="E833" s="116"/>
      <c r="F833" s="116"/>
      <c r="G833" s="100">
        <f t="shared" si="12"/>
        <v>5</v>
      </c>
    </row>
    <row r="834" spans="1:7" x14ac:dyDescent="0.2">
      <c r="A834" s="113" t="s">
        <v>1708</v>
      </c>
      <c r="B834" s="114" t="s">
        <v>1709</v>
      </c>
      <c r="C834" s="115" t="s">
        <v>149</v>
      </c>
      <c r="D834" s="116"/>
      <c r="E834" s="116">
        <v>37.4</v>
      </c>
      <c r="F834" s="116">
        <v>37.4</v>
      </c>
      <c r="G834" s="100">
        <f t="shared" si="12"/>
        <v>9</v>
      </c>
    </row>
    <row r="835" spans="1:7" x14ac:dyDescent="0.2">
      <c r="A835" s="113" t="s">
        <v>1710</v>
      </c>
      <c r="B835" s="114" t="s">
        <v>1711</v>
      </c>
      <c r="C835" s="115" t="s">
        <v>97</v>
      </c>
      <c r="D835" s="116">
        <v>2.4900000000000002</v>
      </c>
      <c r="E835" s="116">
        <v>5.13</v>
      </c>
      <c r="F835" s="116">
        <v>7.62</v>
      </c>
      <c r="G835" s="100">
        <f t="shared" si="12"/>
        <v>9</v>
      </c>
    </row>
    <row r="836" spans="1:7" ht="30" x14ac:dyDescent="0.2">
      <c r="A836" s="113" t="s">
        <v>1712</v>
      </c>
      <c r="B836" s="114" t="s">
        <v>1713</v>
      </c>
      <c r="C836" s="115" t="s">
        <v>97</v>
      </c>
      <c r="D836" s="116">
        <v>2.96</v>
      </c>
      <c r="E836" s="116">
        <v>5.13</v>
      </c>
      <c r="F836" s="116">
        <v>8.09</v>
      </c>
      <c r="G836" s="100">
        <f t="shared" si="12"/>
        <v>9</v>
      </c>
    </row>
    <row r="837" spans="1:7" ht="30" x14ac:dyDescent="0.2">
      <c r="A837" s="113" t="s">
        <v>1714</v>
      </c>
      <c r="B837" s="114" t="s">
        <v>1715</v>
      </c>
      <c r="C837" s="115" t="s">
        <v>97</v>
      </c>
      <c r="D837" s="116">
        <v>3.6</v>
      </c>
      <c r="E837" s="116">
        <v>5.13</v>
      </c>
      <c r="F837" s="116">
        <v>8.73</v>
      </c>
      <c r="G837" s="100">
        <f t="shared" si="12"/>
        <v>9</v>
      </c>
    </row>
    <row r="838" spans="1:7" ht="30" x14ac:dyDescent="0.2">
      <c r="A838" s="113" t="s">
        <v>1716</v>
      </c>
      <c r="B838" s="114" t="s">
        <v>1717</v>
      </c>
      <c r="C838" s="115" t="s">
        <v>97</v>
      </c>
      <c r="D838" s="116">
        <v>3.82</v>
      </c>
      <c r="E838" s="116">
        <v>5.13</v>
      </c>
      <c r="F838" s="116">
        <v>8.9499999999999993</v>
      </c>
      <c r="G838" s="100">
        <f t="shared" si="12"/>
        <v>9</v>
      </c>
    </row>
    <row r="839" spans="1:7" ht="30" x14ac:dyDescent="0.2">
      <c r="A839" s="113" t="s">
        <v>1718</v>
      </c>
      <c r="B839" s="114" t="s">
        <v>1719</v>
      </c>
      <c r="C839" s="115" t="s">
        <v>97</v>
      </c>
      <c r="D839" s="116">
        <v>5.05</v>
      </c>
      <c r="E839" s="116">
        <v>5.13</v>
      </c>
      <c r="F839" s="116">
        <v>10.18</v>
      </c>
      <c r="G839" s="100">
        <f t="shared" si="12"/>
        <v>9</v>
      </c>
    </row>
    <row r="840" spans="1:7" x14ac:dyDescent="0.2">
      <c r="A840" s="113" t="s">
        <v>1720</v>
      </c>
      <c r="B840" s="114" t="s">
        <v>1721</v>
      </c>
      <c r="C840" s="115"/>
      <c r="D840" s="116"/>
      <c r="E840" s="116"/>
      <c r="F840" s="116"/>
      <c r="G840" s="100">
        <f t="shared" si="12"/>
        <v>2</v>
      </c>
    </row>
    <row r="841" spans="1:7" x14ac:dyDescent="0.2">
      <c r="A841" s="113" t="s">
        <v>1722</v>
      </c>
      <c r="B841" s="114" t="s">
        <v>1723</v>
      </c>
      <c r="C841" s="115"/>
      <c r="D841" s="116"/>
      <c r="E841" s="116"/>
      <c r="F841" s="116"/>
      <c r="G841" s="100">
        <f t="shared" si="12"/>
        <v>5</v>
      </c>
    </row>
    <row r="842" spans="1:7" x14ac:dyDescent="0.2">
      <c r="A842" s="113" t="s">
        <v>1724</v>
      </c>
      <c r="B842" s="114" t="s">
        <v>1725</v>
      </c>
      <c r="C842" s="115" t="s">
        <v>149</v>
      </c>
      <c r="D842" s="116">
        <v>97.88</v>
      </c>
      <c r="E842" s="116">
        <v>46.75</v>
      </c>
      <c r="F842" s="116">
        <v>144.63</v>
      </c>
      <c r="G842" s="100">
        <f t="shared" ref="G842:G905" si="13">LEN(A842)</f>
        <v>9</v>
      </c>
    </row>
    <row r="843" spans="1:7" ht="30" x14ac:dyDescent="0.2">
      <c r="A843" s="113" t="s">
        <v>1726</v>
      </c>
      <c r="B843" s="114" t="s">
        <v>1727</v>
      </c>
      <c r="C843" s="115" t="s">
        <v>149</v>
      </c>
      <c r="D843" s="116">
        <v>105.04</v>
      </c>
      <c r="E843" s="116">
        <v>48.62</v>
      </c>
      <c r="F843" s="116">
        <v>153.66</v>
      </c>
      <c r="G843" s="100">
        <f t="shared" si="13"/>
        <v>9</v>
      </c>
    </row>
    <row r="844" spans="1:7" ht="30" x14ac:dyDescent="0.2">
      <c r="A844" s="113" t="s">
        <v>1728</v>
      </c>
      <c r="B844" s="114" t="s">
        <v>1729</v>
      </c>
      <c r="C844" s="115" t="s">
        <v>149</v>
      </c>
      <c r="D844" s="116">
        <v>112.21</v>
      </c>
      <c r="E844" s="116">
        <v>50.49</v>
      </c>
      <c r="F844" s="116">
        <v>162.69999999999999</v>
      </c>
      <c r="G844" s="100">
        <f t="shared" si="13"/>
        <v>9</v>
      </c>
    </row>
    <row r="845" spans="1:7" ht="30" x14ac:dyDescent="0.2">
      <c r="A845" s="113" t="s">
        <v>1730</v>
      </c>
      <c r="B845" s="114" t="s">
        <v>1731</v>
      </c>
      <c r="C845" s="115" t="s">
        <v>149</v>
      </c>
      <c r="D845" s="116">
        <v>123.13</v>
      </c>
      <c r="E845" s="116">
        <v>54.23</v>
      </c>
      <c r="F845" s="116">
        <v>177.36</v>
      </c>
      <c r="G845" s="100">
        <f t="shared" si="13"/>
        <v>9</v>
      </c>
    </row>
    <row r="846" spans="1:7" ht="30" x14ac:dyDescent="0.2">
      <c r="A846" s="113" t="s">
        <v>1732</v>
      </c>
      <c r="B846" s="114" t="s">
        <v>1733</v>
      </c>
      <c r="C846" s="115" t="s">
        <v>149</v>
      </c>
      <c r="D846" s="116">
        <v>66.88</v>
      </c>
      <c r="E846" s="116">
        <v>35.53</v>
      </c>
      <c r="F846" s="116">
        <v>102.41</v>
      </c>
      <c r="G846" s="100">
        <f t="shared" si="13"/>
        <v>9</v>
      </c>
    </row>
    <row r="847" spans="1:7" ht="30" x14ac:dyDescent="0.2">
      <c r="A847" s="113" t="s">
        <v>1734</v>
      </c>
      <c r="B847" s="114" t="s">
        <v>1735</v>
      </c>
      <c r="C847" s="115" t="s">
        <v>149</v>
      </c>
      <c r="D847" s="116">
        <v>74.05</v>
      </c>
      <c r="E847" s="116">
        <v>37.4</v>
      </c>
      <c r="F847" s="116">
        <v>111.45</v>
      </c>
      <c r="G847" s="100">
        <f t="shared" si="13"/>
        <v>9</v>
      </c>
    </row>
    <row r="848" spans="1:7" ht="30" x14ac:dyDescent="0.2">
      <c r="A848" s="113" t="s">
        <v>1736</v>
      </c>
      <c r="B848" s="114" t="s">
        <v>1737</v>
      </c>
      <c r="C848" s="115" t="s">
        <v>149</v>
      </c>
      <c r="D848" s="116">
        <v>81.209999999999994</v>
      </c>
      <c r="E848" s="116">
        <v>39.270000000000003</v>
      </c>
      <c r="F848" s="116">
        <v>120.48</v>
      </c>
      <c r="G848" s="100">
        <f t="shared" si="13"/>
        <v>9</v>
      </c>
    </row>
    <row r="849" spans="1:7" ht="30" x14ac:dyDescent="0.2">
      <c r="A849" s="113" t="s">
        <v>1738</v>
      </c>
      <c r="B849" s="114" t="s">
        <v>1739</v>
      </c>
      <c r="C849" s="115" t="s">
        <v>149</v>
      </c>
      <c r="D849" s="116">
        <v>88.73</v>
      </c>
      <c r="E849" s="116">
        <v>43.01</v>
      </c>
      <c r="F849" s="116">
        <v>131.74</v>
      </c>
      <c r="G849" s="100">
        <f t="shared" si="13"/>
        <v>9</v>
      </c>
    </row>
    <row r="850" spans="1:7" x14ac:dyDescent="0.2">
      <c r="A850" s="113" t="s">
        <v>1740</v>
      </c>
      <c r="B850" s="114" t="s">
        <v>1741</v>
      </c>
      <c r="C850" s="115" t="s">
        <v>149</v>
      </c>
      <c r="D850" s="116">
        <v>75.53</v>
      </c>
      <c r="E850" s="116">
        <v>44.88</v>
      </c>
      <c r="F850" s="116">
        <v>120.41</v>
      </c>
      <c r="G850" s="100">
        <f t="shared" si="13"/>
        <v>9</v>
      </c>
    </row>
    <row r="851" spans="1:7" x14ac:dyDescent="0.2">
      <c r="A851" s="113" t="s">
        <v>1742</v>
      </c>
      <c r="B851" s="114" t="s">
        <v>1743</v>
      </c>
      <c r="C851" s="115" t="s">
        <v>149</v>
      </c>
      <c r="D851" s="116">
        <v>56.5</v>
      </c>
      <c r="E851" s="116">
        <v>33.659999999999997</v>
      </c>
      <c r="F851" s="116">
        <v>90.16</v>
      </c>
      <c r="G851" s="100">
        <f t="shared" si="13"/>
        <v>9</v>
      </c>
    </row>
    <row r="852" spans="1:7" x14ac:dyDescent="0.2">
      <c r="A852" s="113" t="s">
        <v>1744</v>
      </c>
      <c r="B852" s="114" t="s">
        <v>1745</v>
      </c>
      <c r="C852" s="115" t="s">
        <v>149</v>
      </c>
      <c r="D852" s="116">
        <v>69.14</v>
      </c>
      <c r="E852" s="116">
        <v>24.31</v>
      </c>
      <c r="F852" s="116">
        <v>93.45</v>
      </c>
      <c r="G852" s="100">
        <f t="shared" si="13"/>
        <v>9</v>
      </c>
    </row>
    <row r="853" spans="1:7" ht="30" x14ac:dyDescent="0.2">
      <c r="A853" s="113" t="s">
        <v>1746</v>
      </c>
      <c r="B853" s="114" t="s">
        <v>1747</v>
      </c>
      <c r="C853" s="115" t="s">
        <v>149</v>
      </c>
      <c r="D853" s="116">
        <v>21.27</v>
      </c>
      <c r="E853" s="116">
        <v>4.7699999999999996</v>
      </c>
      <c r="F853" s="116">
        <v>26.04</v>
      </c>
      <c r="G853" s="100">
        <f t="shared" si="13"/>
        <v>9</v>
      </c>
    </row>
    <row r="854" spans="1:7" x14ac:dyDescent="0.2">
      <c r="A854" s="113" t="s">
        <v>1748</v>
      </c>
      <c r="B854" s="114" t="s">
        <v>1749</v>
      </c>
      <c r="C854" s="115" t="s">
        <v>149</v>
      </c>
      <c r="D854" s="116">
        <v>13.44</v>
      </c>
      <c r="E854" s="116">
        <v>4.7699999999999996</v>
      </c>
      <c r="F854" s="116">
        <v>18.21</v>
      </c>
      <c r="G854" s="100">
        <f t="shared" si="13"/>
        <v>9</v>
      </c>
    </row>
    <row r="855" spans="1:7" x14ac:dyDescent="0.2">
      <c r="A855" s="113" t="s">
        <v>1750</v>
      </c>
      <c r="B855" s="114" t="s">
        <v>1751</v>
      </c>
      <c r="C855" s="115"/>
      <c r="D855" s="116"/>
      <c r="E855" s="116"/>
      <c r="F855" s="116"/>
      <c r="G855" s="100">
        <f t="shared" si="13"/>
        <v>5</v>
      </c>
    </row>
    <row r="856" spans="1:7" ht="30" x14ac:dyDescent="0.2">
      <c r="A856" s="113" t="s">
        <v>1752</v>
      </c>
      <c r="B856" s="114" t="s">
        <v>1753</v>
      </c>
      <c r="C856" s="115" t="s">
        <v>643</v>
      </c>
      <c r="D856" s="116">
        <v>18.47</v>
      </c>
      <c r="E856" s="116"/>
      <c r="F856" s="116">
        <v>18.47</v>
      </c>
      <c r="G856" s="100">
        <f t="shared" si="13"/>
        <v>9</v>
      </c>
    </row>
    <row r="857" spans="1:7" x14ac:dyDescent="0.2">
      <c r="A857" s="113" t="s">
        <v>1754</v>
      </c>
      <c r="B857" s="114" t="s">
        <v>1755</v>
      </c>
      <c r="C857" s="115" t="s">
        <v>643</v>
      </c>
      <c r="D857" s="116"/>
      <c r="E857" s="116">
        <v>4.83</v>
      </c>
      <c r="F857" s="116">
        <v>4.83</v>
      </c>
      <c r="G857" s="100">
        <f t="shared" si="13"/>
        <v>9</v>
      </c>
    </row>
    <row r="858" spans="1:7" ht="30" x14ac:dyDescent="0.2">
      <c r="A858" s="113" t="s">
        <v>1756</v>
      </c>
      <c r="B858" s="114" t="s">
        <v>1757</v>
      </c>
      <c r="C858" s="115" t="s">
        <v>643</v>
      </c>
      <c r="D858" s="116">
        <v>20.97</v>
      </c>
      <c r="E858" s="116"/>
      <c r="F858" s="116">
        <v>20.97</v>
      </c>
      <c r="G858" s="100">
        <f t="shared" si="13"/>
        <v>9</v>
      </c>
    </row>
    <row r="859" spans="1:7" ht="30" x14ac:dyDescent="0.2">
      <c r="A859" s="113" t="s">
        <v>49</v>
      </c>
      <c r="B859" s="114" t="s">
        <v>1758</v>
      </c>
      <c r="C859" s="115" t="s">
        <v>643</v>
      </c>
      <c r="D859" s="116">
        <v>17</v>
      </c>
      <c r="E859" s="116"/>
      <c r="F859" s="116">
        <v>17</v>
      </c>
      <c r="G859" s="100">
        <f t="shared" si="13"/>
        <v>9</v>
      </c>
    </row>
    <row r="860" spans="1:7" ht="30" x14ac:dyDescent="0.2">
      <c r="A860" s="113" t="s">
        <v>1759</v>
      </c>
      <c r="B860" s="114" t="s">
        <v>1760</v>
      </c>
      <c r="C860" s="115" t="s">
        <v>643</v>
      </c>
      <c r="D860" s="116">
        <v>18.350000000000001</v>
      </c>
      <c r="E860" s="116"/>
      <c r="F860" s="116">
        <v>18.350000000000001</v>
      </c>
      <c r="G860" s="100">
        <f t="shared" si="13"/>
        <v>9</v>
      </c>
    </row>
    <row r="861" spans="1:7" ht="30" x14ac:dyDescent="0.2">
      <c r="A861" s="113" t="s">
        <v>1761</v>
      </c>
      <c r="B861" s="114" t="s">
        <v>1762</v>
      </c>
      <c r="C861" s="115" t="s">
        <v>643</v>
      </c>
      <c r="D861" s="116">
        <v>14.45</v>
      </c>
      <c r="E861" s="116">
        <v>4.83</v>
      </c>
      <c r="F861" s="116">
        <v>19.28</v>
      </c>
      <c r="G861" s="100">
        <f t="shared" si="13"/>
        <v>9</v>
      </c>
    </row>
    <row r="862" spans="1:7" x14ac:dyDescent="0.2">
      <c r="A862" s="113" t="s">
        <v>1763</v>
      </c>
      <c r="B862" s="114" t="s">
        <v>1764</v>
      </c>
      <c r="C862" s="115"/>
      <c r="D862" s="116"/>
      <c r="E862" s="116"/>
      <c r="F862" s="116"/>
      <c r="G862" s="100">
        <f t="shared" si="13"/>
        <v>5</v>
      </c>
    </row>
    <row r="863" spans="1:7" ht="30" x14ac:dyDescent="0.2">
      <c r="A863" s="113" t="s">
        <v>1765</v>
      </c>
      <c r="B863" s="114" t="s">
        <v>1766</v>
      </c>
      <c r="C863" s="115" t="s">
        <v>228</v>
      </c>
      <c r="D863" s="116">
        <v>2853.3</v>
      </c>
      <c r="E863" s="116">
        <v>720.36</v>
      </c>
      <c r="F863" s="116">
        <v>3573.66</v>
      </c>
      <c r="G863" s="100">
        <f t="shared" si="13"/>
        <v>9</v>
      </c>
    </row>
    <row r="864" spans="1:7" x14ac:dyDescent="0.2">
      <c r="A864" s="113" t="s">
        <v>1767</v>
      </c>
      <c r="B864" s="114" t="s">
        <v>1768</v>
      </c>
      <c r="C864" s="115" t="s">
        <v>228</v>
      </c>
      <c r="D864" s="116">
        <v>2765.93</v>
      </c>
      <c r="E864" s="116">
        <v>794.71</v>
      </c>
      <c r="F864" s="116">
        <v>3560.64</v>
      </c>
      <c r="G864" s="100">
        <f t="shared" si="13"/>
        <v>9</v>
      </c>
    </row>
    <row r="865" spans="1:7" ht="30" x14ac:dyDescent="0.2">
      <c r="A865" s="113" t="s">
        <v>1769</v>
      </c>
      <c r="B865" s="114" t="s">
        <v>1770</v>
      </c>
      <c r="C865" s="115" t="s">
        <v>228</v>
      </c>
      <c r="D865" s="116">
        <v>2449.39</v>
      </c>
      <c r="E865" s="116">
        <v>684.89</v>
      </c>
      <c r="F865" s="116">
        <v>3134.28</v>
      </c>
      <c r="G865" s="100">
        <f t="shared" si="13"/>
        <v>9</v>
      </c>
    </row>
    <row r="866" spans="1:7" ht="30" x14ac:dyDescent="0.2">
      <c r="A866" s="113" t="s">
        <v>1771</v>
      </c>
      <c r="B866" s="114" t="s">
        <v>1772</v>
      </c>
      <c r="C866" s="115" t="s">
        <v>228</v>
      </c>
      <c r="D866" s="116">
        <v>2215.1799999999998</v>
      </c>
      <c r="E866" s="116">
        <v>677.98</v>
      </c>
      <c r="F866" s="116">
        <v>2893.16</v>
      </c>
      <c r="G866" s="100">
        <f t="shared" si="13"/>
        <v>9</v>
      </c>
    </row>
    <row r="867" spans="1:7" x14ac:dyDescent="0.2">
      <c r="A867" s="113" t="s">
        <v>1773</v>
      </c>
      <c r="B867" s="114" t="s">
        <v>1774</v>
      </c>
      <c r="C867" s="115" t="s">
        <v>228</v>
      </c>
      <c r="D867" s="116">
        <v>2426.6</v>
      </c>
      <c r="E867" s="116">
        <v>726.4</v>
      </c>
      <c r="F867" s="116">
        <v>3153</v>
      </c>
      <c r="G867" s="100">
        <f t="shared" si="13"/>
        <v>9</v>
      </c>
    </row>
    <row r="868" spans="1:7" x14ac:dyDescent="0.2">
      <c r="A868" s="113" t="s">
        <v>1775</v>
      </c>
      <c r="B868" s="114" t="s">
        <v>1776</v>
      </c>
      <c r="C868" s="115"/>
      <c r="D868" s="116"/>
      <c r="E868" s="116"/>
      <c r="F868" s="116"/>
      <c r="G868" s="100">
        <f t="shared" si="13"/>
        <v>5</v>
      </c>
    </row>
    <row r="869" spans="1:7" x14ac:dyDescent="0.2">
      <c r="A869" s="113" t="s">
        <v>1777</v>
      </c>
      <c r="B869" s="114" t="s">
        <v>1778</v>
      </c>
      <c r="C869" s="115" t="s">
        <v>228</v>
      </c>
      <c r="D869" s="116">
        <v>3456.84</v>
      </c>
      <c r="E869" s="116">
        <v>1122</v>
      </c>
      <c r="F869" s="116">
        <v>4578.84</v>
      </c>
      <c r="G869" s="100">
        <f t="shared" si="13"/>
        <v>9</v>
      </c>
    </row>
    <row r="870" spans="1:7" x14ac:dyDescent="0.2">
      <c r="A870" s="113" t="s">
        <v>1779</v>
      </c>
      <c r="B870" s="114" t="s">
        <v>1780</v>
      </c>
      <c r="C870" s="115" t="s">
        <v>205</v>
      </c>
      <c r="D870" s="116">
        <v>0.17</v>
      </c>
      <c r="E870" s="116">
        <v>5.23</v>
      </c>
      <c r="F870" s="116">
        <v>5.4</v>
      </c>
      <c r="G870" s="100">
        <f t="shared" si="13"/>
        <v>9</v>
      </c>
    </row>
    <row r="871" spans="1:7" ht="30" x14ac:dyDescent="0.2">
      <c r="A871" s="113" t="s">
        <v>1781</v>
      </c>
      <c r="B871" s="114" t="s">
        <v>1782</v>
      </c>
      <c r="C871" s="115" t="s">
        <v>205</v>
      </c>
      <c r="D871" s="116">
        <v>0.42</v>
      </c>
      <c r="E871" s="116">
        <v>13.84</v>
      </c>
      <c r="F871" s="116">
        <v>14.26</v>
      </c>
      <c r="G871" s="100">
        <f t="shared" si="13"/>
        <v>9</v>
      </c>
    </row>
    <row r="872" spans="1:7" x14ac:dyDescent="0.2">
      <c r="A872" s="113" t="s">
        <v>1783</v>
      </c>
      <c r="B872" s="114" t="s">
        <v>1784</v>
      </c>
      <c r="C872" s="115"/>
      <c r="D872" s="116"/>
      <c r="E872" s="116"/>
      <c r="F872" s="116"/>
      <c r="G872" s="100">
        <f t="shared" si="13"/>
        <v>2</v>
      </c>
    </row>
    <row r="873" spans="1:7" x14ac:dyDescent="0.2">
      <c r="A873" s="113" t="s">
        <v>1785</v>
      </c>
      <c r="B873" s="114" t="s">
        <v>1786</v>
      </c>
      <c r="C873" s="115"/>
      <c r="D873" s="116"/>
      <c r="E873" s="116"/>
      <c r="F873" s="116"/>
      <c r="G873" s="100">
        <f t="shared" si="13"/>
        <v>5</v>
      </c>
    </row>
    <row r="874" spans="1:7" x14ac:dyDescent="0.2">
      <c r="A874" s="113" t="s">
        <v>1787</v>
      </c>
      <c r="B874" s="114" t="s">
        <v>1788</v>
      </c>
      <c r="C874" s="115" t="s">
        <v>149</v>
      </c>
      <c r="D874" s="116">
        <v>23.04</v>
      </c>
      <c r="E874" s="116">
        <v>27.14</v>
      </c>
      <c r="F874" s="116">
        <v>50.18</v>
      </c>
      <c r="G874" s="100">
        <f t="shared" si="13"/>
        <v>9</v>
      </c>
    </row>
    <row r="875" spans="1:7" x14ac:dyDescent="0.2">
      <c r="A875" s="113" t="s">
        <v>1789</v>
      </c>
      <c r="B875" s="114" t="s">
        <v>1790</v>
      </c>
      <c r="C875" s="115" t="s">
        <v>149</v>
      </c>
      <c r="D875" s="116">
        <v>50.08</v>
      </c>
      <c r="E875" s="116">
        <v>27.14</v>
      </c>
      <c r="F875" s="116">
        <v>77.22</v>
      </c>
      <c r="G875" s="100">
        <f t="shared" si="13"/>
        <v>9</v>
      </c>
    </row>
    <row r="876" spans="1:7" x14ac:dyDescent="0.2">
      <c r="A876" s="113" t="s">
        <v>1791</v>
      </c>
      <c r="B876" s="114" t="s">
        <v>1792</v>
      </c>
      <c r="C876" s="115" t="s">
        <v>149</v>
      </c>
      <c r="D876" s="116">
        <v>28.48</v>
      </c>
      <c r="E876" s="116">
        <v>27.14</v>
      </c>
      <c r="F876" s="116">
        <v>55.62</v>
      </c>
      <c r="G876" s="100">
        <f t="shared" si="13"/>
        <v>9</v>
      </c>
    </row>
    <row r="877" spans="1:7" x14ac:dyDescent="0.2">
      <c r="A877" s="113" t="s">
        <v>1793</v>
      </c>
      <c r="B877" s="114" t="s">
        <v>1794</v>
      </c>
      <c r="C877" s="115" t="s">
        <v>149</v>
      </c>
      <c r="D877" s="116">
        <v>73.709999999999994</v>
      </c>
      <c r="E877" s="116">
        <v>40.71</v>
      </c>
      <c r="F877" s="116">
        <v>114.42</v>
      </c>
      <c r="G877" s="100">
        <f t="shared" si="13"/>
        <v>9</v>
      </c>
    </row>
    <row r="878" spans="1:7" x14ac:dyDescent="0.2">
      <c r="A878" s="113" t="s">
        <v>1795</v>
      </c>
      <c r="B878" s="114" t="s">
        <v>1796</v>
      </c>
      <c r="C878" s="115" t="s">
        <v>149</v>
      </c>
      <c r="D878" s="116">
        <v>82.62</v>
      </c>
      <c r="E878" s="116">
        <v>40.71</v>
      </c>
      <c r="F878" s="116">
        <v>123.33</v>
      </c>
      <c r="G878" s="100">
        <f t="shared" si="13"/>
        <v>9</v>
      </c>
    </row>
    <row r="879" spans="1:7" x14ac:dyDescent="0.2">
      <c r="A879" s="113" t="s">
        <v>1797</v>
      </c>
      <c r="B879" s="114" t="s">
        <v>1798</v>
      </c>
      <c r="C879" s="115" t="s">
        <v>205</v>
      </c>
      <c r="D879" s="116">
        <v>0.81</v>
      </c>
      <c r="E879" s="116">
        <v>11.97</v>
      </c>
      <c r="F879" s="116">
        <v>12.78</v>
      </c>
      <c r="G879" s="100">
        <f t="shared" si="13"/>
        <v>9</v>
      </c>
    </row>
    <row r="880" spans="1:7" ht="30" x14ac:dyDescent="0.2">
      <c r="A880" s="113" t="s">
        <v>1799</v>
      </c>
      <c r="B880" s="114" t="s">
        <v>1800</v>
      </c>
      <c r="C880" s="115" t="s">
        <v>205</v>
      </c>
      <c r="D880" s="116">
        <v>11.43</v>
      </c>
      <c r="E880" s="116">
        <v>14.96</v>
      </c>
      <c r="F880" s="116">
        <v>26.39</v>
      </c>
      <c r="G880" s="100">
        <f t="shared" si="13"/>
        <v>9</v>
      </c>
    </row>
    <row r="881" spans="1:7" x14ac:dyDescent="0.2">
      <c r="A881" s="113" t="s">
        <v>1801</v>
      </c>
      <c r="B881" s="114" t="s">
        <v>1802</v>
      </c>
      <c r="C881" s="115" t="s">
        <v>205</v>
      </c>
      <c r="D881" s="116">
        <v>17.2</v>
      </c>
      <c r="E881" s="116">
        <v>14.96</v>
      </c>
      <c r="F881" s="116">
        <v>32.159999999999997</v>
      </c>
      <c r="G881" s="100">
        <f t="shared" si="13"/>
        <v>9</v>
      </c>
    </row>
    <row r="882" spans="1:7" x14ac:dyDescent="0.2">
      <c r="A882" s="113" t="s">
        <v>1803</v>
      </c>
      <c r="B882" s="114" t="s">
        <v>1804</v>
      </c>
      <c r="C882" s="115"/>
      <c r="D882" s="116"/>
      <c r="E882" s="116"/>
      <c r="F882" s="116"/>
      <c r="G882" s="100">
        <f t="shared" si="13"/>
        <v>5</v>
      </c>
    </row>
    <row r="883" spans="1:7" ht="30" x14ac:dyDescent="0.2">
      <c r="A883" s="113" t="s">
        <v>1805</v>
      </c>
      <c r="B883" s="114" t="s">
        <v>1806</v>
      </c>
      <c r="C883" s="115" t="s">
        <v>149</v>
      </c>
      <c r="D883" s="116">
        <v>43.04</v>
      </c>
      <c r="E883" s="116">
        <v>14.96</v>
      </c>
      <c r="F883" s="116">
        <v>58</v>
      </c>
      <c r="G883" s="100">
        <f t="shared" si="13"/>
        <v>9</v>
      </c>
    </row>
    <row r="884" spans="1:7" ht="30" x14ac:dyDescent="0.2">
      <c r="A884" s="113" t="s">
        <v>1807</v>
      </c>
      <c r="B884" s="114" t="s">
        <v>1808</v>
      </c>
      <c r="C884" s="115" t="s">
        <v>149</v>
      </c>
      <c r="D884" s="116">
        <v>63.07</v>
      </c>
      <c r="E884" s="116">
        <v>14.96</v>
      </c>
      <c r="F884" s="116">
        <v>78.03</v>
      </c>
      <c r="G884" s="100">
        <f t="shared" si="13"/>
        <v>9</v>
      </c>
    </row>
    <row r="885" spans="1:7" ht="30" x14ac:dyDescent="0.2">
      <c r="A885" s="113" t="s">
        <v>1809</v>
      </c>
      <c r="B885" s="114" t="s">
        <v>1810</v>
      </c>
      <c r="C885" s="115" t="s">
        <v>149</v>
      </c>
      <c r="D885" s="116">
        <v>132.61000000000001</v>
      </c>
      <c r="E885" s="116">
        <v>14.96</v>
      </c>
      <c r="F885" s="116">
        <v>147.57</v>
      </c>
      <c r="G885" s="100">
        <f t="shared" si="13"/>
        <v>9</v>
      </c>
    </row>
    <row r="886" spans="1:7" ht="30" x14ac:dyDescent="0.2">
      <c r="A886" s="113" t="s">
        <v>1811</v>
      </c>
      <c r="B886" s="114" t="s">
        <v>1812</v>
      </c>
      <c r="C886" s="115" t="s">
        <v>149</v>
      </c>
      <c r="D886" s="116">
        <v>146.59</v>
      </c>
      <c r="E886" s="116">
        <v>14.96</v>
      </c>
      <c r="F886" s="116">
        <v>161.55000000000001</v>
      </c>
      <c r="G886" s="100">
        <f t="shared" si="13"/>
        <v>9</v>
      </c>
    </row>
    <row r="887" spans="1:7" ht="30" x14ac:dyDescent="0.2">
      <c r="A887" s="113" t="s">
        <v>1813</v>
      </c>
      <c r="B887" s="114" t="s">
        <v>1814</v>
      </c>
      <c r="C887" s="115" t="s">
        <v>205</v>
      </c>
      <c r="D887" s="116">
        <v>77.5</v>
      </c>
      <c r="E887" s="116">
        <v>7.48</v>
      </c>
      <c r="F887" s="116">
        <v>84.98</v>
      </c>
      <c r="G887" s="100">
        <f t="shared" si="13"/>
        <v>9</v>
      </c>
    </row>
    <row r="888" spans="1:7" ht="30" x14ac:dyDescent="0.2">
      <c r="A888" s="113" t="s">
        <v>1815</v>
      </c>
      <c r="B888" s="114" t="s">
        <v>1816</v>
      </c>
      <c r="C888" s="115" t="s">
        <v>205</v>
      </c>
      <c r="D888" s="116">
        <v>68.17</v>
      </c>
      <c r="E888" s="116">
        <v>7.48</v>
      </c>
      <c r="F888" s="116">
        <v>75.650000000000006</v>
      </c>
      <c r="G888" s="100">
        <f t="shared" si="13"/>
        <v>9</v>
      </c>
    </row>
    <row r="889" spans="1:7" ht="30" x14ac:dyDescent="0.2">
      <c r="A889" s="113" t="s">
        <v>1817</v>
      </c>
      <c r="B889" s="114" t="s">
        <v>1818</v>
      </c>
      <c r="C889" s="115" t="s">
        <v>205</v>
      </c>
      <c r="D889" s="116">
        <v>108.58</v>
      </c>
      <c r="E889" s="116">
        <v>7.48</v>
      </c>
      <c r="F889" s="116">
        <v>116.06</v>
      </c>
      <c r="G889" s="100">
        <f t="shared" si="13"/>
        <v>9</v>
      </c>
    </row>
    <row r="890" spans="1:7" ht="30" x14ac:dyDescent="0.2">
      <c r="A890" s="113" t="s">
        <v>1819</v>
      </c>
      <c r="B890" s="114" t="s">
        <v>1820</v>
      </c>
      <c r="C890" s="115" t="s">
        <v>205</v>
      </c>
      <c r="D890" s="116">
        <v>153.52000000000001</v>
      </c>
      <c r="E890" s="116">
        <v>7.48</v>
      </c>
      <c r="F890" s="116">
        <v>161</v>
      </c>
      <c r="G890" s="100">
        <f t="shared" si="13"/>
        <v>9</v>
      </c>
    </row>
    <row r="891" spans="1:7" ht="30" x14ac:dyDescent="0.2">
      <c r="A891" s="113" t="s">
        <v>1821</v>
      </c>
      <c r="B891" s="114" t="s">
        <v>1822</v>
      </c>
      <c r="C891" s="115" t="s">
        <v>205</v>
      </c>
      <c r="D891" s="116">
        <v>47.88</v>
      </c>
      <c r="E891" s="116">
        <v>7.48</v>
      </c>
      <c r="F891" s="116">
        <v>55.36</v>
      </c>
      <c r="G891" s="100">
        <f t="shared" si="13"/>
        <v>9</v>
      </c>
    </row>
    <row r="892" spans="1:7" ht="30" x14ac:dyDescent="0.2">
      <c r="A892" s="113" t="s">
        <v>1823</v>
      </c>
      <c r="B892" s="114" t="s">
        <v>1824</v>
      </c>
      <c r="C892" s="115" t="s">
        <v>205</v>
      </c>
      <c r="D892" s="116">
        <v>78.069999999999993</v>
      </c>
      <c r="E892" s="116">
        <v>7.48</v>
      </c>
      <c r="F892" s="116">
        <v>85.55</v>
      </c>
      <c r="G892" s="100">
        <f t="shared" si="13"/>
        <v>9</v>
      </c>
    </row>
    <row r="893" spans="1:7" x14ac:dyDescent="0.2">
      <c r="A893" s="113" t="s">
        <v>1825</v>
      </c>
      <c r="B893" s="114" t="s">
        <v>1826</v>
      </c>
      <c r="C893" s="115" t="s">
        <v>205</v>
      </c>
      <c r="D893" s="116">
        <v>66.41</v>
      </c>
      <c r="E893" s="116">
        <v>7.48</v>
      </c>
      <c r="F893" s="116">
        <v>73.89</v>
      </c>
      <c r="G893" s="100">
        <f t="shared" si="13"/>
        <v>9</v>
      </c>
    </row>
    <row r="894" spans="1:7" x14ac:dyDescent="0.2">
      <c r="A894" s="113" t="s">
        <v>1827</v>
      </c>
      <c r="B894" s="114" t="s">
        <v>1828</v>
      </c>
      <c r="C894" s="115"/>
      <c r="D894" s="116"/>
      <c r="E894" s="116"/>
      <c r="F894" s="116"/>
      <c r="G894" s="100">
        <f t="shared" si="13"/>
        <v>5</v>
      </c>
    </row>
    <row r="895" spans="1:7" x14ac:dyDescent="0.2">
      <c r="A895" s="113" t="s">
        <v>1829</v>
      </c>
      <c r="B895" s="114" t="s">
        <v>1830</v>
      </c>
      <c r="C895" s="115" t="s">
        <v>149</v>
      </c>
      <c r="D895" s="116">
        <v>74.72</v>
      </c>
      <c r="E895" s="116">
        <v>24.31</v>
      </c>
      <c r="F895" s="116">
        <v>99.03</v>
      </c>
      <c r="G895" s="100">
        <f t="shared" si="13"/>
        <v>9</v>
      </c>
    </row>
    <row r="896" spans="1:7" x14ac:dyDescent="0.2">
      <c r="A896" s="113" t="s">
        <v>1831</v>
      </c>
      <c r="B896" s="114" t="s">
        <v>1832</v>
      </c>
      <c r="C896" s="115" t="s">
        <v>205</v>
      </c>
      <c r="D896" s="116">
        <v>109.09</v>
      </c>
      <c r="E896" s="116">
        <v>8.23</v>
      </c>
      <c r="F896" s="116">
        <v>117.32</v>
      </c>
      <c r="G896" s="100">
        <f t="shared" si="13"/>
        <v>9</v>
      </c>
    </row>
    <row r="897" spans="1:7" x14ac:dyDescent="0.2">
      <c r="A897" s="113" t="s">
        <v>1833</v>
      </c>
      <c r="B897" s="114" t="s">
        <v>1834</v>
      </c>
      <c r="C897" s="115"/>
      <c r="D897" s="116"/>
      <c r="E897" s="116"/>
      <c r="F897" s="116"/>
      <c r="G897" s="100">
        <f t="shared" si="13"/>
        <v>5</v>
      </c>
    </row>
    <row r="898" spans="1:7" ht="30" x14ac:dyDescent="0.2">
      <c r="A898" s="113" t="s">
        <v>1835</v>
      </c>
      <c r="B898" s="114" t="s">
        <v>1836</v>
      </c>
      <c r="C898" s="115" t="s">
        <v>149</v>
      </c>
      <c r="D898" s="116">
        <v>129.24</v>
      </c>
      <c r="E898" s="116">
        <v>14.96</v>
      </c>
      <c r="F898" s="116">
        <v>144.19999999999999</v>
      </c>
      <c r="G898" s="100">
        <f t="shared" si="13"/>
        <v>9</v>
      </c>
    </row>
    <row r="899" spans="1:7" ht="30" x14ac:dyDescent="0.2">
      <c r="A899" s="113" t="s">
        <v>1837</v>
      </c>
      <c r="B899" s="114" t="s">
        <v>1838</v>
      </c>
      <c r="C899" s="115" t="s">
        <v>149</v>
      </c>
      <c r="D899" s="116">
        <v>230.33</v>
      </c>
      <c r="E899" s="116">
        <v>14.96</v>
      </c>
      <c r="F899" s="116">
        <v>245.29</v>
      </c>
      <c r="G899" s="100">
        <f t="shared" si="13"/>
        <v>9</v>
      </c>
    </row>
    <row r="900" spans="1:7" ht="30" x14ac:dyDescent="0.2">
      <c r="A900" s="113" t="s">
        <v>1839</v>
      </c>
      <c r="B900" s="114" t="s">
        <v>1840</v>
      </c>
      <c r="C900" s="115" t="s">
        <v>149</v>
      </c>
      <c r="D900" s="116">
        <v>178.47</v>
      </c>
      <c r="E900" s="116">
        <v>14.96</v>
      </c>
      <c r="F900" s="116">
        <v>193.43</v>
      </c>
      <c r="G900" s="100">
        <f t="shared" si="13"/>
        <v>9</v>
      </c>
    </row>
    <row r="901" spans="1:7" ht="30" x14ac:dyDescent="0.2">
      <c r="A901" s="113" t="s">
        <v>62</v>
      </c>
      <c r="B901" s="114" t="s">
        <v>1841</v>
      </c>
      <c r="C901" s="115" t="s">
        <v>149</v>
      </c>
      <c r="D901" s="116">
        <v>122.24</v>
      </c>
      <c r="E901" s="116">
        <v>14.96</v>
      </c>
      <c r="F901" s="116">
        <v>137.19999999999999</v>
      </c>
      <c r="G901" s="100">
        <f t="shared" si="13"/>
        <v>9</v>
      </c>
    </row>
    <row r="902" spans="1:7" ht="30" x14ac:dyDescent="0.2">
      <c r="A902" s="113" t="s">
        <v>1842</v>
      </c>
      <c r="B902" s="114" t="s">
        <v>1843</v>
      </c>
      <c r="C902" s="115" t="s">
        <v>205</v>
      </c>
      <c r="D902" s="116">
        <v>101.36</v>
      </c>
      <c r="E902" s="116">
        <v>7.48</v>
      </c>
      <c r="F902" s="116">
        <v>108.84</v>
      </c>
      <c r="G902" s="100">
        <f t="shared" si="13"/>
        <v>9</v>
      </c>
    </row>
    <row r="903" spans="1:7" ht="30" x14ac:dyDescent="0.2">
      <c r="A903" s="113" t="s">
        <v>1844</v>
      </c>
      <c r="B903" s="114" t="s">
        <v>1845</v>
      </c>
      <c r="C903" s="115" t="s">
        <v>205</v>
      </c>
      <c r="D903" s="116">
        <v>111.22</v>
      </c>
      <c r="E903" s="116">
        <v>7.48</v>
      </c>
      <c r="F903" s="116">
        <v>118.7</v>
      </c>
      <c r="G903" s="100">
        <f t="shared" si="13"/>
        <v>9</v>
      </c>
    </row>
    <row r="904" spans="1:7" x14ac:dyDescent="0.2">
      <c r="A904" s="113" t="s">
        <v>1846</v>
      </c>
      <c r="B904" s="114" t="s">
        <v>1847</v>
      </c>
      <c r="C904" s="115"/>
      <c r="D904" s="116"/>
      <c r="E904" s="116"/>
      <c r="F904" s="116"/>
      <c r="G904" s="100">
        <f t="shared" si="13"/>
        <v>5</v>
      </c>
    </row>
    <row r="905" spans="1:7" ht="30" x14ac:dyDescent="0.2">
      <c r="A905" s="113" t="s">
        <v>1848</v>
      </c>
      <c r="B905" s="114" t="s">
        <v>1849</v>
      </c>
      <c r="C905" s="115" t="s">
        <v>149</v>
      </c>
      <c r="D905" s="116">
        <v>252.03</v>
      </c>
      <c r="E905" s="116">
        <v>37.630000000000003</v>
      </c>
      <c r="F905" s="116">
        <v>289.66000000000003</v>
      </c>
      <c r="G905" s="100">
        <f t="shared" si="13"/>
        <v>9</v>
      </c>
    </row>
    <row r="906" spans="1:7" ht="30" x14ac:dyDescent="0.2">
      <c r="A906" s="113" t="s">
        <v>1850</v>
      </c>
      <c r="B906" s="114" t="s">
        <v>1851</v>
      </c>
      <c r="C906" s="115" t="s">
        <v>149</v>
      </c>
      <c r="D906" s="116">
        <v>245.03</v>
      </c>
      <c r="E906" s="116">
        <v>16.28</v>
      </c>
      <c r="F906" s="116">
        <v>261.31</v>
      </c>
      <c r="G906" s="100">
        <f t="shared" ref="G906:G969" si="14">LEN(A906)</f>
        <v>9</v>
      </c>
    </row>
    <row r="907" spans="1:7" ht="30" x14ac:dyDescent="0.2">
      <c r="A907" s="113" t="s">
        <v>1852</v>
      </c>
      <c r="B907" s="114" t="s">
        <v>1853</v>
      </c>
      <c r="C907" s="115" t="s">
        <v>149</v>
      </c>
      <c r="D907" s="116">
        <v>164.87</v>
      </c>
      <c r="E907" s="116">
        <v>16.28</v>
      </c>
      <c r="F907" s="116">
        <v>181.15</v>
      </c>
      <c r="G907" s="100">
        <f t="shared" si="14"/>
        <v>9</v>
      </c>
    </row>
    <row r="908" spans="1:7" ht="30" x14ac:dyDescent="0.2">
      <c r="A908" s="113" t="s">
        <v>1854</v>
      </c>
      <c r="B908" s="114" t="s">
        <v>1855</v>
      </c>
      <c r="C908" s="115" t="s">
        <v>149</v>
      </c>
      <c r="D908" s="116">
        <v>160.18</v>
      </c>
      <c r="E908" s="116">
        <v>14.96</v>
      </c>
      <c r="F908" s="116">
        <v>175.14</v>
      </c>
      <c r="G908" s="100">
        <f t="shared" si="14"/>
        <v>9</v>
      </c>
    </row>
    <row r="909" spans="1:7" x14ac:dyDescent="0.2">
      <c r="A909" s="113" t="s">
        <v>1856</v>
      </c>
      <c r="B909" s="114" t="s">
        <v>1857</v>
      </c>
      <c r="C909" s="115"/>
      <c r="D909" s="116"/>
      <c r="E909" s="116"/>
      <c r="F909" s="116"/>
      <c r="G909" s="100">
        <f t="shared" si="14"/>
        <v>5</v>
      </c>
    </row>
    <row r="910" spans="1:7" x14ac:dyDescent="0.2">
      <c r="A910" s="113" t="s">
        <v>60</v>
      </c>
      <c r="B910" s="114" t="s">
        <v>1858</v>
      </c>
      <c r="C910" s="115" t="s">
        <v>149</v>
      </c>
      <c r="D910" s="116">
        <v>75.8</v>
      </c>
      <c r="E910" s="116">
        <v>14.96</v>
      </c>
      <c r="F910" s="116">
        <v>90.76</v>
      </c>
      <c r="G910" s="100">
        <f t="shared" si="14"/>
        <v>9</v>
      </c>
    </row>
    <row r="911" spans="1:7" ht="30" x14ac:dyDescent="0.2">
      <c r="A911" s="113" t="s">
        <v>1859</v>
      </c>
      <c r="B911" s="114" t="s">
        <v>1860</v>
      </c>
      <c r="C911" s="115" t="s">
        <v>149</v>
      </c>
      <c r="D911" s="116">
        <v>111.19</v>
      </c>
      <c r="E911" s="116">
        <v>14.96</v>
      </c>
      <c r="F911" s="116">
        <v>126.15</v>
      </c>
      <c r="G911" s="100">
        <f t="shared" si="14"/>
        <v>9</v>
      </c>
    </row>
    <row r="912" spans="1:7" x14ac:dyDescent="0.2">
      <c r="A912" s="113" t="s">
        <v>1861</v>
      </c>
      <c r="B912" s="114" t="s">
        <v>1862</v>
      </c>
      <c r="C912" s="115" t="s">
        <v>205</v>
      </c>
      <c r="D912" s="116">
        <v>156.01</v>
      </c>
      <c r="E912" s="116">
        <v>7.48</v>
      </c>
      <c r="F912" s="116">
        <v>163.49</v>
      </c>
      <c r="G912" s="100">
        <f t="shared" si="14"/>
        <v>9</v>
      </c>
    </row>
    <row r="913" spans="1:7" x14ac:dyDescent="0.2">
      <c r="A913" s="113" t="s">
        <v>1863</v>
      </c>
      <c r="B913" s="114" t="s">
        <v>1864</v>
      </c>
      <c r="C913" s="115"/>
      <c r="D913" s="116"/>
      <c r="E913" s="116"/>
      <c r="F913" s="116"/>
      <c r="G913" s="100">
        <f t="shared" si="14"/>
        <v>5</v>
      </c>
    </row>
    <row r="914" spans="1:7" x14ac:dyDescent="0.2">
      <c r="A914" s="113" t="s">
        <v>1865</v>
      </c>
      <c r="B914" s="114" t="s">
        <v>1866</v>
      </c>
      <c r="C914" s="115" t="s">
        <v>97</v>
      </c>
      <c r="D914" s="116">
        <v>71.819999999999993</v>
      </c>
      <c r="E914" s="116">
        <v>3.74</v>
      </c>
      <c r="F914" s="116">
        <v>75.56</v>
      </c>
      <c r="G914" s="100">
        <f t="shared" si="14"/>
        <v>9</v>
      </c>
    </row>
    <row r="915" spans="1:7" x14ac:dyDescent="0.2">
      <c r="A915" s="113" t="s">
        <v>1867</v>
      </c>
      <c r="B915" s="114" t="s">
        <v>1868</v>
      </c>
      <c r="C915" s="115" t="s">
        <v>97</v>
      </c>
      <c r="D915" s="116">
        <v>71.819999999999993</v>
      </c>
      <c r="E915" s="116">
        <v>3.74</v>
      </c>
      <c r="F915" s="116">
        <v>75.56</v>
      </c>
      <c r="G915" s="100">
        <f t="shared" si="14"/>
        <v>9</v>
      </c>
    </row>
    <row r="916" spans="1:7" x14ac:dyDescent="0.2">
      <c r="A916" s="113" t="s">
        <v>1869</v>
      </c>
      <c r="B916" s="114" t="s">
        <v>1870</v>
      </c>
      <c r="C916" s="115"/>
      <c r="D916" s="116"/>
      <c r="E916" s="116"/>
      <c r="F916" s="116"/>
      <c r="G916" s="100">
        <f t="shared" si="14"/>
        <v>5</v>
      </c>
    </row>
    <row r="917" spans="1:7" x14ac:dyDescent="0.2">
      <c r="A917" s="113" t="s">
        <v>1871</v>
      </c>
      <c r="B917" s="114" t="s">
        <v>1872</v>
      </c>
      <c r="C917" s="115" t="s">
        <v>149</v>
      </c>
      <c r="D917" s="116">
        <v>716.07</v>
      </c>
      <c r="E917" s="116"/>
      <c r="F917" s="116">
        <v>716.07</v>
      </c>
      <c r="G917" s="100">
        <f t="shared" si="14"/>
        <v>9</v>
      </c>
    </row>
    <row r="918" spans="1:7" x14ac:dyDescent="0.2">
      <c r="A918" s="113" t="s">
        <v>1873</v>
      </c>
      <c r="B918" s="114" t="s">
        <v>1874</v>
      </c>
      <c r="C918" s="115"/>
      <c r="D918" s="116"/>
      <c r="E918" s="116"/>
      <c r="F918" s="116"/>
      <c r="G918" s="100">
        <f t="shared" si="14"/>
        <v>5</v>
      </c>
    </row>
    <row r="919" spans="1:7" ht="30" x14ac:dyDescent="0.2">
      <c r="A919" s="113" t="s">
        <v>1875</v>
      </c>
      <c r="B919" s="114" t="s">
        <v>1876</v>
      </c>
      <c r="C919" s="115" t="s">
        <v>149</v>
      </c>
      <c r="D919" s="116">
        <v>146.57</v>
      </c>
      <c r="E919" s="116">
        <v>76.569999999999993</v>
      </c>
      <c r="F919" s="116">
        <v>223.14</v>
      </c>
      <c r="G919" s="100">
        <f t="shared" si="14"/>
        <v>9</v>
      </c>
    </row>
    <row r="920" spans="1:7" x14ac:dyDescent="0.2">
      <c r="A920" s="113" t="s">
        <v>1877</v>
      </c>
      <c r="B920" s="114" t="s">
        <v>1878</v>
      </c>
      <c r="C920" s="115" t="s">
        <v>149</v>
      </c>
      <c r="D920" s="116">
        <v>225.16</v>
      </c>
      <c r="E920" s="116">
        <v>68.91</v>
      </c>
      <c r="F920" s="116">
        <v>294.07</v>
      </c>
      <c r="G920" s="100">
        <f t="shared" si="14"/>
        <v>9</v>
      </c>
    </row>
    <row r="921" spans="1:7" ht="30" x14ac:dyDescent="0.2">
      <c r="A921" s="113" t="s">
        <v>1879</v>
      </c>
      <c r="B921" s="114" t="s">
        <v>1880</v>
      </c>
      <c r="C921" s="115" t="s">
        <v>149</v>
      </c>
      <c r="D921" s="116">
        <v>227.86</v>
      </c>
      <c r="E921" s="116">
        <v>76.569999999999993</v>
      </c>
      <c r="F921" s="116">
        <v>304.43</v>
      </c>
      <c r="G921" s="100">
        <f t="shared" si="14"/>
        <v>9</v>
      </c>
    </row>
    <row r="922" spans="1:7" x14ac:dyDescent="0.2">
      <c r="A922" s="113" t="s">
        <v>1881</v>
      </c>
      <c r="B922" s="114" t="s">
        <v>1882</v>
      </c>
      <c r="C922" s="115"/>
      <c r="D922" s="116"/>
      <c r="E922" s="116"/>
      <c r="F922" s="116"/>
      <c r="G922" s="100">
        <f t="shared" si="14"/>
        <v>5</v>
      </c>
    </row>
    <row r="923" spans="1:7" x14ac:dyDescent="0.2">
      <c r="A923" s="113" t="s">
        <v>63</v>
      </c>
      <c r="B923" s="114" t="s">
        <v>1883</v>
      </c>
      <c r="C923" s="115" t="s">
        <v>205</v>
      </c>
      <c r="D923" s="116">
        <v>54.03</v>
      </c>
      <c r="E923" s="116">
        <v>45.62</v>
      </c>
      <c r="F923" s="116">
        <v>99.65</v>
      </c>
      <c r="G923" s="100">
        <f t="shared" si="14"/>
        <v>9</v>
      </c>
    </row>
    <row r="924" spans="1:7" x14ac:dyDescent="0.2">
      <c r="A924" s="113" t="s">
        <v>64</v>
      </c>
      <c r="B924" s="114" t="s">
        <v>1884</v>
      </c>
      <c r="C924" s="115" t="s">
        <v>205</v>
      </c>
      <c r="D924" s="116">
        <v>83.2</v>
      </c>
      <c r="E924" s="116">
        <v>53.91</v>
      </c>
      <c r="F924" s="116">
        <v>137.11000000000001</v>
      </c>
      <c r="G924" s="100">
        <f t="shared" si="14"/>
        <v>9</v>
      </c>
    </row>
    <row r="925" spans="1:7" x14ac:dyDescent="0.2">
      <c r="A925" s="113" t="s">
        <v>65</v>
      </c>
      <c r="B925" s="114" t="s">
        <v>1885</v>
      </c>
      <c r="C925" s="115" t="s">
        <v>205</v>
      </c>
      <c r="D925" s="116">
        <v>166.78</v>
      </c>
      <c r="E925" s="116">
        <v>58.06</v>
      </c>
      <c r="F925" s="116">
        <v>224.84</v>
      </c>
      <c r="G925" s="100">
        <f t="shared" si="14"/>
        <v>9</v>
      </c>
    </row>
    <row r="926" spans="1:7" x14ac:dyDescent="0.2">
      <c r="A926" s="113" t="s">
        <v>1886</v>
      </c>
      <c r="B926" s="114" t="s">
        <v>1887</v>
      </c>
      <c r="C926" s="115" t="s">
        <v>205</v>
      </c>
      <c r="D926" s="116">
        <v>42.88</v>
      </c>
      <c r="E926" s="116">
        <v>45.62</v>
      </c>
      <c r="F926" s="116">
        <v>88.5</v>
      </c>
      <c r="G926" s="100">
        <f t="shared" si="14"/>
        <v>9</v>
      </c>
    </row>
    <row r="927" spans="1:7" x14ac:dyDescent="0.2">
      <c r="A927" s="113" t="s">
        <v>1888</v>
      </c>
      <c r="B927" s="114" t="s">
        <v>1889</v>
      </c>
      <c r="C927" s="115" t="s">
        <v>205</v>
      </c>
      <c r="D927" s="116">
        <v>63.28</v>
      </c>
      <c r="E927" s="116">
        <v>53.91</v>
      </c>
      <c r="F927" s="116">
        <v>117.19</v>
      </c>
      <c r="G927" s="100">
        <f t="shared" si="14"/>
        <v>9</v>
      </c>
    </row>
    <row r="928" spans="1:7" x14ac:dyDescent="0.2">
      <c r="A928" s="113" t="s">
        <v>8063</v>
      </c>
      <c r="B928" s="114" t="s">
        <v>8064</v>
      </c>
      <c r="C928" s="115" t="s">
        <v>205</v>
      </c>
      <c r="D928" s="116">
        <v>94.77</v>
      </c>
      <c r="E928" s="116">
        <v>39.4</v>
      </c>
      <c r="F928" s="116">
        <v>134.16999999999999</v>
      </c>
      <c r="G928" s="100">
        <f t="shared" si="14"/>
        <v>9</v>
      </c>
    </row>
    <row r="929" spans="1:7" x14ac:dyDescent="0.2">
      <c r="A929" s="113" t="s">
        <v>1890</v>
      </c>
      <c r="B929" s="114" t="s">
        <v>1891</v>
      </c>
      <c r="C929" s="115" t="s">
        <v>97</v>
      </c>
      <c r="D929" s="116">
        <v>14.48</v>
      </c>
      <c r="E929" s="116">
        <v>1.18</v>
      </c>
      <c r="F929" s="116">
        <v>15.66</v>
      </c>
      <c r="G929" s="100">
        <f t="shared" si="14"/>
        <v>9</v>
      </c>
    </row>
    <row r="930" spans="1:7" x14ac:dyDescent="0.2">
      <c r="A930" s="113" t="s">
        <v>1892</v>
      </c>
      <c r="B930" s="114" t="s">
        <v>1893</v>
      </c>
      <c r="C930" s="115" t="s">
        <v>97</v>
      </c>
      <c r="D930" s="116">
        <v>16.89</v>
      </c>
      <c r="E930" s="116">
        <v>1.69</v>
      </c>
      <c r="F930" s="116">
        <v>18.579999999999998</v>
      </c>
      <c r="G930" s="100">
        <f t="shared" si="14"/>
        <v>9</v>
      </c>
    </row>
    <row r="931" spans="1:7" x14ac:dyDescent="0.2">
      <c r="A931" s="113" t="s">
        <v>1894</v>
      </c>
      <c r="B931" s="114" t="s">
        <v>1895</v>
      </c>
      <c r="C931" s="115" t="s">
        <v>97</v>
      </c>
      <c r="D931" s="116">
        <v>16.309999999999999</v>
      </c>
      <c r="E931" s="116">
        <v>2.36</v>
      </c>
      <c r="F931" s="116">
        <v>18.670000000000002</v>
      </c>
      <c r="G931" s="100">
        <f t="shared" si="14"/>
        <v>9</v>
      </c>
    </row>
    <row r="932" spans="1:7" x14ac:dyDescent="0.2">
      <c r="A932" s="113" t="s">
        <v>1896</v>
      </c>
      <c r="B932" s="114" t="s">
        <v>1897</v>
      </c>
      <c r="C932" s="115"/>
      <c r="D932" s="116"/>
      <c r="E932" s="116"/>
      <c r="F932" s="116"/>
      <c r="G932" s="100">
        <f t="shared" si="14"/>
        <v>5</v>
      </c>
    </row>
    <row r="933" spans="1:7" x14ac:dyDescent="0.2">
      <c r="A933" s="113" t="s">
        <v>1898</v>
      </c>
      <c r="B933" s="114" t="s">
        <v>1899</v>
      </c>
      <c r="C933" s="115" t="s">
        <v>205</v>
      </c>
      <c r="D933" s="116">
        <v>2.1</v>
      </c>
      <c r="E933" s="116">
        <v>14.96</v>
      </c>
      <c r="F933" s="116">
        <v>17.059999999999999</v>
      </c>
      <c r="G933" s="100">
        <f t="shared" si="14"/>
        <v>9</v>
      </c>
    </row>
    <row r="934" spans="1:7" x14ac:dyDescent="0.2">
      <c r="A934" s="113" t="s">
        <v>1900</v>
      </c>
      <c r="B934" s="114" t="s">
        <v>1901</v>
      </c>
      <c r="C934" s="115" t="s">
        <v>149</v>
      </c>
      <c r="D934" s="116"/>
      <c r="E934" s="116">
        <v>40.71</v>
      </c>
      <c r="F934" s="116">
        <v>40.71</v>
      </c>
      <c r="G934" s="100">
        <f t="shared" si="14"/>
        <v>9</v>
      </c>
    </row>
    <row r="935" spans="1:7" x14ac:dyDescent="0.2">
      <c r="A935" s="113" t="s">
        <v>1902</v>
      </c>
      <c r="B935" s="114" t="s">
        <v>1903</v>
      </c>
      <c r="C935" s="115" t="s">
        <v>149</v>
      </c>
      <c r="D935" s="116"/>
      <c r="E935" s="116">
        <v>40.71</v>
      </c>
      <c r="F935" s="116">
        <v>40.71</v>
      </c>
      <c r="G935" s="100">
        <f t="shared" si="14"/>
        <v>9</v>
      </c>
    </row>
    <row r="936" spans="1:7" ht="30" x14ac:dyDescent="0.2">
      <c r="A936" s="113" t="s">
        <v>1904</v>
      </c>
      <c r="B936" s="114" t="s">
        <v>1905</v>
      </c>
      <c r="C936" s="115" t="s">
        <v>149</v>
      </c>
      <c r="D936" s="116"/>
      <c r="E936" s="116">
        <v>18.71</v>
      </c>
      <c r="F936" s="116">
        <v>18.71</v>
      </c>
      <c r="G936" s="100">
        <f t="shared" si="14"/>
        <v>9</v>
      </c>
    </row>
    <row r="937" spans="1:7" x14ac:dyDescent="0.2">
      <c r="A937" s="113" t="s">
        <v>1906</v>
      </c>
      <c r="B937" s="114" t="s">
        <v>1907</v>
      </c>
      <c r="C937" s="115" t="s">
        <v>149</v>
      </c>
      <c r="D937" s="116"/>
      <c r="E937" s="116">
        <v>27.14</v>
      </c>
      <c r="F937" s="116">
        <v>27.14</v>
      </c>
      <c r="G937" s="100">
        <f t="shared" si="14"/>
        <v>9</v>
      </c>
    </row>
    <row r="938" spans="1:7" x14ac:dyDescent="0.2">
      <c r="A938" s="113" t="s">
        <v>1908</v>
      </c>
      <c r="B938" s="114" t="s">
        <v>1909</v>
      </c>
      <c r="C938" s="115" t="s">
        <v>149</v>
      </c>
      <c r="D938" s="116">
        <v>3.84</v>
      </c>
      <c r="E938" s="116">
        <v>14.96</v>
      </c>
      <c r="F938" s="116">
        <v>18.8</v>
      </c>
      <c r="G938" s="100">
        <f t="shared" si="14"/>
        <v>9</v>
      </c>
    </row>
    <row r="939" spans="1:7" ht="30" x14ac:dyDescent="0.2">
      <c r="A939" s="113" t="s">
        <v>1910</v>
      </c>
      <c r="B939" s="114" t="s">
        <v>1911</v>
      </c>
      <c r="C939" s="115" t="s">
        <v>149</v>
      </c>
      <c r="D939" s="116">
        <v>11.52</v>
      </c>
      <c r="E939" s="116">
        <v>14.96</v>
      </c>
      <c r="F939" s="116">
        <v>26.48</v>
      </c>
      <c r="G939" s="100">
        <f t="shared" si="14"/>
        <v>9</v>
      </c>
    </row>
    <row r="940" spans="1:7" x14ac:dyDescent="0.2">
      <c r="A940" s="113" t="s">
        <v>1912</v>
      </c>
      <c r="B940" s="114" t="s">
        <v>1913</v>
      </c>
      <c r="C940" s="115"/>
      <c r="D940" s="116"/>
      <c r="E940" s="116"/>
      <c r="F940" s="116"/>
      <c r="G940" s="100">
        <f t="shared" si="14"/>
        <v>2</v>
      </c>
    </row>
    <row r="941" spans="1:7" x14ac:dyDescent="0.2">
      <c r="A941" s="113" t="s">
        <v>1914</v>
      </c>
      <c r="B941" s="114" t="s">
        <v>1915</v>
      </c>
      <c r="C941" s="115"/>
      <c r="D941" s="116"/>
      <c r="E941" s="116"/>
      <c r="F941" s="116"/>
      <c r="G941" s="100">
        <f t="shared" si="14"/>
        <v>5</v>
      </c>
    </row>
    <row r="942" spans="1:7" x14ac:dyDescent="0.2">
      <c r="A942" s="113" t="s">
        <v>1916</v>
      </c>
      <c r="B942" s="114" t="s">
        <v>1917</v>
      </c>
      <c r="C942" s="115" t="s">
        <v>228</v>
      </c>
      <c r="D942" s="116">
        <v>817.42</v>
      </c>
      <c r="E942" s="116">
        <v>266.58</v>
      </c>
      <c r="F942" s="116">
        <v>1084</v>
      </c>
      <c r="G942" s="100">
        <f t="shared" si="14"/>
        <v>9</v>
      </c>
    </row>
    <row r="943" spans="1:7" x14ac:dyDescent="0.2">
      <c r="A943" s="113" t="s">
        <v>1918</v>
      </c>
      <c r="B943" s="114" t="s">
        <v>1919</v>
      </c>
      <c r="C943" s="115" t="s">
        <v>228</v>
      </c>
      <c r="D943" s="116">
        <v>424.18</v>
      </c>
      <c r="E943" s="116">
        <v>266.58</v>
      </c>
      <c r="F943" s="116">
        <v>690.76</v>
      </c>
      <c r="G943" s="100">
        <f t="shared" si="14"/>
        <v>9</v>
      </c>
    </row>
    <row r="944" spans="1:7" x14ac:dyDescent="0.2">
      <c r="A944" s="113" t="s">
        <v>1920</v>
      </c>
      <c r="B944" s="114" t="s">
        <v>1921</v>
      </c>
      <c r="C944" s="115" t="s">
        <v>228</v>
      </c>
      <c r="D944" s="116">
        <v>347.2</v>
      </c>
      <c r="E944" s="116">
        <v>266.58</v>
      </c>
      <c r="F944" s="116">
        <v>613.78</v>
      </c>
      <c r="G944" s="100">
        <f t="shared" si="14"/>
        <v>9</v>
      </c>
    </row>
    <row r="945" spans="1:7" x14ac:dyDescent="0.2">
      <c r="A945" s="113" t="s">
        <v>1922</v>
      </c>
      <c r="B945" s="114" t="s">
        <v>1923</v>
      </c>
      <c r="C945" s="115" t="s">
        <v>149</v>
      </c>
      <c r="D945" s="116">
        <v>3.48</v>
      </c>
      <c r="E945" s="116">
        <v>20.76</v>
      </c>
      <c r="F945" s="116">
        <v>24.24</v>
      </c>
      <c r="G945" s="100">
        <f t="shared" si="14"/>
        <v>9</v>
      </c>
    </row>
    <row r="946" spans="1:7" x14ac:dyDescent="0.2">
      <c r="A946" s="113" t="s">
        <v>1924</v>
      </c>
      <c r="B946" s="114" t="s">
        <v>1925</v>
      </c>
      <c r="C946" s="115" t="s">
        <v>149</v>
      </c>
      <c r="D946" s="116">
        <v>8.09</v>
      </c>
      <c r="E946" s="116">
        <v>20.39</v>
      </c>
      <c r="F946" s="116">
        <v>28.48</v>
      </c>
      <c r="G946" s="100">
        <f t="shared" si="14"/>
        <v>9</v>
      </c>
    </row>
    <row r="947" spans="1:7" x14ac:dyDescent="0.2">
      <c r="A947" s="113" t="s">
        <v>1926</v>
      </c>
      <c r="B947" s="114" t="s">
        <v>1927</v>
      </c>
      <c r="C947" s="115" t="s">
        <v>228</v>
      </c>
      <c r="D947" s="116">
        <v>1002.72</v>
      </c>
      <c r="E947" s="116">
        <v>266.58</v>
      </c>
      <c r="F947" s="116">
        <v>1269.3</v>
      </c>
      <c r="G947" s="100">
        <f t="shared" si="14"/>
        <v>9</v>
      </c>
    </row>
    <row r="948" spans="1:7" x14ac:dyDescent="0.2">
      <c r="A948" s="113" t="s">
        <v>1928</v>
      </c>
      <c r="B948" s="114" t="s">
        <v>1929</v>
      </c>
      <c r="C948" s="115"/>
      <c r="D948" s="116"/>
      <c r="E948" s="116"/>
      <c r="F948" s="116"/>
      <c r="G948" s="100">
        <f t="shared" si="14"/>
        <v>5</v>
      </c>
    </row>
    <row r="949" spans="1:7" x14ac:dyDescent="0.2">
      <c r="A949" s="113" t="s">
        <v>1930</v>
      </c>
      <c r="B949" s="114" t="s">
        <v>1931</v>
      </c>
      <c r="C949" s="115" t="s">
        <v>149</v>
      </c>
      <c r="D949" s="116">
        <v>2.11</v>
      </c>
      <c r="E949" s="116">
        <v>3.95</v>
      </c>
      <c r="F949" s="116">
        <v>6.06</v>
      </c>
      <c r="G949" s="100">
        <f t="shared" si="14"/>
        <v>9</v>
      </c>
    </row>
    <row r="950" spans="1:7" x14ac:dyDescent="0.2">
      <c r="A950" s="113" t="s">
        <v>1932</v>
      </c>
      <c r="B950" s="114" t="s">
        <v>1933</v>
      </c>
      <c r="C950" s="115" t="s">
        <v>149</v>
      </c>
      <c r="D950" s="116">
        <v>1.31</v>
      </c>
      <c r="E950" s="116">
        <v>3.95</v>
      </c>
      <c r="F950" s="116">
        <v>5.26</v>
      </c>
      <c r="G950" s="100">
        <f t="shared" si="14"/>
        <v>9</v>
      </c>
    </row>
    <row r="951" spans="1:7" x14ac:dyDescent="0.2">
      <c r="A951" s="113" t="s">
        <v>1934</v>
      </c>
      <c r="B951" s="114" t="s">
        <v>1935</v>
      </c>
      <c r="C951" s="115" t="s">
        <v>149</v>
      </c>
      <c r="D951" s="116">
        <v>6.48</v>
      </c>
      <c r="E951" s="116">
        <v>3.95</v>
      </c>
      <c r="F951" s="116">
        <v>10.43</v>
      </c>
      <c r="G951" s="100">
        <f t="shared" si="14"/>
        <v>9</v>
      </c>
    </row>
    <row r="952" spans="1:7" x14ac:dyDescent="0.2">
      <c r="A952" s="113" t="s">
        <v>1936</v>
      </c>
      <c r="B952" s="114" t="s">
        <v>1937</v>
      </c>
      <c r="C952" s="115" t="s">
        <v>149</v>
      </c>
      <c r="D952" s="116">
        <v>2.15</v>
      </c>
      <c r="E952" s="116">
        <v>5.76</v>
      </c>
      <c r="F952" s="116">
        <v>7.91</v>
      </c>
      <c r="G952" s="100">
        <f t="shared" si="14"/>
        <v>9</v>
      </c>
    </row>
    <row r="953" spans="1:7" x14ac:dyDescent="0.2">
      <c r="A953" s="113" t="s">
        <v>1938</v>
      </c>
      <c r="B953" s="114" t="s">
        <v>1939</v>
      </c>
      <c r="C953" s="115" t="s">
        <v>149</v>
      </c>
      <c r="D953" s="116">
        <v>3.54</v>
      </c>
      <c r="E953" s="116">
        <v>6.12</v>
      </c>
      <c r="F953" s="116">
        <v>9.66</v>
      </c>
      <c r="G953" s="100">
        <f t="shared" si="14"/>
        <v>9</v>
      </c>
    </row>
    <row r="954" spans="1:7" x14ac:dyDescent="0.2">
      <c r="A954" s="113" t="s">
        <v>1940</v>
      </c>
      <c r="B954" s="114" t="s">
        <v>1941</v>
      </c>
      <c r="C954" s="115" t="s">
        <v>149</v>
      </c>
      <c r="D954" s="116">
        <v>8.2200000000000006</v>
      </c>
      <c r="E954" s="116">
        <v>10.86</v>
      </c>
      <c r="F954" s="116">
        <v>19.079999999999998</v>
      </c>
      <c r="G954" s="100">
        <f t="shared" si="14"/>
        <v>9</v>
      </c>
    </row>
    <row r="955" spans="1:7" x14ac:dyDescent="0.2">
      <c r="A955" s="113" t="s">
        <v>1942</v>
      </c>
      <c r="B955" s="114" t="s">
        <v>1943</v>
      </c>
      <c r="C955" s="115" t="s">
        <v>149</v>
      </c>
      <c r="D955" s="116">
        <v>8.2200000000000006</v>
      </c>
      <c r="E955" s="116">
        <v>14.96</v>
      </c>
      <c r="F955" s="116">
        <v>23.18</v>
      </c>
      <c r="G955" s="100">
        <f t="shared" si="14"/>
        <v>9</v>
      </c>
    </row>
    <row r="956" spans="1:7" x14ac:dyDescent="0.2">
      <c r="A956" s="113" t="s">
        <v>1944</v>
      </c>
      <c r="B956" s="114" t="s">
        <v>1945</v>
      </c>
      <c r="C956" s="115" t="s">
        <v>149</v>
      </c>
      <c r="D956" s="116">
        <v>34.85</v>
      </c>
      <c r="E956" s="116">
        <v>9.35</v>
      </c>
      <c r="F956" s="116">
        <v>44.2</v>
      </c>
      <c r="G956" s="100">
        <f t="shared" si="14"/>
        <v>9</v>
      </c>
    </row>
    <row r="957" spans="1:7" x14ac:dyDescent="0.2">
      <c r="A957" s="113" t="s">
        <v>1946</v>
      </c>
      <c r="B957" s="114" t="s">
        <v>1947</v>
      </c>
      <c r="C957" s="115" t="s">
        <v>149</v>
      </c>
      <c r="D957" s="116">
        <v>1.7</v>
      </c>
      <c r="E957" s="116">
        <v>9.35</v>
      </c>
      <c r="F957" s="116">
        <v>11.05</v>
      </c>
      <c r="G957" s="100">
        <f t="shared" si="14"/>
        <v>9</v>
      </c>
    </row>
    <row r="958" spans="1:7" x14ac:dyDescent="0.2">
      <c r="A958" s="113" t="s">
        <v>1948</v>
      </c>
      <c r="B958" s="114" t="s">
        <v>1949</v>
      </c>
      <c r="C958" s="115" t="s">
        <v>149</v>
      </c>
      <c r="D958" s="116">
        <v>8.7100000000000009</v>
      </c>
      <c r="E958" s="116">
        <v>24.31</v>
      </c>
      <c r="F958" s="116">
        <v>33.020000000000003</v>
      </c>
      <c r="G958" s="100">
        <f t="shared" si="14"/>
        <v>9</v>
      </c>
    </row>
    <row r="959" spans="1:7" x14ac:dyDescent="0.2">
      <c r="A959" s="113" t="s">
        <v>1950</v>
      </c>
      <c r="B959" s="114" t="s">
        <v>1951</v>
      </c>
      <c r="C959" s="115"/>
      <c r="D959" s="116"/>
      <c r="E959" s="116"/>
      <c r="F959" s="116"/>
      <c r="G959" s="100">
        <f t="shared" si="14"/>
        <v>5</v>
      </c>
    </row>
    <row r="960" spans="1:7" x14ac:dyDescent="0.2">
      <c r="A960" s="113" t="s">
        <v>68</v>
      </c>
      <c r="B960" s="114" t="s">
        <v>1952</v>
      </c>
      <c r="C960" s="115" t="s">
        <v>149</v>
      </c>
      <c r="D960" s="116">
        <v>8.49</v>
      </c>
      <c r="E960" s="116">
        <v>20.57</v>
      </c>
      <c r="F960" s="116">
        <v>29.06</v>
      </c>
      <c r="G960" s="100">
        <f t="shared" si="14"/>
        <v>9</v>
      </c>
    </row>
    <row r="961" spans="1:7" x14ac:dyDescent="0.2">
      <c r="A961" s="113" t="s">
        <v>1953</v>
      </c>
      <c r="B961" s="114" t="s">
        <v>1954</v>
      </c>
      <c r="C961" s="115" t="s">
        <v>149</v>
      </c>
      <c r="D961" s="116">
        <v>9.1</v>
      </c>
      <c r="E961" s="116">
        <v>24.31</v>
      </c>
      <c r="F961" s="116">
        <v>33.409999999999997</v>
      </c>
      <c r="G961" s="100">
        <f t="shared" si="14"/>
        <v>9</v>
      </c>
    </row>
    <row r="962" spans="1:7" x14ac:dyDescent="0.2">
      <c r="A962" s="113" t="s">
        <v>1955</v>
      </c>
      <c r="B962" s="114" t="s">
        <v>1956</v>
      </c>
      <c r="C962" s="115" t="s">
        <v>149</v>
      </c>
      <c r="D962" s="116">
        <v>28.58</v>
      </c>
      <c r="E962" s="116">
        <v>24.31</v>
      </c>
      <c r="F962" s="116">
        <v>52.89</v>
      </c>
      <c r="G962" s="100">
        <f t="shared" si="14"/>
        <v>9</v>
      </c>
    </row>
    <row r="963" spans="1:7" x14ac:dyDescent="0.2">
      <c r="A963" s="113" t="s">
        <v>1957</v>
      </c>
      <c r="B963" s="114" t="s">
        <v>1958</v>
      </c>
      <c r="C963" s="115" t="s">
        <v>149</v>
      </c>
      <c r="D963" s="116">
        <v>8.49</v>
      </c>
      <c r="E963" s="116">
        <v>14.96</v>
      </c>
      <c r="F963" s="116">
        <v>23.45</v>
      </c>
      <c r="G963" s="100">
        <f t="shared" si="14"/>
        <v>9</v>
      </c>
    </row>
    <row r="964" spans="1:7" x14ac:dyDescent="0.2">
      <c r="A964" s="113" t="s">
        <v>1959</v>
      </c>
      <c r="B964" s="114" t="s">
        <v>1960</v>
      </c>
      <c r="C964" s="115" t="s">
        <v>149</v>
      </c>
      <c r="D964" s="116">
        <v>8.49</v>
      </c>
      <c r="E964" s="116">
        <v>26.18</v>
      </c>
      <c r="F964" s="116">
        <v>34.67</v>
      </c>
      <c r="G964" s="100">
        <f t="shared" si="14"/>
        <v>9</v>
      </c>
    </row>
    <row r="965" spans="1:7" x14ac:dyDescent="0.2">
      <c r="A965" s="113" t="s">
        <v>1961</v>
      </c>
      <c r="B965" s="114" t="s">
        <v>1962</v>
      </c>
      <c r="C965" s="115" t="s">
        <v>205</v>
      </c>
      <c r="D965" s="116">
        <v>6.1</v>
      </c>
      <c r="E965" s="116">
        <v>42.35</v>
      </c>
      <c r="F965" s="116">
        <v>48.45</v>
      </c>
      <c r="G965" s="100">
        <f t="shared" si="14"/>
        <v>9</v>
      </c>
    </row>
    <row r="966" spans="1:7" x14ac:dyDescent="0.2">
      <c r="A966" s="113" t="s">
        <v>1963</v>
      </c>
      <c r="B966" s="114" t="s">
        <v>1964</v>
      </c>
      <c r="C966" s="115" t="s">
        <v>205</v>
      </c>
      <c r="D966" s="116">
        <v>1.44</v>
      </c>
      <c r="E966" s="116">
        <v>19.72</v>
      </c>
      <c r="F966" s="116">
        <v>21.16</v>
      </c>
      <c r="G966" s="100">
        <f t="shared" si="14"/>
        <v>9</v>
      </c>
    </row>
    <row r="967" spans="1:7" x14ac:dyDescent="0.2">
      <c r="A967" s="113" t="s">
        <v>1965</v>
      </c>
      <c r="B967" s="114" t="s">
        <v>1966</v>
      </c>
      <c r="C967" s="115" t="s">
        <v>205</v>
      </c>
      <c r="D967" s="116">
        <v>1.61</v>
      </c>
      <c r="E967" s="116">
        <v>19.72</v>
      </c>
      <c r="F967" s="116">
        <v>21.33</v>
      </c>
      <c r="G967" s="100">
        <f t="shared" si="14"/>
        <v>9</v>
      </c>
    </row>
    <row r="968" spans="1:7" x14ac:dyDescent="0.2">
      <c r="A968" s="113" t="s">
        <v>1967</v>
      </c>
      <c r="B968" s="114" t="s">
        <v>1968</v>
      </c>
      <c r="C968" s="115" t="s">
        <v>205</v>
      </c>
      <c r="D968" s="116">
        <v>1.84</v>
      </c>
      <c r="E968" s="116">
        <v>19.72</v>
      </c>
      <c r="F968" s="116">
        <v>21.56</v>
      </c>
      <c r="G968" s="100">
        <f t="shared" si="14"/>
        <v>9</v>
      </c>
    </row>
    <row r="969" spans="1:7" x14ac:dyDescent="0.2">
      <c r="A969" s="113" t="s">
        <v>1969</v>
      </c>
      <c r="B969" s="114" t="s">
        <v>1970</v>
      </c>
      <c r="C969" s="115" t="s">
        <v>205</v>
      </c>
      <c r="D969" s="116">
        <v>2.25</v>
      </c>
      <c r="E969" s="116">
        <v>19.72</v>
      </c>
      <c r="F969" s="116">
        <v>21.97</v>
      </c>
      <c r="G969" s="100">
        <f t="shared" si="14"/>
        <v>9</v>
      </c>
    </row>
    <row r="970" spans="1:7" x14ac:dyDescent="0.2">
      <c r="A970" s="113" t="s">
        <v>1971</v>
      </c>
      <c r="B970" s="114" t="s">
        <v>1972</v>
      </c>
      <c r="C970" s="115"/>
      <c r="D970" s="116"/>
      <c r="E970" s="116"/>
      <c r="F970" s="116"/>
      <c r="G970" s="100">
        <f t="shared" ref="G970:G1033" si="15">LEN(A970)</f>
        <v>5</v>
      </c>
    </row>
    <row r="971" spans="1:7" x14ac:dyDescent="0.2">
      <c r="A971" s="113" t="s">
        <v>1973</v>
      </c>
      <c r="B971" s="114" t="s">
        <v>1974</v>
      </c>
      <c r="C971" s="115" t="s">
        <v>149</v>
      </c>
      <c r="D971" s="116">
        <v>5</v>
      </c>
      <c r="E971" s="116">
        <v>12.43</v>
      </c>
      <c r="F971" s="116">
        <v>17.43</v>
      </c>
      <c r="G971" s="100">
        <f t="shared" si="15"/>
        <v>9</v>
      </c>
    </row>
    <row r="972" spans="1:7" x14ac:dyDescent="0.2">
      <c r="A972" s="113" t="s">
        <v>1975</v>
      </c>
      <c r="B972" s="114" t="s">
        <v>1976</v>
      </c>
      <c r="C972" s="115" t="s">
        <v>149</v>
      </c>
      <c r="D972" s="116">
        <v>7</v>
      </c>
      <c r="E972" s="116">
        <v>12.43</v>
      </c>
      <c r="F972" s="116">
        <v>19.43</v>
      </c>
      <c r="G972" s="100">
        <f t="shared" si="15"/>
        <v>9</v>
      </c>
    </row>
    <row r="973" spans="1:7" x14ac:dyDescent="0.2">
      <c r="A973" s="113" t="s">
        <v>1977</v>
      </c>
      <c r="B973" s="114" t="s">
        <v>1978</v>
      </c>
      <c r="C973" s="115"/>
      <c r="D973" s="116"/>
      <c r="E973" s="116"/>
      <c r="F973" s="116"/>
      <c r="G973" s="100">
        <f t="shared" si="15"/>
        <v>5</v>
      </c>
    </row>
    <row r="974" spans="1:7" x14ac:dyDescent="0.2">
      <c r="A974" s="113" t="s">
        <v>1979</v>
      </c>
      <c r="B974" s="114" t="s">
        <v>1980</v>
      </c>
      <c r="C974" s="115" t="s">
        <v>228</v>
      </c>
      <c r="D974" s="116">
        <v>407.88</v>
      </c>
      <c r="E974" s="116">
        <v>358.97</v>
      </c>
      <c r="F974" s="116">
        <v>766.85</v>
      </c>
      <c r="G974" s="100">
        <f t="shared" si="15"/>
        <v>9</v>
      </c>
    </row>
    <row r="975" spans="1:7" ht="30" x14ac:dyDescent="0.2">
      <c r="A975" s="113" t="s">
        <v>1981</v>
      </c>
      <c r="B975" s="114" t="s">
        <v>1982</v>
      </c>
      <c r="C975" s="115" t="s">
        <v>228</v>
      </c>
      <c r="D975" s="116">
        <v>477.2</v>
      </c>
      <c r="E975" s="116">
        <v>358.97</v>
      </c>
      <c r="F975" s="116">
        <v>836.17</v>
      </c>
      <c r="G975" s="100">
        <f t="shared" si="15"/>
        <v>9</v>
      </c>
    </row>
    <row r="976" spans="1:7" ht="30" x14ac:dyDescent="0.2">
      <c r="A976" s="113" t="s">
        <v>1983</v>
      </c>
      <c r="B976" s="114" t="s">
        <v>1984</v>
      </c>
      <c r="C976" s="115" t="s">
        <v>228</v>
      </c>
      <c r="D976" s="116">
        <v>508.07</v>
      </c>
      <c r="E976" s="116">
        <v>358.97</v>
      </c>
      <c r="F976" s="116">
        <v>867.04</v>
      </c>
      <c r="G976" s="100">
        <f t="shared" si="15"/>
        <v>9</v>
      </c>
    </row>
    <row r="977" spans="1:7" x14ac:dyDescent="0.2">
      <c r="A977" s="113" t="s">
        <v>1985</v>
      </c>
      <c r="B977" s="114" t="s">
        <v>1986</v>
      </c>
      <c r="C977" s="115" t="s">
        <v>205</v>
      </c>
      <c r="D977" s="116">
        <v>28.19</v>
      </c>
      <c r="E977" s="116">
        <v>41.71</v>
      </c>
      <c r="F977" s="116">
        <v>69.900000000000006</v>
      </c>
      <c r="G977" s="100">
        <f t="shared" si="15"/>
        <v>9</v>
      </c>
    </row>
    <row r="978" spans="1:7" x14ac:dyDescent="0.2">
      <c r="A978" s="113" t="s">
        <v>1987</v>
      </c>
      <c r="B978" s="114" t="s">
        <v>1988</v>
      </c>
      <c r="C978" s="115" t="s">
        <v>205</v>
      </c>
      <c r="D978" s="116">
        <v>13.68</v>
      </c>
      <c r="E978" s="116">
        <v>56.78</v>
      </c>
      <c r="F978" s="116">
        <v>70.459999999999994</v>
      </c>
      <c r="G978" s="100">
        <f t="shared" si="15"/>
        <v>9</v>
      </c>
    </row>
    <row r="979" spans="1:7" x14ac:dyDescent="0.2">
      <c r="A979" s="113" t="s">
        <v>1989</v>
      </c>
      <c r="B979" s="114" t="s">
        <v>1990</v>
      </c>
      <c r="C979" s="115"/>
      <c r="D979" s="116"/>
      <c r="E979" s="116"/>
      <c r="F979" s="116"/>
      <c r="G979" s="100">
        <f t="shared" si="15"/>
        <v>5</v>
      </c>
    </row>
    <row r="980" spans="1:7" x14ac:dyDescent="0.2">
      <c r="A980" s="113" t="s">
        <v>1991</v>
      </c>
      <c r="B980" s="114" t="s">
        <v>1992</v>
      </c>
      <c r="C980" s="115" t="s">
        <v>149</v>
      </c>
      <c r="D980" s="116">
        <v>78.42</v>
      </c>
      <c r="E980" s="116">
        <v>6.75</v>
      </c>
      <c r="F980" s="116">
        <v>85.17</v>
      </c>
      <c r="G980" s="100">
        <f t="shared" si="15"/>
        <v>9</v>
      </c>
    </row>
    <row r="981" spans="1:7" x14ac:dyDescent="0.2">
      <c r="A981" s="113" t="s">
        <v>1993</v>
      </c>
      <c r="B981" s="114" t="s">
        <v>1994</v>
      </c>
      <c r="C981" s="115" t="s">
        <v>205</v>
      </c>
      <c r="D981" s="116">
        <v>43.17</v>
      </c>
      <c r="E981" s="116">
        <v>1.69</v>
      </c>
      <c r="F981" s="116">
        <v>44.86</v>
      </c>
      <c r="G981" s="100">
        <f t="shared" si="15"/>
        <v>9</v>
      </c>
    </row>
    <row r="982" spans="1:7" x14ac:dyDescent="0.2">
      <c r="A982" s="113" t="s">
        <v>1995</v>
      </c>
      <c r="B982" s="114" t="s">
        <v>1996</v>
      </c>
      <c r="C982" s="115" t="s">
        <v>205</v>
      </c>
      <c r="D982" s="116">
        <v>76.34</v>
      </c>
      <c r="E982" s="116">
        <v>2.02</v>
      </c>
      <c r="F982" s="116">
        <v>78.36</v>
      </c>
      <c r="G982" s="100">
        <f t="shared" si="15"/>
        <v>9</v>
      </c>
    </row>
    <row r="983" spans="1:7" x14ac:dyDescent="0.2">
      <c r="A983" s="113" t="s">
        <v>1997</v>
      </c>
      <c r="B983" s="114" t="s">
        <v>1998</v>
      </c>
      <c r="C983" s="115" t="s">
        <v>205</v>
      </c>
      <c r="D983" s="116">
        <v>40.130000000000003</v>
      </c>
      <c r="E983" s="116">
        <v>3.37</v>
      </c>
      <c r="F983" s="116">
        <v>43.5</v>
      </c>
      <c r="G983" s="100">
        <f t="shared" si="15"/>
        <v>9</v>
      </c>
    </row>
    <row r="984" spans="1:7" ht="30" x14ac:dyDescent="0.2">
      <c r="A984" s="113" t="s">
        <v>1999</v>
      </c>
      <c r="B984" s="114" t="s">
        <v>2000</v>
      </c>
      <c r="C984" s="115" t="s">
        <v>205</v>
      </c>
      <c r="D984" s="116">
        <v>88</v>
      </c>
      <c r="E984" s="116">
        <v>0.4</v>
      </c>
      <c r="F984" s="116">
        <v>88.4</v>
      </c>
      <c r="G984" s="100">
        <f t="shared" si="15"/>
        <v>9</v>
      </c>
    </row>
    <row r="985" spans="1:7" x14ac:dyDescent="0.2">
      <c r="A985" s="113" t="s">
        <v>2001</v>
      </c>
      <c r="B985" s="114" t="s">
        <v>2002</v>
      </c>
      <c r="C985" s="115" t="s">
        <v>149</v>
      </c>
      <c r="D985" s="116">
        <v>186.14</v>
      </c>
      <c r="E985" s="116">
        <v>4.05</v>
      </c>
      <c r="F985" s="116">
        <v>190.19</v>
      </c>
      <c r="G985" s="100">
        <f t="shared" si="15"/>
        <v>9</v>
      </c>
    </row>
    <row r="986" spans="1:7" x14ac:dyDescent="0.2">
      <c r="A986" s="113" t="s">
        <v>2003</v>
      </c>
      <c r="B986" s="114" t="s">
        <v>2004</v>
      </c>
      <c r="C986" s="115"/>
      <c r="D986" s="116"/>
      <c r="E986" s="116"/>
      <c r="F986" s="116"/>
      <c r="G986" s="100">
        <f t="shared" si="15"/>
        <v>5</v>
      </c>
    </row>
    <row r="987" spans="1:7" x14ac:dyDescent="0.2">
      <c r="A987" s="113" t="s">
        <v>2005</v>
      </c>
      <c r="B987" s="114" t="s">
        <v>2006</v>
      </c>
      <c r="C987" s="115" t="s">
        <v>149</v>
      </c>
      <c r="D987" s="116">
        <v>79.58</v>
      </c>
      <c r="E987" s="116">
        <v>6.75</v>
      </c>
      <c r="F987" s="116">
        <v>86.33</v>
      </c>
      <c r="G987" s="100">
        <f t="shared" si="15"/>
        <v>9</v>
      </c>
    </row>
    <row r="988" spans="1:7" x14ac:dyDescent="0.2">
      <c r="A988" s="113" t="s">
        <v>2007</v>
      </c>
      <c r="B988" s="114" t="s">
        <v>2008</v>
      </c>
      <c r="C988" s="115" t="s">
        <v>205</v>
      </c>
      <c r="D988" s="116">
        <v>37.35</v>
      </c>
      <c r="E988" s="116">
        <v>1.69</v>
      </c>
      <c r="F988" s="116">
        <v>39.04</v>
      </c>
      <c r="G988" s="100">
        <f t="shared" si="15"/>
        <v>9</v>
      </c>
    </row>
    <row r="989" spans="1:7" x14ac:dyDescent="0.2">
      <c r="A989" s="113" t="s">
        <v>2009</v>
      </c>
      <c r="B989" s="114" t="s">
        <v>2010</v>
      </c>
      <c r="C989" s="115" t="s">
        <v>205</v>
      </c>
      <c r="D989" s="116">
        <v>68.900000000000006</v>
      </c>
      <c r="E989" s="116">
        <v>2.02</v>
      </c>
      <c r="F989" s="116">
        <v>70.92</v>
      </c>
      <c r="G989" s="100">
        <f t="shared" si="15"/>
        <v>9</v>
      </c>
    </row>
    <row r="990" spans="1:7" x14ac:dyDescent="0.2">
      <c r="A990" s="113" t="s">
        <v>2011</v>
      </c>
      <c r="B990" s="114" t="s">
        <v>2012</v>
      </c>
      <c r="C990" s="115" t="s">
        <v>205</v>
      </c>
      <c r="D990" s="116">
        <v>77.47</v>
      </c>
      <c r="E990" s="116">
        <v>2.02</v>
      </c>
      <c r="F990" s="116">
        <v>79.489999999999995</v>
      </c>
      <c r="G990" s="100">
        <f t="shared" si="15"/>
        <v>9</v>
      </c>
    </row>
    <row r="991" spans="1:7" x14ac:dyDescent="0.2">
      <c r="A991" s="113" t="s">
        <v>2013</v>
      </c>
      <c r="B991" s="114" t="s">
        <v>2014</v>
      </c>
      <c r="C991" s="115" t="s">
        <v>205</v>
      </c>
      <c r="D991" s="116">
        <v>39.340000000000003</v>
      </c>
      <c r="E991" s="116">
        <v>3.37</v>
      </c>
      <c r="F991" s="116">
        <v>42.71</v>
      </c>
      <c r="G991" s="100">
        <f t="shared" si="15"/>
        <v>9</v>
      </c>
    </row>
    <row r="992" spans="1:7" x14ac:dyDescent="0.2">
      <c r="A992" s="113" t="s">
        <v>2015</v>
      </c>
      <c r="B992" s="114" t="s">
        <v>28389</v>
      </c>
      <c r="C992" s="115" t="s">
        <v>205</v>
      </c>
      <c r="D992" s="116">
        <v>60</v>
      </c>
      <c r="E992" s="116"/>
      <c r="F992" s="116">
        <v>60</v>
      </c>
      <c r="G992" s="100">
        <f t="shared" si="15"/>
        <v>9</v>
      </c>
    </row>
    <row r="993" spans="1:7" x14ac:dyDescent="0.2">
      <c r="A993" s="113" t="s">
        <v>28390</v>
      </c>
      <c r="B993" s="114" t="s">
        <v>28391</v>
      </c>
      <c r="C993" s="115" t="s">
        <v>149</v>
      </c>
      <c r="D993" s="116">
        <v>142.9</v>
      </c>
      <c r="E993" s="116"/>
      <c r="F993" s="116">
        <v>142.9</v>
      </c>
      <c r="G993" s="100">
        <f t="shared" si="15"/>
        <v>9</v>
      </c>
    </row>
    <row r="994" spans="1:7" ht="30" x14ac:dyDescent="0.2">
      <c r="A994" s="113" t="s">
        <v>28392</v>
      </c>
      <c r="B994" s="114" t="s">
        <v>28393</v>
      </c>
      <c r="C994" s="115" t="s">
        <v>146</v>
      </c>
      <c r="D994" s="116">
        <v>2523.33</v>
      </c>
      <c r="E994" s="116"/>
      <c r="F994" s="116">
        <v>2523.33</v>
      </c>
      <c r="G994" s="100">
        <f t="shared" si="15"/>
        <v>9</v>
      </c>
    </row>
    <row r="995" spans="1:7" x14ac:dyDescent="0.2">
      <c r="A995" s="113" t="s">
        <v>2016</v>
      </c>
      <c r="B995" s="114" t="s">
        <v>2017</v>
      </c>
      <c r="C995" s="115"/>
      <c r="D995" s="116"/>
      <c r="E995" s="116"/>
      <c r="F995" s="116"/>
      <c r="G995" s="100">
        <f t="shared" si="15"/>
        <v>5</v>
      </c>
    </row>
    <row r="996" spans="1:7" x14ac:dyDescent="0.2">
      <c r="A996" s="113" t="s">
        <v>2018</v>
      </c>
      <c r="B996" s="114" t="s">
        <v>2019</v>
      </c>
      <c r="C996" s="115" t="s">
        <v>149</v>
      </c>
      <c r="D996" s="116">
        <v>28.84</v>
      </c>
      <c r="E996" s="116">
        <v>47.41</v>
      </c>
      <c r="F996" s="116">
        <v>76.25</v>
      </c>
      <c r="G996" s="100">
        <f t="shared" si="15"/>
        <v>9</v>
      </c>
    </row>
    <row r="997" spans="1:7" ht="30" x14ac:dyDescent="0.2">
      <c r="A997" s="113" t="s">
        <v>2020</v>
      </c>
      <c r="B997" s="114" t="s">
        <v>2021</v>
      </c>
      <c r="C997" s="115" t="s">
        <v>205</v>
      </c>
      <c r="D997" s="116">
        <v>74.39</v>
      </c>
      <c r="E997" s="116">
        <v>16.87</v>
      </c>
      <c r="F997" s="116">
        <v>91.26</v>
      </c>
      <c r="G997" s="100">
        <f t="shared" si="15"/>
        <v>9</v>
      </c>
    </row>
    <row r="998" spans="1:7" ht="30" x14ac:dyDescent="0.2">
      <c r="A998" s="113" t="s">
        <v>2022</v>
      </c>
      <c r="B998" s="114" t="s">
        <v>2023</v>
      </c>
      <c r="C998" s="115" t="s">
        <v>205</v>
      </c>
      <c r="D998" s="116">
        <v>10.1</v>
      </c>
      <c r="E998" s="116"/>
      <c r="F998" s="116">
        <v>10.1</v>
      </c>
      <c r="G998" s="100">
        <f t="shared" si="15"/>
        <v>9</v>
      </c>
    </row>
    <row r="999" spans="1:7" x14ac:dyDescent="0.2">
      <c r="A999" s="113" t="s">
        <v>2024</v>
      </c>
      <c r="B999" s="114" t="s">
        <v>2025</v>
      </c>
      <c r="C999" s="115" t="s">
        <v>149</v>
      </c>
      <c r="D999" s="116">
        <v>129.59</v>
      </c>
      <c r="E999" s="116">
        <v>16.87</v>
      </c>
      <c r="F999" s="116">
        <v>146.46</v>
      </c>
      <c r="G999" s="100">
        <f t="shared" si="15"/>
        <v>9</v>
      </c>
    </row>
    <row r="1000" spans="1:7" x14ac:dyDescent="0.2">
      <c r="A1000" s="113" t="s">
        <v>2026</v>
      </c>
      <c r="B1000" s="114" t="s">
        <v>2027</v>
      </c>
      <c r="C1000" s="115" t="s">
        <v>149</v>
      </c>
      <c r="D1000" s="116">
        <v>10.94</v>
      </c>
      <c r="E1000" s="116">
        <v>18.59</v>
      </c>
      <c r="F1000" s="116">
        <v>29.53</v>
      </c>
      <c r="G1000" s="100">
        <f t="shared" si="15"/>
        <v>9</v>
      </c>
    </row>
    <row r="1001" spans="1:7" x14ac:dyDescent="0.2">
      <c r="A1001" s="113" t="s">
        <v>2028</v>
      </c>
      <c r="B1001" s="114" t="s">
        <v>2029</v>
      </c>
      <c r="C1001" s="115"/>
      <c r="D1001" s="116"/>
      <c r="E1001" s="116"/>
      <c r="F1001" s="116"/>
      <c r="G1001" s="100">
        <f t="shared" si="15"/>
        <v>5</v>
      </c>
    </row>
    <row r="1002" spans="1:7" x14ac:dyDescent="0.2">
      <c r="A1002" s="113" t="s">
        <v>2030</v>
      </c>
      <c r="B1002" s="114" t="s">
        <v>2031</v>
      </c>
      <c r="C1002" s="115" t="s">
        <v>149</v>
      </c>
      <c r="D1002" s="116">
        <v>41.24</v>
      </c>
      <c r="E1002" s="116"/>
      <c r="F1002" s="116">
        <v>41.24</v>
      </c>
      <c r="G1002" s="100">
        <f t="shared" si="15"/>
        <v>9</v>
      </c>
    </row>
    <row r="1003" spans="1:7" ht="30" x14ac:dyDescent="0.2">
      <c r="A1003" s="113" t="s">
        <v>2032</v>
      </c>
      <c r="B1003" s="114" t="s">
        <v>2033</v>
      </c>
      <c r="C1003" s="115" t="s">
        <v>149</v>
      </c>
      <c r="D1003" s="116">
        <v>37.18</v>
      </c>
      <c r="E1003" s="116"/>
      <c r="F1003" s="116">
        <v>37.18</v>
      </c>
      <c r="G1003" s="100">
        <f t="shared" si="15"/>
        <v>9</v>
      </c>
    </row>
    <row r="1004" spans="1:7" ht="30" x14ac:dyDescent="0.2">
      <c r="A1004" s="113" t="s">
        <v>2034</v>
      </c>
      <c r="B1004" s="114" t="s">
        <v>2035</v>
      </c>
      <c r="C1004" s="115" t="s">
        <v>205</v>
      </c>
      <c r="D1004" s="116">
        <v>38.67</v>
      </c>
      <c r="E1004" s="116"/>
      <c r="F1004" s="116">
        <v>38.67</v>
      </c>
      <c r="G1004" s="100">
        <f t="shared" si="15"/>
        <v>9</v>
      </c>
    </row>
    <row r="1005" spans="1:7" x14ac:dyDescent="0.2">
      <c r="A1005" s="113" t="s">
        <v>2036</v>
      </c>
      <c r="B1005" s="114" t="s">
        <v>2037</v>
      </c>
      <c r="C1005" s="115" t="s">
        <v>205</v>
      </c>
      <c r="D1005" s="116">
        <v>26.2</v>
      </c>
      <c r="E1005" s="116"/>
      <c r="F1005" s="116">
        <v>26.2</v>
      </c>
      <c r="G1005" s="100">
        <f t="shared" si="15"/>
        <v>9</v>
      </c>
    </row>
    <row r="1006" spans="1:7" ht="30" x14ac:dyDescent="0.2">
      <c r="A1006" s="113" t="s">
        <v>2038</v>
      </c>
      <c r="B1006" s="114" t="s">
        <v>2039</v>
      </c>
      <c r="C1006" s="115" t="s">
        <v>205</v>
      </c>
      <c r="D1006" s="116"/>
      <c r="E1006" s="116">
        <v>37.4</v>
      </c>
      <c r="F1006" s="116">
        <v>37.4</v>
      </c>
      <c r="G1006" s="100">
        <f t="shared" si="15"/>
        <v>9</v>
      </c>
    </row>
    <row r="1007" spans="1:7" x14ac:dyDescent="0.2">
      <c r="A1007" s="113" t="s">
        <v>2040</v>
      </c>
      <c r="B1007" s="114" t="s">
        <v>2041</v>
      </c>
      <c r="C1007" s="115" t="s">
        <v>149</v>
      </c>
      <c r="D1007" s="116">
        <v>8.8800000000000008</v>
      </c>
      <c r="E1007" s="116">
        <v>19.05</v>
      </c>
      <c r="F1007" s="116">
        <v>27.93</v>
      </c>
      <c r="G1007" s="100">
        <f t="shared" si="15"/>
        <v>9</v>
      </c>
    </row>
    <row r="1008" spans="1:7" x14ac:dyDescent="0.2">
      <c r="A1008" s="113" t="s">
        <v>2042</v>
      </c>
      <c r="B1008" s="114" t="s">
        <v>2043</v>
      </c>
      <c r="C1008" s="115" t="s">
        <v>149</v>
      </c>
      <c r="D1008" s="116">
        <v>17.28</v>
      </c>
      <c r="E1008" s="116">
        <v>19.05</v>
      </c>
      <c r="F1008" s="116">
        <v>36.33</v>
      </c>
      <c r="G1008" s="100">
        <f t="shared" si="15"/>
        <v>9</v>
      </c>
    </row>
    <row r="1009" spans="1:7" x14ac:dyDescent="0.2">
      <c r="A1009" s="113" t="s">
        <v>2044</v>
      </c>
      <c r="B1009" s="114" t="s">
        <v>2045</v>
      </c>
      <c r="C1009" s="115" t="s">
        <v>205</v>
      </c>
      <c r="D1009" s="116">
        <v>4.74</v>
      </c>
      <c r="E1009" s="116">
        <v>9.94</v>
      </c>
      <c r="F1009" s="116">
        <v>14.68</v>
      </c>
      <c r="G1009" s="100">
        <f t="shared" si="15"/>
        <v>9</v>
      </c>
    </row>
    <row r="1010" spans="1:7" x14ac:dyDescent="0.2">
      <c r="A1010" s="113" t="s">
        <v>2046</v>
      </c>
      <c r="B1010" s="114" t="s">
        <v>2047</v>
      </c>
      <c r="C1010" s="115" t="s">
        <v>205</v>
      </c>
      <c r="D1010" s="116">
        <v>9.2100000000000009</v>
      </c>
      <c r="E1010" s="116">
        <v>9.94</v>
      </c>
      <c r="F1010" s="116">
        <v>19.149999999999999</v>
      </c>
      <c r="G1010" s="100">
        <f t="shared" si="15"/>
        <v>9</v>
      </c>
    </row>
    <row r="1011" spans="1:7" x14ac:dyDescent="0.2">
      <c r="A1011" s="113" t="s">
        <v>2048</v>
      </c>
      <c r="B1011" s="114" t="s">
        <v>2049</v>
      </c>
      <c r="C1011" s="115"/>
      <c r="D1011" s="116"/>
      <c r="E1011" s="116"/>
      <c r="F1011" s="116"/>
      <c r="G1011" s="100">
        <f t="shared" si="15"/>
        <v>2</v>
      </c>
    </row>
    <row r="1012" spans="1:7" x14ac:dyDescent="0.2">
      <c r="A1012" s="113" t="s">
        <v>2050</v>
      </c>
      <c r="B1012" s="114" t="s">
        <v>2051</v>
      </c>
      <c r="C1012" s="115"/>
      <c r="D1012" s="116"/>
      <c r="E1012" s="116"/>
      <c r="F1012" s="116"/>
      <c r="G1012" s="100">
        <f t="shared" si="15"/>
        <v>5</v>
      </c>
    </row>
    <row r="1013" spans="1:7" ht="30" x14ac:dyDescent="0.2">
      <c r="A1013" s="113" t="s">
        <v>2052</v>
      </c>
      <c r="B1013" s="114" t="s">
        <v>2053</v>
      </c>
      <c r="C1013" s="115" t="s">
        <v>149</v>
      </c>
      <c r="D1013" s="116">
        <v>60.21</v>
      </c>
      <c r="E1013" s="116">
        <v>10.76</v>
      </c>
      <c r="F1013" s="116">
        <v>70.97</v>
      </c>
      <c r="G1013" s="100">
        <f t="shared" si="15"/>
        <v>9</v>
      </c>
    </row>
    <row r="1014" spans="1:7" x14ac:dyDescent="0.2">
      <c r="A1014" s="113" t="s">
        <v>2054</v>
      </c>
      <c r="B1014" s="114" t="s">
        <v>2055</v>
      </c>
      <c r="C1014" s="115"/>
      <c r="D1014" s="116"/>
      <c r="E1014" s="116"/>
      <c r="F1014" s="116"/>
      <c r="G1014" s="100">
        <f t="shared" si="15"/>
        <v>5</v>
      </c>
    </row>
    <row r="1015" spans="1:7" ht="45" x14ac:dyDescent="0.2">
      <c r="A1015" s="113" t="s">
        <v>2056</v>
      </c>
      <c r="B1015" s="114" t="s">
        <v>2057</v>
      </c>
      <c r="C1015" s="115" t="s">
        <v>149</v>
      </c>
      <c r="D1015" s="116">
        <v>29.61</v>
      </c>
      <c r="E1015" s="116">
        <v>12.74</v>
      </c>
      <c r="F1015" s="116">
        <v>42.35</v>
      </c>
      <c r="G1015" s="100">
        <f t="shared" si="15"/>
        <v>9</v>
      </c>
    </row>
    <row r="1016" spans="1:7" ht="45" x14ac:dyDescent="0.2">
      <c r="A1016" s="113" t="s">
        <v>2058</v>
      </c>
      <c r="B1016" s="114" t="s">
        <v>2059</v>
      </c>
      <c r="C1016" s="115" t="s">
        <v>205</v>
      </c>
      <c r="D1016" s="116">
        <v>4.87</v>
      </c>
      <c r="E1016" s="116">
        <v>1.02</v>
      </c>
      <c r="F1016" s="116">
        <v>5.89</v>
      </c>
      <c r="G1016" s="100">
        <f t="shared" si="15"/>
        <v>9</v>
      </c>
    </row>
    <row r="1017" spans="1:7" ht="45" x14ac:dyDescent="0.2">
      <c r="A1017" s="113" t="s">
        <v>2060</v>
      </c>
      <c r="B1017" s="114" t="s">
        <v>2061</v>
      </c>
      <c r="C1017" s="115" t="s">
        <v>149</v>
      </c>
      <c r="D1017" s="116">
        <v>145.13999999999999</v>
      </c>
      <c r="E1017" s="116">
        <v>12.74</v>
      </c>
      <c r="F1017" s="116">
        <v>157.88</v>
      </c>
      <c r="G1017" s="100">
        <f t="shared" si="15"/>
        <v>9</v>
      </c>
    </row>
    <row r="1018" spans="1:7" ht="60" x14ac:dyDescent="0.2">
      <c r="A1018" s="113" t="s">
        <v>2062</v>
      </c>
      <c r="B1018" s="114" t="s">
        <v>2063</v>
      </c>
      <c r="C1018" s="115" t="s">
        <v>205</v>
      </c>
      <c r="D1018" s="116">
        <v>24.44</v>
      </c>
      <c r="E1018" s="116">
        <v>1.02</v>
      </c>
      <c r="F1018" s="116">
        <v>25.46</v>
      </c>
      <c r="G1018" s="100">
        <f t="shared" si="15"/>
        <v>9</v>
      </c>
    </row>
    <row r="1019" spans="1:7" ht="45" x14ac:dyDescent="0.2">
      <c r="A1019" s="113" t="s">
        <v>28394</v>
      </c>
      <c r="B1019" s="114" t="s">
        <v>28395</v>
      </c>
      <c r="C1019" s="115" t="s">
        <v>149</v>
      </c>
      <c r="D1019" s="116">
        <v>44.44</v>
      </c>
      <c r="E1019" s="116">
        <v>12.74</v>
      </c>
      <c r="F1019" s="116">
        <v>57.18</v>
      </c>
      <c r="G1019" s="100">
        <f t="shared" si="15"/>
        <v>9</v>
      </c>
    </row>
    <row r="1020" spans="1:7" ht="45" x14ac:dyDescent="0.2">
      <c r="A1020" s="113" t="s">
        <v>28396</v>
      </c>
      <c r="B1020" s="114" t="s">
        <v>28397</v>
      </c>
      <c r="C1020" s="115" t="s">
        <v>205</v>
      </c>
      <c r="D1020" s="116">
        <v>7.23</v>
      </c>
      <c r="E1020" s="116">
        <v>1.02</v>
      </c>
      <c r="F1020" s="116">
        <v>8.25</v>
      </c>
      <c r="G1020" s="100">
        <f t="shared" si="15"/>
        <v>9</v>
      </c>
    </row>
    <row r="1021" spans="1:7" ht="45" x14ac:dyDescent="0.2">
      <c r="A1021" s="113" t="s">
        <v>2064</v>
      </c>
      <c r="B1021" s="114" t="s">
        <v>2065</v>
      </c>
      <c r="C1021" s="115" t="s">
        <v>149</v>
      </c>
      <c r="D1021" s="116">
        <v>30.78</v>
      </c>
      <c r="E1021" s="116">
        <v>12.74</v>
      </c>
      <c r="F1021" s="116">
        <v>43.52</v>
      </c>
      <c r="G1021" s="100">
        <f t="shared" si="15"/>
        <v>9</v>
      </c>
    </row>
    <row r="1022" spans="1:7" ht="45" x14ac:dyDescent="0.2">
      <c r="A1022" s="113" t="s">
        <v>2066</v>
      </c>
      <c r="B1022" s="114" t="s">
        <v>2067</v>
      </c>
      <c r="C1022" s="115" t="s">
        <v>205</v>
      </c>
      <c r="D1022" s="116">
        <v>4.8899999999999997</v>
      </c>
      <c r="E1022" s="116">
        <v>1.02</v>
      </c>
      <c r="F1022" s="116">
        <v>5.91</v>
      </c>
      <c r="G1022" s="100">
        <f t="shared" si="15"/>
        <v>9</v>
      </c>
    </row>
    <row r="1023" spans="1:7" ht="30" x14ac:dyDescent="0.2">
      <c r="A1023" s="113" t="s">
        <v>2068</v>
      </c>
      <c r="B1023" s="114" t="s">
        <v>2069</v>
      </c>
      <c r="C1023" s="115" t="s">
        <v>149</v>
      </c>
      <c r="D1023" s="116">
        <v>10.56</v>
      </c>
      <c r="E1023" s="116">
        <v>53.57</v>
      </c>
      <c r="F1023" s="116">
        <v>64.13</v>
      </c>
      <c r="G1023" s="100">
        <f t="shared" si="15"/>
        <v>9</v>
      </c>
    </row>
    <row r="1024" spans="1:7" ht="30" x14ac:dyDescent="0.2">
      <c r="A1024" s="113" t="s">
        <v>2070</v>
      </c>
      <c r="B1024" s="114" t="s">
        <v>2071</v>
      </c>
      <c r="C1024" s="115" t="s">
        <v>149</v>
      </c>
      <c r="D1024" s="116">
        <v>1.19</v>
      </c>
      <c r="E1024" s="116">
        <v>8.5</v>
      </c>
      <c r="F1024" s="116">
        <v>9.69</v>
      </c>
      <c r="G1024" s="100">
        <f t="shared" si="15"/>
        <v>9</v>
      </c>
    </row>
    <row r="1025" spans="1:7" ht="30" x14ac:dyDescent="0.2">
      <c r="A1025" s="113" t="s">
        <v>2072</v>
      </c>
      <c r="B1025" s="114" t="s">
        <v>2073</v>
      </c>
      <c r="C1025" s="115" t="s">
        <v>149</v>
      </c>
      <c r="D1025" s="116">
        <v>2.4</v>
      </c>
      <c r="E1025" s="116">
        <v>8.5</v>
      </c>
      <c r="F1025" s="116">
        <v>10.9</v>
      </c>
      <c r="G1025" s="100">
        <f t="shared" si="15"/>
        <v>9</v>
      </c>
    </row>
    <row r="1026" spans="1:7" ht="30" x14ac:dyDescent="0.2">
      <c r="A1026" s="113" t="s">
        <v>2074</v>
      </c>
      <c r="B1026" s="114" t="s">
        <v>2075</v>
      </c>
      <c r="C1026" s="115" t="s">
        <v>149</v>
      </c>
      <c r="D1026" s="116">
        <v>2.39</v>
      </c>
      <c r="E1026" s="116">
        <v>8.5</v>
      </c>
      <c r="F1026" s="116">
        <v>10.89</v>
      </c>
      <c r="G1026" s="100">
        <f t="shared" si="15"/>
        <v>9</v>
      </c>
    </row>
    <row r="1027" spans="1:7" ht="30" x14ac:dyDescent="0.2">
      <c r="A1027" s="113" t="s">
        <v>2076</v>
      </c>
      <c r="B1027" s="114" t="s">
        <v>2077</v>
      </c>
      <c r="C1027" s="115" t="s">
        <v>149</v>
      </c>
      <c r="D1027" s="116">
        <v>6</v>
      </c>
      <c r="E1027" s="116">
        <v>8.5</v>
      </c>
      <c r="F1027" s="116">
        <v>14.5</v>
      </c>
      <c r="G1027" s="100">
        <f t="shared" si="15"/>
        <v>9</v>
      </c>
    </row>
    <row r="1028" spans="1:7" ht="30" x14ac:dyDescent="0.2">
      <c r="A1028" s="113" t="s">
        <v>2078</v>
      </c>
      <c r="B1028" s="114" t="s">
        <v>2079</v>
      </c>
      <c r="C1028" s="115" t="s">
        <v>205</v>
      </c>
      <c r="D1028" s="116">
        <v>0.12</v>
      </c>
      <c r="E1028" s="116">
        <v>0.96</v>
      </c>
      <c r="F1028" s="116">
        <v>1.08</v>
      </c>
      <c r="G1028" s="100">
        <f t="shared" si="15"/>
        <v>9</v>
      </c>
    </row>
    <row r="1029" spans="1:7" ht="45" x14ac:dyDescent="0.2">
      <c r="A1029" s="113" t="s">
        <v>2080</v>
      </c>
      <c r="B1029" s="114" t="s">
        <v>2081</v>
      </c>
      <c r="C1029" s="115" t="s">
        <v>205</v>
      </c>
      <c r="D1029" s="116">
        <v>0.24</v>
      </c>
      <c r="E1029" s="116">
        <v>0.96</v>
      </c>
      <c r="F1029" s="116">
        <v>1.2</v>
      </c>
      <c r="G1029" s="100">
        <f t="shared" si="15"/>
        <v>9</v>
      </c>
    </row>
    <row r="1030" spans="1:7" ht="30" x14ac:dyDescent="0.2">
      <c r="A1030" s="113" t="s">
        <v>2082</v>
      </c>
      <c r="B1030" s="114" t="s">
        <v>2083</v>
      </c>
      <c r="C1030" s="115" t="s">
        <v>205</v>
      </c>
      <c r="D1030" s="116">
        <v>0.24</v>
      </c>
      <c r="E1030" s="116">
        <v>0.96</v>
      </c>
      <c r="F1030" s="116">
        <v>1.2</v>
      </c>
      <c r="G1030" s="100">
        <f t="shared" si="15"/>
        <v>9</v>
      </c>
    </row>
    <row r="1031" spans="1:7" ht="45" x14ac:dyDescent="0.2">
      <c r="A1031" s="113" t="s">
        <v>2084</v>
      </c>
      <c r="B1031" s="114" t="s">
        <v>2085</v>
      </c>
      <c r="C1031" s="115" t="s">
        <v>205</v>
      </c>
      <c r="D1031" s="116">
        <v>0.6</v>
      </c>
      <c r="E1031" s="116">
        <v>0.96</v>
      </c>
      <c r="F1031" s="116">
        <v>1.56</v>
      </c>
      <c r="G1031" s="100">
        <f t="shared" si="15"/>
        <v>9</v>
      </c>
    </row>
    <row r="1032" spans="1:7" x14ac:dyDescent="0.2">
      <c r="A1032" s="113" t="s">
        <v>2086</v>
      </c>
      <c r="B1032" s="114" t="s">
        <v>2087</v>
      </c>
      <c r="C1032" s="115"/>
      <c r="D1032" s="116"/>
      <c r="E1032" s="116"/>
      <c r="F1032" s="116"/>
      <c r="G1032" s="100">
        <f t="shared" si="15"/>
        <v>5</v>
      </c>
    </row>
    <row r="1033" spans="1:7" ht="45" x14ac:dyDescent="0.2">
      <c r="A1033" s="113" t="s">
        <v>2088</v>
      </c>
      <c r="B1033" s="114" t="s">
        <v>2089</v>
      </c>
      <c r="C1033" s="115" t="s">
        <v>149</v>
      </c>
      <c r="D1033" s="116">
        <v>126.3</v>
      </c>
      <c r="E1033" s="116">
        <v>12.74</v>
      </c>
      <c r="F1033" s="116">
        <v>139.04</v>
      </c>
      <c r="G1033" s="100">
        <f t="shared" si="15"/>
        <v>9</v>
      </c>
    </row>
    <row r="1034" spans="1:7" ht="45" x14ac:dyDescent="0.2">
      <c r="A1034" s="113" t="s">
        <v>2090</v>
      </c>
      <c r="B1034" s="114" t="s">
        <v>2091</v>
      </c>
      <c r="C1034" s="115" t="s">
        <v>149</v>
      </c>
      <c r="D1034" s="116">
        <v>163.79</v>
      </c>
      <c r="E1034" s="116">
        <v>12.74</v>
      </c>
      <c r="F1034" s="116">
        <v>176.53</v>
      </c>
      <c r="G1034" s="100">
        <f t="shared" ref="G1034:G1097" si="16">LEN(A1034)</f>
        <v>9</v>
      </c>
    </row>
    <row r="1035" spans="1:7" ht="45" x14ac:dyDescent="0.2">
      <c r="A1035" s="113" t="s">
        <v>2092</v>
      </c>
      <c r="B1035" s="114" t="s">
        <v>2093</v>
      </c>
      <c r="C1035" s="115" t="s">
        <v>149</v>
      </c>
      <c r="D1035" s="116">
        <v>202.42</v>
      </c>
      <c r="E1035" s="116">
        <v>12.74</v>
      </c>
      <c r="F1035" s="116">
        <v>215.16</v>
      </c>
      <c r="G1035" s="100">
        <f t="shared" si="16"/>
        <v>9</v>
      </c>
    </row>
    <row r="1036" spans="1:7" ht="45" x14ac:dyDescent="0.2">
      <c r="A1036" s="113" t="s">
        <v>2094</v>
      </c>
      <c r="B1036" s="114" t="s">
        <v>2095</v>
      </c>
      <c r="C1036" s="115" t="s">
        <v>205</v>
      </c>
      <c r="D1036" s="116">
        <v>41.76</v>
      </c>
      <c r="E1036" s="116">
        <v>1.27</v>
      </c>
      <c r="F1036" s="116">
        <v>43.03</v>
      </c>
      <c r="G1036" s="100">
        <f t="shared" si="16"/>
        <v>9</v>
      </c>
    </row>
    <row r="1037" spans="1:7" ht="60" x14ac:dyDescent="0.2">
      <c r="A1037" s="113" t="s">
        <v>2096</v>
      </c>
      <c r="B1037" s="114" t="s">
        <v>2097</v>
      </c>
      <c r="C1037" s="115" t="s">
        <v>149</v>
      </c>
      <c r="D1037" s="116">
        <v>273.35000000000002</v>
      </c>
      <c r="E1037" s="116">
        <v>12.74</v>
      </c>
      <c r="F1037" s="116">
        <v>286.08999999999997</v>
      </c>
      <c r="G1037" s="100">
        <f t="shared" si="16"/>
        <v>9</v>
      </c>
    </row>
    <row r="1038" spans="1:7" ht="60" x14ac:dyDescent="0.2">
      <c r="A1038" s="113" t="s">
        <v>2098</v>
      </c>
      <c r="B1038" s="114" t="s">
        <v>2099</v>
      </c>
      <c r="C1038" s="115" t="s">
        <v>205</v>
      </c>
      <c r="D1038" s="116">
        <v>50.78</v>
      </c>
      <c r="E1038" s="116">
        <v>1.27</v>
      </c>
      <c r="F1038" s="116">
        <v>52.05</v>
      </c>
      <c r="G1038" s="100">
        <f t="shared" si="16"/>
        <v>9</v>
      </c>
    </row>
    <row r="1039" spans="1:7" ht="45" x14ac:dyDescent="0.2">
      <c r="A1039" s="113" t="s">
        <v>2100</v>
      </c>
      <c r="B1039" s="114" t="s">
        <v>2101</v>
      </c>
      <c r="C1039" s="115" t="s">
        <v>149</v>
      </c>
      <c r="D1039" s="116">
        <v>37.729999999999997</v>
      </c>
      <c r="E1039" s="116">
        <v>8.5</v>
      </c>
      <c r="F1039" s="116">
        <v>46.23</v>
      </c>
      <c r="G1039" s="100">
        <f t="shared" si="16"/>
        <v>9</v>
      </c>
    </row>
    <row r="1040" spans="1:7" ht="45" x14ac:dyDescent="0.2">
      <c r="A1040" s="113" t="s">
        <v>2102</v>
      </c>
      <c r="B1040" s="114" t="s">
        <v>2103</v>
      </c>
      <c r="C1040" s="115" t="s">
        <v>149</v>
      </c>
      <c r="D1040" s="116">
        <v>28.48</v>
      </c>
      <c r="E1040" s="116">
        <v>8.5</v>
      </c>
      <c r="F1040" s="116">
        <v>36.979999999999997</v>
      </c>
      <c r="G1040" s="100">
        <f t="shared" si="16"/>
        <v>9</v>
      </c>
    </row>
    <row r="1041" spans="1:7" ht="45" x14ac:dyDescent="0.2">
      <c r="A1041" s="113" t="s">
        <v>2104</v>
      </c>
      <c r="B1041" s="114" t="s">
        <v>2105</v>
      </c>
      <c r="C1041" s="115" t="s">
        <v>149</v>
      </c>
      <c r="D1041" s="116">
        <v>62.88</v>
      </c>
      <c r="E1041" s="116">
        <v>8.5</v>
      </c>
      <c r="F1041" s="116">
        <v>71.38</v>
      </c>
      <c r="G1041" s="100">
        <f t="shared" si="16"/>
        <v>9</v>
      </c>
    </row>
    <row r="1042" spans="1:7" ht="45" x14ac:dyDescent="0.2">
      <c r="A1042" s="113" t="s">
        <v>2106</v>
      </c>
      <c r="B1042" s="114" t="s">
        <v>2107</v>
      </c>
      <c r="C1042" s="115" t="s">
        <v>149</v>
      </c>
      <c r="D1042" s="116">
        <v>47.46</v>
      </c>
      <c r="E1042" s="116">
        <v>8.5</v>
      </c>
      <c r="F1042" s="116">
        <v>55.96</v>
      </c>
      <c r="G1042" s="100">
        <f t="shared" si="16"/>
        <v>9</v>
      </c>
    </row>
    <row r="1043" spans="1:7" ht="45" x14ac:dyDescent="0.2">
      <c r="A1043" s="113" t="s">
        <v>2108</v>
      </c>
      <c r="B1043" s="114" t="s">
        <v>28398</v>
      </c>
      <c r="C1043" s="115" t="s">
        <v>149</v>
      </c>
      <c r="D1043" s="116">
        <v>50</v>
      </c>
      <c r="E1043" s="116">
        <v>8.5</v>
      </c>
      <c r="F1043" s="116">
        <v>58.5</v>
      </c>
      <c r="G1043" s="100">
        <f t="shared" si="16"/>
        <v>9</v>
      </c>
    </row>
    <row r="1044" spans="1:7" ht="45" x14ac:dyDescent="0.2">
      <c r="A1044" s="113" t="s">
        <v>2109</v>
      </c>
      <c r="B1044" s="114" t="s">
        <v>2110</v>
      </c>
      <c r="C1044" s="115" t="s">
        <v>205</v>
      </c>
      <c r="D1044" s="116">
        <v>3.77</v>
      </c>
      <c r="E1044" s="116">
        <v>0.85</v>
      </c>
      <c r="F1044" s="116">
        <v>4.62</v>
      </c>
      <c r="G1044" s="100">
        <f t="shared" si="16"/>
        <v>9</v>
      </c>
    </row>
    <row r="1045" spans="1:7" ht="45" x14ac:dyDescent="0.2">
      <c r="A1045" s="113" t="s">
        <v>2111</v>
      </c>
      <c r="B1045" s="114" t="s">
        <v>2112</v>
      </c>
      <c r="C1045" s="115" t="s">
        <v>205</v>
      </c>
      <c r="D1045" s="116">
        <v>2.85</v>
      </c>
      <c r="E1045" s="116">
        <v>0.85</v>
      </c>
      <c r="F1045" s="116">
        <v>3.7</v>
      </c>
      <c r="G1045" s="100">
        <f t="shared" si="16"/>
        <v>9</v>
      </c>
    </row>
    <row r="1046" spans="1:7" x14ac:dyDescent="0.2">
      <c r="A1046" s="113" t="s">
        <v>2113</v>
      </c>
      <c r="B1046" s="114" t="s">
        <v>2114</v>
      </c>
      <c r="C1046" s="115"/>
      <c r="D1046" s="116"/>
      <c r="E1046" s="116"/>
      <c r="F1046" s="116"/>
      <c r="G1046" s="100">
        <f t="shared" si="16"/>
        <v>5</v>
      </c>
    </row>
    <row r="1047" spans="1:7" ht="45" x14ac:dyDescent="0.2">
      <c r="A1047" s="113" t="s">
        <v>2115</v>
      </c>
      <c r="B1047" s="114" t="s">
        <v>2116</v>
      </c>
      <c r="C1047" s="115" t="s">
        <v>149</v>
      </c>
      <c r="D1047" s="116">
        <v>99.71</v>
      </c>
      <c r="E1047" s="116">
        <v>33.659999999999997</v>
      </c>
      <c r="F1047" s="116">
        <v>133.37</v>
      </c>
      <c r="G1047" s="100">
        <f t="shared" si="16"/>
        <v>9</v>
      </c>
    </row>
    <row r="1048" spans="1:7" ht="45" x14ac:dyDescent="0.2">
      <c r="A1048" s="113" t="s">
        <v>2117</v>
      </c>
      <c r="B1048" s="114" t="s">
        <v>2118</v>
      </c>
      <c r="C1048" s="115" t="s">
        <v>205</v>
      </c>
      <c r="D1048" s="116">
        <v>17.75</v>
      </c>
      <c r="E1048" s="116">
        <v>9.35</v>
      </c>
      <c r="F1048" s="116">
        <v>27.1</v>
      </c>
      <c r="G1048" s="100">
        <f t="shared" si="16"/>
        <v>9</v>
      </c>
    </row>
    <row r="1049" spans="1:7" ht="45" x14ac:dyDescent="0.2">
      <c r="A1049" s="113" t="s">
        <v>2119</v>
      </c>
      <c r="B1049" s="114" t="s">
        <v>2120</v>
      </c>
      <c r="C1049" s="115" t="s">
        <v>149</v>
      </c>
      <c r="D1049" s="116">
        <v>153.06</v>
      </c>
      <c r="E1049" s="116">
        <v>33.659999999999997</v>
      </c>
      <c r="F1049" s="116">
        <v>186.72</v>
      </c>
      <c r="G1049" s="100">
        <f t="shared" si="16"/>
        <v>9</v>
      </c>
    </row>
    <row r="1050" spans="1:7" ht="45" x14ac:dyDescent="0.2">
      <c r="A1050" s="113" t="s">
        <v>2121</v>
      </c>
      <c r="B1050" s="114" t="s">
        <v>2122</v>
      </c>
      <c r="C1050" s="115" t="s">
        <v>205</v>
      </c>
      <c r="D1050" s="116">
        <v>27.04</v>
      </c>
      <c r="E1050" s="116">
        <v>9.35</v>
      </c>
      <c r="F1050" s="116">
        <v>36.39</v>
      </c>
      <c r="G1050" s="100">
        <f t="shared" si="16"/>
        <v>9</v>
      </c>
    </row>
    <row r="1051" spans="1:7" ht="60" x14ac:dyDescent="0.2">
      <c r="A1051" s="113" t="s">
        <v>2123</v>
      </c>
      <c r="B1051" s="114" t="s">
        <v>2124</v>
      </c>
      <c r="C1051" s="115" t="s">
        <v>149</v>
      </c>
      <c r="D1051" s="116">
        <v>87.06</v>
      </c>
      <c r="E1051" s="116">
        <v>33.659999999999997</v>
      </c>
      <c r="F1051" s="116">
        <v>120.72</v>
      </c>
      <c r="G1051" s="100">
        <f t="shared" si="16"/>
        <v>9</v>
      </c>
    </row>
    <row r="1052" spans="1:7" ht="60" x14ac:dyDescent="0.2">
      <c r="A1052" s="113" t="s">
        <v>2125</v>
      </c>
      <c r="B1052" s="114" t="s">
        <v>2126</v>
      </c>
      <c r="C1052" s="115" t="s">
        <v>205</v>
      </c>
      <c r="D1052" s="116">
        <v>15.55</v>
      </c>
      <c r="E1052" s="116">
        <v>9.35</v>
      </c>
      <c r="F1052" s="116">
        <v>24.9</v>
      </c>
      <c r="G1052" s="100">
        <f t="shared" si="16"/>
        <v>9</v>
      </c>
    </row>
    <row r="1053" spans="1:7" ht="45" x14ac:dyDescent="0.2">
      <c r="A1053" s="113" t="s">
        <v>2127</v>
      </c>
      <c r="B1053" s="114" t="s">
        <v>2128</v>
      </c>
      <c r="C1053" s="115" t="s">
        <v>149</v>
      </c>
      <c r="D1053" s="116">
        <v>176.71</v>
      </c>
      <c r="E1053" s="116">
        <v>33.659999999999997</v>
      </c>
      <c r="F1053" s="116">
        <v>210.37</v>
      </c>
      <c r="G1053" s="100">
        <f t="shared" si="16"/>
        <v>9</v>
      </c>
    </row>
    <row r="1054" spans="1:7" ht="45" x14ac:dyDescent="0.2">
      <c r="A1054" s="113" t="s">
        <v>2129</v>
      </c>
      <c r="B1054" s="114" t="s">
        <v>2130</v>
      </c>
      <c r="C1054" s="115" t="s">
        <v>205</v>
      </c>
      <c r="D1054" s="116">
        <v>31.36</v>
      </c>
      <c r="E1054" s="116">
        <v>9.35</v>
      </c>
      <c r="F1054" s="116">
        <v>40.71</v>
      </c>
      <c r="G1054" s="100">
        <f t="shared" si="16"/>
        <v>9</v>
      </c>
    </row>
    <row r="1055" spans="1:7" ht="45" x14ac:dyDescent="0.2">
      <c r="A1055" s="113" t="s">
        <v>2131</v>
      </c>
      <c r="B1055" s="114" t="s">
        <v>2132</v>
      </c>
      <c r="C1055" s="115" t="s">
        <v>149</v>
      </c>
      <c r="D1055" s="116">
        <v>109.22</v>
      </c>
      <c r="E1055" s="116">
        <v>33.659999999999997</v>
      </c>
      <c r="F1055" s="116">
        <v>142.88</v>
      </c>
      <c r="G1055" s="100">
        <f t="shared" si="16"/>
        <v>9</v>
      </c>
    </row>
    <row r="1056" spans="1:7" ht="45" x14ac:dyDescent="0.2">
      <c r="A1056" s="113" t="s">
        <v>2133</v>
      </c>
      <c r="B1056" s="114" t="s">
        <v>2134</v>
      </c>
      <c r="C1056" s="115" t="s">
        <v>205</v>
      </c>
      <c r="D1056" s="116">
        <v>19.61</v>
      </c>
      <c r="E1056" s="116">
        <v>9.35</v>
      </c>
      <c r="F1056" s="116">
        <v>28.96</v>
      </c>
      <c r="G1056" s="100">
        <f t="shared" si="16"/>
        <v>9</v>
      </c>
    </row>
    <row r="1057" spans="1:7" ht="45" x14ac:dyDescent="0.2">
      <c r="A1057" s="113" t="s">
        <v>2135</v>
      </c>
      <c r="B1057" s="114" t="s">
        <v>2136</v>
      </c>
      <c r="C1057" s="115" t="s">
        <v>149</v>
      </c>
      <c r="D1057" s="116">
        <v>170.64</v>
      </c>
      <c r="E1057" s="116">
        <v>33.659999999999997</v>
      </c>
      <c r="F1057" s="116">
        <v>204.3</v>
      </c>
      <c r="G1057" s="100">
        <f t="shared" si="16"/>
        <v>9</v>
      </c>
    </row>
    <row r="1058" spans="1:7" ht="45" x14ac:dyDescent="0.2">
      <c r="A1058" s="113" t="s">
        <v>2137</v>
      </c>
      <c r="B1058" s="114" t="s">
        <v>2138</v>
      </c>
      <c r="C1058" s="115" t="s">
        <v>205</v>
      </c>
      <c r="D1058" s="116">
        <v>30.3</v>
      </c>
      <c r="E1058" s="116">
        <v>9.35</v>
      </c>
      <c r="F1058" s="116">
        <v>39.65</v>
      </c>
      <c r="G1058" s="100">
        <f t="shared" si="16"/>
        <v>9</v>
      </c>
    </row>
    <row r="1059" spans="1:7" x14ac:dyDescent="0.2">
      <c r="A1059" s="113" t="s">
        <v>2139</v>
      </c>
      <c r="B1059" s="114" t="s">
        <v>2140</v>
      </c>
      <c r="C1059" s="115"/>
      <c r="D1059" s="116"/>
      <c r="E1059" s="116"/>
      <c r="F1059" s="116"/>
      <c r="G1059" s="100">
        <f t="shared" si="16"/>
        <v>5</v>
      </c>
    </row>
    <row r="1060" spans="1:7" ht="30" x14ac:dyDescent="0.2">
      <c r="A1060" s="113" t="s">
        <v>2141</v>
      </c>
      <c r="B1060" s="114" t="s">
        <v>2142</v>
      </c>
      <c r="C1060" s="115" t="s">
        <v>149</v>
      </c>
      <c r="D1060" s="116">
        <v>117</v>
      </c>
      <c r="E1060" s="116">
        <v>19.07</v>
      </c>
      <c r="F1060" s="116">
        <v>136.07</v>
      </c>
      <c r="G1060" s="100">
        <f t="shared" si="16"/>
        <v>9</v>
      </c>
    </row>
    <row r="1061" spans="1:7" ht="30" x14ac:dyDescent="0.2">
      <c r="A1061" s="113" t="s">
        <v>2143</v>
      </c>
      <c r="B1061" s="114" t="s">
        <v>2144</v>
      </c>
      <c r="C1061" s="115" t="s">
        <v>149</v>
      </c>
      <c r="D1061" s="116">
        <v>65.23</v>
      </c>
      <c r="E1061" s="116">
        <v>19.07</v>
      </c>
      <c r="F1061" s="116">
        <v>84.3</v>
      </c>
      <c r="G1061" s="100">
        <f t="shared" si="16"/>
        <v>9</v>
      </c>
    </row>
    <row r="1062" spans="1:7" ht="30" x14ac:dyDescent="0.2">
      <c r="A1062" s="113" t="s">
        <v>2145</v>
      </c>
      <c r="B1062" s="114" t="s">
        <v>2146</v>
      </c>
      <c r="C1062" s="115" t="s">
        <v>149</v>
      </c>
      <c r="D1062" s="116">
        <v>65.22</v>
      </c>
      <c r="E1062" s="116">
        <v>19.07</v>
      </c>
      <c r="F1062" s="116">
        <v>84.29</v>
      </c>
      <c r="G1062" s="100">
        <f t="shared" si="16"/>
        <v>9</v>
      </c>
    </row>
    <row r="1063" spans="1:7" ht="30" x14ac:dyDescent="0.2">
      <c r="A1063" s="113" t="s">
        <v>2147</v>
      </c>
      <c r="B1063" s="114" t="s">
        <v>2148</v>
      </c>
      <c r="C1063" s="115" t="s">
        <v>149</v>
      </c>
      <c r="D1063" s="116">
        <v>50.21</v>
      </c>
      <c r="E1063" s="116">
        <v>19.07</v>
      </c>
      <c r="F1063" s="116">
        <v>69.28</v>
      </c>
      <c r="G1063" s="100">
        <f t="shared" si="16"/>
        <v>9</v>
      </c>
    </row>
    <row r="1064" spans="1:7" ht="30" x14ac:dyDescent="0.2">
      <c r="A1064" s="113" t="s">
        <v>2149</v>
      </c>
      <c r="B1064" s="114" t="s">
        <v>28399</v>
      </c>
      <c r="C1064" s="115" t="s">
        <v>149</v>
      </c>
      <c r="D1064" s="116">
        <v>53.47</v>
      </c>
      <c r="E1064" s="116">
        <v>19.07</v>
      </c>
      <c r="F1064" s="116">
        <v>72.540000000000006</v>
      </c>
      <c r="G1064" s="100">
        <f t="shared" si="16"/>
        <v>9</v>
      </c>
    </row>
    <row r="1065" spans="1:7" x14ac:dyDescent="0.2">
      <c r="A1065" s="113" t="s">
        <v>2150</v>
      </c>
      <c r="B1065" s="114" t="s">
        <v>2151</v>
      </c>
      <c r="C1065" s="115"/>
      <c r="D1065" s="116"/>
      <c r="E1065" s="116"/>
      <c r="F1065" s="116"/>
      <c r="G1065" s="100">
        <f t="shared" si="16"/>
        <v>5</v>
      </c>
    </row>
    <row r="1066" spans="1:7" ht="30" x14ac:dyDescent="0.2">
      <c r="A1066" s="113" t="s">
        <v>2152</v>
      </c>
      <c r="B1066" s="114" t="s">
        <v>28400</v>
      </c>
      <c r="C1066" s="115" t="s">
        <v>149</v>
      </c>
      <c r="D1066" s="116">
        <v>164.57</v>
      </c>
      <c r="E1066" s="116">
        <v>24.13</v>
      </c>
      <c r="F1066" s="116">
        <v>188.7</v>
      </c>
      <c r="G1066" s="100">
        <f t="shared" si="16"/>
        <v>9</v>
      </c>
    </row>
    <row r="1067" spans="1:7" ht="45" x14ac:dyDescent="0.2">
      <c r="A1067" s="113" t="s">
        <v>2153</v>
      </c>
      <c r="B1067" s="114" t="s">
        <v>28401</v>
      </c>
      <c r="C1067" s="115" t="s">
        <v>149</v>
      </c>
      <c r="D1067" s="116">
        <v>346.54</v>
      </c>
      <c r="E1067" s="116">
        <v>24.13</v>
      </c>
      <c r="F1067" s="116">
        <v>370.67</v>
      </c>
      <c r="G1067" s="100">
        <f t="shared" si="16"/>
        <v>9</v>
      </c>
    </row>
    <row r="1068" spans="1:7" ht="45" x14ac:dyDescent="0.2">
      <c r="A1068" s="113" t="s">
        <v>2154</v>
      </c>
      <c r="B1068" s="114" t="s">
        <v>28402</v>
      </c>
      <c r="C1068" s="115" t="s">
        <v>149</v>
      </c>
      <c r="D1068" s="116">
        <v>364.66</v>
      </c>
      <c r="E1068" s="116">
        <v>24.13</v>
      </c>
      <c r="F1068" s="116">
        <v>388.79</v>
      </c>
      <c r="G1068" s="100">
        <f t="shared" si="16"/>
        <v>9</v>
      </c>
    </row>
    <row r="1069" spans="1:7" x14ac:dyDescent="0.2">
      <c r="A1069" s="113" t="s">
        <v>2155</v>
      </c>
      <c r="B1069" s="114" t="s">
        <v>2156</v>
      </c>
      <c r="C1069" s="115"/>
      <c r="D1069" s="116"/>
      <c r="E1069" s="116"/>
      <c r="F1069" s="116"/>
      <c r="G1069" s="100">
        <f t="shared" si="16"/>
        <v>5</v>
      </c>
    </row>
    <row r="1070" spans="1:7" ht="45" x14ac:dyDescent="0.2">
      <c r="A1070" s="113" t="s">
        <v>2157</v>
      </c>
      <c r="B1070" s="114" t="s">
        <v>2158</v>
      </c>
      <c r="C1070" s="115" t="s">
        <v>149</v>
      </c>
      <c r="D1070" s="116">
        <v>116.65</v>
      </c>
      <c r="E1070" s="116">
        <v>15.43</v>
      </c>
      <c r="F1070" s="116">
        <v>132.08000000000001</v>
      </c>
      <c r="G1070" s="100">
        <f t="shared" si="16"/>
        <v>9</v>
      </c>
    </row>
    <row r="1071" spans="1:7" ht="45" x14ac:dyDescent="0.2">
      <c r="A1071" s="113" t="s">
        <v>2159</v>
      </c>
      <c r="B1071" s="114" t="s">
        <v>2160</v>
      </c>
      <c r="C1071" s="115" t="s">
        <v>149</v>
      </c>
      <c r="D1071" s="116">
        <v>117.4</v>
      </c>
      <c r="E1071" s="116">
        <v>15.43</v>
      </c>
      <c r="F1071" s="116">
        <v>132.83000000000001</v>
      </c>
      <c r="G1071" s="100">
        <f t="shared" si="16"/>
        <v>9</v>
      </c>
    </row>
    <row r="1072" spans="1:7" ht="45" x14ac:dyDescent="0.2">
      <c r="A1072" s="113" t="s">
        <v>2161</v>
      </c>
      <c r="B1072" s="114" t="s">
        <v>2162</v>
      </c>
      <c r="C1072" s="115" t="s">
        <v>149</v>
      </c>
      <c r="D1072" s="116">
        <v>41.53</v>
      </c>
      <c r="E1072" s="116">
        <v>8.5</v>
      </c>
      <c r="F1072" s="116">
        <v>50.03</v>
      </c>
      <c r="G1072" s="100">
        <f t="shared" si="16"/>
        <v>9</v>
      </c>
    </row>
    <row r="1073" spans="1:7" x14ac:dyDescent="0.2">
      <c r="A1073" s="113" t="s">
        <v>2163</v>
      </c>
      <c r="B1073" s="114" t="s">
        <v>2164</v>
      </c>
      <c r="C1073" s="115"/>
      <c r="D1073" s="116"/>
      <c r="E1073" s="116"/>
      <c r="F1073" s="116"/>
      <c r="G1073" s="100">
        <f t="shared" si="16"/>
        <v>2</v>
      </c>
    </row>
    <row r="1074" spans="1:7" x14ac:dyDescent="0.2">
      <c r="A1074" s="113" t="s">
        <v>2165</v>
      </c>
      <c r="B1074" s="114" t="s">
        <v>2166</v>
      </c>
      <c r="C1074" s="115"/>
      <c r="D1074" s="116"/>
      <c r="E1074" s="116"/>
      <c r="F1074" s="116"/>
      <c r="G1074" s="100">
        <f t="shared" si="16"/>
        <v>5</v>
      </c>
    </row>
    <row r="1075" spans="1:7" x14ac:dyDescent="0.2">
      <c r="A1075" s="113" t="s">
        <v>2167</v>
      </c>
      <c r="B1075" s="114" t="s">
        <v>2168</v>
      </c>
      <c r="C1075" s="115" t="s">
        <v>149</v>
      </c>
      <c r="D1075" s="116">
        <v>388.65</v>
      </c>
      <c r="E1075" s="116">
        <v>39.24</v>
      </c>
      <c r="F1075" s="116">
        <v>427.89</v>
      </c>
      <c r="G1075" s="100">
        <f t="shared" si="16"/>
        <v>9</v>
      </c>
    </row>
    <row r="1076" spans="1:7" ht="30" x14ac:dyDescent="0.2">
      <c r="A1076" s="113" t="s">
        <v>2169</v>
      </c>
      <c r="B1076" s="114" t="s">
        <v>2170</v>
      </c>
      <c r="C1076" s="115" t="s">
        <v>205</v>
      </c>
      <c r="D1076" s="116">
        <v>124.84</v>
      </c>
      <c r="E1076" s="116">
        <v>18.07</v>
      </c>
      <c r="F1076" s="116">
        <v>142.91</v>
      </c>
      <c r="G1076" s="100">
        <f t="shared" si="16"/>
        <v>9</v>
      </c>
    </row>
    <row r="1077" spans="1:7" ht="30" x14ac:dyDescent="0.2">
      <c r="A1077" s="113" t="s">
        <v>2171</v>
      </c>
      <c r="B1077" s="114" t="s">
        <v>2172</v>
      </c>
      <c r="C1077" s="115" t="s">
        <v>205</v>
      </c>
      <c r="D1077" s="116">
        <v>148.6</v>
      </c>
      <c r="E1077" s="116">
        <v>22.58</v>
      </c>
      <c r="F1077" s="116">
        <v>171.18</v>
      </c>
      <c r="G1077" s="100">
        <f t="shared" si="16"/>
        <v>9</v>
      </c>
    </row>
    <row r="1078" spans="1:7" x14ac:dyDescent="0.2">
      <c r="A1078" s="113" t="s">
        <v>2173</v>
      </c>
      <c r="B1078" s="114" t="s">
        <v>2174</v>
      </c>
      <c r="C1078" s="115" t="s">
        <v>205</v>
      </c>
      <c r="D1078" s="116">
        <v>332.27</v>
      </c>
      <c r="E1078" s="116">
        <v>45.15</v>
      </c>
      <c r="F1078" s="116">
        <v>377.42</v>
      </c>
      <c r="G1078" s="100">
        <f t="shared" si="16"/>
        <v>9</v>
      </c>
    </row>
    <row r="1079" spans="1:7" ht="30" x14ac:dyDescent="0.2">
      <c r="A1079" s="113" t="s">
        <v>2175</v>
      </c>
      <c r="B1079" s="114" t="s">
        <v>2176</v>
      </c>
      <c r="C1079" s="115" t="s">
        <v>205</v>
      </c>
      <c r="D1079" s="116">
        <v>74.64</v>
      </c>
      <c r="E1079" s="116">
        <v>9.89</v>
      </c>
      <c r="F1079" s="116">
        <v>84.53</v>
      </c>
      <c r="G1079" s="100">
        <f t="shared" si="16"/>
        <v>9</v>
      </c>
    </row>
    <row r="1080" spans="1:7" ht="30" x14ac:dyDescent="0.2">
      <c r="A1080" s="113" t="s">
        <v>2177</v>
      </c>
      <c r="B1080" s="114" t="s">
        <v>2178</v>
      </c>
      <c r="C1080" s="115" t="s">
        <v>205</v>
      </c>
      <c r="D1080" s="116">
        <v>80.8</v>
      </c>
      <c r="E1080" s="116">
        <v>9.89</v>
      </c>
      <c r="F1080" s="116">
        <v>90.69</v>
      </c>
      <c r="G1080" s="100">
        <f t="shared" si="16"/>
        <v>9</v>
      </c>
    </row>
    <row r="1081" spans="1:7" x14ac:dyDescent="0.2">
      <c r="A1081" s="113" t="s">
        <v>2179</v>
      </c>
      <c r="B1081" s="114" t="s">
        <v>2180</v>
      </c>
      <c r="C1081" s="115"/>
      <c r="D1081" s="116"/>
      <c r="E1081" s="116"/>
      <c r="F1081" s="116"/>
      <c r="G1081" s="100">
        <f t="shared" si="16"/>
        <v>5</v>
      </c>
    </row>
    <row r="1082" spans="1:7" ht="30" x14ac:dyDescent="0.2">
      <c r="A1082" s="113" t="s">
        <v>2181</v>
      </c>
      <c r="B1082" s="114" t="s">
        <v>2182</v>
      </c>
      <c r="C1082" s="115" t="s">
        <v>149</v>
      </c>
      <c r="D1082" s="116">
        <v>556.11</v>
      </c>
      <c r="E1082" s="116">
        <v>10.119999999999999</v>
      </c>
      <c r="F1082" s="116">
        <v>566.23</v>
      </c>
      <c r="G1082" s="100">
        <f t="shared" si="16"/>
        <v>9</v>
      </c>
    </row>
    <row r="1083" spans="1:7" ht="30" x14ac:dyDescent="0.2">
      <c r="A1083" s="113" t="s">
        <v>2183</v>
      </c>
      <c r="B1083" s="114" t="s">
        <v>2184</v>
      </c>
      <c r="C1083" s="115" t="s">
        <v>149</v>
      </c>
      <c r="D1083" s="116">
        <v>632.22</v>
      </c>
      <c r="E1083" s="116">
        <v>10.119999999999999</v>
      </c>
      <c r="F1083" s="116">
        <v>642.34</v>
      </c>
      <c r="G1083" s="100">
        <f t="shared" si="16"/>
        <v>9</v>
      </c>
    </row>
    <row r="1084" spans="1:7" ht="30" x14ac:dyDescent="0.2">
      <c r="A1084" s="113" t="s">
        <v>2185</v>
      </c>
      <c r="B1084" s="114" t="s">
        <v>2186</v>
      </c>
      <c r="C1084" s="115" t="s">
        <v>149</v>
      </c>
      <c r="D1084" s="116">
        <v>742.55</v>
      </c>
      <c r="E1084" s="116">
        <v>11.81</v>
      </c>
      <c r="F1084" s="116">
        <v>754.36</v>
      </c>
      <c r="G1084" s="100">
        <f t="shared" si="16"/>
        <v>9</v>
      </c>
    </row>
    <row r="1085" spans="1:7" ht="30" x14ac:dyDescent="0.2">
      <c r="A1085" s="113" t="s">
        <v>2187</v>
      </c>
      <c r="B1085" s="114" t="s">
        <v>2188</v>
      </c>
      <c r="C1085" s="115" t="s">
        <v>149</v>
      </c>
      <c r="D1085" s="116">
        <v>798.45</v>
      </c>
      <c r="E1085" s="116">
        <v>11.81</v>
      </c>
      <c r="F1085" s="116">
        <v>810.26</v>
      </c>
      <c r="G1085" s="100">
        <f t="shared" si="16"/>
        <v>9</v>
      </c>
    </row>
    <row r="1086" spans="1:7" x14ac:dyDescent="0.2">
      <c r="A1086" s="113" t="s">
        <v>2189</v>
      </c>
      <c r="B1086" s="114" t="s">
        <v>2190</v>
      </c>
      <c r="C1086" s="115" t="s">
        <v>205</v>
      </c>
      <c r="D1086" s="116">
        <v>315.86</v>
      </c>
      <c r="E1086" s="116">
        <v>5.9</v>
      </c>
      <c r="F1086" s="116">
        <v>321.76</v>
      </c>
      <c r="G1086" s="100">
        <f t="shared" si="16"/>
        <v>9</v>
      </c>
    </row>
    <row r="1087" spans="1:7" ht="30" x14ac:dyDescent="0.2">
      <c r="A1087" s="113" t="s">
        <v>2191</v>
      </c>
      <c r="B1087" s="114" t="s">
        <v>2192</v>
      </c>
      <c r="C1087" s="115" t="s">
        <v>205</v>
      </c>
      <c r="D1087" s="116">
        <v>313.52999999999997</v>
      </c>
      <c r="E1087" s="116">
        <v>5.9</v>
      </c>
      <c r="F1087" s="116">
        <v>319.43</v>
      </c>
      <c r="G1087" s="100">
        <f t="shared" si="16"/>
        <v>9</v>
      </c>
    </row>
    <row r="1088" spans="1:7" x14ac:dyDescent="0.2">
      <c r="A1088" s="113" t="s">
        <v>2193</v>
      </c>
      <c r="B1088" s="114" t="s">
        <v>2194</v>
      </c>
      <c r="C1088" s="115" t="s">
        <v>205</v>
      </c>
      <c r="D1088" s="116">
        <v>56.4</v>
      </c>
      <c r="E1088" s="116">
        <v>1.69</v>
      </c>
      <c r="F1088" s="116">
        <v>58.09</v>
      </c>
      <c r="G1088" s="100">
        <f t="shared" si="16"/>
        <v>9</v>
      </c>
    </row>
    <row r="1089" spans="1:7" x14ac:dyDescent="0.2">
      <c r="A1089" s="113" t="s">
        <v>2195</v>
      </c>
      <c r="B1089" s="114" t="s">
        <v>2196</v>
      </c>
      <c r="C1089" s="115"/>
      <c r="D1089" s="116"/>
      <c r="E1089" s="116"/>
      <c r="F1089" s="116"/>
      <c r="G1089" s="100">
        <f t="shared" si="16"/>
        <v>5</v>
      </c>
    </row>
    <row r="1090" spans="1:7" x14ac:dyDescent="0.2">
      <c r="A1090" s="113" t="s">
        <v>2197</v>
      </c>
      <c r="B1090" s="114" t="s">
        <v>2198</v>
      </c>
      <c r="C1090" s="115" t="s">
        <v>149</v>
      </c>
      <c r="D1090" s="116">
        <v>229.17</v>
      </c>
      <c r="E1090" s="116">
        <v>26.99</v>
      </c>
      <c r="F1090" s="116">
        <v>256.16000000000003</v>
      </c>
      <c r="G1090" s="100">
        <f t="shared" si="16"/>
        <v>9</v>
      </c>
    </row>
    <row r="1091" spans="1:7" x14ac:dyDescent="0.2">
      <c r="A1091" s="113" t="s">
        <v>2199</v>
      </c>
      <c r="B1091" s="114" t="s">
        <v>2200</v>
      </c>
      <c r="C1091" s="115" t="s">
        <v>149</v>
      </c>
      <c r="D1091" s="116">
        <v>317.38</v>
      </c>
      <c r="E1091" s="116">
        <v>26.99</v>
      </c>
      <c r="F1091" s="116">
        <v>344.37</v>
      </c>
      <c r="G1091" s="100">
        <f t="shared" si="16"/>
        <v>9</v>
      </c>
    </row>
    <row r="1092" spans="1:7" x14ac:dyDescent="0.2">
      <c r="A1092" s="113" t="s">
        <v>2201</v>
      </c>
      <c r="B1092" s="114" t="s">
        <v>2202</v>
      </c>
      <c r="C1092" s="115" t="s">
        <v>149</v>
      </c>
      <c r="D1092" s="116">
        <v>89.51</v>
      </c>
      <c r="E1092" s="116">
        <v>21.18</v>
      </c>
      <c r="F1092" s="116">
        <v>110.69</v>
      </c>
      <c r="G1092" s="100">
        <f t="shared" si="16"/>
        <v>9</v>
      </c>
    </row>
    <row r="1093" spans="1:7" x14ac:dyDescent="0.2">
      <c r="A1093" s="113" t="s">
        <v>2203</v>
      </c>
      <c r="B1093" s="114" t="s">
        <v>2204</v>
      </c>
      <c r="C1093" s="115" t="s">
        <v>205</v>
      </c>
      <c r="D1093" s="116">
        <v>2.84</v>
      </c>
      <c r="E1093" s="116">
        <v>22.81</v>
      </c>
      <c r="F1093" s="116">
        <v>25.65</v>
      </c>
      <c r="G1093" s="100">
        <f t="shared" si="16"/>
        <v>9</v>
      </c>
    </row>
    <row r="1094" spans="1:7" x14ac:dyDescent="0.2">
      <c r="A1094" s="113" t="s">
        <v>2205</v>
      </c>
      <c r="B1094" s="114" t="s">
        <v>2206</v>
      </c>
      <c r="C1094" s="115" t="s">
        <v>205</v>
      </c>
      <c r="D1094" s="116">
        <v>5.76</v>
      </c>
      <c r="E1094" s="116">
        <v>34.03</v>
      </c>
      <c r="F1094" s="116">
        <v>39.79</v>
      </c>
      <c r="G1094" s="100">
        <f t="shared" si="16"/>
        <v>9</v>
      </c>
    </row>
    <row r="1095" spans="1:7" x14ac:dyDescent="0.2">
      <c r="A1095" s="113" t="s">
        <v>2207</v>
      </c>
      <c r="B1095" s="114" t="s">
        <v>2208</v>
      </c>
      <c r="C1095" s="115" t="s">
        <v>205</v>
      </c>
      <c r="D1095" s="116">
        <v>76.66</v>
      </c>
      <c r="E1095" s="116">
        <v>1.69</v>
      </c>
      <c r="F1095" s="116">
        <v>78.349999999999994</v>
      </c>
      <c r="G1095" s="100">
        <f t="shared" si="16"/>
        <v>9</v>
      </c>
    </row>
    <row r="1096" spans="1:7" x14ac:dyDescent="0.2">
      <c r="A1096" s="113" t="s">
        <v>2209</v>
      </c>
      <c r="B1096" s="114" t="s">
        <v>2210</v>
      </c>
      <c r="C1096" s="115" t="s">
        <v>149</v>
      </c>
      <c r="D1096" s="116">
        <v>125.18</v>
      </c>
      <c r="E1096" s="116">
        <v>21.71</v>
      </c>
      <c r="F1096" s="116">
        <v>146.88999999999999</v>
      </c>
      <c r="G1096" s="100">
        <f t="shared" si="16"/>
        <v>9</v>
      </c>
    </row>
    <row r="1097" spans="1:7" x14ac:dyDescent="0.2">
      <c r="A1097" s="113" t="s">
        <v>2211</v>
      </c>
      <c r="B1097" s="114" t="s">
        <v>2212</v>
      </c>
      <c r="C1097" s="115" t="s">
        <v>205</v>
      </c>
      <c r="D1097" s="116">
        <v>24.35</v>
      </c>
      <c r="E1097" s="116">
        <v>5.8</v>
      </c>
      <c r="F1097" s="116">
        <v>30.15</v>
      </c>
      <c r="G1097" s="100">
        <f t="shared" si="16"/>
        <v>9</v>
      </c>
    </row>
    <row r="1098" spans="1:7" ht="30" x14ac:dyDescent="0.2">
      <c r="A1098" s="113" t="s">
        <v>2213</v>
      </c>
      <c r="B1098" s="114" t="s">
        <v>2214</v>
      </c>
      <c r="C1098" s="115" t="s">
        <v>205</v>
      </c>
      <c r="D1098" s="116">
        <v>119.68</v>
      </c>
      <c r="E1098" s="116">
        <v>3.37</v>
      </c>
      <c r="F1098" s="116">
        <v>123.05</v>
      </c>
      <c r="G1098" s="100">
        <f t="shared" ref="G1098:G1161" si="17">LEN(A1098)</f>
        <v>9</v>
      </c>
    </row>
    <row r="1099" spans="1:7" x14ac:dyDescent="0.2">
      <c r="A1099" s="113" t="s">
        <v>2215</v>
      </c>
      <c r="B1099" s="114" t="s">
        <v>2216</v>
      </c>
      <c r="C1099" s="115"/>
      <c r="D1099" s="116"/>
      <c r="E1099" s="116"/>
      <c r="F1099" s="116"/>
      <c r="G1099" s="100">
        <f t="shared" si="17"/>
        <v>5</v>
      </c>
    </row>
    <row r="1100" spans="1:7" x14ac:dyDescent="0.2">
      <c r="A1100" s="113" t="s">
        <v>2217</v>
      </c>
      <c r="B1100" s="114" t="s">
        <v>2218</v>
      </c>
      <c r="C1100" s="115" t="s">
        <v>149</v>
      </c>
      <c r="D1100" s="116">
        <v>10.57</v>
      </c>
      <c r="E1100" s="116">
        <v>43.41</v>
      </c>
      <c r="F1100" s="116">
        <v>53.98</v>
      </c>
      <c r="G1100" s="100">
        <f t="shared" si="17"/>
        <v>9</v>
      </c>
    </row>
    <row r="1101" spans="1:7" x14ac:dyDescent="0.2">
      <c r="A1101" s="113" t="s">
        <v>2219</v>
      </c>
      <c r="B1101" s="114" t="s">
        <v>2220</v>
      </c>
      <c r="C1101" s="115"/>
      <c r="D1101" s="116"/>
      <c r="E1101" s="116"/>
      <c r="F1101" s="116"/>
      <c r="G1101" s="100">
        <f t="shared" si="17"/>
        <v>2</v>
      </c>
    </row>
    <row r="1102" spans="1:7" x14ac:dyDescent="0.2">
      <c r="A1102" s="113" t="s">
        <v>2221</v>
      </c>
      <c r="B1102" s="114" t="s">
        <v>2222</v>
      </c>
      <c r="C1102" s="115"/>
      <c r="D1102" s="116"/>
      <c r="E1102" s="116"/>
      <c r="F1102" s="116"/>
      <c r="G1102" s="100">
        <f t="shared" si="17"/>
        <v>5</v>
      </c>
    </row>
    <row r="1103" spans="1:7" x14ac:dyDescent="0.2">
      <c r="A1103" s="113" t="s">
        <v>2223</v>
      </c>
      <c r="B1103" s="114" t="s">
        <v>2224</v>
      </c>
      <c r="C1103" s="115" t="s">
        <v>149</v>
      </c>
      <c r="D1103" s="116">
        <v>108.37</v>
      </c>
      <c r="E1103" s="116">
        <v>57.79</v>
      </c>
      <c r="F1103" s="116">
        <v>166.16</v>
      </c>
      <c r="G1103" s="100">
        <f t="shared" si="17"/>
        <v>9</v>
      </c>
    </row>
    <row r="1104" spans="1:7" x14ac:dyDescent="0.2">
      <c r="A1104" s="113" t="s">
        <v>2225</v>
      </c>
      <c r="B1104" s="114" t="s">
        <v>2226</v>
      </c>
      <c r="C1104" s="115"/>
      <c r="D1104" s="116"/>
      <c r="E1104" s="116"/>
      <c r="F1104" s="116"/>
      <c r="G1104" s="100">
        <f t="shared" si="17"/>
        <v>5</v>
      </c>
    </row>
    <row r="1105" spans="1:7" x14ac:dyDescent="0.2">
      <c r="A1105" s="113" t="s">
        <v>2227</v>
      </c>
      <c r="B1105" s="114" t="s">
        <v>2228</v>
      </c>
      <c r="C1105" s="115" t="s">
        <v>149</v>
      </c>
      <c r="D1105" s="116">
        <v>566.36</v>
      </c>
      <c r="E1105" s="116"/>
      <c r="F1105" s="116">
        <v>566.36</v>
      </c>
      <c r="G1105" s="100">
        <f t="shared" si="17"/>
        <v>9</v>
      </c>
    </row>
    <row r="1106" spans="1:7" x14ac:dyDescent="0.2">
      <c r="A1106" s="113" t="s">
        <v>2229</v>
      </c>
      <c r="B1106" s="114" t="s">
        <v>2230</v>
      </c>
      <c r="C1106" s="115"/>
      <c r="D1106" s="116"/>
      <c r="E1106" s="116"/>
      <c r="F1106" s="116"/>
      <c r="G1106" s="100">
        <f t="shared" si="17"/>
        <v>5</v>
      </c>
    </row>
    <row r="1107" spans="1:7" x14ac:dyDescent="0.2">
      <c r="A1107" s="113" t="s">
        <v>2231</v>
      </c>
      <c r="B1107" s="114" t="s">
        <v>2232</v>
      </c>
      <c r="C1107" s="115" t="s">
        <v>149</v>
      </c>
      <c r="D1107" s="116">
        <v>274.14999999999998</v>
      </c>
      <c r="E1107" s="116">
        <v>19</v>
      </c>
      <c r="F1107" s="116">
        <v>293.14999999999998</v>
      </c>
      <c r="G1107" s="100">
        <f t="shared" si="17"/>
        <v>9</v>
      </c>
    </row>
    <row r="1108" spans="1:7" x14ac:dyDescent="0.2">
      <c r="A1108" s="113" t="s">
        <v>2233</v>
      </c>
      <c r="B1108" s="114" t="s">
        <v>2234</v>
      </c>
      <c r="C1108" s="115"/>
      <c r="D1108" s="116"/>
      <c r="E1108" s="116"/>
      <c r="F1108" s="116"/>
      <c r="G1108" s="100">
        <f t="shared" si="17"/>
        <v>5</v>
      </c>
    </row>
    <row r="1109" spans="1:7" x14ac:dyDescent="0.2">
      <c r="A1109" s="113" t="s">
        <v>2235</v>
      </c>
      <c r="B1109" s="114" t="s">
        <v>2236</v>
      </c>
      <c r="C1109" s="115" t="s">
        <v>205</v>
      </c>
      <c r="D1109" s="116">
        <v>21.35</v>
      </c>
      <c r="E1109" s="116">
        <v>12.61</v>
      </c>
      <c r="F1109" s="116">
        <v>33.96</v>
      </c>
      <c r="G1109" s="100">
        <f t="shared" si="17"/>
        <v>9</v>
      </c>
    </row>
    <row r="1110" spans="1:7" x14ac:dyDescent="0.2">
      <c r="A1110" s="113" t="s">
        <v>2237</v>
      </c>
      <c r="B1110" s="114" t="s">
        <v>2238</v>
      </c>
      <c r="C1110" s="115" t="s">
        <v>205</v>
      </c>
      <c r="D1110" s="116">
        <v>6.07</v>
      </c>
      <c r="E1110" s="116">
        <v>3.08</v>
      </c>
      <c r="F1110" s="116">
        <v>9.15</v>
      </c>
      <c r="G1110" s="100">
        <f t="shared" si="17"/>
        <v>9</v>
      </c>
    </row>
    <row r="1111" spans="1:7" x14ac:dyDescent="0.2">
      <c r="A1111" s="113" t="s">
        <v>2239</v>
      </c>
      <c r="B1111" s="114" t="s">
        <v>2240</v>
      </c>
      <c r="C1111" s="115"/>
      <c r="D1111" s="116"/>
      <c r="E1111" s="116"/>
      <c r="F1111" s="116"/>
      <c r="G1111" s="100">
        <f t="shared" si="17"/>
        <v>5</v>
      </c>
    </row>
    <row r="1112" spans="1:7" x14ac:dyDescent="0.2">
      <c r="A1112" s="113" t="s">
        <v>2241</v>
      </c>
      <c r="B1112" s="114" t="s">
        <v>2242</v>
      </c>
      <c r="C1112" s="115" t="s">
        <v>149</v>
      </c>
      <c r="D1112" s="116">
        <v>0.66</v>
      </c>
      <c r="E1112" s="116">
        <v>7.48</v>
      </c>
      <c r="F1112" s="116">
        <v>8.14</v>
      </c>
      <c r="G1112" s="100">
        <f t="shared" si="17"/>
        <v>9</v>
      </c>
    </row>
    <row r="1113" spans="1:7" x14ac:dyDescent="0.2">
      <c r="A1113" s="113" t="s">
        <v>2243</v>
      </c>
      <c r="B1113" s="114" t="s">
        <v>2244</v>
      </c>
      <c r="C1113" s="115" t="s">
        <v>149</v>
      </c>
      <c r="D1113" s="116">
        <v>23.72</v>
      </c>
      <c r="E1113" s="116">
        <v>19</v>
      </c>
      <c r="F1113" s="116">
        <v>42.72</v>
      </c>
      <c r="G1113" s="100">
        <f t="shared" si="17"/>
        <v>9</v>
      </c>
    </row>
    <row r="1114" spans="1:7" x14ac:dyDescent="0.2">
      <c r="A1114" s="113" t="s">
        <v>2245</v>
      </c>
      <c r="B1114" s="114" t="s">
        <v>2246</v>
      </c>
      <c r="C1114" s="115" t="s">
        <v>205</v>
      </c>
      <c r="D1114" s="116">
        <v>0.66</v>
      </c>
      <c r="E1114" s="116">
        <v>9.5299999999999994</v>
      </c>
      <c r="F1114" s="116">
        <v>10.19</v>
      </c>
      <c r="G1114" s="100">
        <f t="shared" si="17"/>
        <v>9</v>
      </c>
    </row>
    <row r="1115" spans="1:7" x14ac:dyDescent="0.2">
      <c r="A1115" s="113" t="s">
        <v>2247</v>
      </c>
      <c r="B1115" s="114" t="s">
        <v>2248</v>
      </c>
      <c r="C1115" s="115" t="s">
        <v>149</v>
      </c>
      <c r="D1115" s="116">
        <v>122.63</v>
      </c>
      <c r="E1115" s="116"/>
      <c r="F1115" s="116">
        <v>122.63</v>
      </c>
      <c r="G1115" s="100">
        <f t="shared" si="17"/>
        <v>9</v>
      </c>
    </row>
    <row r="1116" spans="1:7" x14ac:dyDescent="0.2">
      <c r="A1116" s="113" t="s">
        <v>2249</v>
      </c>
      <c r="B1116" s="114" t="s">
        <v>2250</v>
      </c>
      <c r="C1116" s="115" t="s">
        <v>149</v>
      </c>
      <c r="D1116" s="116">
        <v>58.81</v>
      </c>
      <c r="E1116" s="116"/>
      <c r="F1116" s="116">
        <v>58.81</v>
      </c>
      <c r="G1116" s="100">
        <f t="shared" si="17"/>
        <v>9</v>
      </c>
    </row>
    <row r="1117" spans="1:7" x14ac:dyDescent="0.2">
      <c r="A1117" s="113" t="s">
        <v>2251</v>
      </c>
      <c r="B1117" s="114" t="s">
        <v>2252</v>
      </c>
      <c r="C1117" s="115"/>
      <c r="D1117" s="116"/>
      <c r="E1117" s="116"/>
      <c r="F1117" s="116"/>
      <c r="G1117" s="100">
        <f t="shared" si="17"/>
        <v>2</v>
      </c>
    </row>
    <row r="1118" spans="1:7" x14ac:dyDescent="0.2">
      <c r="A1118" s="113" t="s">
        <v>2253</v>
      </c>
      <c r="B1118" s="114" t="s">
        <v>2254</v>
      </c>
      <c r="C1118" s="115"/>
      <c r="D1118" s="116"/>
      <c r="E1118" s="116"/>
      <c r="F1118" s="116"/>
      <c r="G1118" s="100">
        <f t="shared" si="17"/>
        <v>5</v>
      </c>
    </row>
    <row r="1119" spans="1:7" ht="30" x14ac:dyDescent="0.2">
      <c r="A1119" s="113" t="s">
        <v>2255</v>
      </c>
      <c r="B1119" s="114" t="s">
        <v>2256</v>
      </c>
      <c r="C1119" s="115" t="s">
        <v>149</v>
      </c>
      <c r="D1119" s="116">
        <v>80.13</v>
      </c>
      <c r="E1119" s="116">
        <v>8.6</v>
      </c>
      <c r="F1119" s="116">
        <v>88.73</v>
      </c>
      <c r="G1119" s="100">
        <f t="shared" si="17"/>
        <v>9</v>
      </c>
    </row>
    <row r="1120" spans="1:7" x14ac:dyDescent="0.2">
      <c r="A1120" s="113" t="s">
        <v>2257</v>
      </c>
      <c r="B1120" s="114" t="s">
        <v>2258</v>
      </c>
      <c r="C1120" s="115" t="s">
        <v>149</v>
      </c>
      <c r="D1120" s="116">
        <v>61.51</v>
      </c>
      <c r="E1120" s="116"/>
      <c r="F1120" s="116">
        <v>61.51</v>
      </c>
      <c r="G1120" s="100">
        <f t="shared" si="17"/>
        <v>9</v>
      </c>
    </row>
    <row r="1121" spans="1:7" x14ac:dyDescent="0.2">
      <c r="A1121" s="113" t="s">
        <v>2259</v>
      </c>
      <c r="B1121" s="114" t="s">
        <v>2260</v>
      </c>
      <c r="C1121" s="115"/>
      <c r="D1121" s="116"/>
      <c r="E1121" s="116"/>
      <c r="F1121" s="116"/>
      <c r="G1121" s="100">
        <f t="shared" si="17"/>
        <v>5</v>
      </c>
    </row>
    <row r="1122" spans="1:7" ht="30" x14ac:dyDescent="0.2">
      <c r="A1122" s="113" t="s">
        <v>2261</v>
      </c>
      <c r="B1122" s="114" t="s">
        <v>2262</v>
      </c>
      <c r="C1122" s="115" t="s">
        <v>149</v>
      </c>
      <c r="D1122" s="116">
        <v>128.16999999999999</v>
      </c>
      <c r="E1122" s="116">
        <v>19.09</v>
      </c>
      <c r="F1122" s="116">
        <v>147.26</v>
      </c>
      <c r="G1122" s="100">
        <f t="shared" si="17"/>
        <v>9</v>
      </c>
    </row>
    <row r="1123" spans="1:7" ht="30" x14ac:dyDescent="0.2">
      <c r="A1123" s="113" t="s">
        <v>2263</v>
      </c>
      <c r="B1123" s="114" t="s">
        <v>2264</v>
      </c>
      <c r="C1123" s="115" t="s">
        <v>149</v>
      </c>
      <c r="D1123" s="116">
        <v>197.47</v>
      </c>
      <c r="E1123" s="116">
        <v>19.09</v>
      </c>
      <c r="F1123" s="116">
        <v>216.56</v>
      </c>
      <c r="G1123" s="100">
        <f t="shared" si="17"/>
        <v>9</v>
      </c>
    </row>
    <row r="1124" spans="1:7" ht="30" x14ac:dyDescent="0.2">
      <c r="A1124" s="113" t="s">
        <v>2265</v>
      </c>
      <c r="B1124" s="114" t="s">
        <v>2266</v>
      </c>
      <c r="C1124" s="115" t="s">
        <v>149</v>
      </c>
      <c r="D1124" s="116">
        <v>240.28</v>
      </c>
      <c r="E1124" s="116"/>
      <c r="F1124" s="116">
        <v>240.28</v>
      </c>
      <c r="G1124" s="100">
        <f t="shared" si="17"/>
        <v>9</v>
      </c>
    </row>
    <row r="1125" spans="1:7" ht="30" x14ac:dyDescent="0.2">
      <c r="A1125" s="113" t="s">
        <v>2267</v>
      </c>
      <c r="B1125" s="114" t="s">
        <v>2268</v>
      </c>
      <c r="C1125" s="115" t="s">
        <v>149</v>
      </c>
      <c r="D1125" s="116">
        <v>186.46</v>
      </c>
      <c r="E1125" s="116">
        <v>19.09</v>
      </c>
      <c r="F1125" s="116">
        <v>205.55</v>
      </c>
      <c r="G1125" s="100">
        <f t="shared" si="17"/>
        <v>9</v>
      </c>
    </row>
    <row r="1126" spans="1:7" ht="30" x14ac:dyDescent="0.2">
      <c r="A1126" s="113" t="s">
        <v>2269</v>
      </c>
      <c r="B1126" s="114" t="s">
        <v>2270</v>
      </c>
      <c r="C1126" s="115" t="s">
        <v>149</v>
      </c>
      <c r="D1126" s="116">
        <v>334.78</v>
      </c>
      <c r="E1126" s="116">
        <v>19.09</v>
      </c>
      <c r="F1126" s="116">
        <v>353.87</v>
      </c>
      <c r="G1126" s="100">
        <f t="shared" si="17"/>
        <v>9</v>
      </c>
    </row>
    <row r="1127" spans="1:7" ht="30" x14ac:dyDescent="0.2">
      <c r="A1127" s="113" t="s">
        <v>2271</v>
      </c>
      <c r="B1127" s="114" t="s">
        <v>2272</v>
      </c>
      <c r="C1127" s="115" t="s">
        <v>149</v>
      </c>
      <c r="D1127" s="116">
        <v>211.92</v>
      </c>
      <c r="E1127" s="116">
        <v>19.09</v>
      </c>
      <c r="F1127" s="116">
        <v>231.01</v>
      </c>
      <c r="G1127" s="100">
        <f t="shared" si="17"/>
        <v>9</v>
      </c>
    </row>
    <row r="1128" spans="1:7" ht="30" x14ac:dyDescent="0.2">
      <c r="A1128" s="113" t="s">
        <v>2273</v>
      </c>
      <c r="B1128" s="114" t="s">
        <v>2274</v>
      </c>
      <c r="C1128" s="115" t="s">
        <v>149</v>
      </c>
      <c r="D1128" s="116">
        <v>519.58000000000004</v>
      </c>
      <c r="E1128" s="116">
        <v>19.09</v>
      </c>
      <c r="F1128" s="116">
        <v>538.66999999999996</v>
      </c>
      <c r="G1128" s="100">
        <f t="shared" si="17"/>
        <v>9</v>
      </c>
    </row>
    <row r="1129" spans="1:7" ht="30" x14ac:dyDescent="0.2">
      <c r="A1129" s="113" t="s">
        <v>2275</v>
      </c>
      <c r="B1129" s="114" t="s">
        <v>2276</v>
      </c>
      <c r="C1129" s="115" t="s">
        <v>149</v>
      </c>
      <c r="D1129" s="116">
        <v>409.02</v>
      </c>
      <c r="E1129" s="116">
        <v>19.09</v>
      </c>
      <c r="F1129" s="116">
        <v>428.11</v>
      </c>
      <c r="G1129" s="100">
        <f t="shared" si="17"/>
        <v>9</v>
      </c>
    </row>
    <row r="1130" spans="1:7" ht="30" x14ac:dyDescent="0.2">
      <c r="A1130" s="113" t="s">
        <v>2277</v>
      </c>
      <c r="B1130" s="114" t="s">
        <v>2278</v>
      </c>
      <c r="C1130" s="115" t="s">
        <v>149</v>
      </c>
      <c r="D1130" s="116">
        <v>328.61</v>
      </c>
      <c r="E1130" s="116">
        <v>38.770000000000003</v>
      </c>
      <c r="F1130" s="116">
        <v>367.38</v>
      </c>
      <c r="G1130" s="100">
        <f t="shared" si="17"/>
        <v>9</v>
      </c>
    </row>
    <row r="1131" spans="1:7" x14ac:dyDescent="0.2">
      <c r="A1131" s="113" t="s">
        <v>2279</v>
      </c>
      <c r="B1131" s="114" t="s">
        <v>2280</v>
      </c>
      <c r="C1131" s="115"/>
      <c r="D1131" s="116"/>
      <c r="E1131" s="116"/>
      <c r="F1131" s="116"/>
      <c r="G1131" s="100">
        <f t="shared" si="17"/>
        <v>5</v>
      </c>
    </row>
    <row r="1132" spans="1:7" ht="30" x14ac:dyDescent="0.2">
      <c r="A1132" s="113" t="s">
        <v>2281</v>
      </c>
      <c r="B1132" s="114" t="s">
        <v>2282</v>
      </c>
      <c r="C1132" s="115" t="s">
        <v>149</v>
      </c>
      <c r="D1132" s="116">
        <v>1126.08</v>
      </c>
      <c r="E1132" s="116"/>
      <c r="F1132" s="116">
        <v>1126.08</v>
      </c>
      <c r="G1132" s="100">
        <f t="shared" si="17"/>
        <v>9</v>
      </c>
    </row>
    <row r="1133" spans="1:7" x14ac:dyDescent="0.2">
      <c r="A1133" s="113" t="s">
        <v>2283</v>
      </c>
      <c r="B1133" s="114" t="s">
        <v>2284</v>
      </c>
      <c r="C1133" s="115" t="s">
        <v>149</v>
      </c>
      <c r="D1133" s="116">
        <v>289.18</v>
      </c>
      <c r="E1133" s="116"/>
      <c r="F1133" s="116">
        <v>289.18</v>
      </c>
      <c r="G1133" s="100">
        <f t="shared" si="17"/>
        <v>9</v>
      </c>
    </row>
    <row r="1134" spans="1:7" ht="30" x14ac:dyDescent="0.2">
      <c r="A1134" s="113" t="s">
        <v>74</v>
      </c>
      <c r="B1134" s="114" t="s">
        <v>2285</v>
      </c>
      <c r="C1134" s="115" t="s">
        <v>149</v>
      </c>
      <c r="D1134" s="116">
        <v>730.72</v>
      </c>
      <c r="E1134" s="116"/>
      <c r="F1134" s="116">
        <v>730.72</v>
      </c>
      <c r="G1134" s="100">
        <f t="shared" si="17"/>
        <v>9</v>
      </c>
    </row>
    <row r="1135" spans="1:7" ht="30" x14ac:dyDescent="0.2">
      <c r="A1135" s="113" t="s">
        <v>2286</v>
      </c>
      <c r="B1135" s="114" t="s">
        <v>2287</v>
      </c>
      <c r="C1135" s="115" t="s">
        <v>149</v>
      </c>
      <c r="D1135" s="116">
        <v>447.77</v>
      </c>
      <c r="E1135" s="116"/>
      <c r="F1135" s="116">
        <v>447.77</v>
      </c>
      <c r="G1135" s="100">
        <f t="shared" si="17"/>
        <v>9</v>
      </c>
    </row>
    <row r="1136" spans="1:7" x14ac:dyDescent="0.2">
      <c r="A1136" s="113" t="s">
        <v>2288</v>
      </c>
      <c r="B1136" s="114" t="s">
        <v>2289</v>
      </c>
      <c r="C1136" s="115"/>
      <c r="D1136" s="116"/>
      <c r="E1136" s="116"/>
      <c r="F1136" s="116"/>
      <c r="G1136" s="100">
        <f t="shared" si="17"/>
        <v>5</v>
      </c>
    </row>
    <row r="1137" spans="1:7" ht="30" x14ac:dyDescent="0.2">
      <c r="A1137" s="113" t="s">
        <v>2290</v>
      </c>
      <c r="B1137" s="114" t="s">
        <v>2291</v>
      </c>
      <c r="C1137" s="115" t="s">
        <v>149</v>
      </c>
      <c r="D1137" s="116">
        <v>131.69999999999999</v>
      </c>
      <c r="E1137" s="116"/>
      <c r="F1137" s="116">
        <v>131.69999999999999</v>
      </c>
      <c r="G1137" s="100">
        <f t="shared" si="17"/>
        <v>9</v>
      </c>
    </row>
    <row r="1138" spans="1:7" ht="30" x14ac:dyDescent="0.2">
      <c r="A1138" s="113" t="s">
        <v>2292</v>
      </c>
      <c r="B1138" s="114" t="s">
        <v>2293</v>
      </c>
      <c r="C1138" s="115" t="s">
        <v>149</v>
      </c>
      <c r="D1138" s="116">
        <v>155.86000000000001</v>
      </c>
      <c r="E1138" s="116"/>
      <c r="F1138" s="116">
        <v>155.86000000000001</v>
      </c>
      <c r="G1138" s="100">
        <f t="shared" si="17"/>
        <v>9</v>
      </c>
    </row>
    <row r="1139" spans="1:7" x14ac:dyDescent="0.2">
      <c r="A1139" s="113" t="s">
        <v>2294</v>
      </c>
      <c r="B1139" s="114" t="s">
        <v>2295</v>
      </c>
      <c r="C1139" s="115"/>
      <c r="D1139" s="116"/>
      <c r="E1139" s="116"/>
      <c r="F1139" s="116"/>
      <c r="G1139" s="100">
        <f t="shared" si="17"/>
        <v>5</v>
      </c>
    </row>
    <row r="1140" spans="1:7" ht="30" x14ac:dyDescent="0.2">
      <c r="A1140" s="113" t="s">
        <v>2296</v>
      </c>
      <c r="B1140" s="114" t="s">
        <v>2297</v>
      </c>
      <c r="C1140" s="115" t="s">
        <v>149</v>
      </c>
      <c r="D1140" s="116">
        <v>175.29</v>
      </c>
      <c r="E1140" s="116">
        <v>81.41</v>
      </c>
      <c r="F1140" s="116">
        <v>256.7</v>
      </c>
      <c r="G1140" s="100">
        <f t="shared" si="17"/>
        <v>9</v>
      </c>
    </row>
    <row r="1141" spans="1:7" ht="30" x14ac:dyDescent="0.2">
      <c r="A1141" s="113" t="s">
        <v>2298</v>
      </c>
      <c r="B1141" s="114" t="s">
        <v>2299</v>
      </c>
      <c r="C1141" s="115" t="s">
        <v>149</v>
      </c>
      <c r="D1141" s="116">
        <v>301.88</v>
      </c>
      <c r="E1141" s="116"/>
      <c r="F1141" s="116">
        <v>301.88</v>
      </c>
      <c r="G1141" s="100">
        <f t="shared" si="17"/>
        <v>9</v>
      </c>
    </row>
    <row r="1142" spans="1:7" x14ac:dyDescent="0.2">
      <c r="A1142" s="113" t="s">
        <v>2300</v>
      </c>
      <c r="B1142" s="114" t="s">
        <v>2301</v>
      </c>
      <c r="C1142" s="115"/>
      <c r="D1142" s="116"/>
      <c r="E1142" s="116"/>
      <c r="F1142" s="116"/>
      <c r="G1142" s="100">
        <f t="shared" si="17"/>
        <v>5</v>
      </c>
    </row>
    <row r="1143" spans="1:7" x14ac:dyDescent="0.2">
      <c r="A1143" s="113" t="s">
        <v>2302</v>
      </c>
      <c r="B1143" s="114" t="s">
        <v>2303</v>
      </c>
      <c r="C1143" s="115" t="s">
        <v>149</v>
      </c>
      <c r="D1143" s="116">
        <v>473.66</v>
      </c>
      <c r="E1143" s="116"/>
      <c r="F1143" s="116">
        <v>473.66</v>
      </c>
      <c r="G1143" s="100">
        <f t="shared" si="17"/>
        <v>9</v>
      </c>
    </row>
    <row r="1144" spans="1:7" x14ac:dyDescent="0.2">
      <c r="A1144" s="113" t="s">
        <v>2304</v>
      </c>
      <c r="B1144" s="114" t="s">
        <v>2305</v>
      </c>
      <c r="C1144" s="115"/>
      <c r="D1144" s="116"/>
      <c r="E1144" s="116"/>
      <c r="F1144" s="116"/>
      <c r="G1144" s="100">
        <f t="shared" si="17"/>
        <v>5</v>
      </c>
    </row>
    <row r="1145" spans="1:7" x14ac:dyDescent="0.2">
      <c r="A1145" s="113" t="s">
        <v>2306</v>
      </c>
      <c r="B1145" s="114" t="s">
        <v>2307</v>
      </c>
      <c r="C1145" s="115" t="s">
        <v>205</v>
      </c>
      <c r="D1145" s="116">
        <v>39</v>
      </c>
      <c r="E1145" s="116">
        <v>6.6</v>
      </c>
      <c r="F1145" s="116">
        <v>45.6</v>
      </c>
      <c r="G1145" s="100">
        <f t="shared" si="17"/>
        <v>9</v>
      </c>
    </row>
    <row r="1146" spans="1:7" x14ac:dyDescent="0.2">
      <c r="A1146" s="113" t="s">
        <v>2308</v>
      </c>
      <c r="B1146" s="114" t="s">
        <v>2309</v>
      </c>
      <c r="C1146" s="115" t="s">
        <v>205</v>
      </c>
      <c r="D1146" s="116">
        <v>51.9</v>
      </c>
      <c r="E1146" s="116">
        <v>6.6</v>
      </c>
      <c r="F1146" s="116">
        <v>58.5</v>
      </c>
      <c r="G1146" s="100">
        <f t="shared" si="17"/>
        <v>9</v>
      </c>
    </row>
    <row r="1147" spans="1:7" ht="30" x14ac:dyDescent="0.2">
      <c r="A1147" s="113" t="s">
        <v>2310</v>
      </c>
      <c r="B1147" s="114" t="s">
        <v>2311</v>
      </c>
      <c r="C1147" s="115" t="s">
        <v>205</v>
      </c>
      <c r="D1147" s="116">
        <v>25.09</v>
      </c>
      <c r="E1147" s="116">
        <v>8.6300000000000008</v>
      </c>
      <c r="F1147" s="116">
        <v>33.72</v>
      </c>
      <c r="G1147" s="100">
        <f t="shared" si="17"/>
        <v>9</v>
      </c>
    </row>
    <row r="1148" spans="1:7" ht="30" x14ac:dyDescent="0.2">
      <c r="A1148" s="113" t="s">
        <v>2312</v>
      </c>
      <c r="B1148" s="114" t="s">
        <v>2313</v>
      </c>
      <c r="C1148" s="115" t="s">
        <v>205</v>
      </c>
      <c r="D1148" s="116">
        <v>31.05</v>
      </c>
      <c r="E1148" s="116">
        <v>8.6300000000000008</v>
      </c>
      <c r="F1148" s="116">
        <v>39.68</v>
      </c>
      <c r="G1148" s="100">
        <f t="shared" si="17"/>
        <v>9</v>
      </c>
    </row>
    <row r="1149" spans="1:7" ht="30" x14ac:dyDescent="0.2">
      <c r="A1149" s="113" t="s">
        <v>2314</v>
      </c>
      <c r="B1149" s="114" t="s">
        <v>2315</v>
      </c>
      <c r="C1149" s="115" t="s">
        <v>205</v>
      </c>
      <c r="D1149" s="116">
        <v>43.33</v>
      </c>
      <c r="E1149" s="116">
        <v>6.6</v>
      </c>
      <c r="F1149" s="116">
        <v>49.93</v>
      </c>
      <c r="G1149" s="100">
        <f t="shared" si="17"/>
        <v>9</v>
      </c>
    </row>
    <row r="1150" spans="1:7" x14ac:dyDescent="0.2">
      <c r="A1150" s="113" t="s">
        <v>2316</v>
      </c>
      <c r="B1150" s="114" t="s">
        <v>2317</v>
      </c>
      <c r="C1150" s="115" t="s">
        <v>205</v>
      </c>
      <c r="D1150" s="116">
        <v>16.489999999999998</v>
      </c>
      <c r="E1150" s="116">
        <v>2.62</v>
      </c>
      <c r="F1150" s="116">
        <v>19.11</v>
      </c>
      <c r="G1150" s="100">
        <f t="shared" si="17"/>
        <v>9</v>
      </c>
    </row>
    <row r="1151" spans="1:7" x14ac:dyDescent="0.2">
      <c r="A1151" s="113" t="s">
        <v>2318</v>
      </c>
      <c r="B1151" s="114" t="s">
        <v>2319</v>
      </c>
      <c r="C1151" s="115" t="s">
        <v>205</v>
      </c>
      <c r="D1151" s="116">
        <v>7.69</v>
      </c>
      <c r="E1151" s="116"/>
      <c r="F1151" s="116">
        <v>7.69</v>
      </c>
      <c r="G1151" s="100">
        <f t="shared" si="17"/>
        <v>9</v>
      </c>
    </row>
    <row r="1152" spans="1:7" ht="30" x14ac:dyDescent="0.2">
      <c r="A1152" s="113" t="s">
        <v>2320</v>
      </c>
      <c r="B1152" s="114" t="s">
        <v>2321</v>
      </c>
      <c r="C1152" s="115" t="s">
        <v>205</v>
      </c>
      <c r="D1152" s="116">
        <v>49.62</v>
      </c>
      <c r="E1152" s="116"/>
      <c r="F1152" s="116">
        <v>49.62</v>
      </c>
      <c r="G1152" s="100">
        <f t="shared" si="17"/>
        <v>9</v>
      </c>
    </row>
    <row r="1153" spans="1:7" x14ac:dyDescent="0.2">
      <c r="A1153" s="113" t="s">
        <v>2322</v>
      </c>
      <c r="B1153" s="114" t="s">
        <v>2323</v>
      </c>
      <c r="C1153" s="115"/>
      <c r="D1153" s="116"/>
      <c r="E1153" s="116"/>
      <c r="F1153" s="116"/>
      <c r="G1153" s="100">
        <f t="shared" si="17"/>
        <v>5</v>
      </c>
    </row>
    <row r="1154" spans="1:7" ht="30" x14ac:dyDescent="0.2">
      <c r="A1154" s="113" t="s">
        <v>2324</v>
      </c>
      <c r="B1154" s="114" t="s">
        <v>2325</v>
      </c>
      <c r="C1154" s="115" t="s">
        <v>205</v>
      </c>
      <c r="D1154" s="116">
        <v>115.64</v>
      </c>
      <c r="E1154" s="116">
        <v>7.11</v>
      </c>
      <c r="F1154" s="116">
        <v>122.75</v>
      </c>
      <c r="G1154" s="100">
        <f t="shared" si="17"/>
        <v>9</v>
      </c>
    </row>
    <row r="1155" spans="1:7" ht="30" x14ac:dyDescent="0.2">
      <c r="A1155" s="113" t="s">
        <v>2326</v>
      </c>
      <c r="B1155" s="114" t="s">
        <v>2327</v>
      </c>
      <c r="C1155" s="115" t="s">
        <v>205</v>
      </c>
      <c r="D1155" s="116">
        <v>39.06</v>
      </c>
      <c r="E1155" s="116">
        <v>6.6</v>
      </c>
      <c r="F1155" s="116">
        <v>45.66</v>
      </c>
      <c r="G1155" s="100">
        <f t="shared" si="17"/>
        <v>9</v>
      </c>
    </row>
    <row r="1156" spans="1:7" x14ac:dyDescent="0.2">
      <c r="A1156" s="113" t="s">
        <v>2328</v>
      </c>
      <c r="B1156" s="114" t="s">
        <v>2329</v>
      </c>
      <c r="C1156" s="115"/>
      <c r="D1156" s="116"/>
      <c r="E1156" s="116"/>
      <c r="F1156" s="116"/>
      <c r="G1156" s="100">
        <f t="shared" si="17"/>
        <v>5</v>
      </c>
    </row>
    <row r="1157" spans="1:7" x14ac:dyDescent="0.2">
      <c r="A1157" s="113" t="s">
        <v>2330</v>
      </c>
      <c r="B1157" s="114" t="s">
        <v>2331</v>
      </c>
      <c r="C1157" s="115" t="s">
        <v>149</v>
      </c>
      <c r="D1157" s="116">
        <v>9.7100000000000009</v>
      </c>
      <c r="E1157" s="116">
        <v>7.48</v>
      </c>
      <c r="F1157" s="116">
        <v>17.190000000000001</v>
      </c>
      <c r="G1157" s="100">
        <f t="shared" si="17"/>
        <v>9</v>
      </c>
    </row>
    <row r="1158" spans="1:7" x14ac:dyDescent="0.2">
      <c r="A1158" s="113" t="s">
        <v>2332</v>
      </c>
      <c r="B1158" s="114" t="s">
        <v>2333</v>
      </c>
      <c r="C1158" s="115" t="s">
        <v>149</v>
      </c>
      <c r="D1158" s="116">
        <v>3.83</v>
      </c>
      <c r="E1158" s="116">
        <v>26.18</v>
      </c>
      <c r="F1158" s="116">
        <v>30.01</v>
      </c>
      <c r="G1158" s="100">
        <f t="shared" si="17"/>
        <v>9</v>
      </c>
    </row>
    <row r="1159" spans="1:7" ht="30" x14ac:dyDescent="0.2">
      <c r="A1159" s="113" t="s">
        <v>2334</v>
      </c>
      <c r="B1159" s="114" t="s">
        <v>2335</v>
      </c>
      <c r="C1159" s="115" t="s">
        <v>149</v>
      </c>
      <c r="D1159" s="116"/>
      <c r="E1159" s="116">
        <v>57.34</v>
      </c>
      <c r="F1159" s="116">
        <v>57.34</v>
      </c>
      <c r="G1159" s="100">
        <f t="shared" si="17"/>
        <v>9</v>
      </c>
    </row>
    <row r="1160" spans="1:7" x14ac:dyDescent="0.2">
      <c r="A1160" s="113" t="s">
        <v>2336</v>
      </c>
      <c r="B1160" s="114" t="s">
        <v>2337</v>
      </c>
      <c r="C1160" s="115" t="s">
        <v>97</v>
      </c>
      <c r="D1160" s="116">
        <v>65.37</v>
      </c>
      <c r="E1160" s="116"/>
      <c r="F1160" s="116">
        <v>65.37</v>
      </c>
      <c r="G1160" s="100">
        <f t="shared" si="17"/>
        <v>9</v>
      </c>
    </row>
    <row r="1161" spans="1:7" x14ac:dyDescent="0.2">
      <c r="A1161" s="113" t="s">
        <v>2338</v>
      </c>
      <c r="B1161" s="114" t="s">
        <v>2339</v>
      </c>
      <c r="C1161" s="115" t="s">
        <v>205</v>
      </c>
      <c r="D1161" s="116"/>
      <c r="E1161" s="116">
        <v>9.5299999999999994</v>
      </c>
      <c r="F1161" s="116">
        <v>9.5299999999999994</v>
      </c>
      <c r="G1161" s="100">
        <f t="shared" si="17"/>
        <v>9</v>
      </c>
    </row>
    <row r="1162" spans="1:7" x14ac:dyDescent="0.2">
      <c r="A1162" s="113" t="s">
        <v>2340</v>
      </c>
      <c r="B1162" s="114" t="s">
        <v>2341</v>
      </c>
      <c r="C1162" s="115" t="s">
        <v>205</v>
      </c>
      <c r="D1162" s="116">
        <v>12.62</v>
      </c>
      <c r="E1162" s="116">
        <v>10.27</v>
      </c>
      <c r="F1162" s="116">
        <v>22.89</v>
      </c>
      <c r="G1162" s="100">
        <f t="shared" ref="G1162:G1225" si="18">LEN(A1162)</f>
        <v>9</v>
      </c>
    </row>
    <row r="1163" spans="1:7" ht="30" x14ac:dyDescent="0.2">
      <c r="A1163" s="113" t="s">
        <v>2342</v>
      </c>
      <c r="B1163" s="114" t="s">
        <v>2343</v>
      </c>
      <c r="C1163" s="115" t="s">
        <v>205</v>
      </c>
      <c r="D1163" s="116">
        <v>13.45</v>
      </c>
      <c r="E1163" s="116">
        <v>10.27</v>
      </c>
      <c r="F1163" s="116">
        <v>23.72</v>
      </c>
      <c r="G1163" s="100">
        <f t="shared" si="18"/>
        <v>9</v>
      </c>
    </row>
    <row r="1164" spans="1:7" x14ac:dyDescent="0.2">
      <c r="A1164" s="113" t="s">
        <v>2344</v>
      </c>
      <c r="B1164" s="114" t="s">
        <v>2345</v>
      </c>
      <c r="C1164" s="115" t="s">
        <v>97</v>
      </c>
      <c r="D1164" s="116">
        <v>55.03</v>
      </c>
      <c r="E1164" s="116">
        <v>2.62</v>
      </c>
      <c r="F1164" s="116">
        <v>57.65</v>
      </c>
      <c r="G1164" s="100">
        <f t="shared" si="18"/>
        <v>9</v>
      </c>
    </row>
    <row r="1165" spans="1:7" x14ac:dyDescent="0.2">
      <c r="A1165" s="113" t="s">
        <v>2346</v>
      </c>
      <c r="B1165" s="114" t="s">
        <v>2347</v>
      </c>
      <c r="C1165" s="115" t="s">
        <v>205</v>
      </c>
      <c r="D1165" s="116">
        <v>13.37</v>
      </c>
      <c r="E1165" s="116">
        <v>1.31</v>
      </c>
      <c r="F1165" s="116">
        <v>14.68</v>
      </c>
      <c r="G1165" s="100">
        <f t="shared" si="18"/>
        <v>9</v>
      </c>
    </row>
    <row r="1166" spans="1:7" x14ac:dyDescent="0.2">
      <c r="A1166" s="113" t="s">
        <v>2348</v>
      </c>
      <c r="B1166" s="114" t="s">
        <v>2349</v>
      </c>
      <c r="C1166" s="115" t="s">
        <v>205</v>
      </c>
      <c r="D1166" s="116">
        <v>32.01</v>
      </c>
      <c r="E1166" s="116">
        <v>5.61</v>
      </c>
      <c r="F1166" s="116">
        <v>37.619999999999997</v>
      </c>
      <c r="G1166" s="100">
        <f t="shared" si="18"/>
        <v>9</v>
      </c>
    </row>
    <row r="1167" spans="1:7" x14ac:dyDescent="0.2">
      <c r="A1167" s="113" t="s">
        <v>2350</v>
      </c>
      <c r="B1167" s="114" t="s">
        <v>2351</v>
      </c>
      <c r="C1167" s="115"/>
      <c r="D1167" s="116"/>
      <c r="E1167" s="116"/>
      <c r="F1167" s="116"/>
      <c r="G1167" s="100">
        <f t="shared" si="18"/>
        <v>2</v>
      </c>
    </row>
    <row r="1168" spans="1:7" x14ac:dyDescent="0.2">
      <c r="A1168" s="113" t="s">
        <v>2352</v>
      </c>
      <c r="B1168" s="114" t="s">
        <v>2353</v>
      </c>
      <c r="C1168" s="115"/>
      <c r="D1168" s="116"/>
      <c r="E1168" s="116"/>
      <c r="F1168" s="116"/>
      <c r="G1168" s="100">
        <f t="shared" si="18"/>
        <v>5</v>
      </c>
    </row>
    <row r="1169" spans="1:7" x14ac:dyDescent="0.2">
      <c r="A1169" s="113" t="s">
        <v>2354</v>
      </c>
      <c r="B1169" s="114" t="s">
        <v>2355</v>
      </c>
      <c r="C1169" s="115" t="s">
        <v>149</v>
      </c>
      <c r="D1169" s="116">
        <v>46.38</v>
      </c>
      <c r="E1169" s="116">
        <v>22.44</v>
      </c>
      <c r="F1169" s="116">
        <v>68.819999999999993</v>
      </c>
      <c r="G1169" s="100">
        <f t="shared" si="18"/>
        <v>9</v>
      </c>
    </row>
    <row r="1170" spans="1:7" x14ac:dyDescent="0.2">
      <c r="A1170" s="113" t="s">
        <v>2356</v>
      </c>
      <c r="B1170" s="114" t="s">
        <v>2357</v>
      </c>
      <c r="C1170" s="115" t="s">
        <v>149</v>
      </c>
      <c r="D1170" s="116">
        <v>83.35</v>
      </c>
      <c r="E1170" s="116">
        <v>44.88</v>
      </c>
      <c r="F1170" s="116">
        <v>128.22999999999999</v>
      </c>
      <c r="G1170" s="100">
        <f t="shared" si="18"/>
        <v>9</v>
      </c>
    </row>
    <row r="1171" spans="1:7" ht="30" x14ac:dyDescent="0.2">
      <c r="A1171" s="113" t="s">
        <v>2358</v>
      </c>
      <c r="B1171" s="114" t="s">
        <v>2359</v>
      </c>
      <c r="C1171" s="115" t="s">
        <v>149</v>
      </c>
      <c r="D1171" s="116">
        <v>117.94</v>
      </c>
      <c r="E1171" s="116">
        <v>48.62</v>
      </c>
      <c r="F1171" s="116">
        <v>166.56</v>
      </c>
      <c r="G1171" s="100">
        <f t="shared" si="18"/>
        <v>9</v>
      </c>
    </row>
    <row r="1172" spans="1:7" x14ac:dyDescent="0.2">
      <c r="A1172" s="113" t="s">
        <v>2360</v>
      </c>
      <c r="B1172" s="114" t="s">
        <v>28403</v>
      </c>
      <c r="C1172" s="115" t="s">
        <v>205</v>
      </c>
      <c r="D1172" s="116">
        <v>18.559999999999999</v>
      </c>
      <c r="E1172" s="116">
        <v>14.96</v>
      </c>
      <c r="F1172" s="116">
        <v>33.520000000000003</v>
      </c>
      <c r="G1172" s="100">
        <f t="shared" si="18"/>
        <v>9</v>
      </c>
    </row>
    <row r="1173" spans="1:7" ht="30" x14ac:dyDescent="0.2">
      <c r="A1173" s="113" t="s">
        <v>2361</v>
      </c>
      <c r="B1173" s="114" t="s">
        <v>2362</v>
      </c>
      <c r="C1173" s="115" t="s">
        <v>149</v>
      </c>
      <c r="D1173" s="116">
        <v>152.79</v>
      </c>
      <c r="E1173" s="116">
        <v>44.88</v>
      </c>
      <c r="F1173" s="116">
        <v>197.67</v>
      </c>
      <c r="G1173" s="100">
        <f t="shared" si="18"/>
        <v>9</v>
      </c>
    </row>
    <row r="1174" spans="1:7" ht="30" x14ac:dyDescent="0.2">
      <c r="A1174" s="113" t="s">
        <v>2363</v>
      </c>
      <c r="B1174" s="114" t="s">
        <v>2364</v>
      </c>
      <c r="C1174" s="115" t="s">
        <v>149</v>
      </c>
      <c r="D1174" s="116">
        <v>117.63</v>
      </c>
      <c r="E1174" s="116">
        <v>22.44</v>
      </c>
      <c r="F1174" s="116">
        <v>140.07</v>
      </c>
      <c r="G1174" s="100">
        <f t="shared" si="18"/>
        <v>9</v>
      </c>
    </row>
    <row r="1175" spans="1:7" x14ac:dyDescent="0.2">
      <c r="A1175" s="113" t="s">
        <v>2365</v>
      </c>
      <c r="B1175" s="114" t="s">
        <v>2366</v>
      </c>
      <c r="C1175" s="115"/>
      <c r="D1175" s="116"/>
      <c r="E1175" s="116"/>
      <c r="F1175" s="116"/>
      <c r="G1175" s="100">
        <f t="shared" si="18"/>
        <v>5</v>
      </c>
    </row>
    <row r="1176" spans="1:7" x14ac:dyDescent="0.2">
      <c r="A1176" s="113" t="s">
        <v>2367</v>
      </c>
      <c r="B1176" s="114" t="s">
        <v>2368</v>
      </c>
      <c r="C1176" s="115" t="s">
        <v>149</v>
      </c>
      <c r="D1176" s="116">
        <v>70.05</v>
      </c>
      <c r="E1176" s="116"/>
      <c r="F1176" s="116">
        <v>70.05</v>
      </c>
      <c r="G1176" s="100">
        <f t="shared" si="18"/>
        <v>9</v>
      </c>
    </row>
    <row r="1177" spans="1:7" x14ac:dyDescent="0.2">
      <c r="A1177" s="113" t="s">
        <v>2369</v>
      </c>
      <c r="B1177" s="114" t="s">
        <v>28404</v>
      </c>
      <c r="C1177" s="115" t="s">
        <v>149</v>
      </c>
      <c r="D1177" s="116">
        <v>84.54</v>
      </c>
      <c r="E1177" s="116"/>
      <c r="F1177" s="116">
        <v>84.54</v>
      </c>
      <c r="G1177" s="100">
        <f t="shared" si="18"/>
        <v>9</v>
      </c>
    </row>
    <row r="1178" spans="1:7" ht="30" x14ac:dyDescent="0.2">
      <c r="A1178" s="113" t="s">
        <v>2370</v>
      </c>
      <c r="B1178" s="114" t="s">
        <v>2371</v>
      </c>
      <c r="C1178" s="115" t="s">
        <v>149</v>
      </c>
      <c r="D1178" s="116">
        <v>101.2</v>
      </c>
      <c r="E1178" s="116"/>
      <c r="F1178" s="116">
        <v>101.2</v>
      </c>
      <c r="G1178" s="100">
        <f t="shared" si="18"/>
        <v>9</v>
      </c>
    </row>
    <row r="1179" spans="1:7" ht="30" x14ac:dyDescent="0.2">
      <c r="A1179" s="113" t="s">
        <v>2372</v>
      </c>
      <c r="B1179" s="114" t="s">
        <v>28405</v>
      </c>
      <c r="C1179" s="115" t="s">
        <v>149</v>
      </c>
      <c r="D1179" s="116">
        <v>87.53</v>
      </c>
      <c r="E1179" s="116"/>
      <c r="F1179" s="116">
        <v>87.53</v>
      </c>
      <c r="G1179" s="100">
        <f t="shared" si="18"/>
        <v>9</v>
      </c>
    </row>
    <row r="1180" spans="1:7" x14ac:dyDescent="0.2">
      <c r="A1180" s="113" t="s">
        <v>2373</v>
      </c>
      <c r="B1180" s="114" t="s">
        <v>2374</v>
      </c>
      <c r="C1180" s="115"/>
      <c r="D1180" s="116"/>
      <c r="E1180" s="116"/>
      <c r="F1180" s="116"/>
      <c r="G1180" s="100">
        <f t="shared" si="18"/>
        <v>5</v>
      </c>
    </row>
    <row r="1181" spans="1:7" x14ac:dyDescent="0.2">
      <c r="A1181" s="113" t="s">
        <v>2375</v>
      </c>
      <c r="B1181" s="114" t="s">
        <v>28406</v>
      </c>
      <c r="C1181" s="115" t="s">
        <v>149</v>
      </c>
      <c r="D1181" s="116">
        <v>94.91</v>
      </c>
      <c r="E1181" s="116"/>
      <c r="F1181" s="116">
        <v>94.91</v>
      </c>
      <c r="G1181" s="100">
        <f t="shared" si="18"/>
        <v>9</v>
      </c>
    </row>
    <row r="1182" spans="1:7" x14ac:dyDescent="0.2">
      <c r="A1182" s="113" t="s">
        <v>2376</v>
      </c>
      <c r="B1182" s="114" t="s">
        <v>28407</v>
      </c>
      <c r="C1182" s="115" t="s">
        <v>149</v>
      </c>
      <c r="D1182" s="116">
        <v>125.33</v>
      </c>
      <c r="E1182" s="116"/>
      <c r="F1182" s="116">
        <v>125.33</v>
      </c>
      <c r="G1182" s="100">
        <f t="shared" si="18"/>
        <v>9</v>
      </c>
    </row>
    <row r="1183" spans="1:7" x14ac:dyDescent="0.2">
      <c r="A1183" s="113" t="s">
        <v>2377</v>
      </c>
      <c r="B1183" s="114" t="s">
        <v>2378</v>
      </c>
      <c r="C1183" s="115" t="s">
        <v>149</v>
      </c>
      <c r="D1183" s="116">
        <v>97.52</v>
      </c>
      <c r="E1183" s="116"/>
      <c r="F1183" s="116">
        <v>97.52</v>
      </c>
      <c r="G1183" s="100">
        <f t="shared" si="18"/>
        <v>9</v>
      </c>
    </row>
    <row r="1184" spans="1:7" x14ac:dyDescent="0.2">
      <c r="A1184" s="113" t="s">
        <v>2379</v>
      </c>
      <c r="B1184" s="114" t="s">
        <v>28408</v>
      </c>
      <c r="C1184" s="115" t="s">
        <v>149</v>
      </c>
      <c r="D1184" s="116">
        <v>106.43</v>
      </c>
      <c r="E1184" s="116"/>
      <c r="F1184" s="116">
        <v>106.43</v>
      </c>
      <c r="G1184" s="100">
        <f t="shared" si="18"/>
        <v>9</v>
      </c>
    </row>
    <row r="1185" spans="1:7" x14ac:dyDescent="0.2">
      <c r="A1185" s="113" t="s">
        <v>2380</v>
      </c>
      <c r="B1185" s="114" t="s">
        <v>2381</v>
      </c>
      <c r="C1185" s="115" t="s">
        <v>149</v>
      </c>
      <c r="D1185" s="116">
        <v>75.62</v>
      </c>
      <c r="E1185" s="116"/>
      <c r="F1185" s="116">
        <v>75.62</v>
      </c>
      <c r="G1185" s="100">
        <f t="shared" si="18"/>
        <v>9</v>
      </c>
    </row>
    <row r="1186" spans="1:7" ht="30" x14ac:dyDescent="0.2">
      <c r="A1186" s="113" t="s">
        <v>2382</v>
      </c>
      <c r="B1186" s="114" t="s">
        <v>28409</v>
      </c>
      <c r="C1186" s="115" t="s">
        <v>149</v>
      </c>
      <c r="D1186" s="116">
        <v>215.57</v>
      </c>
      <c r="E1186" s="116"/>
      <c r="F1186" s="116">
        <v>215.57</v>
      </c>
      <c r="G1186" s="100">
        <f t="shared" si="18"/>
        <v>9</v>
      </c>
    </row>
    <row r="1187" spans="1:7" ht="30" x14ac:dyDescent="0.2">
      <c r="A1187" s="113" t="s">
        <v>2383</v>
      </c>
      <c r="B1187" s="114" t="s">
        <v>28410</v>
      </c>
      <c r="C1187" s="115" t="s">
        <v>149</v>
      </c>
      <c r="D1187" s="116">
        <v>141.79</v>
      </c>
      <c r="E1187" s="116"/>
      <c r="F1187" s="116">
        <v>141.79</v>
      </c>
      <c r="G1187" s="100">
        <f t="shared" si="18"/>
        <v>9</v>
      </c>
    </row>
    <row r="1188" spans="1:7" x14ac:dyDescent="0.2">
      <c r="A1188" s="113" t="s">
        <v>28411</v>
      </c>
      <c r="B1188" s="114" t="s">
        <v>28412</v>
      </c>
      <c r="C1188" s="115" t="s">
        <v>149</v>
      </c>
      <c r="D1188" s="116">
        <v>163.02000000000001</v>
      </c>
      <c r="E1188" s="116"/>
      <c r="F1188" s="116">
        <v>163.02000000000001</v>
      </c>
      <c r="G1188" s="100">
        <f t="shared" si="18"/>
        <v>9</v>
      </c>
    </row>
    <row r="1189" spans="1:7" x14ac:dyDescent="0.2">
      <c r="A1189" s="113" t="s">
        <v>2384</v>
      </c>
      <c r="B1189" s="114" t="s">
        <v>2385</v>
      </c>
      <c r="C1189" s="115"/>
      <c r="D1189" s="116"/>
      <c r="E1189" s="116"/>
      <c r="F1189" s="116"/>
      <c r="G1189" s="100">
        <f t="shared" si="18"/>
        <v>5</v>
      </c>
    </row>
    <row r="1190" spans="1:7" ht="30" x14ac:dyDescent="0.2">
      <c r="A1190" s="113" t="s">
        <v>2386</v>
      </c>
      <c r="B1190" s="114" t="s">
        <v>2387</v>
      </c>
      <c r="C1190" s="115" t="s">
        <v>149</v>
      </c>
      <c r="D1190" s="116">
        <v>841.92</v>
      </c>
      <c r="E1190" s="116"/>
      <c r="F1190" s="116">
        <v>841.92</v>
      </c>
      <c r="G1190" s="100">
        <f t="shared" si="18"/>
        <v>9</v>
      </c>
    </row>
    <row r="1191" spans="1:7" ht="30" x14ac:dyDescent="0.2">
      <c r="A1191" s="113" t="s">
        <v>8065</v>
      </c>
      <c r="B1191" s="114" t="s">
        <v>8066</v>
      </c>
      <c r="C1191" s="115" t="s">
        <v>149</v>
      </c>
      <c r="D1191" s="116">
        <v>339.87</v>
      </c>
      <c r="E1191" s="116"/>
      <c r="F1191" s="116">
        <v>339.87</v>
      </c>
      <c r="G1191" s="100">
        <f t="shared" si="18"/>
        <v>9</v>
      </c>
    </row>
    <row r="1192" spans="1:7" x14ac:dyDescent="0.2">
      <c r="A1192" s="113" t="s">
        <v>2388</v>
      </c>
      <c r="B1192" s="114" t="s">
        <v>2389</v>
      </c>
      <c r="C1192" s="115"/>
      <c r="D1192" s="116"/>
      <c r="E1192" s="116"/>
      <c r="F1192" s="116"/>
      <c r="G1192" s="100">
        <f t="shared" si="18"/>
        <v>5</v>
      </c>
    </row>
    <row r="1193" spans="1:7" x14ac:dyDescent="0.2">
      <c r="A1193" s="113" t="s">
        <v>2390</v>
      </c>
      <c r="B1193" s="114" t="s">
        <v>2391</v>
      </c>
      <c r="C1193" s="115" t="s">
        <v>149</v>
      </c>
      <c r="D1193" s="116">
        <v>331.96</v>
      </c>
      <c r="E1193" s="116">
        <v>108.23</v>
      </c>
      <c r="F1193" s="116">
        <v>440.19</v>
      </c>
      <c r="G1193" s="100">
        <f t="shared" si="18"/>
        <v>9</v>
      </c>
    </row>
    <row r="1194" spans="1:7" ht="30" x14ac:dyDescent="0.2">
      <c r="A1194" s="113" t="s">
        <v>2392</v>
      </c>
      <c r="B1194" s="114" t="s">
        <v>28413</v>
      </c>
      <c r="C1194" s="115" t="s">
        <v>149</v>
      </c>
      <c r="D1194" s="116">
        <v>763.59</v>
      </c>
      <c r="E1194" s="116"/>
      <c r="F1194" s="116">
        <v>763.59</v>
      </c>
      <c r="G1194" s="100">
        <f t="shared" si="18"/>
        <v>9</v>
      </c>
    </row>
    <row r="1195" spans="1:7" ht="30" x14ac:dyDescent="0.2">
      <c r="A1195" s="113" t="s">
        <v>2393</v>
      </c>
      <c r="B1195" s="114" t="s">
        <v>2394</v>
      </c>
      <c r="C1195" s="115" t="s">
        <v>149</v>
      </c>
      <c r="D1195" s="116">
        <v>1307.18</v>
      </c>
      <c r="E1195" s="116"/>
      <c r="F1195" s="116">
        <v>1307.18</v>
      </c>
      <c r="G1195" s="100">
        <f t="shared" si="18"/>
        <v>9</v>
      </c>
    </row>
    <row r="1196" spans="1:7" ht="30" x14ac:dyDescent="0.2">
      <c r="A1196" s="113" t="s">
        <v>2395</v>
      </c>
      <c r="B1196" s="114" t="s">
        <v>2396</v>
      </c>
      <c r="C1196" s="115" t="s">
        <v>149</v>
      </c>
      <c r="D1196" s="116">
        <v>562.23</v>
      </c>
      <c r="E1196" s="116"/>
      <c r="F1196" s="116">
        <v>562.23</v>
      </c>
      <c r="G1196" s="100">
        <f t="shared" si="18"/>
        <v>9</v>
      </c>
    </row>
    <row r="1197" spans="1:7" ht="30" x14ac:dyDescent="0.2">
      <c r="A1197" s="113" t="s">
        <v>2397</v>
      </c>
      <c r="B1197" s="114" t="s">
        <v>28414</v>
      </c>
      <c r="C1197" s="115" t="s">
        <v>149</v>
      </c>
      <c r="D1197" s="116">
        <v>808.5</v>
      </c>
      <c r="E1197" s="116"/>
      <c r="F1197" s="116">
        <v>808.5</v>
      </c>
      <c r="G1197" s="100">
        <f t="shared" si="18"/>
        <v>9</v>
      </c>
    </row>
    <row r="1198" spans="1:7" ht="30" x14ac:dyDescent="0.2">
      <c r="A1198" s="113" t="s">
        <v>2398</v>
      </c>
      <c r="B1198" s="114" t="s">
        <v>2399</v>
      </c>
      <c r="C1198" s="115" t="s">
        <v>149</v>
      </c>
      <c r="D1198" s="116">
        <v>694.55</v>
      </c>
      <c r="E1198" s="116"/>
      <c r="F1198" s="116">
        <v>694.55</v>
      </c>
      <c r="G1198" s="100">
        <f t="shared" si="18"/>
        <v>9</v>
      </c>
    </row>
    <row r="1199" spans="1:7" x14ac:dyDescent="0.2">
      <c r="A1199" s="113" t="s">
        <v>2400</v>
      </c>
      <c r="B1199" s="114" t="s">
        <v>2401</v>
      </c>
      <c r="C1199" s="115"/>
      <c r="D1199" s="116"/>
      <c r="E1199" s="116"/>
      <c r="F1199" s="116"/>
      <c r="G1199" s="100">
        <f t="shared" si="18"/>
        <v>5</v>
      </c>
    </row>
    <row r="1200" spans="1:7" x14ac:dyDescent="0.2">
      <c r="A1200" s="113" t="s">
        <v>2402</v>
      </c>
      <c r="B1200" s="114" t="s">
        <v>2403</v>
      </c>
      <c r="C1200" s="115" t="s">
        <v>149</v>
      </c>
      <c r="D1200" s="116">
        <v>56.76</v>
      </c>
      <c r="E1200" s="116"/>
      <c r="F1200" s="116">
        <v>56.76</v>
      </c>
      <c r="G1200" s="100">
        <f t="shared" si="18"/>
        <v>9</v>
      </c>
    </row>
    <row r="1201" spans="1:7" x14ac:dyDescent="0.2">
      <c r="A1201" s="113" t="s">
        <v>2404</v>
      </c>
      <c r="B1201" s="114" t="s">
        <v>2405</v>
      </c>
      <c r="C1201" s="115" t="s">
        <v>149</v>
      </c>
      <c r="D1201" s="116">
        <v>1.33</v>
      </c>
      <c r="E1201" s="116">
        <v>11.22</v>
      </c>
      <c r="F1201" s="116">
        <v>12.55</v>
      </c>
      <c r="G1201" s="100">
        <f t="shared" si="18"/>
        <v>9</v>
      </c>
    </row>
    <row r="1202" spans="1:7" x14ac:dyDescent="0.2">
      <c r="A1202" s="113" t="s">
        <v>2406</v>
      </c>
      <c r="B1202" s="114" t="s">
        <v>2407</v>
      </c>
      <c r="C1202" s="115" t="s">
        <v>149</v>
      </c>
      <c r="D1202" s="116"/>
      <c r="E1202" s="116">
        <v>5.61</v>
      </c>
      <c r="F1202" s="116">
        <v>5.61</v>
      </c>
      <c r="G1202" s="100">
        <f t="shared" si="18"/>
        <v>9</v>
      </c>
    </row>
    <row r="1203" spans="1:7" x14ac:dyDescent="0.2">
      <c r="A1203" s="113" t="s">
        <v>2408</v>
      </c>
      <c r="B1203" s="114" t="s">
        <v>28415</v>
      </c>
      <c r="C1203" s="115" t="s">
        <v>205</v>
      </c>
      <c r="D1203" s="116">
        <v>15.16</v>
      </c>
      <c r="E1203" s="116"/>
      <c r="F1203" s="116">
        <v>15.16</v>
      </c>
      <c r="G1203" s="100">
        <f t="shared" si="18"/>
        <v>9</v>
      </c>
    </row>
    <row r="1204" spans="1:7" x14ac:dyDescent="0.2">
      <c r="A1204" s="113" t="s">
        <v>2409</v>
      </c>
      <c r="B1204" s="114" t="s">
        <v>2410</v>
      </c>
      <c r="C1204" s="115" t="s">
        <v>97</v>
      </c>
      <c r="D1204" s="116">
        <v>19.13</v>
      </c>
      <c r="E1204" s="116"/>
      <c r="F1204" s="116">
        <v>19.13</v>
      </c>
      <c r="G1204" s="100">
        <f t="shared" si="18"/>
        <v>9</v>
      </c>
    </row>
    <row r="1205" spans="1:7" x14ac:dyDescent="0.2">
      <c r="A1205" s="113" t="s">
        <v>2411</v>
      </c>
      <c r="B1205" s="114" t="s">
        <v>2412</v>
      </c>
      <c r="C1205" s="115"/>
      <c r="D1205" s="116"/>
      <c r="E1205" s="116"/>
      <c r="F1205" s="116"/>
      <c r="G1205" s="100">
        <f t="shared" si="18"/>
        <v>2</v>
      </c>
    </row>
    <row r="1206" spans="1:7" x14ac:dyDescent="0.2">
      <c r="A1206" s="113" t="s">
        <v>2413</v>
      </c>
      <c r="B1206" s="114" t="s">
        <v>2414</v>
      </c>
      <c r="C1206" s="115"/>
      <c r="D1206" s="116"/>
      <c r="E1206" s="116"/>
      <c r="F1206" s="116"/>
      <c r="G1206" s="100">
        <f t="shared" si="18"/>
        <v>5</v>
      </c>
    </row>
    <row r="1207" spans="1:7" x14ac:dyDescent="0.2">
      <c r="A1207" s="113" t="s">
        <v>2415</v>
      </c>
      <c r="B1207" s="114" t="s">
        <v>2416</v>
      </c>
      <c r="C1207" s="115" t="s">
        <v>149</v>
      </c>
      <c r="D1207" s="116">
        <v>1024.9100000000001</v>
      </c>
      <c r="E1207" s="116">
        <v>48.99</v>
      </c>
      <c r="F1207" s="116">
        <v>1073.9000000000001</v>
      </c>
      <c r="G1207" s="100">
        <f t="shared" si="18"/>
        <v>9</v>
      </c>
    </row>
    <row r="1208" spans="1:7" x14ac:dyDescent="0.2">
      <c r="A1208" s="113" t="s">
        <v>2417</v>
      </c>
      <c r="B1208" s="114" t="s">
        <v>2418</v>
      </c>
      <c r="C1208" s="115" t="s">
        <v>149</v>
      </c>
      <c r="D1208" s="116">
        <v>875.39</v>
      </c>
      <c r="E1208" s="116">
        <v>48.99</v>
      </c>
      <c r="F1208" s="116">
        <v>924.38</v>
      </c>
      <c r="G1208" s="100">
        <f t="shared" si="18"/>
        <v>9</v>
      </c>
    </row>
    <row r="1209" spans="1:7" x14ac:dyDescent="0.2">
      <c r="A1209" s="113" t="s">
        <v>2419</v>
      </c>
      <c r="B1209" s="114" t="s">
        <v>2420</v>
      </c>
      <c r="C1209" s="115"/>
      <c r="D1209" s="116"/>
      <c r="E1209" s="116"/>
      <c r="F1209" s="116"/>
      <c r="G1209" s="100">
        <f t="shared" si="18"/>
        <v>5</v>
      </c>
    </row>
    <row r="1210" spans="1:7" ht="30" x14ac:dyDescent="0.2">
      <c r="A1210" s="113" t="s">
        <v>2421</v>
      </c>
      <c r="B1210" s="114" t="s">
        <v>2422</v>
      </c>
      <c r="C1210" s="115" t="s">
        <v>149</v>
      </c>
      <c r="D1210" s="116">
        <v>707.31</v>
      </c>
      <c r="E1210" s="116">
        <v>51.61</v>
      </c>
      <c r="F1210" s="116">
        <v>758.92</v>
      </c>
      <c r="G1210" s="100">
        <f t="shared" si="18"/>
        <v>9</v>
      </c>
    </row>
    <row r="1211" spans="1:7" x14ac:dyDescent="0.2">
      <c r="A1211" s="113" t="s">
        <v>2423</v>
      </c>
      <c r="B1211" s="114" t="s">
        <v>2424</v>
      </c>
      <c r="C1211" s="115" t="s">
        <v>97</v>
      </c>
      <c r="D1211" s="116">
        <v>1208.5999999999999</v>
      </c>
      <c r="E1211" s="116">
        <v>104.73</v>
      </c>
      <c r="F1211" s="116">
        <v>1313.33</v>
      </c>
      <c r="G1211" s="100">
        <f t="shared" si="18"/>
        <v>9</v>
      </c>
    </row>
    <row r="1212" spans="1:7" x14ac:dyDescent="0.2">
      <c r="A1212" s="113" t="s">
        <v>2425</v>
      </c>
      <c r="B1212" s="114" t="s">
        <v>2426</v>
      </c>
      <c r="C1212" s="115" t="s">
        <v>97</v>
      </c>
      <c r="D1212" s="116">
        <v>1340.86</v>
      </c>
      <c r="E1212" s="116">
        <v>104.73</v>
      </c>
      <c r="F1212" s="116">
        <v>1445.59</v>
      </c>
      <c r="G1212" s="100">
        <f t="shared" si="18"/>
        <v>9</v>
      </c>
    </row>
    <row r="1213" spans="1:7" x14ac:dyDescent="0.2">
      <c r="A1213" s="113" t="s">
        <v>2427</v>
      </c>
      <c r="B1213" s="114" t="s">
        <v>2428</v>
      </c>
      <c r="C1213" s="115" t="s">
        <v>97</v>
      </c>
      <c r="D1213" s="116">
        <v>1468.43</v>
      </c>
      <c r="E1213" s="116">
        <v>104.73</v>
      </c>
      <c r="F1213" s="116">
        <v>1573.16</v>
      </c>
      <c r="G1213" s="100">
        <f t="shared" si="18"/>
        <v>9</v>
      </c>
    </row>
    <row r="1214" spans="1:7" x14ac:dyDescent="0.2">
      <c r="A1214" s="113" t="s">
        <v>2429</v>
      </c>
      <c r="B1214" s="114" t="s">
        <v>2430</v>
      </c>
      <c r="C1214" s="115" t="s">
        <v>97</v>
      </c>
      <c r="D1214" s="116">
        <v>2106.52</v>
      </c>
      <c r="E1214" s="116">
        <v>130.91</v>
      </c>
      <c r="F1214" s="116">
        <v>2237.4299999999998</v>
      </c>
      <c r="G1214" s="100">
        <f t="shared" si="18"/>
        <v>9</v>
      </c>
    </row>
    <row r="1215" spans="1:7" x14ac:dyDescent="0.2">
      <c r="A1215" s="113" t="s">
        <v>2431</v>
      </c>
      <c r="B1215" s="114" t="s">
        <v>2432</v>
      </c>
      <c r="C1215" s="115"/>
      <c r="D1215" s="116"/>
      <c r="E1215" s="116"/>
      <c r="F1215" s="116"/>
      <c r="G1215" s="100">
        <f t="shared" si="18"/>
        <v>5</v>
      </c>
    </row>
    <row r="1216" spans="1:7" ht="30" x14ac:dyDescent="0.2">
      <c r="A1216" s="113" t="s">
        <v>2433</v>
      </c>
      <c r="B1216" s="114" t="s">
        <v>2434</v>
      </c>
      <c r="C1216" s="115" t="s">
        <v>97</v>
      </c>
      <c r="D1216" s="116">
        <v>1170.52</v>
      </c>
      <c r="E1216" s="116">
        <v>52.36</v>
      </c>
      <c r="F1216" s="116">
        <v>1222.8800000000001</v>
      </c>
      <c r="G1216" s="100">
        <f t="shared" si="18"/>
        <v>9</v>
      </c>
    </row>
    <row r="1217" spans="1:7" ht="30" x14ac:dyDescent="0.2">
      <c r="A1217" s="113" t="s">
        <v>2435</v>
      </c>
      <c r="B1217" s="114" t="s">
        <v>2436</v>
      </c>
      <c r="C1217" s="115" t="s">
        <v>97</v>
      </c>
      <c r="D1217" s="116">
        <v>1022.63</v>
      </c>
      <c r="E1217" s="116">
        <v>52.36</v>
      </c>
      <c r="F1217" s="116">
        <v>1074.99</v>
      </c>
      <c r="G1217" s="100">
        <f t="shared" si="18"/>
        <v>9</v>
      </c>
    </row>
    <row r="1218" spans="1:7" ht="30" x14ac:dyDescent="0.2">
      <c r="A1218" s="113" t="s">
        <v>2437</v>
      </c>
      <c r="B1218" s="114" t="s">
        <v>2438</v>
      </c>
      <c r="C1218" s="115" t="s">
        <v>97</v>
      </c>
      <c r="D1218" s="116">
        <v>1187.92</v>
      </c>
      <c r="E1218" s="116">
        <v>104.73</v>
      </c>
      <c r="F1218" s="116">
        <v>1292.6500000000001</v>
      </c>
      <c r="G1218" s="100">
        <f t="shared" si="18"/>
        <v>9</v>
      </c>
    </row>
    <row r="1219" spans="1:7" ht="30" x14ac:dyDescent="0.2">
      <c r="A1219" s="113" t="s">
        <v>2439</v>
      </c>
      <c r="B1219" s="114" t="s">
        <v>2440</v>
      </c>
      <c r="C1219" s="115" t="s">
        <v>97</v>
      </c>
      <c r="D1219" s="116">
        <v>1294.3699999999999</v>
      </c>
      <c r="E1219" s="116">
        <v>104.73</v>
      </c>
      <c r="F1219" s="116">
        <v>1399.1</v>
      </c>
      <c r="G1219" s="100">
        <f t="shared" si="18"/>
        <v>9</v>
      </c>
    </row>
    <row r="1220" spans="1:7" ht="30" x14ac:dyDescent="0.2">
      <c r="A1220" s="113" t="s">
        <v>2441</v>
      </c>
      <c r="B1220" s="114" t="s">
        <v>2442</v>
      </c>
      <c r="C1220" s="115" t="s">
        <v>97</v>
      </c>
      <c r="D1220" s="116">
        <v>1320.1</v>
      </c>
      <c r="E1220" s="116">
        <v>104.73</v>
      </c>
      <c r="F1220" s="116">
        <v>1424.83</v>
      </c>
      <c r="G1220" s="100">
        <f t="shared" si="18"/>
        <v>9</v>
      </c>
    </row>
    <row r="1221" spans="1:7" ht="30" x14ac:dyDescent="0.2">
      <c r="A1221" s="113" t="s">
        <v>2443</v>
      </c>
      <c r="B1221" s="114" t="s">
        <v>2444</v>
      </c>
      <c r="C1221" s="115" t="s">
        <v>97</v>
      </c>
      <c r="D1221" s="116">
        <v>2071.88</v>
      </c>
      <c r="E1221" s="116">
        <v>130.91</v>
      </c>
      <c r="F1221" s="116">
        <v>2202.79</v>
      </c>
      <c r="G1221" s="100">
        <f t="shared" si="18"/>
        <v>9</v>
      </c>
    </row>
    <row r="1222" spans="1:7" ht="30" x14ac:dyDescent="0.2">
      <c r="A1222" s="113" t="s">
        <v>2445</v>
      </c>
      <c r="B1222" s="114" t="s">
        <v>2446</v>
      </c>
      <c r="C1222" s="115" t="s">
        <v>97</v>
      </c>
      <c r="D1222" s="116">
        <v>2218.64</v>
      </c>
      <c r="E1222" s="116">
        <v>130.91</v>
      </c>
      <c r="F1222" s="116">
        <v>2349.5500000000002</v>
      </c>
      <c r="G1222" s="100">
        <f t="shared" si="18"/>
        <v>9</v>
      </c>
    </row>
    <row r="1223" spans="1:7" ht="30" x14ac:dyDescent="0.2">
      <c r="A1223" s="113" t="s">
        <v>2447</v>
      </c>
      <c r="B1223" s="114" t="s">
        <v>2448</v>
      </c>
      <c r="C1223" s="115" t="s">
        <v>97</v>
      </c>
      <c r="D1223" s="116">
        <v>4037.94</v>
      </c>
      <c r="E1223" s="116">
        <v>149.62</v>
      </c>
      <c r="F1223" s="116">
        <v>4187.5600000000004</v>
      </c>
      <c r="G1223" s="100">
        <f t="shared" si="18"/>
        <v>9</v>
      </c>
    </row>
    <row r="1224" spans="1:7" ht="30" x14ac:dyDescent="0.2">
      <c r="A1224" s="113" t="s">
        <v>2449</v>
      </c>
      <c r="B1224" s="114" t="s">
        <v>2450</v>
      </c>
      <c r="C1224" s="115" t="s">
        <v>97</v>
      </c>
      <c r="D1224" s="116">
        <v>948.93</v>
      </c>
      <c r="E1224" s="116">
        <v>13.09</v>
      </c>
      <c r="F1224" s="116">
        <v>962.02</v>
      </c>
      <c r="G1224" s="100">
        <f t="shared" si="18"/>
        <v>9</v>
      </c>
    </row>
    <row r="1225" spans="1:7" ht="30" x14ac:dyDescent="0.2">
      <c r="A1225" s="113" t="s">
        <v>2451</v>
      </c>
      <c r="B1225" s="114" t="s">
        <v>2452</v>
      </c>
      <c r="C1225" s="115" t="s">
        <v>97</v>
      </c>
      <c r="D1225" s="116">
        <v>1430.29</v>
      </c>
      <c r="E1225" s="116">
        <v>100.98</v>
      </c>
      <c r="F1225" s="116">
        <v>1531.27</v>
      </c>
      <c r="G1225" s="100">
        <f t="shared" si="18"/>
        <v>9</v>
      </c>
    </row>
    <row r="1226" spans="1:7" ht="30" x14ac:dyDescent="0.2">
      <c r="A1226" s="113" t="s">
        <v>2453</v>
      </c>
      <c r="B1226" s="114" t="s">
        <v>2454</v>
      </c>
      <c r="C1226" s="115" t="s">
        <v>97</v>
      </c>
      <c r="D1226" s="116">
        <v>1489.22</v>
      </c>
      <c r="E1226" s="116">
        <v>97.24</v>
      </c>
      <c r="F1226" s="116">
        <v>1586.46</v>
      </c>
      <c r="G1226" s="100">
        <f t="shared" ref="G1226:G1289" si="19">LEN(A1226)</f>
        <v>9</v>
      </c>
    </row>
    <row r="1227" spans="1:7" ht="30" x14ac:dyDescent="0.2">
      <c r="A1227" s="113" t="s">
        <v>2455</v>
      </c>
      <c r="B1227" s="114" t="s">
        <v>2456</v>
      </c>
      <c r="C1227" s="115" t="s">
        <v>97</v>
      </c>
      <c r="D1227" s="116">
        <v>1619.58</v>
      </c>
      <c r="E1227" s="116">
        <v>97.24</v>
      </c>
      <c r="F1227" s="116">
        <v>1716.82</v>
      </c>
      <c r="G1227" s="100">
        <f t="shared" si="19"/>
        <v>9</v>
      </c>
    </row>
    <row r="1228" spans="1:7" ht="30" x14ac:dyDescent="0.2">
      <c r="A1228" s="113" t="s">
        <v>2457</v>
      </c>
      <c r="B1228" s="114" t="s">
        <v>2458</v>
      </c>
      <c r="C1228" s="115" t="s">
        <v>97</v>
      </c>
      <c r="D1228" s="116">
        <v>1645.31</v>
      </c>
      <c r="E1228" s="116">
        <v>97.24</v>
      </c>
      <c r="F1228" s="116">
        <v>1742.55</v>
      </c>
      <c r="G1228" s="100">
        <f t="shared" si="19"/>
        <v>9</v>
      </c>
    </row>
    <row r="1229" spans="1:7" ht="30" x14ac:dyDescent="0.2">
      <c r="A1229" s="113" t="s">
        <v>2459</v>
      </c>
      <c r="B1229" s="114" t="s">
        <v>2460</v>
      </c>
      <c r="C1229" s="115" t="s">
        <v>97</v>
      </c>
      <c r="D1229" s="116">
        <v>2341.79</v>
      </c>
      <c r="E1229" s="116">
        <v>127.16</v>
      </c>
      <c r="F1229" s="116">
        <v>2468.9499999999998</v>
      </c>
      <c r="G1229" s="100">
        <f t="shared" si="19"/>
        <v>9</v>
      </c>
    </row>
    <row r="1230" spans="1:7" x14ac:dyDescent="0.2">
      <c r="A1230" s="113" t="s">
        <v>2461</v>
      </c>
      <c r="B1230" s="114" t="s">
        <v>2462</v>
      </c>
      <c r="C1230" s="115"/>
      <c r="D1230" s="116"/>
      <c r="E1230" s="116"/>
      <c r="F1230" s="116"/>
      <c r="G1230" s="100">
        <f t="shared" si="19"/>
        <v>5</v>
      </c>
    </row>
    <row r="1231" spans="1:7" x14ac:dyDescent="0.2">
      <c r="A1231" s="113" t="s">
        <v>2463</v>
      </c>
      <c r="B1231" s="114" t="s">
        <v>2464</v>
      </c>
      <c r="C1231" s="115" t="s">
        <v>149</v>
      </c>
      <c r="D1231" s="116">
        <v>115.49</v>
      </c>
      <c r="E1231" s="116">
        <v>37.4</v>
      </c>
      <c r="F1231" s="116">
        <v>152.88999999999999</v>
      </c>
      <c r="G1231" s="100">
        <f t="shared" si="19"/>
        <v>9</v>
      </c>
    </row>
    <row r="1232" spans="1:7" ht="30" x14ac:dyDescent="0.2">
      <c r="A1232" s="113" t="s">
        <v>2465</v>
      </c>
      <c r="B1232" s="114" t="s">
        <v>2466</v>
      </c>
      <c r="C1232" s="115" t="s">
        <v>205</v>
      </c>
      <c r="D1232" s="116">
        <v>9.43</v>
      </c>
      <c r="E1232" s="116">
        <v>7.48</v>
      </c>
      <c r="F1232" s="116">
        <v>16.91</v>
      </c>
      <c r="G1232" s="100">
        <f t="shared" si="19"/>
        <v>9</v>
      </c>
    </row>
    <row r="1233" spans="1:7" ht="30" x14ac:dyDescent="0.2">
      <c r="A1233" s="113" t="s">
        <v>2467</v>
      </c>
      <c r="B1233" s="114" t="s">
        <v>2468</v>
      </c>
      <c r="C1233" s="115" t="s">
        <v>205</v>
      </c>
      <c r="D1233" s="116">
        <v>95.45</v>
      </c>
      <c r="E1233" s="116">
        <v>74.8</v>
      </c>
      <c r="F1233" s="116">
        <v>170.25</v>
      </c>
      <c r="G1233" s="100">
        <f t="shared" si="19"/>
        <v>9</v>
      </c>
    </row>
    <row r="1234" spans="1:7" ht="30" x14ac:dyDescent="0.2">
      <c r="A1234" s="113" t="s">
        <v>2469</v>
      </c>
      <c r="B1234" s="114" t="s">
        <v>2470</v>
      </c>
      <c r="C1234" s="115" t="s">
        <v>149</v>
      </c>
      <c r="D1234" s="116">
        <v>2023.04</v>
      </c>
      <c r="E1234" s="116"/>
      <c r="F1234" s="116">
        <v>2023.04</v>
      </c>
      <c r="G1234" s="100">
        <f t="shared" si="19"/>
        <v>9</v>
      </c>
    </row>
    <row r="1235" spans="1:7" ht="30" x14ac:dyDescent="0.2">
      <c r="A1235" s="113" t="s">
        <v>2471</v>
      </c>
      <c r="B1235" s="114" t="s">
        <v>2472</v>
      </c>
      <c r="C1235" s="115" t="s">
        <v>149</v>
      </c>
      <c r="D1235" s="116">
        <v>782.14</v>
      </c>
      <c r="E1235" s="116"/>
      <c r="F1235" s="116">
        <v>782.14</v>
      </c>
      <c r="G1235" s="100">
        <f t="shared" si="19"/>
        <v>9</v>
      </c>
    </row>
    <row r="1236" spans="1:7" ht="30" x14ac:dyDescent="0.2">
      <c r="A1236" s="113" t="s">
        <v>2473</v>
      </c>
      <c r="B1236" s="114" t="s">
        <v>2474</v>
      </c>
      <c r="C1236" s="115" t="s">
        <v>149</v>
      </c>
      <c r="D1236" s="116">
        <v>606</v>
      </c>
      <c r="E1236" s="116">
        <v>14.96</v>
      </c>
      <c r="F1236" s="116">
        <v>620.96</v>
      </c>
      <c r="G1236" s="100">
        <f t="shared" si="19"/>
        <v>9</v>
      </c>
    </row>
    <row r="1237" spans="1:7" ht="30" x14ac:dyDescent="0.2">
      <c r="A1237" s="113" t="s">
        <v>2475</v>
      </c>
      <c r="B1237" s="114" t="s">
        <v>2476</v>
      </c>
      <c r="C1237" s="115" t="s">
        <v>149</v>
      </c>
      <c r="D1237" s="116">
        <v>1517</v>
      </c>
      <c r="E1237" s="116"/>
      <c r="F1237" s="116">
        <v>1517</v>
      </c>
      <c r="G1237" s="100">
        <f t="shared" si="19"/>
        <v>9</v>
      </c>
    </row>
    <row r="1238" spans="1:7" x14ac:dyDescent="0.2">
      <c r="A1238" s="113" t="s">
        <v>2477</v>
      </c>
      <c r="B1238" s="114" t="s">
        <v>2478</v>
      </c>
      <c r="C1238" s="115" t="s">
        <v>149</v>
      </c>
      <c r="D1238" s="116">
        <v>200.41</v>
      </c>
      <c r="E1238" s="116">
        <v>37.4</v>
      </c>
      <c r="F1238" s="116">
        <v>237.81</v>
      </c>
      <c r="G1238" s="100">
        <f t="shared" si="19"/>
        <v>9</v>
      </c>
    </row>
    <row r="1239" spans="1:7" x14ac:dyDescent="0.2">
      <c r="A1239" s="113" t="s">
        <v>2479</v>
      </c>
      <c r="B1239" s="114" t="s">
        <v>2480</v>
      </c>
      <c r="C1239" s="115" t="s">
        <v>393</v>
      </c>
      <c r="D1239" s="116">
        <v>1040.0899999999999</v>
      </c>
      <c r="E1239" s="116">
        <v>160.82</v>
      </c>
      <c r="F1239" s="116">
        <v>1200.9100000000001</v>
      </c>
      <c r="G1239" s="100">
        <f t="shared" si="19"/>
        <v>9</v>
      </c>
    </row>
    <row r="1240" spans="1:7" x14ac:dyDescent="0.2">
      <c r="A1240" s="113" t="s">
        <v>2481</v>
      </c>
      <c r="B1240" s="114" t="s">
        <v>2482</v>
      </c>
      <c r="C1240" s="115" t="s">
        <v>149</v>
      </c>
      <c r="D1240" s="116">
        <v>228.67</v>
      </c>
      <c r="E1240" s="116">
        <v>7.33</v>
      </c>
      <c r="F1240" s="116">
        <v>236</v>
      </c>
      <c r="G1240" s="100">
        <f t="shared" si="19"/>
        <v>9</v>
      </c>
    </row>
    <row r="1241" spans="1:7" ht="30" x14ac:dyDescent="0.2">
      <c r="A1241" s="113" t="s">
        <v>2483</v>
      </c>
      <c r="B1241" s="114" t="s">
        <v>2484</v>
      </c>
      <c r="C1241" s="115" t="s">
        <v>149</v>
      </c>
      <c r="D1241" s="116">
        <v>1967.46</v>
      </c>
      <c r="E1241" s="116"/>
      <c r="F1241" s="116">
        <v>1967.46</v>
      </c>
      <c r="G1241" s="100">
        <f t="shared" si="19"/>
        <v>9</v>
      </c>
    </row>
    <row r="1242" spans="1:7" ht="30" x14ac:dyDescent="0.2">
      <c r="A1242" s="113" t="s">
        <v>2485</v>
      </c>
      <c r="B1242" s="114" t="s">
        <v>2486</v>
      </c>
      <c r="C1242" s="115" t="s">
        <v>149</v>
      </c>
      <c r="D1242" s="116">
        <v>1689.21</v>
      </c>
      <c r="E1242" s="116"/>
      <c r="F1242" s="116">
        <v>1689.21</v>
      </c>
      <c r="G1242" s="100">
        <f t="shared" si="19"/>
        <v>9</v>
      </c>
    </row>
    <row r="1243" spans="1:7" x14ac:dyDescent="0.2">
      <c r="A1243" s="113" t="s">
        <v>8067</v>
      </c>
      <c r="B1243" s="114" t="s">
        <v>8068</v>
      </c>
      <c r="C1243" s="115" t="s">
        <v>149</v>
      </c>
      <c r="D1243" s="116">
        <v>458.5</v>
      </c>
      <c r="E1243" s="116">
        <v>30.8</v>
      </c>
      <c r="F1243" s="116">
        <v>489.3</v>
      </c>
      <c r="G1243" s="100">
        <f t="shared" si="19"/>
        <v>9</v>
      </c>
    </row>
    <row r="1244" spans="1:7" ht="30" x14ac:dyDescent="0.2">
      <c r="A1244" s="113" t="s">
        <v>28416</v>
      </c>
      <c r="B1244" s="114" t="s">
        <v>28417</v>
      </c>
      <c r="C1244" s="115" t="s">
        <v>149</v>
      </c>
      <c r="D1244" s="116">
        <v>683.56</v>
      </c>
      <c r="E1244" s="116">
        <v>149.6</v>
      </c>
      <c r="F1244" s="116">
        <v>833.16</v>
      </c>
      <c r="G1244" s="100">
        <f t="shared" si="19"/>
        <v>9</v>
      </c>
    </row>
    <row r="1245" spans="1:7" x14ac:dyDescent="0.2">
      <c r="A1245" s="113" t="s">
        <v>2487</v>
      </c>
      <c r="B1245" s="114" t="s">
        <v>2488</v>
      </c>
      <c r="C1245" s="115" t="s">
        <v>149</v>
      </c>
      <c r="D1245" s="116">
        <v>441.75</v>
      </c>
      <c r="E1245" s="116">
        <v>74.790000000000006</v>
      </c>
      <c r="F1245" s="116">
        <v>516.54</v>
      </c>
      <c r="G1245" s="100">
        <f t="shared" si="19"/>
        <v>9</v>
      </c>
    </row>
    <row r="1246" spans="1:7" ht="30" x14ac:dyDescent="0.2">
      <c r="A1246" s="113" t="s">
        <v>2489</v>
      </c>
      <c r="B1246" s="114" t="s">
        <v>2490</v>
      </c>
      <c r="C1246" s="115" t="s">
        <v>205</v>
      </c>
      <c r="D1246" s="116">
        <v>152.38999999999999</v>
      </c>
      <c r="E1246" s="116">
        <v>7.48</v>
      </c>
      <c r="F1246" s="116">
        <v>159.87</v>
      </c>
      <c r="G1246" s="100">
        <f t="shared" si="19"/>
        <v>9</v>
      </c>
    </row>
    <row r="1247" spans="1:7" x14ac:dyDescent="0.2">
      <c r="A1247" s="113" t="s">
        <v>2491</v>
      </c>
      <c r="B1247" s="114" t="s">
        <v>2492</v>
      </c>
      <c r="C1247" s="115"/>
      <c r="D1247" s="116"/>
      <c r="E1247" s="116"/>
      <c r="F1247" s="116"/>
      <c r="G1247" s="100">
        <f t="shared" si="19"/>
        <v>5</v>
      </c>
    </row>
    <row r="1248" spans="1:7" x14ac:dyDescent="0.2">
      <c r="A1248" s="113" t="s">
        <v>2493</v>
      </c>
      <c r="B1248" s="114" t="s">
        <v>2494</v>
      </c>
      <c r="C1248" s="115" t="s">
        <v>149</v>
      </c>
      <c r="D1248" s="116">
        <v>264.75</v>
      </c>
      <c r="E1248" s="116">
        <v>51.61</v>
      </c>
      <c r="F1248" s="116">
        <v>316.36</v>
      </c>
      <c r="G1248" s="100">
        <f t="shared" si="19"/>
        <v>9</v>
      </c>
    </row>
    <row r="1249" spans="1:7" x14ac:dyDescent="0.2">
      <c r="A1249" s="113" t="s">
        <v>2495</v>
      </c>
      <c r="B1249" s="114" t="s">
        <v>2496</v>
      </c>
      <c r="C1249" s="115" t="s">
        <v>97</v>
      </c>
      <c r="D1249" s="116">
        <v>536.73</v>
      </c>
      <c r="E1249" s="116">
        <v>104.73</v>
      </c>
      <c r="F1249" s="116">
        <v>641.46</v>
      </c>
      <c r="G1249" s="100">
        <f t="shared" si="19"/>
        <v>9</v>
      </c>
    </row>
    <row r="1250" spans="1:7" x14ac:dyDescent="0.2">
      <c r="A1250" s="113" t="s">
        <v>2497</v>
      </c>
      <c r="B1250" s="114" t="s">
        <v>2498</v>
      </c>
      <c r="C1250" s="115" t="s">
        <v>97</v>
      </c>
      <c r="D1250" s="116">
        <v>526.95000000000005</v>
      </c>
      <c r="E1250" s="116">
        <v>104.73</v>
      </c>
      <c r="F1250" s="116">
        <v>631.67999999999995</v>
      </c>
      <c r="G1250" s="100">
        <f t="shared" si="19"/>
        <v>9</v>
      </c>
    </row>
    <row r="1251" spans="1:7" x14ac:dyDescent="0.2">
      <c r="A1251" s="113" t="s">
        <v>2499</v>
      </c>
      <c r="B1251" s="114" t="s">
        <v>2500</v>
      </c>
      <c r="C1251" s="115" t="s">
        <v>97</v>
      </c>
      <c r="D1251" s="116">
        <v>536.92999999999995</v>
      </c>
      <c r="E1251" s="116">
        <v>104.73</v>
      </c>
      <c r="F1251" s="116">
        <v>641.66</v>
      </c>
      <c r="G1251" s="100">
        <f t="shared" si="19"/>
        <v>9</v>
      </c>
    </row>
    <row r="1252" spans="1:7" x14ac:dyDescent="0.2">
      <c r="A1252" s="113" t="s">
        <v>2501</v>
      </c>
      <c r="B1252" s="114" t="s">
        <v>2502</v>
      </c>
      <c r="C1252" s="115" t="s">
        <v>97</v>
      </c>
      <c r="D1252" s="116">
        <v>565.70000000000005</v>
      </c>
      <c r="E1252" s="116">
        <v>104.73</v>
      </c>
      <c r="F1252" s="116">
        <v>670.43</v>
      </c>
      <c r="G1252" s="100">
        <f t="shared" si="19"/>
        <v>9</v>
      </c>
    </row>
    <row r="1253" spans="1:7" x14ac:dyDescent="0.2">
      <c r="A1253" s="113" t="s">
        <v>2503</v>
      </c>
      <c r="B1253" s="114" t="s">
        <v>2504</v>
      </c>
      <c r="C1253" s="115" t="s">
        <v>97</v>
      </c>
      <c r="D1253" s="116">
        <v>668.62</v>
      </c>
      <c r="E1253" s="116">
        <v>104.73</v>
      </c>
      <c r="F1253" s="116">
        <v>773.35</v>
      </c>
      <c r="G1253" s="100">
        <f t="shared" si="19"/>
        <v>9</v>
      </c>
    </row>
    <row r="1254" spans="1:7" x14ac:dyDescent="0.2">
      <c r="A1254" s="113" t="s">
        <v>2505</v>
      </c>
      <c r="B1254" s="114" t="s">
        <v>2506</v>
      </c>
      <c r="C1254" s="115" t="s">
        <v>97</v>
      </c>
      <c r="D1254" s="116">
        <v>865.7</v>
      </c>
      <c r="E1254" s="116">
        <v>130.91</v>
      </c>
      <c r="F1254" s="116">
        <v>996.61</v>
      </c>
      <c r="G1254" s="100">
        <f t="shared" si="19"/>
        <v>9</v>
      </c>
    </row>
    <row r="1255" spans="1:7" x14ac:dyDescent="0.2">
      <c r="A1255" s="113" t="s">
        <v>2507</v>
      </c>
      <c r="B1255" s="114" t="s">
        <v>2508</v>
      </c>
      <c r="C1255" s="115" t="s">
        <v>97</v>
      </c>
      <c r="D1255" s="116">
        <v>945.36</v>
      </c>
      <c r="E1255" s="116">
        <v>151.47</v>
      </c>
      <c r="F1255" s="116">
        <v>1096.83</v>
      </c>
      <c r="G1255" s="100">
        <f t="shared" si="19"/>
        <v>9</v>
      </c>
    </row>
    <row r="1256" spans="1:7" ht="30" x14ac:dyDescent="0.2">
      <c r="A1256" s="113" t="s">
        <v>2509</v>
      </c>
      <c r="B1256" s="114" t="s">
        <v>2510</v>
      </c>
      <c r="C1256" s="115" t="s">
        <v>97</v>
      </c>
      <c r="D1256" s="116">
        <v>338.7</v>
      </c>
      <c r="E1256" s="116">
        <v>52.36</v>
      </c>
      <c r="F1256" s="116">
        <v>391.06</v>
      </c>
      <c r="G1256" s="100">
        <f t="shared" si="19"/>
        <v>9</v>
      </c>
    </row>
    <row r="1257" spans="1:7" ht="30" x14ac:dyDescent="0.2">
      <c r="A1257" s="113" t="s">
        <v>2511</v>
      </c>
      <c r="B1257" s="114" t="s">
        <v>2512</v>
      </c>
      <c r="C1257" s="115" t="s">
        <v>97</v>
      </c>
      <c r="D1257" s="116">
        <v>338.9</v>
      </c>
      <c r="E1257" s="116">
        <v>52.36</v>
      </c>
      <c r="F1257" s="116">
        <v>391.26</v>
      </c>
      <c r="G1257" s="100">
        <f t="shared" si="19"/>
        <v>9</v>
      </c>
    </row>
    <row r="1258" spans="1:7" ht="30" x14ac:dyDescent="0.2">
      <c r="A1258" s="113" t="s">
        <v>2513</v>
      </c>
      <c r="B1258" s="114" t="s">
        <v>2514</v>
      </c>
      <c r="C1258" s="115" t="s">
        <v>97</v>
      </c>
      <c r="D1258" s="116">
        <v>367.67</v>
      </c>
      <c r="E1258" s="116">
        <v>52.36</v>
      </c>
      <c r="F1258" s="116">
        <v>420.03</v>
      </c>
      <c r="G1258" s="100">
        <f t="shared" si="19"/>
        <v>9</v>
      </c>
    </row>
    <row r="1259" spans="1:7" x14ac:dyDescent="0.2">
      <c r="A1259" s="113" t="s">
        <v>2515</v>
      </c>
      <c r="B1259" s="114" t="s">
        <v>2516</v>
      </c>
      <c r="C1259" s="115" t="s">
        <v>97</v>
      </c>
      <c r="D1259" s="116">
        <v>623.05999999999995</v>
      </c>
      <c r="E1259" s="116">
        <v>52.36</v>
      </c>
      <c r="F1259" s="116">
        <v>675.42</v>
      </c>
      <c r="G1259" s="100">
        <f t="shared" si="19"/>
        <v>9</v>
      </c>
    </row>
    <row r="1260" spans="1:7" x14ac:dyDescent="0.2">
      <c r="A1260" s="113" t="s">
        <v>2517</v>
      </c>
      <c r="B1260" s="114" t="s">
        <v>2518</v>
      </c>
      <c r="C1260" s="115" t="s">
        <v>97</v>
      </c>
      <c r="D1260" s="116">
        <v>623.26</v>
      </c>
      <c r="E1260" s="116">
        <v>52.36</v>
      </c>
      <c r="F1260" s="116">
        <v>675.62</v>
      </c>
      <c r="G1260" s="100">
        <f t="shared" si="19"/>
        <v>9</v>
      </c>
    </row>
    <row r="1261" spans="1:7" x14ac:dyDescent="0.2">
      <c r="A1261" s="113" t="s">
        <v>2519</v>
      </c>
      <c r="B1261" s="114" t="s">
        <v>2520</v>
      </c>
      <c r="C1261" s="115" t="s">
        <v>97</v>
      </c>
      <c r="D1261" s="116">
        <v>828.25</v>
      </c>
      <c r="E1261" s="116">
        <v>97.24</v>
      </c>
      <c r="F1261" s="116">
        <v>925.49</v>
      </c>
      <c r="G1261" s="100">
        <f t="shared" si="19"/>
        <v>9</v>
      </c>
    </row>
    <row r="1262" spans="1:7" x14ac:dyDescent="0.2">
      <c r="A1262" s="113" t="s">
        <v>2521</v>
      </c>
      <c r="B1262" s="114" t="s">
        <v>2522</v>
      </c>
      <c r="C1262" s="115" t="s">
        <v>97</v>
      </c>
      <c r="D1262" s="116">
        <v>850.19</v>
      </c>
      <c r="E1262" s="116">
        <v>97.24</v>
      </c>
      <c r="F1262" s="116">
        <v>947.43</v>
      </c>
      <c r="G1262" s="100">
        <f t="shared" si="19"/>
        <v>9</v>
      </c>
    </row>
    <row r="1263" spans="1:7" x14ac:dyDescent="0.2">
      <c r="A1263" s="113" t="s">
        <v>2523</v>
      </c>
      <c r="B1263" s="114" t="s">
        <v>2524</v>
      </c>
      <c r="C1263" s="115" t="s">
        <v>97</v>
      </c>
      <c r="D1263" s="116">
        <v>890.91</v>
      </c>
      <c r="E1263" s="116">
        <v>97.24</v>
      </c>
      <c r="F1263" s="116">
        <v>988.15</v>
      </c>
      <c r="G1263" s="100">
        <f t="shared" si="19"/>
        <v>9</v>
      </c>
    </row>
    <row r="1264" spans="1:7" x14ac:dyDescent="0.2">
      <c r="A1264" s="113" t="s">
        <v>2525</v>
      </c>
      <c r="B1264" s="114" t="s">
        <v>2526</v>
      </c>
      <c r="C1264" s="115" t="s">
        <v>97</v>
      </c>
      <c r="D1264" s="116">
        <v>1135.6099999999999</v>
      </c>
      <c r="E1264" s="116">
        <v>127.16</v>
      </c>
      <c r="F1264" s="116">
        <v>1262.77</v>
      </c>
      <c r="G1264" s="100">
        <f t="shared" si="19"/>
        <v>9</v>
      </c>
    </row>
    <row r="1265" spans="1:7" x14ac:dyDescent="0.2">
      <c r="A1265" s="113" t="s">
        <v>2527</v>
      </c>
      <c r="B1265" s="114" t="s">
        <v>2528</v>
      </c>
      <c r="C1265" s="115" t="s">
        <v>97</v>
      </c>
      <c r="D1265" s="116">
        <v>1183.83</v>
      </c>
      <c r="E1265" s="116">
        <v>127.16</v>
      </c>
      <c r="F1265" s="116">
        <v>1310.99</v>
      </c>
      <c r="G1265" s="100">
        <f t="shared" si="19"/>
        <v>9</v>
      </c>
    </row>
    <row r="1266" spans="1:7" x14ac:dyDescent="0.2">
      <c r="A1266" s="113" t="s">
        <v>2529</v>
      </c>
      <c r="B1266" s="114" t="s">
        <v>2530</v>
      </c>
      <c r="C1266" s="115" t="s">
        <v>97</v>
      </c>
      <c r="D1266" s="116">
        <v>719.6</v>
      </c>
      <c r="E1266" s="116">
        <v>52.36</v>
      </c>
      <c r="F1266" s="116">
        <v>771.96</v>
      </c>
      <c r="G1266" s="100">
        <f t="shared" si="19"/>
        <v>9</v>
      </c>
    </row>
    <row r="1267" spans="1:7" x14ac:dyDescent="0.2">
      <c r="A1267" s="113" t="s">
        <v>2531</v>
      </c>
      <c r="B1267" s="114" t="s">
        <v>2532</v>
      </c>
      <c r="C1267" s="115" t="s">
        <v>97</v>
      </c>
      <c r="D1267" s="116">
        <v>826.08</v>
      </c>
      <c r="E1267" s="116">
        <v>52.36</v>
      </c>
      <c r="F1267" s="116">
        <v>878.44</v>
      </c>
      <c r="G1267" s="100">
        <f t="shared" si="19"/>
        <v>9</v>
      </c>
    </row>
    <row r="1268" spans="1:7" x14ac:dyDescent="0.2">
      <c r="A1268" s="113" t="s">
        <v>2533</v>
      </c>
      <c r="B1268" s="114" t="s">
        <v>2534</v>
      </c>
      <c r="C1268" s="115" t="s">
        <v>97</v>
      </c>
      <c r="D1268" s="116">
        <v>1099.43</v>
      </c>
      <c r="E1268" s="116">
        <v>130.91</v>
      </c>
      <c r="F1268" s="116">
        <v>1230.3399999999999</v>
      </c>
      <c r="G1268" s="100">
        <f t="shared" si="19"/>
        <v>9</v>
      </c>
    </row>
    <row r="1269" spans="1:7" x14ac:dyDescent="0.2">
      <c r="A1269" s="113" t="s">
        <v>2535</v>
      </c>
      <c r="B1269" s="114" t="s">
        <v>2536</v>
      </c>
      <c r="C1269" s="115"/>
      <c r="D1269" s="116"/>
      <c r="E1269" s="116"/>
      <c r="F1269" s="116"/>
      <c r="G1269" s="100">
        <f t="shared" si="19"/>
        <v>5</v>
      </c>
    </row>
    <row r="1270" spans="1:7" ht="30" x14ac:dyDescent="0.2">
      <c r="A1270" s="113" t="s">
        <v>2537</v>
      </c>
      <c r="B1270" s="114" t="s">
        <v>2538</v>
      </c>
      <c r="C1270" s="115" t="s">
        <v>149</v>
      </c>
      <c r="D1270" s="116">
        <v>271.48</v>
      </c>
      <c r="E1270" s="116">
        <v>51.61</v>
      </c>
      <c r="F1270" s="116">
        <v>323.08999999999997</v>
      </c>
      <c r="G1270" s="100">
        <f t="shared" si="19"/>
        <v>9</v>
      </c>
    </row>
    <row r="1271" spans="1:7" ht="30" x14ac:dyDescent="0.2">
      <c r="A1271" s="113" t="s">
        <v>2539</v>
      </c>
      <c r="B1271" s="114" t="s">
        <v>2540</v>
      </c>
      <c r="C1271" s="115" t="s">
        <v>97</v>
      </c>
      <c r="D1271" s="116">
        <v>543.01</v>
      </c>
      <c r="E1271" s="116">
        <v>104.73</v>
      </c>
      <c r="F1271" s="116">
        <v>647.74</v>
      </c>
      <c r="G1271" s="100">
        <f t="shared" si="19"/>
        <v>9</v>
      </c>
    </row>
    <row r="1272" spans="1:7" ht="30" x14ac:dyDescent="0.2">
      <c r="A1272" s="113" t="s">
        <v>2541</v>
      </c>
      <c r="B1272" s="114" t="s">
        <v>2542</v>
      </c>
      <c r="C1272" s="115" t="s">
        <v>97</v>
      </c>
      <c r="D1272" s="116">
        <v>544.14</v>
      </c>
      <c r="E1272" s="116">
        <v>104.73</v>
      </c>
      <c r="F1272" s="116">
        <v>648.87</v>
      </c>
      <c r="G1272" s="100">
        <f t="shared" si="19"/>
        <v>9</v>
      </c>
    </row>
    <row r="1273" spans="1:7" ht="30" x14ac:dyDescent="0.2">
      <c r="A1273" s="113" t="s">
        <v>2543</v>
      </c>
      <c r="B1273" s="114" t="s">
        <v>2544</v>
      </c>
      <c r="C1273" s="115" t="s">
        <v>97</v>
      </c>
      <c r="D1273" s="116">
        <v>577.01</v>
      </c>
      <c r="E1273" s="116">
        <v>104.73</v>
      </c>
      <c r="F1273" s="116">
        <v>681.74</v>
      </c>
      <c r="G1273" s="100">
        <f t="shared" si="19"/>
        <v>9</v>
      </c>
    </row>
    <row r="1274" spans="1:7" x14ac:dyDescent="0.2">
      <c r="A1274" s="113" t="s">
        <v>2545</v>
      </c>
      <c r="B1274" s="114" t="s">
        <v>2546</v>
      </c>
      <c r="C1274" s="115"/>
      <c r="D1274" s="116"/>
      <c r="E1274" s="116"/>
      <c r="F1274" s="116"/>
      <c r="G1274" s="100">
        <f t="shared" si="19"/>
        <v>5</v>
      </c>
    </row>
    <row r="1275" spans="1:7" ht="30" x14ac:dyDescent="0.2">
      <c r="A1275" s="113" t="s">
        <v>2547</v>
      </c>
      <c r="B1275" s="114" t="s">
        <v>2548</v>
      </c>
      <c r="C1275" s="115" t="s">
        <v>97</v>
      </c>
      <c r="D1275" s="116">
        <v>652.17999999999995</v>
      </c>
      <c r="E1275" s="116"/>
      <c r="F1275" s="116">
        <v>652.17999999999995</v>
      </c>
      <c r="G1275" s="100">
        <f t="shared" si="19"/>
        <v>9</v>
      </c>
    </row>
    <row r="1276" spans="1:7" ht="30" x14ac:dyDescent="0.2">
      <c r="A1276" s="113" t="s">
        <v>2549</v>
      </c>
      <c r="B1276" s="114" t="s">
        <v>2550</v>
      </c>
      <c r="C1276" s="115"/>
      <c r="D1276" s="116"/>
      <c r="E1276" s="116"/>
      <c r="F1276" s="116"/>
      <c r="G1276" s="100">
        <f t="shared" si="19"/>
        <v>5</v>
      </c>
    </row>
    <row r="1277" spans="1:7" ht="45" x14ac:dyDescent="0.2">
      <c r="A1277" s="113" t="s">
        <v>2551</v>
      </c>
      <c r="B1277" s="114" t="s">
        <v>2552</v>
      </c>
      <c r="C1277" s="115" t="s">
        <v>97</v>
      </c>
      <c r="D1277" s="116">
        <v>652.17999999999995</v>
      </c>
      <c r="E1277" s="116"/>
      <c r="F1277" s="116">
        <v>652.17999999999995</v>
      </c>
      <c r="G1277" s="100">
        <f t="shared" si="19"/>
        <v>9</v>
      </c>
    </row>
    <row r="1278" spans="1:7" ht="45" x14ac:dyDescent="0.2">
      <c r="A1278" s="113" t="s">
        <v>2553</v>
      </c>
      <c r="B1278" s="114" t="s">
        <v>2554</v>
      </c>
      <c r="C1278" s="115" t="s">
        <v>97</v>
      </c>
      <c r="D1278" s="116">
        <v>673.04</v>
      </c>
      <c r="E1278" s="116"/>
      <c r="F1278" s="116">
        <v>673.04</v>
      </c>
      <c r="G1278" s="100">
        <f t="shared" si="19"/>
        <v>9</v>
      </c>
    </row>
    <row r="1279" spans="1:7" ht="45" x14ac:dyDescent="0.2">
      <c r="A1279" s="113" t="s">
        <v>2555</v>
      </c>
      <c r="B1279" s="114" t="s">
        <v>2556</v>
      </c>
      <c r="C1279" s="115" t="s">
        <v>97</v>
      </c>
      <c r="D1279" s="116">
        <v>618.71</v>
      </c>
      <c r="E1279" s="116"/>
      <c r="F1279" s="116">
        <v>618.71</v>
      </c>
      <c r="G1279" s="100">
        <f t="shared" si="19"/>
        <v>9</v>
      </c>
    </row>
    <row r="1280" spans="1:7" ht="60" x14ac:dyDescent="0.2">
      <c r="A1280" s="113" t="s">
        <v>2557</v>
      </c>
      <c r="B1280" s="114" t="s">
        <v>2558</v>
      </c>
      <c r="C1280" s="115" t="s">
        <v>97</v>
      </c>
      <c r="D1280" s="116">
        <v>669.57</v>
      </c>
      <c r="E1280" s="116"/>
      <c r="F1280" s="116">
        <v>669.57</v>
      </c>
      <c r="G1280" s="100">
        <f t="shared" si="19"/>
        <v>9</v>
      </c>
    </row>
    <row r="1281" spans="1:7" ht="45" x14ac:dyDescent="0.2">
      <c r="A1281" s="113" t="s">
        <v>2559</v>
      </c>
      <c r="B1281" s="114" t="s">
        <v>2560</v>
      </c>
      <c r="C1281" s="115" t="s">
        <v>97</v>
      </c>
      <c r="D1281" s="116">
        <v>811.44</v>
      </c>
      <c r="E1281" s="116"/>
      <c r="F1281" s="116">
        <v>811.44</v>
      </c>
      <c r="G1281" s="100">
        <f t="shared" si="19"/>
        <v>9</v>
      </c>
    </row>
    <row r="1282" spans="1:7" ht="60" x14ac:dyDescent="0.2">
      <c r="A1282" s="113" t="s">
        <v>2561</v>
      </c>
      <c r="B1282" s="114" t="s">
        <v>2562</v>
      </c>
      <c r="C1282" s="115" t="s">
        <v>97</v>
      </c>
      <c r="D1282" s="116">
        <v>831.52</v>
      </c>
      <c r="E1282" s="116"/>
      <c r="F1282" s="116">
        <v>831.52</v>
      </c>
      <c r="G1282" s="100">
        <f t="shared" si="19"/>
        <v>9</v>
      </c>
    </row>
    <row r="1283" spans="1:7" x14ac:dyDescent="0.2">
      <c r="A1283" s="113" t="s">
        <v>2563</v>
      </c>
      <c r="B1283" s="114" t="s">
        <v>2564</v>
      </c>
      <c r="C1283" s="115"/>
      <c r="D1283" s="116"/>
      <c r="E1283" s="116"/>
      <c r="F1283" s="116"/>
      <c r="G1283" s="100">
        <f t="shared" si="19"/>
        <v>5</v>
      </c>
    </row>
    <row r="1284" spans="1:7" x14ac:dyDescent="0.2">
      <c r="A1284" s="113" t="s">
        <v>2565</v>
      </c>
      <c r="B1284" s="114" t="s">
        <v>2566</v>
      </c>
      <c r="C1284" s="115" t="s">
        <v>97</v>
      </c>
      <c r="D1284" s="116"/>
      <c r="E1284" s="116">
        <v>48.62</v>
      </c>
      <c r="F1284" s="116">
        <v>48.62</v>
      </c>
      <c r="G1284" s="100">
        <f t="shared" si="19"/>
        <v>9</v>
      </c>
    </row>
    <row r="1285" spans="1:7" x14ac:dyDescent="0.2">
      <c r="A1285" s="113" t="s">
        <v>2567</v>
      </c>
      <c r="B1285" s="114" t="s">
        <v>2568</v>
      </c>
      <c r="C1285" s="115" t="s">
        <v>97</v>
      </c>
      <c r="D1285" s="116"/>
      <c r="E1285" s="116">
        <v>59.84</v>
      </c>
      <c r="F1285" s="116">
        <v>59.84</v>
      </c>
      <c r="G1285" s="100">
        <f t="shared" si="19"/>
        <v>9</v>
      </c>
    </row>
    <row r="1286" spans="1:7" x14ac:dyDescent="0.2">
      <c r="A1286" s="113" t="s">
        <v>2569</v>
      </c>
      <c r="B1286" s="114" t="s">
        <v>2570</v>
      </c>
      <c r="C1286" s="115" t="s">
        <v>205</v>
      </c>
      <c r="D1286" s="116"/>
      <c r="E1286" s="116">
        <v>1.87</v>
      </c>
      <c r="F1286" s="116">
        <v>1.87</v>
      </c>
      <c r="G1286" s="100">
        <f t="shared" si="19"/>
        <v>9</v>
      </c>
    </row>
    <row r="1287" spans="1:7" x14ac:dyDescent="0.2">
      <c r="A1287" s="113" t="s">
        <v>2571</v>
      </c>
      <c r="B1287" s="114" t="s">
        <v>2572</v>
      </c>
      <c r="C1287" s="115" t="s">
        <v>205</v>
      </c>
      <c r="D1287" s="116">
        <v>46.57</v>
      </c>
      <c r="E1287" s="116">
        <v>11.22</v>
      </c>
      <c r="F1287" s="116">
        <v>57.79</v>
      </c>
      <c r="G1287" s="100">
        <f t="shared" si="19"/>
        <v>9</v>
      </c>
    </row>
    <row r="1288" spans="1:7" x14ac:dyDescent="0.2">
      <c r="A1288" s="113" t="s">
        <v>2573</v>
      </c>
      <c r="B1288" s="114" t="s">
        <v>2574</v>
      </c>
      <c r="C1288" s="115" t="s">
        <v>149</v>
      </c>
      <c r="D1288" s="116">
        <v>1335.09</v>
      </c>
      <c r="E1288" s="116">
        <v>149.6</v>
      </c>
      <c r="F1288" s="116">
        <v>1484.69</v>
      </c>
      <c r="G1288" s="100">
        <f t="shared" si="19"/>
        <v>9</v>
      </c>
    </row>
    <row r="1289" spans="1:7" x14ac:dyDescent="0.2">
      <c r="A1289" s="113" t="s">
        <v>2575</v>
      </c>
      <c r="B1289" s="114" t="s">
        <v>2576</v>
      </c>
      <c r="C1289" s="115" t="s">
        <v>205</v>
      </c>
      <c r="D1289" s="116">
        <v>7.49</v>
      </c>
      <c r="E1289" s="116">
        <v>1.87</v>
      </c>
      <c r="F1289" s="116">
        <v>9.36</v>
      </c>
      <c r="G1289" s="100">
        <f t="shared" si="19"/>
        <v>9</v>
      </c>
    </row>
    <row r="1290" spans="1:7" x14ac:dyDescent="0.2">
      <c r="A1290" s="113" t="s">
        <v>2577</v>
      </c>
      <c r="B1290" s="114" t="s">
        <v>2578</v>
      </c>
      <c r="C1290" s="115" t="s">
        <v>97</v>
      </c>
      <c r="D1290" s="116">
        <v>279.17</v>
      </c>
      <c r="E1290" s="116"/>
      <c r="F1290" s="116">
        <v>279.17</v>
      </c>
      <c r="G1290" s="100">
        <f t="shared" ref="G1290:G1353" si="20">LEN(A1290)</f>
        <v>9</v>
      </c>
    </row>
    <row r="1291" spans="1:7" x14ac:dyDescent="0.2">
      <c r="A1291" s="113" t="s">
        <v>2579</v>
      </c>
      <c r="B1291" s="114" t="s">
        <v>2580</v>
      </c>
      <c r="C1291" s="115" t="s">
        <v>149</v>
      </c>
      <c r="D1291" s="116">
        <v>1183.3800000000001</v>
      </c>
      <c r="E1291" s="116">
        <v>18.71</v>
      </c>
      <c r="F1291" s="116">
        <v>1202.0899999999999</v>
      </c>
      <c r="G1291" s="100">
        <f t="shared" si="20"/>
        <v>9</v>
      </c>
    </row>
    <row r="1292" spans="1:7" x14ac:dyDescent="0.2">
      <c r="A1292" s="113" t="s">
        <v>2581</v>
      </c>
      <c r="B1292" s="114" t="s">
        <v>2582</v>
      </c>
      <c r="C1292" s="115" t="s">
        <v>149</v>
      </c>
      <c r="D1292" s="116">
        <v>224.07</v>
      </c>
      <c r="E1292" s="116">
        <v>18.71</v>
      </c>
      <c r="F1292" s="116">
        <v>242.78</v>
      </c>
      <c r="G1292" s="100">
        <f t="shared" si="20"/>
        <v>9</v>
      </c>
    </row>
    <row r="1293" spans="1:7" x14ac:dyDescent="0.2">
      <c r="A1293" s="113" t="s">
        <v>2583</v>
      </c>
      <c r="B1293" s="114" t="s">
        <v>2584</v>
      </c>
      <c r="C1293" s="115" t="s">
        <v>149</v>
      </c>
      <c r="D1293" s="116">
        <v>455.73</v>
      </c>
      <c r="E1293" s="116">
        <v>18.71</v>
      </c>
      <c r="F1293" s="116">
        <v>474.44</v>
      </c>
      <c r="G1293" s="100">
        <f t="shared" si="20"/>
        <v>9</v>
      </c>
    </row>
    <row r="1294" spans="1:7" x14ac:dyDescent="0.2">
      <c r="A1294" s="113" t="s">
        <v>2585</v>
      </c>
      <c r="B1294" s="114" t="s">
        <v>2586</v>
      </c>
      <c r="C1294" s="115" t="s">
        <v>97</v>
      </c>
      <c r="D1294" s="116">
        <v>237.8</v>
      </c>
      <c r="E1294" s="116">
        <v>56.11</v>
      </c>
      <c r="F1294" s="116">
        <v>293.91000000000003</v>
      </c>
      <c r="G1294" s="100">
        <f t="shared" si="20"/>
        <v>9</v>
      </c>
    </row>
    <row r="1295" spans="1:7" x14ac:dyDescent="0.2">
      <c r="A1295" s="113" t="s">
        <v>2587</v>
      </c>
      <c r="B1295" s="114" t="s">
        <v>2588</v>
      </c>
      <c r="C1295" s="115" t="s">
        <v>97</v>
      </c>
      <c r="D1295" s="116">
        <v>228.02</v>
      </c>
      <c r="E1295" s="116">
        <v>56.11</v>
      </c>
      <c r="F1295" s="116">
        <v>284.13</v>
      </c>
      <c r="G1295" s="100">
        <f t="shared" si="20"/>
        <v>9</v>
      </c>
    </row>
    <row r="1296" spans="1:7" x14ac:dyDescent="0.2">
      <c r="A1296" s="113" t="s">
        <v>2589</v>
      </c>
      <c r="B1296" s="114" t="s">
        <v>2590</v>
      </c>
      <c r="C1296" s="115" t="s">
        <v>97</v>
      </c>
      <c r="D1296" s="116">
        <v>238</v>
      </c>
      <c r="E1296" s="116">
        <v>56.11</v>
      </c>
      <c r="F1296" s="116">
        <v>294.11</v>
      </c>
      <c r="G1296" s="100">
        <f t="shared" si="20"/>
        <v>9</v>
      </c>
    </row>
    <row r="1297" spans="1:7" x14ac:dyDescent="0.2">
      <c r="A1297" s="113" t="s">
        <v>2591</v>
      </c>
      <c r="B1297" s="114" t="s">
        <v>2592</v>
      </c>
      <c r="C1297" s="115" t="s">
        <v>97</v>
      </c>
      <c r="D1297" s="116">
        <v>266.77</v>
      </c>
      <c r="E1297" s="116">
        <v>56.11</v>
      </c>
      <c r="F1297" s="116">
        <v>322.88</v>
      </c>
      <c r="G1297" s="100">
        <f t="shared" si="20"/>
        <v>9</v>
      </c>
    </row>
    <row r="1298" spans="1:7" ht="30" x14ac:dyDescent="0.2">
      <c r="A1298" s="113" t="s">
        <v>2593</v>
      </c>
      <c r="B1298" s="114" t="s">
        <v>2594</v>
      </c>
      <c r="C1298" s="115" t="s">
        <v>97</v>
      </c>
      <c r="D1298" s="116">
        <v>888.99</v>
      </c>
      <c r="E1298" s="116">
        <v>56.11</v>
      </c>
      <c r="F1298" s="116">
        <v>945.1</v>
      </c>
      <c r="G1298" s="100">
        <f t="shared" si="20"/>
        <v>9</v>
      </c>
    </row>
    <row r="1299" spans="1:7" ht="30" x14ac:dyDescent="0.2">
      <c r="A1299" s="113" t="s">
        <v>2595</v>
      </c>
      <c r="B1299" s="114" t="s">
        <v>2596</v>
      </c>
      <c r="C1299" s="115" t="s">
        <v>97</v>
      </c>
      <c r="D1299" s="116">
        <v>1021.17</v>
      </c>
      <c r="E1299" s="116">
        <v>56.11</v>
      </c>
      <c r="F1299" s="116">
        <v>1077.28</v>
      </c>
      <c r="G1299" s="100">
        <f t="shared" si="20"/>
        <v>9</v>
      </c>
    </row>
    <row r="1300" spans="1:7" ht="30" x14ac:dyDescent="0.2">
      <c r="A1300" s="113" t="s">
        <v>2597</v>
      </c>
      <c r="B1300" s="114" t="s">
        <v>2598</v>
      </c>
      <c r="C1300" s="115" t="s">
        <v>97</v>
      </c>
      <c r="D1300" s="116">
        <v>995.44</v>
      </c>
      <c r="E1300" s="116">
        <v>56.11</v>
      </c>
      <c r="F1300" s="116">
        <v>1051.55</v>
      </c>
      <c r="G1300" s="100">
        <f t="shared" si="20"/>
        <v>9</v>
      </c>
    </row>
    <row r="1301" spans="1:7" x14ac:dyDescent="0.2">
      <c r="A1301" s="113" t="s">
        <v>2599</v>
      </c>
      <c r="B1301" s="114" t="s">
        <v>2600</v>
      </c>
      <c r="C1301" s="115" t="s">
        <v>149</v>
      </c>
      <c r="D1301" s="116">
        <v>1274.94</v>
      </c>
      <c r="E1301" s="116">
        <v>56.11</v>
      </c>
      <c r="F1301" s="116">
        <v>1331.05</v>
      </c>
      <c r="G1301" s="100">
        <f t="shared" si="20"/>
        <v>9</v>
      </c>
    </row>
    <row r="1302" spans="1:7" x14ac:dyDescent="0.2">
      <c r="A1302" s="113" t="s">
        <v>2601</v>
      </c>
      <c r="B1302" s="114" t="s">
        <v>2602</v>
      </c>
      <c r="C1302" s="115"/>
      <c r="D1302" s="116"/>
      <c r="E1302" s="116"/>
      <c r="F1302" s="116"/>
      <c r="G1302" s="100">
        <f t="shared" si="20"/>
        <v>2</v>
      </c>
    </row>
    <row r="1303" spans="1:7" x14ac:dyDescent="0.2">
      <c r="A1303" s="113" t="s">
        <v>2603</v>
      </c>
      <c r="B1303" s="114" t="s">
        <v>2604</v>
      </c>
      <c r="C1303" s="115"/>
      <c r="D1303" s="116"/>
      <c r="E1303" s="116"/>
      <c r="F1303" s="116"/>
      <c r="G1303" s="100">
        <f t="shared" si="20"/>
        <v>5</v>
      </c>
    </row>
    <row r="1304" spans="1:7" x14ac:dyDescent="0.2">
      <c r="A1304" s="113" t="s">
        <v>2605</v>
      </c>
      <c r="B1304" s="114" t="s">
        <v>2606</v>
      </c>
      <c r="C1304" s="115" t="s">
        <v>149</v>
      </c>
      <c r="D1304" s="116">
        <v>728.51</v>
      </c>
      <c r="E1304" s="116">
        <v>23.74</v>
      </c>
      <c r="F1304" s="116">
        <v>752.25</v>
      </c>
      <c r="G1304" s="100">
        <f t="shared" si="20"/>
        <v>9</v>
      </c>
    </row>
    <row r="1305" spans="1:7" x14ac:dyDescent="0.2">
      <c r="A1305" s="113" t="s">
        <v>2607</v>
      </c>
      <c r="B1305" s="114" t="s">
        <v>2608</v>
      </c>
      <c r="C1305" s="115" t="s">
        <v>149</v>
      </c>
      <c r="D1305" s="116">
        <v>1038.6500000000001</v>
      </c>
      <c r="E1305" s="116">
        <v>23.74</v>
      </c>
      <c r="F1305" s="116">
        <v>1062.3900000000001</v>
      </c>
      <c r="G1305" s="100">
        <f t="shared" si="20"/>
        <v>9</v>
      </c>
    </row>
    <row r="1306" spans="1:7" x14ac:dyDescent="0.2">
      <c r="A1306" s="113" t="s">
        <v>2609</v>
      </c>
      <c r="B1306" s="114" t="s">
        <v>2610</v>
      </c>
      <c r="C1306" s="115" t="s">
        <v>149</v>
      </c>
      <c r="D1306" s="116">
        <v>909.11</v>
      </c>
      <c r="E1306" s="116">
        <v>23.74</v>
      </c>
      <c r="F1306" s="116">
        <v>932.85</v>
      </c>
      <c r="G1306" s="100">
        <f t="shared" si="20"/>
        <v>9</v>
      </c>
    </row>
    <row r="1307" spans="1:7" x14ac:dyDescent="0.2">
      <c r="A1307" s="113" t="s">
        <v>2611</v>
      </c>
      <c r="B1307" s="114" t="s">
        <v>2612</v>
      </c>
      <c r="C1307" s="115" t="s">
        <v>149</v>
      </c>
      <c r="D1307" s="116">
        <v>813.28</v>
      </c>
      <c r="E1307" s="116">
        <v>23.74</v>
      </c>
      <c r="F1307" s="116">
        <v>837.02</v>
      </c>
      <c r="G1307" s="100">
        <f t="shared" si="20"/>
        <v>9</v>
      </c>
    </row>
    <row r="1308" spans="1:7" x14ac:dyDescent="0.2">
      <c r="A1308" s="113" t="s">
        <v>2613</v>
      </c>
      <c r="B1308" s="114" t="s">
        <v>2614</v>
      </c>
      <c r="C1308" s="115" t="s">
        <v>149</v>
      </c>
      <c r="D1308" s="116">
        <v>584.35</v>
      </c>
      <c r="E1308" s="116">
        <v>23.74</v>
      </c>
      <c r="F1308" s="116">
        <v>608.09</v>
      </c>
      <c r="G1308" s="100">
        <f t="shared" si="20"/>
        <v>9</v>
      </c>
    </row>
    <row r="1309" spans="1:7" x14ac:dyDescent="0.2">
      <c r="A1309" s="113" t="s">
        <v>2615</v>
      </c>
      <c r="B1309" s="114" t="s">
        <v>2616</v>
      </c>
      <c r="C1309" s="115" t="s">
        <v>149</v>
      </c>
      <c r="D1309" s="116">
        <v>878.17</v>
      </c>
      <c r="E1309" s="116">
        <v>23.74</v>
      </c>
      <c r="F1309" s="116">
        <v>901.91</v>
      </c>
      <c r="G1309" s="100">
        <f t="shared" si="20"/>
        <v>9</v>
      </c>
    </row>
    <row r="1310" spans="1:7" ht="30" x14ac:dyDescent="0.2">
      <c r="A1310" s="113" t="s">
        <v>2617</v>
      </c>
      <c r="B1310" s="114" t="s">
        <v>2618</v>
      </c>
      <c r="C1310" s="115" t="s">
        <v>149</v>
      </c>
      <c r="D1310" s="116">
        <v>270.32</v>
      </c>
      <c r="E1310" s="116"/>
      <c r="F1310" s="116">
        <v>270.32</v>
      </c>
      <c r="G1310" s="100">
        <f t="shared" si="20"/>
        <v>9</v>
      </c>
    </row>
    <row r="1311" spans="1:7" ht="45" x14ac:dyDescent="0.2">
      <c r="A1311" s="113" t="s">
        <v>2619</v>
      </c>
      <c r="B1311" s="114" t="s">
        <v>2620</v>
      </c>
      <c r="C1311" s="115" t="s">
        <v>149</v>
      </c>
      <c r="D1311" s="116">
        <v>662.69</v>
      </c>
      <c r="E1311" s="116">
        <v>22.85</v>
      </c>
      <c r="F1311" s="116">
        <v>685.54</v>
      </c>
      <c r="G1311" s="100">
        <f t="shared" si="20"/>
        <v>9</v>
      </c>
    </row>
    <row r="1312" spans="1:7" ht="45" x14ac:dyDescent="0.2">
      <c r="A1312" s="113" t="s">
        <v>2621</v>
      </c>
      <c r="B1312" s="114" t="s">
        <v>2622</v>
      </c>
      <c r="C1312" s="115" t="s">
        <v>149</v>
      </c>
      <c r="D1312" s="116">
        <v>328.62</v>
      </c>
      <c r="E1312" s="116">
        <v>22.85</v>
      </c>
      <c r="F1312" s="116">
        <v>351.47</v>
      </c>
      <c r="G1312" s="100">
        <f t="shared" si="20"/>
        <v>9</v>
      </c>
    </row>
    <row r="1313" spans="1:7" ht="30" x14ac:dyDescent="0.2">
      <c r="A1313" s="113" t="s">
        <v>2623</v>
      </c>
      <c r="B1313" s="114" t="s">
        <v>2624</v>
      </c>
      <c r="C1313" s="115" t="s">
        <v>149</v>
      </c>
      <c r="D1313" s="116">
        <v>1476.03</v>
      </c>
      <c r="E1313" s="116">
        <v>60.49</v>
      </c>
      <c r="F1313" s="116">
        <v>1536.52</v>
      </c>
      <c r="G1313" s="100">
        <f t="shared" si="20"/>
        <v>9</v>
      </c>
    </row>
    <row r="1314" spans="1:7" x14ac:dyDescent="0.2">
      <c r="A1314" s="113" t="s">
        <v>2625</v>
      </c>
      <c r="B1314" s="114" t="s">
        <v>2626</v>
      </c>
      <c r="C1314" s="115" t="s">
        <v>149</v>
      </c>
      <c r="D1314" s="116">
        <v>1201.58</v>
      </c>
      <c r="E1314" s="116">
        <v>78.459999999999994</v>
      </c>
      <c r="F1314" s="116">
        <v>1280.04</v>
      </c>
      <c r="G1314" s="100">
        <f t="shared" si="20"/>
        <v>9</v>
      </c>
    </row>
    <row r="1315" spans="1:7" x14ac:dyDescent="0.2">
      <c r="A1315" s="113" t="s">
        <v>2627</v>
      </c>
      <c r="B1315" s="114" t="s">
        <v>2628</v>
      </c>
      <c r="C1315" s="115"/>
      <c r="D1315" s="116"/>
      <c r="E1315" s="116"/>
      <c r="F1315" s="116"/>
      <c r="G1315" s="100">
        <f t="shared" si="20"/>
        <v>5</v>
      </c>
    </row>
    <row r="1316" spans="1:7" x14ac:dyDescent="0.2">
      <c r="A1316" s="113" t="s">
        <v>2629</v>
      </c>
      <c r="B1316" s="114" t="s">
        <v>2630</v>
      </c>
      <c r="C1316" s="115" t="s">
        <v>149</v>
      </c>
      <c r="D1316" s="116">
        <v>969.78</v>
      </c>
      <c r="E1316" s="116">
        <v>71.14</v>
      </c>
      <c r="F1316" s="116">
        <v>1040.92</v>
      </c>
      <c r="G1316" s="100">
        <f t="shared" si="20"/>
        <v>9</v>
      </c>
    </row>
    <row r="1317" spans="1:7" x14ac:dyDescent="0.2">
      <c r="A1317" s="113" t="s">
        <v>2631</v>
      </c>
      <c r="B1317" s="114" t="s">
        <v>2632</v>
      </c>
      <c r="C1317" s="115" t="s">
        <v>149</v>
      </c>
      <c r="D1317" s="116">
        <v>1049.56</v>
      </c>
      <c r="E1317" s="116">
        <v>71.14</v>
      </c>
      <c r="F1317" s="116">
        <v>1120.7</v>
      </c>
      <c r="G1317" s="100">
        <f t="shared" si="20"/>
        <v>9</v>
      </c>
    </row>
    <row r="1318" spans="1:7" ht="30" x14ac:dyDescent="0.2">
      <c r="A1318" s="113" t="s">
        <v>2633</v>
      </c>
      <c r="B1318" s="114" t="s">
        <v>2634</v>
      </c>
      <c r="C1318" s="115" t="s">
        <v>97</v>
      </c>
      <c r="D1318" s="116">
        <v>1421.45</v>
      </c>
      <c r="E1318" s="116">
        <v>125.41</v>
      </c>
      <c r="F1318" s="116">
        <v>1546.86</v>
      </c>
      <c r="G1318" s="100">
        <f t="shared" si="20"/>
        <v>9</v>
      </c>
    </row>
    <row r="1319" spans="1:7" ht="30" x14ac:dyDescent="0.2">
      <c r="A1319" s="113" t="s">
        <v>2635</v>
      </c>
      <c r="B1319" s="114" t="s">
        <v>2636</v>
      </c>
      <c r="C1319" s="115" t="s">
        <v>97</v>
      </c>
      <c r="D1319" s="116">
        <v>1340.82</v>
      </c>
      <c r="E1319" s="116">
        <v>125.41</v>
      </c>
      <c r="F1319" s="116">
        <v>1466.23</v>
      </c>
      <c r="G1319" s="100">
        <f t="shared" si="20"/>
        <v>9</v>
      </c>
    </row>
    <row r="1320" spans="1:7" ht="30" x14ac:dyDescent="0.2">
      <c r="A1320" s="113" t="s">
        <v>2637</v>
      </c>
      <c r="B1320" s="114" t="s">
        <v>2638</v>
      </c>
      <c r="C1320" s="115" t="s">
        <v>149</v>
      </c>
      <c r="D1320" s="116">
        <v>1316.89</v>
      </c>
      <c r="E1320" s="116">
        <v>125.41</v>
      </c>
      <c r="F1320" s="116">
        <v>1442.3</v>
      </c>
      <c r="G1320" s="100">
        <f t="shared" si="20"/>
        <v>9</v>
      </c>
    </row>
    <row r="1321" spans="1:7" ht="30" x14ac:dyDescent="0.2">
      <c r="A1321" s="113" t="s">
        <v>2639</v>
      </c>
      <c r="B1321" s="114" t="s">
        <v>2640</v>
      </c>
      <c r="C1321" s="115" t="s">
        <v>97</v>
      </c>
      <c r="D1321" s="116">
        <v>1439.33</v>
      </c>
      <c r="E1321" s="116">
        <v>136.38999999999999</v>
      </c>
      <c r="F1321" s="116">
        <v>1575.72</v>
      </c>
      <c r="G1321" s="100">
        <f t="shared" si="20"/>
        <v>9</v>
      </c>
    </row>
    <row r="1322" spans="1:7" ht="30" x14ac:dyDescent="0.2">
      <c r="A1322" s="113" t="s">
        <v>2641</v>
      </c>
      <c r="B1322" s="114" t="s">
        <v>2642</v>
      </c>
      <c r="C1322" s="115" t="s">
        <v>97</v>
      </c>
      <c r="D1322" s="116">
        <v>1293.42</v>
      </c>
      <c r="E1322" s="116">
        <v>136.38999999999999</v>
      </c>
      <c r="F1322" s="116">
        <v>1429.81</v>
      </c>
      <c r="G1322" s="100">
        <f t="shared" si="20"/>
        <v>9</v>
      </c>
    </row>
    <row r="1323" spans="1:7" x14ac:dyDescent="0.2">
      <c r="A1323" s="113" t="s">
        <v>2643</v>
      </c>
      <c r="B1323" s="114" t="s">
        <v>2644</v>
      </c>
      <c r="C1323" s="115" t="s">
        <v>149</v>
      </c>
      <c r="D1323" s="116">
        <v>1027.19</v>
      </c>
      <c r="E1323" s="116">
        <v>71.14</v>
      </c>
      <c r="F1323" s="116">
        <v>1098.33</v>
      </c>
      <c r="G1323" s="100">
        <f t="shared" si="20"/>
        <v>9</v>
      </c>
    </row>
    <row r="1324" spans="1:7" x14ac:dyDescent="0.2">
      <c r="A1324" s="113" t="s">
        <v>2645</v>
      </c>
      <c r="B1324" s="114" t="s">
        <v>2646</v>
      </c>
      <c r="C1324" s="115" t="s">
        <v>149</v>
      </c>
      <c r="D1324" s="116">
        <v>354.65</v>
      </c>
      <c r="E1324" s="116">
        <v>71.14</v>
      </c>
      <c r="F1324" s="116">
        <v>425.79</v>
      </c>
      <c r="G1324" s="100">
        <f t="shared" si="20"/>
        <v>9</v>
      </c>
    </row>
    <row r="1325" spans="1:7" x14ac:dyDescent="0.2">
      <c r="A1325" s="113" t="s">
        <v>2647</v>
      </c>
      <c r="B1325" s="114" t="s">
        <v>2648</v>
      </c>
      <c r="C1325" s="115" t="s">
        <v>149</v>
      </c>
      <c r="D1325" s="116">
        <v>1694.72</v>
      </c>
      <c r="E1325" s="116">
        <v>71.14</v>
      </c>
      <c r="F1325" s="116">
        <v>1765.86</v>
      </c>
      <c r="G1325" s="100">
        <f t="shared" si="20"/>
        <v>9</v>
      </c>
    </row>
    <row r="1326" spans="1:7" ht="30" x14ac:dyDescent="0.2">
      <c r="A1326" s="113" t="s">
        <v>2649</v>
      </c>
      <c r="B1326" s="114" t="s">
        <v>2650</v>
      </c>
      <c r="C1326" s="115" t="s">
        <v>149</v>
      </c>
      <c r="D1326" s="116">
        <v>638.57000000000005</v>
      </c>
      <c r="E1326" s="116">
        <v>54.27</v>
      </c>
      <c r="F1326" s="116">
        <v>692.84</v>
      </c>
      <c r="G1326" s="100">
        <f t="shared" si="20"/>
        <v>9</v>
      </c>
    </row>
    <row r="1327" spans="1:7" ht="30" x14ac:dyDescent="0.2">
      <c r="A1327" s="113" t="s">
        <v>2651</v>
      </c>
      <c r="B1327" s="114" t="s">
        <v>2652</v>
      </c>
      <c r="C1327" s="115" t="s">
        <v>149</v>
      </c>
      <c r="D1327" s="116">
        <v>533.07000000000005</v>
      </c>
      <c r="E1327" s="116">
        <v>71.14</v>
      </c>
      <c r="F1327" s="116">
        <v>604.21</v>
      </c>
      <c r="G1327" s="100">
        <f t="shared" si="20"/>
        <v>9</v>
      </c>
    </row>
    <row r="1328" spans="1:7" ht="30" x14ac:dyDescent="0.2">
      <c r="A1328" s="113" t="s">
        <v>2653</v>
      </c>
      <c r="B1328" s="114" t="s">
        <v>2654</v>
      </c>
      <c r="C1328" s="115" t="s">
        <v>149</v>
      </c>
      <c r="D1328" s="116">
        <v>535.77</v>
      </c>
      <c r="E1328" s="116">
        <v>71.14</v>
      </c>
      <c r="F1328" s="116">
        <v>606.91</v>
      </c>
      <c r="G1328" s="100">
        <f t="shared" si="20"/>
        <v>9</v>
      </c>
    </row>
    <row r="1329" spans="1:7" x14ac:dyDescent="0.2">
      <c r="A1329" s="113" t="s">
        <v>2655</v>
      </c>
      <c r="B1329" s="114" t="s">
        <v>2656</v>
      </c>
      <c r="C1329" s="115" t="s">
        <v>149</v>
      </c>
      <c r="D1329" s="116">
        <v>1430.08</v>
      </c>
      <c r="E1329" s="116">
        <v>71.14</v>
      </c>
      <c r="F1329" s="116">
        <v>1501.22</v>
      </c>
      <c r="G1329" s="100">
        <f t="shared" si="20"/>
        <v>9</v>
      </c>
    </row>
    <row r="1330" spans="1:7" x14ac:dyDescent="0.2">
      <c r="A1330" s="113" t="s">
        <v>2657</v>
      </c>
      <c r="B1330" s="117" t="s">
        <v>2658</v>
      </c>
      <c r="C1330" s="115" t="s">
        <v>149</v>
      </c>
      <c r="D1330" s="116">
        <v>1655.63</v>
      </c>
      <c r="E1330" s="116">
        <v>71.14</v>
      </c>
      <c r="F1330" s="116">
        <v>1726.77</v>
      </c>
      <c r="G1330" s="100">
        <f t="shared" si="20"/>
        <v>9</v>
      </c>
    </row>
    <row r="1331" spans="1:7" ht="30" x14ac:dyDescent="0.2">
      <c r="A1331" s="113" t="s">
        <v>2659</v>
      </c>
      <c r="B1331" s="114" t="s">
        <v>2660</v>
      </c>
      <c r="C1331" s="115" t="s">
        <v>149</v>
      </c>
      <c r="D1331" s="116">
        <v>1422.04</v>
      </c>
      <c r="E1331" s="116">
        <v>71.14</v>
      </c>
      <c r="F1331" s="116">
        <v>1493.18</v>
      </c>
      <c r="G1331" s="100">
        <f t="shared" si="20"/>
        <v>9</v>
      </c>
    </row>
    <row r="1332" spans="1:7" x14ac:dyDescent="0.2">
      <c r="A1332" s="113" t="s">
        <v>2661</v>
      </c>
      <c r="B1332" s="114" t="s">
        <v>2662</v>
      </c>
      <c r="C1332" s="115" t="s">
        <v>149</v>
      </c>
      <c r="D1332" s="116">
        <v>996.25</v>
      </c>
      <c r="E1332" s="116">
        <v>47.28</v>
      </c>
      <c r="F1332" s="116">
        <v>1043.53</v>
      </c>
      <c r="G1332" s="100">
        <f t="shared" si="20"/>
        <v>9</v>
      </c>
    </row>
    <row r="1333" spans="1:7" x14ac:dyDescent="0.2">
      <c r="A1333" s="113" t="s">
        <v>2663</v>
      </c>
      <c r="B1333" s="114" t="s">
        <v>2664</v>
      </c>
      <c r="C1333" s="115" t="s">
        <v>149</v>
      </c>
      <c r="D1333" s="116">
        <v>743.74</v>
      </c>
      <c r="E1333" s="116">
        <v>57.93</v>
      </c>
      <c r="F1333" s="116">
        <v>801.67</v>
      </c>
      <c r="G1333" s="100">
        <f t="shared" si="20"/>
        <v>9</v>
      </c>
    </row>
    <row r="1334" spans="1:7" ht="30" x14ac:dyDescent="0.2">
      <c r="A1334" s="113" t="s">
        <v>2665</v>
      </c>
      <c r="B1334" s="114" t="s">
        <v>2666</v>
      </c>
      <c r="C1334" s="115" t="s">
        <v>149</v>
      </c>
      <c r="D1334" s="116">
        <v>1663.65</v>
      </c>
      <c r="E1334" s="116">
        <v>47.28</v>
      </c>
      <c r="F1334" s="116">
        <v>1710.93</v>
      </c>
      <c r="G1334" s="100">
        <f t="shared" si="20"/>
        <v>9</v>
      </c>
    </row>
    <row r="1335" spans="1:7" ht="30" x14ac:dyDescent="0.2">
      <c r="A1335" s="113" t="s">
        <v>2667</v>
      </c>
      <c r="B1335" s="114" t="s">
        <v>2668</v>
      </c>
      <c r="C1335" s="115" t="s">
        <v>149</v>
      </c>
      <c r="D1335" s="116">
        <v>1289.71</v>
      </c>
      <c r="E1335" s="116">
        <v>47.28</v>
      </c>
      <c r="F1335" s="116">
        <v>1336.99</v>
      </c>
      <c r="G1335" s="100">
        <f t="shared" si="20"/>
        <v>9</v>
      </c>
    </row>
    <row r="1336" spans="1:7" x14ac:dyDescent="0.2">
      <c r="A1336" s="113" t="s">
        <v>2669</v>
      </c>
      <c r="B1336" s="114" t="s">
        <v>2670</v>
      </c>
      <c r="C1336" s="115" t="s">
        <v>149</v>
      </c>
      <c r="D1336" s="116">
        <v>1609.77</v>
      </c>
      <c r="E1336" s="116">
        <v>23.74</v>
      </c>
      <c r="F1336" s="116">
        <v>1633.51</v>
      </c>
      <c r="G1336" s="100">
        <f t="shared" si="20"/>
        <v>9</v>
      </c>
    </row>
    <row r="1337" spans="1:7" x14ac:dyDescent="0.2">
      <c r="A1337" s="113" t="s">
        <v>2671</v>
      </c>
      <c r="B1337" s="114" t="s">
        <v>2672</v>
      </c>
      <c r="C1337" s="115" t="s">
        <v>149</v>
      </c>
      <c r="D1337" s="116">
        <v>300.67</v>
      </c>
      <c r="E1337" s="116">
        <v>37.4</v>
      </c>
      <c r="F1337" s="116">
        <v>338.07</v>
      </c>
      <c r="G1337" s="100">
        <f t="shared" si="20"/>
        <v>9</v>
      </c>
    </row>
    <row r="1338" spans="1:7" ht="30" x14ac:dyDescent="0.2">
      <c r="A1338" s="113" t="s">
        <v>2673</v>
      </c>
      <c r="B1338" s="114" t="s">
        <v>2674</v>
      </c>
      <c r="C1338" s="115" t="s">
        <v>149</v>
      </c>
      <c r="D1338" s="116">
        <v>636.79999999999995</v>
      </c>
      <c r="E1338" s="116">
        <v>71.14</v>
      </c>
      <c r="F1338" s="116">
        <v>707.94</v>
      </c>
      <c r="G1338" s="100">
        <f t="shared" si="20"/>
        <v>9</v>
      </c>
    </row>
    <row r="1339" spans="1:7" ht="30" x14ac:dyDescent="0.2">
      <c r="A1339" s="113" t="s">
        <v>2675</v>
      </c>
      <c r="B1339" s="114" t="s">
        <v>2676</v>
      </c>
      <c r="C1339" s="115" t="s">
        <v>149</v>
      </c>
      <c r="D1339" s="116">
        <v>1328.74</v>
      </c>
      <c r="E1339" s="116">
        <v>112.9</v>
      </c>
      <c r="F1339" s="116">
        <v>1441.64</v>
      </c>
      <c r="G1339" s="100">
        <f t="shared" si="20"/>
        <v>9</v>
      </c>
    </row>
    <row r="1340" spans="1:7" ht="30" x14ac:dyDescent="0.2">
      <c r="A1340" s="113" t="s">
        <v>2677</v>
      </c>
      <c r="B1340" s="114" t="s">
        <v>2678</v>
      </c>
      <c r="C1340" s="115" t="s">
        <v>149</v>
      </c>
      <c r="D1340" s="116">
        <v>5538.34</v>
      </c>
      <c r="E1340" s="116">
        <v>139.34</v>
      </c>
      <c r="F1340" s="116">
        <v>5677.68</v>
      </c>
      <c r="G1340" s="100">
        <f t="shared" si="20"/>
        <v>9</v>
      </c>
    </row>
    <row r="1341" spans="1:7" ht="30" x14ac:dyDescent="0.2">
      <c r="A1341" s="113" t="s">
        <v>2679</v>
      </c>
      <c r="B1341" s="114" t="s">
        <v>2680</v>
      </c>
      <c r="C1341" s="115" t="s">
        <v>149</v>
      </c>
      <c r="D1341" s="116">
        <v>915.6</v>
      </c>
      <c r="E1341" s="116">
        <v>50.71</v>
      </c>
      <c r="F1341" s="116">
        <v>966.31</v>
      </c>
      <c r="G1341" s="100">
        <f t="shared" si="20"/>
        <v>9</v>
      </c>
    </row>
    <row r="1342" spans="1:7" ht="30" x14ac:dyDescent="0.2">
      <c r="A1342" s="113" t="s">
        <v>2681</v>
      </c>
      <c r="B1342" s="114" t="s">
        <v>2682</v>
      </c>
      <c r="C1342" s="115" t="s">
        <v>149</v>
      </c>
      <c r="D1342" s="116">
        <v>1821.31</v>
      </c>
      <c r="E1342" s="116">
        <v>54.03</v>
      </c>
      <c r="F1342" s="116">
        <v>1875.34</v>
      </c>
      <c r="G1342" s="100">
        <f t="shared" si="20"/>
        <v>9</v>
      </c>
    </row>
    <row r="1343" spans="1:7" ht="30" x14ac:dyDescent="0.2">
      <c r="A1343" s="113" t="s">
        <v>2683</v>
      </c>
      <c r="B1343" s="114" t="s">
        <v>2684</v>
      </c>
      <c r="C1343" s="115" t="s">
        <v>149</v>
      </c>
      <c r="D1343" s="116">
        <v>663.27</v>
      </c>
      <c r="E1343" s="116">
        <v>71.14</v>
      </c>
      <c r="F1343" s="116">
        <v>734.41</v>
      </c>
      <c r="G1343" s="100">
        <f t="shared" si="20"/>
        <v>9</v>
      </c>
    </row>
    <row r="1344" spans="1:7" x14ac:dyDescent="0.2">
      <c r="A1344" s="113" t="s">
        <v>2685</v>
      </c>
      <c r="B1344" s="114" t="s">
        <v>2686</v>
      </c>
      <c r="C1344" s="115"/>
      <c r="D1344" s="116"/>
      <c r="E1344" s="116"/>
      <c r="F1344" s="116"/>
      <c r="G1344" s="100">
        <f t="shared" si="20"/>
        <v>5</v>
      </c>
    </row>
    <row r="1345" spans="1:7" ht="30" x14ac:dyDescent="0.2">
      <c r="A1345" s="113" t="s">
        <v>2687</v>
      </c>
      <c r="B1345" s="114" t="s">
        <v>2688</v>
      </c>
      <c r="C1345" s="115" t="s">
        <v>205</v>
      </c>
      <c r="D1345" s="116">
        <v>846.03</v>
      </c>
      <c r="E1345" s="116">
        <v>37.4</v>
      </c>
      <c r="F1345" s="116">
        <v>883.43</v>
      </c>
      <c r="G1345" s="100">
        <f t="shared" si="20"/>
        <v>9</v>
      </c>
    </row>
    <row r="1346" spans="1:7" x14ac:dyDescent="0.2">
      <c r="A1346" s="113" t="s">
        <v>2689</v>
      </c>
      <c r="B1346" s="114" t="s">
        <v>2690</v>
      </c>
      <c r="C1346" s="115" t="s">
        <v>205</v>
      </c>
      <c r="D1346" s="116">
        <v>745.56</v>
      </c>
      <c r="E1346" s="116">
        <v>14.96</v>
      </c>
      <c r="F1346" s="116">
        <v>760.52</v>
      </c>
      <c r="G1346" s="100">
        <f t="shared" si="20"/>
        <v>9</v>
      </c>
    </row>
    <row r="1347" spans="1:7" x14ac:dyDescent="0.2">
      <c r="A1347" s="113" t="s">
        <v>2691</v>
      </c>
      <c r="B1347" s="114" t="s">
        <v>2692</v>
      </c>
      <c r="C1347" s="115" t="s">
        <v>205</v>
      </c>
      <c r="D1347" s="116">
        <v>1197.67</v>
      </c>
      <c r="E1347" s="116">
        <v>37.4</v>
      </c>
      <c r="F1347" s="116">
        <v>1235.07</v>
      </c>
      <c r="G1347" s="100">
        <f t="shared" si="20"/>
        <v>9</v>
      </c>
    </row>
    <row r="1348" spans="1:7" x14ac:dyDescent="0.2">
      <c r="A1348" s="113" t="s">
        <v>2693</v>
      </c>
      <c r="B1348" s="114" t="s">
        <v>2694</v>
      </c>
      <c r="C1348" s="115" t="s">
        <v>149</v>
      </c>
      <c r="D1348" s="116">
        <v>1348.31</v>
      </c>
      <c r="E1348" s="116">
        <v>74.8</v>
      </c>
      <c r="F1348" s="116">
        <v>1423.11</v>
      </c>
      <c r="G1348" s="100">
        <f t="shared" si="20"/>
        <v>9</v>
      </c>
    </row>
    <row r="1349" spans="1:7" ht="30" x14ac:dyDescent="0.2">
      <c r="A1349" s="113" t="s">
        <v>2695</v>
      </c>
      <c r="B1349" s="114" t="s">
        <v>2696</v>
      </c>
      <c r="C1349" s="115" t="s">
        <v>149</v>
      </c>
      <c r="D1349" s="116">
        <v>1029.7</v>
      </c>
      <c r="E1349" s="116">
        <v>12.34</v>
      </c>
      <c r="F1349" s="116">
        <v>1042.04</v>
      </c>
      <c r="G1349" s="100">
        <f t="shared" si="20"/>
        <v>9</v>
      </c>
    </row>
    <row r="1350" spans="1:7" ht="30" x14ac:dyDescent="0.2">
      <c r="A1350" s="113" t="s">
        <v>2697</v>
      </c>
      <c r="B1350" s="114" t="s">
        <v>2698</v>
      </c>
      <c r="C1350" s="115" t="s">
        <v>149</v>
      </c>
      <c r="D1350" s="116">
        <v>820.09</v>
      </c>
      <c r="E1350" s="116">
        <v>37.4</v>
      </c>
      <c r="F1350" s="116">
        <v>857.49</v>
      </c>
      <c r="G1350" s="100">
        <f t="shared" si="20"/>
        <v>9</v>
      </c>
    </row>
    <row r="1351" spans="1:7" ht="30" x14ac:dyDescent="0.2">
      <c r="A1351" s="113" t="s">
        <v>2699</v>
      </c>
      <c r="B1351" s="114" t="s">
        <v>2700</v>
      </c>
      <c r="C1351" s="115" t="s">
        <v>149</v>
      </c>
      <c r="D1351" s="116">
        <v>1235.6500000000001</v>
      </c>
      <c r="E1351" s="116">
        <v>23.74</v>
      </c>
      <c r="F1351" s="116">
        <v>1259.3900000000001</v>
      </c>
      <c r="G1351" s="100">
        <f t="shared" si="20"/>
        <v>9</v>
      </c>
    </row>
    <row r="1352" spans="1:7" ht="30" x14ac:dyDescent="0.2">
      <c r="A1352" s="113" t="s">
        <v>2701</v>
      </c>
      <c r="B1352" s="114" t="s">
        <v>2702</v>
      </c>
      <c r="C1352" s="115" t="s">
        <v>149</v>
      </c>
      <c r="D1352" s="116">
        <v>615.13</v>
      </c>
      <c r="E1352" s="116">
        <v>47.28</v>
      </c>
      <c r="F1352" s="116">
        <v>662.41</v>
      </c>
      <c r="G1352" s="100">
        <f t="shared" si="20"/>
        <v>9</v>
      </c>
    </row>
    <row r="1353" spans="1:7" x14ac:dyDescent="0.2">
      <c r="A1353" s="113" t="s">
        <v>2703</v>
      </c>
      <c r="B1353" s="114" t="s">
        <v>2704</v>
      </c>
      <c r="C1353" s="115" t="s">
        <v>205</v>
      </c>
      <c r="D1353" s="116">
        <v>186.53</v>
      </c>
      <c r="E1353" s="116">
        <v>18.71</v>
      </c>
      <c r="F1353" s="116">
        <v>205.24</v>
      </c>
      <c r="G1353" s="100">
        <f t="shared" si="20"/>
        <v>9</v>
      </c>
    </row>
    <row r="1354" spans="1:7" x14ac:dyDescent="0.2">
      <c r="A1354" s="113" t="s">
        <v>2705</v>
      </c>
      <c r="B1354" s="114" t="s">
        <v>2706</v>
      </c>
      <c r="C1354" s="115" t="s">
        <v>205</v>
      </c>
      <c r="D1354" s="116">
        <v>231.91</v>
      </c>
      <c r="E1354" s="116">
        <v>18.71</v>
      </c>
      <c r="F1354" s="116">
        <v>250.62</v>
      </c>
      <c r="G1354" s="100">
        <f t="shared" ref="G1354:G1417" si="21">LEN(A1354)</f>
        <v>9</v>
      </c>
    </row>
    <row r="1355" spans="1:7" ht="30" x14ac:dyDescent="0.2">
      <c r="A1355" s="113" t="s">
        <v>2707</v>
      </c>
      <c r="B1355" s="114" t="s">
        <v>2708</v>
      </c>
      <c r="C1355" s="115" t="s">
        <v>149</v>
      </c>
      <c r="D1355" s="116">
        <v>1295.6300000000001</v>
      </c>
      <c r="E1355" s="116">
        <v>54.27</v>
      </c>
      <c r="F1355" s="116">
        <v>1349.9</v>
      </c>
      <c r="G1355" s="100">
        <f t="shared" si="21"/>
        <v>9</v>
      </c>
    </row>
    <row r="1356" spans="1:7" ht="30" x14ac:dyDescent="0.2">
      <c r="A1356" s="113" t="s">
        <v>2709</v>
      </c>
      <c r="B1356" s="114" t="s">
        <v>2710</v>
      </c>
      <c r="C1356" s="115" t="s">
        <v>149</v>
      </c>
      <c r="D1356" s="116">
        <v>1226.1400000000001</v>
      </c>
      <c r="E1356" s="116">
        <v>23.74</v>
      </c>
      <c r="F1356" s="116">
        <v>1249.8800000000001</v>
      </c>
      <c r="G1356" s="100">
        <f t="shared" si="21"/>
        <v>9</v>
      </c>
    </row>
    <row r="1357" spans="1:7" ht="30" x14ac:dyDescent="0.2">
      <c r="A1357" s="113" t="s">
        <v>2711</v>
      </c>
      <c r="B1357" s="114" t="s">
        <v>2712</v>
      </c>
      <c r="C1357" s="115" t="s">
        <v>149</v>
      </c>
      <c r="D1357" s="116">
        <v>992.62</v>
      </c>
      <c r="E1357" s="116">
        <v>47.28</v>
      </c>
      <c r="F1357" s="116">
        <v>1039.9000000000001</v>
      </c>
      <c r="G1357" s="100">
        <f t="shared" si="21"/>
        <v>9</v>
      </c>
    </row>
    <row r="1358" spans="1:7" ht="30" x14ac:dyDescent="0.2">
      <c r="A1358" s="113" t="s">
        <v>2713</v>
      </c>
      <c r="B1358" s="114" t="s">
        <v>2714</v>
      </c>
      <c r="C1358" s="115" t="s">
        <v>149</v>
      </c>
      <c r="D1358" s="116">
        <v>792</v>
      </c>
      <c r="E1358" s="116">
        <v>14.96</v>
      </c>
      <c r="F1358" s="116">
        <v>806.96</v>
      </c>
      <c r="G1358" s="100">
        <f t="shared" si="21"/>
        <v>9</v>
      </c>
    </row>
    <row r="1359" spans="1:7" ht="30" x14ac:dyDescent="0.2">
      <c r="A1359" s="113" t="s">
        <v>2715</v>
      </c>
      <c r="B1359" s="114" t="s">
        <v>2716</v>
      </c>
      <c r="C1359" s="115" t="s">
        <v>149</v>
      </c>
      <c r="D1359" s="116">
        <v>575.54</v>
      </c>
      <c r="E1359" s="116"/>
      <c r="F1359" s="116">
        <v>575.54</v>
      </c>
      <c r="G1359" s="100">
        <f t="shared" si="21"/>
        <v>9</v>
      </c>
    </row>
    <row r="1360" spans="1:7" x14ac:dyDescent="0.2">
      <c r="A1360" s="113" t="s">
        <v>2717</v>
      </c>
      <c r="B1360" s="114" t="s">
        <v>2718</v>
      </c>
      <c r="C1360" s="115"/>
      <c r="D1360" s="116"/>
      <c r="E1360" s="116"/>
      <c r="F1360" s="116"/>
      <c r="G1360" s="100">
        <f t="shared" si="21"/>
        <v>5</v>
      </c>
    </row>
    <row r="1361" spans="1:7" ht="30" x14ac:dyDescent="0.2">
      <c r="A1361" s="113" t="s">
        <v>2719</v>
      </c>
      <c r="B1361" s="114" t="s">
        <v>2720</v>
      </c>
      <c r="C1361" s="115" t="s">
        <v>149</v>
      </c>
      <c r="D1361" s="116">
        <v>2870.4</v>
      </c>
      <c r="E1361" s="116">
        <v>52.69</v>
      </c>
      <c r="F1361" s="116">
        <v>2923.09</v>
      </c>
      <c r="G1361" s="100">
        <f t="shared" si="21"/>
        <v>9</v>
      </c>
    </row>
    <row r="1362" spans="1:7" ht="30" x14ac:dyDescent="0.2">
      <c r="A1362" s="113" t="s">
        <v>2721</v>
      </c>
      <c r="B1362" s="114" t="s">
        <v>2722</v>
      </c>
      <c r="C1362" s="115" t="s">
        <v>149</v>
      </c>
      <c r="D1362" s="116">
        <v>1732.36</v>
      </c>
      <c r="E1362" s="116">
        <v>52.69</v>
      </c>
      <c r="F1362" s="116">
        <v>1785.05</v>
      </c>
      <c r="G1362" s="100">
        <f t="shared" si="21"/>
        <v>9</v>
      </c>
    </row>
    <row r="1363" spans="1:7" ht="30" x14ac:dyDescent="0.2">
      <c r="A1363" s="113" t="s">
        <v>2723</v>
      </c>
      <c r="B1363" s="114" t="s">
        <v>2724</v>
      </c>
      <c r="C1363" s="115" t="s">
        <v>149</v>
      </c>
      <c r="D1363" s="116">
        <v>1870.39</v>
      </c>
      <c r="E1363" s="116">
        <v>52.69</v>
      </c>
      <c r="F1363" s="116">
        <v>1923.08</v>
      </c>
      <c r="G1363" s="100">
        <f t="shared" si="21"/>
        <v>9</v>
      </c>
    </row>
    <row r="1364" spans="1:7" ht="30" x14ac:dyDescent="0.2">
      <c r="A1364" s="113" t="s">
        <v>2725</v>
      </c>
      <c r="B1364" s="114" t="s">
        <v>2726</v>
      </c>
      <c r="C1364" s="115" t="s">
        <v>149</v>
      </c>
      <c r="D1364" s="116">
        <v>2823.06</v>
      </c>
      <c r="E1364" s="116">
        <v>52.69</v>
      </c>
      <c r="F1364" s="116">
        <v>2875.75</v>
      </c>
      <c r="G1364" s="100">
        <f t="shared" si="21"/>
        <v>9</v>
      </c>
    </row>
    <row r="1365" spans="1:7" ht="30" x14ac:dyDescent="0.2">
      <c r="A1365" s="113" t="s">
        <v>2727</v>
      </c>
      <c r="B1365" s="114" t="s">
        <v>2728</v>
      </c>
      <c r="C1365" s="115" t="s">
        <v>149</v>
      </c>
      <c r="D1365" s="116">
        <v>2249.23</v>
      </c>
      <c r="E1365" s="116">
        <v>96.54</v>
      </c>
      <c r="F1365" s="116">
        <v>2345.77</v>
      </c>
      <c r="G1365" s="100">
        <f t="shared" si="21"/>
        <v>9</v>
      </c>
    </row>
    <row r="1366" spans="1:7" ht="30" x14ac:dyDescent="0.2">
      <c r="A1366" s="113" t="s">
        <v>2729</v>
      </c>
      <c r="B1366" s="114" t="s">
        <v>2730</v>
      </c>
      <c r="C1366" s="115" t="s">
        <v>149</v>
      </c>
      <c r="D1366" s="116">
        <v>3380.02</v>
      </c>
      <c r="E1366" s="116">
        <v>96.54</v>
      </c>
      <c r="F1366" s="116">
        <v>3476.56</v>
      </c>
      <c r="G1366" s="100">
        <f t="shared" si="21"/>
        <v>9</v>
      </c>
    </row>
    <row r="1367" spans="1:7" ht="45" x14ac:dyDescent="0.2">
      <c r="A1367" s="113" t="s">
        <v>2731</v>
      </c>
      <c r="B1367" s="114" t="s">
        <v>2732</v>
      </c>
      <c r="C1367" s="115" t="s">
        <v>149</v>
      </c>
      <c r="D1367" s="116">
        <v>2754.64</v>
      </c>
      <c r="E1367" s="116">
        <v>96.54</v>
      </c>
      <c r="F1367" s="116">
        <v>2851.18</v>
      </c>
      <c r="G1367" s="100">
        <f t="shared" si="21"/>
        <v>9</v>
      </c>
    </row>
    <row r="1368" spans="1:7" ht="30" x14ac:dyDescent="0.2">
      <c r="A1368" s="113" t="s">
        <v>2733</v>
      </c>
      <c r="B1368" s="114" t="s">
        <v>2734</v>
      </c>
      <c r="C1368" s="115" t="s">
        <v>149</v>
      </c>
      <c r="D1368" s="116">
        <v>3433.44</v>
      </c>
      <c r="E1368" s="116">
        <v>96.54</v>
      </c>
      <c r="F1368" s="116">
        <v>3529.98</v>
      </c>
      <c r="G1368" s="100">
        <f t="shared" si="21"/>
        <v>9</v>
      </c>
    </row>
    <row r="1369" spans="1:7" ht="30" x14ac:dyDescent="0.2">
      <c r="A1369" s="113" t="s">
        <v>2735</v>
      </c>
      <c r="B1369" s="114" t="s">
        <v>2736</v>
      </c>
      <c r="C1369" s="115" t="s">
        <v>149</v>
      </c>
      <c r="D1369" s="116">
        <v>2146.66</v>
      </c>
      <c r="E1369" s="116">
        <v>52.69</v>
      </c>
      <c r="F1369" s="116">
        <v>2199.35</v>
      </c>
      <c r="G1369" s="100">
        <f t="shared" si="21"/>
        <v>9</v>
      </c>
    </row>
    <row r="1370" spans="1:7" ht="30" x14ac:dyDescent="0.2">
      <c r="A1370" s="113" t="s">
        <v>2737</v>
      </c>
      <c r="B1370" s="114" t="s">
        <v>2738</v>
      </c>
      <c r="C1370" s="115" t="s">
        <v>149</v>
      </c>
      <c r="D1370" s="116">
        <v>2117.61</v>
      </c>
      <c r="E1370" s="116">
        <v>52.69</v>
      </c>
      <c r="F1370" s="116">
        <v>2170.3000000000002</v>
      </c>
      <c r="G1370" s="100">
        <f t="shared" si="21"/>
        <v>9</v>
      </c>
    </row>
    <row r="1371" spans="1:7" ht="30" x14ac:dyDescent="0.2">
      <c r="A1371" s="113" t="s">
        <v>2739</v>
      </c>
      <c r="B1371" s="114" t="s">
        <v>2740</v>
      </c>
      <c r="C1371" s="115" t="s">
        <v>149</v>
      </c>
      <c r="D1371" s="116">
        <v>3250.36</v>
      </c>
      <c r="E1371" s="116">
        <v>52.69</v>
      </c>
      <c r="F1371" s="116">
        <v>3303.05</v>
      </c>
      <c r="G1371" s="100">
        <f t="shared" si="21"/>
        <v>9</v>
      </c>
    </row>
    <row r="1372" spans="1:7" ht="30" x14ac:dyDescent="0.2">
      <c r="A1372" s="113" t="s">
        <v>2741</v>
      </c>
      <c r="B1372" s="114" t="s">
        <v>2742</v>
      </c>
      <c r="C1372" s="115" t="s">
        <v>149</v>
      </c>
      <c r="D1372" s="116">
        <v>2699.64</v>
      </c>
      <c r="E1372" s="116">
        <v>96.54</v>
      </c>
      <c r="F1372" s="116">
        <v>2796.18</v>
      </c>
      <c r="G1372" s="100">
        <f t="shared" si="21"/>
        <v>9</v>
      </c>
    </row>
    <row r="1373" spans="1:7" ht="30" x14ac:dyDescent="0.2">
      <c r="A1373" s="113" t="s">
        <v>2743</v>
      </c>
      <c r="B1373" s="114" t="s">
        <v>2744</v>
      </c>
      <c r="C1373" s="115" t="s">
        <v>149</v>
      </c>
      <c r="D1373" s="116">
        <v>3831.49</v>
      </c>
      <c r="E1373" s="116">
        <v>96.54</v>
      </c>
      <c r="F1373" s="116">
        <v>3928.03</v>
      </c>
      <c r="G1373" s="100">
        <f t="shared" si="21"/>
        <v>9</v>
      </c>
    </row>
    <row r="1374" spans="1:7" ht="45" x14ac:dyDescent="0.2">
      <c r="A1374" s="113" t="s">
        <v>2745</v>
      </c>
      <c r="B1374" s="114" t="s">
        <v>2746</v>
      </c>
      <c r="C1374" s="115" t="s">
        <v>149</v>
      </c>
      <c r="D1374" s="116">
        <v>2947.7</v>
      </c>
      <c r="E1374" s="116">
        <v>96.54</v>
      </c>
      <c r="F1374" s="116">
        <v>3044.24</v>
      </c>
      <c r="G1374" s="100">
        <f t="shared" si="21"/>
        <v>9</v>
      </c>
    </row>
    <row r="1375" spans="1:7" ht="45" x14ac:dyDescent="0.2">
      <c r="A1375" s="113" t="s">
        <v>2747</v>
      </c>
      <c r="B1375" s="114" t="s">
        <v>2748</v>
      </c>
      <c r="C1375" s="115" t="s">
        <v>149</v>
      </c>
      <c r="D1375" s="116">
        <v>3873.01</v>
      </c>
      <c r="E1375" s="116">
        <v>96.54</v>
      </c>
      <c r="F1375" s="116">
        <v>3969.55</v>
      </c>
      <c r="G1375" s="100">
        <f t="shared" si="21"/>
        <v>9</v>
      </c>
    </row>
    <row r="1376" spans="1:7" ht="30" x14ac:dyDescent="0.2">
      <c r="A1376" s="113" t="s">
        <v>2749</v>
      </c>
      <c r="B1376" s="114" t="s">
        <v>2750</v>
      </c>
      <c r="C1376" s="115" t="s">
        <v>149</v>
      </c>
      <c r="D1376" s="116">
        <v>3924.25</v>
      </c>
      <c r="E1376" s="116">
        <v>96.54</v>
      </c>
      <c r="F1376" s="116">
        <v>4020.79</v>
      </c>
      <c r="G1376" s="100">
        <f t="shared" si="21"/>
        <v>9</v>
      </c>
    </row>
    <row r="1377" spans="1:7" ht="30" x14ac:dyDescent="0.2">
      <c r="A1377" s="113" t="s">
        <v>2751</v>
      </c>
      <c r="B1377" s="114" t="s">
        <v>2752</v>
      </c>
      <c r="C1377" s="115" t="s">
        <v>149</v>
      </c>
      <c r="D1377" s="116">
        <v>3818.4</v>
      </c>
      <c r="E1377" s="116">
        <v>52.69</v>
      </c>
      <c r="F1377" s="116">
        <v>3871.09</v>
      </c>
      <c r="G1377" s="100">
        <f t="shared" si="21"/>
        <v>9</v>
      </c>
    </row>
    <row r="1378" spans="1:7" ht="30" x14ac:dyDescent="0.2">
      <c r="A1378" s="113" t="s">
        <v>2753</v>
      </c>
      <c r="B1378" s="114" t="s">
        <v>2754</v>
      </c>
      <c r="C1378" s="115" t="s">
        <v>149</v>
      </c>
      <c r="D1378" s="116">
        <v>3188.09</v>
      </c>
      <c r="E1378" s="116">
        <v>52.69</v>
      </c>
      <c r="F1378" s="116">
        <v>3240.78</v>
      </c>
      <c r="G1378" s="100">
        <f t="shared" si="21"/>
        <v>9</v>
      </c>
    </row>
    <row r="1379" spans="1:7" ht="30" x14ac:dyDescent="0.2">
      <c r="A1379" s="113" t="s">
        <v>2755</v>
      </c>
      <c r="B1379" s="114" t="s">
        <v>2756</v>
      </c>
      <c r="C1379" s="115" t="s">
        <v>149</v>
      </c>
      <c r="D1379" s="116">
        <v>4021.22</v>
      </c>
      <c r="E1379" s="116">
        <v>52.69</v>
      </c>
      <c r="F1379" s="116">
        <v>4073.91</v>
      </c>
      <c r="G1379" s="100">
        <f t="shared" si="21"/>
        <v>9</v>
      </c>
    </row>
    <row r="1380" spans="1:7" ht="30" x14ac:dyDescent="0.2">
      <c r="A1380" s="113" t="s">
        <v>2757</v>
      </c>
      <c r="B1380" s="114" t="s">
        <v>2758</v>
      </c>
      <c r="C1380" s="115" t="s">
        <v>149</v>
      </c>
      <c r="D1380" s="116">
        <v>2930.71</v>
      </c>
      <c r="E1380" s="116">
        <v>211.46</v>
      </c>
      <c r="F1380" s="116">
        <v>3142.17</v>
      </c>
      <c r="G1380" s="100">
        <f t="shared" si="21"/>
        <v>9</v>
      </c>
    </row>
    <row r="1381" spans="1:7" ht="30" x14ac:dyDescent="0.2">
      <c r="A1381" s="113" t="s">
        <v>2759</v>
      </c>
      <c r="B1381" s="114" t="s">
        <v>2760</v>
      </c>
      <c r="C1381" s="115" t="s">
        <v>149</v>
      </c>
      <c r="D1381" s="116">
        <v>2427.1799999999998</v>
      </c>
      <c r="E1381" s="116">
        <v>52.69</v>
      </c>
      <c r="F1381" s="116">
        <v>2479.87</v>
      </c>
      <c r="G1381" s="100">
        <f t="shared" si="21"/>
        <v>9</v>
      </c>
    </row>
    <row r="1382" spans="1:7" ht="30" x14ac:dyDescent="0.2">
      <c r="A1382" s="113" t="s">
        <v>2761</v>
      </c>
      <c r="B1382" s="114" t="s">
        <v>2762</v>
      </c>
      <c r="C1382" s="115" t="s">
        <v>149</v>
      </c>
      <c r="D1382" s="116">
        <v>1509.08</v>
      </c>
      <c r="E1382" s="116">
        <v>52.69</v>
      </c>
      <c r="F1382" s="116">
        <v>1561.77</v>
      </c>
      <c r="G1382" s="100">
        <f t="shared" si="21"/>
        <v>9</v>
      </c>
    </row>
    <row r="1383" spans="1:7" ht="30" x14ac:dyDescent="0.2">
      <c r="A1383" s="113" t="s">
        <v>2763</v>
      </c>
      <c r="B1383" s="114" t="s">
        <v>2764</v>
      </c>
      <c r="C1383" s="115" t="s">
        <v>149</v>
      </c>
      <c r="D1383" s="116">
        <v>2483.5700000000002</v>
      </c>
      <c r="E1383" s="116">
        <v>52.69</v>
      </c>
      <c r="F1383" s="116">
        <v>2536.2600000000002</v>
      </c>
      <c r="G1383" s="100">
        <f t="shared" si="21"/>
        <v>9</v>
      </c>
    </row>
    <row r="1384" spans="1:7" ht="30" x14ac:dyDescent="0.2">
      <c r="A1384" s="113" t="s">
        <v>2765</v>
      </c>
      <c r="B1384" s="114" t="s">
        <v>2766</v>
      </c>
      <c r="C1384" s="115" t="s">
        <v>149</v>
      </c>
      <c r="D1384" s="116">
        <v>2092.44</v>
      </c>
      <c r="E1384" s="116">
        <v>52.69</v>
      </c>
      <c r="F1384" s="116">
        <v>2145.13</v>
      </c>
      <c r="G1384" s="100">
        <f t="shared" si="21"/>
        <v>9</v>
      </c>
    </row>
    <row r="1385" spans="1:7" x14ac:dyDescent="0.2">
      <c r="A1385" s="113" t="s">
        <v>2767</v>
      </c>
      <c r="B1385" s="114" t="s">
        <v>2768</v>
      </c>
      <c r="C1385" s="115"/>
      <c r="D1385" s="116"/>
      <c r="E1385" s="116"/>
      <c r="F1385" s="116"/>
      <c r="G1385" s="100">
        <f t="shared" si="21"/>
        <v>5</v>
      </c>
    </row>
    <row r="1386" spans="1:7" ht="30" x14ac:dyDescent="0.2">
      <c r="A1386" s="113" t="s">
        <v>2769</v>
      </c>
      <c r="B1386" s="114" t="s">
        <v>2770</v>
      </c>
      <c r="C1386" s="115" t="s">
        <v>205</v>
      </c>
      <c r="D1386" s="116">
        <v>1333.1</v>
      </c>
      <c r="E1386" s="116">
        <v>43.85</v>
      </c>
      <c r="F1386" s="116">
        <v>1376.95</v>
      </c>
      <c r="G1386" s="100">
        <f t="shared" si="21"/>
        <v>9</v>
      </c>
    </row>
    <row r="1387" spans="1:7" x14ac:dyDescent="0.2">
      <c r="A1387" s="113" t="s">
        <v>2771</v>
      </c>
      <c r="B1387" s="114" t="s">
        <v>2772</v>
      </c>
      <c r="C1387" s="115"/>
      <c r="D1387" s="116"/>
      <c r="E1387" s="116"/>
      <c r="F1387" s="116"/>
      <c r="G1387" s="100">
        <f t="shared" si="21"/>
        <v>5</v>
      </c>
    </row>
    <row r="1388" spans="1:7" ht="30" x14ac:dyDescent="0.2">
      <c r="A1388" s="113" t="s">
        <v>2773</v>
      </c>
      <c r="B1388" s="114" t="s">
        <v>2774</v>
      </c>
      <c r="C1388" s="115" t="s">
        <v>149</v>
      </c>
      <c r="D1388" s="116">
        <v>767.34</v>
      </c>
      <c r="E1388" s="116">
        <v>37.4</v>
      </c>
      <c r="F1388" s="116">
        <v>804.74</v>
      </c>
      <c r="G1388" s="100">
        <f t="shared" si="21"/>
        <v>9</v>
      </c>
    </row>
    <row r="1389" spans="1:7" ht="30" x14ac:dyDescent="0.2">
      <c r="A1389" s="113" t="s">
        <v>2775</v>
      </c>
      <c r="B1389" s="114" t="s">
        <v>2776</v>
      </c>
      <c r="C1389" s="115" t="s">
        <v>149</v>
      </c>
      <c r="D1389" s="116">
        <v>1050.2</v>
      </c>
      <c r="E1389" s="116">
        <v>105.04</v>
      </c>
      <c r="F1389" s="116">
        <v>1155.24</v>
      </c>
      <c r="G1389" s="100">
        <f t="shared" si="21"/>
        <v>9</v>
      </c>
    </row>
    <row r="1390" spans="1:7" x14ac:dyDescent="0.2">
      <c r="A1390" s="113" t="s">
        <v>2777</v>
      </c>
      <c r="B1390" s="114" t="s">
        <v>2778</v>
      </c>
      <c r="C1390" s="115"/>
      <c r="D1390" s="116"/>
      <c r="E1390" s="116"/>
      <c r="F1390" s="116"/>
      <c r="G1390" s="100">
        <f t="shared" si="21"/>
        <v>5</v>
      </c>
    </row>
    <row r="1391" spans="1:7" ht="30" x14ac:dyDescent="0.2">
      <c r="A1391" s="113" t="s">
        <v>2779</v>
      </c>
      <c r="B1391" s="114" t="s">
        <v>2780</v>
      </c>
      <c r="C1391" s="115" t="s">
        <v>205</v>
      </c>
      <c r="D1391" s="116">
        <v>913.23</v>
      </c>
      <c r="E1391" s="116">
        <v>44.88</v>
      </c>
      <c r="F1391" s="116">
        <v>958.11</v>
      </c>
      <c r="G1391" s="100">
        <f t="shared" si="21"/>
        <v>9</v>
      </c>
    </row>
    <row r="1392" spans="1:7" x14ac:dyDescent="0.2">
      <c r="A1392" s="113" t="s">
        <v>2781</v>
      </c>
      <c r="B1392" s="114" t="s">
        <v>2782</v>
      </c>
      <c r="C1392" s="115" t="s">
        <v>205</v>
      </c>
      <c r="D1392" s="116">
        <v>515.02</v>
      </c>
      <c r="E1392" s="116">
        <v>18.71</v>
      </c>
      <c r="F1392" s="116">
        <v>533.73</v>
      </c>
      <c r="G1392" s="100">
        <f t="shared" si="21"/>
        <v>9</v>
      </c>
    </row>
    <row r="1393" spans="1:7" ht="30" x14ac:dyDescent="0.2">
      <c r="A1393" s="113" t="s">
        <v>2783</v>
      </c>
      <c r="B1393" s="114" t="s">
        <v>2784</v>
      </c>
      <c r="C1393" s="115" t="s">
        <v>205</v>
      </c>
      <c r="D1393" s="116">
        <v>707.84</v>
      </c>
      <c r="E1393" s="116">
        <v>37.4</v>
      </c>
      <c r="F1393" s="116">
        <v>745.24</v>
      </c>
      <c r="G1393" s="100">
        <f t="shared" si="21"/>
        <v>9</v>
      </c>
    </row>
    <row r="1394" spans="1:7" x14ac:dyDescent="0.2">
      <c r="A1394" s="113" t="s">
        <v>2785</v>
      </c>
      <c r="B1394" s="114" t="s">
        <v>2786</v>
      </c>
      <c r="C1394" s="115"/>
      <c r="D1394" s="116"/>
      <c r="E1394" s="116"/>
      <c r="F1394" s="116"/>
      <c r="G1394" s="100">
        <f t="shared" si="21"/>
        <v>5</v>
      </c>
    </row>
    <row r="1395" spans="1:7" x14ac:dyDescent="0.2">
      <c r="A1395" s="113" t="s">
        <v>2787</v>
      </c>
      <c r="B1395" s="114" t="s">
        <v>2788</v>
      </c>
      <c r="C1395" s="115" t="s">
        <v>149</v>
      </c>
      <c r="D1395" s="116"/>
      <c r="E1395" s="116">
        <v>37.4</v>
      </c>
      <c r="F1395" s="116">
        <v>37.4</v>
      </c>
      <c r="G1395" s="100">
        <f t="shared" si="21"/>
        <v>9</v>
      </c>
    </row>
    <row r="1396" spans="1:7" x14ac:dyDescent="0.2">
      <c r="A1396" s="113" t="s">
        <v>2789</v>
      </c>
      <c r="B1396" s="114" t="s">
        <v>2790</v>
      </c>
      <c r="C1396" s="115" t="s">
        <v>205</v>
      </c>
      <c r="D1396" s="116">
        <v>1.64</v>
      </c>
      <c r="E1396" s="116">
        <v>9.73</v>
      </c>
      <c r="F1396" s="116">
        <v>11.37</v>
      </c>
      <c r="G1396" s="100">
        <f t="shared" si="21"/>
        <v>9</v>
      </c>
    </row>
    <row r="1397" spans="1:7" x14ac:dyDescent="0.2">
      <c r="A1397" s="113" t="s">
        <v>2791</v>
      </c>
      <c r="B1397" s="114" t="s">
        <v>2792</v>
      </c>
      <c r="C1397" s="115" t="s">
        <v>205</v>
      </c>
      <c r="D1397" s="116"/>
      <c r="E1397" s="116">
        <v>22.44</v>
      </c>
      <c r="F1397" s="116">
        <v>22.44</v>
      </c>
      <c r="G1397" s="100">
        <f t="shared" si="21"/>
        <v>9</v>
      </c>
    </row>
    <row r="1398" spans="1:7" x14ac:dyDescent="0.2">
      <c r="A1398" s="113" t="s">
        <v>2793</v>
      </c>
      <c r="B1398" s="114" t="s">
        <v>2794</v>
      </c>
      <c r="C1398" s="115" t="s">
        <v>205</v>
      </c>
      <c r="D1398" s="116">
        <v>29.6</v>
      </c>
      <c r="E1398" s="116">
        <v>23.37</v>
      </c>
      <c r="F1398" s="116">
        <v>52.97</v>
      </c>
      <c r="G1398" s="100">
        <f t="shared" si="21"/>
        <v>9</v>
      </c>
    </row>
    <row r="1399" spans="1:7" x14ac:dyDescent="0.2">
      <c r="A1399" s="113" t="s">
        <v>2795</v>
      </c>
      <c r="B1399" s="114" t="s">
        <v>2796</v>
      </c>
      <c r="C1399" s="115" t="s">
        <v>393</v>
      </c>
      <c r="D1399" s="116">
        <v>3562.63</v>
      </c>
      <c r="E1399" s="116">
        <v>87.7</v>
      </c>
      <c r="F1399" s="116">
        <v>3650.33</v>
      </c>
      <c r="G1399" s="100">
        <f t="shared" si="21"/>
        <v>9</v>
      </c>
    </row>
    <row r="1400" spans="1:7" x14ac:dyDescent="0.2">
      <c r="A1400" s="113" t="s">
        <v>2797</v>
      </c>
      <c r="B1400" s="114" t="s">
        <v>2798</v>
      </c>
      <c r="C1400" s="115" t="s">
        <v>205</v>
      </c>
      <c r="D1400" s="116">
        <v>122.06</v>
      </c>
      <c r="E1400" s="116">
        <v>9.73</v>
      </c>
      <c r="F1400" s="116">
        <v>131.79</v>
      </c>
      <c r="G1400" s="100">
        <f t="shared" si="21"/>
        <v>9</v>
      </c>
    </row>
    <row r="1401" spans="1:7" ht="30" x14ac:dyDescent="0.2">
      <c r="A1401" s="113" t="s">
        <v>2799</v>
      </c>
      <c r="B1401" s="114" t="s">
        <v>2800</v>
      </c>
      <c r="C1401" s="115" t="s">
        <v>205</v>
      </c>
      <c r="D1401" s="116">
        <v>405.16</v>
      </c>
      <c r="E1401" s="116">
        <v>9.73</v>
      </c>
      <c r="F1401" s="116">
        <v>414.89</v>
      </c>
      <c r="G1401" s="100">
        <f t="shared" si="21"/>
        <v>9</v>
      </c>
    </row>
    <row r="1402" spans="1:7" x14ac:dyDescent="0.2">
      <c r="A1402" s="113" t="s">
        <v>2801</v>
      </c>
      <c r="B1402" s="114" t="s">
        <v>2802</v>
      </c>
      <c r="C1402" s="115" t="s">
        <v>149</v>
      </c>
      <c r="D1402" s="116">
        <v>280.79000000000002</v>
      </c>
      <c r="E1402" s="116">
        <v>44.88</v>
      </c>
      <c r="F1402" s="116">
        <v>325.67</v>
      </c>
      <c r="G1402" s="100">
        <f t="shared" si="21"/>
        <v>9</v>
      </c>
    </row>
    <row r="1403" spans="1:7" x14ac:dyDescent="0.2">
      <c r="A1403" s="113" t="s">
        <v>2803</v>
      </c>
      <c r="B1403" s="114" t="s">
        <v>2804</v>
      </c>
      <c r="C1403" s="115" t="s">
        <v>149</v>
      </c>
      <c r="D1403" s="116">
        <v>127.5</v>
      </c>
      <c r="E1403" s="116">
        <v>8.14</v>
      </c>
      <c r="F1403" s="116">
        <v>135.63999999999999</v>
      </c>
      <c r="G1403" s="100">
        <f t="shared" si="21"/>
        <v>9</v>
      </c>
    </row>
    <row r="1404" spans="1:7" x14ac:dyDescent="0.2">
      <c r="A1404" s="113" t="s">
        <v>2805</v>
      </c>
      <c r="B1404" s="114" t="s">
        <v>2806</v>
      </c>
      <c r="C1404" s="115" t="s">
        <v>149</v>
      </c>
      <c r="D1404" s="116">
        <v>45.47</v>
      </c>
      <c r="E1404" s="116">
        <v>8.14</v>
      </c>
      <c r="F1404" s="116">
        <v>53.61</v>
      </c>
      <c r="G1404" s="100">
        <f t="shared" si="21"/>
        <v>9</v>
      </c>
    </row>
    <row r="1405" spans="1:7" ht="30" x14ac:dyDescent="0.2">
      <c r="A1405" s="113" t="s">
        <v>2807</v>
      </c>
      <c r="B1405" s="114" t="s">
        <v>2808</v>
      </c>
      <c r="C1405" s="115" t="s">
        <v>149</v>
      </c>
      <c r="D1405" s="116">
        <v>693.57</v>
      </c>
      <c r="E1405" s="116">
        <v>80.11</v>
      </c>
      <c r="F1405" s="116">
        <v>773.68</v>
      </c>
      <c r="G1405" s="100">
        <f t="shared" si="21"/>
        <v>9</v>
      </c>
    </row>
    <row r="1406" spans="1:7" ht="30" x14ac:dyDescent="0.2">
      <c r="A1406" s="113" t="s">
        <v>2809</v>
      </c>
      <c r="B1406" s="114" t="s">
        <v>2810</v>
      </c>
      <c r="C1406" s="115" t="s">
        <v>149</v>
      </c>
      <c r="D1406" s="116">
        <v>1281.27</v>
      </c>
      <c r="E1406" s="116">
        <v>80.11</v>
      </c>
      <c r="F1406" s="116">
        <v>1361.38</v>
      </c>
      <c r="G1406" s="100">
        <f t="shared" si="21"/>
        <v>9</v>
      </c>
    </row>
    <row r="1407" spans="1:7" x14ac:dyDescent="0.2">
      <c r="A1407" s="113" t="s">
        <v>2811</v>
      </c>
      <c r="B1407" s="114" t="s">
        <v>2812</v>
      </c>
      <c r="C1407" s="115"/>
      <c r="D1407" s="116"/>
      <c r="E1407" s="116"/>
      <c r="F1407" s="116"/>
      <c r="G1407" s="100">
        <f t="shared" si="21"/>
        <v>2</v>
      </c>
    </row>
    <row r="1408" spans="1:7" x14ac:dyDescent="0.2">
      <c r="A1408" s="113" t="s">
        <v>2813</v>
      </c>
      <c r="B1408" s="114" t="s">
        <v>2814</v>
      </c>
      <c r="C1408" s="115"/>
      <c r="D1408" s="116"/>
      <c r="E1408" s="116"/>
      <c r="F1408" s="116"/>
      <c r="G1408" s="100">
        <f t="shared" si="21"/>
        <v>5</v>
      </c>
    </row>
    <row r="1409" spans="1:7" x14ac:dyDescent="0.2">
      <c r="A1409" s="113" t="s">
        <v>2815</v>
      </c>
      <c r="B1409" s="114" t="s">
        <v>2816</v>
      </c>
      <c r="C1409" s="115" t="s">
        <v>149</v>
      </c>
      <c r="D1409" s="116">
        <v>789.51</v>
      </c>
      <c r="E1409" s="116">
        <v>56.11</v>
      </c>
      <c r="F1409" s="116">
        <v>845.62</v>
      </c>
      <c r="G1409" s="100">
        <f t="shared" si="21"/>
        <v>9</v>
      </c>
    </row>
    <row r="1410" spans="1:7" x14ac:dyDescent="0.2">
      <c r="A1410" s="113" t="s">
        <v>2817</v>
      </c>
      <c r="B1410" s="114" t="s">
        <v>2818</v>
      </c>
      <c r="C1410" s="115" t="s">
        <v>149</v>
      </c>
      <c r="D1410" s="116">
        <v>379.46</v>
      </c>
      <c r="E1410" s="116">
        <v>56.11</v>
      </c>
      <c r="F1410" s="116">
        <v>435.57</v>
      </c>
      <c r="G1410" s="100">
        <f t="shared" si="21"/>
        <v>9</v>
      </c>
    </row>
    <row r="1411" spans="1:7" x14ac:dyDescent="0.2">
      <c r="A1411" s="113" t="s">
        <v>2819</v>
      </c>
      <c r="B1411" s="114" t="s">
        <v>2820</v>
      </c>
      <c r="C1411" s="115" t="s">
        <v>149</v>
      </c>
      <c r="D1411" s="116">
        <v>1080.9000000000001</v>
      </c>
      <c r="E1411" s="116">
        <v>56.11</v>
      </c>
      <c r="F1411" s="116">
        <v>1137.01</v>
      </c>
      <c r="G1411" s="100">
        <f t="shared" si="21"/>
        <v>9</v>
      </c>
    </row>
    <row r="1412" spans="1:7" x14ac:dyDescent="0.2">
      <c r="A1412" s="113" t="s">
        <v>2821</v>
      </c>
      <c r="B1412" s="114" t="s">
        <v>2822</v>
      </c>
      <c r="C1412" s="115" t="s">
        <v>149</v>
      </c>
      <c r="D1412" s="116">
        <v>792.98</v>
      </c>
      <c r="E1412" s="116">
        <v>56.11</v>
      </c>
      <c r="F1412" s="116">
        <v>849.09</v>
      </c>
      <c r="G1412" s="100">
        <f t="shared" si="21"/>
        <v>9</v>
      </c>
    </row>
    <row r="1413" spans="1:7" x14ac:dyDescent="0.2">
      <c r="A1413" s="113" t="s">
        <v>2823</v>
      </c>
      <c r="B1413" s="114" t="s">
        <v>2824</v>
      </c>
      <c r="C1413" s="115" t="s">
        <v>149</v>
      </c>
      <c r="D1413" s="116">
        <v>808.95</v>
      </c>
      <c r="E1413" s="116">
        <v>56.11</v>
      </c>
      <c r="F1413" s="116">
        <v>865.06</v>
      </c>
      <c r="G1413" s="100">
        <f t="shared" si="21"/>
        <v>9</v>
      </c>
    </row>
    <row r="1414" spans="1:7" x14ac:dyDescent="0.2">
      <c r="A1414" s="113" t="s">
        <v>2825</v>
      </c>
      <c r="B1414" s="114" t="s">
        <v>2826</v>
      </c>
      <c r="C1414" s="115" t="s">
        <v>149</v>
      </c>
      <c r="D1414" s="116">
        <v>413.51</v>
      </c>
      <c r="E1414" s="116">
        <v>56.11</v>
      </c>
      <c r="F1414" s="116">
        <v>469.62</v>
      </c>
      <c r="G1414" s="100">
        <f t="shared" si="21"/>
        <v>9</v>
      </c>
    </row>
    <row r="1415" spans="1:7" x14ac:dyDescent="0.2">
      <c r="A1415" s="113" t="s">
        <v>2827</v>
      </c>
      <c r="B1415" s="114" t="s">
        <v>2828</v>
      </c>
      <c r="C1415" s="115" t="s">
        <v>149</v>
      </c>
      <c r="D1415" s="116">
        <v>930.63</v>
      </c>
      <c r="E1415" s="116">
        <v>56.11</v>
      </c>
      <c r="F1415" s="116">
        <v>986.74</v>
      </c>
      <c r="G1415" s="100">
        <f t="shared" si="21"/>
        <v>9</v>
      </c>
    </row>
    <row r="1416" spans="1:7" x14ac:dyDescent="0.2">
      <c r="A1416" s="113" t="s">
        <v>2829</v>
      </c>
      <c r="B1416" s="114" t="s">
        <v>2830</v>
      </c>
      <c r="C1416" s="115" t="s">
        <v>149</v>
      </c>
      <c r="D1416" s="116">
        <v>650</v>
      </c>
      <c r="E1416" s="116">
        <v>56.11</v>
      </c>
      <c r="F1416" s="116">
        <v>706.11</v>
      </c>
      <c r="G1416" s="100">
        <f t="shared" si="21"/>
        <v>9</v>
      </c>
    </row>
    <row r="1417" spans="1:7" x14ac:dyDescent="0.2">
      <c r="A1417" s="113" t="s">
        <v>2831</v>
      </c>
      <c r="B1417" s="114" t="s">
        <v>2832</v>
      </c>
      <c r="C1417" s="115" t="s">
        <v>149</v>
      </c>
      <c r="D1417" s="116">
        <v>1068.3399999999999</v>
      </c>
      <c r="E1417" s="116">
        <v>56.11</v>
      </c>
      <c r="F1417" s="116">
        <v>1124.45</v>
      </c>
      <c r="G1417" s="100">
        <f t="shared" si="21"/>
        <v>9</v>
      </c>
    </row>
    <row r="1418" spans="1:7" x14ac:dyDescent="0.2">
      <c r="A1418" s="113" t="s">
        <v>2833</v>
      </c>
      <c r="B1418" s="114" t="s">
        <v>2834</v>
      </c>
      <c r="C1418" s="115" t="s">
        <v>149</v>
      </c>
      <c r="D1418" s="116">
        <v>1086.43</v>
      </c>
      <c r="E1418" s="116">
        <v>56.11</v>
      </c>
      <c r="F1418" s="116">
        <v>1142.54</v>
      </c>
      <c r="G1418" s="100">
        <f t="shared" ref="G1418:G1481" si="22">LEN(A1418)</f>
        <v>9</v>
      </c>
    </row>
    <row r="1419" spans="1:7" ht="30" x14ac:dyDescent="0.2">
      <c r="A1419" s="113" t="s">
        <v>2835</v>
      </c>
      <c r="B1419" s="114" t="s">
        <v>2836</v>
      </c>
      <c r="C1419" s="115" t="s">
        <v>149</v>
      </c>
      <c r="D1419" s="116">
        <v>431.26</v>
      </c>
      <c r="E1419" s="116"/>
      <c r="F1419" s="116">
        <v>431.26</v>
      </c>
      <c r="G1419" s="100">
        <f t="shared" si="22"/>
        <v>9</v>
      </c>
    </row>
    <row r="1420" spans="1:7" x14ac:dyDescent="0.2">
      <c r="A1420" s="113" t="s">
        <v>2837</v>
      </c>
      <c r="B1420" s="114" t="s">
        <v>2838</v>
      </c>
      <c r="C1420" s="115" t="s">
        <v>149</v>
      </c>
      <c r="D1420" s="116">
        <v>1010.37</v>
      </c>
      <c r="E1420" s="116">
        <v>43.12</v>
      </c>
      <c r="F1420" s="116">
        <v>1053.49</v>
      </c>
      <c r="G1420" s="100">
        <f t="shared" si="22"/>
        <v>9</v>
      </c>
    </row>
    <row r="1421" spans="1:7" x14ac:dyDescent="0.2">
      <c r="A1421" s="113" t="s">
        <v>2839</v>
      </c>
      <c r="B1421" s="114" t="s">
        <v>2840</v>
      </c>
      <c r="C1421" s="115" t="s">
        <v>149</v>
      </c>
      <c r="D1421" s="116">
        <v>1862.45</v>
      </c>
      <c r="E1421" s="116">
        <v>56.11</v>
      </c>
      <c r="F1421" s="116">
        <v>1918.56</v>
      </c>
      <c r="G1421" s="100">
        <f t="shared" si="22"/>
        <v>9</v>
      </c>
    </row>
    <row r="1422" spans="1:7" x14ac:dyDescent="0.2">
      <c r="A1422" s="113" t="s">
        <v>2841</v>
      </c>
      <c r="B1422" s="114" t="s">
        <v>2842</v>
      </c>
      <c r="C1422" s="115" t="s">
        <v>149</v>
      </c>
      <c r="D1422" s="116">
        <v>1511.47</v>
      </c>
      <c r="E1422" s="116">
        <v>56.11</v>
      </c>
      <c r="F1422" s="116">
        <v>1567.58</v>
      </c>
      <c r="G1422" s="100">
        <f t="shared" si="22"/>
        <v>9</v>
      </c>
    </row>
    <row r="1423" spans="1:7" x14ac:dyDescent="0.2">
      <c r="A1423" s="113" t="s">
        <v>2843</v>
      </c>
      <c r="B1423" s="114" t="s">
        <v>2844</v>
      </c>
      <c r="C1423" s="115" t="s">
        <v>149</v>
      </c>
      <c r="D1423" s="116">
        <v>878.38</v>
      </c>
      <c r="E1423" s="116">
        <v>56.11</v>
      </c>
      <c r="F1423" s="116">
        <v>934.49</v>
      </c>
      <c r="G1423" s="100">
        <f t="shared" si="22"/>
        <v>9</v>
      </c>
    </row>
    <row r="1424" spans="1:7" x14ac:dyDescent="0.2">
      <c r="A1424" s="113" t="s">
        <v>2845</v>
      </c>
      <c r="B1424" s="114" t="s">
        <v>2846</v>
      </c>
      <c r="C1424" s="115" t="s">
        <v>149</v>
      </c>
      <c r="D1424" s="116">
        <v>717.16</v>
      </c>
      <c r="E1424" s="116">
        <v>43.12</v>
      </c>
      <c r="F1424" s="116">
        <v>760.28</v>
      </c>
      <c r="G1424" s="100">
        <f t="shared" si="22"/>
        <v>9</v>
      </c>
    </row>
    <row r="1425" spans="1:7" x14ac:dyDescent="0.2">
      <c r="A1425" s="113" t="s">
        <v>2847</v>
      </c>
      <c r="B1425" s="114" t="s">
        <v>2848</v>
      </c>
      <c r="C1425" s="115" t="s">
        <v>149</v>
      </c>
      <c r="D1425" s="116">
        <v>985.38</v>
      </c>
      <c r="E1425" s="116">
        <v>43.12</v>
      </c>
      <c r="F1425" s="116">
        <v>1028.5</v>
      </c>
      <c r="G1425" s="100">
        <f t="shared" si="22"/>
        <v>9</v>
      </c>
    </row>
    <row r="1426" spans="1:7" x14ac:dyDescent="0.2">
      <c r="A1426" s="113" t="s">
        <v>2849</v>
      </c>
      <c r="B1426" s="114" t="s">
        <v>2850</v>
      </c>
      <c r="C1426" s="115" t="s">
        <v>149</v>
      </c>
      <c r="D1426" s="116">
        <v>763.07</v>
      </c>
      <c r="E1426" s="116">
        <v>32.340000000000003</v>
      </c>
      <c r="F1426" s="116">
        <v>795.41</v>
      </c>
      <c r="G1426" s="100">
        <f t="shared" si="22"/>
        <v>9</v>
      </c>
    </row>
    <row r="1427" spans="1:7" x14ac:dyDescent="0.2">
      <c r="A1427" s="113" t="s">
        <v>2851</v>
      </c>
      <c r="B1427" s="114" t="s">
        <v>2852</v>
      </c>
      <c r="C1427" s="115" t="s">
        <v>149</v>
      </c>
      <c r="D1427" s="116">
        <v>864.02</v>
      </c>
      <c r="E1427" s="116">
        <v>32.340000000000003</v>
      </c>
      <c r="F1427" s="116">
        <v>896.36</v>
      </c>
      <c r="G1427" s="100">
        <f t="shared" si="22"/>
        <v>9</v>
      </c>
    </row>
    <row r="1428" spans="1:7" x14ac:dyDescent="0.2">
      <c r="A1428" s="113" t="s">
        <v>2853</v>
      </c>
      <c r="B1428" s="114" t="s">
        <v>2854</v>
      </c>
      <c r="C1428" s="115" t="s">
        <v>149</v>
      </c>
      <c r="D1428" s="116">
        <v>520.19000000000005</v>
      </c>
      <c r="E1428" s="116">
        <v>32.340000000000003</v>
      </c>
      <c r="F1428" s="116">
        <v>552.53</v>
      </c>
      <c r="G1428" s="100">
        <f t="shared" si="22"/>
        <v>9</v>
      </c>
    </row>
    <row r="1429" spans="1:7" x14ac:dyDescent="0.2">
      <c r="A1429" s="113" t="s">
        <v>2855</v>
      </c>
      <c r="B1429" s="114" t="s">
        <v>2856</v>
      </c>
      <c r="C1429" s="115" t="s">
        <v>149</v>
      </c>
      <c r="D1429" s="116">
        <v>849.54</v>
      </c>
      <c r="E1429" s="116"/>
      <c r="F1429" s="116">
        <v>849.54</v>
      </c>
      <c r="G1429" s="100">
        <f t="shared" si="22"/>
        <v>9</v>
      </c>
    </row>
    <row r="1430" spans="1:7" ht="30" x14ac:dyDescent="0.2">
      <c r="A1430" s="113" t="s">
        <v>2857</v>
      </c>
      <c r="B1430" s="114" t="s">
        <v>2858</v>
      </c>
      <c r="C1430" s="115" t="s">
        <v>149</v>
      </c>
      <c r="D1430" s="116">
        <v>1399.39</v>
      </c>
      <c r="E1430" s="116"/>
      <c r="F1430" s="116">
        <v>1399.39</v>
      </c>
      <c r="G1430" s="100">
        <f t="shared" si="22"/>
        <v>9</v>
      </c>
    </row>
    <row r="1431" spans="1:7" ht="30" x14ac:dyDescent="0.2">
      <c r="A1431" s="113" t="s">
        <v>2859</v>
      </c>
      <c r="B1431" s="114" t="s">
        <v>2860</v>
      </c>
      <c r="C1431" s="115" t="s">
        <v>149</v>
      </c>
      <c r="D1431" s="116">
        <v>901.95</v>
      </c>
      <c r="E1431" s="116"/>
      <c r="F1431" s="116">
        <v>901.95</v>
      </c>
      <c r="G1431" s="100">
        <f t="shared" si="22"/>
        <v>9</v>
      </c>
    </row>
    <row r="1432" spans="1:7" ht="30" x14ac:dyDescent="0.2">
      <c r="A1432" s="113" t="s">
        <v>2861</v>
      </c>
      <c r="B1432" s="114" t="s">
        <v>2862</v>
      </c>
      <c r="C1432" s="115" t="s">
        <v>149</v>
      </c>
      <c r="D1432" s="116">
        <v>887.84</v>
      </c>
      <c r="E1432" s="116"/>
      <c r="F1432" s="116">
        <v>887.84</v>
      </c>
      <c r="G1432" s="100">
        <f t="shared" si="22"/>
        <v>9</v>
      </c>
    </row>
    <row r="1433" spans="1:7" x14ac:dyDescent="0.2">
      <c r="A1433" s="113" t="s">
        <v>2863</v>
      </c>
      <c r="B1433" s="114" t="s">
        <v>2864</v>
      </c>
      <c r="C1433" s="115" t="s">
        <v>149</v>
      </c>
      <c r="D1433" s="116">
        <v>925.38</v>
      </c>
      <c r="E1433" s="116">
        <v>56.11</v>
      </c>
      <c r="F1433" s="116">
        <v>981.49</v>
      </c>
      <c r="G1433" s="100">
        <f t="shared" si="22"/>
        <v>9</v>
      </c>
    </row>
    <row r="1434" spans="1:7" ht="30" x14ac:dyDescent="0.2">
      <c r="A1434" s="113" t="s">
        <v>2865</v>
      </c>
      <c r="B1434" s="114" t="s">
        <v>2866</v>
      </c>
      <c r="C1434" s="115" t="s">
        <v>149</v>
      </c>
      <c r="D1434" s="116">
        <v>1181.74</v>
      </c>
      <c r="E1434" s="116">
        <v>56.11</v>
      </c>
      <c r="F1434" s="116">
        <v>1237.8499999999999</v>
      </c>
      <c r="G1434" s="100">
        <f t="shared" si="22"/>
        <v>9</v>
      </c>
    </row>
    <row r="1435" spans="1:7" ht="30" x14ac:dyDescent="0.2">
      <c r="A1435" s="113" t="s">
        <v>2867</v>
      </c>
      <c r="B1435" s="114" t="s">
        <v>2868</v>
      </c>
      <c r="C1435" s="115" t="s">
        <v>149</v>
      </c>
      <c r="D1435" s="116">
        <v>1004.6</v>
      </c>
      <c r="E1435" s="116">
        <v>56.11</v>
      </c>
      <c r="F1435" s="116">
        <v>1060.71</v>
      </c>
      <c r="G1435" s="100">
        <f t="shared" si="22"/>
        <v>9</v>
      </c>
    </row>
    <row r="1436" spans="1:7" ht="30" x14ac:dyDescent="0.2">
      <c r="A1436" s="113" t="s">
        <v>2869</v>
      </c>
      <c r="B1436" s="114" t="s">
        <v>2870</v>
      </c>
      <c r="C1436" s="115" t="s">
        <v>149</v>
      </c>
      <c r="D1436" s="116">
        <v>1004.27</v>
      </c>
      <c r="E1436" s="116">
        <v>56.11</v>
      </c>
      <c r="F1436" s="116">
        <v>1060.3800000000001</v>
      </c>
      <c r="G1436" s="100">
        <f t="shared" si="22"/>
        <v>9</v>
      </c>
    </row>
    <row r="1437" spans="1:7" x14ac:dyDescent="0.2">
      <c r="A1437" s="113" t="s">
        <v>2871</v>
      </c>
      <c r="B1437" s="114" t="s">
        <v>2872</v>
      </c>
      <c r="C1437" s="115"/>
      <c r="D1437" s="116"/>
      <c r="E1437" s="116"/>
      <c r="F1437" s="116"/>
      <c r="G1437" s="100">
        <f t="shared" si="22"/>
        <v>5</v>
      </c>
    </row>
    <row r="1438" spans="1:7" x14ac:dyDescent="0.2">
      <c r="A1438" s="113" t="s">
        <v>28418</v>
      </c>
      <c r="B1438" s="114" t="s">
        <v>28419</v>
      </c>
      <c r="C1438" s="115" t="s">
        <v>149</v>
      </c>
      <c r="D1438" s="116">
        <v>450.84</v>
      </c>
      <c r="E1438" s="116">
        <v>112.2</v>
      </c>
      <c r="F1438" s="116">
        <v>563.04</v>
      </c>
      <c r="G1438" s="100">
        <f t="shared" si="22"/>
        <v>9</v>
      </c>
    </row>
    <row r="1439" spans="1:7" x14ac:dyDescent="0.2">
      <c r="A1439" s="113" t="s">
        <v>2873</v>
      </c>
      <c r="B1439" s="114" t="s">
        <v>2874</v>
      </c>
      <c r="C1439" s="115" t="s">
        <v>149</v>
      </c>
      <c r="D1439" s="116">
        <v>1003.45</v>
      </c>
      <c r="E1439" s="116">
        <v>112.2</v>
      </c>
      <c r="F1439" s="116">
        <v>1115.6500000000001</v>
      </c>
      <c r="G1439" s="100">
        <f t="shared" si="22"/>
        <v>9</v>
      </c>
    </row>
    <row r="1440" spans="1:7" x14ac:dyDescent="0.2">
      <c r="A1440" s="113" t="s">
        <v>2875</v>
      </c>
      <c r="B1440" s="114" t="s">
        <v>2876</v>
      </c>
      <c r="C1440" s="115" t="s">
        <v>149</v>
      </c>
      <c r="D1440" s="116">
        <v>1118.8399999999999</v>
      </c>
      <c r="E1440" s="116">
        <v>112.2</v>
      </c>
      <c r="F1440" s="116">
        <v>1231.04</v>
      </c>
      <c r="G1440" s="100">
        <f t="shared" si="22"/>
        <v>9</v>
      </c>
    </row>
    <row r="1441" spans="1:7" x14ac:dyDescent="0.2">
      <c r="A1441" s="113" t="s">
        <v>2877</v>
      </c>
      <c r="B1441" s="114" t="s">
        <v>2878</v>
      </c>
      <c r="C1441" s="115" t="s">
        <v>149</v>
      </c>
      <c r="D1441" s="116">
        <v>765.42</v>
      </c>
      <c r="E1441" s="116">
        <v>56.11</v>
      </c>
      <c r="F1441" s="116">
        <v>821.53</v>
      </c>
      <c r="G1441" s="100">
        <f t="shared" si="22"/>
        <v>9</v>
      </c>
    </row>
    <row r="1442" spans="1:7" x14ac:dyDescent="0.2">
      <c r="A1442" s="113" t="s">
        <v>2879</v>
      </c>
      <c r="B1442" s="114" t="s">
        <v>2880</v>
      </c>
      <c r="C1442" s="115" t="s">
        <v>149</v>
      </c>
      <c r="D1442" s="116">
        <v>528.26</v>
      </c>
      <c r="E1442" s="116">
        <v>112.2</v>
      </c>
      <c r="F1442" s="116">
        <v>640.46</v>
      </c>
      <c r="G1442" s="100">
        <f t="shared" si="22"/>
        <v>9</v>
      </c>
    </row>
    <row r="1443" spans="1:7" x14ac:dyDescent="0.2">
      <c r="A1443" s="113" t="s">
        <v>2881</v>
      </c>
      <c r="B1443" s="114" t="s">
        <v>2882</v>
      </c>
      <c r="C1443" s="115" t="s">
        <v>149</v>
      </c>
      <c r="D1443" s="116">
        <v>827.51</v>
      </c>
      <c r="E1443" s="116">
        <v>112.2</v>
      </c>
      <c r="F1443" s="116">
        <v>939.71</v>
      </c>
      <c r="G1443" s="100">
        <f t="shared" si="22"/>
        <v>9</v>
      </c>
    </row>
    <row r="1444" spans="1:7" x14ac:dyDescent="0.2">
      <c r="A1444" s="113" t="s">
        <v>2883</v>
      </c>
      <c r="B1444" s="114" t="s">
        <v>2884</v>
      </c>
      <c r="C1444" s="115" t="s">
        <v>149</v>
      </c>
      <c r="D1444" s="116">
        <v>557.52</v>
      </c>
      <c r="E1444" s="116">
        <v>112.2</v>
      </c>
      <c r="F1444" s="116">
        <v>669.72</v>
      </c>
      <c r="G1444" s="100">
        <f t="shared" si="22"/>
        <v>9</v>
      </c>
    </row>
    <row r="1445" spans="1:7" x14ac:dyDescent="0.2">
      <c r="A1445" s="113" t="s">
        <v>2885</v>
      </c>
      <c r="B1445" s="114" t="s">
        <v>2886</v>
      </c>
      <c r="C1445" s="115" t="s">
        <v>149</v>
      </c>
      <c r="D1445" s="116">
        <v>997.51</v>
      </c>
      <c r="E1445" s="116">
        <v>112.2</v>
      </c>
      <c r="F1445" s="116">
        <v>1109.71</v>
      </c>
      <c r="G1445" s="100">
        <f t="shared" si="22"/>
        <v>9</v>
      </c>
    </row>
    <row r="1446" spans="1:7" x14ac:dyDescent="0.2">
      <c r="A1446" s="113" t="s">
        <v>2887</v>
      </c>
      <c r="B1446" s="114" t="s">
        <v>2888</v>
      </c>
      <c r="C1446" s="115" t="s">
        <v>149</v>
      </c>
      <c r="D1446" s="116">
        <v>501.47</v>
      </c>
      <c r="E1446" s="116">
        <v>112.2</v>
      </c>
      <c r="F1446" s="116">
        <v>613.66999999999996</v>
      </c>
      <c r="G1446" s="100">
        <f t="shared" si="22"/>
        <v>9</v>
      </c>
    </row>
    <row r="1447" spans="1:7" x14ac:dyDescent="0.2">
      <c r="A1447" s="113" t="s">
        <v>2889</v>
      </c>
      <c r="B1447" s="114" t="s">
        <v>2890</v>
      </c>
      <c r="C1447" s="115" t="s">
        <v>149</v>
      </c>
      <c r="D1447" s="116">
        <v>941.59</v>
      </c>
      <c r="E1447" s="116">
        <v>112.2</v>
      </c>
      <c r="F1447" s="116">
        <v>1053.79</v>
      </c>
      <c r="G1447" s="100">
        <f t="shared" si="22"/>
        <v>9</v>
      </c>
    </row>
    <row r="1448" spans="1:7" x14ac:dyDescent="0.2">
      <c r="A1448" s="113" t="s">
        <v>2891</v>
      </c>
      <c r="B1448" s="114" t="s">
        <v>2892</v>
      </c>
      <c r="C1448" s="115" t="s">
        <v>149</v>
      </c>
      <c r="D1448" s="116">
        <v>1152.9000000000001</v>
      </c>
      <c r="E1448" s="116">
        <v>56.11</v>
      </c>
      <c r="F1448" s="116">
        <v>1209.01</v>
      </c>
      <c r="G1448" s="100">
        <f t="shared" si="22"/>
        <v>9</v>
      </c>
    </row>
    <row r="1449" spans="1:7" x14ac:dyDescent="0.2">
      <c r="A1449" s="113" t="s">
        <v>2893</v>
      </c>
      <c r="B1449" s="114" t="s">
        <v>2894</v>
      </c>
      <c r="C1449" s="115" t="s">
        <v>149</v>
      </c>
      <c r="D1449" s="116">
        <v>955.35</v>
      </c>
      <c r="E1449" s="116">
        <v>56.11</v>
      </c>
      <c r="F1449" s="116">
        <v>1011.46</v>
      </c>
      <c r="G1449" s="100">
        <f t="shared" si="22"/>
        <v>9</v>
      </c>
    </row>
    <row r="1450" spans="1:7" ht="30" x14ac:dyDescent="0.2">
      <c r="A1450" s="113" t="s">
        <v>2895</v>
      </c>
      <c r="B1450" s="114" t="s">
        <v>2896</v>
      </c>
      <c r="C1450" s="115" t="s">
        <v>149</v>
      </c>
      <c r="D1450" s="116">
        <v>1110.72</v>
      </c>
      <c r="E1450" s="116">
        <v>56.11</v>
      </c>
      <c r="F1450" s="116">
        <v>1166.83</v>
      </c>
      <c r="G1450" s="100">
        <f t="shared" si="22"/>
        <v>9</v>
      </c>
    </row>
    <row r="1451" spans="1:7" ht="30" x14ac:dyDescent="0.2">
      <c r="A1451" s="113" t="s">
        <v>2897</v>
      </c>
      <c r="B1451" s="114" t="s">
        <v>2898</v>
      </c>
      <c r="C1451" s="115" t="s">
        <v>149</v>
      </c>
      <c r="D1451" s="116">
        <v>1244.5999999999999</v>
      </c>
      <c r="E1451" s="116">
        <v>56.11</v>
      </c>
      <c r="F1451" s="116">
        <v>1300.71</v>
      </c>
      <c r="G1451" s="100">
        <f t="shared" si="22"/>
        <v>9</v>
      </c>
    </row>
    <row r="1452" spans="1:7" ht="30" x14ac:dyDescent="0.2">
      <c r="A1452" s="113" t="s">
        <v>2899</v>
      </c>
      <c r="B1452" s="114" t="s">
        <v>2900</v>
      </c>
      <c r="C1452" s="115" t="s">
        <v>149</v>
      </c>
      <c r="D1452" s="116">
        <v>1062.8</v>
      </c>
      <c r="E1452" s="116">
        <v>112.2</v>
      </c>
      <c r="F1452" s="116">
        <v>1175</v>
      </c>
      <c r="G1452" s="100">
        <f t="shared" si="22"/>
        <v>9</v>
      </c>
    </row>
    <row r="1453" spans="1:7" x14ac:dyDescent="0.2">
      <c r="A1453" s="113" t="s">
        <v>2901</v>
      </c>
      <c r="B1453" s="114" t="s">
        <v>2902</v>
      </c>
      <c r="C1453" s="115" t="s">
        <v>149</v>
      </c>
      <c r="D1453" s="116">
        <v>1178.46</v>
      </c>
      <c r="E1453" s="116">
        <v>112.2</v>
      </c>
      <c r="F1453" s="116">
        <v>1290.6600000000001</v>
      </c>
      <c r="G1453" s="100">
        <f t="shared" si="22"/>
        <v>9</v>
      </c>
    </row>
    <row r="1454" spans="1:7" x14ac:dyDescent="0.2">
      <c r="A1454" s="113" t="s">
        <v>2903</v>
      </c>
      <c r="B1454" s="114" t="s">
        <v>2904</v>
      </c>
      <c r="C1454" s="115"/>
      <c r="D1454" s="116"/>
      <c r="E1454" s="116"/>
      <c r="F1454" s="116"/>
      <c r="G1454" s="100">
        <f t="shared" si="22"/>
        <v>5</v>
      </c>
    </row>
    <row r="1455" spans="1:7" ht="30" x14ac:dyDescent="0.2">
      <c r="A1455" s="113" t="s">
        <v>2905</v>
      </c>
      <c r="B1455" s="114" t="s">
        <v>2906</v>
      </c>
      <c r="C1455" s="115" t="s">
        <v>149</v>
      </c>
      <c r="D1455" s="116">
        <v>149.4</v>
      </c>
      <c r="E1455" s="116"/>
      <c r="F1455" s="116">
        <v>149.4</v>
      </c>
      <c r="G1455" s="100">
        <f t="shared" si="22"/>
        <v>9</v>
      </c>
    </row>
    <row r="1456" spans="1:7" x14ac:dyDescent="0.2">
      <c r="A1456" s="113" t="s">
        <v>2907</v>
      </c>
      <c r="B1456" s="114" t="s">
        <v>2908</v>
      </c>
      <c r="C1456" s="115"/>
      <c r="D1456" s="116"/>
      <c r="E1456" s="116"/>
      <c r="F1456" s="116"/>
      <c r="G1456" s="100">
        <f t="shared" si="22"/>
        <v>2</v>
      </c>
    </row>
    <row r="1457" spans="1:7" x14ac:dyDescent="0.2">
      <c r="A1457" s="113" t="s">
        <v>2909</v>
      </c>
      <c r="B1457" s="114" t="s">
        <v>2910</v>
      </c>
      <c r="C1457" s="115"/>
      <c r="D1457" s="116"/>
      <c r="E1457" s="116"/>
      <c r="F1457" s="116"/>
      <c r="G1457" s="100">
        <f t="shared" si="22"/>
        <v>5</v>
      </c>
    </row>
    <row r="1458" spans="1:7" x14ac:dyDescent="0.2">
      <c r="A1458" s="113" t="s">
        <v>2911</v>
      </c>
      <c r="B1458" s="114" t="s">
        <v>2912</v>
      </c>
      <c r="C1458" s="115" t="s">
        <v>149</v>
      </c>
      <c r="D1458" s="116">
        <v>78.63</v>
      </c>
      <c r="E1458" s="116">
        <v>24.6</v>
      </c>
      <c r="F1458" s="116">
        <v>103.23</v>
      </c>
      <c r="G1458" s="100">
        <f t="shared" si="22"/>
        <v>9</v>
      </c>
    </row>
    <row r="1459" spans="1:7" x14ac:dyDescent="0.2">
      <c r="A1459" s="113" t="s">
        <v>2913</v>
      </c>
      <c r="B1459" s="114" t="s">
        <v>2914</v>
      </c>
      <c r="C1459" s="115" t="s">
        <v>149</v>
      </c>
      <c r="D1459" s="116">
        <v>111.06</v>
      </c>
      <c r="E1459" s="116">
        <v>24.6</v>
      </c>
      <c r="F1459" s="116">
        <v>135.66</v>
      </c>
      <c r="G1459" s="100">
        <f t="shared" si="22"/>
        <v>9</v>
      </c>
    </row>
    <row r="1460" spans="1:7" x14ac:dyDescent="0.2">
      <c r="A1460" s="113" t="s">
        <v>2915</v>
      </c>
      <c r="B1460" s="114" t="s">
        <v>2916</v>
      </c>
      <c r="C1460" s="115" t="s">
        <v>149</v>
      </c>
      <c r="D1460" s="116">
        <v>134.79</v>
      </c>
      <c r="E1460" s="116">
        <v>24.6</v>
      </c>
      <c r="F1460" s="116">
        <v>159.38999999999999</v>
      </c>
      <c r="G1460" s="100">
        <f t="shared" si="22"/>
        <v>9</v>
      </c>
    </row>
    <row r="1461" spans="1:7" x14ac:dyDescent="0.2">
      <c r="A1461" s="113" t="s">
        <v>2917</v>
      </c>
      <c r="B1461" s="114" t="s">
        <v>2918</v>
      </c>
      <c r="C1461" s="115" t="s">
        <v>149</v>
      </c>
      <c r="D1461" s="116">
        <v>148.49</v>
      </c>
      <c r="E1461" s="116">
        <v>24.6</v>
      </c>
      <c r="F1461" s="116">
        <v>173.09</v>
      </c>
      <c r="G1461" s="100">
        <f t="shared" si="22"/>
        <v>9</v>
      </c>
    </row>
    <row r="1462" spans="1:7" x14ac:dyDescent="0.2">
      <c r="A1462" s="113" t="s">
        <v>2919</v>
      </c>
      <c r="B1462" s="114" t="s">
        <v>2920</v>
      </c>
      <c r="C1462" s="115" t="s">
        <v>149</v>
      </c>
      <c r="D1462" s="116">
        <v>389.89</v>
      </c>
      <c r="E1462" s="116">
        <v>24.6</v>
      </c>
      <c r="F1462" s="116">
        <v>414.49</v>
      </c>
      <c r="G1462" s="100">
        <f t="shared" si="22"/>
        <v>9</v>
      </c>
    </row>
    <row r="1463" spans="1:7" x14ac:dyDescent="0.2">
      <c r="A1463" s="113" t="s">
        <v>8069</v>
      </c>
      <c r="B1463" s="114" t="s">
        <v>8070</v>
      </c>
      <c r="C1463" s="115" t="s">
        <v>149</v>
      </c>
      <c r="D1463" s="116">
        <v>525.54999999999995</v>
      </c>
      <c r="E1463" s="116">
        <v>24.6</v>
      </c>
      <c r="F1463" s="116">
        <v>550.15</v>
      </c>
      <c r="G1463" s="100">
        <f t="shared" si="22"/>
        <v>9</v>
      </c>
    </row>
    <row r="1464" spans="1:7" x14ac:dyDescent="0.2">
      <c r="A1464" s="113" t="s">
        <v>2921</v>
      </c>
      <c r="B1464" s="114" t="s">
        <v>2922</v>
      </c>
      <c r="C1464" s="115" t="s">
        <v>149</v>
      </c>
      <c r="D1464" s="116">
        <v>605.94000000000005</v>
      </c>
      <c r="E1464" s="116">
        <v>24.6</v>
      </c>
      <c r="F1464" s="116">
        <v>630.54</v>
      </c>
      <c r="G1464" s="100">
        <f t="shared" si="22"/>
        <v>9</v>
      </c>
    </row>
    <row r="1465" spans="1:7" x14ac:dyDescent="0.2">
      <c r="A1465" s="113" t="s">
        <v>2923</v>
      </c>
      <c r="B1465" s="114" t="s">
        <v>2924</v>
      </c>
      <c r="C1465" s="115" t="s">
        <v>149</v>
      </c>
      <c r="D1465" s="116">
        <v>451.57</v>
      </c>
      <c r="E1465" s="116">
        <v>24.6</v>
      </c>
      <c r="F1465" s="116">
        <v>476.17</v>
      </c>
      <c r="G1465" s="100">
        <f t="shared" si="22"/>
        <v>9</v>
      </c>
    </row>
    <row r="1466" spans="1:7" x14ac:dyDescent="0.2">
      <c r="A1466" s="113" t="s">
        <v>2925</v>
      </c>
      <c r="B1466" s="114" t="s">
        <v>2926</v>
      </c>
      <c r="C1466" s="115" t="s">
        <v>149</v>
      </c>
      <c r="D1466" s="116">
        <v>258.58999999999997</v>
      </c>
      <c r="E1466" s="116">
        <v>24.6</v>
      </c>
      <c r="F1466" s="116">
        <v>283.19</v>
      </c>
      <c r="G1466" s="100">
        <f t="shared" si="22"/>
        <v>9</v>
      </c>
    </row>
    <row r="1467" spans="1:7" x14ac:dyDescent="0.2">
      <c r="A1467" s="113" t="s">
        <v>2927</v>
      </c>
      <c r="B1467" s="114" t="s">
        <v>2928</v>
      </c>
      <c r="C1467" s="115" t="s">
        <v>149</v>
      </c>
      <c r="D1467" s="116">
        <v>316.26</v>
      </c>
      <c r="E1467" s="116">
        <v>24.6</v>
      </c>
      <c r="F1467" s="116">
        <v>340.86</v>
      </c>
      <c r="G1467" s="100">
        <f t="shared" si="22"/>
        <v>9</v>
      </c>
    </row>
    <row r="1468" spans="1:7" x14ac:dyDescent="0.2">
      <c r="A1468" s="113" t="s">
        <v>2929</v>
      </c>
      <c r="B1468" s="114" t="s">
        <v>2930</v>
      </c>
      <c r="C1468" s="115" t="s">
        <v>149</v>
      </c>
      <c r="D1468" s="116">
        <v>422.9</v>
      </c>
      <c r="E1468" s="116">
        <v>24.6</v>
      </c>
      <c r="F1468" s="116">
        <v>447.5</v>
      </c>
      <c r="G1468" s="100">
        <f t="shared" si="22"/>
        <v>9</v>
      </c>
    </row>
    <row r="1469" spans="1:7" x14ac:dyDescent="0.2">
      <c r="A1469" s="113" t="s">
        <v>2931</v>
      </c>
      <c r="B1469" s="114" t="s">
        <v>2932</v>
      </c>
      <c r="C1469" s="115" t="s">
        <v>149</v>
      </c>
      <c r="D1469" s="116">
        <v>516.13</v>
      </c>
      <c r="E1469" s="116">
        <v>24.6</v>
      </c>
      <c r="F1469" s="116">
        <v>540.73</v>
      </c>
      <c r="G1469" s="100">
        <f t="shared" si="22"/>
        <v>9</v>
      </c>
    </row>
    <row r="1470" spans="1:7" x14ac:dyDescent="0.2">
      <c r="A1470" s="113" t="s">
        <v>2933</v>
      </c>
      <c r="B1470" s="114" t="s">
        <v>2934</v>
      </c>
      <c r="C1470" s="115" t="s">
        <v>149</v>
      </c>
      <c r="D1470" s="116">
        <v>118.98</v>
      </c>
      <c r="E1470" s="116">
        <v>24.6</v>
      </c>
      <c r="F1470" s="116">
        <v>143.58000000000001</v>
      </c>
      <c r="G1470" s="100">
        <f t="shared" si="22"/>
        <v>9</v>
      </c>
    </row>
    <row r="1471" spans="1:7" x14ac:dyDescent="0.2">
      <c r="A1471" s="113" t="s">
        <v>2935</v>
      </c>
      <c r="B1471" s="114" t="s">
        <v>2936</v>
      </c>
      <c r="C1471" s="115" t="s">
        <v>149</v>
      </c>
      <c r="D1471" s="116">
        <v>3712.39</v>
      </c>
      <c r="E1471" s="116"/>
      <c r="F1471" s="116">
        <v>3712.39</v>
      </c>
      <c r="G1471" s="100">
        <f t="shared" si="22"/>
        <v>9</v>
      </c>
    </row>
    <row r="1472" spans="1:7" ht="30" x14ac:dyDescent="0.2">
      <c r="A1472" s="113" t="s">
        <v>2937</v>
      </c>
      <c r="B1472" s="114" t="s">
        <v>2938</v>
      </c>
      <c r="C1472" s="115" t="s">
        <v>149</v>
      </c>
      <c r="D1472" s="116">
        <v>5944.58</v>
      </c>
      <c r="E1472" s="116"/>
      <c r="F1472" s="116">
        <v>5944.58</v>
      </c>
      <c r="G1472" s="100">
        <f t="shared" si="22"/>
        <v>9</v>
      </c>
    </row>
    <row r="1473" spans="1:7" x14ac:dyDescent="0.2">
      <c r="A1473" s="113" t="s">
        <v>2939</v>
      </c>
      <c r="B1473" s="114" t="s">
        <v>2940</v>
      </c>
      <c r="C1473" s="115" t="s">
        <v>149</v>
      </c>
      <c r="D1473" s="116">
        <v>186.29</v>
      </c>
      <c r="E1473" s="116">
        <v>24.6</v>
      </c>
      <c r="F1473" s="116">
        <v>210.89</v>
      </c>
      <c r="G1473" s="100">
        <f t="shared" si="22"/>
        <v>9</v>
      </c>
    </row>
    <row r="1474" spans="1:7" x14ac:dyDescent="0.2">
      <c r="A1474" s="113" t="s">
        <v>2941</v>
      </c>
      <c r="B1474" s="114" t="s">
        <v>2942</v>
      </c>
      <c r="C1474" s="115"/>
      <c r="D1474" s="116"/>
      <c r="E1474" s="116"/>
      <c r="F1474" s="116"/>
      <c r="G1474" s="100">
        <f t="shared" si="22"/>
        <v>5</v>
      </c>
    </row>
    <row r="1475" spans="1:7" x14ac:dyDescent="0.2">
      <c r="A1475" s="113" t="s">
        <v>2943</v>
      </c>
      <c r="B1475" s="114" t="s">
        <v>2944</v>
      </c>
      <c r="C1475" s="115" t="s">
        <v>149</v>
      </c>
      <c r="D1475" s="116">
        <v>215.27</v>
      </c>
      <c r="E1475" s="116"/>
      <c r="F1475" s="116">
        <v>215.27</v>
      </c>
      <c r="G1475" s="100">
        <f t="shared" si="22"/>
        <v>9</v>
      </c>
    </row>
    <row r="1476" spans="1:7" x14ac:dyDescent="0.2">
      <c r="A1476" s="113" t="s">
        <v>2945</v>
      </c>
      <c r="B1476" s="114" t="s">
        <v>2946</v>
      </c>
      <c r="C1476" s="115" t="s">
        <v>149</v>
      </c>
      <c r="D1476" s="116">
        <v>259.91000000000003</v>
      </c>
      <c r="E1476" s="116"/>
      <c r="F1476" s="116">
        <v>259.91000000000003</v>
      </c>
      <c r="G1476" s="100">
        <f t="shared" si="22"/>
        <v>9</v>
      </c>
    </row>
    <row r="1477" spans="1:7" x14ac:dyDescent="0.2">
      <c r="A1477" s="113" t="s">
        <v>2947</v>
      </c>
      <c r="B1477" s="114" t="s">
        <v>2948</v>
      </c>
      <c r="C1477" s="115" t="s">
        <v>149</v>
      </c>
      <c r="D1477" s="116">
        <v>329.06</v>
      </c>
      <c r="E1477" s="116"/>
      <c r="F1477" s="116">
        <v>329.06</v>
      </c>
      <c r="G1477" s="100">
        <f t="shared" si="22"/>
        <v>9</v>
      </c>
    </row>
    <row r="1478" spans="1:7" x14ac:dyDescent="0.2">
      <c r="A1478" s="113" t="s">
        <v>2949</v>
      </c>
      <c r="B1478" s="114" t="s">
        <v>2950</v>
      </c>
      <c r="C1478" s="115" t="s">
        <v>149</v>
      </c>
      <c r="D1478" s="116">
        <v>302.27</v>
      </c>
      <c r="E1478" s="116"/>
      <c r="F1478" s="116">
        <v>302.27</v>
      </c>
      <c r="G1478" s="100">
        <f t="shared" si="22"/>
        <v>9</v>
      </c>
    </row>
    <row r="1479" spans="1:7" x14ac:dyDescent="0.2">
      <c r="A1479" s="113" t="s">
        <v>2951</v>
      </c>
      <c r="B1479" s="114" t="s">
        <v>2952</v>
      </c>
      <c r="C1479" s="115" t="s">
        <v>149</v>
      </c>
      <c r="D1479" s="116">
        <v>378.6</v>
      </c>
      <c r="E1479" s="116"/>
      <c r="F1479" s="116">
        <v>378.6</v>
      </c>
      <c r="G1479" s="100">
        <f t="shared" si="22"/>
        <v>9</v>
      </c>
    </row>
    <row r="1480" spans="1:7" x14ac:dyDescent="0.2">
      <c r="A1480" s="113" t="s">
        <v>2953</v>
      </c>
      <c r="B1480" s="114" t="s">
        <v>2954</v>
      </c>
      <c r="C1480" s="115" t="s">
        <v>149</v>
      </c>
      <c r="D1480" s="116">
        <v>486.53</v>
      </c>
      <c r="E1480" s="116"/>
      <c r="F1480" s="116">
        <v>486.53</v>
      </c>
      <c r="G1480" s="100">
        <f t="shared" si="22"/>
        <v>9</v>
      </c>
    </row>
    <row r="1481" spans="1:7" x14ac:dyDescent="0.2">
      <c r="A1481" s="113" t="s">
        <v>2955</v>
      </c>
      <c r="B1481" s="114" t="s">
        <v>2956</v>
      </c>
      <c r="C1481" s="115" t="s">
        <v>149</v>
      </c>
      <c r="D1481" s="116">
        <v>648.65</v>
      </c>
      <c r="E1481" s="116"/>
      <c r="F1481" s="116">
        <v>648.65</v>
      </c>
      <c r="G1481" s="100">
        <f t="shared" si="22"/>
        <v>9</v>
      </c>
    </row>
    <row r="1482" spans="1:7" x14ac:dyDescent="0.2">
      <c r="A1482" s="113" t="s">
        <v>2957</v>
      </c>
      <c r="B1482" s="114" t="s">
        <v>2958</v>
      </c>
      <c r="C1482" s="115" t="s">
        <v>149</v>
      </c>
      <c r="D1482" s="116">
        <v>538.61</v>
      </c>
      <c r="E1482" s="116"/>
      <c r="F1482" s="116">
        <v>538.61</v>
      </c>
      <c r="G1482" s="100">
        <f t="shared" ref="G1482:G1545" si="23">LEN(A1482)</f>
        <v>9</v>
      </c>
    </row>
    <row r="1483" spans="1:7" x14ac:dyDescent="0.2">
      <c r="A1483" s="113" t="s">
        <v>2959</v>
      </c>
      <c r="B1483" s="114" t="s">
        <v>2960</v>
      </c>
      <c r="C1483" s="115"/>
      <c r="D1483" s="116"/>
      <c r="E1483" s="116"/>
      <c r="F1483" s="116"/>
      <c r="G1483" s="100">
        <f t="shared" si="23"/>
        <v>5</v>
      </c>
    </row>
    <row r="1484" spans="1:7" x14ac:dyDescent="0.2">
      <c r="A1484" s="113" t="s">
        <v>2961</v>
      </c>
      <c r="B1484" s="114" t="s">
        <v>2962</v>
      </c>
      <c r="C1484" s="115" t="s">
        <v>149</v>
      </c>
      <c r="D1484" s="116">
        <v>568.5</v>
      </c>
      <c r="E1484" s="116"/>
      <c r="F1484" s="116">
        <v>568.5</v>
      </c>
      <c r="G1484" s="100">
        <f t="shared" si="23"/>
        <v>9</v>
      </c>
    </row>
    <row r="1485" spans="1:7" x14ac:dyDescent="0.2">
      <c r="A1485" s="113" t="s">
        <v>2963</v>
      </c>
      <c r="B1485" s="114" t="s">
        <v>2964</v>
      </c>
      <c r="C1485" s="115" t="s">
        <v>149</v>
      </c>
      <c r="D1485" s="116">
        <v>1318.61</v>
      </c>
      <c r="E1485" s="116"/>
      <c r="F1485" s="116">
        <v>1318.61</v>
      </c>
      <c r="G1485" s="100">
        <f t="shared" si="23"/>
        <v>9</v>
      </c>
    </row>
    <row r="1486" spans="1:7" x14ac:dyDescent="0.2">
      <c r="A1486" s="113" t="s">
        <v>2965</v>
      </c>
      <c r="B1486" s="114" t="s">
        <v>2966</v>
      </c>
      <c r="C1486" s="115" t="s">
        <v>149</v>
      </c>
      <c r="D1486" s="116">
        <v>610.73</v>
      </c>
      <c r="E1486" s="116"/>
      <c r="F1486" s="116">
        <v>610.73</v>
      </c>
      <c r="G1486" s="100">
        <f t="shared" si="23"/>
        <v>9</v>
      </c>
    </row>
    <row r="1487" spans="1:7" x14ac:dyDescent="0.2">
      <c r="A1487" s="113" t="s">
        <v>2967</v>
      </c>
      <c r="B1487" s="114" t="s">
        <v>2968</v>
      </c>
      <c r="C1487" s="115" t="s">
        <v>149</v>
      </c>
      <c r="D1487" s="116">
        <v>1697.4</v>
      </c>
      <c r="E1487" s="116"/>
      <c r="F1487" s="116">
        <v>1697.4</v>
      </c>
      <c r="G1487" s="100">
        <f t="shared" si="23"/>
        <v>9</v>
      </c>
    </row>
    <row r="1488" spans="1:7" x14ac:dyDescent="0.2">
      <c r="A1488" s="113" t="s">
        <v>2969</v>
      </c>
      <c r="B1488" s="114" t="s">
        <v>2970</v>
      </c>
      <c r="C1488" s="115"/>
      <c r="D1488" s="116"/>
      <c r="E1488" s="116"/>
      <c r="F1488" s="116"/>
      <c r="G1488" s="100">
        <f t="shared" si="23"/>
        <v>5</v>
      </c>
    </row>
    <row r="1489" spans="1:7" x14ac:dyDescent="0.2">
      <c r="A1489" s="113" t="s">
        <v>2971</v>
      </c>
      <c r="B1489" s="114" t="s">
        <v>2972</v>
      </c>
      <c r="C1489" s="115" t="s">
        <v>149</v>
      </c>
      <c r="D1489" s="116">
        <v>497.22</v>
      </c>
      <c r="E1489" s="116"/>
      <c r="F1489" s="116">
        <v>497.22</v>
      </c>
      <c r="G1489" s="100">
        <f t="shared" si="23"/>
        <v>9</v>
      </c>
    </row>
    <row r="1490" spans="1:7" x14ac:dyDescent="0.2">
      <c r="A1490" s="113" t="s">
        <v>2973</v>
      </c>
      <c r="B1490" s="114" t="s">
        <v>2974</v>
      </c>
      <c r="C1490" s="115" t="s">
        <v>149</v>
      </c>
      <c r="D1490" s="116">
        <v>685.34</v>
      </c>
      <c r="E1490" s="116">
        <v>18.71</v>
      </c>
      <c r="F1490" s="116">
        <v>704.05</v>
      </c>
      <c r="G1490" s="100">
        <f t="shared" si="23"/>
        <v>9</v>
      </c>
    </row>
    <row r="1491" spans="1:7" x14ac:dyDescent="0.2">
      <c r="A1491" s="113" t="s">
        <v>2975</v>
      </c>
      <c r="B1491" s="114" t="s">
        <v>2976</v>
      </c>
      <c r="C1491" s="115"/>
      <c r="D1491" s="116"/>
      <c r="E1491" s="116"/>
      <c r="F1491" s="116"/>
      <c r="G1491" s="100">
        <f t="shared" si="23"/>
        <v>5</v>
      </c>
    </row>
    <row r="1492" spans="1:7" x14ac:dyDescent="0.2">
      <c r="A1492" s="113" t="s">
        <v>2977</v>
      </c>
      <c r="B1492" s="114" t="s">
        <v>2978</v>
      </c>
      <c r="C1492" s="115" t="s">
        <v>205</v>
      </c>
      <c r="D1492" s="116">
        <v>1.38</v>
      </c>
      <c r="E1492" s="116">
        <v>3.69</v>
      </c>
      <c r="F1492" s="116">
        <v>5.07</v>
      </c>
      <c r="G1492" s="100">
        <f t="shared" si="23"/>
        <v>9</v>
      </c>
    </row>
    <row r="1493" spans="1:7" ht="30" x14ac:dyDescent="0.2">
      <c r="A1493" s="113" t="s">
        <v>2979</v>
      </c>
      <c r="B1493" s="114" t="s">
        <v>2980</v>
      </c>
      <c r="C1493" s="115" t="s">
        <v>149</v>
      </c>
      <c r="D1493" s="116">
        <v>6.88</v>
      </c>
      <c r="E1493" s="116">
        <v>49.2</v>
      </c>
      <c r="F1493" s="116">
        <v>56.08</v>
      </c>
      <c r="G1493" s="100">
        <f t="shared" si="23"/>
        <v>9</v>
      </c>
    </row>
    <row r="1494" spans="1:7" x14ac:dyDescent="0.2">
      <c r="A1494" s="113" t="s">
        <v>2981</v>
      </c>
      <c r="B1494" s="114" t="s">
        <v>2982</v>
      </c>
      <c r="C1494" s="115"/>
      <c r="D1494" s="116"/>
      <c r="E1494" s="116"/>
      <c r="F1494" s="116"/>
      <c r="G1494" s="100">
        <f t="shared" si="23"/>
        <v>2</v>
      </c>
    </row>
    <row r="1495" spans="1:7" x14ac:dyDescent="0.2">
      <c r="A1495" s="113" t="s">
        <v>2983</v>
      </c>
      <c r="B1495" s="114" t="s">
        <v>2984</v>
      </c>
      <c r="C1495" s="115"/>
      <c r="D1495" s="116"/>
      <c r="E1495" s="116"/>
      <c r="F1495" s="116"/>
      <c r="G1495" s="100">
        <f t="shared" si="23"/>
        <v>5</v>
      </c>
    </row>
    <row r="1496" spans="1:7" x14ac:dyDescent="0.2">
      <c r="A1496" s="113" t="s">
        <v>2985</v>
      </c>
      <c r="B1496" s="114" t="s">
        <v>28420</v>
      </c>
      <c r="C1496" s="115" t="s">
        <v>149</v>
      </c>
      <c r="D1496" s="116">
        <v>578.58000000000004</v>
      </c>
      <c r="E1496" s="116">
        <v>86.38</v>
      </c>
      <c r="F1496" s="116">
        <v>664.96</v>
      </c>
      <c r="G1496" s="100">
        <f t="shared" si="23"/>
        <v>9</v>
      </c>
    </row>
    <row r="1497" spans="1:7" x14ac:dyDescent="0.2">
      <c r="A1497" s="113" t="s">
        <v>2986</v>
      </c>
      <c r="B1497" s="114" t="s">
        <v>2987</v>
      </c>
      <c r="C1497" s="115" t="s">
        <v>149</v>
      </c>
      <c r="D1497" s="116">
        <v>480.44</v>
      </c>
      <c r="E1497" s="116">
        <v>86.38</v>
      </c>
      <c r="F1497" s="116">
        <v>566.82000000000005</v>
      </c>
      <c r="G1497" s="100">
        <f t="shared" si="23"/>
        <v>9</v>
      </c>
    </row>
    <row r="1498" spans="1:7" x14ac:dyDescent="0.2">
      <c r="A1498" s="113" t="s">
        <v>2988</v>
      </c>
      <c r="B1498" s="114" t="s">
        <v>2989</v>
      </c>
      <c r="C1498" s="115" t="s">
        <v>149</v>
      </c>
      <c r="D1498" s="116">
        <v>761.28</v>
      </c>
      <c r="E1498" s="116">
        <v>86.38</v>
      </c>
      <c r="F1498" s="116">
        <v>847.66</v>
      </c>
      <c r="G1498" s="100">
        <f t="shared" si="23"/>
        <v>9</v>
      </c>
    </row>
    <row r="1499" spans="1:7" x14ac:dyDescent="0.2">
      <c r="A1499" s="113" t="s">
        <v>2990</v>
      </c>
      <c r="B1499" s="114" t="s">
        <v>2991</v>
      </c>
      <c r="C1499" s="115" t="s">
        <v>149</v>
      </c>
      <c r="D1499" s="116">
        <v>81.2</v>
      </c>
      <c r="E1499" s="116">
        <v>86.38</v>
      </c>
      <c r="F1499" s="116">
        <v>167.58</v>
      </c>
      <c r="G1499" s="100">
        <f t="shared" si="23"/>
        <v>9</v>
      </c>
    </row>
    <row r="1500" spans="1:7" x14ac:dyDescent="0.2">
      <c r="A1500" s="113" t="s">
        <v>2992</v>
      </c>
      <c r="B1500" s="114" t="s">
        <v>2993</v>
      </c>
      <c r="C1500" s="115"/>
      <c r="D1500" s="116"/>
      <c r="E1500" s="116"/>
      <c r="F1500" s="116"/>
      <c r="G1500" s="100">
        <f t="shared" si="23"/>
        <v>5</v>
      </c>
    </row>
    <row r="1501" spans="1:7" x14ac:dyDescent="0.2">
      <c r="A1501" s="113" t="s">
        <v>2994</v>
      </c>
      <c r="B1501" s="114" t="s">
        <v>2995</v>
      </c>
      <c r="C1501" s="115" t="s">
        <v>149</v>
      </c>
      <c r="D1501" s="116">
        <v>177.64</v>
      </c>
      <c r="E1501" s="116">
        <v>49.2</v>
      </c>
      <c r="F1501" s="116">
        <v>226.84</v>
      </c>
      <c r="G1501" s="100">
        <f t="shared" si="23"/>
        <v>9</v>
      </c>
    </row>
    <row r="1502" spans="1:7" x14ac:dyDescent="0.2">
      <c r="A1502" s="113" t="s">
        <v>2996</v>
      </c>
      <c r="B1502" s="114" t="s">
        <v>2997</v>
      </c>
      <c r="C1502" s="115"/>
      <c r="D1502" s="116"/>
      <c r="E1502" s="116"/>
      <c r="F1502" s="116"/>
      <c r="G1502" s="100">
        <f t="shared" si="23"/>
        <v>5</v>
      </c>
    </row>
    <row r="1503" spans="1:7" x14ac:dyDescent="0.2">
      <c r="A1503" s="113" t="s">
        <v>2998</v>
      </c>
      <c r="B1503" s="114" t="s">
        <v>2999</v>
      </c>
      <c r="C1503" s="115" t="s">
        <v>149</v>
      </c>
      <c r="D1503" s="116">
        <v>2570.73</v>
      </c>
      <c r="E1503" s="116">
        <v>85.34</v>
      </c>
      <c r="F1503" s="116">
        <v>2656.07</v>
      </c>
      <c r="G1503" s="100">
        <f t="shared" si="23"/>
        <v>9</v>
      </c>
    </row>
    <row r="1504" spans="1:7" ht="30" x14ac:dyDescent="0.2">
      <c r="A1504" s="113" t="s">
        <v>3000</v>
      </c>
      <c r="B1504" s="114" t="s">
        <v>3001</v>
      </c>
      <c r="C1504" s="115" t="s">
        <v>205</v>
      </c>
      <c r="D1504" s="116">
        <v>369.15</v>
      </c>
      <c r="E1504" s="116">
        <v>69</v>
      </c>
      <c r="F1504" s="116">
        <v>438.15</v>
      </c>
      <c r="G1504" s="100">
        <f t="shared" si="23"/>
        <v>9</v>
      </c>
    </row>
    <row r="1505" spans="1:7" ht="30" x14ac:dyDescent="0.2">
      <c r="A1505" s="113" t="s">
        <v>3002</v>
      </c>
      <c r="B1505" s="114" t="s">
        <v>3003</v>
      </c>
      <c r="C1505" s="115" t="s">
        <v>205</v>
      </c>
      <c r="D1505" s="116">
        <v>78.709999999999994</v>
      </c>
      <c r="E1505" s="116">
        <v>22.44</v>
      </c>
      <c r="F1505" s="116">
        <v>101.15</v>
      </c>
      <c r="G1505" s="100">
        <f t="shared" si="23"/>
        <v>9</v>
      </c>
    </row>
    <row r="1506" spans="1:7" ht="30" x14ac:dyDescent="0.2">
      <c r="A1506" s="113" t="s">
        <v>3004</v>
      </c>
      <c r="B1506" s="114" t="s">
        <v>3005</v>
      </c>
      <c r="C1506" s="115" t="s">
        <v>205</v>
      </c>
      <c r="D1506" s="116">
        <v>105.11</v>
      </c>
      <c r="E1506" s="116">
        <v>10.27</v>
      </c>
      <c r="F1506" s="116">
        <v>115.38</v>
      </c>
      <c r="G1506" s="100">
        <f t="shared" si="23"/>
        <v>9</v>
      </c>
    </row>
    <row r="1507" spans="1:7" x14ac:dyDescent="0.2">
      <c r="A1507" s="113" t="s">
        <v>3006</v>
      </c>
      <c r="B1507" s="114" t="s">
        <v>3007</v>
      </c>
      <c r="C1507" s="115" t="s">
        <v>205</v>
      </c>
      <c r="D1507" s="116">
        <v>70.739999999999995</v>
      </c>
      <c r="E1507" s="116">
        <v>5.61</v>
      </c>
      <c r="F1507" s="116">
        <v>76.349999999999994</v>
      </c>
      <c r="G1507" s="100">
        <f t="shared" si="23"/>
        <v>9</v>
      </c>
    </row>
    <row r="1508" spans="1:7" ht="30" x14ac:dyDescent="0.2">
      <c r="A1508" s="113" t="s">
        <v>3008</v>
      </c>
      <c r="B1508" s="114" t="s">
        <v>3009</v>
      </c>
      <c r="C1508" s="115" t="s">
        <v>205</v>
      </c>
      <c r="D1508" s="116">
        <v>165.47</v>
      </c>
      <c r="E1508" s="116">
        <v>61.17</v>
      </c>
      <c r="F1508" s="116">
        <v>226.64</v>
      </c>
      <c r="G1508" s="100">
        <f t="shared" si="23"/>
        <v>9</v>
      </c>
    </row>
    <row r="1509" spans="1:7" ht="30" x14ac:dyDescent="0.2">
      <c r="A1509" s="113" t="s">
        <v>3010</v>
      </c>
      <c r="B1509" s="114" t="s">
        <v>3011</v>
      </c>
      <c r="C1509" s="115" t="s">
        <v>205</v>
      </c>
      <c r="D1509" s="116">
        <v>129.83000000000001</v>
      </c>
      <c r="E1509" s="116">
        <v>31.24</v>
      </c>
      <c r="F1509" s="116">
        <v>161.07</v>
      </c>
      <c r="G1509" s="100">
        <f t="shared" si="23"/>
        <v>9</v>
      </c>
    </row>
    <row r="1510" spans="1:7" x14ac:dyDescent="0.2">
      <c r="A1510" s="113" t="s">
        <v>3012</v>
      </c>
      <c r="B1510" s="114" t="s">
        <v>3013</v>
      </c>
      <c r="C1510" s="115"/>
      <c r="D1510" s="116"/>
      <c r="E1510" s="116"/>
      <c r="F1510" s="116"/>
      <c r="G1510" s="100">
        <f t="shared" si="23"/>
        <v>2</v>
      </c>
    </row>
    <row r="1511" spans="1:7" x14ac:dyDescent="0.2">
      <c r="A1511" s="113" t="s">
        <v>3014</v>
      </c>
      <c r="B1511" s="114" t="s">
        <v>3015</v>
      </c>
      <c r="C1511" s="115"/>
      <c r="D1511" s="116"/>
      <c r="E1511" s="116"/>
      <c r="F1511" s="116"/>
      <c r="G1511" s="100">
        <f t="shared" si="23"/>
        <v>5</v>
      </c>
    </row>
    <row r="1512" spans="1:7" ht="30" x14ac:dyDescent="0.2">
      <c r="A1512" s="113" t="s">
        <v>3016</v>
      </c>
      <c r="B1512" s="114" t="s">
        <v>3017</v>
      </c>
      <c r="C1512" s="115" t="s">
        <v>393</v>
      </c>
      <c r="D1512" s="116">
        <v>331.98</v>
      </c>
      <c r="E1512" s="116">
        <v>56.11</v>
      </c>
      <c r="F1512" s="116">
        <v>388.09</v>
      </c>
      <c r="G1512" s="100">
        <f t="shared" si="23"/>
        <v>9</v>
      </c>
    </row>
    <row r="1513" spans="1:7" ht="30" x14ac:dyDescent="0.2">
      <c r="A1513" s="113" t="s">
        <v>3018</v>
      </c>
      <c r="B1513" s="114" t="s">
        <v>3019</v>
      </c>
      <c r="C1513" s="115" t="s">
        <v>393</v>
      </c>
      <c r="D1513" s="116">
        <v>615.91</v>
      </c>
      <c r="E1513" s="116">
        <v>74.8</v>
      </c>
      <c r="F1513" s="116">
        <v>690.71</v>
      </c>
      <c r="G1513" s="100">
        <f t="shared" si="23"/>
        <v>9</v>
      </c>
    </row>
    <row r="1514" spans="1:7" ht="30" x14ac:dyDescent="0.2">
      <c r="A1514" s="113" t="s">
        <v>3020</v>
      </c>
      <c r="B1514" s="114" t="s">
        <v>3021</v>
      </c>
      <c r="C1514" s="115" t="s">
        <v>393</v>
      </c>
      <c r="D1514" s="116">
        <v>246.46</v>
      </c>
      <c r="E1514" s="116">
        <v>56.11</v>
      </c>
      <c r="F1514" s="116">
        <v>302.57</v>
      </c>
      <c r="G1514" s="100">
        <f t="shared" si="23"/>
        <v>9</v>
      </c>
    </row>
    <row r="1515" spans="1:7" ht="30" x14ac:dyDescent="0.2">
      <c r="A1515" s="113" t="s">
        <v>3022</v>
      </c>
      <c r="B1515" s="114" t="s">
        <v>3023</v>
      </c>
      <c r="C1515" s="115" t="s">
        <v>393</v>
      </c>
      <c r="D1515" s="116">
        <v>497.24</v>
      </c>
      <c r="E1515" s="116">
        <v>74.8</v>
      </c>
      <c r="F1515" s="116">
        <v>572.04</v>
      </c>
      <c r="G1515" s="100">
        <f t="shared" si="23"/>
        <v>9</v>
      </c>
    </row>
    <row r="1516" spans="1:7" x14ac:dyDescent="0.2">
      <c r="A1516" s="113" t="s">
        <v>3024</v>
      </c>
      <c r="B1516" s="114" t="s">
        <v>3025</v>
      </c>
      <c r="C1516" s="115" t="s">
        <v>393</v>
      </c>
      <c r="D1516" s="116">
        <v>196.4</v>
      </c>
      <c r="E1516" s="116">
        <v>56.11</v>
      </c>
      <c r="F1516" s="116">
        <v>252.51</v>
      </c>
      <c r="G1516" s="100">
        <f t="shared" si="23"/>
        <v>9</v>
      </c>
    </row>
    <row r="1517" spans="1:7" x14ac:dyDescent="0.2">
      <c r="A1517" s="113" t="s">
        <v>3026</v>
      </c>
      <c r="B1517" s="114" t="s">
        <v>3027</v>
      </c>
      <c r="C1517" s="115" t="s">
        <v>393</v>
      </c>
      <c r="D1517" s="116">
        <v>258.67</v>
      </c>
      <c r="E1517" s="116"/>
      <c r="F1517" s="116">
        <v>258.67</v>
      </c>
      <c r="G1517" s="100">
        <f t="shared" si="23"/>
        <v>9</v>
      </c>
    </row>
    <row r="1518" spans="1:7" x14ac:dyDescent="0.2">
      <c r="A1518" s="113" t="s">
        <v>3028</v>
      </c>
      <c r="B1518" s="114" t="s">
        <v>3029</v>
      </c>
      <c r="C1518" s="115" t="s">
        <v>393</v>
      </c>
      <c r="D1518" s="116">
        <v>391.83</v>
      </c>
      <c r="E1518" s="116"/>
      <c r="F1518" s="116">
        <v>391.83</v>
      </c>
      <c r="G1518" s="100">
        <f t="shared" si="23"/>
        <v>9</v>
      </c>
    </row>
    <row r="1519" spans="1:7" x14ac:dyDescent="0.2">
      <c r="A1519" s="113" t="s">
        <v>3030</v>
      </c>
      <c r="B1519" s="114" t="s">
        <v>3031</v>
      </c>
      <c r="C1519" s="115" t="s">
        <v>97</v>
      </c>
      <c r="D1519" s="116">
        <v>364.4</v>
      </c>
      <c r="E1519" s="116">
        <v>62.21</v>
      </c>
      <c r="F1519" s="116">
        <v>426.61</v>
      </c>
      <c r="G1519" s="100">
        <f t="shared" si="23"/>
        <v>9</v>
      </c>
    </row>
    <row r="1520" spans="1:7" ht="30" x14ac:dyDescent="0.2">
      <c r="A1520" s="113" t="s">
        <v>3032</v>
      </c>
      <c r="B1520" s="114" t="s">
        <v>3033</v>
      </c>
      <c r="C1520" s="115" t="s">
        <v>393</v>
      </c>
      <c r="D1520" s="116">
        <v>480.57</v>
      </c>
      <c r="E1520" s="116">
        <v>62.21</v>
      </c>
      <c r="F1520" s="116">
        <v>542.78</v>
      </c>
      <c r="G1520" s="100">
        <f t="shared" si="23"/>
        <v>9</v>
      </c>
    </row>
    <row r="1521" spans="1:7" x14ac:dyDescent="0.2">
      <c r="A1521" s="113" t="s">
        <v>3034</v>
      </c>
      <c r="B1521" s="114" t="s">
        <v>3035</v>
      </c>
      <c r="C1521" s="115" t="s">
        <v>97</v>
      </c>
      <c r="D1521" s="116">
        <v>317.27</v>
      </c>
      <c r="E1521" s="116">
        <v>17.54</v>
      </c>
      <c r="F1521" s="116">
        <v>334.81</v>
      </c>
      <c r="G1521" s="100">
        <f t="shared" si="23"/>
        <v>9</v>
      </c>
    </row>
    <row r="1522" spans="1:7" x14ac:dyDescent="0.2">
      <c r="A1522" s="113" t="s">
        <v>3036</v>
      </c>
      <c r="B1522" s="114" t="s">
        <v>3037</v>
      </c>
      <c r="C1522" s="115" t="s">
        <v>97</v>
      </c>
      <c r="D1522" s="116">
        <v>316.60000000000002</v>
      </c>
      <c r="E1522" s="116">
        <v>17.54</v>
      </c>
      <c r="F1522" s="116">
        <v>334.14</v>
      </c>
      <c r="G1522" s="100">
        <f t="shared" si="23"/>
        <v>9</v>
      </c>
    </row>
    <row r="1523" spans="1:7" x14ac:dyDescent="0.2">
      <c r="A1523" s="113" t="s">
        <v>3038</v>
      </c>
      <c r="B1523" s="114" t="s">
        <v>3039</v>
      </c>
      <c r="C1523" s="115" t="s">
        <v>97</v>
      </c>
      <c r="D1523" s="116">
        <v>2614.83</v>
      </c>
      <c r="E1523" s="116">
        <v>43.85</v>
      </c>
      <c r="F1523" s="116">
        <v>2658.68</v>
      </c>
      <c r="G1523" s="100">
        <f t="shared" si="23"/>
        <v>9</v>
      </c>
    </row>
    <row r="1524" spans="1:7" x14ac:dyDescent="0.2">
      <c r="A1524" s="113" t="s">
        <v>3040</v>
      </c>
      <c r="B1524" s="114" t="s">
        <v>3041</v>
      </c>
      <c r="C1524" s="115" t="s">
        <v>97</v>
      </c>
      <c r="D1524" s="116">
        <v>444.28</v>
      </c>
      <c r="E1524" s="116">
        <v>32.89</v>
      </c>
      <c r="F1524" s="116">
        <v>477.17</v>
      </c>
      <c r="G1524" s="100">
        <f t="shared" si="23"/>
        <v>9</v>
      </c>
    </row>
    <row r="1525" spans="1:7" x14ac:dyDescent="0.2">
      <c r="A1525" s="113" t="s">
        <v>3042</v>
      </c>
      <c r="B1525" s="114" t="s">
        <v>3043</v>
      </c>
      <c r="C1525" s="115" t="s">
        <v>97</v>
      </c>
      <c r="D1525" s="116">
        <v>30.98</v>
      </c>
      <c r="E1525" s="116">
        <v>11.22</v>
      </c>
      <c r="F1525" s="116">
        <v>42.2</v>
      </c>
      <c r="G1525" s="100">
        <f t="shared" si="23"/>
        <v>9</v>
      </c>
    </row>
    <row r="1526" spans="1:7" ht="30" x14ac:dyDescent="0.2">
      <c r="A1526" s="113" t="s">
        <v>3044</v>
      </c>
      <c r="B1526" s="114" t="s">
        <v>3045</v>
      </c>
      <c r="C1526" s="115" t="s">
        <v>97</v>
      </c>
      <c r="D1526" s="116">
        <v>1093.94</v>
      </c>
      <c r="E1526" s="116">
        <v>43.85</v>
      </c>
      <c r="F1526" s="116">
        <v>1137.79</v>
      </c>
      <c r="G1526" s="100">
        <f t="shared" si="23"/>
        <v>9</v>
      </c>
    </row>
    <row r="1527" spans="1:7" ht="30" x14ac:dyDescent="0.2">
      <c r="A1527" s="113" t="s">
        <v>3046</v>
      </c>
      <c r="B1527" s="114" t="s">
        <v>3047</v>
      </c>
      <c r="C1527" s="115" t="s">
        <v>97</v>
      </c>
      <c r="D1527" s="116">
        <v>921.87</v>
      </c>
      <c r="E1527" s="116">
        <v>87.7</v>
      </c>
      <c r="F1527" s="116">
        <v>1009.57</v>
      </c>
      <c r="G1527" s="100">
        <f t="shared" si="23"/>
        <v>9</v>
      </c>
    </row>
    <row r="1528" spans="1:7" ht="30" x14ac:dyDescent="0.2">
      <c r="A1528" s="113" t="s">
        <v>3048</v>
      </c>
      <c r="B1528" s="114" t="s">
        <v>3049</v>
      </c>
      <c r="C1528" s="115" t="s">
        <v>97</v>
      </c>
      <c r="D1528" s="116">
        <v>344.2</v>
      </c>
      <c r="E1528" s="116">
        <v>56.11</v>
      </c>
      <c r="F1528" s="116">
        <v>400.31</v>
      </c>
      <c r="G1528" s="100">
        <f t="shared" si="23"/>
        <v>9</v>
      </c>
    </row>
    <row r="1529" spans="1:7" x14ac:dyDescent="0.2">
      <c r="A1529" s="113" t="s">
        <v>3050</v>
      </c>
      <c r="B1529" s="114" t="s">
        <v>3051</v>
      </c>
      <c r="C1529" s="115"/>
      <c r="D1529" s="116"/>
      <c r="E1529" s="116"/>
      <c r="F1529" s="116"/>
      <c r="G1529" s="100">
        <f t="shared" si="23"/>
        <v>5</v>
      </c>
    </row>
    <row r="1530" spans="1:7" x14ac:dyDescent="0.2">
      <c r="A1530" s="113" t="s">
        <v>3052</v>
      </c>
      <c r="B1530" s="114" t="s">
        <v>3053</v>
      </c>
      <c r="C1530" s="115" t="s">
        <v>97</v>
      </c>
      <c r="D1530" s="116">
        <v>21.65</v>
      </c>
      <c r="E1530" s="116"/>
      <c r="F1530" s="116">
        <v>21.65</v>
      </c>
      <c r="G1530" s="100">
        <f t="shared" si="23"/>
        <v>9</v>
      </c>
    </row>
    <row r="1531" spans="1:7" x14ac:dyDescent="0.2">
      <c r="A1531" s="113" t="s">
        <v>3054</v>
      </c>
      <c r="B1531" s="114" t="s">
        <v>3055</v>
      </c>
      <c r="C1531" s="115" t="s">
        <v>97</v>
      </c>
      <c r="D1531" s="116">
        <v>30.47</v>
      </c>
      <c r="E1531" s="116"/>
      <c r="F1531" s="116">
        <v>30.47</v>
      </c>
      <c r="G1531" s="100">
        <f t="shared" si="23"/>
        <v>9</v>
      </c>
    </row>
    <row r="1532" spans="1:7" x14ac:dyDescent="0.2">
      <c r="A1532" s="113" t="s">
        <v>3056</v>
      </c>
      <c r="B1532" s="114" t="s">
        <v>3057</v>
      </c>
      <c r="C1532" s="115" t="s">
        <v>97</v>
      </c>
      <c r="D1532" s="116">
        <v>53.77</v>
      </c>
      <c r="E1532" s="116"/>
      <c r="F1532" s="116">
        <v>53.77</v>
      </c>
      <c r="G1532" s="100">
        <f t="shared" si="23"/>
        <v>9</v>
      </c>
    </row>
    <row r="1533" spans="1:7" ht="30" x14ac:dyDescent="0.2">
      <c r="A1533" s="113" t="s">
        <v>3058</v>
      </c>
      <c r="B1533" s="114" t="s">
        <v>3059</v>
      </c>
      <c r="C1533" s="115" t="s">
        <v>97</v>
      </c>
      <c r="D1533" s="116">
        <v>186.15</v>
      </c>
      <c r="E1533" s="116"/>
      <c r="F1533" s="116">
        <v>186.15</v>
      </c>
      <c r="G1533" s="100">
        <f t="shared" si="23"/>
        <v>9</v>
      </c>
    </row>
    <row r="1534" spans="1:7" x14ac:dyDescent="0.2">
      <c r="A1534" s="113" t="s">
        <v>3060</v>
      </c>
      <c r="B1534" s="114" t="s">
        <v>3061</v>
      </c>
      <c r="C1534" s="115" t="s">
        <v>97</v>
      </c>
      <c r="D1534" s="116">
        <v>81.87</v>
      </c>
      <c r="E1534" s="116"/>
      <c r="F1534" s="116">
        <v>81.87</v>
      </c>
      <c r="G1534" s="100">
        <f t="shared" si="23"/>
        <v>9</v>
      </c>
    </row>
    <row r="1535" spans="1:7" x14ac:dyDescent="0.2">
      <c r="A1535" s="113" t="s">
        <v>3062</v>
      </c>
      <c r="B1535" s="114" t="s">
        <v>3063</v>
      </c>
      <c r="C1535" s="115"/>
      <c r="D1535" s="116"/>
      <c r="E1535" s="116"/>
      <c r="F1535" s="116"/>
      <c r="G1535" s="100">
        <f t="shared" si="23"/>
        <v>5</v>
      </c>
    </row>
    <row r="1536" spans="1:7" x14ac:dyDescent="0.2">
      <c r="A1536" s="113" t="s">
        <v>3064</v>
      </c>
      <c r="B1536" s="114" t="s">
        <v>3065</v>
      </c>
      <c r="C1536" s="115" t="s">
        <v>97</v>
      </c>
      <c r="D1536" s="116"/>
      <c r="E1536" s="116">
        <v>56.11</v>
      </c>
      <c r="F1536" s="116">
        <v>56.11</v>
      </c>
      <c r="G1536" s="100">
        <f t="shared" si="23"/>
        <v>9</v>
      </c>
    </row>
    <row r="1537" spans="1:7" x14ac:dyDescent="0.2">
      <c r="A1537" s="113" t="s">
        <v>3066</v>
      </c>
      <c r="B1537" s="114" t="s">
        <v>3067</v>
      </c>
      <c r="C1537" s="115" t="s">
        <v>97</v>
      </c>
      <c r="D1537" s="116">
        <v>875.83</v>
      </c>
      <c r="E1537" s="116">
        <v>43.85</v>
      </c>
      <c r="F1537" s="116">
        <v>919.68</v>
      </c>
      <c r="G1537" s="100">
        <f t="shared" si="23"/>
        <v>9</v>
      </c>
    </row>
    <row r="1538" spans="1:7" x14ac:dyDescent="0.2">
      <c r="A1538" s="113" t="s">
        <v>3068</v>
      </c>
      <c r="B1538" s="114" t="s">
        <v>3069</v>
      </c>
      <c r="C1538" s="115" t="s">
        <v>97</v>
      </c>
      <c r="D1538" s="116"/>
      <c r="E1538" s="116">
        <v>48.24</v>
      </c>
      <c r="F1538" s="116">
        <v>48.24</v>
      </c>
      <c r="G1538" s="100">
        <f t="shared" si="23"/>
        <v>9</v>
      </c>
    </row>
    <row r="1539" spans="1:7" x14ac:dyDescent="0.2">
      <c r="A1539" s="113" t="s">
        <v>3070</v>
      </c>
      <c r="B1539" s="114" t="s">
        <v>3071</v>
      </c>
      <c r="C1539" s="115" t="s">
        <v>393</v>
      </c>
      <c r="D1539" s="116">
        <v>1275.3900000000001</v>
      </c>
      <c r="E1539" s="116">
        <v>57</v>
      </c>
      <c r="F1539" s="116">
        <v>1332.39</v>
      </c>
      <c r="G1539" s="100">
        <f t="shared" si="23"/>
        <v>9</v>
      </c>
    </row>
    <row r="1540" spans="1:7" x14ac:dyDescent="0.2">
      <c r="A1540" s="113" t="s">
        <v>3072</v>
      </c>
      <c r="B1540" s="114" t="s">
        <v>3073</v>
      </c>
      <c r="C1540" s="115" t="s">
        <v>97</v>
      </c>
      <c r="D1540" s="116"/>
      <c r="E1540" s="116">
        <v>6.36</v>
      </c>
      <c r="F1540" s="116">
        <v>6.36</v>
      </c>
      <c r="G1540" s="100">
        <f t="shared" si="23"/>
        <v>9</v>
      </c>
    </row>
    <row r="1541" spans="1:7" x14ac:dyDescent="0.2">
      <c r="A1541" s="113" t="s">
        <v>3074</v>
      </c>
      <c r="B1541" s="114" t="s">
        <v>3075</v>
      </c>
      <c r="C1541" s="115" t="s">
        <v>393</v>
      </c>
      <c r="D1541" s="116">
        <v>449</v>
      </c>
      <c r="E1541" s="116">
        <v>112.2</v>
      </c>
      <c r="F1541" s="116">
        <v>561.20000000000005</v>
      </c>
      <c r="G1541" s="100">
        <f t="shared" si="23"/>
        <v>9</v>
      </c>
    </row>
    <row r="1542" spans="1:7" x14ac:dyDescent="0.2">
      <c r="A1542" s="113" t="s">
        <v>3076</v>
      </c>
      <c r="B1542" s="114" t="s">
        <v>3077</v>
      </c>
      <c r="C1542" s="115" t="s">
        <v>97</v>
      </c>
      <c r="D1542" s="116">
        <v>153.51</v>
      </c>
      <c r="E1542" s="116">
        <v>21.25</v>
      </c>
      <c r="F1542" s="116">
        <v>174.76</v>
      </c>
      <c r="G1542" s="100">
        <f t="shared" si="23"/>
        <v>9</v>
      </c>
    </row>
    <row r="1543" spans="1:7" x14ac:dyDescent="0.2">
      <c r="A1543" s="113" t="s">
        <v>3078</v>
      </c>
      <c r="B1543" s="114" t="s">
        <v>3079</v>
      </c>
      <c r="C1543" s="115" t="s">
        <v>393</v>
      </c>
      <c r="D1543" s="116">
        <v>3846.13</v>
      </c>
      <c r="E1543" s="116">
        <v>131.55000000000001</v>
      </c>
      <c r="F1543" s="116">
        <v>3977.68</v>
      </c>
      <c r="G1543" s="100">
        <f t="shared" si="23"/>
        <v>9</v>
      </c>
    </row>
    <row r="1544" spans="1:7" x14ac:dyDescent="0.2">
      <c r="A1544" s="113" t="s">
        <v>3080</v>
      </c>
      <c r="B1544" s="114" t="s">
        <v>3081</v>
      </c>
      <c r="C1544" s="115" t="s">
        <v>97</v>
      </c>
      <c r="D1544" s="116">
        <v>384.74</v>
      </c>
      <c r="E1544" s="116">
        <v>43.85</v>
      </c>
      <c r="F1544" s="116">
        <v>428.59</v>
      </c>
      <c r="G1544" s="100">
        <f t="shared" si="23"/>
        <v>9</v>
      </c>
    </row>
    <row r="1545" spans="1:7" ht="30" x14ac:dyDescent="0.2">
      <c r="A1545" s="113" t="s">
        <v>3082</v>
      </c>
      <c r="B1545" s="114" t="s">
        <v>3083</v>
      </c>
      <c r="C1545" s="115" t="s">
        <v>97</v>
      </c>
      <c r="D1545" s="116">
        <v>210.24</v>
      </c>
      <c r="E1545" s="116">
        <v>32.89</v>
      </c>
      <c r="F1545" s="116">
        <v>243.13</v>
      </c>
      <c r="G1545" s="100">
        <f t="shared" si="23"/>
        <v>9</v>
      </c>
    </row>
    <row r="1546" spans="1:7" x14ac:dyDescent="0.2">
      <c r="A1546" s="113" t="s">
        <v>3084</v>
      </c>
      <c r="B1546" s="114" t="s">
        <v>3085</v>
      </c>
      <c r="C1546" s="115" t="s">
        <v>97</v>
      </c>
      <c r="D1546" s="116">
        <v>105.08</v>
      </c>
      <c r="E1546" s="116">
        <v>7.46</v>
      </c>
      <c r="F1546" s="116">
        <v>112.54</v>
      </c>
      <c r="G1546" s="100">
        <f t="shared" ref="G1546:G1609" si="24">LEN(A1546)</f>
        <v>9</v>
      </c>
    </row>
    <row r="1547" spans="1:7" x14ac:dyDescent="0.2">
      <c r="A1547" s="113" t="s">
        <v>3086</v>
      </c>
      <c r="B1547" s="114" t="s">
        <v>3087</v>
      </c>
      <c r="C1547" s="115" t="s">
        <v>97</v>
      </c>
      <c r="D1547" s="116">
        <v>69.900000000000006</v>
      </c>
      <c r="E1547" s="116">
        <v>7.46</v>
      </c>
      <c r="F1547" s="116">
        <v>77.36</v>
      </c>
      <c r="G1547" s="100">
        <f t="shared" si="24"/>
        <v>9</v>
      </c>
    </row>
    <row r="1548" spans="1:7" x14ac:dyDescent="0.2">
      <c r="A1548" s="113" t="s">
        <v>3088</v>
      </c>
      <c r="B1548" s="114" t="s">
        <v>3089</v>
      </c>
      <c r="C1548" s="115" t="s">
        <v>97</v>
      </c>
      <c r="D1548" s="116">
        <v>174.52</v>
      </c>
      <c r="E1548" s="116">
        <v>7.46</v>
      </c>
      <c r="F1548" s="116">
        <v>181.98</v>
      </c>
      <c r="G1548" s="100">
        <f t="shared" si="24"/>
        <v>9</v>
      </c>
    </row>
    <row r="1549" spans="1:7" x14ac:dyDescent="0.2">
      <c r="A1549" s="113" t="s">
        <v>3090</v>
      </c>
      <c r="B1549" s="114" t="s">
        <v>3091</v>
      </c>
      <c r="C1549" s="115" t="s">
        <v>393</v>
      </c>
      <c r="D1549" s="116">
        <v>28.93</v>
      </c>
      <c r="E1549" s="116">
        <v>6.36</v>
      </c>
      <c r="F1549" s="116">
        <v>35.29</v>
      </c>
      <c r="G1549" s="100">
        <f t="shared" si="24"/>
        <v>9</v>
      </c>
    </row>
    <row r="1550" spans="1:7" x14ac:dyDescent="0.2">
      <c r="A1550" s="113" t="s">
        <v>3092</v>
      </c>
      <c r="B1550" s="114" t="s">
        <v>3093</v>
      </c>
      <c r="C1550" s="115" t="s">
        <v>97</v>
      </c>
      <c r="D1550" s="116">
        <v>42.35</v>
      </c>
      <c r="E1550" s="116">
        <v>6.36</v>
      </c>
      <c r="F1550" s="116">
        <v>48.71</v>
      </c>
      <c r="G1550" s="100">
        <f t="shared" si="24"/>
        <v>9</v>
      </c>
    </row>
    <row r="1551" spans="1:7" ht="30" x14ac:dyDescent="0.2">
      <c r="A1551" s="113" t="s">
        <v>3094</v>
      </c>
      <c r="B1551" s="114" t="s">
        <v>3095</v>
      </c>
      <c r="C1551" s="115" t="s">
        <v>97</v>
      </c>
      <c r="D1551" s="116">
        <v>59.81</v>
      </c>
      <c r="E1551" s="116">
        <v>6.36</v>
      </c>
      <c r="F1551" s="116">
        <v>66.17</v>
      </c>
      <c r="G1551" s="100">
        <f t="shared" si="24"/>
        <v>9</v>
      </c>
    </row>
    <row r="1552" spans="1:7" x14ac:dyDescent="0.2">
      <c r="A1552" s="113" t="s">
        <v>3096</v>
      </c>
      <c r="B1552" s="114" t="s">
        <v>3097</v>
      </c>
      <c r="C1552" s="115" t="s">
        <v>393</v>
      </c>
      <c r="D1552" s="116">
        <v>204.67</v>
      </c>
      <c r="E1552" s="116">
        <v>13.46</v>
      </c>
      <c r="F1552" s="116">
        <v>218.13</v>
      </c>
      <c r="G1552" s="100">
        <f t="shared" si="24"/>
        <v>9</v>
      </c>
    </row>
    <row r="1553" spans="1:7" x14ac:dyDescent="0.2">
      <c r="A1553" s="113" t="s">
        <v>3098</v>
      </c>
      <c r="B1553" s="114" t="s">
        <v>3099</v>
      </c>
      <c r="C1553" s="115" t="s">
        <v>97</v>
      </c>
      <c r="D1553" s="116">
        <v>72.69</v>
      </c>
      <c r="E1553" s="116">
        <v>7.46</v>
      </c>
      <c r="F1553" s="116">
        <v>80.150000000000006</v>
      </c>
      <c r="G1553" s="100">
        <f t="shared" si="24"/>
        <v>9</v>
      </c>
    </row>
    <row r="1554" spans="1:7" x14ac:dyDescent="0.2">
      <c r="A1554" s="113" t="s">
        <v>3100</v>
      </c>
      <c r="B1554" s="114" t="s">
        <v>3101</v>
      </c>
      <c r="C1554" s="115" t="s">
        <v>97</v>
      </c>
      <c r="D1554" s="116">
        <v>89.42</v>
      </c>
      <c r="E1554" s="116">
        <v>7.46</v>
      </c>
      <c r="F1554" s="116">
        <v>96.88</v>
      </c>
      <c r="G1554" s="100">
        <f t="shared" si="24"/>
        <v>9</v>
      </c>
    </row>
    <row r="1555" spans="1:7" x14ac:dyDescent="0.2">
      <c r="A1555" s="113" t="s">
        <v>3102</v>
      </c>
      <c r="B1555" s="114" t="s">
        <v>3103</v>
      </c>
      <c r="C1555" s="115" t="s">
        <v>97</v>
      </c>
      <c r="D1555" s="116">
        <v>190.87</v>
      </c>
      <c r="E1555" s="116">
        <v>5.4</v>
      </c>
      <c r="F1555" s="116">
        <v>196.27</v>
      </c>
      <c r="G1555" s="100">
        <f t="shared" si="24"/>
        <v>9</v>
      </c>
    </row>
    <row r="1556" spans="1:7" x14ac:dyDescent="0.2">
      <c r="A1556" s="113" t="s">
        <v>3104</v>
      </c>
      <c r="B1556" s="114" t="s">
        <v>3105</v>
      </c>
      <c r="C1556" s="115" t="s">
        <v>97</v>
      </c>
      <c r="D1556" s="116">
        <v>217.04</v>
      </c>
      <c r="E1556" s="116">
        <v>7.46</v>
      </c>
      <c r="F1556" s="116">
        <v>224.5</v>
      </c>
      <c r="G1556" s="100">
        <f t="shared" si="24"/>
        <v>9</v>
      </c>
    </row>
    <row r="1557" spans="1:7" ht="30" x14ac:dyDescent="0.2">
      <c r="A1557" s="113" t="s">
        <v>3106</v>
      </c>
      <c r="B1557" s="114" t="s">
        <v>3107</v>
      </c>
      <c r="C1557" s="115" t="s">
        <v>97</v>
      </c>
      <c r="D1557" s="116">
        <v>555.03</v>
      </c>
      <c r="E1557" s="116">
        <v>65.78</v>
      </c>
      <c r="F1557" s="116">
        <v>620.80999999999995</v>
      </c>
      <c r="G1557" s="100">
        <f t="shared" si="24"/>
        <v>9</v>
      </c>
    </row>
    <row r="1558" spans="1:7" x14ac:dyDescent="0.2">
      <c r="A1558" s="113" t="s">
        <v>3108</v>
      </c>
      <c r="B1558" s="114" t="s">
        <v>3109</v>
      </c>
      <c r="C1558" s="115" t="s">
        <v>97</v>
      </c>
      <c r="D1558" s="116">
        <v>126.24</v>
      </c>
      <c r="E1558" s="116">
        <v>65.78</v>
      </c>
      <c r="F1558" s="116">
        <v>192.02</v>
      </c>
      <c r="G1558" s="100">
        <f t="shared" si="24"/>
        <v>9</v>
      </c>
    </row>
    <row r="1559" spans="1:7" x14ac:dyDescent="0.2">
      <c r="A1559" s="113" t="s">
        <v>3110</v>
      </c>
      <c r="B1559" s="114" t="s">
        <v>3111</v>
      </c>
      <c r="C1559" s="115" t="s">
        <v>97</v>
      </c>
      <c r="D1559" s="116">
        <v>26.26</v>
      </c>
      <c r="E1559" s="116">
        <v>42.51</v>
      </c>
      <c r="F1559" s="116">
        <v>68.77</v>
      </c>
      <c r="G1559" s="100">
        <f t="shared" si="24"/>
        <v>9</v>
      </c>
    </row>
    <row r="1560" spans="1:7" x14ac:dyDescent="0.2">
      <c r="A1560" s="113" t="s">
        <v>3112</v>
      </c>
      <c r="B1560" s="114" t="s">
        <v>3113</v>
      </c>
      <c r="C1560" s="115" t="s">
        <v>97</v>
      </c>
      <c r="D1560" s="116">
        <v>177.99</v>
      </c>
      <c r="E1560" s="116">
        <v>7.46</v>
      </c>
      <c r="F1560" s="116">
        <v>185.45</v>
      </c>
      <c r="G1560" s="100">
        <f t="shared" si="24"/>
        <v>9</v>
      </c>
    </row>
    <row r="1561" spans="1:7" x14ac:dyDescent="0.2">
      <c r="A1561" s="113" t="s">
        <v>3114</v>
      </c>
      <c r="B1561" s="114" t="s">
        <v>3115</v>
      </c>
      <c r="C1561" s="115" t="s">
        <v>97</v>
      </c>
      <c r="D1561" s="116">
        <v>10417.879999999999</v>
      </c>
      <c r="E1561" s="116"/>
      <c r="F1561" s="116">
        <v>10417.879999999999</v>
      </c>
      <c r="G1561" s="100">
        <f t="shared" si="24"/>
        <v>9</v>
      </c>
    </row>
    <row r="1562" spans="1:7" ht="30" x14ac:dyDescent="0.2">
      <c r="A1562" s="113" t="s">
        <v>3116</v>
      </c>
      <c r="B1562" s="114" t="s">
        <v>3117</v>
      </c>
      <c r="C1562" s="115" t="s">
        <v>97</v>
      </c>
      <c r="D1562" s="116">
        <v>13684.4</v>
      </c>
      <c r="E1562" s="116"/>
      <c r="F1562" s="116">
        <v>13684.4</v>
      </c>
      <c r="G1562" s="100">
        <f t="shared" si="24"/>
        <v>9</v>
      </c>
    </row>
    <row r="1563" spans="1:7" ht="30" x14ac:dyDescent="0.2">
      <c r="A1563" s="113" t="s">
        <v>3118</v>
      </c>
      <c r="B1563" s="114" t="s">
        <v>3119</v>
      </c>
      <c r="C1563" s="115" t="s">
        <v>393</v>
      </c>
      <c r="D1563" s="116">
        <v>782.13</v>
      </c>
      <c r="E1563" s="116">
        <v>87.7</v>
      </c>
      <c r="F1563" s="116">
        <v>869.83</v>
      </c>
      <c r="G1563" s="100">
        <f t="shared" si="24"/>
        <v>9</v>
      </c>
    </row>
    <row r="1564" spans="1:7" ht="30" x14ac:dyDescent="0.2">
      <c r="A1564" s="113" t="s">
        <v>3120</v>
      </c>
      <c r="B1564" s="114" t="s">
        <v>3121</v>
      </c>
      <c r="C1564" s="115" t="s">
        <v>393</v>
      </c>
      <c r="D1564" s="116">
        <v>1594.92</v>
      </c>
      <c r="E1564" s="116">
        <v>175.4</v>
      </c>
      <c r="F1564" s="116">
        <v>1770.32</v>
      </c>
      <c r="G1564" s="100">
        <f t="shared" si="24"/>
        <v>9</v>
      </c>
    </row>
    <row r="1565" spans="1:7" ht="45" x14ac:dyDescent="0.2">
      <c r="A1565" s="113" t="s">
        <v>3122</v>
      </c>
      <c r="B1565" s="114" t="s">
        <v>3123</v>
      </c>
      <c r="C1565" s="115" t="s">
        <v>393</v>
      </c>
      <c r="D1565" s="116">
        <v>1038.1500000000001</v>
      </c>
      <c r="E1565" s="116">
        <v>175.4</v>
      </c>
      <c r="F1565" s="116">
        <v>1213.55</v>
      </c>
      <c r="G1565" s="100">
        <f t="shared" si="24"/>
        <v>9</v>
      </c>
    </row>
    <row r="1566" spans="1:7" ht="45" x14ac:dyDescent="0.2">
      <c r="A1566" s="113" t="s">
        <v>3124</v>
      </c>
      <c r="B1566" s="114" t="s">
        <v>3125</v>
      </c>
      <c r="C1566" s="115" t="s">
        <v>393</v>
      </c>
      <c r="D1566" s="116">
        <v>1135.8499999999999</v>
      </c>
      <c r="E1566" s="116">
        <v>175.4</v>
      </c>
      <c r="F1566" s="116">
        <v>1311.25</v>
      </c>
      <c r="G1566" s="100">
        <f t="shared" si="24"/>
        <v>9</v>
      </c>
    </row>
    <row r="1567" spans="1:7" x14ac:dyDescent="0.2">
      <c r="A1567" s="113" t="s">
        <v>3126</v>
      </c>
      <c r="B1567" s="114" t="s">
        <v>3127</v>
      </c>
      <c r="C1567" s="115" t="s">
        <v>205</v>
      </c>
      <c r="D1567" s="116">
        <v>44.68</v>
      </c>
      <c r="E1567" s="116">
        <v>10.27</v>
      </c>
      <c r="F1567" s="116">
        <v>54.95</v>
      </c>
      <c r="G1567" s="100">
        <f t="shared" si="24"/>
        <v>9</v>
      </c>
    </row>
    <row r="1568" spans="1:7" x14ac:dyDescent="0.2">
      <c r="A1568" s="113" t="s">
        <v>3128</v>
      </c>
      <c r="B1568" s="114" t="s">
        <v>3129</v>
      </c>
      <c r="C1568" s="115"/>
      <c r="D1568" s="116"/>
      <c r="E1568" s="116"/>
      <c r="F1568" s="116"/>
      <c r="G1568" s="100">
        <f t="shared" si="24"/>
        <v>2</v>
      </c>
    </row>
    <row r="1569" spans="1:7" x14ac:dyDescent="0.2">
      <c r="A1569" s="113" t="s">
        <v>3130</v>
      </c>
      <c r="B1569" s="114" t="s">
        <v>3131</v>
      </c>
      <c r="C1569" s="115"/>
      <c r="D1569" s="116"/>
      <c r="E1569" s="116"/>
      <c r="F1569" s="116"/>
      <c r="G1569" s="100">
        <f t="shared" si="24"/>
        <v>5</v>
      </c>
    </row>
    <row r="1570" spans="1:7" x14ac:dyDescent="0.2">
      <c r="A1570" s="113" t="s">
        <v>3132</v>
      </c>
      <c r="B1570" s="114" t="s">
        <v>3133</v>
      </c>
      <c r="C1570" s="115" t="s">
        <v>205</v>
      </c>
      <c r="D1570" s="116">
        <v>6.06</v>
      </c>
      <c r="E1570" s="116">
        <v>13.27</v>
      </c>
      <c r="F1570" s="116">
        <v>19.329999999999998</v>
      </c>
      <c r="G1570" s="100">
        <f t="shared" si="24"/>
        <v>9</v>
      </c>
    </row>
    <row r="1571" spans="1:7" x14ac:dyDescent="0.2">
      <c r="A1571" s="113" t="s">
        <v>3134</v>
      </c>
      <c r="B1571" s="114" t="s">
        <v>3135</v>
      </c>
      <c r="C1571" s="115" t="s">
        <v>643</v>
      </c>
      <c r="D1571" s="116">
        <v>39.42</v>
      </c>
      <c r="E1571" s="116">
        <v>59.37</v>
      </c>
      <c r="F1571" s="116">
        <v>98.79</v>
      </c>
      <c r="G1571" s="100">
        <f t="shared" si="24"/>
        <v>9</v>
      </c>
    </row>
    <row r="1572" spans="1:7" x14ac:dyDescent="0.2">
      <c r="A1572" s="113" t="s">
        <v>3136</v>
      </c>
      <c r="B1572" s="114" t="s">
        <v>3137</v>
      </c>
      <c r="C1572" s="115" t="s">
        <v>205</v>
      </c>
      <c r="D1572" s="116">
        <v>7.33</v>
      </c>
      <c r="E1572" s="116">
        <v>13.27</v>
      </c>
      <c r="F1572" s="116">
        <v>20.6</v>
      </c>
      <c r="G1572" s="100">
        <f t="shared" si="24"/>
        <v>9</v>
      </c>
    </row>
    <row r="1573" spans="1:7" x14ac:dyDescent="0.2">
      <c r="A1573" s="113" t="s">
        <v>3138</v>
      </c>
      <c r="B1573" s="114" t="s">
        <v>3139</v>
      </c>
      <c r="C1573" s="115" t="s">
        <v>643</v>
      </c>
      <c r="D1573" s="116">
        <v>17.72</v>
      </c>
      <c r="E1573" s="116">
        <v>13.27</v>
      </c>
      <c r="F1573" s="116">
        <v>30.99</v>
      </c>
      <c r="G1573" s="100">
        <f t="shared" si="24"/>
        <v>9</v>
      </c>
    </row>
    <row r="1574" spans="1:7" x14ac:dyDescent="0.2">
      <c r="A1574" s="113" t="s">
        <v>3140</v>
      </c>
      <c r="B1574" s="114" t="s">
        <v>3141</v>
      </c>
      <c r="C1574" s="115" t="s">
        <v>643</v>
      </c>
      <c r="D1574" s="116">
        <v>12.77</v>
      </c>
      <c r="E1574" s="116">
        <v>13.27</v>
      </c>
      <c r="F1574" s="116">
        <v>26.04</v>
      </c>
      <c r="G1574" s="100">
        <f t="shared" si="24"/>
        <v>9</v>
      </c>
    </row>
    <row r="1575" spans="1:7" x14ac:dyDescent="0.2">
      <c r="A1575" s="113" t="s">
        <v>3142</v>
      </c>
      <c r="B1575" s="114" t="s">
        <v>3143</v>
      </c>
      <c r="C1575" s="115"/>
      <c r="D1575" s="116"/>
      <c r="E1575" s="116"/>
      <c r="F1575" s="116"/>
      <c r="G1575" s="100">
        <f t="shared" si="24"/>
        <v>5</v>
      </c>
    </row>
    <row r="1576" spans="1:7" ht="30" x14ac:dyDescent="0.2">
      <c r="A1576" s="113" t="s">
        <v>3144</v>
      </c>
      <c r="B1576" s="114" t="s">
        <v>3145</v>
      </c>
      <c r="C1576" s="115" t="s">
        <v>205</v>
      </c>
      <c r="D1576" s="116">
        <v>8.4499999999999993</v>
      </c>
      <c r="E1576" s="116">
        <v>11.22</v>
      </c>
      <c r="F1576" s="116">
        <v>19.670000000000002</v>
      </c>
      <c r="G1576" s="100">
        <f t="shared" si="24"/>
        <v>9</v>
      </c>
    </row>
    <row r="1577" spans="1:7" ht="30" x14ac:dyDescent="0.2">
      <c r="A1577" s="113" t="s">
        <v>3146</v>
      </c>
      <c r="B1577" s="114" t="s">
        <v>3147</v>
      </c>
      <c r="C1577" s="115" t="s">
        <v>205</v>
      </c>
      <c r="D1577" s="116">
        <v>14.36</v>
      </c>
      <c r="E1577" s="116">
        <v>11.22</v>
      </c>
      <c r="F1577" s="116">
        <v>25.58</v>
      </c>
      <c r="G1577" s="100">
        <f t="shared" si="24"/>
        <v>9</v>
      </c>
    </row>
    <row r="1578" spans="1:7" x14ac:dyDescent="0.2">
      <c r="A1578" s="113" t="s">
        <v>3148</v>
      </c>
      <c r="B1578" s="114" t="s">
        <v>3149</v>
      </c>
      <c r="C1578" s="115" t="s">
        <v>205</v>
      </c>
      <c r="D1578" s="116">
        <v>9.48</v>
      </c>
      <c r="E1578" s="116">
        <v>11.22</v>
      </c>
      <c r="F1578" s="116">
        <v>20.7</v>
      </c>
      <c r="G1578" s="100">
        <f t="shared" si="24"/>
        <v>9</v>
      </c>
    </row>
    <row r="1579" spans="1:7" ht="30" x14ac:dyDescent="0.2">
      <c r="A1579" s="113" t="s">
        <v>3150</v>
      </c>
      <c r="B1579" s="114" t="s">
        <v>3151</v>
      </c>
      <c r="C1579" s="115" t="s">
        <v>205</v>
      </c>
      <c r="D1579" s="116">
        <v>19.579999999999998</v>
      </c>
      <c r="E1579" s="116">
        <v>11.22</v>
      </c>
      <c r="F1579" s="116">
        <v>30.8</v>
      </c>
      <c r="G1579" s="100">
        <f t="shared" si="24"/>
        <v>9</v>
      </c>
    </row>
    <row r="1580" spans="1:7" x14ac:dyDescent="0.2">
      <c r="A1580" s="113" t="s">
        <v>3152</v>
      </c>
      <c r="B1580" s="114" t="s">
        <v>3153</v>
      </c>
      <c r="C1580" s="115"/>
      <c r="D1580" s="116"/>
      <c r="E1580" s="116"/>
      <c r="F1580" s="116"/>
      <c r="G1580" s="100">
        <f t="shared" si="24"/>
        <v>5</v>
      </c>
    </row>
    <row r="1581" spans="1:7" x14ac:dyDescent="0.2">
      <c r="A1581" s="113" t="s">
        <v>3154</v>
      </c>
      <c r="B1581" s="114" t="s">
        <v>3155</v>
      </c>
      <c r="C1581" s="115" t="s">
        <v>643</v>
      </c>
      <c r="D1581" s="116">
        <v>50.59</v>
      </c>
      <c r="E1581" s="116">
        <v>13.66</v>
      </c>
      <c r="F1581" s="116">
        <v>64.25</v>
      </c>
      <c r="G1581" s="100">
        <f t="shared" si="24"/>
        <v>9</v>
      </c>
    </row>
    <row r="1582" spans="1:7" x14ac:dyDescent="0.2">
      <c r="A1582" s="113" t="s">
        <v>3156</v>
      </c>
      <c r="B1582" s="114" t="s">
        <v>3157</v>
      </c>
      <c r="C1582" s="115"/>
      <c r="D1582" s="116"/>
      <c r="E1582" s="116"/>
      <c r="F1582" s="116"/>
      <c r="G1582" s="100">
        <f t="shared" si="24"/>
        <v>2</v>
      </c>
    </row>
    <row r="1583" spans="1:7" x14ac:dyDescent="0.2">
      <c r="A1583" s="113" t="s">
        <v>3158</v>
      </c>
      <c r="B1583" s="114" t="s">
        <v>3159</v>
      </c>
      <c r="C1583" s="115"/>
      <c r="D1583" s="116"/>
      <c r="E1583" s="116"/>
      <c r="F1583" s="116"/>
      <c r="G1583" s="100">
        <f t="shared" si="24"/>
        <v>5</v>
      </c>
    </row>
    <row r="1584" spans="1:7" ht="30" x14ac:dyDescent="0.2">
      <c r="A1584" s="113" t="s">
        <v>3160</v>
      </c>
      <c r="B1584" s="114" t="s">
        <v>3161</v>
      </c>
      <c r="C1584" s="115" t="s">
        <v>205</v>
      </c>
      <c r="D1584" s="116">
        <v>187.02</v>
      </c>
      <c r="E1584" s="116">
        <v>11.22</v>
      </c>
      <c r="F1584" s="116">
        <v>198.24</v>
      </c>
      <c r="G1584" s="100">
        <f t="shared" si="24"/>
        <v>9</v>
      </c>
    </row>
    <row r="1585" spans="1:7" ht="30" x14ac:dyDescent="0.2">
      <c r="A1585" s="113" t="s">
        <v>3162</v>
      </c>
      <c r="B1585" s="114" t="s">
        <v>3163</v>
      </c>
      <c r="C1585" s="115" t="s">
        <v>97</v>
      </c>
      <c r="D1585" s="116">
        <v>115.6</v>
      </c>
      <c r="E1585" s="116">
        <v>11.22</v>
      </c>
      <c r="F1585" s="116">
        <v>126.82</v>
      </c>
      <c r="G1585" s="100">
        <f t="shared" si="24"/>
        <v>9</v>
      </c>
    </row>
    <row r="1586" spans="1:7" ht="30" x14ac:dyDescent="0.2">
      <c r="A1586" s="113" t="s">
        <v>3164</v>
      </c>
      <c r="B1586" s="114" t="s">
        <v>3165</v>
      </c>
      <c r="C1586" s="115" t="s">
        <v>97</v>
      </c>
      <c r="D1586" s="116">
        <v>155.85</v>
      </c>
      <c r="E1586" s="116">
        <v>11.22</v>
      </c>
      <c r="F1586" s="116">
        <v>167.07</v>
      </c>
      <c r="G1586" s="100">
        <f t="shared" si="24"/>
        <v>9</v>
      </c>
    </row>
    <row r="1587" spans="1:7" ht="30" x14ac:dyDescent="0.2">
      <c r="A1587" s="113" t="s">
        <v>3166</v>
      </c>
      <c r="B1587" s="114" t="s">
        <v>3167</v>
      </c>
      <c r="C1587" s="115" t="s">
        <v>97</v>
      </c>
      <c r="D1587" s="116">
        <v>336.72</v>
      </c>
      <c r="E1587" s="116">
        <v>11.22</v>
      </c>
      <c r="F1587" s="116">
        <v>347.94</v>
      </c>
      <c r="G1587" s="100">
        <f t="shared" si="24"/>
        <v>9</v>
      </c>
    </row>
    <row r="1588" spans="1:7" ht="45" x14ac:dyDescent="0.2">
      <c r="A1588" s="113" t="s">
        <v>3168</v>
      </c>
      <c r="B1588" s="114" t="s">
        <v>3169</v>
      </c>
      <c r="C1588" s="115" t="s">
        <v>97</v>
      </c>
      <c r="D1588" s="116">
        <v>220.51</v>
      </c>
      <c r="E1588" s="116">
        <v>11.22</v>
      </c>
      <c r="F1588" s="116">
        <v>231.73</v>
      </c>
      <c r="G1588" s="100">
        <f t="shared" si="24"/>
        <v>9</v>
      </c>
    </row>
    <row r="1589" spans="1:7" ht="45" x14ac:dyDescent="0.2">
      <c r="A1589" s="113" t="s">
        <v>3170</v>
      </c>
      <c r="B1589" s="114" t="s">
        <v>3171</v>
      </c>
      <c r="C1589" s="115" t="s">
        <v>97</v>
      </c>
      <c r="D1589" s="116">
        <v>170.61</v>
      </c>
      <c r="E1589" s="116">
        <v>11.22</v>
      </c>
      <c r="F1589" s="116">
        <v>181.83</v>
      </c>
      <c r="G1589" s="100">
        <f t="shared" si="24"/>
        <v>9</v>
      </c>
    </row>
    <row r="1590" spans="1:7" ht="45" x14ac:dyDescent="0.2">
      <c r="A1590" s="113" t="s">
        <v>3172</v>
      </c>
      <c r="B1590" s="114" t="s">
        <v>3173</v>
      </c>
      <c r="C1590" s="115" t="s">
        <v>97</v>
      </c>
      <c r="D1590" s="116">
        <v>380.72</v>
      </c>
      <c r="E1590" s="116">
        <v>11.22</v>
      </c>
      <c r="F1590" s="116">
        <v>391.94</v>
      </c>
      <c r="G1590" s="100">
        <f t="shared" si="24"/>
        <v>9</v>
      </c>
    </row>
    <row r="1591" spans="1:7" ht="30" x14ac:dyDescent="0.2">
      <c r="A1591" s="113" t="s">
        <v>3174</v>
      </c>
      <c r="B1591" s="114" t="s">
        <v>3175</v>
      </c>
      <c r="C1591" s="115" t="s">
        <v>97</v>
      </c>
      <c r="D1591" s="116">
        <v>318.51</v>
      </c>
      <c r="E1591" s="116">
        <v>11.22</v>
      </c>
      <c r="F1591" s="116">
        <v>329.73</v>
      </c>
      <c r="G1591" s="100">
        <f t="shared" si="24"/>
        <v>9</v>
      </c>
    </row>
    <row r="1592" spans="1:7" ht="30" x14ac:dyDescent="0.2">
      <c r="A1592" s="113" t="s">
        <v>3176</v>
      </c>
      <c r="B1592" s="114" t="s">
        <v>3177</v>
      </c>
      <c r="C1592" s="115" t="s">
        <v>97</v>
      </c>
      <c r="D1592" s="116">
        <v>147.32</v>
      </c>
      <c r="E1592" s="116">
        <v>11.22</v>
      </c>
      <c r="F1592" s="116">
        <v>158.54</v>
      </c>
      <c r="G1592" s="100">
        <f t="shared" si="24"/>
        <v>9</v>
      </c>
    </row>
    <row r="1593" spans="1:7" ht="30" x14ac:dyDescent="0.2">
      <c r="A1593" s="113" t="s">
        <v>3178</v>
      </c>
      <c r="B1593" s="114" t="s">
        <v>3179</v>
      </c>
      <c r="C1593" s="115" t="s">
        <v>97</v>
      </c>
      <c r="D1593" s="116">
        <v>497.11</v>
      </c>
      <c r="E1593" s="116">
        <v>18.71</v>
      </c>
      <c r="F1593" s="116">
        <v>515.82000000000005</v>
      </c>
      <c r="G1593" s="100">
        <f t="shared" si="24"/>
        <v>9</v>
      </c>
    </row>
    <row r="1594" spans="1:7" x14ac:dyDescent="0.2">
      <c r="A1594" s="113" t="s">
        <v>3180</v>
      </c>
      <c r="B1594" s="114" t="s">
        <v>3181</v>
      </c>
      <c r="C1594" s="115"/>
      <c r="D1594" s="116"/>
      <c r="E1594" s="116"/>
      <c r="F1594" s="116"/>
      <c r="G1594" s="100">
        <f t="shared" si="24"/>
        <v>5</v>
      </c>
    </row>
    <row r="1595" spans="1:7" ht="30" x14ac:dyDescent="0.2">
      <c r="A1595" s="113" t="s">
        <v>3182</v>
      </c>
      <c r="B1595" s="114" t="s">
        <v>3183</v>
      </c>
      <c r="C1595" s="115" t="s">
        <v>97</v>
      </c>
      <c r="D1595" s="116">
        <v>2544.9299999999998</v>
      </c>
      <c r="E1595" s="116">
        <v>58.34</v>
      </c>
      <c r="F1595" s="116">
        <v>2603.27</v>
      </c>
      <c r="G1595" s="100">
        <f t="shared" si="24"/>
        <v>9</v>
      </c>
    </row>
    <row r="1596" spans="1:7" ht="30" x14ac:dyDescent="0.2">
      <c r="A1596" s="113" t="s">
        <v>3184</v>
      </c>
      <c r="B1596" s="114" t="s">
        <v>3185</v>
      </c>
      <c r="C1596" s="115" t="s">
        <v>97</v>
      </c>
      <c r="D1596" s="116">
        <v>3205.88</v>
      </c>
      <c r="E1596" s="116">
        <v>58.34</v>
      </c>
      <c r="F1596" s="116">
        <v>3264.22</v>
      </c>
      <c r="G1596" s="100">
        <f t="shared" si="24"/>
        <v>9</v>
      </c>
    </row>
    <row r="1597" spans="1:7" x14ac:dyDescent="0.2">
      <c r="A1597" s="113" t="s">
        <v>3186</v>
      </c>
      <c r="B1597" s="114" t="s">
        <v>3187</v>
      </c>
      <c r="C1597" s="115"/>
      <c r="D1597" s="116"/>
      <c r="E1597" s="116"/>
      <c r="F1597" s="116"/>
      <c r="G1597" s="100">
        <f t="shared" si="24"/>
        <v>5</v>
      </c>
    </row>
    <row r="1598" spans="1:7" ht="30" x14ac:dyDescent="0.2">
      <c r="A1598" s="113" t="s">
        <v>3188</v>
      </c>
      <c r="B1598" s="114" t="s">
        <v>3189</v>
      </c>
      <c r="C1598" s="115" t="s">
        <v>149</v>
      </c>
      <c r="D1598" s="116">
        <v>313.07</v>
      </c>
      <c r="E1598" s="116">
        <v>20.56</v>
      </c>
      <c r="F1598" s="116">
        <v>333.63</v>
      </c>
      <c r="G1598" s="100">
        <f t="shared" si="24"/>
        <v>9</v>
      </c>
    </row>
    <row r="1599" spans="1:7" ht="30" x14ac:dyDescent="0.2">
      <c r="A1599" s="113" t="s">
        <v>3190</v>
      </c>
      <c r="B1599" s="114" t="s">
        <v>3191</v>
      </c>
      <c r="C1599" s="115" t="s">
        <v>149</v>
      </c>
      <c r="D1599" s="116">
        <v>182.25</v>
      </c>
      <c r="E1599" s="116">
        <v>8.6</v>
      </c>
      <c r="F1599" s="116">
        <v>190.85</v>
      </c>
      <c r="G1599" s="100">
        <f t="shared" si="24"/>
        <v>9</v>
      </c>
    </row>
    <row r="1600" spans="1:7" ht="30" x14ac:dyDescent="0.2">
      <c r="A1600" s="113" t="s">
        <v>3192</v>
      </c>
      <c r="B1600" s="114" t="s">
        <v>8071</v>
      </c>
      <c r="C1600" s="115" t="s">
        <v>149</v>
      </c>
      <c r="D1600" s="116">
        <v>106.84</v>
      </c>
      <c r="E1600" s="116">
        <v>24.13</v>
      </c>
      <c r="F1600" s="116">
        <v>130.97</v>
      </c>
      <c r="G1600" s="100">
        <f t="shared" si="24"/>
        <v>9</v>
      </c>
    </row>
    <row r="1601" spans="1:7" ht="30" x14ac:dyDescent="0.2">
      <c r="A1601" s="113" t="s">
        <v>8072</v>
      </c>
      <c r="B1601" s="114" t="s">
        <v>8073</v>
      </c>
      <c r="C1601" s="115" t="s">
        <v>149</v>
      </c>
      <c r="D1601" s="116">
        <v>100.07</v>
      </c>
      <c r="E1601" s="116">
        <v>24.13</v>
      </c>
      <c r="F1601" s="116">
        <v>124.2</v>
      </c>
      <c r="G1601" s="100">
        <f t="shared" si="24"/>
        <v>9</v>
      </c>
    </row>
    <row r="1602" spans="1:7" ht="30" x14ac:dyDescent="0.2">
      <c r="A1602" s="113" t="s">
        <v>3193</v>
      </c>
      <c r="B1602" s="114" t="s">
        <v>3194</v>
      </c>
      <c r="C1602" s="115" t="s">
        <v>97</v>
      </c>
      <c r="D1602" s="116">
        <v>4.3899999999999997</v>
      </c>
      <c r="E1602" s="116">
        <v>1.31</v>
      </c>
      <c r="F1602" s="116">
        <v>5.7</v>
      </c>
      <c r="G1602" s="100">
        <f t="shared" si="24"/>
        <v>9</v>
      </c>
    </row>
    <row r="1603" spans="1:7" ht="30" x14ac:dyDescent="0.2">
      <c r="A1603" s="113" t="s">
        <v>3195</v>
      </c>
      <c r="B1603" s="114" t="s">
        <v>3196</v>
      </c>
      <c r="C1603" s="115" t="s">
        <v>205</v>
      </c>
      <c r="D1603" s="116">
        <v>450.43</v>
      </c>
      <c r="E1603" s="116"/>
      <c r="F1603" s="116">
        <v>450.43</v>
      </c>
      <c r="G1603" s="100">
        <f t="shared" si="24"/>
        <v>9</v>
      </c>
    </row>
    <row r="1604" spans="1:7" ht="30" x14ac:dyDescent="0.2">
      <c r="A1604" s="113" t="s">
        <v>3197</v>
      </c>
      <c r="B1604" s="114" t="s">
        <v>8074</v>
      </c>
      <c r="C1604" s="115" t="s">
        <v>149</v>
      </c>
      <c r="D1604" s="116">
        <v>5.25</v>
      </c>
      <c r="E1604" s="116">
        <v>8.5</v>
      </c>
      <c r="F1604" s="116">
        <v>13.75</v>
      </c>
      <c r="G1604" s="100">
        <f t="shared" si="24"/>
        <v>9</v>
      </c>
    </row>
    <row r="1605" spans="1:7" ht="30" x14ac:dyDescent="0.2">
      <c r="A1605" s="113" t="s">
        <v>3198</v>
      </c>
      <c r="B1605" s="114" t="s">
        <v>3199</v>
      </c>
      <c r="C1605" s="115" t="s">
        <v>97</v>
      </c>
      <c r="D1605" s="116">
        <v>0.49</v>
      </c>
      <c r="E1605" s="116">
        <v>13.69</v>
      </c>
      <c r="F1605" s="116">
        <v>14.18</v>
      </c>
      <c r="G1605" s="100">
        <f t="shared" si="24"/>
        <v>9</v>
      </c>
    </row>
    <row r="1606" spans="1:7" ht="30" x14ac:dyDescent="0.2">
      <c r="A1606" s="113" t="s">
        <v>3200</v>
      </c>
      <c r="B1606" s="114" t="s">
        <v>3201</v>
      </c>
      <c r="C1606" s="115" t="s">
        <v>149</v>
      </c>
      <c r="D1606" s="116">
        <v>82.07</v>
      </c>
      <c r="E1606" s="116">
        <v>13.32</v>
      </c>
      <c r="F1606" s="116">
        <v>95.39</v>
      </c>
      <c r="G1606" s="100">
        <f t="shared" si="24"/>
        <v>9</v>
      </c>
    </row>
    <row r="1607" spans="1:7" x14ac:dyDescent="0.2">
      <c r="A1607" s="113" t="s">
        <v>3202</v>
      </c>
      <c r="B1607" s="114" t="s">
        <v>3203</v>
      </c>
      <c r="C1607" s="115"/>
      <c r="D1607" s="116"/>
      <c r="E1607" s="116"/>
      <c r="F1607" s="116"/>
      <c r="G1607" s="100">
        <f t="shared" si="24"/>
        <v>5</v>
      </c>
    </row>
    <row r="1608" spans="1:7" x14ac:dyDescent="0.2">
      <c r="A1608" s="113" t="s">
        <v>3204</v>
      </c>
      <c r="B1608" s="114" t="s">
        <v>3205</v>
      </c>
      <c r="C1608" s="115" t="s">
        <v>97</v>
      </c>
      <c r="D1608" s="116">
        <v>11.27</v>
      </c>
      <c r="E1608" s="116">
        <v>1.31</v>
      </c>
      <c r="F1608" s="116">
        <v>12.58</v>
      </c>
      <c r="G1608" s="100">
        <f t="shared" si="24"/>
        <v>9</v>
      </c>
    </row>
    <row r="1609" spans="1:7" x14ac:dyDescent="0.2">
      <c r="A1609" s="113" t="s">
        <v>3206</v>
      </c>
      <c r="B1609" s="114" t="s">
        <v>3207</v>
      </c>
      <c r="C1609" s="115" t="s">
        <v>97</v>
      </c>
      <c r="D1609" s="116">
        <v>10.97</v>
      </c>
      <c r="E1609" s="116">
        <v>1.31</v>
      </c>
      <c r="F1609" s="116">
        <v>12.28</v>
      </c>
      <c r="G1609" s="100">
        <f t="shared" si="24"/>
        <v>9</v>
      </c>
    </row>
    <row r="1610" spans="1:7" ht="30" x14ac:dyDescent="0.2">
      <c r="A1610" s="113" t="s">
        <v>3208</v>
      </c>
      <c r="B1610" s="114" t="s">
        <v>3209</v>
      </c>
      <c r="C1610" s="115" t="s">
        <v>97</v>
      </c>
      <c r="D1610" s="116">
        <v>23.83</v>
      </c>
      <c r="E1610" s="116">
        <v>1.31</v>
      </c>
      <c r="F1610" s="116">
        <v>25.14</v>
      </c>
      <c r="G1610" s="100">
        <f t="shared" ref="G1610:G1673" si="25">LEN(A1610)</f>
        <v>9</v>
      </c>
    </row>
    <row r="1611" spans="1:7" ht="30" x14ac:dyDescent="0.2">
      <c r="A1611" s="113" t="s">
        <v>3210</v>
      </c>
      <c r="B1611" s="114" t="s">
        <v>3211</v>
      </c>
      <c r="C1611" s="115" t="s">
        <v>205</v>
      </c>
      <c r="D1611" s="116">
        <v>32.369999999999997</v>
      </c>
      <c r="E1611" s="116">
        <v>20.74</v>
      </c>
      <c r="F1611" s="116">
        <v>53.11</v>
      </c>
      <c r="G1611" s="100">
        <f t="shared" si="25"/>
        <v>9</v>
      </c>
    </row>
    <row r="1612" spans="1:7" ht="30" x14ac:dyDescent="0.2">
      <c r="A1612" s="113" t="s">
        <v>3212</v>
      </c>
      <c r="B1612" s="114" t="s">
        <v>3213</v>
      </c>
      <c r="C1612" s="115" t="s">
        <v>393</v>
      </c>
      <c r="D1612" s="116">
        <v>236.4</v>
      </c>
      <c r="E1612" s="116">
        <v>20.74</v>
      </c>
      <c r="F1612" s="116">
        <v>257.14</v>
      </c>
      <c r="G1612" s="100">
        <f t="shared" si="25"/>
        <v>9</v>
      </c>
    </row>
    <row r="1613" spans="1:7" ht="30" x14ac:dyDescent="0.2">
      <c r="A1613" s="113" t="s">
        <v>3214</v>
      </c>
      <c r="B1613" s="114" t="s">
        <v>3215</v>
      </c>
      <c r="C1613" s="115" t="s">
        <v>393</v>
      </c>
      <c r="D1613" s="116">
        <v>694.18</v>
      </c>
      <c r="E1613" s="116">
        <v>20.74</v>
      </c>
      <c r="F1613" s="116">
        <v>714.92</v>
      </c>
      <c r="G1613" s="100">
        <f t="shared" si="25"/>
        <v>9</v>
      </c>
    </row>
    <row r="1614" spans="1:7" ht="30" x14ac:dyDescent="0.2">
      <c r="A1614" s="113" t="s">
        <v>3216</v>
      </c>
      <c r="B1614" s="114" t="s">
        <v>3217</v>
      </c>
      <c r="C1614" s="115" t="s">
        <v>97</v>
      </c>
      <c r="D1614" s="116">
        <v>27.01</v>
      </c>
      <c r="E1614" s="116">
        <v>3.37</v>
      </c>
      <c r="F1614" s="116">
        <v>30.38</v>
      </c>
      <c r="G1614" s="100">
        <f t="shared" si="25"/>
        <v>9</v>
      </c>
    </row>
    <row r="1615" spans="1:7" ht="30" x14ac:dyDescent="0.2">
      <c r="A1615" s="113" t="s">
        <v>3218</v>
      </c>
      <c r="B1615" s="114" t="s">
        <v>3219</v>
      </c>
      <c r="C1615" s="115" t="s">
        <v>97</v>
      </c>
      <c r="D1615" s="116">
        <v>685.28</v>
      </c>
      <c r="E1615" s="116">
        <v>4.22</v>
      </c>
      <c r="F1615" s="116">
        <v>689.5</v>
      </c>
      <c r="G1615" s="100">
        <f t="shared" si="25"/>
        <v>9</v>
      </c>
    </row>
    <row r="1616" spans="1:7" x14ac:dyDescent="0.2">
      <c r="A1616" s="113" t="s">
        <v>3220</v>
      </c>
      <c r="B1616" s="114" t="s">
        <v>3221</v>
      </c>
      <c r="C1616" s="115" t="s">
        <v>97</v>
      </c>
      <c r="D1616" s="116">
        <v>149.46</v>
      </c>
      <c r="E1616" s="116">
        <v>72.569999999999993</v>
      </c>
      <c r="F1616" s="116">
        <v>222.03</v>
      </c>
      <c r="G1616" s="100">
        <f t="shared" si="25"/>
        <v>9</v>
      </c>
    </row>
    <row r="1617" spans="1:7" ht="30" x14ac:dyDescent="0.2">
      <c r="A1617" s="113" t="s">
        <v>3222</v>
      </c>
      <c r="B1617" s="114" t="s">
        <v>3223</v>
      </c>
      <c r="C1617" s="115" t="s">
        <v>97</v>
      </c>
      <c r="D1617" s="116">
        <v>289.51</v>
      </c>
      <c r="E1617" s="116">
        <v>165.88</v>
      </c>
      <c r="F1617" s="116">
        <v>455.39</v>
      </c>
      <c r="G1617" s="100">
        <f t="shared" si="25"/>
        <v>9</v>
      </c>
    </row>
    <row r="1618" spans="1:7" ht="30" x14ac:dyDescent="0.2">
      <c r="A1618" s="113" t="s">
        <v>3224</v>
      </c>
      <c r="B1618" s="114" t="s">
        <v>3225</v>
      </c>
      <c r="C1618" s="115" t="s">
        <v>97</v>
      </c>
      <c r="D1618" s="116">
        <v>214.24</v>
      </c>
      <c r="E1618" s="116">
        <v>18.71</v>
      </c>
      <c r="F1618" s="116">
        <v>232.95</v>
      </c>
      <c r="G1618" s="100">
        <f t="shared" si="25"/>
        <v>9</v>
      </c>
    </row>
    <row r="1619" spans="1:7" ht="30" x14ac:dyDescent="0.2">
      <c r="A1619" s="113" t="s">
        <v>3226</v>
      </c>
      <c r="B1619" s="114" t="s">
        <v>3227</v>
      </c>
      <c r="C1619" s="115" t="s">
        <v>97</v>
      </c>
      <c r="D1619" s="116">
        <v>22.08</v>
      </c>
      <c r="E1619" s="116">
        <v>3.37</v>
      </c>
      <c r="F1619" s="116">
        <v>25.45</v>
      </c>
      <c r="G1619" s="100">
        <f t="shared" si="25"/>
        <v>9</v>
      </c>
    </row>
    <row r="1620" spans="1:7" x14ac:dyDescent="0.2">
      <c r="A1620" s="113" t="s">
        <v>3228</v>
      </c>
      <c r="B1620" s="114" t="s">
        <v>3229</v>
      </c>
      <c r="C1620" s="115"/>
      <c r="D1620" s="116"/>
      <c r="E1620" s="116"/>
      <c r="F1620" s="116"/>
      <c r="G1620" s="100">
        <f t="shared" si="25"/>
        <v>5</v>
      </c>
    </row>
    <row r="1621" spans="1:7" ht="30" x14ac:dyDescent="0.2">
      <c r="A1621" s="113" t="s">
        <v>3230</v>
      </c>
      <c r="B1621" s="114" t="s">
        <v>3231</v>
      </c>
      <c r="C1621" s="115" t="s">
        <v>97</v>
      </c>
      <c r="D1621" s="116">
        <v>787.81</v>
      </c>
      <c r="E1621" s="116">
        <v>4.22</v>
      </c>
      <c r="F1621" s="116">
        <v>792.03</v>
      </c>
      <c r="G1621" s="100">
        <f t="shared" si="25"/>
        <v>9</v>
      </c>
    </row>
    <row r="1622" spans="1:7" ht="30" x14ac:dyDescent="0.2">
      <c r="A1622" s="113" t="s">
        <v>3232</v>
      </c>
      <c r="B1622" s="114" t="s">
        <v>3233</v>
      </c>
      <c r="C1622" s="115" t="s">
        <v>97</v>
      </c>
      <c r="D1622" s="116">
        <v>1427.15</v>
      </c>
      <c r="E1622" s="116">
        <v>58.34</v>
      </c>
      <c r="F1622" s="116">
        <v>1485.49</v>
      </c>
      <c r="G1622" s="100">
        <f t="shared" si="25"/>
        <v>9</v>
      </c>
    </row>
    <row r="1623" spans="1:7" ht="30" x14ac:dyDescent="0.2">
      <c r="A1623" s="113" t="s">
        <v>3234</v>
      </c>
      <c r="B1623" s="114" t="s">
        <v>28421</v>
      </c>
      <c r="C1623" s="115" t="s">
        <v>97</v>
      </c>
      <c r="D1623" s="116">
        <v>3205.3</v>
      </c>
      <c r="E1623" s="116">
        <v>304.20999999999998</v>
      </c>
      <c r="F1623" s="116">
        <v>3509.51</v>
      </c>
      <c r="G1623" s="100">
        <f t="shared" si="25"/>
        <v>9</v>
      </c>
    </row>
    <row r="1624" spans="1:7" ht="30" x14ac:dyDescent="0.2">
      <c r="A1624" s="113" t="s">
        <v>3235</v>
      </c>
      <c r="B1624" s="114" t="s">
        <v>3236</v>
      </c>
      <c r="C1624" s="115" t="s">
        <v>97</v>
      </c>
      <c r="D1624" s="116">
        <v>993.46</v>
      </c>
      <c r="E1624" s="116">
        <v>49.91</v>
      </c>
      <c r="F1624" s="116">
        <v>1043.3699999999999</v>
      </c>
      <c r="G1624" s="100">
        <f t="shared" si="25"/>
        <v>9</v>
      </c>
    </row>
    <row r="1625" spans="1:7" x14ac:dyDescent="0.2">
      <c r="A1625" s="113" t="s">
        <v>3237</v>
      </c>
      <c r="B1625" s="114" t="s">
        <v>3238</v>
      </c>
      <c r="C1625" s="115"/>
      <c r="D1625" s="116"/>
      <c r="E1625" s="116"/>
      <c r="F1625" s="116"/>
      <c r="G1625" s="100">
        <f t="shared" si="25"/>
        <v>5</v>
      </c>
    </row>
    <row r="1626" spans="1:7" ht="30" x14ac:dyDescent="0.2">
      <c r="A1626" s="113" t="s">
        <v>3239</v>
      </c>
      <c r="B1626" s="114" t="s">
        <v>3240</v>
      </c>
      <c r="C1626" s="115" t="s">
        <v>393</v>
      </c>
      <c r="D1626" s="116">
        <v>122810.81</v>
      </c>
      <c r="E1626" s="116"/>
      <c r="F1626" s="116">
        <v>122810.81</v>
      </c>
      <c r="G1626" s="100">
        <f t="shared" si="25"/>
        <v>9</v>
      </c>
    </row>
    <row r="1627" spans="1:7" ht="30" x14ac:dyDescent="0.2">
      <c r="A1627" s="113" t="s">
        <v>3241</v>
      </c>
      <c r="B1627" s="114" t="s">
        <v>3242</v>
      </c>
      <c r="C1627" s="115" t="s">
        <v>393</v>
      </c>
      <c r="D1627" s="116">
        <v>136220.28</v>
      </c>
      <c r="E1627" s="116"/>
      <c r="F1627" s="116">
        <v>136220.28</v>
      </c>
      <c r="G1627" s="100">
        <f t="shared" si="25"/>
        <v>9</v>
      </c>
    </row>
    <row r="1628" spans="1:7" ht="30" x14ac:dyDescent="0.2">
      <c r="A1628" s="113" t="s">
        <v>3243</v>
      </c>
      <c r="B1628" s="114" t="s">
        <v>3244</v>
      </c>
      <c r="C1628" s="115" t="s">
        <v>393</v>
      </c>
      <c r="D1628" s="116">
        <v>48288.19</v>
      </c>
      <c r="E1628" s="116"/>
      <c r="F1628" s="116">
        <v>48288.19</v>
      </c>
      <c r="G1628" s="100">
        <f t="shared" si="25"/>
        <v>9</v>
      </c>
    </row>
    <row r="1629" spans="1:7" ht="30" x14ac:dyDescent="0.2">
      <c r="A1629" s="113" t="s">
        <v>3245</v>
      </c>
      <c r="B1629" s="114" t="s">
        <v>3246</v>
      </c>
      <c r="C1629" s="115" t="s">
        <v>393</v>
      </c>
      <c r="D1629" s="116">
        <v>44877.120000000003</v>
      </c>
      <c r="E1629" s="116"/>
      <c r="F1629" s="116">
        <v>44877.120000000003</v>
      </c>
      <c r="G1629" s="100">
        <f t="shared" si="25"/>
        <v>9</v>
      </c>
    </row>
    <row r="1630" spans="1:7" x14ac:dyDescent="0.2">
      <c r="A1630" s="113" t="s">
        <v>3247</v>
      </c>
      <c r="B1630" s="114" t="s">
        <v>3248</v>
      </c>
      <c r="C1630" s="115"/>
      <c r="D1630" s="116"/>
      <c r="E1630" s="116"/>
      <c r="F1630" s="116"/>
      <c r="G1630" s="100">
        <f t="shared" si="25"/>
        <v>2</v>
      </c>
    </row>
    <row r="1631" spans="1:7" x14ac:dyDescent="0.2">
      <c r="A1631" s="113" t="s">
        <v>3249</v>
      </c>
      <c r="B1631" s="114" t="s">
        <v>3250</v>
      </c>
      <c r="C1631" s="115"/>
      <c r="D1631" s="116"/>
      <c r="E1631" s="116"/>
      <c r="F1631" s="116"/>
      <c r="G1631" s="100">
        <f t="shared" si="25"/>
        <v>5</v>
      </c>
    </row>
    <row r="1632" spans="1:7" x14ac:dyDescent="0.2">
      <c r="A1632" s="113" t="s">
        <v>3251</v>
      </c>
      <c r="B1632" s="114" t="s">
        <v>3252</v>
      </c>
      <c r="C1632" s="115" t="s">
        <v>149</v>
      </c>
      <c r="D1632" s="116">
        <v>20.76</v>
      </c>
      <c r="E1632" s="116">
        <v>3.37</v>
      </c>
      <c r="F1632" s="116">
        <v>24.13</v>
      </c>
      <c r="G1632" s="100">
        <f t="shared" si="25"/>
        <v>9</v>
      </c>
    </row>
    <row r="1633" spans="1:7" x14ac:dyDescent="0.2">
      <c r="A1633" s="113" t="s">
        <v>3253</v>
      </c>
      <c r="B1633" s="114" t="s">
        <v>3254</v>
      </c>
      <c r="C1633" s="115" t="s">
        <v>149</v>
      </c>
      <c r="D1633" s="116">
        <v>26.23</v>
      </c>
      <c r="E1633" s="116">
        <v>3.37</v>
      </c>
      <c r="F1633" s="116">
        <v>29.6</v>
      </c>
      <c r="G1633" s="100">
        <f t="shared" si="25"/>
        <v>9</v>
      </c>
    </row>
    <row r="1634" spans="1:7" x14ac:dyDescent="0.2">
      <c r="A1634" s="113" t="s">
        <v>3255</v>
      </c>
      <c r="B1634" s="114" t="s">
        <v>3256</v>
      </c>
      <c r="C1634" s="115" t="s">
        <v>228</v>
      </c>
      <c r="D1634" s="116">
        <v>483</v>
      </c>
      <c r="E1634" s="116">
        <v>47.24</v>
      </c>
      <c r="F1634" s="116">
        <v>530.24</v>
      </c>
      <c r="G1634" s="100">
        <f t="shared" si="25"/>
        <v>9</v>
      </c>
    </row>
    <row r="1635" spans="1:7" ht="30" x14ac:dyDescent="0.2">
      <c r="A1635" s="113" t="s">
        <v>3257</v>
      </c>
      <c r="B1635" s="114" t="s">
        <v>3258</v>
      </c>
      <c r="C1635" s="115" t="s">
        <v>149</v>
      </c>
      <c r="D1635" s="116">
        <v>126.2</v>
      </c>
      <c r="E1635" s="116">
        <v>6.21</v>
      </c>
      <c r="F1635" s="116">
        <v>132.41</v>
      </c>
      <c r="G1635" s="100">
        <f t="shared" si="25"/>
        <v>9</v>
      </c>
    </row>
    <row r="1636" spans="1:7" ht="30" x14ac:dyDescent="0.2">
      <c r="A1636" s="113" t="s">
        <v>61</v>
      </c>
      <c r="B1636" s="114" t="s">
        <v>3259</v>
      </c>
      <c r="C1636" s="115" t="s">
        <v>149</v>
      </c>
      <c r="D1636" s="116">
        <v>19.34</v>
      </c>
      <c r="E1636" s="116">
        <v>9.17</v>
      </c>
      <c r="F1636" s="116">
        <v>28.51</v>
      </c>
      <c r="G1636" s="100">
        <f t="shared" si="25"/>
        <v>9</v>
      </c>
    </row>
    <row r="1637" spans="1:7" ht="30" x14ac:dyDescent="0.2">
      <c r="A1637" s="113" t="s">
        <v>3260</v>
      </c>
      <c r="B1637" s="114" t="s">
        <v>3261</v>
      </c>
      <c r="C1637" s="115" t="s">
        <v>149</v>
      </c>
      <c r="D1637" s="116">
        <v>85.9</v>
      </c>
      <c r="E1637" s="116"/>
      <c r="F1637" s="116">
        <v>85.9</v>
      </c>
      <c r="G1637" s="100">
        <f t="shared" si="25"/>
        <v>9</v>
      </c>
    </row>
    <row r="1638" spans="1:7" ht="30" x14ac:dyDescent="0.2">
      <c r="A1638" s="113" t="s">
        <v>3262</v>
      </c>
      <c r="B1638" s="114" t="s">
        <v>3263</v>
      </c>
      <c r="C1638" s="115" t="s">
        <v>149</v>
      </c>
      <c r="D1638" s="116">
        <v>871.39</v>
      </c>
      <c r="E1638" s="116"/>
      <c r="F1638" s="116">
        <v>871.39</v>
      </c>
      <c r="G1638" s="100">
        <f t="shared" si="25"/>
        <v>9</v>
      </c>
    </row>
    <row r="1639" spans="1:7" ht="30" x14ac:dyDescent="0.2">
      <c r="A1639" s="113" t="s">
        <v>3264</v>
      </c>
      <c r="B1639" s="114" t="s">
        <v>3265</v>
      </c>
      <c r="C1639" s="115" t="s">
        <v>149</v>
      </c>
      <c r="D1639" s="116">
        <v>75.36</v>
      </c>
      <c r="E1639" s="116">
        <v>24.88</v>
      </c>
      <c r="F1639" s="116">
        <v>100.24</v>
      </c>
      <c r="G1639" s="100">
        <f t="shared" si="25"/>
        <v>9</v>
      </c>
    </row>
    <row r="1640" spans="1:7" ht="45" x14ac:dyDescent="0.2">
      <c r="A1640" s="113" t="s">
        <v>3266</v>
      </c>
      <c r="B1640" s="114" t="s">
        <v>3267</v>
      </c>
      <c r="C1640" s="115" t="s">
        <v>149</v>
      </c>
      <c r="D1640" s="116">
        <v>392.84</v>
      </c>
      <c r="E1640" s="116"/>
      <c r="F1640" s="116">
        <v>392.84</v>
      </c>
      <c r="G1640" s="100">
        <f t="shared" si="25"/>
        <v>9</v>
      </c>
    </row>
    <row r="1641" spans="1:7" x14ac:dyDescent="0.2">
      <c r="A1641" s="113" t="s">
        <v>3268</v>
      </c>
      <c r="B1641" s="114" t="s">
        <v>3269</v>
      </c>
      <c r="C1641" s="115"/>
      <c r="D1641" s="116"/>
      <c r="E1641" s="116"/>
      <c r="F1641" s="116"/>
      <c r="G1641" s="100">
        <f t="shared" si="25"/>
        <v>5</v>
      </c>
    </row>
    <row r="1642" spans="1:7" x14ac:dyDescent="0.2">
      <c r="A1642" s="113" t="s">
        <v>3270</v>
      </c>
      <c r="B1642" s="114" t="s">
        <v>3271</v>
      </c>
      <c r="C1642" s="115" t="s">
        <v>205</v>
      </c>
      <c r="D1642" s="116">
        <v>1.58</v>
      </c>
      <c r="E1642" s="116">
        <v>6.15</v>
      </c>
      <c r="F1642" s="116">
        <v>7.73</v>
      </c>
      <c r="G1642" s="100">
        <f t="shared" si="25"/>
        <v>9</v>
      </c>
    </row>
    <row r="1643" spans="1:7" x14ac:dyDescent="0.2">
      <c r="A1643" s="113" t="s">
        <v>3272</v>
      </c>
      <c r="B1643" s="114" t="s">
        <v>3273</v>
      </c>
      <c r="C1643" s="115" t="s">
        <v>205</v>
      </c>
      <c r="D1643" s="116">
        <v>79.44</v>
      </c>
      <c r="E1643" s="116">
        <v>6.15</v>
      </c>
      <c r="F1643" s="116">
        <v>85.59</v>
      </c>
      <c r="G1643" s="100">
        <f t="shared" si="25"/>
        <v>9</v>
      </c>
    </row>
    <row r="1644" spans="1:7" ht="30" x14ac:dyDescent="0.2">
      <c r="A1644" s="113" t="s">
        <v>3274</v>
      </c>
      <c r="B1644" s="114" t="s">
        <v>3275</v>
      </c>
      <c r="C1644" s="115" t="s">
        <v>205</v>
      </c>
      <c r="D1644" s="116">
        <v>5.9</v>
      </c>
      <c r="E1644" s="116">
        <v>2.57</v>
      </c>
      <c r="F1644" s="116">
        <v>8.4700000000000006</v>
      </c>
      <c r="G1644" s="100">
        <f t="shared" si="25"/>
        <v>9</v>
      </c>
    </row>
    <row r="1645" spans="1:7" x14ac:dyDescent="0.2">
      <c r="A1645" s="113" t="s">
        <v>3276</v>
      </c>
      <c r="B1645" s="114" t="s">
        <v>3277</v>
      </c>
      <c r="C1645" s="115" t="s">
        <v>3278</v>
      </c>
      <c r="D1645" s="116">
        <v>0.16</v>
      </c>
      <c r="E1645" s="116">
        <v>0.05</v>
      </c>
      <c r="F1645" s="116">
        <v>0.21</v>
      </c>
      <c r="G1645" s="100">
        <f t="shared" si="25"/>
        <v>9</v>
      </c>
    </row>
    <row r="1646" spans="1:7" x14ac:dyDescent="0.2">
      <c r="A1646" s="113" t="s">
        <v>3279</v>
      </c>
      <c r="B1646" s="114" t="s">
        <v>3280</v>
      </c>
      <c r="C1646" s="115" t="s">
        <v>205</v>
      </c>
      <c r="D1646" s="116">
        <v>6.31</v>
      </c>
      <c r="E1646" s="116">
        <v>4.1100000000000003</v>
      </c>
      <c r="F1646" s="116">
        <v>10.42</v>
      </c>
      <c r="G1646" s="100">
        <f t="shared" si="25"/>
        <v>9</v>
      </c>
    </row>
    <row r="1647" spans="1:7" x14ac:dyDescent="0.2">
      <c r="A1647" s="113" t="s">
        <v>3281</v>
      </c>
      <c r="B1647" s="114" t="s">
        <v>3282</v>
      </c>
      <c r="C1647" s="115" t="s">
        <v>3278</v>
      </c>
      <c r="D1647" s="116">
        <v>0.18</v>
      </c>
      <c r="E1647" s="116">
        <v>0.1</v>
      </c>
      <c r="F1647" s="116">
        <v>0.28000000000000003</v>
      </c>
      <c r="G1647" s="100">
        <f t="shared" si="25"/>
        <v>9</v>
      </c>
    </row>
    <row r="1648" spans="1:7" ht="30" x14ac:dyDescent="0.2">
      <c r="A1648" s="113" t="s">
        <v>3283</v>
      </c>
      <c r="B1648" s="114" t="s">
        <v>3284</v>
      </c>
      <c r="C1648" s="115" t="s">
        <v>205</v>
      </c>
      <c r="D1648" s="116">
        <v>259.89999999999998</v>
      </c>
      <c r="E1648" s="116">
        <v>3.74</v>
      </c>
      <c r="F1648" s="116">
        <v>263.64</v>
      </c>
      <c r="G1648" s="100">
        <f t="shared" si="25"/>
        <v>9</v>
      </c>
    </row>
    <row r="1649" spans="1:7" ht="30" x14ac:dyDescent="0.2">
      <c r="A1649" s="113" t="s">
        <v>3285</v>
      </c>
      <c r="B1649" s="114" t="s">
        <v>3286</v>
      </c>
      <c r="C1649" s="115" t="s">
        <v>205</v>
      </c>
      <c r="D1649" s="116">
        <v>297.92</v>
      </c>
      <c r="E1649" s="116">
        <v>3.74</v>
      </c>
      <c r="F1649" s="116">
        <v>301.66000000000003</v>
      </c>
      <c r="G1649" s="100">
        <f t="shared" si="25"/>
        <v>9</v>
      </c>
    </row>
    <row r="1650" spans="1:7" ht="45" x14ac:dyDescent="0.2">
      <c r="A1650" s="113" t="s">
        <v>3287</v>
      </c>
      <c r="B1650" s="114" t="s">
        <v>3288</v>
      </c>
      <c r="C1650" s="115" t="s">
        <v>205</v>
      </c>
      <c r="D1650" s="116">
        <v>158.84</v>
      </c>
      <c r="E1650" s="116">
        <v>3.74</v>
      </c>
      <c r="F1650" s="116">
        <v>162.58000000000001</v>
      </c>
      <c r="G1650" s="100">
        <f t="shared" si="25"/>
        <v>9</v>
      </c>
    </row>
    <row r="1651" spans="1:7" ht="45" x14ac:dyDescent="0.2">
      <c r="A1651" s="113" t="s">
        <v>3289</v>
      </c>
      <c r="B1651" s="114" t="s">
        <v>3290</v>
      </c>
      <c r="C1651" s="115" t="s">
        <v>205</v>
      </c>
      <c r="D1651" s="116">
        <v>134.30000000000001</v>
      </c>
      <c r="E1651" s="116">
        <v>3.74</v>
      </c>
      <c r="F1651" s="116">
        <v>138.04</v>
      </c>
      <c r="G1651" s="100">
        <f t="shared" si="25"/>
        <v>9</v>
      </c>
    </row>
    <row r="1652" spans="1:7" x14ac:dyDescent="0.2">
      <c r="A1652" s="113" t="s">
        <v>3291</v>
      </c>
      <c r="B1652" s="114" t="s">
        <v>3292</v>
      </c>
      <c r="C1652" s="115"/>
      <c r="D1652" s="116"/>
      <c r="E1652" s="116"/>
      <c r="F1652" s="116"/>
      <c r="G1652" s="100">
        <f t="shared" si="25"/>
        <v>5</v>
      </c>
    </row>
    <row r="1653" spans="1:7" ht="30" x14ac:dyDescent="0.2">
      <c r="A1653" s="113" t="s">
        <v>3293</v>
      </c>
      <c r="B1653" s="114" t="s">
        <v>3294</v>
      </c>
      <c r="C1653" s="115" t="s">
        <v>149</v>
      </c>
      <c r="D1653" s="116">
        <v>10.16</v>
      </c>
      <c r="E1653" s="116">
        <v>2.5299999999999998</v>
      </c>
      <c r="F1653" s="116">
        <v>12.69</v>
      </c>
      <c r="G1653" s="100">
        <f t="shared" si="25"/>
        <v>9</v>
      </c>
    </row>
    <row r="1654" spans="1:7" ht="30" x14ac:dyDescent="0.2">
      <c r="A1654" s="113" t="s">
        <v>48</v>
      </c>
      <c r="B1654" s="114" t="s">
        <v>3295</v>
      </c>
      <c r="C1654" s="115" t="s">
        <v>149</v>
      </c>
      <c r="D1654" s="116">
        <v>16.12</v>
      </c>
      <c r="E1654" s="116">
        <v>2.5299999999999998</v>
      </c>
      <c r="F1654" s="116">
        <v>18.649999999999999</v>
      </c>
      <c r="G1654" s="100">
        <f t="shared" si="25"/>
        <v>9</v>
      </c>
    </row>
    <row r="1655" spans="1:7" x14ac:dyDescent="0.2">
      <c r="A1655" s="113" t="s">
        <v>3296</v>
      </c>
      <c r="B1655" s="114" t="s">
        <v>3297</v>
      </c>
      <c r="C1655" s="115" t="s">
        <v>205</v>
      </c>
      <c r="D1655" s="116">
        <v>52.5</v>
      </c>
      <c r="E1655" s="116">
        <v>17.38</v>
      </c>
      <c r="F1655" s="116">
        <v>69.88</v>
      </c>
      <c r="G1655" s="100">
        <f t="shared" si="25"/>
        <v>9</v>
      </c>
    </row>
    <row r="1656" spans="1:7" x14ac:dyDescent="0.2">
      <c r="A1656" s="113" t="s">
        <v>3298</v>
      </c>
      <c r="B1656" s="114" t="s">
        <v>3299</v>
      </c>
      <c r="C1656" s="115" t="s">
        <v>205</v>
      </c>
      <c r="D1656" s="116">
        <v>107.52</v>
      </c>
      <c r="E1656" s="116">
        <v>17.38</v>
      </c>
      <c r="F1656" s="116">
        <v>124.9</v>
      </c>
      <c r="G1656" s="100">
        <f t="shared" si="25"/>
        <v>9</v>
      </c>
    </row>
    <row r="1657" spans="1:7" ht="30" x14ac:dyDescent="0.2">
      <c r="A1657" s="113" t="s">
        <v>3300</v>
      </c>
      <c r="B1657" s="114" t="s">
        <v>3301</v>
      </c>
      <c r="C1657" s="115" t="s">
        <v>205</v>
      </c>
      <c r="D1657" s="116">
        <v>166.52</v>
      </c>
      <c r="E1657" s="116"/>
      <c r="F1657" s="116">
        <v>166.52</v>
      </c>
      <c r="G1657" s="100">
        <f t="shared" si="25"/>
        <v>9</v>
      </c>
    </row>
    <row r="1658" spans="1:7" ht="30" x14ac:dyDescent="0.2">
      <c r="A1658" s="113" t="s">
        <v>3302</v>
      </c>
      <c r="B1658" s="114" t="s">
        <v>3303</v>
      </c>
      <c r="C1658" s="115" t="s">
        <v>205</v>
      </c>
      <c r="D1658" s="116">
        <v>351.48</v>
      </c>
      <c r="E1658" s="116"/>
      <c r="F1658" s="116">
        <v>351.48</v>
      </c>
      <c r="G1658" s="100">
        <f t="shared" si="25"/>
        <v>9</v>
      </c>
    </row>
    <row r="1659" spans="1:7" ht="30" x14ac:dyDescent="0.2">
      <c r="A1659" s="113" t="s">
        <v>3304</v>
      </c>
      <c r="B1659" s="114" t="s">
        <v>3305</v>
      </c>
      <c r="C1659" s="115" t="s">
        <v>205</v>
      </c>
      <c r="D1659" s="116">
        <v>744.51</v>
      </c>
      <c r="E1659" s="116">
        <v>8.44</v>
      </c>
      <c r="F1659" s="116">
        <v>752.95</v>
      </c>
      <c r="G1659" s="100">
        <f t="shared" si="25"/>
        <v>9</v>
      </c>
    </row>
    <row r="1660" spans="1:7" ht="30" x14ac:dyDescent="0.2">
      <c r="A1660" s="113" t="s">
        <v>3306</v>
      </c>
      <c r="B1660" s="114" t="s">
        <v>3307</v>
      </c>
      <c r="C1660" s="115" t="s">
        <v>205</v>
      </c>
      <c r="D1660" s="116">
        <v>1104.1500000000001</v>
      </c>
      <c r="E1660" s="116">
        <v>8.44</v>
      </c>
      <c r="F1660" s="116">
        <v>1112.5899999999999</v>
      </c>
      <c r="G1660" s="100">
        <f t="shared" si="25"/>
        <v>9</v>
      </c>
    </row>
    <row r="1661" spans="1:7" x14ac:dyDescent="0.2">
      <c r="A1661" s="113" t="s">
        <v>3308</v>
      </c>
      <c r="B1661" s="114" t="s">
        <v>3309</v>
      </c>
      <c r="C1661" s="115" t="s">
        <v>205</v>
      </c>
      <c r="D1661" s="116">
        <v>249.53</v>
      </c>
      <c r="E1661" s="116"/>
      <c r="F1661" s="116">
        <v>249.53</v>
      </c>
      <c r="G1661" s="100">
        <f t="shared" si="25"/>
        <v>9</v>
      </c>
    </row>
    <row r="1662" spans="1:7" x14ac:dyDescent="0.2">
      <c r="A1662" s="113" t="s">
        <v>3310</v>
      </c>
      <c r="B1662" s="114" t="s">
        <v>3311</v>
      </c>
      <c r="C1662" s="115"/>
      <c r="D1662" s="116"/>
      <c r="E1662" s="116"/>
      <c r="F1662" s="116"/>
      <c r="G1662" s="100">
        <f t="shared" si="25"/>
        <v>5</v>
      </c>
    </row>
    <row r="1663" spans="1:7" x14ac:dyDescent="0.2">
      <c r="A1663" s="113" t="s">
        <v>3312</v>
      </c>
      <c r="B1663" s="114" t="s">
        <v>3313</v>
      </c>
      <c r="C1663" s="115" t="s">
        <v>643</v>
      </c>
      <c r="D1663" s="116">
        <v>12</v>
      </c>
      <c r="E1663" s="116">
        <v>11.22</v>
      </c>
      <c r="F1663" s="116">
        <v>23.22</v>
      </c>
      <c r="G1663" s="100">
        <f t="shared" si="25"/>
        <v>9</v>
      </c>
    </row>
    <row r="1664" spans="1:7" x14ac:dyDescent="0.2">
      <c r="A1664" s="113" t="s">
        <v>3314</v>
      </c>
      <c r="B1664" s="114" t="s">
        <v>3315</v>
      </c>
      <c r="C1664" s="115" t="s">
        <v>3316</v>
      </c>
      <c r="D1664" s="116">
        <v>130.03</v>
      </c>
      <c r="E1664" s="116">
        <v>7.48</v>
      </c>
      <c r="F1664" s="116">
        <v>137.51</v>
      </c>
      <c r="G1664" s="100">
        <f t="shared" si="25"/>
        <v>9</v>
      </c>
    </row>
    <row r="1665" spans="1:7" x14ac:dyDescent="0.2">
      <c r="A1665" s="113" t="s">
        <v>3317</v>
      </c>
      <c r="B1665" s="114" t="s">
        <v>3318</v>
      </c>
      <c r="C1665" s="115"/>
      <c r="D1665" s="116"/>
      <c r="E1665" s="116"/>
      <c r="F1665" s="116"/>
      <c r="G1665" s="100">
        <f t="shared" si="25"/>
        <v>5</v>
      </c>
    </row>
    <row r="1666" spans="1:7" ht="30" x14ac:dyDescent="0.2">
      <c r="A1666" s="113" t="s">
        <v>3319</v>
      </c>
      <c r="B1666" s="114" t="s">
        <v>3320</v>
      </c>
      <c r="C1666" s="115" t="s">
        <v>205</v>
      </c>
      <c r="D1666" s="116">
        <v>4.33</v>
      </c>
      <c r="E1666" s="116">
        <v>2.2799999999999998</v>
      </c>
      <c r="F1666" s="116">
        <v>6.61</v>
      </c>
      <c r="G1666" s="100">
        <f t="shared" si="25"/>
        <v>9</v>
      </c>
    </row>
    <row r="1667" spans="1:7" ht="30" x14ac:dyDescent="0.2">
      <c r="A1667" s="113" t="s">
        <v>3321</v>
      </c>
      <c r="B1667" s="114" t="s">
        <v>3322</v>
      </c>
      <c r="C1667" s="115" t="s">
        <v>205</v>
      </c>
      <c r="D1667" s="116">
        <v>8.68</v>
      </c>
      <c r="E1667" s="116">
        <v>4.55</v>
      </c>
      <c r="F1667" s="116">
        <v>13.23</v>
      </c>
      <c r="G1667" s="100">
        <f t="shared" si="25"/>
        <v>9</v>
      </c>
    </row>
    <row r="1668" spans="1:7" ht="30" x14ac:dyDescent="0.2">
      <c r="A1668" s="113" t="s">
        <v>3323</v>
      </c>
      <c r="B1668" s="114" t="s">
        <v>3324</v>
      </c>
      <c r="C1668" s="115" t="s">
        <v>205</v>
      </c>
      <c r="D1668" s="116">
        <v>13.04</v>
      </c>
      <c r="E1668" s="116">
        <v>6.83</v>
      </c>
      <c r="F1668" s="116">
        <v>19.87</v>
      </c>
      <c r="G1668" s="100">
        <f t="shared" si="25"/>
        <v>9</v>
      </c>
    </row>
    <row r="1669" spans="1:7" ht="30" x14ac:dyDescent="0.2">
      <c r="A1669" s="113" t="s">
        <v>3325</v>
      </c>
      <c r="B1669" s="114" t="s">
        <v>3326</v>
      </c>
      <c r="C1669" s="115" t="s">
        <v>205</v>
      </c>
      <c r="D1669" s="116">
        <v>17.38</v>
      </c>
      <c r="E1669" s="116">
        <v>9.11</v>
      </c>
      <c r="F1669" s="116">
        <v>26.49</v>
      </c>
      <c r="G1669" s="100">
        <f t="shared" si="25"/>
        <v>9</v>
      </c>
    </row>
    <row r="1670" spans="1:7" ht="30" x14ac:dyDescent="0.2">
      <c r="A1670" s="113" t="s">
        <v>3327</v>
      </c>
      <c r="B1670" s="114" t="s">
        <v>3328</v>
      </c>
      <c r="C1670" s="115" t="s">
        <v>205</v>
      </c>
      <c r="D1670" s="116">
        <v>26.1</v>
      </c>
      <c r="E1670" s="116">
        <v>13.68</v>
      </c>
      <c r="F1670" s="116">
        <v>39.78</v>
      </c>
      <c r="G1670" s="100">
        <f t="shared" si="25"/>
        <v>9</v>
      </c>
    </row>
    <row r="1671" spans="1:7" ht="30" x14ac:dyDescent="0.2">
      <c r="A1671" s="113" t="s">
        <v>3329</v>
      </c>
      <c r="B1671" s="114" t="s">
        <v>3330</v>
      </c>
      <c r="C1671" s="115" t="s">
        <v>205</v>
      </c>
      <c r="D1671" s="116">
        <v>25.25</v>
      </c>
      <c r="E1671" s="116">
        <v>1.41</v>
      </c>
      <c r="F1671" s="116">
        <v>26.66</v>
      </c>
      <c r="G1671" s="100">
        <f t="shared" si="25"/>
        <v>9</v>
      </c>
    </row>
    <row r="1672" spans="1:7" ht="30" x14ac:dyDescent="0.2">
      <c r="A1672" s="113" t="s">
        <v>3331</v>
      </c>
      <c r="B1672" s="114" t="s">
        <v>3332</v>
      </c>
      <c r="C1672" s="115" t="s">
        <v>205</v>
      </c>
      <c r="D1672" s="116">
        <v>45.54</v>
      </c>
      <c r="E1672" s="116">
        <v>1.97</v>
      </c>
      <c r="F1672" s="116">
        <v>47.51</v>
      </c>
      <c r="G1672" s="100">
        <f t="shared" si="25"/>
        <v>9</v>
      </c>
    </row>
    <row r="1673" spans="1:7" ht="30" x14ac:dyDescent="0.2">
      <c r="A1673" s="113" t="s">
        <v>3333</v>
      </c>
      <c r="B1673" s="114" t="s">
        <v>3334</v>
      </c>
      <c r="C1673" s="115" t="s">
        <v>205</v>
      </c>
      <c r="D1673" s="116">
        <v>68.86</v>
      </c>
      <c r="E1673" s="116">
        <v>2.5299999999999998</v>
      </c>
      <c r="F1673" s="116">
        <v>71.39</v>
      </c>
      <c r="G1673" s="100">
        <f t="shared" si="25"/>
        <v>9</v>
      </c>
    </row>
    <row r="1674" spans="1:7" x14ac:dyDescent="0.2">
      <c r="A1674" s="113" t="s">
        <v>3335</v>
      </c>
      <c r="B1674" s="114" t="s">
        <v>3336</v>
      </c>
      <c r="C1674" s="115"/>
      <c r="D1674" s="116"/>
      <c r="E1674" s="116"/>
      <c r="F1674" s="116"/>
      <c r="G1674" s="100">
        <f t="shared" ref="G1674:G1737" si="26">LEN(A1674)</f>
        <v>5</v>
      </c>
    </row>
    <row r="1675" spans="1:7" x14ac:dyDescent="0.2">
      <c r="A1675" s="113" t="s">
        <v>3337</v>
      </c>
      <c r="B1675" s="114" t="s">
        <v>3338</v>
      </c>
      <c r="C1675" s="115" t="s">
        <v>149</v>
      </c>
      <c r="D1675" s="116">
        <v>34.909999999999997</v>
      </c>
      <c r="E1675" s="116">
        <v>9.5399999999999991</v>
      </c>
      <c r="F1675" s="116">
        <v>44.45</v>
      </c>
      <c r="G1675" s="100">
        <f t="shared" si="26"/>
        <v>9</v>
      </c>
    </row>
    <row r="1676" spans="1:7" ht="30" x14ac:dyDescent="0.2">
      <c r="A1676" s="113" t="s">
        <v>3339</v>
      </c>
      <c r="B1676" s="114" t="s">
        <v>3340</v>
      </c>
      <c r="C1676" s="115" t="s">
        <v>205</v>
      </c>
      <c r="D1676" s="116">
        <v>1.24</v>
      </c>
      <c r="E1676" s="116">
        <v>9.5399999999999991</v>
      </c>
      <c r="F1676" s="116">
        <v>10.78</v>
      </c>
      <c r="G1676" s="100">
        <f t="shared" si="26"/>
        <v>9</v>
      </c>
    </row>
    <row r="1677" spans="1:7" ht="30" x14ac:dyDescent="0.2">
      <c r="A1677" s="113" t="s">
        <v>3341</v>
      </c>
      <c r="B1677" s="114" t="s">
        <v>3342</v>
      </c>
      <c r="C1677" s="115" t="s">
        <v>205</v>
      </c>
      <c r="D1677" s="116">
        <v>1.56</v>
      </c>
      <c r="E1677" s="116">
        <v>9.5399999999999991</v>
      </c>
      <c r="F1677" s="116">
        <v>11.1</v>
      </c>
      <c r="G1677" s="100">
        <f t="shared" si="26"/>
        <v>9</v>
      </c>
    </row>
    <row r="1678" spans="1:7" ht="30" x14ac:dyDescent="0.2">
      <c r="A1678" s="113" t="s">
        <v>3343</v>
      </c>
      <c r="B1678" s="114" t="s">
        <v>3344</v>
      </c>
      <c r="C1678" s="115" t="s">
        <v>205</v>
      </c>
      <c r="D1678" s="116">
        <v>2.2400000000000002</v>
      </c>
      <c r="E1678" s="116">
        <v>9.5399999999999991</v>
      </c>
      <c r="F1678" s="116">
        <v>11.78</v>
      </c>
      <c r="G1678" s="100">
        <f t="shared" si="26"/>
        <v>9</v>
      </c>
    </row>
    <row r="1679" spans="1:7" ht="30" x14ac:dyDescent="0.2">
      <c r="A1679" s="113" t="s">
        <v>3345</v>
      </c>
      <c r="B1679" s="114" t="s">
        <v>3346</v>
      </c>
      <c r="C1679" s="115" t="s">
        <v>205</v>
      </c>
      <c r="D1679" s="116">
        <v>2.36</v>
      </c>
      <c r="E1679" s="116">
        <v>9.5399999999999991</v>
      </c>
      <c r="F1679" s="116">
        <v>11.9</v>
      </c>
      <c r="G1679" s="100">
        <f t="shared" si="26"/>
        <v>9</v>
      </c>
    </row>
    <row r="1680" spans="1:7" ht="30" x14ac:dyDescent="0.2">
      <c r="A1680" s="113" t="s">
        <v>3347</v>
      </c>
      <c r="B1680" s="114" t="s">
        <v>3348</v>
      </c>
      <c r="C1680" s="115" t="s">
        <v>205</v>
      </c>
      <c r="D1680" s="116">
        <v>4.78</v>
      </c>
      <c r="E1680" s="116">
        <v>9.5399999999999991</v>
      </c>
      <c r="F1680" s="116">
        <v>14.32</v>
      </c>
      <c r="G1680" s="100">
        <f t="shared" si="26"/>
        <v>9</v>
      </c>
    </row>
    <row r="1681" spans="1:7" ht="30" x14ac:dyDescent="0.2">
      <c r="A1681" s="113" t="s">
        <v>3349</v>
      </c>
      <c r="B1681" s="114" t="s">
        <v>3350</v>
      </c>
      <c r="C1681" s="115" t="s">
        <v>205</v>
      </c>
      <c r="D1681" s="116">
        <v>4.43</v>
      </c>
      <c r="E1681" s="116">
        <v>9.5399999999999991</v>
      </c>
      <c r="F1681" s="116">
        <v>13.97</v>
      </c>
      <c r="G1681" s="100">
        <f t="shared" si="26"/>
        <v>9</v>
      </c>
    </row>
    <row r="1682" spans="1:7" ht="30" x14ac:dyDescent="0.2">
      <c r="A1682" s="113" t="s">
        <v>3351</v>
      </c>
      <c r="B1682" s="114" t="s">
        <v>3352</v>
      </c>
      <c r="C1682" s="115" t="s">
        <v>205</v>
      </c>
      <c r="D1682" s="116">
        <v>6.33</v>
      </c>
      <c r="E1682" s="116">
        <v>9.5399999999999991</v>
      </c>
      <c r="F1682" s="116">
        <v>15.87</v>
      </c>
      <c r="G1682" s="100">
        <f t="shared" si="26"/>
        <v>9</v>
      </c>
    </row>
    <row r="1683" spans="1:7" ht="30" x14ac:dyDescent="0.2">
      <c r="A1683" s="113" t="s">
        <v>3353</v>
      </c>
      <c r="B1683" s="114" t="s">
        <v>3354</v>
      </c>
      <c r="C1683" s="115" t="s">
        <v>205</v>
      </c>
      <c r="D1683" s="116">
        <v>6.67</v>
      </c>
      <c r="E1683" s="116">
        <v>9.5399999999999991</v>
      </c>
      <c r="F1683" s="116">
        <v>16.21</v>
      </c>
      <c r="G1683" s="100">
        <f t="shared" si="26"/>
        <v>9</v>
      </c>
    </row>
    <row r="1684" spans="1:7" ht="30" x14ac:dyDescent="0.2">
      <c r="A1684" s="113" t="s">
        <v>3355</v>
      </c>
      <c r="B1684" s="114" t="s">
        <v>3356</v>
      </c>
      <c r="C1684" s="115" t="s">
        <v>205</v>
      </c>
      <c r="D1684" s="116">
        <v>7.65</v>
      </c>
      <c r="E1684" s="116">
        <v>9.5399999999999991</v>
      </c>
      <c r="F1684" s="116">
        <v>17.190000000000001</v>
      </c>
      <c r="G1684" s="100">
        <f t="shared" si="26"/>
        <v>9</v>
      </c>
    </row>
    <row r="1685" spans="1:7" ht="30" x14ac:dyDescent="0.2">
      <c r="A1685" s="113" t="s">
        <v>3357</v>
      </c>
      <c r="B1685" s="114" t="s">
        <v>3358</v>
      </c>
      <c r="C1685" s="115" t="s">
        <v>205</v>
      </c>
      <c r="D1685" s="116">
        <v>8.61</v>
      </c>
      <c r="E1685" s="116">
        <v>9.5399999999999991</v>
      </c>
      <c r="F1685" s="116">
        <v>18.149999999999999</v>
      </c>
      <c r="G1685" s="100">
        <f t="shared" si="26"/>
        <v>9</v>
      </c>
    </row>
    <row r="1686" spans="1:7" ht="30" x14ac:dyDescent="0.2">
      <c r="A1686" s="113" t="s">
        <v>3359</v>
      </c>
      <c r="B1686" s="114" t="s">
        <v>3360</v>
      </c>
      <c r="C1686" s="115" t="s">
        <v>205</v>
      </c>
      <c r="D1686" s="116">
        <v>20.27</v>
      </c>
      <c r="E1686" s="116">
        <v>9.5399999999999991</v>
      </c>
      <c r="F1686" s="116">
        <v>29.81</v>
      </c>
      <c r="G1686" s="100">
        <f t="shared" si="26"/>
        <v>9</v>
      </c>
    </row>
    <row r="1687" spans="1:7" ht="30" x14ac:dyDescent="0.2">
      <c r="A1687" s="113" t="s">
        <v>3361</v>
      </c>
      <c r="B1687" s="114" t="s">
        <v>3362</v>
      </c>
      <c r="C1687" s="115" t="s">
        <v>205</v>
      </c>
      <c r="D1687" s="116">
        <v>24.82</v>
      </c>
      <c r="E1687" s="116">
        <v>9.5399999999999991</v>
      </c>
      <c r="F1687" s="116">
        <v>34.36</v>
      </c>
      <c r="G1687" s="100">
        <f t="shared" si="26"/>
        <v>9</v>
      </c>
    </row>
    <row r="1688" spans="1:7" ht="30" x14ac:dyDescent="0.2">
      <c r="A1688" s="113" t="s">
        <v>3363</v>
      </c>
      <c r="B1688" s="114" t="s">
        <v>3364</v>
      </c>
      <c r="C1688" s="115" t="s">
        <v>205</v>
      </c>
      <c r="D1688" s="116">
        <v>28.56</v>
      </c>
      <c r="E1688" s="116">
        <v>9.5399999999999991</v>
      </c>
      <c r="F1688" s="116">
        <v>38.1</v>
      </c>
      <c r="G1688" s="100">
        <f t="shared" si="26"/>
        <v>9</v>
      </c>
    </row>
    <row r="1689" spans="1:7" ht="30" x14ac:dyDescent="0.2">
      <c r="A1689" s="113" t="s">
        <v>3365</v>
      </c>
      <c r="B1689" s="114" t="s">
        <v>3366</v>
      </c>
      <c r="C1689" s="115" t="s">
        <v>205</v>
      </c>
      <c r="D1689" s="116">
        <v>32.43</v>
      </c>
      <c r="E1689" s="116">
        <v>9.5399999999999991</v>
      </c>
      <c r="F1689" s="116">
        <v>41.97</v>
      </c>
      <c r="G1689" s="100">
        <f t="shared" si="26"/>
        <v>9</v>
      </c>
    </row>
    <row r="1690" spans="1:7" ht="30" x14ac:dyDescent="0.2">
      <c r="A1690" s="113" t="s">
        <v>3367</v>
      </c>
      <c r="B1690" s="114" t="s">
        <v>3368</v>
      </c>
      <c r="C1690" s="115" t="s">
        <v>205</v>
      </c>
      <c r="D1690" s="116">
        <v>35.659999999999997</v>
      </c>
      <c r="E1690" s="116">
        <v>9.5399999999999991</v>
      </c>
      <c r="F1690" s="116">
        <v>45.2</v>
      </c>
      <c r="G1690" s="100">
        <f t="shared" si="26"/>
        <v>9</v>
      </c>
    </row>
    <row r="1691" spans="1:7" ht="30" x14ac:dyDescent="0.2">
      <c r="A1691" s="113" t="s">
        <v>3369</v>
      </c>
      <c r="B1691" s="114" t="s">
        <v>3370</v>
      </c>
      <c r="C1691" s="115" t="s">
        <v>205</v>
      </c>
      <c r="D1691" s="116">
        <v>39.58</v>
      </c>
      <c r="E1691" s="116">
        <v>9.5399999999999991</v>
      </c>
      <c r="F1691" s="116">
        <v>49.12</v>
      </c>
      <c r="G1691" s="100">
        <f t="shared" si="26"/>
        <v>9</v>
      </c>
    </row>
    <row r="1692" spans="1:7" ht="30" x14ac:dyDescent="0.2">
      <c r="A1692" s="113" t="s">
        <v>3371</v>
      </c>
      <c r="B1692" s="114" t="s">
        <v>3372</v>
      </c>
      <c r="C1692" s="115" t="s">
        <v>205</v>
      </c>
      <c r="D1692" s="116">
        <v>48.54</v>
      </c>
      <c r="E1692" s="116">
        <v>9.5399999999999991</v>
      </c>
      <c r="F1692" s="116">
        <v>58.08</v>
      </c>
      <c r="G1692" s="100">
        <f t="shared" si="26"/>
        <v>9</v>
      </c>
    </row>
    <row r="1693" spans="1:7" ht="30" x14ac:dyDescent="0.2">
      <c r="A1693" s="113" t="s">
        <v>3373</v>
      </c>
      <c r="B1693" s="114" t="s">
        <v>3374</v>
      </c>
      <c r="C1693" s="115" t="s">
        <v>205</v>
      </c>
      <c r="D1693" s="116">
        <v>54</v>
      </c>
      <c r="E1693" s="116">
        <v>9.5399999999999991</v>
      </c>
      <c r="F1693" s="116">
        <v>63.54</v>
      </c>
      <c r="G1693" s="100">
        <f t="shared" si="26"/>
        <v>9</v>
      </c>
    </row>
    <row r="1694" spans="1:7" ht="30" x14ac:dyDescent="0.2">
      <c r="A1694" s="113" t="s">
        <v>3375</v>
      </c>
      <c r="B1694" s="114" t="s">
        <v>3376</v>
      </c>
      <c r="C1694" s="115" t="s">
        <v>205</v>
      </c>
      <c r="D1694" s="116">
        <v>76.72</v>
      </c>
      <c r="E1694" s="116">
        <v>9.5399999999999991</v>
      </c>
      <c r="F1694" s="116">
        <v>86.26</v>
      </c>
      <c r="G1694" s="100">
        <f t="shared" si="26"/>
        <v>9</v>
      </c>
    </row>
    <row r="1695" spans="1:7" ht="30" x14ac:dyDescent="0.2">
      <c r="A1695" s="113" t="s">
        <v>3377</v>
      </c>
      <c r="B1695" s="114" t="s">
        <v>3378</v>
      </c>
      <c r="C1695" s="115" t="s">
        <v>205</v>
      </c>
      <c r="D1695" s="116">
        <v>96.02</v>
      </c>
      <c r="E1695" s="116">
        <v>9.5399999999999991</v>
      </c>
      <c r="F1695" s="116">
        <v>105.56</v>
      </c>
      <c r="G1695" s="100">
        <f t="shared" si="26"/>
        <v>9</v>
      </c>
    </row>
    <row r="1696" spans="1:7" ht="30" x14ac:dyDescent="0.2">
      <c r="A1696" s="113" t="s">
        <v>3379</v>
      </c>
      <c r="B1696" s="114" t="s">
        <v>3380</v>
      </c>
      <c r="C1696" s="115" t="s">
        <v>205</v>
      </c>
      <c r="D1696" s="116">
        <v>124.99</v>
      </c>
      <c r="E1696" s="116">
        <v>9.5399999999999991</v>
      </c>
      <c r="F1696" s="116">
        <v>134.53</v>
      </c>
      <c r="G1696" s="100">
        <f t="shared" si="26"/>
        <v>9</v>
      </c>
    </row>
    <row r="1697" spans="1:7" ht="30" x14ac:dyDescent="0.2">
      <c r="A1697" s="113" t="s">
        <v>3381</v>
      </c>
      <c r="B1697" s="114" t="s">
        <v>3382</v>
      </c>
      <c r="C1697" s="115" t="s">
        <v>149</v>
      </c>
      <c r="D1697" s="116">
        <v>186.42</v>
      </c>
      <c r="E1697" s="116">
        <v>17.5</v>
      </c>
      <c r="F1697" s="116">
        <v>203.92</v>
      </c>
      <c r="G1697" s="100">
        <f t="shared" si="26"/>
        <v>9</v>
      </c>
    </row>
    <row r="1698" spans="1:7" ht="30" x14ac:dyDescent="0.2">
      <c r="A1698" s="113" t="s">
        <v>3383</v>
      </c>
      <c r="B1698" s="114" t="s">
        <v>3384</v>
      </c>
      <c r="C1698" s="115" t="s">
        <v>205</v>
      </c>
      <c r="D1698" s="116">
        <v>14.54</v>
      </c>
      <c r="E1698" s="116">
        <v>9.5399999999999991</v>
      </c>
      <c r="F1698" s="116">
        <v>24.08</v>
      </c>
      <c r="G1698" s="100">
        <f t="shared" si="26"/>
        <v>9</v>
      </c>
    </row>
    <row r="1699" spans="1:7" ht="30" x14ac:dyDescent="0.2">
      <c r="A1699" s="113" t="s">
        <v>3385</v>
      </c>
      <c r="B1699" s="114" t="s">
        <v>3386</v>
      </c>
      <c r="C1699" s="115" t="s">
        <v>205</v>
      </c>
      <c r="D1699" s="116">
        <v>17.600000000000001</v>
      </c>
      <c r="E1699" s="116">
        <v>9.5399999999999991</v>
      </c>
      <c r="F1699" s="116">
        <v>27.14</v>
      </c>
      <c r="G1699" s="100">
        <f t="shared" si="26"/>
        <v>9</v>
      </c>
    </row>
    <row r="1700" spans="1:7" x14ac:dyDescent="0.2">
      <c r="A1700" s="113" t="s">
        <v>3387</v>
      </c>
      <c r="B1700" s="114" t="s">
        <v>3388</v>
      </c>
      <c r="C1700" s="115"/>
      <c r="D1700" s="116"/>
      <c r="E1700" s="116"/>
      <c r="F1700" s="116"/>
      <c r="G1700" s="100">
        <f t="shared" si="26"/>
        <v>5</v>
      </c>
    </row>
    <row r="1701" spans="1:7" ht="30" x14ac:dyDescent="0.2">
      <c r="A1701" s="113" t="s">
        <v>3389</v>
      </c>
      <c r="B1701" s="114" t="s">
        <v>3390</v>
      </c>
      <c r="C1701" s="115" t="s">
        <v>149</v>
      </c>
      <c r="D1701" s="116">
        <v>56.94</v>
      </c>
      <c r="E1701" s="116">
        <v>16.28</v>
      </c>
      <c r="F1701" s="116">
        <v>73.22</v>
      </c>
      <c r="G1701" s="100">
        <f t="shared" si="26"/>
        <v>9</v>
      </c>
    </row>
    <row r="1702" spans="1:7" ht="30" x14ac:dyDescent="0.2">
      <c r="A1702" s="113" t="s">
        <v>3391</v>
      </c>
      <c r="B1702" s="114" t="s">
        <v>3392</v>
      </c>
      <c r="C1702" s="115" t="s">
        <v>149</v>
      </c>
      <c r="D1702" s="116">
        <v>62.29</v>
      </c>
      <c r="E1702" s="116">
        <v>16.28</v>
      </c>
      <c r="F1702" s="116">
        <v>78.569999999999993</v>
      </c>
      <c r="G1702" s="100">
        <f t="shared" si="26"/>
        <v>9</v>
      </c>
    </row>
    <row r="1703" spans="1:7" ht="30" x14ac:dyDescent="0.2">
      <c r="A1703" s="113" t="s">
        <v>3393</v>
      </c>
      <c r="B1703" s="114" t="s">
        <v>3394</v>
      </c>
      <c r="C1703" s="115" t="s">
        <v>149</v>
      </c>
      <c r="D1703" s="116">
        <v>163.61000000000001</v>
      </c>
      <c r="E1703" s="116">
        <v>20.5</v>
      </c>
      <c r="F1703" s="116">
        <v>184.11</v>
      </c>
      <c r="G1703" s="100">
        <f t="shared" si="26"/>
        <v>9</v>
      </c>
    </row>
    <row r="1704" spans="1:7" ht="45" x14ac:dyDescent="0.2">
      <c r="A1704" s="113" t="s">
        <v>3395</v>
      </c>
      <c r="B1704" s="114" t="s">
        <v>3396</v>
      </c>
      <c r="C1704" s="115" t="s">
        <v>149</v>
      </c>
      <c r="D1704" s="116">
        <v>135.37</v>
      </c>
      <c r="E1704" s="116">
        <v>20.5</v>
      </c>
      <c r="F1704" s="116">
        <v>155.87</v>
      </c>
      <c r="G1704" s="100">
        <f t="shared" si="26"/>
        <v>9</v>
      </c>
    </row>
    <row r="1705" spans="1:7" ht="30" x14ac:dyDescent="0.2">
      <c r="A1705" s="113" t="s">
        <v>3397</v>
      </c>
      <c r="B1705" s="114" t="s">
        <v>3398</v>
      </c>
      <c r="C1705" s="115" t="s">
        <v>149</v>
      </c>
      <c r="D1705" s="116">
        <v>113.27</v>
      </c>
      <c r="E1705" s="116"/>
      <c r="F1705" s="116">
        <v>113.27</v>
      </c>
      <c r="G1705" s="100">
        <f t="shared" si="26"/>
        <v>9</v>
      </c>
    </row>
    <row r="1706" spans="1:7" x14ac:dyDescent="0.2">
      <c r="A1706" s="113" t="s">
        <v>3399</v>
      </c>
      <c r="B1706" s="114" t="s">
        <v>3400</v>
      </c>
      <c r="C1706" s="115"/>
      <c r="D1706" s="116"/>
      <c r="E1706" s="116"/>
      <c r="F1706" s="116"/>
      <c r="G1706" s="100">
        <f t="shared" si="26"/>
        <v>5</v>
      </c>
    </row>
    <row r="1707" spans="1:7" ht="30" x14ac:dyDescent="0.2">
      <c r="A1707" s="113" t="s">
        <v>22</v>
      </c>
      <c r="B1707" s="114" t="s">
        <v>23</v>
      </c>
      <c r="C1707" s="115" t="s">
        <v>149</v>
      </c>
      <c r="D1707" s="116">
        <v>10.029999999999999</v>
      </c>
      <c r="E1707" s="116">
        <v>6.75</v>
      </c>
      <c r="F1707" s="116">
        <v>16.78</v>
      </c>
      <c r="G1707" s="100">
        <f t="shared" si="26"/>
        <v>9</v>
      </c>
    </row>
    <row r="1708" spans="1:7" ht="30" x14ac:dyDescent="0.2">
      <c r="A1708" s="113" t="s">
        <v>3401</v>
      </c>
      <c r="B1708" s="114" t="s">
        <v>3402</v>
      </c>
      <c r="C1708" s="115" t="s">
        <v>149</v>
      </c>
      <c r="D1708" s="116">
        <v>7.02</v>
      </c>
      <c r="E1708" s="116">
        <v>6.75</v>
      </c>
      <c r="F1708" s="116">
        <v>13.77</v>
      </c>
      <c r="G1708" s="100">
        <f t="shared" si="26"/>
        <v>9</v>
      </c>
    </row>
    <row r="1709" spans="1:7" ht="30" x14ac:dyDescent="0.2">
      <c r="A1709" s="113" t="s">
        <v>3403</v>
      </c>
      <c r="B1709" s="114" t="s">
        <v>3404</v>
      </c>
      <c r="C1709" s="115" t="s">
        <v>149</v>
      </c>
      <c r="D1709" s="116">
        <v>45.48</v>
      </c>
      <c r="E1709" s="116">
        <v>6.75</v>
      </c>
      <c r="F1709" s="116">
        <v>52.23</v>
      </c>
      <c r="G1709" s="100">
        <f t="shared" si="26"/>
        <v>9</v>
      </c>
    </row>
    <row r="1710" spans="1:7" ht="30" x14ac:dyDescent="0.2">
      <c r="A1710" s="113" t="s">
        <v>3405</v>
      </c>
      <c r="B1710" s="114" t="s">
        <v>3406</v>
      </c>
      <c r="C1710" s="115" t="s">
        <v>149</v>
      </c>
      <c r="D1710" s="116">
        <v>66.16</v>
      </c>
      <c r="E1710" s="116">
        <v>18.71</v>
      </c>
      <c r="F1710" s="116">
        <v>84.87</v>
      </c>
      <c r="G1710" s="100">
        <f t="shared" si="26"/>
        <v>9</v>
      </c>
    </row>
    <row r="1711" spans="1:7" ht="30" x14ac:dyDescent="0.2">
      <c r="A1711" s="113" t="s">
        <v>3407</v>
      </c>
      <c r="B1711" s="114" t="s">
        <v>3408</v>
      </c>
      <c r="C1711" s="115" t="s">
        <v>149</v>
      </c>
      <c r="D1711" s="116">
        <v>49.13</v>
      </c>
      <c r="E1711" s="116">
        <v>6.75</v>
      </c>
      <c r="F1711" s="116">
        <v>55.88</v>
      </c>
      <c r="G1711" s="100">
        <f t="shared" si="26"/>
        <v>9</v>
      </c>
    </row>
    <row r="1712" spans="1:7" ht="30" x14ac:dyDescent="0.2">
      <c r="A1712" s="113" t="s">
        <v>3409</v>
      </c>
      <c r="B1712" s="114" t="s">
        <v>3410</v>
      </c>
      <c r="C1712" s="115" t="s">
        <v>149</v>
      </c>
      <c r="D1712" s="116">
        <v>71.27</v>
      </c>
      <c r="E1712" s="116">
        <v>18.71</v>
      </c>
      <c r="F1712" s="116">
        <v>89.98</v>
      </c>
      <c r="G1712" s="100">
        <f t="shared" si="26"/>
        <v>9</v>
      </c>
    </row>
    <row r="1713" spans="1:7" ht="30" x14ac:dyDescent="0.2">
      <c r="A1713" s="113" t="s">
        <v>3411</v>
      </c>
      <c r="B1713" s="114" t="s">
        <v>3412</v>
      </c>
      <c r="C1713" s="115" t="s">
        <v>149</v>
      </c>
      <c r="D1713" s="116">
        <v>35.51</v>
      </c>
      <c r="E1713" s="116">
        <v>22.08</v>
      </c>
      <c r="F1713" s="116">
        <v>57.59</v>
      </c>
      <c r="G1713" s="100">
        <f t="shared" si="26"/>
        <v>9</v>
      </c>
    </row>
    <row r="1714" spans="1:7" x14ac:dyDescent="0.2">
      <c r="A1714" s="113" t="s">
        <v>3413</v>
      </c>
      <c r="B1714" s="114" t="s">
        <v>3414</v>
      </c>
      <c r="C1714" s="115"/>
      <c r="D1714" s="116"/>
      <c r="E1714" s="116"/>
      <c r="F1714" s="116"/>
      <c r="G1714" s="100">
        <f t="shared" si="26"/>
        <v>5</v>
      </c>
    </row>
    <row r="1715" spans="1:7" ht="30" x14ac:dyDescent="0.2">
      <c r="A1715" s="113" t="s">
        <v>3415</v>
      </c>
      <c r="B1715" s="114" t="s">
        <v>3416</v>
      </c>
      <c r="C1715" s="115" t="s">
        <v>228</v>
      </c>
      <c r="D1715" s="116">
        <v>440.35</v>
      </c>
      <c r="E1715" s="116">
        <v>291.88</v>
      </c>
      <c r="F1715" s="116">
        <v>732.23</v>
      </c>
      <c r="G1715" s="100">
        <f t="shared" si="26"/>
        <v>9</v>
      </c>
    </row>
    <row r="1716" spans="1:7" ht="30" x14ac:dyDescent="0.2">
      <c r="A1716" s="113" t="s">
        <v>3417</v>
      </c>
      <c r="B1716" s="114" t="s">
        <v>3418</v>
      </c>
      <c r="C1716" s="115" t="s">
        <v>228</v>
      </c>
      <c r="D1716" s="116">
        <v>446.8</v>
      </c>
      <c r="E1716" s="116"/>
      <c r="F1716" s="116">
        <v>446.8</v>
      </c>
      <c r="G1716" s="100">
        <f t="shared" si="26"/>
        <v>9</v>
      </c>
    </row>
    <row r="1717" spans="1:7" ht="30" x14ac:dyDescent="0.2">
      <c r="A1717" s="113" t="s">
        <v>3419</v>
      </c>
      <c r="B1717" s="114" t="s">
        <v>3420</v>
      </c>
      <c r="C1717" s="115" t="s">
        <v>149</v>
      </c>
      <c r="D1717" s="116">
        <v>5.24</v>
      </c>
      <c r="E1717" s="116">
        <v>7.11</v>
      </c>
      <c r="F1717" s="116">
        <v>12.35</v>
      </c>
      <c r="G1717" s="100">
        <f t="shared" si="26"/>
        <v>9</v>
      </c>
    </row>
    <row r="1718" spans="1:7" ht="30" x14ac:dyDescent="0.2">
      <c r="A1718" s="113" t="s">
        <v>3421</v>
      </c>
      <c r="B1718" s="114" t="s">
        <v>3422</v>
      </c>
      <c r="C1718" s="115" t="s">
        <v>149</v>
      </c>
      <c r="D1718" s="116">
        <v>12.97</v>
      </c>
      <c r="E1718" s="116">
        <v>14.23</v>
      </c>
      <c r="F1718" s="116">
        <v>27.2</v>
      </c>
      <c r="G1718" s="100">
        <f t="shared" si="26"/>
        <v>9</v>
      </c>
    </row>
    <row r="1719" spans="1:7" ht="30" x14ac:dyDescent="0.2">
      <c r="A1719" s="113" t="s">
        <v>3423</v>
      </c>
      <c r="B1719" s="114" t="s">
        <v>3424</v>
      </c>
      <c r="C1719" s="115" t="s">
        <v>149</v>
      </c>
      <c r="D1719" s="116">
        <v>50.79</v>
      </c>
      <c r="E1719" s="116">
        <v>7.11</v>
      </c>
      <c r="F1719" s="116">
        <v>57.9</v>
      </c>
      <c r="G1719" s="100">
        <f t="shared" si="26"/>
        <v>9</v>
      </c>
    </row>
    <row r="1720" spans="1:7" x14ac:dyDescent="0.2">
      <c r="A1720" s="113" t="s">
        <v>3425</v>
      </c>
      <c r="B1720" s="114" t="s">
        <v>3426</v>
      </c>
      <c r="C1720" s="115"/>
      <c r="D1720" s="116"/>
      <c r="E1720" s="116"/>
      <c r="F1720" s="116"/>
      <c r="G1720" s="100">
        <f t="shared" si="26"/>
        <v>5</v>
      </c>
    </row>
    <row r="1721" spans="1:7" x14ac:dyDescent="0.2">
      <c r="A1721" s="113" t="s">
        <v>3427</v>
      </c>
      <c r="B1721" s="114" t="s">
        <v>3428</v>
      </c>
      <c r="C1721" s="115" t="s">
        <v>228</v>
      </c>
      <c r="D1721" s="116"/>
      <c r="E1721" s="116">
        <v>67.48</v>
      </c>
      <c r="F1721" s="116">
        <v>67.48</v>
      </c>
      <c r="G1721" s="100">
        <f t="shared" si="26"/>
        <v>9</v>
      </c>
    </row>
    <row r="1722" spans="1:7" x14ac:dyDescent="0.2">
      <c r="A1722" s="113" t="s">
        <v>3429</v>
      </c>
      <c r="B1722" s="114" t="s">
        <v>3430</v>
      </c>
      <c r="C1722" s="115" t="s">
        <v>149</v>
      </c>
      <c r="D1722" s="116">
        <v>4.18</v>
      </c>
      <c r="E1722" s="116">
        <v>3.37</v>
      </c>
      <c r="F1722" s="116">
        <v>7.55</v>
      </c>
      <c r="G1722" s="100">
        <f t="shared" si="26"/>
        <v>9</v>
      </c>
    </row>
    <row r="1723" spans="1:7" ht="30" x14ac:dyDescent="0.2">
      <c r="A1723" s="113" t="s">
        <v>3431</v>
      </c>
      <c r="B1723" s="114" t="s">
        <v>3432</v>
      </c>
      <c r="C1723" s="115" t="s">
        <v>149</v>
      </c>
      <c r="D1723" s="116">
        <v>2.2200000000000002</v>
      </c>
      <c r="E1723" s="116">
        <v>3.37</v>
      </c>
      <c r="F1723" s="116">
        <v>5.59</v>
      </c>
      <c r="G1723" s="100">
        <f t="shared" si="26"/>
        <v>9</v>
      </c>
    </row>
    <row r="1724" spans="1:7" ht="30" x14ac:dyDescent="0.2">
      <c r="A1724" s="113" t="s">
        <v>3433</v>
      </c>
      <c r="B1724" s="114" t="s">
        <v>3434</v>
      </c>
      <c r="C1724" s="115" t="s">
        <v>149</v>
      </c>
      <c r="D1724" s="116">
        <v>12.91</v>
      </c>
      <c r="E1724" s="116">
        <v>3.37</v>
      </c>
      <c r="F1724" s="116">
        <v>16.28</v>
      </c>
      <c r="G1724" s="100">
        <f t="shared" si="26"/>
        <v>9</v>
      </c>
    </row>
    <row r="1725" spans="1:7" x14ac:dyDescent="0.2">
      <c r="A1725" s="113" t="s">
        <v>3435</v>
      </c>
      <c r="B1725" s="114" t="s">
        <v>71</v>
      </c>
      <c r="C1725" s="115"/>
      <c r="D1725" s="116"/>
      <c r="E1725" s="116"/>
      <c r="F1725" s="116"/>
      <c r="G1725" s="100">
        <f t="shared" si="26"/>
        <v>2</v>
      </c>
    </row>
    <row r="1726" spans="1:7" x14ac:dyDescent="0.2">
      <c r="A1726" s="113" t="s">
        <v>3436</v>
      </c>
      <c r="B1726" s="114" t="s">
        <v>3437</v>
      </c>
      <c r="C1726" s="115"/>
      <c r="D1726" s="116"/>
      <c r="E1726" s="116"/>
      <c r="F1726" s="116"/>
      <c r="G1726" s="100">
        <f t="shared" si="26"/>
        <v>5</v>
      </c>
    </row>
    <row r="1727" spans="1:7" x14ac:dyDescent="0.2">
      <c r="A1727" s="113" t="s">
        <v>43</v>
      </c>
      <c r="B1727" s="114" t="s">
        <v>3438</v>
      </c>
      <c r="C1727" s="115" t="s">
        <v>149</v>
      </c>
      <c r="D1727" s="116">
        <v>7.21</v>
      </c>
      <c r="E1727" s="116">
        <v>28.97</v>
      </c>
      <c r="F1727" s="116">
        <v>36.18</v>
      </c>
      <c r="G1727" s="100">
        <f t="shared" si="26"/>
        <v>9</v>
      </c>
    </row>
    <row r="1728" spans="1:7" x14ac:dyDescent="0.2">
      <c r="A1728" s="113" t="s">
        <v>3439</v>
      </c>
      <c r="B1728" s="114" t="s">
        <v>3440</v>
      </c>
      <c r="C1728" s="115" t="s">
        <v>149</v>
      </c>
      <c r="D1728" s="116">
        <v>4.24</v>
      </c>
      <c r="E1728" s="116">
        <v>28.97</v>
      </c>
      <c r="F1728" s="116">
        <v>33.21</v>
      </c>
      <c r="G1728" s="100">
        <f t="shared" si="26"/>
        <v>9</v>
      </c>
    </row>
    <row r="1729" spans="1:7" x14ac:dyDescent="0.2">
      <c r="A1729" s="113" t="s">
        <v>3441</v>
      </c>
      <c r="B1729" s="114" t="s">
        <v>3442</v>
      </c>
      <c r="C1729" s="115" t="s">
        <v>149</v>
      </c>
      <c r="D1729" s="116">
        <v>5.92</v>
      </c>
      <c r="E1729" s="116">
        <v>7.38</v>
      </c>
      <c r="F1729" s="116">
        <v>13.3</v>
      </c>
      <c r="G1729" s="100">
        <f t="shared" si="26"/>
        <v>9</v>
      </c>
    </row>
    <row r="1730" spans="1:7" x14ac:dyDescent="0.2">
      <c r="A1730" s="113" t="s">
        <v>3443</v>
      </c>
      <c r="B1730" s="114" t="s">
        <v>3444</v>
      </c>
      <c r="C1730" s="115" t="s">
        <v>205</v>
      </c>
      <c r="D1730" s="116">
        <v>25.23</v>
      </c>
      <c r="E1730" s="116">
        <v>20.74</v>
      </c>
      <c r="F1730" s="116">
        <v>45.97</v>
      </c>
      <c r="G1730" s="100">
        <f t="shared" si="26"/>
        <v>9</v>
      </c>
    </row>
    <row r="1731" spans="1:7" x14ac:dyDescent="0.2">
      <c r="A1731" s="113" t="s">
        <v>3445</v>
      </c>
      <c r="B1731" s="114" t="s">
        <v>3446</v>
      </c>
      <c r="C1731" s="115" t="s">
        <v>149</v>
      </c>
      <c r="D1731" s="116">
        <v>7.19</v>
      </c>
      <c r="E1731" s="116">
        <v>7.92</v>
      </c>
      <c r="F1731" s="116">
        <v>15.11</v>
      </c>
      <c r="G1731" s="100">
        <f t="shared" si="26"/>
        <v>9</v>
      </c>
    </row>
    <row r="1732" spans="1:7" x14ac:dyDescent="0.2">
      <c r="A1732" s="113" t="s">
        <v>3447</v>
      </c>
      <c r="B1732" s="114" t="s">
        <v>3448</v>
      </c>
      <c r="C1732" s="115"/>
      <c r="D1732" s="116"/>
      <c r="E1732" s="116"/>
      <c r="F1732" s="116"/>
      <c r="G1732" s="100">
        <f t="shared" si="26"/>
        <v>5</v>
      </c>
    </row>
    <row r="1733" spans="1:7" x14ac:dyDescent="0.2">
      <c r="A1733" s="113" t="s">
        <v>72</v>
      </c>
      <c r="B1733" s="114" t="s">
        <v>3449</v>
      </c>
      <c r="C1733" s="115" t="s">
        <v>149</v>
      </c>
      <c r="D1733" s="116">
        <v>2.57</v>
      </c>
      <c r="E1733" s="116">
        <v>9.98</v>
      </c>
      <c r="F1733" s="116">
        <v>12.55</v>
      </c>
      <c r="G1733" s="100">
        <f t="shared" si="26"/>
        <v>9</v>
      </c>
    </row>
    <row r="1734" spans="1:7" x14ac:dyDescent="0.2">
      <c r="A1734" s="113" t="s">
        <v>3450</v>
      </c>
      <c r="B1734" s="114" t="s">
        <v>3451</v>
      </c>
      <c r="C1734" s="115" t="s">
        <v>149</v>
      </c>
      <c r="D1734" s="116">
        <v>4.8600000000000003</v>
      </c>
      <c r="E1734" s="116">
        <v>9.98</v>
      </c>
      <c r="F1734" s="116">
        <v>14.84</v>
      </c>
      <c r="G1734" s="100">
        <f t="shared" si="26"/>
        <v>9</v>
      </c>
    </row>
    <row r="1735" spans="1:7" x14ac:dyDescent="0.2">
      <c r="A1735" s="113" t="s">
        <v>3452</v>
      </c>
      <c r="B1735" s="114" t="s">
        <v>3453</v>
      </c>
      <c r="C1735" s="115"/>
      <c r="D1735" s="116"/>
      <c r="E1735" s="116"/>
      <c r="F1735" s="116"/>
      <c r="G1735" s="100">
        <f t="shared" si="26"/>
        <v>5</v>
      </c>
    </row>
    <row r="1736" spans="1:7" x14ac:dyDescent="0.2">
      <c r="A1736" s="113" t="s">
        <v>3454</v>
      </c>
      <c r="B1736" s="114" t="s">
        <v>3455</v>
      </c>
      <c r="C1736" s="115" t="s">
        <v>149</v>
      </c>
      <c r="D1736" s="116">
        <v>5.46</v>
      </c>
      <c r="E1736" s="116">
        <v>21.97</v>
      </c>
      <c r="F1736" s="116">
        <v>27.43</v>
      </c>
      <c r="G1736" s="100">
        <f t="shared" si="26"/>
        <v>9</v>
      </c>
    </row>
    <row r="1737" spans="1:7" x14ac:dyDescent="0.2">
      <c r="A1737" s="113" t="s">
        <v>3456</v>
      </c>
      <c r="B1737" s="114" t="s">
        <v>3457</v>
      </c>
      <c r="C1737" s="115" t="s">
        <v>149</v>
      </c>
      <c r="D1737" s="116">
        <v>7.58</v>
      </c>
      <c r="E1737" s="116">
        <v>18.66</v>
      </c>
      <c r="F1737" s="116">
        <v>26.24</v>
      </c>
      <c r="G1737" s="100">
        <f t="shared" si="26"/>
        <v>9</v>
      </c>
    </row>
    <row r="1738" spans="1:7" x14ac:dyDescent="0.2">
      <c r="A1738" s="113" t="s">
        <v>3458</v>
      </c>
      <c r="B1738" s="114" t="s">
        <v>3459</v>
      </c>
      <c r="C1738" s="115" t="s">
        <v>149</v>
      </c>
      <c r="D1738" s="116">
        <v>14.81</v>
      </c>
      <c r="E1738" s="116">
        <v>10.37</v>
      </c>
      <c r="F1738" s="116">
        <v>25.18</v>
      </c>
      <c r="G1738" s="100">
        <f t="shared" ref="G1738:G1801" si="27">LEN(A1738)</f>
        <v>9</v>
      </c>
    </row>
    <row r="1739" spans="1:7" x14ac:dyDescent="0.2">
      <c r="A1739" s="113" t="s">
        <v>3460</v>
      </c>
      <c r="B1739" s="114" t="s">
        <v>3461</v>
      </c>
      <c r="C1739" s="115" t="s">
        <v>149</v>
      </c>
      <c r="D1739" s="116">
        <v>17.329999999999998</v>
      </c>
      <c r="E1739" s="116">
        <v>17.82</v>
      </c>
      <c r="F1739" s="116">
        <v>35.15</v>
      </c>
      <c r="G1739" s="100">
        <f t="shared" si="27"/>
        <v>9</v>
      </c>
    </row>
    <row r="1740" spans="1:7" ht="30" x14ac:dyDescent="0.2">
      <c r="A1740" s="113" t="s">
        <v>3462</v>
      </c>
      <c r="B1740" s="114" t="s">
        <v>3463</v>
      </c>
      <c r="C1740" s="115" t="s">
        <v>149</v>
      </c>
      <c r="D1740" s="116">
        <v>8.3800000000000008</v>
      </c>
      <c r="E1740" s="116">
        <v>13.21</v>
      </c>
      <c r="F1740" s="116">
        <v>21.59</v>
      </c>
      <c r="G1740" s="100">
        <f t="shared" si="27"/>
        <v>9</v>
      </c>
    </row>
    <row r="1741" spans="1:7" ht="30" x14ac:dyDescent="0.2">
      <c r="A1741" s="113" t="s">
        <v>3464</v>
      </c>
      <c r="B1741" s="114" t="s">
        <v>3465</v>
      </c>
      <c r="C1741" s="115" t="s">
        <v>149</v>
      </c>
      <c r="D1741" s="116">
        <v>36.22</v>
      </c>
      <c r="E1741" s="116">
        <v>13.21</v>
      </c>
      <c r="F1741" s="116">
        <v>49.43</v>
      </c>
      <c r="G1741" s="100">
        <f t="shared" si="27"/>
        <v>9</v>
      </c>
    </row>
    <row r="1742" spans="1:7" x14ac:dyDescent="0.2">
      <c r="A1742" s="113" t="s">
        <v>3466</v>
      </c>
      <c r="B1742" s="114" t="s">
        <v>3467</v>
      </c>
      <c r="C1742" s="115" t="s">
        <v>149</v>
      </c>
      <c r="D1742" s="116">
        <v>21.03</v>
      </c>
      <c r="E1742" s="116">
        <v>17.82</v>
      </c>
      <c r="F1742" s="116">
        <v>38.85</v>
      </c>
      <c r="G1742" s="100">
        <f t="shared" si="27"/>
        <v>9</v>
      </c>
    </row>
    <row r="1743" spans="1:7" x14ac:dyDescent="0.2">
      <c r="A1743" s="113" t="s">
        <v>3468</v>
      </c>
      <c r="B1743" s="114" t="s">
        <v>3469</v>
      </c>
      <c r="C1743" s="115"/>
      <c r="D1743" s="116"/>
      <c r="E1743" s="116"/>
      <c r="F1743" s="116"/>
      <c r="G1743" s="100">
        <f t="shared" si="27"/>
        <v>5</v>
      </c>
    </row>
    <row r="1744" spans="1:7" x14ac:dyDescent="0.2">
      <c r="A1744" s="113" t="s">
        <v>3470</v>
      </c>
      <c r="B1744" s="114" t="s">
        <v>3471</v>
      </c>
      <c r="C1744" s="115" t="s">
        <v>149</v>
      </c>
      <c r="D1744" s="116">
        <v>7.02</v>
      </c>
      <c r="E1744" s="116">
        <v>13.21</v>
      </c>
      <c r="F1744" s="116">
        <v>20.23</v>
      </c>
      <c r="G1744" s="100">
        <f t="shared" si="27"/>
        <v>9</v>
      </c>
    </row>
    <row r="1745" spans="1:7" x14ac:dyDescent="0.2">
      <c r="A1745" s="113" t="s">
        <v>3472</v>
      </c>
      <c r="B1745" s="114" t="s">
        <v>3473</v>
      </c>
      <c r="C1745" s="115" t="s">
        <v>205</v>
      </c>
      <c r="D1745" s="116">
        <v>2.73</v>
      </c>
      <c r="E1745" s="116">
        <v>2.46</v>
      </c>
      <c r="F1745" s="116">
        <v>5.19</v>
      </c>
      <c r="G1745" s="100">
        <f t="shared" si="27"/>
        <v>9</v>
      </c>
    </row>
    <row r="1746" spans="1:7" x14ac:dyDescent="0.2">
      <c r="A1746" s="113" t="s">
        <v>3474</v>
      </c>
      <c r="B1746" s="114" t="s">
        <v>3475</v>
      </c>
      <c r="C1746" s="115" t="s">
        <v>149</v>
      </c>
      <c r="D1746" s="116">
        <v>9.34</v>
      </c>
      <c r="E1746" s="116">
        <v>14.9</v>
      </c>
      <c r="F1746" s="116">
        <v>24.24</v>
      </c>
      <c r="G1746" s="100">
        <f t="shared" si="27"/>
        <v>9</v>
      </c>
    </row>
    <row r="1747" spans="1:7" x14ac:dyDescent="0.2">
      <c r="A1747" s="113" t="s">
        <v>3476</v>
      </c>
      <c r="B1747" s="114" t="s">
        <v>3477</v>
      </c>
      <c r="C1747" s="115" t="s">
        <v>205</v>
      </c>
      <c r="D1747" s="116">
        <v>2.4700000000000002</v>
      </c>
      <c r="E1747" s="116">
        <v>1.97</v>
      </c>
      <c r="F1747" s="116">
        <v>4.4400000000000004</v>
      </c>
      <c r="G1747" s="100">
        <f t="shared" si="27"/>
        <v>9</v>
      </c>
    </row>
    <row r="1748" spans="1:7" x14ac:dyDescent="0.2">
      <c r="A1748" s="113" t="s">
        <v>3478</v>
      </c>
      <c r="B1748" s="114" t="s">
        <v>3479</v>
      </c>
      <c r="C1748" s="115"/>
      <c r="D1748" s="116"/>
      <c r="E1748" s="116"/>
      <c r="F1748" s="116"/>
      <c r="G1748" s="100">
        <f t="shared" si="27"/>
        <v>5</v>
      </c>
    </row>
    <row r="1749" spans="1:7" x14ac:dyDescent="0.2">
      <c r="A1749" s="113" t="s">
        <v>3480</v>
      </c>
      <c r="B1749" s="114" t="s">
        <v>3481</v>
      </c>
      <c r="C1749" s="115" t="s">
        <v>149</v>
      </c>
      <c r="D1749" s="116">
        <v>3.84</v>
      </c>
      <c r="E1749" s="116">
        <v>17.82</v>
      </c>
      <c r="F1749" s="116">
        <v>21.66</v>
      </c>
      <c r="G1749" s="100">
        <f t="shared" si="27"/>
        <v>9</v>
      </c>
    </row>
    <row r="1750" spans="1:7" x14ac:dyDescent="0.2">
      <c r="A1750" s="113" t="s">
        <v>3482</v>
      </c>
      <c r="B1750" s="114" t="s">
        <v>3483</v>
      </c>
      <c r="C1750" s="115"/>
      <c r="D1750" s="116"/>
      <c r="E1750" s="116"/>
      <c r="F1750" s="116"/>
      <c r="G1750" s="100">
        <f t="shared" si="27"/>
        <v>5</v>
      </c>
    </row>
    <row r="1751" spans="1:7" x14ac:dyDescent="0.2">
      <c r="A1751" s="113" t="s">
        <v>3484</v>
      </c>
      <c r="B1751" s="114" t="s">
        <v>3485</v>
      </c>
      <c r="C1751" s="115" t="s">
        <v>149</v>
      </c>
      <c r="D1751" s="116">
        <v>10.36</v>
      </c>
      <c r="E1751" s="116">
        <v>33.18</v>
      </c>
      <c r="F1751" s="116">
        <v>43.54</v>
      </c>
      <c r="G1751" s="100">
        <f t="shared" si="27"/>
        <v>9</v>
      </c>
    </row>
    <row r="1752" spans="1:7" x14ac:dyDescent="0.2">
      <c r="A1752" s="113" t="s">
        <v>3486</v>
      </c>
      <c r="B1752" s="114" t="s">
        <v>3487</v>
      </c>
      <c r="C1752" s="115" t="s">
        <v>643</v>
      </c>
      <c r="D1752" s="116">
        <v>4.3600000000000003</v>
      </c>
      <c r="E1752" s="116"/>
      <c r="F1752" s="116">
        <v>4.3600000000000003</v>
      </c>
      <c r="G1752" s="100">
        <f t="shared" si="27"/>
        <v>9</v>
      </c>
    </row>
    <row r="1753" spans="1:7" x14ac:dyDescent="0.2">
      <c r="A1753" s="113" t="s">
        <v>3488</v>
      </c>
      <c r="B1753" s="114" t="s">
        <v>3489</v>
      </c>
      <c r="C1753" s="115" t="s">
        <v>643</v>
      </c>
      <c r="D1753" s="116">
        <v>2.96</v>
      </c>
      <c r="E1753" s="116"/>
      <c r="F1753" s="116">
        <v>2.96</v>
      </c>
      <c r="G1753" s="100">
        <f t="shared" si="27"/>
        <v>9</v>
      </c>
    </row>
    <row r="1754" spans="1:7" ht="45" x14ac:dyDescent="0.2">
      <c r="A1754" s="113" t="s">
        <v>3490</v>
      </c>
      <c r="B1754" s="114" t="s">
        <v>3491</v>
      </c>
      <c r="C1754" s="115" t="s">
        <v>149</v>
      </c>
      <c r="D1754" s="116">
        <v>151.63</v>
      </c>
      <c r="E1754" s="116">
        <v>164.82</v>
      </c>
      <c r="F1754" s="116">
        <v>316.45</v>
      </c>
      <c r="G1754" s="100">
        <f t="shared" si="27"/>
        <v>9</v>
      </c>
    </row>
    <row r="1755" spans="1:7" ht="45" x14ac:dyDescent="0.2">
      <c r="A1755" s="113" t="s">
        <v>3492</v>
      </c>
      <c r="B1755" s="114" t="s">
        <v>3493</v>
      </c>
      <c r="C1755" s="115" t="s">
        <v>149</v>
      </c>
      <c r="D1755" s="116">
        <v>727.36</v>
      </c>
      <c r="E1755" s="116">
        <v>191.08</v>
      </c>
      <c r="F1755" s="116">
        <v>918.44</v>
      </c>
      <c r="G1755" s="100">
        <f t="shared" si="27"/>
        <v>9</v>
      </c>
    </row>
    <row r="1756" spans="1:7" x14ac:dyDescent="0.2">
      <c r="A1756" s="113" t="s">
        <v>3494</v>
      </c>
      <c r="B1756" s="114" t="s">
        <v>3495</v>
      </c>
      <c r="C1756" s="115"/>
      <c r="D1756" s="116"/>
      <c r="E1756" s="116"/>
      <c r="F1756" s="116"/>
      <c r="G1756" s="100">
        <f t="shared" si="27"/>
        <v>5</v>
      </c>
    </row>
    <row r="1757" spans="1:7" x14ac:dyDescent="0.2">
      <c r="A1757" s="113" t="s">
        <v>3496</v>
      </c>
      <c r="B1757" s="114" t="s">
        <v>3497</v>
      </c>
      <c r="C1757" s="115" t="s">
        <v>205</v>
      </c>
      <c r="D1757" s="116">
        <v>1.46</v>
      </c>
      <c r="E1757" s="116">
        <v>1.35</v>
      </c>
      <c r="F1757" s="116">
        <v>2.81</v>
      </c>
      <c r="G1757" s="100">
        <f t="shared" si="27"/>
        <v>9</v>
      </c>
    </row>
    <row r="1758" spans="1:7" x14ac:dyDescent="0.2">
      <c r="A1758" s="113" t="s">
        <v>3498</v>
      </c>
      <c r="B1758" s="114" t="s">
        <v>3499</v>
      </c>
      <c r="C1758" s="115" t="s">
        <v>205</v>
      </c>
      <c r="D1758" s="116">
        <v>0.94</v>
      </c>
      <c r="E1758" s="116">
        <v>2.67</v>
      </c>
      <c r="F1758" s="116">
        <v>3.61</v>
      </c>
      <c r="G1758" s="100">
        <f t="shared" si="27"/>
        <v>9</v>
      </c>
    </row>
    <row r="1759" spans="1:7" ht="30" x14ac:dyDescent="0.2">
      <c r="A1759" s="113" t="s">
        <v>3500</v>
      </c>
      <c r="B1759" s="114" t="s">
        <v>3501</v>
      </c>
      <c r="C1759" s="115"/>
      <c r="D1759" s="116"/>
      <c r="E1759" s="116"/>
      <c r="F1759" s="116"/>
      <c r="G1759" s="100">
        <f t="shared" si="27"/>
        <v>5</v>
      </c>
    </row>
    <row r="1760" spans="1:7" x14ac:dyDescent="0.2">
      <c r="A1760" s="113" t="s">
        <v>3502</v>
      </c>
      <c r="B1760" s="114" t="s">
        <v>3503</v>
      </c>
      <c r="C1760" s="115" t="s">
        <v>149</v>
      </c>
      <c r="D1760" s="116">
        <v>6.76</v>
      </c>
      <c r="E1760" s="116">
        <v>17.82</v>
      </c>
      <c r="F1760" s="116">
        <v>24.58</v>
      </c>
      <c r="G1760" s="100">
        <f t="shared" si="27"/>
        <v>9</v>
      </c>
    </row>
    <row r="1761" spans="1:7" x14ac:dyDescent="0.2">
      <c r="A1761" s="113" t="s">
        <v>3504</v>
      </c>
      <c r="B1761" s="114" t="s">
        <v>3505</v>
      </c>
      <c r="C1761" s="115" t="s">
        <v>149</v>
      </c>
      <c r="D1761" s="116">
        <v>8.34</v>
      </c>
      <c r="E1761" s="116">
        <v>17.82</v>
      </c>
      <c r="F1761" s="116">
        <v>26.16</v>
      </c>
      <c r="G1761" s="100">
        <f t="shared" si="27"/>
        <v>9</v>
      </c>
    </row>
    <row r="1762" spans="1:7" x14ac:dyDescent="0.2">
      <c r="A1762" s="113" t="s">
        <v>75</v>
      </c>
      <c r="B1762" s="114" t="s">
        <v>3506</v>
      </c>
      <c r="C1762" s="115" t="s">
        <v>149</v>
      </c>
      <c r="D1762" s="116">
        <v>9.9600000000000009</v>
      </c>
      <c r="E1762" s="116">
        <v>17.82</v>
      </c>
      <c r="F1762" s="116">
        <v>27.78</v>
      </c>
      <c r="G1762" s="100">
        <f t="shared" si="27"/>
        <v>9</v>
      </c>
    </row>
    <row r="1763" spans="1:7" x14ac:dyDescent="0.2">
      <c r="A1763" s="113" t="s">
        <v>3507</v>
      </c>
      <c r="B1763" s="114" t="s">
        <v>3508</v>
      </c>
      <c r="C1763" s="115" t="s">
        <v>149</v>
      </c>
      <c r="D1763" s="116">
        <v>12.37</v>
      </c>
      <c r="E1763" s="116">
        <v>17.82</v>
      </c>
      <c r="F1763" s="116">
        <v>30.19</v>
      </c>
      <c r="G1763" s="100">
        <f t="shared" si="27"/>
        <v>9</v>
      </c>
    </row>
    <row r="1764" spans="1:7" x14ac:dyDescent="0.2">
      <c r="A1764" s="113" t="s">
        <v>3509</v>
      </c>
      <c r="B1764" s="114" t="s">
        <v>3510</v>
      </c>
      <c r="C1764" s="115" t="s">
        <v>149</v>
      </c>
      <c r="D1764" s="116">
        <v>9.69</v>
      </c>
      <c r="E1764" s="116">
        <v>17.82</v>
      </c>
      <c r="F1764" s="116">
        <v>27.51</v>
      </c>
      <c r="G1764" s="100">
        <f t="shared" si="27"/>
        <v>9</v>
      </c>
    </row>
    <row r="1765" spans="1:7" x14ac:dyDescent="0.2">
      <c r="A1765" s="113" t="s">
        <v>73</v>
      </c>
      <c r="B1765" s="114" t="s">
        <v>3511</v>
      </c>
      <c r="C1765" s="115" t="s">
        <v>149</v>
      </c>
      <c r="D1765" s="116">
        <v>63.93</v>
      </c>
      <c r="E1765" s="116">
        <v>37.32</v>
      </c>
      <c r="F1765" s="116">
        <v>101.25</v>
      </c>
      <c r="G1765" s="100">
        <f t="shared" si="27"/>
        <v>9</v>
      </c>
    </row>
    <row r="1766" spans="1:7" x14ac:dyDescent="0.2">
      <c r="A1766" s="113" t="s">
        <v>3512</v>
      </c>
      <c r="B1766" s="114" t="s">
        <v>3513</v>
      </c>
      <c r="C1766" s="115" t="s">
        <v>149</v>
      </c>
      <c r="D1766" s="116">
        <v>16.89</v>
      </c>
      <c r="E1766" s="116">
        <v>17.82</v>
      </c>
      <c r="F1766" s="116">
        <v>34.71</v>
      </c>
      <c r="G1766" s="100">
        <f t="shared" si="27"/>
        <v>9</v>
      </c>
    </row>
    <row r="1767" spans="1:7" x14ac:dyDescent="0.2">
      <c r="A1767" s="113" t="s">
        <v>3514</v>
      </c>
      <c r="B1767" s="114" t="s">
        <v>3515</v>
      </c>
      <c r="C1767" s="115" t="s">
        <v>149</v>
      </c>
      <c r="D1767" s="116">
        <v>13.48</v>
      </c>
      <c r="E1767" s="116">
        <v>24.88</v>
      </c>
      <c r="F1767" s="116">
        <v>38.36</v>
      </c>
      <c r="G1767" s="100">
        <f t="shared" si="27"/>
        <v>9</v>
      </c>
    </row>
    <row r="1768" spans="1:7" ht="45" x14ac:dyDescent="0.2">
      <c r="A1768" s="113" t="s">
        <v>3516</v>
      </c>
      <c r="B1768" s="114" t="s">
        <v>3517</v>
      </c>
      <c r="C1768" s="115" t="s">
        <v>149</v>
      </c>
      <c r="D1768" s="116">
        <v>210.93</v>
      </c>
      <c r="E1768" s="116"/>
      <c r="F1768" s="116">
        <v>210.93</v>
      </c>
      <c r="G1768" s="100">
        <f t="shared" si="27"/>
        <v>9</v>
      </c>
    </row>
    <row r="1769" spans="1:7" ht="45" x14ac:dyDescent="0.2">
      <c r="A1769" s="113" t="s">
        <v>3518</v>
      </c>
      <c r="B1769" s="114" t="s">
        <v>3519</v>
      </c>
      <c r="C1769" s="115" t="s">
        <v>149</v>
      </c>
      <c r="D1769" s="116">
        <v>418.22</v>
      </c>
      <c r="E1769" s="116"/>
      <c r="F1769" s="116">
        <v>418.22</v>
      </c>
      <c r="G1769" s="100">
        <f t="shared" si="27"/>
        <v>9</v>
      </c>
    </row>
    <row r="1770" spans="1:7" x14ac:dyDescent="0.2">
      <c r="A1770" s="113" t="s">
        <v>3520</v>
      </c>
      <c r="B1770" s="114" t="s">
        <v>3521</v>
      </c>
      <c r="C1770" s="115"/>
      <c r="D1770" s="116"/>
      <c r="E1770" s="116"/>
      <c r="F1770" s="116"/>
      <c r="G1770" s="100">
        <f t="shared" si="27"/>
        <v>5</v>
      </c>
    </row>
    <row r="1771" spans="1:7" x14ac:dyDescent="0.2">
      <c r="A1771" s="113" t="s">
        <v>3522</v>
      </c>
      <c r="B1771" s="114" t="s">
        <v>3523</v>
      </c>
      <c r="C1771" s="115" t="s">
        <v>149</v>
      </c>
      <c r="D1771" s="116">
        <v>15.8</v>
      </c>
      <c r="E1771" s="116">
        <v>24.88</v>
      </c>
      <c r="F1771" s="116">
        <v>40.68</v>
      </c>
      <c r="G1771" s="100">
        <f t="shared" si="27"/>
        <v>9</v>
      </c>
    </row>
    <row r="1772" spans="1:7" x14ac:dyDescent="0.2">
      <c r="A1772" s="113" t="s">
        <v>3524</v>
      </c>
      <c r="B1772" s="114" t="s">
        <v>3525</v>
      </c>
      <c r="C1772" s="115"/>
      <c r="D1772" s="116"/>
      <c r="E1772" s="116"/>
      <c r="F1772" s="116"/>
      <c r="G1772" s="100">
        <f t="shared" si="27"/>
        <v>5</v>
      </c>
    </row>
    <row r="1773" spans="1:7" x14ac:dyDescent="0.2">
      <c r="A1773" s="113" t="s">
        <v>3526</v>
      </c>
      <c r="B1773" s="114" t="s">
        <v>3527</v>
      </c>
      <c r="C1773" s="115" t="s">
        <v>149</v>
      </c>
      <c r="D1773" s="116">
        <v>16.149999999999999</v>
      </c>
      <c r="E1773" s="116">
        <v>24.88</v>
      </c>
      <c r="F1773" s="116">
        <v>41.03</v>
      </c>
      <c r="G1773" s="100">
        <f t="shared" si="27"/>
        <v>9</v>
      </c>
    </row>
    <row r="1774" spans="1:7" x14ac:dyDescent="0.2">
      <c r="A1774" s="113" t="s">
        <v>3528</v>
      </c>
      <c r="B1774" s="114" t="s">
        <v>3529</v>
      </c>
      <c r="C1774" s="115"/>
      <c r="D1774" s="116"/>
      <c r="E1774" s="116"/>
      <c r="F1774" s="116"/>
      <c r="G1774" s="100">
        <f t="shared" si="27"/>
        <v>2</v>
      </c>
    </row>
    <row r="1775" spans="1:7" x14ac:dyDescent="0.2">
      <c r="A1775" s="113" t="s">
        <v>3530</v>
      </c>
      <c r="B1775" s="114" t="s">
        <v>3531</v>
      </c>
      <c r="C1775" s="115"/>
      <c r="D1775" s="116"/>
      <c r="E1775" s="116"/>
      <c r="F1775" s="116"/>
      <c r="G1775" s="100">
        <f t="shared" si="27"/>
        <v>5</v>
      </c>
    </row>
    <row r="1776" spans="1:7" x14ac:dyDescent="0.2">
      <c r="A1776" s="113" t="s">
        <v>3532</v>
      </c>
      <c r="B1776" s="114" t="s">
        <v>3533</v>
      </c>
      <c r="C1776" s="115" t="s">
        <v>228</v>
      </c>
      <c r="D1776" s="116">
        <v>136.94999999999999</v>
      </c>
      <c r="E1776" s="116">
        <v>42.18</v>
      </c>
      <c r="F1776" s="116">
        <v>179.13</v>
      </c>
      <c r="G1776" s="100">
        <f t="shared" si="27"/>
        <v>9</v>
      </c>
    </row>
    <row r="1777" spans="1:7" ht="30" x14ac:dyDescent="0.2">
      <c r="A1777" s="113" t="s">
        <v>3534</v>
      </c>
      <c r="B1777" s="114" t="s">
        <v>3535</v>
      </c>
      <c r="C1777" s="115" t="s">
        <v>149</v>
      </c>
      <c r="D1777" s="116"/>
      <c r="E1777" s="116">
        <v>1.69</v>
      </c>
      <c r="F1777" s="116">
        <v>1.69</v>
      </c>
      <c r="G1777" s="100">
        <f t="shared" si="27"/>
        <v>9</v>
      </c>
    </row>
    <row r="1778" spans="1:7" x14ac:dyDescent="0.2">
      <c r="A1778" s="113" t="s">
        <v>3536</v>
      </c>
      <c r="B1778" s="114" t="s">
        <v>3537</v>
      </c>
      <c r="C1778" s="115"/>
      <c r="D1778" s="116"/>
      <c r="E1778" s="116"/>
      <c r="F1778" s="116"/>
      <c r="G1778" s="100">
        <f t="shared" si="27"/>
        <v>5</v>
      </c>
    </row>
    <row r="1779" spans="1:7" x14ac:dyDescent="0.2">
      <c r="A1779" s="113" t="s">
        <v>3538</v>
      </c>
      <c r="B1779" s="114" t="s">
        <v>3539</v>
      </c>
      <c r="C1779" s="115" t="s">
        <v>149</v>
      </c>
      <c r="D1779" s="116">
        <v>8.86</v>
      </c>
      <c r="E1779" s="116">
        <v>2.84</v>
      </c>
      <c r="F1779" s="116">
        <v>11.7</v>
      </c>
      <c r="G1779" s="100">
        <f t="shared" si="27"/>
        <v>9</v>
      </c>
    </row>
    <row r="1780" spans="1:7" x14ac:dyDescent="0.2">
      <c r="A1780" s="113" t="s">
        <v>3540</v>
      </c>
      <c r="B1780" s="114" t="s">
        <v>3541</v>
      </c>
      <c r="C1780" s="115" t="s">
        <v>149</v>
      </c>
      <c r="D1780" s="116">
        <v>8.0299999999999994</v>
      </c>
      <c r="E1780" s="116">
        <v>4.2699999999999996</v>
      </c>
      <c r="F1780" s="116">
        <v>12.3</v>
      </c>
      <c r="G1780" s="100">
        <f t="shared" si="27"/>
        <v>9</v>
      </c>
    </row>
    <row r="1781" spans="1:7" x14ac:dyDescent="0.2">
      <c r="A1781" s="113" t="s">
        <v>3542</v>
      </c>
      <c r="B1781" s="114" t="s">
        <v>3543</v>
      </c>
      <c r="C1781" s="115" t="s">
        <v>149</v>
      </c>
      <c r="D1781" s="116">
        <v>59.98</v>
      </c>
      <c r="E1781" s="116">
        <v>5.42</v>
      </c>
      <c r="F1781" s="116">
        <v>65.400000000000006</v>
      </c>
      <c r="G1781" s="100">
        <f t="shared" si="27"/>
        <v>9</v>
      </c>
    </row>
    <row r="1782" spans="1:7" x14ac:dyDescent="0.2">
      <c r="A1782" s="113" t="s">
        <v>3544</v>
      </c>
      <c r="B1782" s="114" t="s">
        <v>3545</v>
      </c>
      <c r="C1782" s="115" t="s">
        <v>149</v>
      </c>
      <c r="D1782" s="116">
        <v>16.86</v>
      </c>
      <c r="E1782" s="116">
        <v>4.2699999999999996</v>
      </c>
      <c r="F1782" s="116">
        <v>21.13</v>
      </c>
      <c r="G1782" s="100">
        <f t="shared" si="27"/>
        <v>9</v>
      </c>
    </row>
    <row r="1783" spans="1:7" x14ac:dyDescent="0.2">
      <c r="A1783" s="113" t="s">
        <v>3546</v>
      </c>
      <c r="B1783" s="114" t="s">
        <v>3547</v>
      </c>
      <c r="C1783" s="115" t="s">
        <v>149</v>
      </c>
      <c r="D1783" s="116">
        <v>40</v>
      </c>
      <c r="E1783" s="116">
        <v>5.42</v>
      </c>
      <c r="F1783" s="116">
        <v>45.42</v>
      </c>
      <c r="G1783" s="100">
        <f t="shared" si="27"/>
        <v>9</v>
      </c>
    </row>
    <row r="1784" spans="1:7" x14ac:dyDescent="0.2">
      <c r="A1784" s="113" t="s">
        <v>3548</v>
      </c>
      <c r="B1784" s="114" t="s">
        <v>3549</v>
      </c>
      <c r="C1784" s="115" t="s">
        <v>149</v>
      </c>
      <c r="D1784" s="116">
        <v>8.59</v>
      </c>
      <c r="E1784" s="116">
        <v>4.2699999999999996</v>
      </c>
      <c r="F1784" s="116">
        <v>12.86</v>
      </c>
      <c r="G1784" s="100">
        <f t="shared" si="27"/>
        <v>9</v>
      </c>
    </row>
    <row r="1785" spans="1:7" x14ac:dyDescent="0.2">
      <c r="A1785" s="113" t="s">
        <v>3550</v>
      </c>
      <c r="B1785" s="114" t="s">
        <v>3551</v>
      </c>
      <c r="C1785" s="115" t="s">
        <v>149</v>
      </c>
      <c r="D1785" s="116">
        <v>41.96</v>
      </c>
      <c r="E1785" s="116">
        <v>5.42</v>
      </c>
      <c r="F1785" s="116">
        <v>47.38</v>
      </c>
      <c r="G1785" s="100">
        <f t="shared" si="27"/>
        <v>9</v>
      </c>
    </row>
    <row r="1786" spans="1:7" x14ac:dyDescent="0.2">
      <c r="A1786" s="113" t="s">
        <v>3552</v>
      </c>
      <c r="B1786" s="114" t="s">
        <v>3553</v>
      </c>
      <c r="C1786" s="115" t="s">
        <v>149</v>
      </c>
      <c r="D1786" s="116">
        <v>7.44</v>
      </c>
      <c r="E1786" s="116"/>
      <c r="F1786" s="116">
        <v>7.44</v>
      </c>
      <c r="G1786" s="100">
        <f t="shared" si="27"/>
        <v>9</v>
      </c>
    </row>
    <row r="1787" spans="1:7" x14ac:dyDescent="0.2">
      <c r="A1787" s="113" t="s">
        <v>3554</v>
      </c>
      <c r="B1787" s="114" t="s">
        <v>3555</v>
      </c>
      <c r="C1787" s="115"/>
      <c r="D1787" s="116"/>
      <c r="E1787" s="116"/>
      <c r="F1787" s="116"/>
      <c r="G1787" s="100">
        <f t="shared" si="27"/>
        <v>5</v>
      </c>
    </row>
    <row r="1788" spans="1:7" x14ac:dyDescent="0.2">
      <c r="A1788" s="113" t="s">
        <v>3556</v>
      </c>
      <c r="B1788" s="114" t="s">
        <v>3557</v>
      </c>
      <c r="C1788" s="115" t="s">
        <v>97</v>
      </c>
      <c r="D1788" s="116">
        <v>42.76</v>
      </c>
      <c r="E1788" s="116">
        <v>3.13</v>
      </c>
      <c r="F1788" s="116">
        <v>45.89</v>
      </c>
      <c r="G1788" s="100">
        <f t="shared" si="27"/>
        <v>9</v>
      </c>
    </row>
    <row r="1789" spans="1:7" x14ac:dyDescent="0.2">
      <c r="A1789" s="113" t="s">
        <v>3558</v>
      </c>
      <c r="B1789" s="114" t="s">
        <v>3559</v>
      </c>
      <c r="C1789" s="115" t="s">
        <v>97</v>
      </c>
      <c r="D1789" s="116">
        <v>30.54</v>
      </c>
      <c r="E1789" s="116">
        <v>3.13</v>
      </c>
      <c r="F1789" s="116">
        <v>33.67</v>
      </c>
      <c r="G1789" s="100">
        <f t="shared" si="27"/>
        <v>9</v>
      </c>
    </row>
    <row r="1790" spans="1:7" x14ac:dyDescent="0.2">
      <c r="A1790" s="113" t="s">
        <v>3560</v>
      </c>
      <c r="B1790" s="114" t="s">
        <v>3561</v>
      </c>
      <c r="C1790" s="115" t="s">
        <v>97</v>
      </c>
      <c r="D1790" s="116">
        <v>30.74</v>
      </c>
      <c r="E1790" s="116">
        <v>3.13</v>
      </c>
      <c r="F1790" s="116">
        <v>33.869999999999997</v>
      </c>
      <c r="G1790" s="100">
        <f t="shared" si="27"/>
        <v>9</v>
      </c>
    </row>
    <row r="1791" spans="1:7" x14ac:dyDescent="0.2">
      <c r="A1791" s="113" t="s">
        <v>3562</v>
      </c>
      <c r="B1791" s="114" t="s">
        <v>3563</v>
      </c>
      <c r="C1791" s="115" t="s">
        <v>97</v>
      </c>
      <c r="D1791" s="116">
        <v>43.67</v>
      </c>
      <c r="E1791" s="116">
        <v>3.13</v>
      </c>
      <c r="F1791" s="116">
        <v>46.8</v>
      </c>
      <c r="G1791" s="100">
        <f t="shared" si="27"/>
        <v>9</v>
      </c>
    </row>
    <row r="1792" spans="1:7" x14ac:dyDescent="0.2">
      <c r="A1792" s="113" t="s">
        <v>3564</v>
      </c>
      <c r="B1792" s="114" t="s">
        <v>3565</v>
      </c>
      <c r="C1792" s="115"/>
      <c r="D1792" s="116"/>
      <c r="E1792" s="116"/>
      <c r="F1792" s="116"/>
      <c r="G1792" s="100">
        <f t="shared" si="27"/>
        <v>5</v>
      </c>
    </row>
    <row r="1793" spans="1:7" x14ac:dyDescent="0.2">
      <c r="A1793" s="113" t="s">
        <v>3566</v>
      </c>
      <c r="B1793" s="114" t="s">
        <v>3567</v>
      </c>
      <c r="C1793" s="115" t="s">
        <v>97</v>
      </c>
      <c r="D1793" s="116">
        <v>67.58</v>
      </c>
      <c r="E1793" s="116">
        <v>27.14</v>
      </c>
      <c r="F1793" s="116">
        <v>94.72</v>
      </c>
      <c r="G1793" s="100">
        <f t="shared" si="27"/>
        <v>9</v>
      </c>
    </row>
    <row r="1794" spans="1:7" x14ac:dyDescent="0.2">
      <c r="A1794" s="113" t="s">
        <v>3568</v>
      </c>
      <c r="B1794" s="114" t="s">
        <v>3569</v>
      </c>
      <c r="C1794" s="115" t="s">
        <v>97</v>
      </c>
      <c r="D1794" s="116">
        <v>79.75</v>
      </c>
      <c r="E1794" s="116">
        <v>27.14</v>
      </c>
      <c r="F1794" s="116">
        <v>106.89</v>
      </c>
      <c r="G1794" s="100">
        <f t="shared" si="27"/>
        <v>9</v>
      </c>
    </row>
    <row r="1795" spans="1:7" x14ac:dyDescent="0.2">
      <c r="A1795" s="113" t="s">
        <v>3570</v>
      </c>
      <c r="B1795" s="114" t="s">
        <v>3571</v>
      </c>
      <c r="C1795" s="115" t="s">
        <v>97</v>
      </c>
      <c r="D1795" s="116">
        <v>101.86</v>
      </c>
      <c r="E1795" s="116">
        <v>27.14</v>
      </c>
      <c r="F1795" s="116">
        <v>129</v>
      </c>
      <c r="G1795" s="100">
        <f t="shared" si="27"/>
        <v>9</v>
      </c>
    </row>
    <row r="1796" spans="1:7" x14ac:dyDescent="0.2">
      <c r="A1796" s="113" t="s">
        <v>3572</v>
      </c>
      <c r="B1796" s="114" t="s">
        <v>28422</v>
      </c>
      <c r="C1796" s="115" t="s">
        <v>97</v>
      </c>
      <c r="D1796" s="116">
        <v>195.74</v>
      </c>
      <c r="E1796" s="116">
        <v>3.06</v>
      </c>
      <c r="F1796" s="116">
        <v>198.8</v>
      </c>
      <c r="G1796" s="100">
        <f t="shared" si="27"/>
        <v>9</v>
      </c>
    </row>
    <row r="1797" spans="1:7" x14ac:dyDescent="0.2">
      <c r="A1797" s="113" t="s">
        <v>3573</v>
      </c>
      <c r="B1797" s="114" t="s">
        <v>3574</v>
      </c>
      <c r="C1797" s="115" t="s">
        <v>97</v>
      </c>
      <c r="D1797" s="116">
        <v>92.61</v>
      </c>
      <c r="E1797" s="116">
        <v>3.06</v>
      </c>
      <c r="F1797" s="116">
        <v>95.67</v>
      </c>
      <c r="G1797" s="100">
        <f t="shared" si="27"/>
        <v>9</v>
      </c>
    </row>
    <row r="1798" spans="1:7" x14ac:dyDescent="0.2">
      <c r="A1798" s="113" t="s">
        <v>3575</v>
      </c>
      <c r="B1798" s="114" t="s">
        <v>28423</v>
      </c>
      <c r="C1798" s="115" t="s">
        <v>97</v>
      </c>
      <c r="D1798" s="116">
        <v>117.29</v>
      </c>
      <c r="E1798" s="116">
        <v>27.14</v>
      </c>
      <c r="F1798" s="116">
        <v>144.43</v>
      </c>
      <c r="G1798" s="100">
        <f t="shared" si="27"/>
        <v>9</v>
      </c>
    </row>
    <row r="1799" spans="1:7" x14ac:dyDescent="0.2">
      <c r="A1799" s="113" t="s">
        <v>3576</v>
      </c>
      <c r="B1799" s="114" t="s">
        <v>3577</v>
      </c>
      <c r="C1799" s="115" t="s">
        <v>97</v>
      </c>
      <c r="D1799" s="116">
        <v>254.25</v>
      </c>
      <c r="E1799" s="116">
        <v>27.14</v>
      </c>
      <c r="F1799" s="116">
        <v>281.39</v>
      </c>
      <c r="G1799" s="100">
        <f t="shared" si="27"/>
        <v>9</v>
      </c>
    </row>
    <row r="1800" spans="1:7" ht="30" x14ac:dyDescent="0.2">
      <c r="A1800" s="113" t="s">
        <v>3578</v>
      </c>
      <c r="B1800" s="114" t="s">
        <v>3579</v>
      </c>
      <c r="C1800" s="115" t="s">
        <v>97</v>
      </c>
      <c r="D1800" s="116">
        <v>50.55</v>
      </c>
      <c r="E1800" s="116">
        <v>27.14</v>
      </c>
      <c r="F1800" s="116">
        <v>77.69</v>
      </c>
      <c r="G1800" s="100">
        <f t="shared" si="27"/>
        <v>9</v>
      </c>
    </row>
    <row r="1801" spans="1:7" x14ac:dyDescent="0.2">
      <c r="A1801" s="113" t="s">
        <v>3580</v>
      </c>
      <c r="B1801" s="114" t="s">
        <v>3581</v>
      </c>
      <c r="C1801" s="115"/>
      <c r="D1801" s="116"/>
      <c r="E1801" s="116"/>
      <c r="F1801" s="116"/>
      <c r="G1801" s="100">
        <f t="shared" si="27"/>
        <v>5</v>
      </c>
    </row>
    <row r="1802" spans="1:7" x14ac:dyDescent="0.2">
      <c r="A1802" s="113" t="s">
        <v>3582</v>
      </c>
      <c r="B1802" s="114" t="s">
        <v>3583</v>
      </c>
      <c r="C1802" s="115" t="s">
        <v>205</v>
      </c>
      <c r="D1802" s="116">
        <v>28.76</v>
      </c>
      <c r="E1802" s="116">
        <v>27.14</v>
      </c>
      <c r="F1802" s="116">
        <v>55.9</v>
      </c>
      <c r="G1802" s="100">
        <f t="shared" ref="G1802:G1865" si="28">LEN(A1802)</f>
        <v>9</v>
      </c>
    </row>
    <row r="1803" spans="1:7" ht="30" x14ac:dyDescent="0.2">
      <c r="A1803" s="113" t="s">
        <v>3584</v>
      </c>
      <c r="B1803" s="114" t="s">
        <v>3585</v>
      </c>
      <c r="C1803" s="115" t="s">
        <v>205</v>
      </c>
      <c r="D1803" s="116">
        <v>39.65</v>
      </c>
      <c r="E1803" s="116">
        <v>27.14</v>
      </c>
      <c r="F1803" s="116">
        <v>66.790000000000006</v>
      </c>
      <c r="G1803" s="100">
        <f t="shared" si="28"/>
        <v>9</v>
      </c>
    </row>
    <row r="1804" spans="1:7" ht="30" x14ac:dyDescent="0.2">
      <c r="A1804" s="113" t="s">
        <v>3586</v>
      </c>
      <c r="B1804" s="114" t="s">
        <v>3587</v>
      </c>
      <c r="C1804" s="115" t="s">
        <v>205</v>
      </c>
      <c r="D1804" s="116">
        <v>45.03</v>
      </c>
      <c r="E1804" s="116">
        <v>27.14</v>
      </c>
      <c r="F1804" s="116">
        <v>72.17</v>
      </c>
      <c r="G1804" s="100">
        <f t="shared" si="28"/>
        <v>9</v>
      </c>
    </row>
    <row r="1805" spans="1:7" ht="30" x14ac:dyDescent="0.2">
      <c r="A1805" s="113" t="s">
        <v>3588</v>
      </c>
      <c r="B1805" s="114" t="s">
        <v>3589</v>
      </c>
      <c r="C1805" s="115" t="s">
        <v>205</v>
      </c>
      <c r="D1805" s="116">
        <v>171.17</v>
      </c>
      <c r="E1805" s="116">
        <v>43.53</v>
      </c>
      <c r="F1805" s="116">
        <v>214.7</v>
      </c>
      <c r="G1805" s="100">
        <f t="shared" si="28"/>
        <v>9</v>
      </c>
    </row>
    <row r="1806" spans="1:7" ht="30" x14ac:dyDescent="0.2">
      <c r="A1806" s="113" t="s">
        <v>3590</v>
      </c>
      <c r="B1806" s="114" t="s">
        <v>3591</v>
      </c>
      <c r="C1806" s="115" t="s">
        <v>149</v>
      </c>
      <c r="D1806" s="116">
        <v>225.52</v>
      </c>
      <c r="E1806" s="116"/>
      <c r="F1806" s="116">
        <v>225.52</v>
      </c>
      <c r="G1806" s="100">
        <f t="shared" si="28"/>
        <v>9</v>
      </c>
    </row>
    <row r="1807" spans="1:7" ht="30" x14ac:dyDescent="0.2">
      <c r="A1807" s="113" t="s">
        <v>3592</v>
      </c>
      <c r="B1807" s="114" t="s">
        <v>3593</v>
      </c>
      <c r="C1807" s="115" t="s">
        <v>149</v>
      </c>
      <c r="D1807" s="116">
        <v>231.17</v>
      </c>
      <c r="E1807" s="116"/>
      <c r="F1807" s="116">
        <v>231.17</v>
      </c>
      <c r="G1807" s="100">
        <f t="shared" si="28"/>
        <v>9</v>
      </c>
    </row>
    <row r="1808" spans="1:7" ht="30" x14ac:dyDescent="0.2">
      <c r="A1808" s="113" t="s">
        <v>3594</v>
      </c>
      <c r="B1808" s="114" t="s">
        <v>3595</v>
      </c>
      <c r="C1808" s="115" t="s">
        <v>149</v>
      </c>
      <c r="D1808" s="116">
        <v>233.41</v>
      </c>
      <c r="E1808" s="116"/>
      <c r="F1808" s="116">
        <v>233.41</v>
      </c>
      <c r="G1808" s="100">
        <f t="shared" si="28"/>
        <v>9</v>
      </c>
    </row>
    <row r="1809" spans="1:7" x14ac:dyDescent="0.2">
      <c r="A1809" s="113" t="s">
        <v>3596</v>
      </c>
      <c r="B1809" s="114" t="s">
        <v>3597</v>
      </c>
      <c r="C1809" s="115" t="s">
        <v>205</v>
      </c>
      <c r="D1809" s="116">
        <v>36.11</v>
      </c>
      <c r="E1809" s="116"/>
      <c r="F1809" s="116">
        <v>36.11</v>
      </c>
      <c r="G1809" s="100">
        <f t="shared" si="28"/>
        <v>9</v>
      </c>
    </row>
    <row r="1810" spans="1:7" ht="45" x14ac:dyDescent="0.2">
      <c r="A1810" s="113" t="s">
        <v>3598</v>
      </c>
      <c r="B1810" s="114" t="s">
        <v>3599</v>
      </c>
      <c r="C1810" s="115" t="s">
        <v>149</v>
      </c>
      <c r="D1810" s="116">
        <v>246.01</v>
      </c>
      <c r="E1810" s="116"/>
      <c r="F1810" s="116">
        <v>246.01</v>
      </c>
      <c r="G1810" s="100">
        <f t="shared" si="28"/>
        <v>9</v>
      </c>
    </row>
    <row r="1811" spans="1:7" ht="30" x14ac:dyDescent="0.2">
      <c r="A1811" s="113" t="s">
        <v>3600</v>
      </c>
      <c r="B1811" s="114" t="s">
        <v>3601</v>
      </c>
      <c r="C1811" s="115" t="s">
        <v>149</v>
      </c>
      <c r="D1811" s="116">
        <v>446.82</v>
      </c>
      <c r="E1811" s="116">
        <v>55.99</v>
      </c>
      <c r="F1811" s="116">
        <v>502.81</v>
      </c>
      <c r="G1811" s="100">
        <f t="shared" si="28"/>
        <v>9</v>
      </c>
    </row>
    <row r="1812" spans="1:7" ht="30" x14ac:dyDescent="0.2">
      <c r="A1812" s="113" t="s">
        <v>3602</v>
      </c>
      <c r="B1812" s="114" t="s">
        <v>3603</v>
      </c>
      <c r="C1812" s="115" t="s">
        <v>149</v>
      </c>
      <c r="D1812" s="116">
        <v>246.7</v>
      </c>
      <c r="E1812" s="116"/>
      <c r="F1812" s="116">
        <v>246.7</v>
      </c>
      <c r="G1812" s="100">
        <f t="shared" si="28"/>
        <v>9</v>
      </c>
    </row>
    <row r="1813" spans="1:7" ht="30" x14ac:dyDescent="0.2">
      <c r="A1813" s="113" t="s">
        <v>3604</v>
      </c>
      <c r="B1813" s="114" t="s">
        <v>3605</v>
      </c>
      <c r="C1813" s="115" t="s">
        <v>149</v>
      </c>
      <c r="D1813" s="116">
        <v>2038.44</v>
      </c>
      <c r="E1813" s="116">
        <v>83.6</v>
      </c>
      <c r="F1813" s="116">
        <v>2122.04</v>
      </c>
      <c r="G1813" s="100">
        <f t="shared" si="28"/>
        <v>9</v>
      </c>
    </row>
    <row r="1814" spans="1:7" ht="30" x14ac:dyDescent="0.2">
      <c r="A1814" s="113" t="s">
        <v>3606</v>
      </c>
      <c r="B1814" s="114" t="s">
        <v>3607</v>
      </c>
      <c r="C1814" s="115" t="s">
        <v>149</v>
      </c>
      <c r="D1814" s="116">
        <v>1252.32</v>
      </c>
      <c r="E1814" s="116">
        <v>83.6</v>
      </c>
      <c r="F1814" s="116">
        <v>1335.92</v>
      </c>
      <c r="G1814" s="100">
        <f t="shared" si="28"/>
        <v>9</v>
      </c>
    </row>
    <row r="1815" spans="1:7" x14ac:dyDescent="0.2">
      <c r="A1815" s="113" t="s">
        <v>3608</v>
      </c>
      <c r="B1815" s="114" t="s">
        <v>3609</v>
      </c>
      <c r="C1815" s="115" t="s">
        <v>149</v>
      </c>
      <c r="D1815" s="116">
        <v>583.55999999999995</v>
      </c>
      <c r="E1815" s="116">
        <v>32.840000000000003</v>
      </c>
      <c r="F1815" s="116">
        <v>616.4</v>
      </c>
      <c r="G1815" s="100">
        <f t="shared" si="28"/>
        <v>9</v>
      </c>
    </row>
    <row r="1816" spans="1:7" x14ac:dyDescent="0.2">
      <c r="A1816" s="113" t="s">
        <v>3610</v>
      </c>
      <c r="B1816" s="114" t="s">
        <v>3611</v>
      </c>
      <c r="C1816" s="115" t="s">
        <v>149</v>
      </c>
      <c r="D1816" s="116">
        <v>809.44</v>
      </c>
      <c r="E1816" s="116">
        <v>28.48</v>
      </c>
      <c r="F1816" s="116">
        <v>837.92</v>
      </c>
      <c r="G1816" s="100">
        <f t="shared" si="28"/>
        <v>9</v>
      </c>
    </row>
    <row r="1817" spans="1:7" x14ac:dyDescent="0.2">
      <c r="A1817" s="113" t="s">
        <v>3612</v>
      </c>
      <c r="B1817" s="114" t="s">
        <v>3613</v>
      </c>
      <c r="C1817" s="115" t="s">
        <v>149</v>
      </c>
      <c r="D1817" s="116">
        <v>1359.21</v>
      </c>
      <c r="E1817" s="116">
        <v>67.459999999999994</v>
      </c>
      <c r="F1817" s="116">
        <v>1426.67</v>
      </c>
      <c r="G1817" s="100">
        <f t="shared" si="28"/>
        <v>9</v>
      </c>
    </row>
    <row r="1818" spans="1:7" x14ac:dyDescent="0.2">
      <c r="A1818" s="113" t="s">
        <v>3614</v>
      </c>
      <c r="B1818" s="114" t="s">
        <v>3615</v>
      </c>
      <c r="C1818" s="115" t="s">
        <v>149</v>
      </c>
      <c r="D1818" s="116">
        <v>130.16</v>
      </c>
      <c r="E1818" s="116">
        <v>82.49</v>
      </c>
      <c r="F1818" s="116">
        <v>212.65</v>
      </c>
      <c r="G1818" s="100">
        <f t="shared" si="28"/>
        <v>9</v>
      </c>
    </row>
    <row r="1819" spans="1:7" x14ac:dyDescent="0.2">
      <c r="A1819" s="113" t="s">
        <v>3616</v>
      </c>
      <c r="B1819" s="114" t="s">
        <v>3617</v>
      </c>
      <c r="C1819" s="115" t="s">
        <v>205</v>
      </c>
      <c r="D1819" s="116">
        <v>132.57</v>
      </c>
      <c r="E1819" s="116">
        <v>43.84</v>
      </c>
      <c r="F1819" s="116">
        <v>176.41</v>
      </c>
      <c r="G1819" s="100">
        <f t="shared" si="28"/>
        <v>9</v>
      </c>
    </row>
    <row r="1820" spans="1:7" x14ac:dyDescent="0.2">
      <c r="A1820" s="113" t="s">
        <v>3618</v>
      </c>
      <c r="B1820" s="114" t="s">
        <v>3619</v>
      </c>
      <c r="C1820" s="115"/>
      <c r="D1820" s="116"/>
      <c r="E1820" s="116"/>
      <c r="F1820" s="116"/>
      <c r="G1820" s="100">
        <f t="shared" si="28"/>
        <v>5</v>
      </c>
    </row>
    <row r="1821" spans="1:7" ht="30" x14ac:dyDescent="0.2">
      <c r="A1821" s="113" t="s">
        <v>3620</v>
      </c>
      <c r="B1821" s="114" t="s">
        <v>3621</v>
      </c>
      <c r="C1821" s="115" t="s">
        <v>97</v>
      </c>
      <c r="D1821" s="116">
        <v>143.94</v>
      </c>
      <c r="E1821" s="116">
        <v>131.68</v>
      </c>
      <c r="F1821" s="116">
        <v>275.62</v>
      </c>
      <c r="G1821" s="100">
        <f t="shared" si="28"/>
        <v>9</v>
      </c>
    </row>
    <row r="1822" spans="1:7" ht="30" x14ac:dyDescent="0.2">
      <c r="A1822" s="113" t="s">
        <v>3622</v>
      </c>
      <c r="B1822" s="114" t="s">
        <v>3623</v>
      </c>
      <c r="C1822" s="115" t="s">
        <v>97</v>
      </c>
      <c r="D1822" s="116">
        <v>601.41</v>
      </c>
      <c r="E1822" s="116">
        <v>162.13999999999999</v>
      </c>
      <c r="F1822" s="116">
        <v>763.55</v>
      </c>
      <c r="G1822" s="100">
        <f t="shared" si="28"/>
        <v>9</v>
      </c>
    </row>
    <row r="1823" spans="1:7" ht="30" x14ac:dyDescent="0.2">
      <c r="A1823" s="113" t="s">
        <v>3624</v>
      </c>
      <c r="B1823" s="114" t="s">
        <v>3625</v>
      </c>
      <c r="C1823" s="115" t="s">
        <v>97</v>
      </c>
      <c r="D1823" s="116">
        <v>1808.68</v>
      </c>
      <c r="E1823" s="116">
        <v>293.82</v>
      </c>
      <c r="F1823" s="116">
        <v>2102.5</v>
      </c>
      <c r="G1823" s="100">
        <f t="shared" si="28"/>
        <v>9</v>
      </c>
    </row>
    <row r="1824" spans="1:7" ht="30" x14ac:dyDescent="0.2">
      <c r="A1824" s="113" t="s">
        <v>3626</v>
      </c>
      <c r="B1824" s="114" t="s">
        <v>3627</v>
      </c>
      <c r="C1824" s="115" t="s">
        <v>97</v>
      </c>
      <c r="D1824" s="116">
        <v>2644.69</v>
      </c>
      <c r="E1824" s="116">
        <v>796.64</v>
      </c>
      <c r="F1824" s="116">
        <v>3441.33</v>
      </c>
      <c r="G1824" s="100">
        <f t="shared" si="28"/>
        <v>9</v>
      </c>
    </row>
    <row r="1825" spans="1:7" ht="30" x14ac:dyDescent="0.2">
      <c r="A1825" s="113" t="s">
        <v>3628</v>
      </c>
      <c r="B1825" s="114" t="s">
        <v>3629</v>
      </c>
      <c r="C1825" s="115" t="s">
        <v>97</v>
      </c>
      <c r="D1825" s="116">
        <v>5319.8</v>
      </c>
      <c r="E1825" s="116">
        <v>1593.28</v>
      </c>
      <c r="F1825" s="116">
        <v>6913.08</v>
      </c>
      <c r="G1825" s="100">
        <f t="shared" si="28"/>
        <v>9</v>
      </c>
    </row>
    <row r="1826" spans="1:7" ht="30" x14ac:dyDescent="0.2">
      <c r="A1826" s="113" t="s">
        <v>3630</v>
      </c>
      <c r="B1826" s="114" t="s">
        <v>3631</v>
      </c>
      <c r="C1826" s="115" t="s">
        <v>97</v>
      </c>
      <c r="D1826" s="116">
        <v>7834.27</v>
      </c>
      <c r="E1826" s="116">
        <v>1850.08</v>
      </c>
      <c r="F1826" s="116">
        <v>9684.35</v>
      </c>
      <c r="G1826" s="100">
        <f t="shared" si="28"/>
        <v>9</v>
      </c>
    </row>
    <row r="1827" spans="1:7" x14ac:dyDescent="0.2">
      <c r="A1827" s="113" t="s">
        <v>3632</v>
      </c>
      <c r="B1827" s="114" t="s">
        <v>3633</v>
      </c>
      <c r="C1827" s="115"/>
      <c r="D1827" s="116"/>
      <c r="E1827" s="116"/>
      <c r="F1827" s="116"/>
      <c r="G1827" s="100">
        <f t="shared" si="28"/>
        <v>5</v>
      </c>
    </row>
    <row r="1828" spans="1:7" ht="30" x14ac:dyDescent="0.2">
      <c r="A1828" s="113" t="s">
        <v>3634</v>
      </c>
      <c r="B1828" s="114" t="s">
        <v>3635</v>
      </c>
      <c r="C1828" s="115" t="s">
        <v>149</v>
      </c>
      <c r="D1828" s="116">
        <v>9.82</v>
      </c>
      <c r="E1828" s="116">
        <v>6.58</v>
      </c>
      <c r="F1828" s="116">
        <v>16.399999999999999</v>
      </c>
      <c r="G1828" s="100">
        <f t="shared" si="28"/>
        <v>9</v>
      </c>
    </row>
    <row r="1829" spans="1:7" ht="30" x14ac:dyDescent="0.2">
      <c r="A1829" s="113" t="s">
        <v>3636</v>
      </c>
      <c r="B1829" s="114" t="s">
        <v>3637</v>
      </c>
      <c r="C1829" s="115" t="s">
        <v>149</v>
      </c>
      <c r="D1829" s="116">
        <v>76.12</v>
      </c>
      <c r="E1829" s="116">
        <v>9.11</v>
      </c>
      <c r="F1829" s="116">
        <v>85.23</v>
      </c>
      <c r="G1829" s="100">
        <f t="shared" si="28"/>
        <v>9</v>
      </c>
    </row>
    <row r="1830" spans="1:7" x14ac:dyDescent="0.2">
      <c r="A1830" s="113" t="s">
        <v>3638</v>
      </c>
      <c r="B1830" s="114" t="s">
        <v>3639</v>
      </c>
      <c r="C1830" s="115" t="s">
        <v>205</v>
      </c>
      <c r="D1830" s="116">
        <v>14.53</v>
      </c>
      <c r="E1830" s="116"/>
      <c r="F1830" s="116">
        <v>14.53</v>
      </c>
      <c r="G1830" s="100">
        <f t="shared" si="28"/>
        <v>9</v>
      </c>
    </row>
    <row r="1831" spans="1:7" x14ac:dyDescent="0.2">
      <c r="A1831" s="113" t="s">
        <v>28</v>
      </c>
      <c r="B1831" s="114" t="s">
        <v>3640</v>
      </c>
      <c r="C1831" s="115" t="s">
        <v>149</v>
      </c>
      <c r="D1831" s="116">
        <v>2.2999999999999998</v>
      </c>
      <c r="E1831" s="116">
        <v>13.8</v>
      </c>
      <c r="F1831" s="116">
        <v>16.100000000000001</v>
      </c>
      <c r="G1831" s="100">
        <f t="shared" si="28"/>
        <v>9</v>
      </c>
    </row>
    <row r="1832" spans="1:7" x14ac:dyDescent="0.2">
      <c r="A1832" s="113" t="s">
        <v>29</v>
      </c>
      <c r="B1832" s="114" t="s">
        <v>3641</v>
      </c>
      <c r="C1832" s="115" t="s">
        <v>149</v>
      </c>
      <c r="D1832" s="116">
        <v>2.38</v>
      </c>
      <c r="E1832" s="116">
        <v>18.489999999999998</v>
      </c>
      <c r="F1832" s="116">
        <v>20.87</v>
      </c>
      <c r="G1832" s="100">
        <f t="shared" si="28"/>
        <v>9</v>
      </c>
    </row>
    <row r="1833" spans="1:7" ht="30" x14ac:dyDescent="0.2">
      <c r="A1833" s="113" t="s">
        <v>3642</v>
      </c>
      <c r="B1833" s="114" t="s">
        <v>3643</v>
      </c>
      <c r="C1833" s="115" t="s">
        <v>97</v>
      </c>
      <c r="D1833" s="116">
        <v>489.34</v>
      </c>
      <c r="E1833" s="116">
        <v>150.26</v>
      </c>
      <c r="F1833" s="116">
        <v>639.6</v>
      </c>
      <c r="G1833" s="100">
        <f t="shared" si="28"/>
        <v>9</v>
      </c>
    </row>
    <row r="1834" spans="1:7" x14ac:dyDescent="0.2">
      <c r="A1834" s="113" t="s">
        <v>3644</v>
      </c>
      <c r="B1834" s="114" t="s">
        <v>3645</v>
      </c>
      <c r="C1834" s="115" t="s">
        <v>149</v>
      </c>
      <c r="D1834" s="116">
        <v>838.57</v>
      </c>
      <c r="E1834" s="116">
        <v>18.71</v>
      </c>
      <c r="F1834" s="116">
        <v>857.28</v>
      </c>
      <c r="G1834" s="100">
        <f t="shared" si="28"/>
        <v>9</v>
      </c>
    </row>
    <row r="1835" spans="1:7" x14ac:dyDescent="0.2">
      <c r="A1835" s="113" t="s">
        <v>3646</v>
      </c>
      <c r="B1835" s="114" t="s">
        <v>3647</v>
      </c>
      <c r="C1835" s="115"/>
      <c r="D1835" s="116"/>
      <c r="E1835" s="116"/>
      <c r="F1835" s="116"/>
      <c r="G1835" s="100">
        <f t="shared" si="28"/>
        <v>2</v>
      </c>
    </row>
    <row r="1836" spans="1:7" x14ac:dyDescent="0.2">
      <c r="A1836" s="113" t="s">
        <v>3648</v>
      </c>
      <c r="B1836" s="114" t="s">
        <v>3649</v>
      </c>
      <c r="C1836" s="115"/>
      <c r="D1836" s="116"/>
      <c r="E1836" s="116"/>
      <c r="F1836" s="116"/>
      <c r="G1836" s="100">
        <f t="shared" si="28"/>
        <v>5</v>
      </c>
    </row>
    <row r="1837" spans="1:7" x14ac:dyDescent="0.2">
      <c r="A1837" s="113" t="s">
        <v>3650</v>
      </c>
      <c r="B1837" s="114" t="s">
        <v>3651</v>
      </c>
      <c r="C1837" s="115" t="s">
        <v>149</v>
      </c>
      <c r="D1837" s="116">
        <v>50.17</v>
      </c>
      <c r="E1837" s="116">
        <v>5.61</v>
      </c>
      <c r="F1837" s="116">
        <v>55.78</v>
      </c>
      <c r="G1837" s="100">
        <f t="shared" si="28"/>
        <v>9</v>
      </c>
    </row>
    <row r="1838" spans="1:7" x14ac:dyDescent="0.2">
      <c r="A1838" s="113" t="s">
        <v>3652</v>
      </c>
      <c r="B1838" s="114" t="s">
        <v>3653</v>
      </c>
      <c r="C1838" s="115" t="s">
        <v>393</v>
      </c>
      <c r="D1838" s="116">
        <v>1709.59</v>
      </c>
      <c r="E1838" s="116">
        <v>134.63999999999999</v>
      </c>
      <c r="F1838" s="116">
        <v>1844.23</v>
      </c>
      <c r="G1838" s="100">
        <f t="shared" si="28"/>
        <v>9</v>
      </c>
    </row>
    <row r="1839" spans="1:7" x14ac:dyDescent="0.2">
      <c r="A1839" s="113" t="s">
        <v>79</v>
      </c>
      <c r="B1839" s="114" t="s">
        <v>3654</v>
      </c>
      <c r="C1839" s="115" t="s">
        <v>97</v>
      </c>
      <c r="D1839" s="116">
        <v>2207.67</v>
      </c>
      <c r="E1839" s="116">
        <v>1695.81</v>
      </c>
      <c r="F1839" s="116">
        <v>3903.48</v>
      </c>
      <c r="G1839" s="100">
        <f t="shared" si="28"/>
        <v>9</v>
      </c>
    </row>
    <row r="1840" spans="1:7" x14ac:dyDescent="0.2">
      <c r="A1840" s="113" t="s">
        <v>3655</v>
      </c>
      <c r="B1840" s="114" t="s">
        <v>3656</v>
      </c>
      <c r="C1840" s="115" t="s">
        <v>393</v>
      </c>
      <c r="D1840" s="116">
        <v>1378.69</v>
      </c>
      <c r="E1840" s="116">
        <v>134.63999999999999</v>
      </c>
      <c r="F1840" s="116">
        <v>1513.33</v>
      </c>
      <c r="G1840" s="100">
        <f t="shared" si="28"/>
        <v>9</v>
      </c>
    </row>
    <row r="1841" spans="1:7" ht="30" x14ac:dyDescent="0.2">
      <c r="A1841" s="113" t="s">
        <v>3657</v>
      </c>
      <c r="B1841" s="114" t="s">
        <v>3658</v>
      </c>
      <c r="C1841" s="115" t="s">
        <v>149</v>
      </c>
      <c r="D1841" s="116">
        <v>134.08000000000001</v>
      </c>
      <c r="E1841" s="116">
        <v>27.7</v>
      </c>
      <c r="F1841" s="116">
        <v>161.78</v>
      </c>
      <c r="G1841" s="100">
        <f t="shared" si="28"/>
        <v>9</v>
      </c>
    </row>
    <row r="1842" spans="1:7" x14ac:dyDescent="0.2">
      <c r="A1842" s="113" t="s">
        <v>3659</v>
      </c>
      <c r="B1842" s="114" t="s">
        <v>3660</v>
      </c>
      <c r="C1842" s="115"/>
      <c r="D1842" s="116"/>
      <c r="E1842" s="116"/>
      <c r="F1842" s="116"/>
      <c r="G1842" s="100">
        <f t="shared" si="28"/>
        <v>5</v>
      </c>
    </row>
    <row r="1843" spans="1:7" ht="30" x14ac:dyDescent="0.2">
      <c r="A1843" s="113" t="s">
        <v>3661</v>
      </c>
      <c r="B1843" s="114" t="s">
        <v>3662</v>
      </c>
      <c r="C1843" s="115" t="s">
        <v>97</v>
      </c>
      <c r="D1843" s="116">
        <v>3542.66</v>
      </c>
      <c r="E1843" s="116">
        <v>79.63</v>
      </c>
      <c r="F1843" s="116">
        <v>3622.29</v>
      </c>
      <c r="G1843" s="100">
        <f t="shared" si="28"/>
        <v>9</v>
      </c>
    </row>
    <row r="1844" spans="1:7" x14ac:dyDescent="0.2">
      <c r="A1844" s="113" t="s">
        <v>3663</v>
      </c>
      <c r="B1844" s="114" t="s">
        <v>3664</v>
      </c>
      <c r="C1844" s="115"/>
      <c r="D1844" s="116"/>
      <c r="E1844" s="116"/>
      <c r="F1844" s="116"/>
      <c r="G1844" s="100">
        <f t="shared" si="28"/>
        <v>5</v>
      </c>
    </row>
    <row r="1845" spans="1:7" x14ac:dyDescent="0.2">
      <c r="A1845" s="113" t="s">
        <v>3665</v>
      </c>
      <c r="B1845" s="114" t="s">
        <v>3666</v>
      </c>
      <c r="C1845" s="115" t="s">
        <v>205</v>
      </c>
      <c r="D1845" s="116">
        <v>135.03</v>
      </c>
      <c r="E1845" s="116">
        <v>81.19</v>
      </c>
      <c r="F1845" s="116">
        <v>216.22</v>
      </c>
      <c r="G1845" s="100">
        <f t="shared" si="28"/>
        <v>9</v>
      </c>
    </row>
    <row r="1846" spans="1:7" x14ac:dyDescent="0.2">
      <c r="A1846" s="113" t="s">
        <v>3667</v>
      </c>
      <c r="B1846" s="114" t="s">
        <v>3668</v>
      </c>
      <c r="C1846" s="115" t="s">
        <v>97</v>
      </c>
      <c r="D1846" s="116">
        <v>475.22</v>
      </c>
      <c r="E1846" s="116">
        <v>18.079999999999998</v>
      </c>
      <c r="F1846" s="116">
        <v>493.3</v>
      </c>
      <c r="G1846" s="100">
        <f t="shared" si="28"/>
        <v>9</v>
      </c>
    </row>
    <row r="1847" spans="1:7" x14ac:dyDescent="0.2">
      <c r="A1847" s="113" t="s">
        <v>3669</v>
      </c>
      <c r="B1847" s="114" t="s">
        <v>3670</v>
      </c>
      <c r="C1847" s="115" t="s">
        <v>149</v>
      </c>
      <c r="D1847" s="116">
        <v>202.97</v>
      </c>
      <c r="E1847" s="116">
        <v>50.61</v>
      </c>
      <c r="F1847" s="116">
        <v>253.58</v>
      </c>
      <c r="G1847" s="100">
        <f t="shared" si="28"/>
        <v>9</v>
      </c>
    </row>
    <row r="1848" spans="1:7" ht="30" x14ac:dyDescent="0.2">
      <c r="A1848" s="113" t="s">
        <v>3671</v>
      </c>
      <c r="B1848" s="114" t="s">
        <v>3672</v>
      </c>
      <c r="C1848" s="115" t="s">
        <v>97</v>
      </c>
      <c r="D1848" s="116">
        <v>496.9</v>
      </c>
      <c r="E1848" s="116">
        <v>25.41</v>
      </c>
      <c r="F1848" s="116">
        <v>522.30999999999995</v>
      </c>
      <c r="G1848" s="100">
        <f t="shared" si="28"/>
        <v>9</v>
      </c>
    </row>
    <row r="1849" spans="1:7" x14ac:dyDescent="0.2">
      <c r="A1849" s="113" t="s">
        <v>3673</v>
      </c>
      <c r="B1849" s="114" t="s">
        <v>3674</v>
      </c>
      <c r="C1849" s="115" t="s">
        <v>97</v>
      </c>
      <c r="D1849" s="116">
        <v>777.4</v>
      </c>
      <c r="E1849" s="116">
        <v>38.130000000000003</v>
      </c>
      <c r="F1849" s="116">
        <v>815.53</v>
      </c>
      <c r="G1849" s="100">
        <f t="shared" si="28"/>
        <v>9</v>
      </c>
    </row>
    <row r="1850" spans="1:7" x14ac:dyDescent="0.2">
      <c r="A1850" s="113" t="s">
        <v>3675</v>
      </c>
      <c r="B1850" s="114" t="s">
        <v>3676</v>
      </c>
      <c r="C1850" s="115"/>
      <c r="D1850" s="116"/>
      <c r="E1850" s="116"/>
      <c r="F1850" s="116"/>
      <c r="G1850" s="100">
        <f t="shared" si="28"/>
        <v>5</v>
      </c>
    </row>
    <row r="1851" spans="1:7" x14ac:dyDescent="0.2">
      <c r="A1851" s="113" t="s">
        <v>3677</v>
      </c>
      <c r="B1851" s="114" t="s">
        <v>3678</v>
      </c>
      <c r="C1851" s="115" t="s">
        <v>393</v>
      </c>
      <c r="D1851" s="116">
        <v>4686.68</v>
      </c>
      <c r="E1851" s="116">
        <v>179.52</v>
      </c>
      <c r="F1851" s="116">
        <v>4866.2</v>
      </c>
      <c r="G1851" s="100">
        <f t="shared" si="28"/>
        <v>9</v>
      </c>
    </row>
    <row r="1852" spans="1:7" x14ac:dyDescent="0.2">
      <c r="A1852" s="113" t="s">
        <v>3679</v>
      </c>
      <c r="B1852" s="114" t="s">
        <v>3680</v>
      </c>
      <c r="C1852" s="115" t="s">
        <v>393</v>
      </c>
      <c r="D1852" s="116">
        <v>1417.3</v>
      </c>
      <c r="E1852" s="116">
        <v>179.52</v>
      </c>
      <c r="F1852" s="116">
        <v>1596.82</v>
      </c>
      <c r="G1852" s="100">
        <f t="shared" si="28"/>
        <v>9</v>
      </c>
    </row>
    <row r="1853" spans="1:7" x14ac:dyDescent="0.2">
      <c r="A1853" s="113" t="s">
        <v>3681</v>
      </c>
      <c r="B1853" s="114" t="s">
        <v>3682</v>
      </c>
      <c r="C1853" s="115" t="s">
        <v>393</v>
      </c>
      <c r="D1853" s="116">
        <v>1166.98</v>
      </c>
      <c r="E1853" s="116">
        <v>179.52</v>
      </c>
      <c r="F1853" s="116">
        <v>1346.5</v>
      </c>
      <c r="G1853" s="100">
        <f t="shared" si="28"/>
        <v>9</v>
      </c>
    </row>
    <row r="1854" spans="1:7" x14ac:dyDescent="0.2">
      <c r="A1854" s="113" t="s">
        <v>3683</v>
      </c>
      <c r="B1854" s="114" t="s">
        <v>3684</v>
      </c>
      <c r="C1854" s="115" t="s">
        <v>393</v>
      </c>
      <c r="D1854" s="116">
        <v>1543.42</v>
      </c>
      <c r="E1854" s="116">
        <v>179.52</v>
      </c>
      <c r="F1854" s="116">
        <v>1722.94</v>
      </c>
      <c r="G1854" s="100">
        <f t="shared" si="28"/>
        <v>9</v>
      </c>
    </row>
    <row r="1855" spans="1:7" x14ac:dyDescent="0.2">
      <c r="A1855" s="113" t="s">
        <v>3685</v>
      </c>
      <c r="B1855" s="114" t="s">
        <v>3686</v>
      </c>
      <c r="C1855" s="115"/>
      <c r="D1855" s="116"/>
      <c r="E1855" s="116"/>
      <c r="F1855" s="116"/>
      <c r="G1855" s="100">
        <f t="shared" si="28"/>
        <v>5</v>
      </c>
    </row>
    <row r="1856" spans="1:7" x14ac:dyDescent="0.2">
      <c r="A1856" s="113" t="s">
        <v>3687</v>
      </c>
      <c r="B1856" s="114" t="s">
        <v>3688</v>
      </c>
      <c r="C1856" s="115" t="s">
        <v>393</v>
      </c>
      <c r="D1856" s="116">
        <v>5398.95</v>
      </c>
      <c r="E1856" s="116">
        <v>285.36</v>
      </c>
      <c r="F1856" s="116">
        <v>5684.31</v>
      </c>
      <c r="G1856" s="100">
        <f t="shared" si="28"/>
        <v>9</v>
      </c>
    </row>
    <row r="1857" spans="1:7" x14ac:dyDescent="0.2">
      <c r="A1857" s="113" t="s">
        <v>3689</v>
      </c>
      <c r="B1857" s="114" t="s">
        <v>3690</v>
      </c>
      <c r="C1857" s="115" t="s">
        <v>393</v>
      </c>
      <c r="D1857" s="116">
        <v>11026.54</v>
      </c>
      <c r="E1857" s="116">
        <v>285.36</v>
      </c>
      <c r="F1857" s="116">
        <v>11311.9</v>
      </c>
      <c r="G1857" s="100">
        <f t="shared" si="28"/>
        <v>9</v>
      </c>
    </row>
    <row r="1858" spans="1:7" x14ac:dyDescent="0.2">
      <c r="A1858" s="113" t="s">
        <v>3691</v>
      </c>
      <c r="B1858" s="114" t="s">
        <v>3692</v>
      </c>
      <c r="C1858" s="115" t="s">
        <v>97</v>
      </c>
      <c r="D1858" s="116">
        <v>3651.82</v>
      </c>
      <c r="E1858" s="116">
        <v>42.14</v>
      </c>
      <c r="F1858" s="116">
        <v>3693.96</v>
      </c>
      <c r="G1858" s="100">
        <f t="shared" si="28"/>
        <v>9</v>
      </c>
    </row>
    <row r="1859" spans="1:7" x14ac:dyDescent="0.2">
      <c r="A1859" s="113" t="s">
        <v>3693</v>
      </c>
      <c r="B1859" s="114" t="s">
        <v>3694</v>
      </c>
      <c r="C1859" s="115" t="s">
        <v>97</v>
      </c>
      <c r="D1859" s="116">
        <v>1776</v>
      </c>
      <c r="E1859" s="116">
        <v>42.14</v>
      </c>
      <c r="F1859" s="116">
        <v>1818.14</v>
      </c>
      <c r="G1859" s="100">
        <f t="shared" si="28"/>
        <v>9</v>
      </c>
    </row>
    <row r="1860" spans="1:7" x14ac:dyDescent="0.2">
      <c r="A1860" s="113" t="s">
        <v>3695</v>
      </c>
      <c r="B1860" s="114" t="s">
        <v>3696</v>
      </c>
      <c r="C1860" s="115"/>
      <c r="D1860" s="116"/>
      <c r="E1860" s="116"/>
      <c r="F1860" s="116"/>
      <c r="G1860" s="100">
        <f t="shared" si="28"/>
        <v>5</v>
      </c>
    </row>
    <row r="1861" spans="1:7" x14ac:dyDescent="0.2">
      <c r="A1861" s="113" t="s">
        <v>3697</v>
      </c>
      <c r="B1861" s="114" t="s">
        <v>3698</v>
      </c>
      <c r="C1861" s="115" t="s">
        <v>149</v>
      </c>
      <c r="D1861" s="116">
        <v>10.89</v>
      </c>
      <c r="E1861" s="116"/>
      <c r="F1861" s="116">
        <v>10.89</v>
      </c>
      <c r="G1861" s="100">
        <f t="shared" si="28"/>
        <v>9</v>
      </c>
    </row>
    <row r="1862" spans="1:7" ht="30" x14ac:dyDescent="0.2">
      <c r="A1862" s="113" t="s">
        <v>3699</v>
      </c>
      <c r="B1862" s="114" t="s">
        <v>3700</v>
      </c>
      <c r="C1862" s="115" t="s">
        <v>97</v>
      </c>
      <c r="D1862" s="116">
        <v>1128.3499999999999</v>
      </c>
      <c r="E1862" s="116">
        <v>28.05</v>
      </c>
      <c r="F1862" s="116">
        <v>1156.4000000000001</v>
      </c>
      <c r="G1862" s="100">
        <f t="shared" si="28"/>
        <v>9</v>
      </c>
    </row>
    <row r="1863" spans="1:7" x14ac:dyDescent="0.2">
      <c r="A1863" s="113" t="s">
        <v>3701</v>
      </c>
      <c r="B1863" s="114" t="s">
        <v>3702</v>
      </c>
      <c r="C1863" s="115"/>
      <c r="D1863" s="116"/>
      <c r="E1863" s="116"/>
      <c r="F1863" s="116"/>
      <c r="G1863" s="100">
        <f t="shared" si="28"/>
        <v>2</v>
      </c>
    </row>
    <row r="1864" spans="1:7" x14ac:dyDescent="0.2">
      <c r="A1864" s="113" t="s">
        <v>3703</v>
      </c>
      <c r="B1864" s="114" t="s">
        <v>3704</v>
      </c>
      <c r="C1864" s="115"/>
      <c r="D1864" s="116"/>
      <c r="E1864" s="116"/>
      <c r="F1864" s="116"/>
      <c r="G1864" s="100">
        <f t="shared" si="28"/>
        <v>5</v>
      </c>
    </row>
    <row r="1865" spans="1:7" x14ac:dyDescent="0.2">
      <c r="A1865" s="113" t="s">
        <v>3705</v>
      </c>
      <c r="B1865" s="114" t="s">
        <v>3706</v>
      </c>
      <c r="C1865" s="115" t="s">
        <v>393</v>
      </c>
      <c r="D1865" s="116">
        <v>148041.35999999999</v>
      </c>
      <c r="E1865" s="116">
        <v>219.91</v>
      </c>
      <c r="F1865" s="116">
        <v>148261.26999999999</v>
      </c>
      <c r="G1865" s="100">
        <f t="shared" si="28"/>
        <v>9</v>
      </c>
    </row>
    <row r="1866" spans="1:7" x14ac:dyDescent="0.2">
      <c r="A1866" s="113" t="s">
        <v>3707</v>
      </c>
      <c r="B1866" s="114" t="s">
        <v>3708</v>
      </c>
      <c r="C1866" s="115" t="s">
        <v>393</v>
      </c>
      <c r="D1866" s="116">
        <v>119269.84</v>
      </c>
      <c r="E1866" s="116">
        <v>219.91</v>
      </c>
      <c r="F1866" s="116">
        <v>119489.75</v>
      </c>
      <c r="G1866" s="100">
        <f t="shared" ref="G1866:G1929" si="29">LEN(A1866)</f>
        <v>9</v>
      </c>
    </row>
    <row r="1867" spans="1:7" x14ac:dyDescent="0.2">
      <c r="A1867" s="113" t="s">
        <v>3709</v>
      </c>
      <c r="B1867" s="114" t="s">
        <v>3710</v>
      </c>
      <c r="C1867" s="115" t="s">
        <v>393</v>
      </c>
      <c r="D1867" s="116">
        <v>137414.5</v>
      </c>
      <c r="E1867" s="116">
        <v>439.82</v>
      </c>
      <c r="F1867" s="116">
        <v>137854.32</v>
      </c>
      <c r="G1867" s="100">
        <f t="shared" si="29"/>
        <v>9</v>
      </c>
    </row>
    <row r="1868" spans="1:7" x14ac:dyDescent="0.2">
      <c r="A1868" s="113" t="s">
        <v>3711</v>
      </c>
      <c r="B1868" s="114" t="s">
        <v>3712</v>
      </c>
      <c r="C1868" s="115"/>
      <c r="D1868" s="116"/>
      <c r="E1868" s="116"/>
      <c r="F1868" s="116"/>
      <c r="G1868" s="100">
        <f t="shared" si="29"/>
        <v>5</v>
      </c>
    </row>
    <row r="1869" spans="1:7" ht="30" x14ac:dyDescent="0.2">
      <c r="A1869" s="113" t="s">
        <v>3713</v>
      </c>
      <c r="B1869" s="114" t="s">
        <v>3714</v>
      </c>
      <c r="C1869" s="115" t="s">
        <v>97</v>
      </c>
      <c r="D1869" s="116">
        <v>167.76</v>
      </c>
      <c r="E1869" s="116">
        <v>143.69999999999999</v>
      </c>
      <c r="F1869" s="116">
        <v>311.45999999999998</v>
      </c>
      <c r="G1869" s="100">
        <f t="shared" si="29"/>
        <v>9</v>
      </c>
    </row>
    <row r="1870" spans="1:7" ht="30" x14ac:dyDescent="0.2">
      <c r="A1870" s="113" t="s">
        <v>3715</v>
      </c>
      <c r="B1870" s="114" t="s">
        <v>3716</v>
      </c>
      <c r="C1870" s="115" t="s">
        <v>97</v>
      </c>
      <c r="D1870" s="116">
        <v>272.83999999999997</v>
      </c>
      <c r="E1870" s="116">
        <v>143.69999999999999</v>
      </c>
      <c r="F1870" s="116">
        <v>416.54</v>
      </c>
      <c r="G1870" s="100">
        <f t="shared" si="29"/>
        <v>9</v>
      </c>
    </row>
    <row r="1871" spans="1:7" ht="30" x14ac:dyDescent="0.2">
      <c r="A1871" s="113" t="s">
        <v>3717</v>
      </c>
      <c r="B1871" s="114" t="s">
        <v>3718</v>
      </c>
      <c r="C1871" s="115" t="s">
        <v>97</v>
      </c>
      <c r="D1871" s="116">
        <v>1069.98</v>
      </c>
      <c r="E1871" s="116">
        <v>165.88</v>
      </c>
      <c r="F1871" s="116">
        <v>1235.8599999999999</v>
      </c>
      <c r="G1871" s="100">
        <f t="shared" si="29"/>
        <v>9</v>
      </c>
    </row>
    <row r="1872" spans="1:7" ht="30" x14ac:dyDescent="0.2">
      <c r="A1872" s="113" t="s">
        <v>3719</v>
      </c>
      <c r="B1872" s="114" t="s">
        <v>3720</v>
      </c>
      <c r="C1872" s="115" t="s">
        <v>97</v>
      </c>
      <c r="D1872" s="116">
        <v>2727.55</v>
      </c>
      <c r="E1872" s="116">
        <v>165.88</v>
      </c>
      <c r="F1872" s="116">
        <v>2893.43</v>
      </c>
      <c r="G1872" s="100">
        <f t="shared" si="29"/>
        <v>9</v>
      </c>
    </row>
    <row r="1873" spans="1:7" ht="30" x14ac:dyDescent="0.2">
      <c r="A1873" s="113" t="s">
        <v>3721</v>
      </c>
      <c r="B1873" s="114" t="s">
        <v>3722</v>
      </c>
      <c r="C1873" s="115" t="s">
        <v>97</v>
      </c>
      <c r="D1873" s="116">
        <v>1625.13</v>
      </c>
      <c r="E1873" s="116">
        <v>165.88</v>
      </c>
      <c r="F1873" s="116">
        <v>1791.01</v>
      </c>
      <c r="G1873" s="100">
        <f t="shared" si="29"/>
        <v>9</v>
      </c>
    </row>
    <row r="1874" spans="1:7" ht="30" x14ac:dyDescent="0.2">
      <c r="A1874" s="113" t="s">
        <v>3723</v>
      </c>
      <c r="B1874" s="114" t="s">
        <v>3724</v>
      </c>
      <c r="C1874" s="115" t="s">
        <v>97</v>
      </c>
      <c r="D1874" s="116">
        <v>648.36</v>
      </c>
      <c r="E1874" s="116">
        <v>124.41</v>
      </c>
      <c r="F1874" s="116">
        <v>772.77</v>
      </c>
      <c r="G1874" s="100">
        <f t="shared" si="29"/>
        <v>9</v>
      </c>
    </row>
    <row r="1875" spans="1:7" ht="30" x14ac:dyDescent="0.2">
      <c r="A1875" s="113" t="s">
        <v>3725</v>
      </c>
      <c r="B1875" s="114" t="s">
        <v>3726</v>
      </c>
      <c r="C1875" s="115" t="s">
        <v>97</v>
      </c>
      <c r="D1875" s="116">
        <v>2664.26</v>
      </c>
      <c r="E1875" s="116">
        <v>172.87</v>
      </c>
      <c r="F1875" s="116">
        <v>2837.13</v>
      </c>
      <c r="G1875" s="100">
        <f t="shared" si="29"/>
        <v>9</v>
      </c>
    </row>
    <row r="1876" spans="1:7" ht="30" x14ac:dyDescent="0.2">
      <c r="A1876" s="113" t="s">
        <v>3727</v>
      </c>
      <c r="B1876" s="114" t="s">
        <v>3728</v>
      </c>
      <c r="C1876" s="115" t="s">
        <v>97</v>
      </c>
      <c r="D1876" s="116">
        <v>1001.44</v>
      </c>
      <c r="E1876" s="116">
        <v>165.88</v>
      </c>
      <c r="F1876" s="116">
        <v>1167.32</v>
      </c>
      <c r="G1876" s="100">
        <f t="shared" si="29"/>
        <v>9</v>
      </c>
    </row>
    <row r="1877" spans="1:7" ht="30" x14ac:dyDescent="0.2">
      <c r="A1877" s="113" t="s">
        <v>3729</v>
      </c>
      <c r="B1877" s="114" t="s">
        <v>3730</v>
      </c>
      <c r="C1877" s="115" t="s">
        <v>97</v>
      </c>
      <c r="D1877" s="116">
        <v>128.63</v>
      </c>
      <c r="E1877" s="116">
        <v>82.94</v>
      </c>
      <c r="F1877" s="116">
        <v>211.57</v>
      </c>
      <c r="G1877" s="100">
        <f t="shared" si="29"/>
        <v>9</v>
      </c>
    </row>
    <row r="1878" spans="1:7" ht="30" x14ac:dyDescent="0.2">
      <c r="A1878" s="113" t="s">
        <v>3731</v>
      </c>
      <c r="B1878" s="114" t="s">
        <v>3732</v>
      </c>
      <c r="C1878" s="115" t="s">
        <v>97</v>
      </c>
      <c r="D1878" s="116">
        <v>249.42</v>
      </c>
      <c r="E1878" s="116">
        <v>143.69999999999999</v>
      </c>
      <c r="F1878" s="116">
        <v>393.12</v>
      </c>
      <c r="G1878" s="100">
        <f t="shared" si="29"/>
        <v>9</v>
      </c>
    </row>
    <row r="1879" spans="1:7" x14ac:dyDescent="0.2">
      <c r="A1879" s="113" t="s">
        <v>3733</v>
      </c>
      <c r="B1879" s="114" t="s">
        <v>3734</v>
      </c>
      <c r="C1879" s="115" t="s">
        <v>97</v>
      </c>
      <c r="D1879" s="116">
        <v>753.56</v>
      </c>
      <c r="E1879" s="116">
        <v>165.88</v>
      </c>
      <c r="F1879" s="116">
        <v>919.44</v>
      </c>
      <c r="G1879" s="100">
        <f t="shared" si="29"/>
        <v>9</v>
      </c>
    </row>
    <row r="1880" spans="1:7" x14ac:dyDescent="0.2">
      <c r="A1880" s="113" t="s">
        <v>3735</v>
      </c>
      <c r="B1880" s="114" t="s">
        <v>3736</v>
      </c>
      <c r="C1880" s="115"/>
      <c r="D1880" s="116"/>
      <c r="E1880" s="116"/>
      <c r="F1880" s="116"/>
      <c r="G1880" s="100">
        <f t="shared" si="29"/>
        <v>5</v>
      </c>
    </row>
    <row r="1881" spans="1:7" x14ac:dyDescent="0.2">
      <c r="A1881" s="113" t="s">
        <v>3737</v>
      </c>
      <c r="B1881" s="114" t="s">
        <v>3738</v>
      </c>
      <c r="C1881" s="115" t="s">
        <v>97</v>
      </c>
      <c r="D1881" s="116">
        <v>29.99</v>
      </c>
      <c r="E1881" s="116">
        <v>12.44</v>
      </c>
      <c r="F1881" s="116">
        <v>42.43</v>
      </c>
      <c r="G1881" s="100">
        <f t="shared" si="29"/>
        <v>9</v>
      </c>
    </row>
    <row r="1882" spans="1:7" x14ac:dyDescent="0.2">
      <c r="A1882" s="113" t="s">
        <v>3739</v>
      </c>
      <c r="B1882" s="114" t="s">
        <v>3740</v>
      </c>
      <c r="C1882" s="115" t="s">
        <v>97</v>
      </c>
      <c r="D1882" s="116">
        <v>38.950000000000003</v>
      </c>
      <c r="E1882" s="116">
        <v>12.44</v>
      </c>
      <c r="F1882" s="116">
        <v>51.39</v>
      </c>
      <c r="G1882" s="100">
        <f t="shared" si="29"/>
        <v>9</v>
      </c>
    </row>
    <row r="1883" spans="1:7" x14ac:dyDescent="0.2">
      <c r="A1883" s="113" t="s">
        <v>3741</v>
      </c>
      <c r="B1883" s="114" t="s">
        <v>3742</v>
      </c>
      <c r="C1883" s="115" t="s">
        <v>97</v>
      </c>
      <c r="D1883" s="116">
        <v>62.03</v>
      </c>
      <c r="E1883" s="116">
        <v>12.44</v>
      </c>
      <c r="F1883" s="116">
        <v>74.47</v>
      </c>
      <c r="G1883" s="100">
        <f t="shared" si="29"/>
        <v>9</v>
      </c>
    </row>
    <row r="1884" spans="1:7" x14ac:dyDescent="0.2">
      <c r="A1884" s="113" t="s">
        <v>3743</v>
      </c>
      <c r="B1884" s="114" t="s">
        <v>3744</v>
      </c>
      <c r="C1884" s="115" t="s">
        <v>97</v>
      </c>
      <c r="D1884" s="116">
        <v>82.5</v>
      </c>
      <c r="E1884" s="116">
        <v>12.44</v>
      </c>
      <c r="F1884" s="116">
        <v>94.94</v>
      </c>
      <c r="G1884" s="100">
        <f t="shared" si="29"/>
        <v>9</v>
      </c>
    </row>
    <row r="1885" spans="1:7" x14ac:dyDescent="0.2">
      <c r="A1885" s="113" t="s">
        <v>3745</v>
      </c>
      <c r="B1885" s="114" t="s">
        <v>3746</v>
      </c>
      <c r="C1885" s="115"/>
      <c r="D1885" s="116"/>
      <c r="E1885" s="116"/>
      <c r="F1885" s="116"/>
      <c r="G1885" s="100">
        <f t="shared" si="29"/>
        <v>5</v>
      </c>
    </row>
    <row r="1886" spans="1:7" x14ac:dyDescent="0.2">
      <c r="A1886" s="113" t="s">
        <v>3747</v>
      </c>
      <c r="B1886" s="114" t="s">
        <v>3748</v>
      </c>
      <c r="C1886" s="115" t="s">
        <v>97</v>
      </c>
      <c r="D1886" s="116">
        <v>39</v>
      </c>
      <c r="E1886" s="116">
        <v>8.2899999999999991</v>
      </c>
      <c r="F1886" s="116">
        <v>47.29</v>
      </c>
      <c r="G1886" s="100">
        <f t="shared" si="29"/>
        <v>9</v>
      </c>
    </row>
    <row r="1887" spans="1:7" x14ac:dyDescent="0.2">
      <c r="A1887" s="113" t="s">
        <v>3749</v>
      </c>
      <c r="B1887" s="114" t="s">
        <v>3750</v>
      </c>
      <c r="C1887" s="115" t="s">
        <v>97</v>
      </c>
      <c r="D1887" s="116">
        <v>79.849999999999994</v>
      </c>
      <c r="E1887" s="116">
        <v>8.2899999999999991</v>
      </c>
      <c r="F1887" s="116">
        <v>88.14</v>
      </c>
      <c r="G1887" s="100">
        <f t="shared" si="29"/>
        <v>9</v>
      </c>
    </row>
    <row r="1888" spans="1:7" x14ac:dyDescent="0.2">
      <c r="A1888" s="113" t="s">
        <v>3751</v>
      </c>
      <c r="B1888" s="114" t="s">
        <v>3752</v>
      </c>
      <c r="C1888" s="115" t="s">
        <v>97</v>
      </c>
      <c r="D1888" s="116">
        <v>56.57</v>
      </c>
      <c r="E1888" s="116">
        <v>31.1</v>
      </c>
      <c r="F1888" s="116">
        <v>87.67</v>
      </c>
      <c r="G1888" s="100">
        <f t="shared" si="29"/>
        <v>9</v>
      </c>
    </row>
    <row r="1889" spans="1:7" x14ac:dyDescent="0.2">
      <c r="A1889" s="113" t="s">
        <v>3753</v>
      </c>
      <c r="B1889" s="114" t="s">
        <v>3754</v>
      </c>
      <c r="C1889" s="115" t="s">
        <v>97</v>
      </c>
      <c r="D1889" s="116">
        <v>118.25</v>
      </c>
      <c r="E1889" s="116">
        <v>8.2899999999999991</v>
      </c>
      <c r="F1889" s="116">
        <v>126.54</v>
      </c>
      <c r="G1889" s="100">
        <f t="shared" si="29"/>
        <v>9</v>
      </c>
    </row>
    <row r="1890" spans="1:7" x14ac:dyDescent="0.2">
      <c r="A1890" s="113" t="s">
        <v>3755</v>
      </c>
      <c r="B1890" s="114" t="s">
        <v>3756</v>
      </c>
      <c r="C1890" s="115" t="s">
        <v>97</v>
      </c>
      <c r="D1890" s="116">
        <v>161.1</v>
      </c>
      <c r="E1890" s="116">
        <v>8.2899999999999991</v>
      </c>
      <c r="F1890" s="116">
        <v>169.39</v>
      </c>
      <c r="G1890" s="100">
        <f t="shared" si="29"/>
        <v>9</v>
      </c>
    </row>
    <row r="1891" spans="1:7" x14ac:dyDescent="0.2">
      <c r="A1891" s="113" t="s">
        <v>3757</v>
      </c>
      <c r="B1891" s="114" t="s">
        <v>3758</v>
      </c>
      <c r="C1891" s="115"/>
      <c r="D1891" s="116"/>
      <c r="E1891" s="116"/>
      <c r="F1891" s="116"/>
      <c r="G1891" s="100">
        <f t="shared" si="29"/>
        <v>5</v>
      </c>
    </row>
    <row r="1892" spans="1:7" ht="30" x14ac:dyDescent="0.2">
      <c r="A1892" s="113" t="s">
        <v>3759</v>
      </c>
      <c r="B1892" s="114" t="s">
        <v>3760</v>
      </c>
      <c r="C1892" s="115" t="s">
        <v>393</v>
      </c>
      <c r="D1892" s="116">
        <v>526.17999999999995</v>
      </c>
      <c r="E1892" s="116">
        <v>20.74</v>
      </c>
      <c r="F1892" s="116">
        <v>546.91999999999996</v>
      </c>
      <c r="G1892" s="100">
        <f t="shared" si="29"/>
        <v>9</v>
      </c>
    </row>
    <row r="1893" spans="1:7" ht="30" x14ac:dyDescent="0.2">
      <c r="A1893" s="113" t="s">
        <v>3761</v>
      </c>
      <c r="B1893" s="114" t="s">
        <v>3762</v>
      </c>
      <c r="C1893" s="115" t="s">
        <v>393</v>
      </c>
      <c r="D1893" s="116">
        <v>482.92</v>
      </c>
      <c r="E1893" s="116">
        <v>20.74</v>
      </c>
      <c r="F1893" s="116">
        <v>503.66</v>
      </c>
      <c r="G1893" s="100">
        <f t="shared" si="29"/>
        <v>9</v>
      </c>
    </row>
    <row r="1894" spans="1:7" x14ac:dyDescent="0.2">
      <c r="A1894" s="113" t="s">
        <v>3763</v>
      </c>
      <c r="B1894" s="114" t="s">
        <v>3764</v>
      </c>
      <c r="C1894" s="115"/>
      <c r="D1894" s="116"/>
      <c r="E1894" s="116"/>
      <c r="F1894" s="116"/>
      <c r="G1894" s="100">
        <f t="shared" si="29"/>
        <v>5</v>
      </c>
    </row>
    <row r="1895" spans="1:7" ht="30" x14ac:dyDescent="0.2">
      <c r="A1895" s="113" t="s">
        <v>3765</v>
      </c>
      <c r="B1895" s="114" t="s">
        <v>3766</v>
      </c>
      <c r="C1895" s="115" t="s">
        <v>97</v>
      </c>
      <c r="D1895" s="116">
        <v>182.55</v>
      </c>
      <c r="E1895" s="116">
        <v>19.45</v>
      </c>
      <c r="F1895" s="116">
        <v>202</v>
      </c>
      <c r="G1895" s="100">
        <f t="shared" si="29"/>
        <v>9</v>
      </c>
    </row>
    <row r="1896" spans="1:7" ht="30" x14ac:dyDescent="0.2">
      <c r="A1896" s="113" t="s">
        <v>3767</v>
      </c>
      <c r="B1896" s="114" t="s">
        <v>3768</v>
      </c>
      <c r="C1896" s="115" t="s">
        <v>97</v>
      </c>
      <c r="D1896" s="116">
        <v>194.51</v>
      </c>
      <c r="E1896" s="116">
        <v>19.45</v>
      </c>
      <c r="F1896" s="116">
        <v>213.96</v>
      </c>
      <c r="G1896" s="100">
        <f t="shared" si="29"/>
        <v>9</v>
      </c>
    </row>
    <row r="1897" spans="1:7" ht="30" x14ac:dyDescent="0.2">
      <c r="A1897" s="113" t="s">
        <v>3769</v>
      </c>
      <c r="B1897" s="114" t="s">
        <v>3770</v>
      </c>
      <c r="C1897" s="115" t="s">
        <v>97</v>
      </c>
      <c r="D1897" s="116">
        <v>194.79</v>
      </c>
      <c r="E1897" s="116">
        <v>19.45</v>
      </c>
      <c r="F1897" s="116">
        <v>214.24</v>
      </c>
      <c r="G1897" s="100">
        <f t="shared" si="29"/>
        <v>9</v>
      </c>
    </row>
    <row r="1898" spans="1:7" ht="30" x14ac:dyDescent="0.2">
      <c r="A1898" s="113" t="s">
        <v>3771</v>
      </c>
      <c r="B1898" s="114" t="s">
        <v>3772</v>
      </c>
      <c r="C1898" s="115" t="s">
        <v>97</v>
      </c>
      <c r="D1898" s="116">
        <v>191.28</v>
      </c>
      <c r="E1898" s="116">
        <v>19.45</v>
      </c>
      <c r="F1898" s="116">
        <v>210.73</v>
      </c>
      <c r="G1898" s="100">
        <f t="shared" si="29"/>
        <v>9</v>
      </c>
    </row>
    <row r="1899" spans="1:7" x14ac:dyDescent="0.2">
      <c r="A1899" s="113" t="s">
        <v>3773</v>
      </c>
      <c r="B1899" s="114" t="s">
        <v>3774</v>
      </c>
      <c r="C1899" s="115"/>
      <c r="D1899" s="116"/>
      <c r="E1899" s="116"/>
      <c r="F1899" s="116"/>
      <c r="G1899" s="100">
        <f t="shared" si="29"/>
        <v>5</v>
      </c>
    </row>
    <row r="1900" spans="1:7" ht="30" x14ac:dyDescent="0.2">
      <c r="A1900" s="113" t="s">
        <v>3775</v>
      </c>
      <c r="B1900" s="114" t="s">
        <v>3776</v>
      </c>
      <c r="C1900" s="115" t="s">
        <v>97</v>
      </c>
      <c r="D1900" s="116">
        <v>198996.28</v>
      </c>
      <c r="E1900" s="116">
        <v>1599.04</v>
      </c>
      <c r="F1900" s="116">
        <v>200595.32</v>
      </c>
      <c r="G1900" s="100">
        <f t="shared" si="29"/>
        <v>9</v>
      </c>
    </row>
    <row r="1901" spans="1:7" ht="30" x14ac:dyDescent="0.2">
      <c r="A1901" s="113" t="s">
        <v>3777</v>
      </c>
      <c r="B1901" s="114" t="s">
        <v>3778</v>
      </c>
      <c r="C1901" s="115" t="s">
        <v>97</v>
      </c>
      <c r="D1901" s="116">
        <v>235412.17</v>
      </c>
      <c r="E1901" s="116">
        <v>1599.04</v>
      </c>
      <c r="F1901" s="116">
        <v>237011.21</v>
      </c>
      <c r="G1901" s="100">
        <f t="shared" si="29"/>
        <v>9</v>
      </c>
    </row>
    <row r="1902" spans="1:7" ht="30" x14ac:dyDescent="0.2">
      <c r="A1902" s="113" t="s">
        <v>3779</v>
      </c>
      <c r="B1902" s="114" t="s">
        <v>3780</v>
      </c>
      <c r="C1902" s="115" t="s">
        <v>97</v>
      </c>
      <c r="D1902" s="116">
        <v>89328.41</v>
      </c>
      <c r="E1902" s="116">
        <v>1599.04</v>
      </c>
      <c r="F1902" s="116">
        <v>90927.45</v>
      </c>
      <c r="G1902" s="100">
        <f t="shared" si="29"/>
        <v>9</v>
      </c>
    </row>
    <row r="1903" spans="1:7" ht="30" x14ac:dyDescent="0.2">
      <c r="A1903" s="113" t="s">
        <v>3781</v>
      </c>
      <c r="B1903" s="114" t="s">
        <v>3782</v>
      </c>
      <c r="C1903" s="115" t="s">
        <v>97</v>
      </c>
      <c r="D1903" s="116">
        <v>129411.52</v>
      </c>
      <c r="E1903" s="116">
        <v>1599.04</v>
      </c>
      <c r="F1903" s="116">
        <v>131010.56</v>
      </c>
      <c r="G1903" s="100">
        <f t="shared" si="29"/>
        <v>9</v>
      </c>
    </row>
    <row r="1904" spans="1:7" ht="30" x14ac:dyDescent="0.2">
      <c r="A1904" s="113" t="s">
        <v>3783</v>
      </c>
      <c r="B1904" s="114" t="s">
        <v>3784</v>
      </c>
      <c r="C1904" s="115" t="s">
        <v>97</v>
      </c>
      <c r="D1904" s="116">
        <v>81666.820000000007</v>
      </c>
      <c r="E1904" s="116">
        <v>853.55</v>
      </c>
      <c r="F1904" s="116">
        <v>82520.37</v>
      </c>
      <c r="G1904" s="100">
        <f t="shared" si="29"/>
        <v>9</v>
      </c>
    </row>
    <row r="1905" spans="1:7" ht="30" x14ac:dyDescent="0.2">
      <c r="A1905" s="113" t="s">
        <v>3785</v>
      </c>
      <c r="B1905" s="114" t="s">
        <v>3786</v>
      </c>
      <c r="C1905" s="115" t="s">
        <v>97</v>
      </c>
      <c r="D1905" s="116">
        <v>141666.78</v>
      </c>
      <c r="E1905" s="116">
        <v>1599.04</v>
      </c>
      <c r="F1905" s="116">
        <v>143265.82</v>
      </c>
      <c r="G1905" s="100">
        <f t="shared" si="29"/>
        <v>9</v>
      </c>
    </row>
    <row r="1906" spans="1:7" ht="30" x14ac:dyDescent="0.2">
      <c r="A1906" s="113" t="s">
        <v>3787</v>
      </c>
      <c r="B1906" s="114" t="s">
        <v>3788</v>
      </c>
      <c r="C1906" s="115" t="s">
        <v>97</v>
      </c>
      <c r="D1906" s="116">
        <v>371877.22</v>
      </c>
      <c r="E1906" s="116">
        <v>1769.75</v>
      </c>
      <c r="F1906" s="116">
        <v>373646.97</v>
      </c>
      <c r="G1906" s="100">
        <f t="shared" si="29"/>
        <v>9</v>
      </c>
    </row>
    <row r="1907" spans="1:7" ht="30" x14ac:dyDescent="0.2">
      <c r="A1907" s="113" t="s">
        <v>3789</v>
      </c>
      <c r="B1907" s="114" t="s">
        <v>3790</v>
      </c>
      <c r="C1907" s="115" t="s">
        <v>97</v>
      </c>
      <c r="D1907" s="116">
        <v>144553.54999999999</v>
      </c>
      <c r="E1907" s="116">
        <v>1599.04</v>
      </c>
      <c r="F1907" s="116">
        <v>146152.59</v>
      </c>
      <c r="G1907" s="100">
        <f t="shared" si="29"/>
        <v>9</v>
      </c>
    </row>
    <row r="1908" spans="1:7" ht="30" x14ac:dyDescent="0.2">
      <c r="A1908" s="113" t="s">
        <v>3791</v>
      </c>
      <c r="B1908" s="114" t="s">
        <v>3792</v>
      </c>
      <c r="C1908" s="115" t="s">
        <v>97</v>
      </c>
      <c r="D1908" s="116">
        <v>382273.5</v>
      </c>
      <c r="E1908" s="116">
        <v>1753.64</v>
      </c>
      <c r="F1908" s="116">
        <v>384027.14</v>
      </c>
      <c r="G1908" s="100">
        <f t="shared" si="29"/>
        <v>9</v>
      </c>
    </row>
    <row r="1909" spans="1:7" ht="30" x14ac:dyDescent="0.2">
      <c r="A1909" s="113" t="s">
        <v>3793</v>
      </c>
      <c r="B1909" s="114" t="s">
        <v>3794</v>
      </c>
      <c r="C1909" s="115" t="s">
        <v>97</v>
      </c>
      <c r="D1909" s="116">
        <v>269409.94</v>
      </c>
      <c r="E1909" s="116">
        <v>1769.75</v>
      </c>
      <c r="F1909" s="116">
        <v>271179.69</v>
      </c>
      <c r="G1909" s="100">
        <f t="shared" si="29"/>
        <v>9</v>
      </c>
    </row>
    <row r="1910" spans="1:7" x14ac:dyDescent="0.2">
      <c r="A1910" s="113" t="s">
        <v>3795</v>
      </c>
      <c r="B1910" s="114" t="s">
        <v>3796</v>
      </c>
      <c r="C1910" s="115"/>
      <c r="D1910" s="116"/>
      <c r="E1910" s="116"/>
      <c r="F1910" s="116"/>
      <c r="G1910" s="100">
        <f t="shared" si="29"/>
        <v>5</v>
      </c>
    </row>
    <row r="1911" spans="1:7" x14ac:dyDescent="0.2">
      <c r="A1911" s="113" t="s">
        <v>3797</v>
      </c>
      <c r="B1911" s="114" t="s">
        <v>3798</v>
      </c>
      <c r="C1911" s="115" t="s">
        <v>97</v>
      </c>
      <c r="D1911" s="116">
        <v>31270</v>
      </c>
      <c r="E1911" s="116">
        <v>853.55</v>
      </c>
      <c r="F1911" s="116">
        <v>32123.55</v>
      </c>
      <c r="G1911" s="100">
        <f t="shared" si="29"/>
        <v>9</v>
      </c>
    </row>
    <row r="1912" spans="1:7" x14ac:dyDescent="0.2">
      <c r="A1912" s="113" t="s">
        <v>3799</v>
      </c>
      <c r="B1912" s="114" t="s">
        <v>3800</v>
      </c>
      <c r="C1912" s="115" t="s">
        <v>97</v>
      </c>
      <c r="D1912" s="116">
        <v>22880.400000000001</v>
      </c>
      <c r="E1912" s="116">
        <v>853.55</v>
      </c>
      <c r="F1912" s="116">
        <v>23733.95</v>
      </c>
      <c r="G1912" s="100">
        <f t="shared" si="29"/>
        <v>9</v>
      </c>
    </row>
    <row r="1913" spans="1:7" x14ac:dyDescent="0.2">
      <c r="A1913" s="113" t="s">
        <v>3801</v>
      </c>
      <c r="B1913" s="114" t="s">
        <v>3802</v>
      </c>
      <c r="C1913" s="115" t="s">
        <v>97</v>
      </c>
      <c r="D1913" s="116">
        <v>56860.37</v>
      </c>
      <c r="E1913" s="116">
        <v>1365.68</v>
      </c>
      <c r="F1913" s="116">
        <v>58226.05</v>
      </c>
      <c r="G1913" s="100">
        <f t="shared" si="29"/>
        <v>9</v>
      </c>
    </row>
    <row r="1914" spans="1:7" ht="30" x14ac:dyDescent="0.2">
      <c r="A1914" s="113" t="s">
        <v>3803</v>
      </c>
      <c r="B1914" s="114" t="s">
        <v>3804</v>
      </c>
      <c r="C1914" s="115" t="s">
        <v>97</v>
      </c>
      <c r="D1914" s="116">
        <v>104928.67</v>
      </c>
      <c r="E1914" s="116">
        <v>1365.68</v>
      </c>
      <c r="F1914" s="116">
        <v>106294.35</v>
      </c>
      <c r="G1914" s="100">
        <f t="shared" si="29"/>
        <v>9</v>
      </c>
    </row>
    <row r="1915" spans="1:7" ht="30" x14ac:dyDescent="0.2">
      <c r="A1915" s="113" t="s">
        <v>3805</v>
      </c>
      <c r="B1915" s="114" t="s">
        <v>3806</v>
      </c>
      <c r="C1915" s="115" t="s">
        <v>97</v>
      </c>
      <c r="D1915" s="116">
        <v>4610.3100000000004</v>
      </c>
      <c r="E1915" s="116">
        <v>341.42</v>
      </c>
      <c r="F1915" s="116">
        <v>4951.7299999999996</v>
      </c>
      <c r="G1915" s="100">
        <f t="shared" si="29"/>
        <v>9</v>
      </c>
    </row>
    <row r="1916" spans="1:7" ht="30" x14ac:dyDescent="0.2">
      <c r="A1916" s="113" t="s">
        <v>3807</v>
      </c>
      <c r="B1916" s="114" t="s">
        <v>3808</v>
      </c>
      <c r="C1916" s="115" t="s">
        <v>97</v>
      </c>
      <c r="D1916" s="116">
        <v>5038.38</v>
      </c>
      <c r="E1916" s="116">
        <v>341.42</v>
      </c>
      <c r="F1916" s="116">
        <v>5379.8</v>
      </c>
      <c r="G1916" s="100">
        <f t="shared" si="29"/>
        <v>9</v>
      </c>
    </row>
    <row r="1917" spans="1:7" x14ac:dyDescent="0.2">
      <c r="A1917" s="113" t="s">
        <v>3809</v>
      </c>
      <c r="B1917" s="114" t="s">
        <v>3810</v>
      </c>
      <c r="C1917" s="115" t="s">
        <v>97</v>
      </c>
      <c r="D1917" s="116">
        <v>19629.060000000001</v>
      </c>
      <c r="E1917" s="116">
        <v>853.55</v>
      </c>
      <c r="F1917" s="116">
        <v>20482.61</v>
      </c>
      <c r="G1917" s="100">
        <f t="shared" si="29"/>
        <v>9</v>
      </c>
    </row>
    <row r="1918" spans="1:7" x14ac:dyDescent="0.2">
      <c r="A1918" s="113" t="s">
        <v>3811</v>
      </c>
      <c r="B1918" s="114" t="s">
        <v>3812</v>
      </c>
      <c r="C1918" s="115" t="s">
        <v>97</v>
      </c>
      <c r="D1918" s="116">
        <v>34567.760000000002</v>
      </c>
      <c r="E1918" s="116">
        <v>853.55</v>
      </c>
      <c r="F1918" s="116">
        <v>35421.31</v>
      </c>
      <c r="G1918" s="100">
        <f t="shared" si="29"/>
        <v>9</v>
      </c>
    </row>
    <row r="1919" spans="1:7" ht="30" x14ac:dyDescent="0.2">
      <c r="A1919" s="113" t="s">
        <v>3813</v>
      </c>
      <c r="B1919" s="114" t="s">
        <v>3814</v>
      </c>
      <c r="C1919" s="115" t="s">
        <v>97</v>
      </c>
      <c r="D1919" s="116">
        <v>16325.74</v>
      </c>
      <c r="E1919" s="116">
        <v>853.55</v>
      </c>
      <c r="F1919" s="116">
        <v>17179.29</v>
      </c>
      <c r="G1919" s="100">
        <f t="shared" si="29"/>
        <v>9</v>
      </c>
    </row>
    <row r="1920" spans="1:7" ht="30" x14ac:dyDescent="0.2">
      <c r="A1920" s="113" t="s">
        <v>3815</v>
      </c>
      <c r="B1920" s="114" t="s">
        <v>3816</v>
      </c>
      <c r="C1920" s="115" t="s">
        <v>97</v>
      </c>
      <c r="D1920" s="116">
        <v>72114.320000000007</v>
      </c>
      <c r="E1920" s="116">
        <v>1365.68</v>
      </c>
      <c r="F1920" s="116">
        <v>73480</v>
      </c>
      <c r="G1920" s="100">
        <f t="shared" si="29"/>
        <v>9</v>
      </c>
    </row>
    <row r="1921" spans="1:7" ht="30" x14ac:dyDescent="0.2">
      <c r="A1921" s="113" t="s">
        <v>3817</v>
      </c>
      <c r="B1921" s="114" t="s">
        <v>3818</v>
      </c>
      <c r="C1921" s="115" t="s">
        <v>97</v>
      </c>
      <c r="D1921" s="116">
        <v>15456.19</v>
      </c>
      <c r="E1921" s="116">
        <v>341.42</v>
      </c>
      <c r="F1921" s="116">
        <v>15797.61</v>
      </c>
      <c r="G1921" s="100">
        <f t="shared" si="29"/>
        <v>9</v>
      </c>
    </row>
    <row r="1922" spans="1:7" x14ac:dyDescent="0.2">
      <c r="A1922" s="113" t="s">
        <v>3819</v>
      </c>
      <c r="B1922" s="114" t="s">
        <v>3820</v>
      </c>
      <c r="C1922" s="115" t="s">
        <v>97</v>
      </c>
      <c r="D1922" s="116">
        <v>54559.88</v>
      </c>
      <c r="E1922" s="116">
        <v>1365.68</v>
      </c>
      <c r="F1922" s="116">
        <v>55925.56</v>
      </c>
      <c r="G1922" s="100">
        <f t="shared" si="29"/>
        <v>9</v>
      </c>
    </row>
    <row r="1923" spans="1:7" x14ac:dyDescent="0.2">
      <c r="A1923" s="113" t="s">
        <v>3821</v>
      </c>
      <c r="B1923" s="114" t="s">
        <v>3822</v>
      </c>
      <c r="C1923" s="115" t="s">
        <v>97</v>
      </c>
      <c r="D1923" s="116">
        <v>73307.179999999993</v>
      </c>
      <c r="E1923" s="116">
        <v>1365.68</v>
      </c>
      <c r="F1923" s="116">
        <v>74672.86</v>
      </c>
      <c r="G1923" s="100">
        <f t="shared" si="29"/>
        <v>9</v>
      </c>
    </row>
    <row r="1924" spans="1:7" x14ac:dyDescent="0.2">
      <c r="A1924" s="113" t="s">
        <v>3823</v>
      </c>
      <c r="B1924" s="114" t="s">
        <v>3824</v>
      </c>
      <c r="C1924" s="115" t="s">
        <v>97</v>
      </c>
      <c r="D1924" s="116">
        <v>95959.4</v>
      </c>
      <c r="E1924" s="116">
        <v>1365.68</v>
      </c>
      <c r="F1924" s="116">
        <v>97325.08</v>
      </c>
      <c r="G1924" s="100">
        <f t="shared" si="29"/>
        <v>9</v>
      </c>
    </row>
    <row r="1925" spans="1:7" x14ac:dyDescent="0.2">
      <c r="A1925" s="113" t="s">
        <v>3825</v>
      </c>
      <c r="B1925" s="114" t="s">
        <v>3826</v>
      </c>
      <c r="C1925" s="115" t="s">
        <v>97</v>
      </c>
      <c r="D1925" s="116">
        <v>61396.1</v>
      </c>
      <c r="E1925" s="116">
        <v>853.55</v>
      </c>
      <c r="F1925" s="116">
        <v>62249.65</v>
      </c>
      <c r="G1925" s="100">
        <f t="shared" si="29"/>
        <v>9</v>
      </c>
    </row>
    <row r="1926" spans="1:7" x14ac:dyDescent="0.2">
      <c r="A1926" s="113" t="s">
        <v>3827</v>
      </c>
      <c r="B1926" s="114" t="s">
        <v>3828</v>
      </c>
      <c r="C1926" s="115" t="s">
        <v>97</v>
      </c>
      <c r="D1926" s="116">
        <v>25192.78</v>
      </c>
      <c r="E1926" s="116">
        <v>853.55</v>
      </c>
      <c r="F1926" s="116">
        <v>26046.33</v>
      </c>
      <c r="G1926" s="100">
        <f t="shared" si="29"/>
        <v>9</v>
      </c>
    </row>
    <row r="1927" spans="1:7" ht="30" x14ac:dyDescent="0.2">
      <c r="A1927" s="113" t="s">
        <v>3829</v>
      </c>
      <c r="B1927" s="114" t="s">
        <v>3830</v>
      </c>
      <c r="C1927" s="115" t="s">
        <v>97</v>
      </c>
      <c r="D1927" s="116">
        <v>108084.99</v>
      </c>
      <c r="E1927" s="116">
        <v>1365.68</v>
      </c>
      <c r="F1927" s="116">
        <v>109450.67</v>
      </c>
      <c r="G1927" s="100">
        <f t="shared" si="29"/>
        <v>9</v>
      </c>
    </row>
    <row r="1928" spans="1:7" ht="30" x14ac:dyDescent="0.2">
      <c r="A1928" s="113" t="s">
        <v>3831</v>
      </c>
      <c r="B1928" s="114" t="s">
        <v>3832</v>
      </c>
      <c r="C1928" s="115" t="s">
        <v>97</v>
      </c>
      <c r="D1928" s="116">
        <v>32322.1</v>
      </c>
      <c r="E1928" s="116">
        <v>853.55</v>
      </c>
      <c r="F1928" s="116">
        <v>33175.65</v>
      </c>
      <c r="G1928" s="100">
        <f t="shared" si="29"/>
        <v>9</v>
      </c>
    </row>
    <row r="1929" spans="1:7" ht="30" x14ac:dyDescent="0.2">
      <c r="A1929" s="113" t="s">
        <v>3833</v>
      </c>
      <c r="B1929" s="114" t="s">
        <v>3834</v>
      </c>
      <c r="C1929" s="115" t="s">
        <v>97</v>
      </c>
      <c r="D1929" s="116">
        <v>37182.07</v>
      </c>
      <c r="E1929" s="116">
        <v>853.55</v>
      </c>
      <c r="F1929" s="116">
        <v>38035.620000000003</v>
      </c>
      <c r="G1929" s="100">
        <f t="shared" si="29"/>
        <v>9</v>
      </c>
    </row>
    <row r="1930" spans="1:7" x14ac:dyDescent="0.2">
      <c r="A1930" s="113" t="s">
        <v>3835</v>
      </c>
      <c r="B1930" s="114" t="s">
        <v>3836</v>
      </c>
      <c r="C1930" s="115"/>
      <c r="D1930" s="116"/>
      <c r="E1930" s="116"/>
      <c r="F1930" s="116"/>
      <c r="G1930" s="100">
        <f t="shared" ref="G1930:G1993" si="30">LEN(A1930)</f>
        <v>5</v>
      </c>
    </row>
    <row r="1931" spans="1:7" x14ac:dyDescent="0.2">
      <c r="A1931" s="113" t="s">
        <v>3837</v>
      </c>
      <c r="B1931" s="114" t="s">
        <v>3838</v>
      </c>
      <c r="C1931" s="115" t="s">
        <v>205</v>
      </c>
      <c r="D1931" s="116">
        <v>75.489999999999995</v>
      </c>
      <c r="E1931" s="116">
        <v>16.59</v>
      </c>
      <c r="F1931" s="116">
        <v>92.08</v>
      </c>
      <c r="G1931" s="100">
        <f t="shared" si="30"/>
        <v>9</v>
      </c>
    </row>
    <row r="1932" spans="1:7" x14ac:dyDescent="0.2">
      <c r="A1932" s="113" t="s">
        <v>3839</v>
      </c>
      <c r="B1932" s="114" t="s">
        <v>3840</v>
      </c>
      <c r="C1932" s="115" t="s">
        <v>97</v>
      </c>
      <c r="D1932" s="116">
        <v>48.11</v>
      </c>
      <c r="E1932" s="116">
        <v>8.2899999999999991</v>
      </c>
      <c r="F1932" s="116">
        <v>56.4</v>
      </c>
      <c r="G1932" s="100">
        <f t="shared" si="30"/>
        <v>9</v>
      </c>
    </row>
    <row r="1933" spans="1:7" x14ac:dyDescent="0.2">
      <c r="A1933" s="113" t="s">
        <v>3841</v>
      </c>
      <c r="B1933" s="114" t="s">
        <v>3842</v>
      </c>
      <c r="C1933" s="115" t="s">
        <v>97</v>
      </c>
      <c r="D1933" s="116">
        <v>1368.03</v>
      </c>
      <c r="E1933" s="116">
        <v>54.03</v>
      </c>
      <c r="F1933" s="116">
        <v>1422.06</v>
      </c>
      <c r="G1933" s="100">
        <f t="shared" si="30"/>
        <v>9</v>
      </c>
    </row>
    <row r="1934" spans="1:7" x14ac:dyDescent="0.2">
      <c r="A1934" s="113" t="s">
        <v>3843</v>
      </c>
      <c r="B1934" s="114" t="s">
        <v>3844</v>
      </c>
      <c r="C1934" s="115" t="s">
        <v>97</v>
      </c>
      <c r="D1934" s="116">
        <v>26.36</v>
      </c>
      <c r="E1934" s="116">
        <v>8.2899999999999991</v>
      </c>
      <c r="F1934" s="116">
        <v>34.65</v>
      </c>
      <c r="G1934" s="100">
        <f t="shared" si="30"/>
        <v>9</v>
      </c>
    </row>
    <row r="1935" spans="1:7" x14ac:dyDescent="0.2">
      <c r="A1935" s="113" t="s">
        <v>3845</v>
      </c>
      <c r="B1935" s="114" t="s">
        <v>3846</v>
      </c>
      <c r="C1935" s="115" t="s">
        <v>97</v>
      </c>
      <c r="D1935" s="116">
        <v>3.3</v>
      </c>
      <c r="E1935" s="116">
        <v>6.22</v>
      </c>
      <c r="F1935" s="116">
        <v>9.52</v>
      </c>
      <c r="G1935" s="100">
        <f t="shared" si="30"/>
        <v>9</v>
      </c>
    </row>
    <row r="1936" spans="1:7" x14ac:dyDescent="0.2">
      <c r="A1936" s="113" t="s">
        <v>3847</v>
      </c>
      <c r="B1936" s="114" t="s">
        <v>3848</v>
      </c>
      <c r="C1936" s="115" t="s">
        <v>97</v>
      </c>
      <c r="D1936" s="116">
        <v>24.63</v>
      </c>
      <c r="E1936" s="116">
        <v>8.2899999999999991</v>
      </c>
      <c r="F1936" s="116">
        <v>32.92</v>
      </c>
      <c r="G1936" s="100">
        <f t="shared" si="30"/>
        <v>9</v>
      </c>
    </row>
    <row r="1937" spans="1:7" ht="30" x14ac:dyDescent="0.2">
      <c r="A1937" s="113" t="s">
        <v>3849</v>
      </c>
      <c r="B1937" s="114" t="s">
        <v>3850</v>
      </c>
      <c r="C1937" s="115" t="s">
        <v>97</v>
      </c>
      <c r="D1937" s="116">
        <v>600.03</v>
      </c>
      <c r="E1937" s="116">
        <v>0.84</v>
      </c>
      <c r="F1937" s="116">
        <v>600.87</v>
      </c>
      <c r="G1937" s="100">
        <f t="shared" si="30"/>
        <v>9</v>
      </c>
    </row>
    <row r="1938" spans="1:7" x14ac:dyDescent="0.2">
      <c r="A1938" s="113" t="s">
        <v>3851</v>
      </c>
      <c r="B1938" s="114" t="s">
        <v>3852</v>
      </c>
      <c r="C1938" s="115" t="s">
        <v>97</v>
      </c>
      <c r="D1938" s="116">
        <v>445.24</v>
      </c>
      <c r="E1938" s="116">
        <v>20.74</v>
      </c>
      <c r="F1938" s="116">
        <v>465.98</v>
      </c>
      <c r="G1938" s="100">
        <f t="shared" si="30"/>
        <v>9</v>
      </c>
    </row>
    <row r="1939" spans="1:7" x14ac:dyDescent="0.2">
      <c r="A1939" s="113" t="s">
        <v>3853</v>
      </c>
      <c r="B1939" s="114" t="s">
        <v>3854</v>
      </c>
      <c r="C1939" s="115" t="s">
        <v>97</v>
      </c>
      <c r="D1939" s="116">
        <v>313.73</v>
      </c>
      <c r="E1939" s="116">
        <v>20.74</v>
      </c>
      <c r="F1939" s="116">
        <v>334.47</v>
      </c>
      <c r="G1939" s="100">
        <f t="shared" si="30"/>
        <v>9</v>
      </c>
    </row>
    <row r="1940" spans="1:7" x14ac:dyDescent="0.2">
      <c r="A1940" s="113" t="s">
        <v>3855</v>
      </c>
      <c r="B1940" s="114" t="s">
        <v>3856</v>
      </c>
      <c r="C1940" s="115" t="s">
        <v>97</v>
      </c>
      <c r="D1940" s="116">
        <v>241.53</v>
      </c>
      <c r="E1940" s="116">
        <v>116.68</v>
      </c>
      <c r="F1940" s="116">
        <v>358.21</v>
      </c>
      <c r="G1940" s="100">
        <f t="shared" si="30"/>
        <v>9</v>
      </c>
    </row>
    <row r="1941" spans="1:7" x14ac:dyDescent="0.2">
      <c r="A1941" s="113" t="s">
        <v>3857</v>
      </c>
      <c r="B1941" s="114" t="s">
        <v>3858</v>
      </c>
      <c r="C1941" s="115" t="s">
        <v>3859</v>
      </c>
      <c r="D1941" s="116">
        <v>546.45000000000005</v>
      </c>
      <c r="E1941" s="116">
        <v>0.84</v>
      </c>
      <c r="F1941" s="116">
        <v>547.29</v>
      </c>
      <c r="G1941" s="100">
        <f t="shared" si="30"/>
        <v>9</v>
      </c>
    </row>
    <row r="1942" spans="1:7" x14ac:dyDescent="0.2">
      <c r="A1942" s="113" t="s">
        <v>3860</v>
      </c>
      <c r="B1942" s="114" t="s">
        <v>3861</v>
      </c>
      <c r="C1942" s="115" t="s">
        <v>97</v>
      </c>
      <c r="D1942" s="116">
        <v>24.03</v>
      </c>
      <c r="E1942" s="116">
        <v>41.47</v>
      </c>
      <c r="F1942" s="116">
        <v>65.5</v>
      </c>
      <c r="G1942" s="100">
        <f t="shared" si="30"/>
        <v>9</v>
      </c>
    </row>
    <row r="1943" spans="1:7" x14ac:dyDescent="0.2">
      <c r="A1943" s="113" t="s">
        <v>3862</v>
      </c>
      <c r="B1943" s="114" t="s">
        <v>3863</v>
      </c>
      <c r="C1943" s="115" t="s">
        <v>3859</v>
      </c>
      <c r="D1943" s="116">
        <v>490.33</v>
      </c>
      <c r="E1943" s="116">
        <v>0.84</v>
      </c>
      <c r="F1943" s="116">
        <v>491.17</v>
      </c>
      <c r="G1943" s="100">
        <f t="shared" si="30"/>
        <v>9</v>
      </c>
    </row>
    <row r="1944" spans="1:7" x14ac:dyDescent="0.2">
      <c r="A1944" s="113" t="s">
        <v>3864</v>
      </c>
      <c r="B1944" s="114" t="s">
        <v>3865</v>
      </c>
      <c r="C1944" s="115" t="s">
        <v>97</v>
      </c>
      <c r="D1944" s="116"/>
      <c r="E1944" s="116">
        <v>233.36</v>
      </c>
      <c r="F1944" s="116">
        <v>233.36</v>
      </c>
      <c r="G1944" s="100">
        <f t="shared" si="30"/>
        <v>9</v>
      </c>
    </row>
    <row r="1945" spans="1:7" x14ac:dyDescent="0.2">
      <c r="A1945" s="113" t="s">
        <v>3866</v>
      </c>
      <c r="B1945" s="114" t="s">
        <v>3867</v>
      </c>
      <c r="C1945" s="115" t="s">
        <v>906</v>
      </c>
      <c r="D1945" s="116">
        <v>19.93</v>
      </c>
      <c r="E1945" s="116">
        <v>0.67</v>
      </c>
      <c r="F1945" s="116">
        <v>20.6</v>
      </c>
      <c r="G1945" s="100">
        <f t="shared" si="30"/>
        <v>9</v>
      </c>
    </row>
    <row r="1946" spans="1:7" x14ac:dyDescent="0.2">
      <c r="A1946" s="113" t="s">
        <v>3868</v>
      </c>
      <c r="B1946" s="114" t="s">
        <v>3869</v>
      </c>
      <c r="C1946" s="115" t="s">
        <v>906</v>
      </c>
      <c r="D1946" s="116">
        <v>19.93</v>
      </c>
      <c r="E1946" s="116">
        <v>1.01</v>
      </c>
      <c r="F1946" s="116">
        <v>20.94</v>
      </c>
      <c r="G1946" s="100">
        <f t="shared" si="30"/>
        <v>9</v>
      </c>
    </row>
    <row r="1947" spans="1:7" ht="30" x14ac:dyDescent="0.2">
      <c r="A1947" s="113" t="s">
        <v>3870</v>
      </c>
      <c r="B1947" s="114" t="s">
        <v>3871</v>
      </c>
      <c r="C1947" s="115" t="s">
        <v>149</v>
      </c>
      <c r="D1947" s="116">
        <v>519.75</v>
      </c>
      <c r="E1947" s="116">
        <v>8.44</v>
      </c>
      <c r="F1947" s="116">
        <v>528.19000000000005</v>
      </c>
      <c r="G1947" s="100">
        <f t="shared" si="30"/>
        <v>9</v>
      </c>
    </row>
    <row r="1948" spans="1:7" ht="30" x14ac:dyDescent="0.2">
      <c r="A1948" s="113" t="s">
        <v>3872</v>
      </c>
      <c r="B1948" s="114" t="s">
        <v>3873</v>
      </c>
      <c r="C1948" s="115" t="s">
        <v>149</v>
      </c>
      <c r="D1948" s="116">
        <v>648</v>
      </c>
      <c r="E1948" s="116">
        <v>8.44</v>
      </c>
      <c r="F1948" s="116">
        <v>656.44</v>
      </c>
      <c r="G1948" s="100">
        <f t="shared" si="30"/>
        <v>9</v>
      </c>
    </row>
    <row r="1949" spans="1:7" x14ac:dyDescent="0.2">
      <c r="A1949" s="113" t="s">
        <v>3874</v>
      </c>
      <c r="B1949" s="114" t="s">
        <v>3875</v>
      </c>
      <c r="C1949" s="115" t="s">
        <v>3859</v>
      </c>
      <c r="D1949" s="116">
        <v>41.26</v>
      </c>
      <c r="E1949" s="116">
        <v>0.84</v>
      </c>
      <c r="F1949" s="116">
        <v>42.1</v>
      </c>
      <c r="G1949" s="100">
        <f t="shared" si="30"/>
        <v>9</v>
      </c>
    </row>
    <row r="1950" spans="1:7" x14ac:dyDescent="0.2">
      <c r="A1950" s="113" t="s">
        <v>3876</v>
      </c>
      <c r="B1950" s="114" t="s">
        <v>3877</v>
      </c>
      <c r="C1950" s="115" t="s">
        <v>97</v>
      </c>
      <c r="D1950" s="116">
        <v>15.05</v>
      </c>
      <c r="E1950" s="116">
        <v>58.34</v>
      </c>
      <c r="F1950" s="116">
        <v>73.39</v>
      </c>
      <c r="G1950" s="100">
        <f t="shared" si="30"/>
        <v>9</v>
      </c>
    </row>
    <row r="1951" spans="1:7" x14ac:dyDescent="0.2">
      <c r="A1951" s="113" t="s">
        <v>3878</v>
      </c>
      <c r="B1951" s="114" t="s">
        <v>3879</v>
      </c>
      <c r="C1951" s="115" t="s">
        <v>97</v>
      </c>
      <c r="D1951" s="116">
        <v>75.16</v>
      </c>
      <c r="E1951" s="116">
        <v>0.84</v>
      </c>
      <c r="F1951" s="116">
        <v>76</v>
      </c>
      <c r="G1951" s="100">
        <f t="shared" si="30"/>
        <v>9</v>
      </c>
    </row>
    <row r="1952" spans="1:7" x14ac:dyDescent="0.2">
      <c r="A1952" s="113" t="s">
        <v>3880</v>
      </c>
      <c r="B1952" s="114" t="s">
        <v>3881</v>
      </c>
      <c r="C1952" s="115" t="s">
        <v>97</v>
      </c>
      <c r="D1952" s="116">
        <v>182.02</v>
      </c>
      <c r="E1952" s="116">
        <v>116.68</v>
      </c>
      <c r="F1952" s="116">
        <v>298.7</v>
      </c>
      <c r="G1952" s="100">
        <f t="shared" si="30"/>
        <v>9</v>
      </c>
    </row>
    <row r="1953" spans="1:7" x14ac:dyDescent="0.2">
      <c r="A1953" s="113" t="s">
        <v>3882</v>
      </c>
      <c r="B1953" s="114" t="s">
        <v>3883</v>
      </c>
      <c r="C1953" s="115" t="s">
        <v>97</v>
      </c>
      <c r="D1953" s="116">
        <v>323.83</v>
      </c>
      <c r="E1953" s="116">
        <v>0.84</v>
      </c>
      <c r="F1953" s="116">
        <v>324.67</v>
      </c>
      <c r="G1953" s="100">
        <f t="shared" si="30"/>
        <v>9</v>
      </c>
    </row>
    <row r="1954" spans="1:7" x14ac:dyDescent="0.2">
      <c r="A1954" s="113" t="s">
        <v>3884</v>
      </c>
      <c r="B1954" s="114" t="s">
        <v>3885</v>
      </c>
      <c r="C1954" s="115" t="s">
        <v>97</v>
      </c>
      <c r="D1954" s="116">
        <v>564.15</v>
      </c>
      <c r="E1954" s="116">
        <v>116.68</v>
      </c>
      <c r="F1954" s="116">
        <v>680.83</v>
      </c>
      <c r="G1954" s="100">
        <f t="shared" si="30"/>
        <v>9</v>
      </c>
    </row>
    <row r="1955" spans="1:7" x14ac:dyDescent="0.2">
      <c r="A1955" s="113" t="s">
        <v>3886</v>
      </c>
      <c r="B1955" s="114" t="s">
        <v>3887</v>
      </c>
      <c r="C1955" s="115" t="s">
        <v>97</v>
      </c>
      <c r="D1955" s="116">
        <v>2395.48</v>
      </c>
      <c r="E1955" s="116">
        <v>41.47</v>
      </c>
      <c r="F1955" s="116">
        <v>2436.9499999999998</v>
      </c>
      <c r="G1955" s="100">
        <f t="shared" si="30"/>
        <v>9</v>
      </c>
    </row>
    <row r="1956" spans="1:7" x14ac:dyDescent="0.2">
      <c r="A1956" s="113" t="s">
        <v>3888</v>
      </c>
      <c r="B1956" s="114" t="s">
        <v>3889</v>
      </c>
      <c r="C1956" s="115" t="s">
        <v>97</v>
      </c>
      <c r="D1956" s="116">
        <v>3597.49</v>
      </c>
      <c r="E1956" s="116">
        <v>41.47</v>
      </c>
      <c r="F1956" s="116">
        <v>3638.96</v>
      </c>
      <c r="G1956" s="100">
        <f t="shared" si="30"/>
        <v>9</v>
      </c>
    </row>
    <row r="1957" spans="1:7" x14ac:dyDescent="0.2">
      <c r="A1957" s="113" t="s">
        <v>3890</v>
      </c>
      <c r="B1957" s="114" t="s">
        <v>3891</v>
      </c>
      <c r="C1957" s="115" t="s">
        <v>97</v>
      </c>
      <c r="D1957" s="116">
        <v>4653.95</v>
      </c>
      <c r="E1957" s="116">
        <v>41.47</v>
      </c>
      <c r="F1957" s="116">
        <v>4695.42</v>
      </c>
      <c r="G1957" s="100">
        <f t="shared" si="30"/>
        <v>9</v>
      </c>
    </row>
    <row r="1958" spans="1:7" x14ac:dyDescent="0.2">
      <c r="A1958" s="113" t="s">
        <v>3892</v>
      </c>
      <c r="B1958" s="114" t="s">
        <v>3893</v>
      </c>
      <c r="C1958" s="115"/>
      <c r="D1958" s="116"/>
      <c r="E1958" s="116"/>
      <c r="F1958" s="116"/>
      <c r="G1958" s="100">
        <f t="shared" si="30"/>
        <v>2</v>
      </c>
    </row>
    <row r="1959" spans="1:7" x14ac:dyDescent="0.2">
      <c r="A1959" s="113" t="s">
        <v>3894</v>
      </c>
      <c r="B1959" s="114" t="s">
        <v>3895</v>
      </c>
      <c r="C1959" s="115"/>
      <c r="D1959" s="116"/>
      <c r="E1959" s="116"/>
      <c r="F1959" s="116"/>
      <c r="G1959" s="100">
        <f t="shared" si="30"/>
        <v>5</v>
      </c>
    </row>
    <row r="1960" spans="1:7" x14ac:dyDescent="0.2">
      <c r="A1960" s="113" t="s">
        <v>3896</v>
      </c>
      <c r="B1960" s="114" t="s">
        <v>3897</v>
      </c>
      <c r="C1960" s="115" t="s">
        <v>97</v>
      </c>
      <c r="D1960" s="116">
        <v>39.590000000000003</v>
      </c>
      <c r="E1960" s="116">
        <v>71.39</v>
      </c>
      <c r="F1960" s="116">
        <v>110.98</v>
      </c>
      <c r="G1960" s="100">
        <f t="shared" si="30"/>
        <v>9</v>
      </c>
    </row>
    <row r="1961" spans="1:7" x14ac:dyDescent="0.2">
      <c r="A1961" s="113" t="s">
        <v>3898</v>
      </c>
      <c r="B1961" s="114" t="s">
        <v>3899</v>
      </c>
      <c r="C1961" s="115" t="s">
        <v>97</v>
      </c>
      <c r="D1961" s="116">
        <v>81.13</v>
      </c>
      <c r="E1961" s="116">
        <v>99.61</v>
      </c>
      <c r="F1961" s="116">
        <v>180.74</v>
      </c>
      <c r="G1961" s="100">
        <f t="shared" si="30"/>
        <v>9</v>
      </c>
    </row>
    <row r="1962" spans="1:7" x14ac:dyDescent="0.2">
      <c r="A1962" s="113" t="s">
        <v>3900</v>
      </c>
      <c r="B1962" s="114" t="s">
        <v>3901</v>
      </c>
      <c r="C1962" s="115" t="s">
        <v>97</v>
      </c>
      <c r="D1962" s="116">
        <v>143.86000000000001</v>
      </c>
      <c r="E1962" s="116">
        <v>127.82</v>
      </c>
      <c r="F1962" s="116">
        <v>271.68</v>
      </c>
      <c r="G1962" s="100">
        <f t="shared" si="30"/>
        <v>9</v>
      </c>
    </row>
    <row r="1963" spans="1:7" x14ac:dyDescent="0.2">
      <c r="A1963" s="113" t="s">
        <v>3902</v>
      </c>
      <c r="B1963" s="114" t="s">
        <v>3903</v>
      </c>
      <c r="C1963" s="115" t="s">
        <v>97</v>
      </c>
      <c r="D1963" s="116">
        <v>419.39</v>
      </c>
      <c r="E1963" s="116">
        <v>158.5</v>
      </c>
      <c r="F1963" s="116">
        <v>577.89</v>
      </c>
      <c r="G1963" s="100">
        <f t="shared" si="30"/>
        <v>9</v>
      </c>
    </row>
    <row r="1964" spans="1:7" x14ac:dyDescent="0.2">
      <c r="A1964" s="113" t="s">
        <v>3904</v>
      </c>
      <c r="B1964" s="114" t="s">
        <v>3905</v>
      </c>
      <c r="C1964" s="115" t="s">
        <v>97</v>
      </c>
      <c r="D1964" s="116">
        <v>869.43</v>
      </c>
      <c r="E1964" s="116">
        <v>212.47</v>
      </c>
      <c r="F1964" s="116">
        <v>1081.9000000000001</v>
      </c>
      <c r="G1964" s="100">
        <f t="shared" si="30"/>
        <v>9</v>
      </c>
    </row>
    <row r="1965" spans="1:7" x14ac:dyDescent="0.2">
      <c r="A1965" s="113" t="s">
        <v>3906</v>
      </c>
      <c r="B1965" s="114" t="s">
        <v>3907</v>
      </c>
      <c r="C1965" s="115"/>
      <c r="D1965" s="116"/>
      <c r="E1965" s="116"/>
      <c r="F1965" s="116"/>
      <c r="G1965" s="100">
        <f t="shared" si="30"/>
        <v>5</v>
      </c>
    </row>
    <row r="1966" spans="1:7" x14ac:dyDescent="0.2">
      <c r="A1966" s="113" t="s">
        <v>3908</v>
      </c>
      <c r="B1966" s="114" t="s">
        <v>3909</v>
      </c>
      <c r="C1966" s="115" t="s">
        <v>97</v>
      </c>
      <c r="D1966" s="116">
        <v>83.24</v>
      </c>
      <c r="E1966" s="116">
        <v>62.21</v>
      </c>
      <c r="F1966" s="116">
        <v>145.44999999999999</v>
      </c>
      <c r="G1966" s="100">
        <f t="shared" si="30"/>
        <v>9</v>
      </c>
    </row>
    <row r="1967" spans="1:7" x14ac:dyDescent="0.2">
      <c r="A1967" s="113" t="s">
        <v>3910</v>
      </c>
      <c r="B1967" s="114" t="s">
        <v>3911</v>
      </c>
      <c r="C1967" s="115" t="s">
        <v>97</v>
      </c>
      <c r="D1967" s="116">
        <v>159.76</v>
      </c>
      <c r="E1967" s="116">
        <v>82.94</v>
      </c>
      <c r="F1967" s="116">
        <v>242.7</v>
      </c>
      <c r="G1967" s="100">
        <f t="shared" si="30"/>
        <v>9</v>
      </c>
    </row>
    <row r="1968" spans="1:7" x14ac:dyDescent="0.2">
      <c r="A1968" s="113" t="s">
        <v>3912</v>
      </c>
      <c r="B1968" s="114" t="s">
        <v>3913</v>
      </c>
      <c r="C1968" s="115" t="s">
        <v>97</v>
      </c>
      <c r="D1968" s="116">
        <v>280.75</v>
      </c>
      <c r="E1968" s="116">
        <v>103.68</v>
      </c>
      <c r="F1968" s="116">
        <v>384.43</v>
      </c>
      <c r="G1968" s="100">
        <f t="shared" si="30"/>
        <v>9</v>
      </c>
    </row>
    <row r="1969" spans="1:7" x14ac:dyDescent="0.2">
      <c r="A1969" s="113" t="s">
        <v>3914</v>
      </c>
      <c r="B1969" s="114" t="s">
        <v>3915</v>
      </c>
      <c r="C1969" s="115" t="s">
        <v>97</v>
      </c>
      <c r="D1969" s="116">
        <v>433.58</v>
      </c>
      <c r="E1969" s="116">
        <v>124.41</v>
      </c>
      <c r="F1969" s="116">
        <v>557.99</v>
      </c>
      <c r="G1969" s="100">
        <f t="shared" si="30"/>
        <v>9</v>
      </c>
    </row>
    <row r="1970" spans="1:7" x14ac:dyDescent="0.2">
      <c r="A1970" s="113" t="s">
        <v>3916</v>
      </c>
      <c r="B1970" s="114" t="s">
        <v>3917</v>
      </c>
      <c r="C1970" s="115"/>
      <c r="D1970" s="116"/>
      <c r="E1970" s="116"/>
      <c r="F1970" s="116"/>
      <c r="G1970" s="100">
        <f t="shared" si="30"/>
        <v>5</v>
      </c>
    </row>
    <row r="1971" spans="1:7" ht="30" x14ac:dyDescent="0.2">
      <c r="A1971" s="113" t="s">
        <v>3918</v>
      </c>
      <c r="B1971" s="114" t="s">
        <v>3919</v>
      </c>
      <c r="C1971" s="115" t="s">
        <v>97</v>
      </c>
      <c r="D1971" s="116">
        <v>502.37</v>
      </c>
      <c r="E1971" s="116">
        <v>124</v>
      </c>
      <c r="F1971" s="116">
        <v>626.37</v>
      </c>
      <c r="G1971" s="100">
        <f t="shared" si="30"/>
        <v>9</v>
      </c>
    </row>
    <row r="1972" spans="1:7" ht="30" x14ac:dyDescent="0.2">
      <c r="A1972" s="113" t="s">
        <v>3920</v>
      </c>
      <c r="B1972" s="114" t="s">
        <v>3921</v>
      </c>
      <c r="C1972" s="115" t="s">
        <v>97</v>
      </c>
      <c r="D1972" s="116">
        <v>496.08</v>
      </c>
      <c r="E1972" s="116">
        <v>124</v>
      </c>
      <c r="F1972" s="116">
        <v>620.08000000000004</v>
      </c>
      <c r="G1972" s="100">
        <f t="shared" si="30"/>
        <v>9</v>
      </c>
    </row>
    <row r="1973" spans="1:7" ht="30" x14ac:dyDescent="0.2">
      <c r="A1973" s="113" t="s">
        <v>3922</v>
      </c>
      <c r="B1973" s="114" t="s">
        <v>3923</v>
      </c>
      <c r="C1973" s="115" t="s">
        <v>97</v>
      </c>
      <c r="D1973" s="116">
        <v>619.17999999999995</v>
      </c>
      <c r="E1973" s="116">
        <v>155.01</v>
      </c>
      <c r="F1973" s="116">
        <v>774.19</v>
      </c>
      <c r="G1973" s="100">
        <f t="shared" si="30"/>
        <v>9</v>
      </c>
    </row>
    <row r="1974" spans="1:7" ht="30" x14ac:dyDescent="0.2">
      <c r="A1974" s="113" t="s">
        <v>3924</v>
      </c>
      <c r="B1974" s="114" t="s">
        <v>3925</v>
      </c>
      <c r="C1974" s="115" t="s">
        <v>97</v>
      </c>
      <c r="D1974" s="116">
        <v>670.41</v>
      </c>
      <c r="E1974" s="116">
        <v>155.01</v>
      </c>
      <c r="F1974" s="116">
        <v>825.42</v>
      </c>
      <c r="G1974" s="100">
        <f t="shared" si="30"/>
        <v>9</v>
      </c>
    </row>
    <row r="1975" spans="1:7" ht="30" x14ac:dyDescent="0.2">
      <c r="A1975" s="113" t="s">
        <v>3926</v>
      </c>
      <c r="B1975" s="114" t="s">
        <v>3927</v>
      </c>
      <c r="C1975" s="115" t="s">
        <v>97</v>
      </c>
      <c r="D1975" s="116">
        <v>1089.3</v>
      </c>
      <c r="E1975" s="116">
        <v>186</v>
      </c>
      <c r="F1975" s="116">
        <v>1275.3</v>
      </c>
      <c r="G1975" s="100">
        <f t="shared" si="30"/>
        <v>9</v>
      </c>
    </row>
    <row r="1976" spans="1:7" ht="30" x14ac:dyDescent="0.2">
      <c r="A1976" s="113" t="s">
        <v>3928</v>
      </c>
      <c r="B1976" s="114" t="s">
        <v>3929</v>
      </c>
      <c r="C1976" s="115" t="s">
        <v>97</v>
      </c>
      <c r="D1976" s="116">
        <v>1434.65</v>
      </c>
      <c r="E1976" s="116">
        <v>186</v>
      </c>
      <c r="F1976" s="116">
        <v>1620.65</v>
      </c>
      <c r="G1976" s="100">
        <f t="shared" si="30"/>
        <v>9</v>
      </c>
    </row>
    <row r="1977" spans="1:7" x14ac:dyDescent="0.2">
      <c r="A1977" s="113" t="s">
        <v>3930</v>
      </c>
      <c r="B1977" s="114" t="s">
        <v>3931</v>
      </c>
      <c r="C1977" s="115"/>
      <c r="D1977" s="116"/>
      <c r="E1977" s="116"/>
      <c r="F1977" s="116"/>
      <c r="G1977" s="100">
        <f t="shared" si="30"/>
        <v>5</v>
      </c>
    </row>
    <row r="1978" spans="1:7" ht="30" x14ac:dyDescent="0.2">
      <c r="A1978" s="113" t="s">
        <v>3932</v>
      </c>
      <c r="B1978" s="114" t="s">
        <v>3933</v>
      </c>
      <c r="C1978" s="115" t="s">
        <v>97</v>
      </c>
      <c r="D1978" s="116">
        <v>602.1</v>
      </c>
      <c r="E1978" s="116">
        <v>93.01</v>
      </c>
      <c r="F1978" s="116">
        <v>695.11</v>
      </c>
      <c r="G1978" s="100">
        <f t="shared" si="30"/>
        <v>9</v>
      </c>
    </row>
    <row r="1979" spans="1:7" ht="30" x14ac:dyDescent="0.2">
      <c r="A1979" s="113" t="s">
        <v>3934</v>
      </c>
      <c r="B1979" s="114" t="s">
        <v>3935</v>
      </c>
      <c r="C1979" s="115" t="s">
        <v>97</v>
      </c>
      <c r="D1979" s="116">
        <v>699.06</v>
      </c>
      <c r="E1979" s="116">
        <v>93.01</v>
      </c>
      <c r="F1979" s="116">
        <v>792.07</v>
      </c>
      <c r="G1979" s="100">
        <f t="shared" si="30"/>
        <v>9</v>
      </c>
    </row>
    <row r="1980" spans="1:7" ht="30" x14ac:dyDescent="0.2">
      <c r="A1980" s="113" t="s">
        <v>3936</v>
      </c>
      <c r="B1980" s="114" t="s">
        <v>3937</v>
      </c>
      <c r="C1980" s="115" t="s">
        <v>97</v>
      </c>
      <c r="D1980" s="116">
        <v>805.16</v>
      </c>
      <c r="E1980" s="116">
        <v>124</v>
      </c>
      <c r="F1980" s="116">
        <v>929.16</v>
      </c>
      <c r="G1980" s="100">
        <f t="shared" si="30"/>
        <v>9</v>
      </c>
    </row>
    <row r="1981" spans="1:7" ht="30" x14ac:dyDescent="0.2">
      <c r="A1981" s="113" t="s">
        <v>3938</v>
      </c>
      <c r="B1981" s="114" t="s">
        <v>3939</v>
      </c>
      <c r="C1981" s="115" t="s">
        <v>97</v>
      </c>
      <c r="D1981" s="116">
        <v>854.7</v>
      </c>
      <c r="E1981" s="116">
        <v>124</v>
      </c>
      <c r="F1981" s="116">
        <v>978.7</v>
      </c>
      <c r="G1981" s="100">
        <f t="shared" si="30"/>
        <v>9</v>
      </c>
    </row>
    <row r="1982" spans="1:7" ht="30" x14ac:dyDescent="0.2">
      <c r="A1982" s="113" t="s">
        <v>3940</v>
      </c>
      <c r="B1982" s="114" t="s">
        <v>3941</v>
      </c>
      <c r="C1982" s="115" t="s">
        <v>97</v>
      </c>
      <c r="D1982" s="116">
        <v>1246.8699999999999</v>
      </c>
      <c r="E1982" s="116">
        <v>155.01</v>
      </c>
      <c r="F1982" s="116">
        <v>1401.88</v>
      </c>
      <c r="G1982" s="100">
        <f t="shared" si="30"/>
        <v>9</v>
      </c>
    </row>
    <row r="1983" spans="1:7" ht="30" x14ac:dyDescent="0.2">
      <c r="A1983" s="113" t="s">
        <v>3942</v>
      </c>
      <c r="B1983" s="114" t="s">
        <v>3943</v>
      </c>
      <c r="C1983" s="115" t="s">
        <v>97</v>
      </c>
      <c r="D1983" s="116">
        <v>1975.42</v>
      </c>
      <c r="E1983" s="116">
        <v>155.01</v>
      </c>
      <c r="F1983" s="116">
        <v>2130.4299999999998</v>
      </c>
      <c r="G1983" s="100">
        <f t="shared" si="30"/>
        <v>9</v>
      </c>
    </row>
    <row r="1984" spans="1:7" x14ac:dyDescent="0.2">
      <c r="A1984" s="113" t="s">
        <v>3944</v>
      </c>
      <c r="B1984" s="114" t="s">
        <v>3945</v>
      </c>
      <c r="C1984" s="115"/>
      <c r="D1984" s="116"/>
      <c r="E1984" s="116"/>
      <c r="F1984" s="116"/>
      <c r="G1984" s="100">
        <f t="shared" si="30"/>
        <v>5</v>
      </c>
    </row>
    <row r="1985" spans="1:7" ht="30" x14ac:dyDescent="0.2">
      <c r="A1985" s="113" t="s">
        <v>3946</v>
      </c>
      <c r="B1985" s="114" t="s">
        <v>3947</v>
      </c>
      <c r="C1985" s="115" t="s">
        <v>149</v>
      </c>
      <c r="D1985" s="116">
        <v>4103.74</v>
      </c>
      <c r="E1985" s="116">
        <v>109.96</v>
      </c>
      <c r="F1985" s="116">
        <v>4213.7</v>
      </c>
      <c r="G1985" s="100">
        <f t="shared" si="30"/>
        <v>9</v>
      </c>
    </row>
    <row r="1986" spans="1:7" x14ac:dyDescent="0.2">
      <c r="A1986" s="113" t="s">
        <v>3948</v>
      </c>
      <c r="B1986" s="114" t="s">
        <v>3949</v>
      </c>
      <c r="C1986" s="115"/>
      <c r="D1986" s="116"/>
      <c r="E1986" s="116"/>
      <c r="F1986" s="116"/>
      <c r="G1986" s="100">
        <f t="shared" si="30"/>
        <v>5</v>
      </c>
    </row>
    <row r="1987" spans="1:7" x14ac:dyDescent="0.2">
      <c r="A1987" s="113" t="s">
        <v>3950</v>
      </c>
      <c r="B1987" s="114" t="s">
        <v>3951</v>
      </c>
      <c r="C1987" s="115" t="s">
        <v>643</v>
      </c>
      <c r="D1987" s="116">
        <v>115.16</v>
      </c>
      <c r="E1987" s="116">
        <v>7.38</v>
      </c>
      <c r="F1987" s="116">
        <v>122.54</v>
      </c>
      <c r="G1987" s="100">
        <f t="shared" si="30"/>
        <v>9</v>
      </c>
    </row>
    <row r="1988" spans="1:7" x14ac:dyDescent="0.2">
      <c r="A1988" s="113" t="s">
        <v>3952</v>
      </c>
      <c r="B1988" s="114" t="s">
        <v>3953</v>
      </c>
      <c r="C1988" s="115"/>
      <c r="D1988" s="116"/>
      <c r="E1988" s="116"/>
      <c r="F1988" s="116"/>
      <c r="G1988" s="100">
        <f t="shared" si="30"/>
        <v>5</v>
      </c>
    </row>
    <row r="1989" spans="1:7" x14ac:dyDescent="0.2">
      <c r="A1989" s="113" t="s">
        <v>3954</v>
      </c>
      <c r="B1989" s="114" t="s">
        <v>3955</v>
      </c>
      <c r="C1989" s="115" t="s">
        <v>97</v>
      </c>
      <c r="D1989" s="116">
        <v>26.61</v>
      </c>
      <c r="E1989" s="116">
        <v>12.44</v>
      </c>
      <c r="F1989" s="116">
        <v>39.049999999999997</v>
      </c>
      <c r="G1989" s="100">
        <f t="shared" si="30"/>
        <v>9</v>
      </c>
    </row>
    <row r="1990" spans="1:7" x14ac:dyDescent="0.2">
      <c r="A1990" s="113" t="s">
        <v>3956</v>
      </c>
      <c r="B1990" s="114" t="s">
        <v>3957</v>
      </c>
      <c r="C1990" s="115" t="s">
        <v>97</v>
      </c>
      <c r="D1990" s="116">
        <v>45</v>
      </c>
      <c r="E1990" s="116">
        <v>20.74</v>
      </c>
      <c r="F1990" s="116">
        <v>65.739999999999995</v>
      </c>
      <c r="G1990" s="100">
        <f t="shared" si="30"/>
        <v>9</v>
      </c>
    </row>
    <row r="1991" spans="1:7" x14ac:dyDescent="0.2">
      <c r="A1991" s="113" t="s">
        <v>3958</v>
      </c>
      <c r="B1991" s="114" t="s">
        <v>3959</v>
      </c>
      <c r="C1991" s="115" t="s">
        <v>97</v>
      </c>
      <c r="D1991" s="116">
        <v>52.18</v>
      </c>
      <c r="E1991" s="116">
        <v>41.47</v>
      </c>
      <c r="F1991" s="116">
        <v>93.65</v>
      </c>
      <c r="G1991" s="100">
        <f t="shared" si="30"/>
        <v>9</v>
      </c>
    </row>
    <row r="1992" spans="1:7" x14ac:dyDescent="0.2">
      <c r="A1992" s="113" t="s">
        <v>3960</v>
      </c>
      <c r="B1992" s="114" t="s">
        <v>3961</v>
      </c>
      <c r="C1992" s="115" t="s">
        <v>97</v>
      </c>
      <c r="D1992" s="116">
        <v>169.61</v>
      </c>
      <c r="E1992" s="116">
        <v>41.47</v>
      </c>
      <c r="F1992" s="116">
        <v>211.08</v>
      </c>
      <c r="G1992" s="100">
        <f t="shared" si="30"/>
        <v>9</v>
      </c>
    </row>
    <row r="1993" spans="1:7" x14ac:dyDescent="0.2">
      <c r="A1993" s="113" t="s">
        <v>3962</v>
      </c>
      <c r="B1993" s="114" t="s">
        <v>3963</v>
      </c>
      <c r="C1993" s="115" t="s">
        <v>97</v>
      </c>
      <c r="D1993" s="116">
        <v>241.69</v>
      </c>
      <c r="E1993" s="116">
        <v>41.47</v>
      </c>
      <c r="F1993" s="116">
        <v>283.16000000000003</v>
      </c>
      <c r="G1993" s="100">
        <f t="shared" si="30"/>
        <v>9</v>
      </c>
    </row>
    <row r="1994" spans="1:7" x14ac:dyDescent="0.2">
      <c r="A1994" s="113" t="s">
        <v>3964</v>
      </c>
      <c r="B1994" s="114" t="s">
        <v>3965</v>
      </c>
      <c r="C1994" s="115" t="s">
        <v>97</v>
      </c>
      <c r="D1994" s="116">
        <v>815</v>
      </c>
      <c r="E1994" s="116">
        <v>49.76</v>
      </c>
      <c r="F1994" s="116">
        <v>864.76</v>
      </c>
      <c r="G1994" s="100">
        <f t="shared" ref="G1994:G2057" si="31">LEN(A1994)</f>
        <v>9</v>
      </c>
    </row>
    <row r="1995" spans="1:7" x14ac:dyDescent="0.2">
      <c r="A1995" s="113" t="s">
        <v>3966</v>
      </c>
      <c r="B1995" s="114" t="s">
        <v>3967</v>
      </c>
      <c r="C1995" s="115" t="s">
        <v>97</v>
      </c>
      <c r="D1995" s="116">
        <v>312.33999999999997</v>
      </c>
      <c r="E1995" s="116">
        <v>49.76</v>
      </c>
      <c r="F1995" s="116">
        <v>362.1</v>
      </c>
      <c r="G1995" s="100">
        <f t="shared" si="31"/>
        <v>9</v>
      </c>
    </row>
    <row r="1996" spans="1:7" x14ac:dyDescent="0.2">
      <c r="A1996" s="113" t="s">
        <v>3968</v>
      </c>
      <c r="B1996" s="114" t="s">
        <v>3969</v>
      </c>
      <c r="C1996" s="115"/>
      <c r="D1996" s="116"/>
      <c r="E1996" s="116"/>
      <c r="F1996" s="116"/>
      <c r="G1996" s="100">
        <f t="shared" si="31"/>
        <v>5</v>
      </c>
    </row>
    <row r="1997" spans="1:7" x14ac:dyDescent="0.2">
      <c r="A1997" s="113" t="s">
        <v>3970</v>
      </c>
      <c r="B1997" s="114" t="s">
        <v>3971</v>
      </c>
      <c r="C1997" s="115" t="s">
        <v>97</v>
      </c>
      <c r="D1997" s="116">
        <v>23.32</v>
      </c>
      <c r="E1997" s="116">
        <v>8.2899999999999991</v>
      </c>
      <c r="F1997" s="116">
        <v>31.61</v>
      </c>
      <c r="G1997" s="100">
        <f t="shared" si="31"/>
        <v>9</v>
      </c>
    </row>
    <row r="1998" spans="1:7" x14ac:dyDescent="0.2">
      <c r="A1998" s="113" t="s">
        <v>3972</v>
      </c>
      <c r="B1998" s="114" t="s">
        <v>3973</v>
      </c>
      <c r="C1998" s="115" t="s">
        <v>97</v>
      </c>
      <c r="D1998" s="116">
        <v>56.98</v>
      </c>
      <c r="E1998" s="116">
        <v>8.2899999999999991</v>
      </c>
      <c r="F1998" s="116">
        <v>65.27</v>
      </c>
      <c r="G1998" s="100">
        <f t="shared" si="31"/>
        <v>9</v>
      </c>
    </row>
    <row r="1999" spans="1:7" x14ac:dyDescent="0.2">
      <c r="A1999" s="113" t="s">
        <v>3974</v>
      </c>
      <c r="B1999" s="114" t="s">
        <v>3975</v>
      </c>
      <c r="C1999" s="115" t="s">
        <v>97</v>
      </c>
      <c r="D1999" s="116">
        <v>77.97</v>
      </c>
      <c r="E1999" s="116">
        <v>8.2899999999999991</v>
      </c>
      <c r="F1999" s="116">
        <v>86.26</v>
      </c>
      <c r="G1999" s="100">
        <f t="shared" si="31"/>
        <v>9</v>
      </c>
    </row>
    <row r="2000" spans="1:7" x14ac:dyDescent="0.2">
      <c r="A2000" s="113" t="s">
        <v>3976</v>
      </c>
      <c r="B2000" s="114" t="s">
        <v>3977</v>
      </c>
      <c r="C2000" s="115" t="s">
        <v>97</v>
      </c>
      <c r="D2000" s="116">
        <v>112.03</v>
      </c>
      <c r="E2000" s="116">
        <v>8.2899999999999991</v>
      </c>
      <c r="F2000" s="116">
        <v>120.32</v>
      </c>
      <c r="G2000" s="100">
        <f t="shared" si="31"/>
        <v>9</v>
      </c>
    </row>
    <row r="2001" spans="1:7" x14ac:dyDescent="0.2">
      <c r="A2001" s="113" t="s">
        <v>3978</v>
      </c>
      <c r="B2001" s="114" t="s">
        <v>3979</v>
      </c>
      <c r="C2001" s="115" t="s">
        <v>97</v>
      </c>
      <c r="D2001" s="116">
        <v>157.66999999999999</v>
      </c>
      <c r="E2001" s="116">
        <v>8.2899999999999991</v>
      </c>
      <c r="F2001" s="116">
        <v>165.96</v>
      </c>
      <c r="G2001" s="100">
        <f t="shared" si="31"/>
        <v>9</v>
      </c>
    </row>
    <row r="2002" spans="1:7" x14ac:dyDescent="0.2">
      <c r="A2002" s="113" t="s">
        <v>3980</v>
      </c>
      <c r="B2002" s="114" t="s">
        <v>3981</v>
      </c>
      <c r="C2002" s="115" t="s">
        <v>97</v>
      </c>
      <c r="D2002" s="116">
        <v>327.10000000000002</v>
      </c>
      <c r="E2002" s="116">
        <v>8.2899999999999991</v>
      </c>
      <c r="F2002" s="116">
        <v>335.39</v>
      </c>
      <c r="G2002" s="100">
        <f t="shared" si="31"/>
        <v>9</v>
      </c>
    </row>
    <row r="2003" spans="1:7" x14ac:dyDescent="0.2">
      <c r="A2003" s="113" t="s">
        <v>3982</v>
      </c>
      <c r="B2003" s="114" t="s">
        <v>3983</v>
      </c>
      <c r="C2003" s="115" t="s">
        <v>97</v>
      </c>
      <c r="D2003" s="116">
        <v>8.01</v>
      </c>
      <c r="E2003" s="116">
        <v>8.2899999999999991</v>
      </c>
      <c r="F2003" s="116">
        <v>16.3</v>
      </c>
      <c r="G2003" s="100">
        <f t="shared" si="31"/>
        <v>9</v>
      </c>
    </row>
    <row r="2004" spans="1:7" x14ac:dyDescent="0.2">
      <c r="A2004" s="113" t="s">
        <v>3984</v>
      </c>
      <c r="B2004" s="114" t="s">
        <v>3985</v>
      </c>
      <c r="C2004" s="115" t="s">
        <v>97</v>
      </c>
      <c r="D2004" s="116">
        <v>10.95</v>
      </c>
      <c r="E2004" s="116">
        <v>8.2899999999999991</v>
      </c>
      <c r="F2004" s="116">
        <v>19.239999999999998</v>
      </c>
      <c r="G2004" s="100">
        <f t="shared" si="31"/>
        <v>9</v>
      </c>
    </row>
    <row r="2005" spans="1:7" x14ac:dyDescent="0.2">
      <c r="A2005" s="113" t="s">
        <v>3986</v>
      </c>
      <c r="B2005" s="114" t="s">
        <v>3987</v>
      </c>
      <c r="C2005" s="115" t="s">
        <v>97</v>
      </c>
      <c r="D2005" s="116">
        <v>33.11</v>
      </c>
      <c r="E2005" s="116">
        <v>2.0699999999999998</v>
      </c>
      <c r="F2005" s="116">
        <v>35.18</v>
      </c>
      <c r="G2005" s="100">
        <f t="shared" si="31"/>
        <v>9</v>
      </c>
    </row>
    <row r="2006" spans="1:7" x14ac:dyDescent="0.2">
      <c r="A2006" s="113" t="s">
        <v>3988</v>
      </c>
      <c r="B2006" s="114" t="s">
        <v>3989</v>
      </c>
      <c r="C2006" s="115"/>
      <c r="D2006" s="116"/>
      <c r="E2006" s="116"/>
      <c r="F2006" s="116"/>
      <c r="G2006" s="100">
        <f t="shared" si="31"/>
        <v>5</v>
      </c>
    </row>
    <row r="2007" spans="1:7" ht="30" x14ac:dyDescent="0.2">
      <c r="A2007" s="113" t="s">
        <v>3990</v>
      </c>
      <c r="B2007" s="114" t="s">
        <v>3991</v>
      </c>
      <c r="C2007" s="115" t="s">
        <v>97</v>
      </c>
      <c r="D2007" s="116">
        <v>16015.14</v>
      </c>
      <c r="E2007" s="116">
        <v>260.38</v>
      </c>
      <c r="F2007" s="116">
        <v>16275.52</v>
      </c>
      <c r="G2007" s="100">
        <f t="shared" si="31"/>
        <v>9</v>
      </c>
    </row>
    <row r="2008" spans="1:7" ht="30" x14ac:dyDescent="0.2">
      <c r="A2008" s="113" t="s">
        <v>3992</v>
      </c>
      <c r="B2008" s="114" t="s">
        <v>3993</v>
      </c>
      <c r="C2008" s="115" t="s">
        <v>97</v>
      </c>
      <c r="D2008" s="116">
        <v>31998.69</v>
      </c>
      <c r="E2008" s="116">
        <v>233.36</v>
      </c>
      <c r="F2008" s="116">
        <v>32232.05</v>
      </c>
      <c r="G2008" s="100">
        <f t="shared" si="31"/>
        <v>9</v>
      </c>
    </row>
    <row r="2009" spans="1:7" ht="30" x14ac:dyDescent="0.2">
      <c r="A2009" s="113" t="s">
        <v>3994</v>
      </c>
      <c r="B2009" s="114" t="s">
        <v>3995</v>
      </c>
      <c r="C2009" s="115" t="s">
        <v>393</v>
      </c>
      <c r="D2009" s="116">
        <v>33911.629999999997</v>
      </c>
      <c r="E2009" s="116">
        <v>343.99</v>
      </c>
      <c r="F2009" s="116">
        <v>34255.620000000003</v>
      </c>
      <c r="G2009" s="100">
        <f t="shared" si="31"/>
        <v>9</v>
      </c>
    </row>
    <row r="2010" spans="1:7" ht="30" x14ac:dyDescent="0.2">
      <c r="A2010" s="113" t="s">
        <v>3996</v>
      </c>
      <c r="B2010" s="114" t="s">
        <v>3997</v>
      </c>
      <c r="C2010" s="115" t="s">
        <v>97</v>
      </c>
      <c r="D2010" s="116">
        <v>69635.289999999994</v>
      </c>
      <c r="E2010" s="116">
        <v>41.47</v>
      </c>
      <c r="F2010" s="116">
        <v>69676.759999999995</v>
      </c>
      <c r="G2010" s="100">
        <f t="shared" si="31"/>
        <v>9</v>
      </c>
    </row>
    <row r="2011" spans="1:7" ht="30" x14ac:dyDescent="0.2">
      <c r="A2011" s="113" t="s">
        <v>3998</v>
      </c>
      <c r="B2011" s="114" t="s">
        <v>3999</v>
      </c>
      <c r="C2011" s="115" t="s">
        <v>97</v>
      </c>
      <c r="D2011" s="116">
        <v>123359.17</v>
      </c>
      <c r="E2011" s="116">
        <v>41.47</v>
      </c>
      <c r="F2011" s="116">
        <v>123400.64</v>
      </c>
      <c r="G2011" s="100">
        <f t="shared" si="31"/>
        <v>9</v>
      </c>
    </row>
    <row r="2012" spans="1:7" ht="30" x14ac:dyDescent="0.2">
      <c r="A2012" s="113" t="s">
        <v>4000</v>
      </c>
      <c r="B2012" s="114" t="s">
        <v>4001</v>
      </c>
      <c r="C2012" s="115" t="s">
        <v>97</v>
      </c>
      <c r="D2012" s="116">
        <v>17.010000000000002</v>
      </c>
      <c r="E2012" s="116">
        <v>12.44</v>
      </c>
      <c r="F2012" s="116">
        <v>29.45</v>
      </c>
      <c r="G2012" s="100">
        <f t="shared" si="31"/>
        <v>9</v>
      </c>
    </row>
    <row r="2013" spans="1:7" ht="30" x14ac:dyDescent="0.2">
      <c r="A2013" s="113" t="s">
        <v>4002</v>
      </c>
      <c r="B2013" s="114" t="s">
        <v>4003</v>
      </c>
      <c r="C2013" s="115" t="s">
        <v>97</v>
      </c>
      <c r="D2013" s="116">
        <v>26.64</v>
      </c>
      <c r="E2013" s="116">
        <v>12.44</v>
      </c>
      <c r="F2013" s="116">
        <v>39.08</v>
      </c>
      <c r="G2013" s="100">
        <f t="shared" si="31"/>
        <v>9</v>
      </c>
    </row>
    <row r="2014" spans="1:7" ht="30" x14ac:dyDescent="0.2">
      <c r="A2014" s="113" t="s">
        <v>4004</v>
      </c>
      <c r="B2014" s="114" t="s">
        <v>4005</v>
      </c>
      <c r="C2014" s="115" t="s">
        <v>97</v>
      </c>
      <c r="D2014" s="116">
        <v>97.85</v>
      </c>
      <c r="E2014" s="116">
        <v>24.88</v>
      </c>
      <c r="F2014" s="116">
        <v>122.73</v>
      </c>
      <c r="G2014" s="100">
        <f t="shared" si="31"/>
        <v>9</v>
      </c>
    </row>
    <row r="2015" spans="1:7" ht="30" x14ac:dyDescent="0.2">
      <c r="A2015" s="113" t="s">
        <v>4006</v>
      </c>
      <c r="B2015" s="114" t="s">
        <v>4007</v>
      </c>
      <c r="C2015" s="115" t="s">
        <v>97</v>
      </c>
      <c r="D2015" s="116">
        <v>140.58000000000001</v>
      </c>
      <c r="E2015" s="116">
        <v>24.88</v>
      </c>
      <c r="F2015" s="116">
        <v>165.46</v>
      </c>
      <c r="G2015" s="100">
        <f t="shared" si="31"/>
        <v>9</v>
      </c>
    </row>
    <row r="2016" spans="1:7" ht="30" x14ac:dyDescent="0.2">
      <c r="A2016" s="113" t="s">
        <v>4008</v>
      </c>
      <c r="B2016" s="114" t="s">
        <v>4009</v>
      </c>
      <c r="C2016" s="115" t="s">
        <v>97</v>
      </c>
      <c r="D2016" s="116">
        <v>127.83</v>
      </c>
      <c r="E2016" s="116">
        <v>37.32</v>
      </c>
      <c r="F2016" s="116">
        <v>165.15</v>
      </c>
      <c r="G2016" s="100">
        <f t="shared" si="31"/>
        <v>9</v>
      </c>
    </row>
    <row r="2017" spans="1:7" ht="30" x14ac:dyDescent="0.2">
      <c r="A2017" s="113" t="s">
        <v>4010</v>
      </c>
      <c r="B2017" s="114" t="s">
        <v>4011</v>
      </c>
      <c r="C2017" s="115" t="s">
        <v>97</v>
      </c>
      <c r="D2017" s="116">
        <v>152.66</v>
      </c>
      <c r="E2017" s="116">
        <v>37.32</v>
      </c>
      <c r="F2017" s="116">
        <v>189.98</v>
      </c>
      <c r="G2017" s="100">
        <f t="shared" si="31"/>
        <v>9</v>
      </c>
    </row>
    <row r="2018" spans="1:7" ht="30" x14ac:dyDescent="0.2">
      <c r="A2018" s="113" t="s">
        <v>4012</v>
      </c>
      <c r="B2018" s="114" t="s">
        <v>4013</v>
      </c>
      <c r="C2018" s="115" t="s">
        <v>97</v>
      </c>
      <c r="D2018" s="116">
        <v>440.85</v>
      </c>
      <c r="E2018" s="116">
        <v>41.47</v>
      </c>
      <c r="F2018" s="116">
        <v>482.32</v>
      </c>
      <c r="G2018" s="100">
        <f t="shared" si="31"/>
        <v>9</v>
      </c>
    </row>
    <row r="2019" spans="1:7" ht="30" x14ac:dyDescent="0.2">
      <c r="A2019" s="113" t="s">
        <v>4014</v>
      </c>
      <c r="B2019" s="114" t="s">
        <v>4015</v>
      </c>
      <c r="C2019" s="115" t="s">
        <v>97</v>
      </c>
      <c r="D2019" s="116">
        <v>630.64</v>
      </c>
      <c r="E2019" s="116">
        <v>41.47</v>
      </c>
      <c r="F2019" s="116">
        <v>672.11</v>
      </c>
      <c r="G2019" s="100">
        <f t="shared" si="31"/>
        <v>9</v>
      </c>
    </row>
    <row r="2020" spans="1:7" ht="30" x14ac:dyDescent="0.2">
      <c r="A2020" s="113" t="s">
        <v>4016</v>
      </c>
      <c r="B2020" s="114" t="s">
        <v>4017</v>
      </c>
      <c r="C2020" s="115" t="s">
        <v>97</v>
      </c>
      <c r="D2020" s="116">
        <v>3004.69</v>
      </c>
      <c r="E2020" s="116">
        <v>82.94</v>
      </c>
      <c r="F2020" s="116">
        <v>3087.63</v>
      </c>
      <c r="G2020" s="100">
        <f t="shared" si="31"/>
        <v>9</v>
      </c>
    </row>
    <row r="2021" spans="1:7" ht="30" x14ac:dyDescent="0.2">
      <c r="A2021" s="113" t="s">
        <v>4018</v>
      </c>
      <c r="B2021" s="114" t="s">
        <v>4019</v>
      </c>
      <c r="C2021" s="115" t="s">
        <v>97</v>
      </c>
      <c r="D2021" s="116">
        <v>4747.38</v>
      </c>
      <c r="E2021" s="116">
        <v>82.94</v>
      </c>
      <c r="F2021" s="116">
        <v>4830.32</v>
      </c>
      <c r="G2021" s="100">
        <f t="shared" si="31"/>
        <v>9</v>
      </c>
    </row>
    <row r="2022" spans="1:7" ht="30" x14ac:dyDescent="0.2">
      <c r="A2022" s="113" t="s">
        <v>4020</v>
      </c>
      <c r="B2022" s="114" t="s">
        <v>4021</v>
      </c>
      <c r="C2022" s="115" t="s">
        <v>97</v>
      </c>
      <c r="D2022" s="116">
        <v>6693.2</v>
      </c>
      <c r="E2022" s="116">
        <v>82.94</v>
      </c>
      <c r="F2022" s="116">
        <v>6776.14</v>
      </c>
      <c r="G2022" s="100">
        <f t="shared" si="31"/>
        <v>9</v>
      </c>
    </row>
    <row r="2023" spans="1:7" ht="30" x14ac:dyDescent="0.2">
      <c r="A2023" s="113" t="s">
        <v>4022</v>
      </c>
      <c r="B2023" s="114" t="s">
        <v>4023</v>
      </c>
      <c r="C2023" s="115" t="s">
        <v>97</v>
      </c>
      <c r="D2023" s="116">
        <v>10796.16</v>
      </c>
      <c r="E2023" s="116">
        <v>82.94</v>
      </c>
      <c r="F2023" s="116">
        <v>10879.1</v>
      </c>
      <c r="G2023" s="100">
        <f t="shared" si="31"/>
        <v>9</v>
      </c>
    </row>
    <row r="2024" spans="1:7" ht="30" x14ac:dyDescent="0.2">
      <c r="A2024" s="113" t="s">
        <v>4024</v>
      </c>
      <c r="B2024" s="114" t="s">
        <v>4025</v>
      </c>
      <c r="C2024" s="115" t="s">
        <v>97</v>
      </c>
      <c r="D2024" s="116">
        <v>12208.93</v>
      </c>
      <c r="E2024" s="116">
        <v>82.94</v>
      </c>
      <c r="F2024" s="116">
        <v>12291.87</v>
      </c>
      <c r="G2024" s="100">
        <f t="shared" si="31"/>
        <v>9</v>
      </c>
    </row>
    <row r="2025" spans="1:7" ht="30" x14ac:dyDescent="0.2">
      <c r="A2025" s="113" t="s">
        <v>4026</v>
      </c>
      <c r="B2025" s="114" t="s">
        <v>4027</v>
      </c>
      <c r="C2025" s="115" t="s">
        <v>97</v>
      </c>
      <c r="D2025" s="116">
        <v>17670.330000000002</v>
      </c>
      <c r="E2025" s="116">
        <v>82.94</v>
      </c>
      <c r="F2025" s="116">
        <v>17753.27</v>
      </c>
      <c r="G2025" s="100">
        <f t="shared" si="31"/>
        <v>9</v>
      </c>
    </row>
    <row r="2026" spans="1:7" ht="30" x14ac:dyDescent="0.2">
      <c r="A2026" s="113" t="s">
        <v>4028</v>
      </c>
      <c r="B2026" s="114" t="s">
        <v>4029</v>
      </c>
      <c r="C2026" s="115" t="s">
        <v>97</v>
      </c>
      <c r="D2026" s="116">
        <v>12.34</v>
      </c>
      <c r="E2026" s="116">
        <v>8.2899999999999991</v>
      </c>
      <c r="F2026" s="116">
        <v>20.63</v>
      </c>
      <c r="G2026" s="100">
        <f t="shared" si="31"/>
        <v>9</v>
      </c>
    </row>
    <row r="2027" spans="1:7" ht="30" x14ac:dyDescent="0.2">
      <c r="A2027" s="113" t="s">
        <v>4030</v>
      </c>
      <c r="B2027" s="114" t="s">
        <v>4031</v>
      </c>
      <c r="C2027" s="115" t="s">
        <v>97</v>
      </c>
      <c r="D2027" s="116">
        <v>15.35</v>
      </c>
      <c r="E2027" s="116">
        <v>8.2899999999999991</v>
      </c>
      <c r="F2027" s="116">
        <v>23.64</v>
      </c>
      <c r="G2027" s="100">
        <f t="shared" si="31"/>
        <v>9</v>
      </c>
    </row>
    <row r="2028" spans="1:7" ht="30" x14ac:dyDescent="0.2">
      <c r="A2028" s="113" t="s">
        <v>4032</v>
      </c>
      <c r="B2028" s="114" t="s">
        <v>4033</v>
      </c>
      <c r="C2028" s="115" t="s">
        <v>97</v>
      </c>
      <c r="D2028" s="116">
        <v>47.1</v>
      </c>
      <c r="E2028" s="116">
        <v>8.2899999999999991</v>
      </c>
      <c r="F2028" s="116">
        <v>55.39</v>
      </c>
      <c r="G2028" s="100">
        <f t="shared" si="31"/>
        <v>9</v>
      </c>
    </row>
    <row r="2029" spans="1:7" ht="30" x14ac:dyDescent="0.2">
      <c r="A2029" s="113" t="s">
        <v>4034</v>
      </c>
      <c r="B2029" s="114" t="s">
        <v>4035</v>
      </c>
      <c r="C2029" s="115" t="s">
        <v>97</v>
      </c>
      <c r="D2029" s="116">
        <v>50.64</v>
      </c>
      <c r="E2029" s="116">
        <v>8.2899999999999991</v>
      </c>
      <c r="F2029" s="116">
        <v>58.93</v>
      </c>
      <c r="G2029" s="100">
        <f t="shared" si="31"/>
        <v>9</v>
      </c>
    </row>
    <row r="2030" spans="1:7" x14ac:dyDescent="0.2">
      <c r="A2030" s="113" t="s">
        <v>4036</v>
      </c>
      <c r="B2030" s="114" t="s">
        <v>4037</v>
      </c>
      <c r="C2030" s="115" t="s">
        <v>97</v>
      </c>
      <c r="D2030" s="116">
        <v>55.78</v>
      </c>
      <c r="E2030" s="116">
        <v>8.2899999999999991</v>
      </c>
      <c r="F2030" s="116">
        <v>64.069999999999993</v>
      </c>
      <c r="G2030" s="100">
        <f t="shared" si="31"/>
        <v>9</v>
      </c>
    </row>
    <row r="2031" spans="1:7" ht="30" x14ac:dyDescent="0.2">
      <c r="A2031" s="113" t="s">
        <v>4038</v>
      </c>
      <c r="B2031" s="114" t="s">
        <v>4039</v>
      </c>
      <c r="C2031" s="115" t="s">
        <v>97</v>
      </c>
      <c r="D2031" s="116">
        <v>145.06</v>
      </c>
      <c r="E2031" s="116">
        <v>8.2899999999999991</v>
      </c>
      <c r="F2031" s="116">
        <v>153.35</v>
      </c>
      <c r="G2031" s="100">
        <f t="shared" si="31"/>
        <v>9</v>
      </c>
    </row>
    <row r="2032" spans="1:7" ht="30" x14ac:dyDescent="0.2">
      <c r="A2032" s="113" t="s">
        <v>4040</v>
      </c>
      <c r="B2032" s="114" t="s">
        <v>4041</v>
      </c>
      <c r="C2032" s="115" t="s">
        <v>97</v>
      </c>
      <c r="D2032" s="116">
        <v>66.290000000000006</v>
      </c>
      <c r="E2032" s="116">
        <v>8.2899999999999991</v>
      </c>
      <c r="F2032" s="116">
        <v>74.58</v>
      </c>
      <c r="G2032" s="100">
        <f t="shared" si="31"/>
        <v>9</v>
      </c>
    </row>
    <row r="2033" spans="1:7" ht="30" x14ac:dyDescent="0.2">
      <c r="A2033" s="113" t="s">
        <v>4042</v>
      </c>
      <c r="B2033" s="114" t="s">
        <v>4043</v>
      </c>
      <c r="C2033" s="115" t="s">
        <v>97</v>
      </c>
      <c r="D2033" s="116">
        <v>68.27</v>
      </c>
      <c r="E2033" s="116">
        <v>8.2899999999999991</v>
      </c>
      <c r="F2033" s="116">
        <v>76.56</v>
      </c>
      <c r="G2033" s="100">
        <f t="shared" si="31"/>
        <v>9</v>
      </c>
    </row>
    <row r="2034" spans="1:7" x14ac:dyDescent="0.2">
      <c r="A2034" s="113" t="s">
        <v>4044</v>
      </c>
      <c r="B2034" s="114" t="s">
        <v>4045</v>
      </c>
      <c r="C2034" s="115" t="s">
        <v>97</v>
      </c>
      <c r="D2034" s="116">
        <v>77.73</v>
      </c>
      <c r="E2034" s="116">
        <v>8.2899999999999991</v>
      </c>
      <c r="F2034" s="116">
        <v>86.02</v>
      </c>
      <c r="G2034" s="100">
        <f t="shared" si="31"/>
        <v>9</v>
      </c>
    </row>
    <row r="2035" spans="1:7" ht="30" x14ac:dyDescent="0.2">
      <c r="A2035" s="113" t="s">
        <v>4046</v>
      </c>
      <c r="B2035" s="114" t="s">
        <v>4047</v>
      </c>
      <c r="C2035" s="115" t="s">
        <v>97</v>
      </c>
      <c r="D2035" s="116">
        <v>1461.69</v>
      </c>
      <c r="E2035" s="116">
        <v>8.2899999999999991</v>
      </c>
      <c r="F2035" s="116">
        <v>1469.98</v>
      </c>
      <c r="G2035" s="100">
        <f t="shared" si="31"/>
        <v>9</v>
      </c>
    </row>
    <row r="2036" spans="1:7" ht="30" x14ac:dyDescent="0.2">
      <c r="A2036" s="113" t="s">
        <v>4048</v>
      </c>
      <c r="B2036" s="114" t="s">
        <v>4049</v>
      </c>
      <c r="C2036" s="115" t="s">
        <v>97</v>
      </c>
      <c r="D2036" s="116">
        <v>37851.019999999997</v>
      </c>
      <c r="E2036" s="116">
        <v>82.94</v>
      </c>
      <c r="F2036" s="116">
        <v>37933.96</v>
      </c>
      <c r="G2036" s="100">
        <f t="shared" si="31"/>
        <v>9</v>
      </c>
    </row>
    <row r="2037" spans="1:7" ht="30" x14ac:dyDescent="0.2">
      <c r="A2037" s="113" t="s">
        <v>4050</v>
      </c>
      <c r="B2037" s="114" t="s">
        <v>4051</v>
      </c>
      <c r="C2037" s="115" t="s">
        <v>97</v>
      </c>
      <c r="D2037" s="116">
        <v>58021.27</v>
      </c>
      <c r="E2037" s="116">
        <v>82.94</v>
      </c>
      <c r="F2037" s="116">
        <v>58104.21</v>
      </c>
      <c r="G2037" s="100">
        <f t="shared" si="31"/>
        <v>9</v>
      </c>
    </row>
    <row r="2038" spans="1:7" ht="30" x14ac:dyDescent="0.2">
      <c r="A2038" s="113" t="s">
        <v>4052</v>
      </c>
      <c r="B2038" s="114" t="s">
        <v>4053</v>
      </c>
      <c r="C2038" s="115" t="s">
        <v>97</v>
      </c>
      <c r="D2038" s="116">
        <v>396693.5</v>
      </c>
      <c r="E2038" s="116">
        <v>41.47</v>
      </c>
      <c r="F2038" s="116">
        <v>396734.97</v>
      </c>
      <c r="G2038" s="100">
        <f t="shared" si="31"/>
        <v>9</v>
      </c>
    </row>
    <row r="2039" spans="1:7" x14ac:dyDescent="0.2">
      <c r="A2039" s="113" t="s">
        <v>4054</v>
      </c>
      <c r="B2039" s="114" t="s">
        <v>4055</v>
      </c>
      <c r="C2039" s="115"/>
      <c r="D2039" s="116"/>
      <c r="E2039" s="116"/>
      <c r="F2039" s="116"/>
      <c r="G2039" s="100">
        <f t="shared" si="31"/>
        <v>5</v>
      </c>
    </row>
    <row r="2040" spans="1:7" ht="30" x14ac:dyDescent="0.2">
      <c r="A2040" s="113" t="s">
        <v>4056</v>
      </c>
      <c r="B2040" s="114" t="s">
        <v>4057</v>
      </c>
      <c r="C2040" s="115" t="s">
        <v>97</v>
      </c>
      <c r="D2040" s="116">
        <v>3118.47</v>
      </c>
      <c r="E2040" s="116">
        <v>41.47</v>
      </c>
      <c r="F2040" s="116">
        <v>3159.94</v>
      </c>
      <c r="G2040" s="100">
        <f t="shared" si="31"/>
        <v>9</v>
      </c>
    </row>
    <row r="2041" spans="1:7" ht="30" x14ac:dyDescent="0.2">
      <c r="A2041" s="113" t="s">
        <v>4058</v>
      </c>
      <c r="B2041" s="114" t="s">
        <v>4059</v>
      </c>
      <c r="C2041" s="115" t="s">
        <v>97</v>
      </c>
      <c r="D2041" s="116">
        <v>1834.92</v>
      </c>
      <c r="E2041" s="116">
        <v>33.18</v>
      </c>
      <c r="F2041" s="116">
        <v>1868.1</v>
      </c>
      <c r="G2041" s="100">
        <f t="shared" si="31"/>
        <v>9</v>
      </c>
    </row>
    <row r="2042" spans="1:7" ht="30" x14ac:dyDescent="0.2">
      <c r="A2042" s="113" t="s">
        <v>4060</v>
      </c>
      <c r="B2042" s="114" t="s">
        <v>4061</v>
      </c>
      <c r="C2042" s="115" t="s">
        <v>97</v>
      </c>
      <c r="D2042" s="116">
        <v>1349.59</v>
      </c>
      <c r="E2042" s="116">
        <v>33.18</v>
      </c>
      <c r="F2042" s="116">
        <v>1382.77</v>
      </c>
      <c r="G2042" s="100">
        <f t="shared" si="31"/>
        <v>9</v>
      </c>
    </row>
    <row r="2043" spans="1:7" ht="30" x14ac:dyDescent="0.2">
      <c r="A2043" s="113" t="s">
        <v>4062</v>
      </c>
      <c r="B2043" s="114" t="s">
        <v>4063</v>
      </c>
      <c r="C2043" s="115" t="s">
        <v>97</v>
      </c>
      <c r="D2043" s="116">
        <v>2036.42</v>
      </c>
      <c r="E2043" s="116">
        <v>41.47</v>
      </c>
      <c r="F2043" s="116">
        <v>2077.89</v>
      </c>
      <c r="G2043" s="100">
        <f t="shared" si="31"/>
        <v>9</v>
      </c>
    </row>
    <row r="2044" spans="1:7" ht="30" x14ac:dyDescent="0.2">
      <c r="A2044" s="113" t="s">
        <v>4064</v>
      </c>
      <c r="B2044" s="114" t="s">
        <v>4065</v>
      </c>
      <c r="C2044" s="115" t="s">
        <v>97</v>
      </c>
      <c r="D2044" s="116">
        <v>2185.4899999999998</v>
      </c>
      <c r="E2044" s="116">
        <v>49.76</v>
      </c>
      <c r="F2044" s="116">
        <v>2235.25</v>
      </c>
      <c r="G2044" s="100">
        <f t="shared" si="31"/>
        <v>9</v>
      </c>
    </row>
    <row r="2045" spans="1:7" ht="30" x14ac:dyDescent="0.2">
      <c r="A2045" s="113" t="s">
        <v>4066</v>
      </c>
      <c r="B2045" s="114" t="s">
        <v>4067</v>
      </c>
      <c r="C2045" s="115" t="s">
        <v>97</v>
      </c>
      <c r="D2045" s="116">
        <v>4855.99</v>
      </c>
      <c r="E2045" s="116">
        <v>62.21</v>
      </c>
      <c r="F2045" s="116">
        <v>4918.2</v>
      </c>
      <c r="G2045" s="100">
        <f t="shared" si="31"/>
        <v>9</v>
      </c>
    </row>
    <row r="2046" spans="1:7" ht="30" x14ac:dyDescent="0.2">
      <c r="A2046" s="113" t="s">
        <v>4068</v>
      </c>
      <c r="B2046" s="114" t="s">
        <v>4069</v>
      </c>
      <c r="C2046" s="115" t="s">
        <v>97</v>
      </c>
      <c r="D2046" s="116">
        <v>9637.69</v>
      </c>
      <c r="E2046" s="116">
        <v>62.21</v>
      </c>
      <c r="F2046" s="116">
        <v>9699.9</v>
      </c>
      <c r="G2046" s="100">
        <f t="shared" si="31"/>
        <v>9</v>
      </c>
    </row>
    <row r="2047" spans="1:7" ht="30" x14ac:dyDescent="0.2">
      <c r="A2047" s="113" t="s">
        <v>4070</v>
      </c>
      <c r="B2047" s="114" t="s">
        <v>4071</v>
      </c>
      <c r="C2047" s="115" t="s">
        <v>97</v>
      </c>
      <c r="D2047" s="116">
        <v>1249.1099999999999</v>
      </c>
      <c r="E2047" s="116">
        <v>33.18</v>
      </c>
      <c r="F2047" s="116">
        <v>1282.29</v>
      </c>
      <c r="G2047" s="100">
        <f t="shared" si="31"/>
        <v>9</v>
      </c>
    </row>
    <row r="2048" spans="1:7" ht="30" x14ac:dyDescent="0.2">
      <c r="A2048" s="113" t="s">
        <v>4072</v>
      </c>
      <c r="B2048" s="114" t="s">
        <v>4073</v>
      </c>
      <c r="C2048" s="115" t="s">
        <v>97</v>
      </c>
      <c r="D2048" s="116">
        <v>1769.62</v>
      </c>
      <c r="E2048" s="116">
        <v>33.18</v>
      </c>
      <c r="F2048" s="116">
        <v>1802.8</v>
      </c>
      <c r="G2048" s="100">
        <f t="shared" si="31"/>
        <v>9</v>
      </c>
    </row>
    <row r="2049" spans="1:7" ht="30" x14ac:dyDescent="0.2">
      <c r="A2049" s="113" t="s">
        <v>4074</v>
      </c>
      <c r="B2049" s="114" t="s">
        <v>4075</v>
      </c>
      <c r="C2049" s="115" t="s">
        <v>97</v>
      </c>
      <c r="D2049" s="116">
        <v>3922.53</v>
      </c>
      <c r="E2049" s="116">
        <v>33.18</v>
      </c>
      <c r="F2049" s="116">
        <v>3955.71</v>
      </c>
      <c r="G2049" s="100">
        <f t="shared" si="31"/>
        <v>9</v>
      </c>
    </row>
    <row r="2050" spans="1:7" ht="30" x14ac:dyDescent="0.2">
      <c r="A2050" s="113" t="s">
        <v>4076</v>
      </c>
      <c r="B2050" s="114" t="s">
        <v>4077</v>
      </c>
      <c r="C2050" s="115" t="s">
        <v>97</v>
      </c>
      <c r="D2050" s="116">
        <v>4678.83</v>
      </c>
      <c r="E2050" s="116">
        <v>41.47</v>
      </c>
      <c r="F2050" s="116">
        <v>4720.3</v>
      </c>
      <c r="G2050" s="100">
        <f t="shared" si="31"/>
        <v>9</v>
      </c>
    </row>
    <row r="2051" spans="1:7" ht="30" x14ac:dyDescent="0.2">
      <c r="A2051" s="113" t="s">
        <v>4078</v>
      </c>
      <c r="B2051" s="114" t="s">
        <v>4079</v>
      </c>
      <c r="C2051" s="115" t="s">
        <v>97</v>
      </c>
      <c r="D2051" s="116">
        <v>8797.6299999999992</v>
      </c>
      <c r="E2051" s="116">
        <v>49.76</v>
      </c>
      <c r="F2051" s="116">
        <v>8847.39</v>
      </c>
      <c r="G2051" s="100">
        <f t="shared" si="31"/>
        <v>9</v>
      </c>
    </row>
    <row r="2052" spans="1:7" ht="30" x14ac:dyDescent="0.2">
      <c r="A2052" s="113" t="s">
        <v>4080</v>
      </c>
      <c r="B2052" s="114" t="s">
        <v>4081</v>
      </c>
      <c r="C2052" s="115" t="s">
        <v>97</v>
      </c>
      <c r="D2052" s="116">
        <v>329.16</v>
      </c>
      <c r="E2052" s="116">
        <v>33.18</v>
      </c>
      <c r="F2052" s="116">
        <v>362.34</v>
      </c>
      <c r="G2052" s="100">
        <f t="shared" si="31"/>
        <v>9</v>
      </c>
    </row>
    <row r="2053" spans="1:7" ht="30" x14ac:dyDescent="0.2">
      <c r="A2053" s="113" t="s">
        <v>4082</v>
      </c>
      <c r="B2053" s="114" t="s">
        <v>4083</v>
      </c>
      <c r="C2053" s="115" t="s">
        <v>97</v>
      </c>
      <c r="D2053" s="116">
        <v>568.19000000000005</v>
      </c>
      <c r="E2053" s="116">
        <v>33.18</v>
      </c>
      <c r="F2053" s="116">
        <v>601.37</v>
      </c>
      <c r="G2053" s="100">
        <f t="shared" si="31"/>
        <v>9</v>
      </c>
    </row>
    <row r="2054" spans="1:7" ht="30" x14ac:dyDescent="0.2">
      <c r="A2054" s="113" t="s">
        <v>4084</v>
      </c>
      <c r="B2054" s="114" t="s">
        <v>4085</v>
      </c>
      <c r="C2054" s="115" t="s">
        <v>97</v>
      </c>
      <c r="D2054" s="116">
        <v>828.73</v>
      </c>
      <c r="E2054" s="116">
        <v>41.47</v>
      </c>
      <c r="F2054" s="116">
        <v>870.2</v>
      </c>
      <c r="G2054" s="100">
        <f t="shared" si="31"/>
        <v>9</v>
      </c>
    </row>
    <row r="2055" spans="1:7" ht="30" x14ac:dyDescent="0.2">
      <c r="A2055" s="113" t="s">
        <v>4086</v>
      </c>
      <c r="B2055" s="114" t="s">
        <v>4087</v>
      </c>
      <c r="C2055" s="115" t="s">
        <v>97</v>
      </c>
      <c r="D2055" s="116">
        <v>1778.87</v>
      </c>
      <c r="E2055" s="116">
        <v>49.76</v>
      </c>
      <c r="F2055" s="116">
        <v>1828.63</v>
      </c>
      <c r="G2055" s="100">
        <f t="shared" si="31"/>
        <v>9</v>
      </c>
    </row>
    <row r="2056" spans="1:7" ht="30" x14ac:dyDescent="0.2">
      <c r="A2056" s="113" t="s">
        <v>4088</v>
      </c>
      <c r="B2056" s="114" t="s">
        <v>4089</v>
      </c>
      <c r="C2056" s="115" t="s">
        <v>97</v>
      </c>
      <c r="D2056" s="116">
        <v>5275.7</v>
      </c>
      <c r="E2056" s="116">
        <v>49.76</v>
      </c>
      <c r="F2056" s="116">
        <v>5325.46</v>
      </c>
      <c r="G2056" s="100">
        <f t="shared" si="31"/>
        <v>9</v>
      </c>
    </row>
    <row r="2057" spans="1:7" ht="30" x14ac:dyDescent="0.2">
      <c r="A2057" s="113" t="s">
        <v>4090</v>
      </c>
      <c r="B2057" s="114" t="s">
        <v>4091</v>
      </c>
      <c r="C2057" s="115" t="s">
        <v>97</v>
      </c>
      <c r="D2057" s="116">
        <v>7011.74</v>
      </c>
      <c r="E2057" s="116">
        <v>62.21</v>
      </c>
      <c r="F2057" s="116">
        <v>7073.95</v>
      </c>
      <c r="G2057" s="100">
        <f t="shared" si="31"/>
        <v>9</v>
      </c>
    </row>
    <row r="2058" spans="1:7" ht="30" x14ac:dyDescent="0.2">
      <c r="A2058" s="113" t="s">
        <v>4092</v>
      </c>
      <c r="B2058" s="114" t="s">
        <v>4093</v>
      </c>
      <c r="C2058" s="115" t="s">
        <v>97</v>
      </c>
      <c r="D2058" s="116">
        <v>10021.25</v>
      </c>
      <c r="E2058" s="116">
        <v>74.650000000000006</v>
      </c>
      <c r="F2058" s="116">
        <v>10095.9</v>
      </c>
      <c r="G2058" s="100">
        <f t="shared" ref="G2058:G2121" si="32">LEN(A2058)</f>
        <v>9</v>
      </c>
    </row>
    <row r="2059" spans="1:7" ht="30" x14ac:dyDescent="0.2">
      <c r="A2059" s="113" t="s">
        <v>4094</v>
      </c>
      <c r="B2059" s="114" t="s">
        <v>4095</v>
      </c>
      <c r="C2059" s="115" t="s">
        <v>97</v>
      </c>
      <c r="D2059" s="116">
        <v>9409.52</v>
      </c>
      <c r="E2059" s="116">
        <v>95.5</v>
      </c>
      <c r="F2059" s="116">
        <v>9505.02</v>
      </c>
      <c r="G2059" s="100">
        <f t="shared" si="32"/>
        <v>9</v>
      </c>
    </row>
    <row r="2060" spans="1:7" x14ac:dyDescent="0.2">
      <c r="A2060" s="113" t="s">
        <v>4096</v>
      </c>
      <c r="B2060" s="114" t="s">
        <v>4097</v>
      </c>
      <c r="C2060" s="115" t="s">
        <v>97</v>
      </c>
      <c r="D2060" s="116">
        <v>70.53</v>
      </c>
      <c r="E2060" s="116">
        <v>8.2899999999999991</v>
      </c>
      <c r="F2060" s="116">
        <v>78.819999999999993</v>
      </c>
      <c r="G2060" s="100">
        <f t="shared" si="32"/>
        <v>9</v>
      </c>
    </row>
    <row r="2061" spans="1:7" ht="30" x14ac:dyDescent="0.2">
      <c r="A2061" s="113" t="s">
        <v>4098</v>
      </c>
      <c r="B2061" s="114" t="s">
        <v>4099</v>
      </c>
      <c r="C2061" s="115" t="s">
        <v>97</v>
      </c>
      <c r="D2061" s="116">
        <v>758.95</v>
      </c>
      <c r="E2061" s="116">
        <v>33.18</v>
      </c>
      <c r="F2061" s="116">
        <v>792.13</v>
      </c>
      <c r="G2061" s="100">
        <f t="shared" si="32"/>
        <v>9</v>
      </c>
    </row>
    <row r="2062" spans="1:7" x14ac:dyDescent="0.2">
      <c r="A2062" s="113" t="s">
        <v>4100</v>
      </c>
      <c r="B2062" s="114" t="s">
        <v>4101</v>
      </c>
      <c r="C2062" s="115"/>
      <c r="D2062" s="116"/>
      <c r="E2062" s="116"/>
      <c r="F2062" s="116"/>
      <c r="G2062" s="100">
        <f t="shared" si="32"/>
        <v>5</v>
      </c>
    </row>
    <row r="2063" spans="1:7" ht="30" x14ac:dyDescent="0.2">
      <c r="A2063" s="113" t="s">
        <v>4102</v>
      </c>
      <c r="B2063" s="114" t="s">
        <v>4103</v>
      </c>
      <c r="C2063" s="115" t="s">
        <v>97</v>
      </c>
      <c r="D2063" s="116">
        <v>2470.0300000000002</v>
      </c>
      <c r="E2063" s="116">
        <v>202.04</v>
      </c>
      <c r="F2063" s="116">
        <v>2672.07</v>
      </c>
      <c r="G2063" s="100">
        <f t="shared" si="32"/>
        <v>9</v>
      </c>
    </row>
    <row r="2064" spans="1:7" ht="30" x14ac:dyDescent="0.2">
      <c r="A2064" s="113" t="s">
        <v>4104</v>
      </c>
      <c r="B2064" s="114" t="s">
        <v>4105</v>
      </c>
      <c r="C2064" s="115" t="s">
        <v>97</v>
      </c>
      <c r="D2064" s="116">
        <v>1751.94</v>
      </c>
      <c r="E2064" s="116">
        <v>202.04</v>
      </c>
      <c r="F2064" s="116">
        <v>1953.98</v>
      </c>
      <c r="G2064" s="100">
        <f t="shared" si="32"/>
        <v>9</v>
      </c>
    </row>
    <row r="2065" spans="1:7" ht="30" x14ac:dyDescent="0.2">
      <c r="A2065" s="113" t="s">
        <v>4106</v>
      </c>
      <c r="B2065" s="114" t="s">
        <v>4107</v>
      </c>
      <c r="C2065" s="115" t="s">
        <v>97</v>
      </c>
      <c r="D2065" s="116">
        <v>289.10000000000002</v>
      </c>
      <c r="E2065" s="116">
        <v>74.55</v>
      </c>
      <c r="F2065" s="116">
        <v>363.65</v>
      </c>
      <c r="G2065" s="100">
        <f t="shared" si="32"/>
        <v>9</v>
      </c>
    </row>
    <row r="2066" spans="1:7" ht="30" x14ac:dyDescent="0.2">
      <c r="A2066" s="113" t="s">
        <v>4108</v>
      </c>
      <c r="B2066" s="114" t="s">
        <v>28424</v>
      </c>
      <c r="C2066" s="115" t="s">
        <v>97</v>
      </c>
      <c r="D2066" s="116">
        <v>400.65</v>
      </c>
      <c r="E2066" s="116">
        <v>74.55</v>
      </c>
      <c r="F2066" s="116">
        <v>475.2</v>
      </c>
      <c r="G2066" s="100">
        <f t="shared" si="32"/>
        <v>9</v>
      </c>
    </row>
    <row r="2067" spans="1:7" ht="30" x14ac:dyDescent="0.2">
      <c r="A2067" s="113" t="s">
        <v>4109</v>
      </c>
      <c r="B2067" s="114" t="s">
        <v>28425</v>
      </c>
      <c r="C2067" s="115" t="s">
        <v>97</v>
      </c>
      <c r="D2067" s="116">
        <v>302.04000000000002</v>
      </c>
      <c r="E2067" s="116">
        <v>74.55</v>
      </c>
      <c r="F2067" s="116">
        <v>376.59</v>
      </c>
      <c r="G2067" s="100">
        <f t="shared" si="32"/>
        <v>9</v>
      </c>
    </row>
    <row r="2068" spans="1:7" ht="30" x14ac:dyDescent="0.2">
      <c r="A2068" s="113" t="s">
        <v>4110</v>
      </c>
      <c r="B2068" s="114" t="s">
        <v>4111</v>
      </c>
      <c r="C2068" s="115" t="s">
        <v>97</v>
      </c>
      <c r="D2068" s="116">
        <v>1352.91</v>
      </c>
      <c r="E2068" s="116">
        <v>202.04</v>
      </c>
      <c r="F2068" s="116">
        <v>1554.95</v>
      </c>
      <c r="G2068" s="100">
        <f t="shared" si="32"/>
        <v>9</v>
      </c>
    </row>
    <row r="2069" spans="1:7" ht="30" x14ac:dyDescent="0.2">
      <c r="A2069" s="113" t="s">
        <v>4112</v>
      </c>
      <c r="B2069" s="114" t="s">
        <v>4113</v>
      </c>
      <c r="C2069" s="115" t="s">
        <v>97</v>
      </c>
      <c r="D2069" s="116">
        <v>1668.72</v>
      </c>
      <c r="E2069" s="116">
        <v>202.04</v>
      </c>
      <c r="F2069" s="116">
        <v>1870.76</v>
      </c>
      <c r="G2069" s="100">
        <f t="shared" si="32"/>
        <v>9</v>
      </c>
    </row>
    <row r="2070" spans="1:7" x14ac:dyDescent="0.2">
      <c r="A2070" s="113" t="s">
        <v>4114</v>
      </c>
      <c r="B2070" s="114" t="s">
        <v>4115</v>
      </c>
      <c r="C2070" s="115"/>
      <c r="D2070" s="116"/>
      <c r="E2070" s="116"/>
      <c r="F2070" s="116"/>
      <c r="G2070" s="100">
        <f t="shared" si="32"/>
        <v>5</v>
      </c>
    </row>
    <row r="2071" spans="1:7" ht="30" x14ac:dyDescent="0.2">
      <c r="A2071" s="113" t="s">
        <v>4116</v>
      </c>
      <c r="B2071" s="114" t="s">
        <v>28426</v>
      </c>
      <c r="C2071" s="115" t="s">
        <v>4117</v>
      </c>
      <c r="D2071" s="116">
        <v>491.04</v>
      </c>
      <c r="E2071" s="116">
        <v>0.52</v>
      </c>
      <c r="F2071" s="116">
        <v>491.56</v>
      </c>
      <c r="G2071" s="100">
        <f t="shared" si="32"/>
        <v>9</v>
      </c>
    </row>
    <row r="2072" spans="1:7" ht="30" x14ac:dyDescent="0.2">
      <c r="A2072" s="113" t="s">
        <v>28427</v>
      </c>
      <c r="B2072" s="114" t="s">
        <v>28428</v>
      </c>
      <c r="C2072" s="115" t="s">
        <v>4117</v>
      </c>
      <c r="D2072" s="116">
        <v>153.27000000000001</v>
      </c>
      <c r="E2072" s="116">
        <v>0.52</v>
      </c>
      <c r="F2072" s="116">
        <v>153.79</v>
      </c>
      <c r="G2072" s="100">
        <f t="shared" si="32"/>
        <v>9</v>
      </c>
    </row>
    <row r="2073" spans="1:7" x14ac:dyDescent="0.2">
      <c r="A2073" s="113" t="s">
        <v>4118</v>
      </c>
      <c r="B2073" s="114" t="s">
        <v>4119</v>
      </c>
      <c r="C2073" s="115"/>
      <c r="D2073" s="116"/>
      <c r="E2073" s="116"/>
      <c r="F2073" s="116"/>
      <c r="G2073" s="100">
        <f t="shared" si="32"/>
        <v>5</v>
      </c>
    </row>
    <row r="2074" spans="1:7" x14ac:dyDescent="0.2">
      <c r="A2074" s="113" t="s">
        <v>4120</v>
      </c>
      <c r="B2074" s="114" t="s">
        <v>4121</v>
      </c>
      <c r="C2074" s="115" t="s">
        <v>97</v>
      </c>
      <c r="D2074" s="116">
        <v>210.15</v>
      </c>
      <c r="E2074" s="116">
        <v>10.37</v>
      </c>
      <c r="F2074" s="116">
        <v>220.52</v>
      </c>
      <c r="G2074" s="100">
        <f t="shared" si="32"/>
        <v>9</v>
      </c>
    </row>
    <row r="2075" spans="1:7" x14ac:dyDescent="0.2">
      <c r="A2075" s="113" t="s">
        <v>4122</v>
      </c>
      <c r="B2075" s="114" t="s">
        <v>4123</v>
      </c>
      <c r="C2075" s="115" t="s">
        <v>97</v>
      </c>
      <c r="D2075" s="116">
        <v>215.01</v>
      </c>
      <c r="E2075" s="116">
        <v>10.37</v>
      </c>
      <c r="F2075" s="116">
        <v>225.38</v>
      </c>
      <c r="G2075" s="100">
        <f t="shared" si="32"/>
        <v>9</v>
      </c>
    </row>
    <row r="2076" spans="1:7" x14ac:dyDescent="0.2">
      <c r="A2076" s="113" t="s">
        <v>4124</v>
      </c>
      <c r="B2076" s="114" t="s">
        <v>4125</v>
      </c>
      <c r="C2076" s="115" t="s">
        <v>97</v>
      </c>
      <c r="D2076" s="116">
        <v>243.27</v>
      </c>
      <c r="E2076" s="116">
        <v>10.37</v>
      </c>
      <c r="F2076" s="116">
        <v>253.64</v>
      </c>
      <c r="G2076" s="100">
        <f t="shared" si="32"/>
        <v>9</v>
      </c>
    </row>
    <row r="2077" spans="1:7" x14ac:dyDescent="0.2">
      <c r="A2077" s="113" t="s">
        <v>4126</v>
      </c>
      <c r="B2077" s="114" t="s">
        <v>4127</v>
      </c>
      <c r="C2077" s="115" t="s">
        <v>97</v>
      </c>
      <c r="D2077" s="116">
        <v>277.82</v>
      </c>
      <c r="E2077" s="116">
        <v>10.37</v>
      </c>
      <c r="F2077" s="116">
        <v>288.19</v>
      </c>
      <c r="G2077" s="100">
        <f t="shared" si="32"/>
        <v>9</v>
      </c>
    </row>
    <row r="2078" spans="1:7" x14ac:dyDescent="0.2">
      <c r="A2078" s="113" t="s">
        <v>4128</v>
      </c>
      <c r="B2078" s="114" t="s">
        <v>4129</v>
      </c>
      <c r="C2078" s="115" t="s">
        <v>97</v>
      </c>
      <c r="D2078" s="116">
        <v>331</v>
      </c>
      <c r="E2078" s="116">
        <v>10.37</v>
      </c>
      <c r="F2078" s="116">
        <v>341.37</v>
      </c>
      <c r="G2078" s="100">
        <f t="shared" si="32"/>
        <v>9</v>
      </c>
    </row>
    <row r="2079" spans="1:7" x14ac:dyDescent="0.2">
      <c r="A2079" s="113" t="s">
        <v>4130</v>
      </c>
      <c r="B2079" s="114" t="s">
        <v>4131</v>
      </c>
      <c r="C2079" s="115" t="s">
        <v>97</v>
      </c>
      <c r="D2079" s="116">
        <v>376.06</v>
      </c>
      <c r="E2079" s="116">
        <v>10.37</v>
      </c>
      <c r="F2079" s="116">
        <v>386.43</v>
      </c>
      <c r="G2079" s="100">
        <f t="shared" si="32"/>
        <v>9</v>
      </c>
    </row>
    <row r="2080" spans="1:7" x14ac:dyDescent="0.2">
      <c r="A2080" s="113" t="s">
        <v>4132</v>
      </c>
      <c r="B2080" s="114" t="s">
        <v>4133</v>
      </c>
      <c r="C2080" s="115" t="s">
        <v>97</v>
      </c>
      <c r="D2080" s="116">
        <v>496.75</v>
      </c>
      <c r="E2080" s="116">
        <v>10.37</v>
      </c>
      <c r="F2080" s="116">
        <v>507.12</v>
      </c>
      <c r="G2080" s="100">
        <f t="shared" si="32"/>
        <v>9</v>
      </c>
    </row>
    <row r="2081" spans="1:7" x14ac:dyDescent="0.2">
      <c r="A2081" s="113" t="s">
        <v>4134</v>
      </c>
      <c r="B2081" s="114" t="s">
        <v>4135</v>
      </c>
      <c r="C2081" s="115" t="s">
        <v>97</v>
      </c>
      <c r="D2081" s="116">
        <v>1982.24</v>
      </c>
      <c r="E2081" s="116">
        <v>10.37</v>
      </c>
      <c r="F2081" s="116">
        <v>1992.61</v>
      </c>
      <c r="G2081" s="100">
        <f t="shared" si="32"/>
        <v>9</v>
      </c>
    </row>
    <row r="2082" spans="1:7" x14ac:dyDescent="0.2">
      <c r="A2082" s="113" t="s">
        <v>4136</v>
      </c>
      <c r="B2082" s="114" t="s">
        <v>4137</v>
      </c>
      <c r="C2082" s="115" t="s">
        <v>97</v>
      </c>
      <c r="D2082" s="116">
        <v>280.12</v>
      </c>
      <c r="E2082" s="116">
        <v>10.37</v>
      </c>
      <c r="F2082" s="116">
        <v>290.49</v>
      </c>
      <c r="G2082" s="100">
        <f t="shared" si="32"/>
        <v>9</v>
      </c>
    </row>
    <row r="2083" spans="1:7" x14ac:dyDescent="0.2">
      <c r="A2083" s="113" t="s">
        <v>4138</v>
      </c>
      <c r="B2083" s="114" t="s">
        <v>4139</v>
      </c>
      <c r="C2083" s="115"/>
      <c r="D2083" s="116"/>
      <c r="E2083" s="116"/>
      <c r="F2083" s="116"/>
      <c r="G2083" s="100">
        <f t="shared" si="32"/>
        <v>5</v>
      </c>
    </row>
    <row r="2084" spans="1:7" ht="30" x14ac:dyDescent="0.2">
      <c r="A2084" s="113" t="s">
        <v>4140</v>
      </c>
      <c r="B2084" s="114" t="s">
        <v>4141</v>
      </c>
      <c r="C2084" s="115" t="s">
        <v>97</v>
      </c>
      <c r="D2084" s="116">
        <v>3123.48</v>
      </c>
      <c r="E2084" s="116">
        <v>62.88</v>
      </c>
      <c r="F2084" s="116">
        <v>3186.36</v>
      </c>
      <c r="G2084" s="100">
        <f t="shared" si="32"/>
        <v>9</v>
      </c>
    </row>
    <row r="2085" spans="1:7" ht="30" x14ac:dyDescent="0.2">
      <c r="A2085" s="113" t="s">
        <v>4142</v>
      </c>
      <c r="B2085" s="114" t="s">
        <v>4143</v>
      </c>
      <c r="C2085" s="115" t="s">
        <v>97</v>
      </c>
      <c r="D2085" s="116">
        <v>4187.08</v>
      </c>
      <c r="E2085" s="116">
        <v>62.88</v>
      </c>
      <c r="F2085" s="116">
        <v>4249.96</v>
      </c>
      <c r="G2085" s="100">
        <f t="shared" si="32"/>
        <v>9</v>
      </c>
    </row>
    <row r="2086" spans="1:7" ht="30" x14ac:dyDescent="0.2">
      <c r="A2086" s="113" t="s">
        <v>4144</v>
      </c>
      <c r="B2086" s="114" t="s">
        <v>4145</v>
      </c>
      <c r="C2086" s="115" t="s">
        <v>97</v>
      </c>
      <c r="D2086" s="116">
        <v>2454.4499999999998</v>
      </c>
      <c r="E2086" s="116">
        <v>62.88</v>
      </c>
      <c r="F2086" s="116">
        <v>2517.33</v>
      </c>
      <c r="G2086" s="100">
        <f t="shared" si="32"/>
        <v>9</v>
      </c>
    </row>
    <row r="2087" spans="1:7" x14ac:dyDescent="0.2">
      <c r="A2087" s="113" t="s">
        <v>4146</v>
      </c>
      <c r="B2087" s="114" t="s">
        <v>4147</v>
      </c>
      <c r="C2087" s="115"/>
      <c r="D2087" s="116"/>
      <c r="E2087" s="116"/>
      <c r="F2087" s="116"/>
      <c r="G2087" s="100">
        <f t="shared" si="32"/>
        <v>5</v>
      </c>
    </row>
    <row r="2088" spans="1:7" x14ac:dyDescent="0.2">
      <c r="A2088" s="113" t="s">
        <v>4148</v>
      </c>
      <c r="B2088" s="114" t="s">
        <v>4149</v>
      </c>
      <c r="C2088" s="115" t="s">
        <v>97</v>
      </c>
      <c r="D2088" s="116">
        <v>309.14</v>
      </c>
      <c r="E2088" s="116">
        <v>62.88</v>
      </c>
      <c r="F2088" s="116">
        <v>372.02</v>
      </c>
      <c r="G2088" s="100">
        <f t="shared" si="32"/>
        <v>9</v>
      </c>
    </row>
    <row r="2089" spans="1:7" x14ac:dyDescent="0.2">
      <c r="A2089" s="113" t="s">
        <v>4150</v>
      </c>
      <c r="B2089" s="114" t="s">
        <v>4151</v>
      </c>
      <c r="C2089" s="115" t="s">
        <v>97</v>
      </c>
      <c r="D2089" s="116">
        <v>185.52</v>
      </c>
      <c r="E2089" s="116">
        <v>62.88</v>
      </c>
      <c r="F2089" s="116">
        <v>248.4</v>
      </c>
      <c r="G2089" s="100">
        <f t="shared" si="32"/>
        <v>9</v>
      </c>
    </row>
    <row r="2090" spans="1:7" x14ac:dyDescent="0.2">
      <c r="A2090" s="113" t="s">
        <v>4152</v>
      </c>
      <c r="B2090" s="114" t="s">
        <v>4153</v>
      </c>
      <c r="C2090" s="115" t="s">
        <v>97</v>
      </c>
      <c r="D2090" s="116">
        <v>516.77</v>
      </c>
      <c r="E2090" s="116">
        <v>62.88</v>
      </c>
      <c r="F2090" s="116">
        <v>579.65</v>
      </c>
      <c r="G2090" s="100">
        <f t="shared" si="32"/>
        <v>9</v>
      </c>
    </row>
    <row r="2091" spans="1:7" x14ac:dyDescent="0.2">
      <c r="A2091" s="113" t="s">
        <v>4154</v>
      </c>
      <c r="B2091" s="114" t="s">
        <v>4155</v>
      </c>
      <c r="C2091" s="115" t="s">
        <v>97</v>
      </c>
      <c r="D2091" s="116">
        <v>198.28</v>
      </c>
      <c r="E2091" s="116">
        <v>62.88</v>
      </c>
      <c r="F2091" s="116">
        <v>261.16000000000003</v>
      </c>
      <c r="G2091" s="100">
        <f t="shared" si="32"/>
        <v>9</v>
      </c>
    </row>
    <row r="2092" spans="1:7" x14ac:dyDescent="0.2">
      <c r="A2092" s="113" t="s">
        <v>4156</v>
      </c>
      <c r="B2092" s="114" t="s">
        <v>4157</v>
      </c>
      <c r="C2092" s="115"/>
      <c r="D2092" s="116"/>
      <c r="E2092" s="116"/>
      <c r="F2092" s="116"/>
      <c r="G2092" s="100">
        <f t="shared" si="32"/>
        <v>5</v>
      </c>
    </row>
    <row r="2093" spans="1:7" x14ac:dyDescent="0.2">
      <c r="A2093" s="113" t="s">
        <v>4158</v>
      </c>
      <c r="B2093" s="114" t="s">
        <v>4159</v>
      </c>
      <c r="C2093" s="115" t="s">
        <v>97</v>
      </c>
      <c r="D2093" s="116">
        <v>26.94</v>
      </c>
      <c r="E2093" s="116">
        <v>6.22</v>
      </c>
      <c r="F2093" s="116">
        <v>33.159999999999997</v>
      </c>
      <c r="G2093" s="100">
        <f t="shared" si="32"/>
        <v>9</v>
      </c>
    </row>
    <row r="2094" spans="1:7" x14ac:dyDescent="0.2">
      <c r="A2094" s="113" t="s">
        <v>4160</v>
      </c>
      <c r="B2094" s="114" t="s">
        <v>4161</v>
      </c>
      <c r="C2094" s="115" t="s">
        <v>97</v>
      </c>
      <c r="D2094" s="116">
        <v>29.62</v>
      </c>
      <c r="E2094" s="116">
        <v>2.0699999999999998</v>
      </c>
      <c r="F2094" s="116">
        <v>31.69</v>
      </c>
      <c r="G2094" s="100">
        <f t="shared" si="32"/>
        <v>9</v>
      </c>
    </row>
    <row r="2095" spans="1:7" x14ac:dyDescent="0.2">
      <c r="A2095" s="113" t="s">
        <v>4162</v>
      </c>
      <c r="B2095" s="114" t="s">
        <v>4163</v>
      </c>
      <c r="C2095" s="115" t="s">
        <v>97</v>
      </c>
      <c r="D2095" s="116">
        <v>21.54</v>
      </c>
      <c r="E2095" s="116">
        <v>6.22</v>
      </c>
      <c r="F2095" s="116">
        <v>27.76</v>
      </c>
      <c r="G2095" s="100">
        <f t="shared" si="32"/>
        <v>9</v>
      </c>
    </row>
    <row r="2096" spans="1:7" ht="30" x14ac:dyDescent="0.2">
      <c r="A2096" s="113" t="s">
        <v>4164</v>
      </c>
      <c r="B2096" s="114" t="s">
        <v>4165</v>
      </c>
      <c r="C2096" s="115" t="s">
        <v>97</v>
      </c>
      <c r="D2096" s="116"/>
      <c r="E2096" s="116">
        <v>20.74</v>
      </c>
      <c r="F2096" s="116">
        <v>20.74</v>
      </c>
      <c r="G2096" s="100">
        <f t="shared" si="32"/>
        <v>9</v>
      </c>
    </row>
    <row r="2097" spans="1:7" x14ac:dyDescent="0.2">
      <c r="A2097" s="113" t="s">
        <v>4166</v>
      </c>
      <c r="B2097" s="114" t="s">
        <v>4167</v>
      </c>
      <c r="C2097" s="115" t="s">
        <v>149</v>
      </c>
      <c r="D2097" s="116"/>
      <c r="E2097" s="116">
        <v>29.17</v>
      </c>
      <c r="F2097" s="116">
        <v>29.17</v>
      </c>
      <c r="G2097" s="100">
        <f t="shared" si="32"/>
        <v>9</v>
      </c>
    </row>
    <row r="2098" spans="1:7" ht="30" x14ac:dyDescent="0.2">
      <c r="A2098" s="113" t="s">
        <v>4168</v>
      </c>
      <c r="B2098" s="114" t="s">
        <v>4169</v>
      </c>
      <c r="C2098" s="115" t="s">
        <v>149</v>
      </c>
      <c r="D2098" s="116"/>
      <c r="E2098" s="116">
        <v>58.34</v>
      </c>
      <c r="F2098" s="116">
        <v>58.34</v>
      </c>
      <c r="G2098" s="100">
        <f t="shared" si="32"/>
        <v>9</v>
      </c>
    </row>
    <row r="2099" spans="1:7" ht="30" x14ac:dyDescent="0.2">
      <c r="A2099" s="113" t="s">
        <v>4170</v>
      </c>
      <c r="B2099" s="114" t="s">
        <v>4171</v>
      </c>
      <c r="C2099" s="115" t="s">
        <v>97</v>
      </c>
      <c r="D2099" s="116">
        <v>1028.3699999999999</v>
      </c>
      <c r="E2099" s="116">
        <v>1.69</v>
      </c>
      <c r="F2099" s="116">
        <v>1030.06</v>
      </c>
      <c r="G2099" s="100">
        <f t="shared" si="32"/>
        <v>9</v>
      </c>
    </row>
    <row r="2100" spans="1:7" x14ac:dyDescent="0.2">
      <c r="A2100" s="113" t="s">
        <v>4172</v>
      </c>
      <c r="B2100" s="114" t="s">
        <v>4173</v>
      </c>
      <c r="C2100" s="115" t="s">
        <v>97</v>
      </c>
      <c r="D2100" s="116">
        <v>163.74</v>
      </c>
      <c r="E2100" s="116">
        <v>4.22</v>
      </c>
      <c r="F2100" s="116">
        <v>167.96</v>
      </c>
      <c r="G2100" s="100">
        <f t="shared" si="32"/>
        <v>9</v>
      </c>
    </row>
    <row r="2101" spans="1:7" x14ac:dyDescent="0.2">
      <c r="A2101" s="113" t="s">
        <v>4174</v>
      </c>
      <c r="B2101" s="114" t="s">
        <v>4175</v>
      </c>
      <c r="C2101" s="115" t="s">
        <v>149</v>
      </c>
      <c r="D2101" s="116">
        <v>536.23</v>
      </c>
      <c r="E2101" s="116">
        <v>29.17</v>
      </c>
      <c r="F2101" s="116">
        <v>565.4</v>
      </c>
      <c r="G2101" s="100">
        <f t="shared" si="32"/>
        <v>9</v>
      </c>
    </row>
    <row r="2102" spans="1:7" ht="30" x14ac:dyDescent="0.2">
      <c r="A2102" s="113" t="s">
        <v>4176</v>
      </c>
      <c r="B2102" s="114" t="s">
        <v>4177</v>
      </c>
      <c r="C2102" s="115" t="s">
        <v>97</v>
      </c>
      <c r="D2102" s="116">
        <v>7223.35</v>
      </c>
      <c r="E2102" s="116">
        <v>46.67</v>
      </c>
      <c r="F2102" s="116">
        <v>7270.02</v>
      </c>
      <c r="G2102" s="100">
        <f t="shared" si="32"/>
        <v>9</v>
      </c>
    </row>
    <row r="2103" spans="1:7" ht="30" x14ac:dyDescent="0.2">
      <c r="A2103" s="113" t="s">
        <v>4178</v>
      </c>
      <c r="B2103" s="114" t="s">
        <v>28429</v>
      </c>
      <c r="C2103" s="115" t="s">
        <v>97</v>
      </c>
      <c r="D2103" s="116">
        <v>15802.68</v>
      </c>
      <c r="E2103" s="116">
        <v>46.67</v>
      </c>
      <c r="F2103" s="116">
        <v>15849.35</v>
      </c>
      <c r="G2103" s="100">
        <f t="shared" si="32"/>
        <v>9</v>
      </c>
    </row>
    <row r="2104" spans="1:7" ht="30" x14ac:dyDescent="0.2">
      <c r="A2104" s="113" t="s">
        <v>4179</v>
      </c>
      <c r="B2104" s="114" t="s">
        <v>4180</v>
      </c>
      <c r="C2104" s="115" t="s">
        <v>97</v>
      </c>
      <c r="D2104" s="116">
        <v>28302.52</v>
      </c>
      <c r="E2104" s="116">
        <v>46.67</v>
      </c>
      <c r="F2104" s="116">
        <v>28349.19</v>
      </c>
      <c r="G2104" s="100">
        <f t="shared" si="32"/>
        <v>9</v>
      </c>
    </row>
    <row r="2105" spans="1:7" x14ac:dyDescent="0.2">
      <c r="A2105" s="113" t="s">
        <v>4181</v>
      </c>
      <c r="B2105" s="114" t="s">
        <v>4182</v>
      </c>
      <c r="C2105" s="115" t="s">
        <v>97</v>
      </c>
      <c r="D2105" s="116">
        <v>563.5</v>
      </c>
      <c r="E2105" s="116">
        <v>20.74</v>
      </c>
      <c r="F2105" s="116">
        <v>584.24</v>
      </c>
      <c r="G2105" s="100">
        <f t="shared" si="32"/>
        <v>9</v>
      </c>
    </row>
    <row r="2106" spans="1:7" x14ac:dyDescent="0.2">
      <c r="A2106" s="113" t="s">
        <v>4183</v>
      </c>
      <c r="B2106" s="114" t="s">
        <v>4184</v>
      </c>
      <c r="C2106" s="115"/>
      <c r="D2106" s="116"/>
      <c r="E2106" s="116"/>
      <c r="F2106" s="116"/>
      <c r="G2106" s="100">
        <f t="shared" si="32"/>
        <v>5</v>
      </c>
    </row>
    <row r="2107" spans="1:7" ht="30" x14ac:dyDescent="0.2">
      <c r="A2107" s="113" t="s">
        <v>4185</v>
      </c>
      <c r="B2107" s="114" t="s">
        <v>4186</v>
      </c>
      <c r="C2107" s="115" t="s">
        <v>97</v>
      </c>
      <c r="D2107" s="116">
        <v>940.82</v>
      </c>
      <c r="E2107" s="116">
        <v>20.74</v>
      </c>
      <c r="F2107" s="116">
        <v>961.56</v>
      </c>
      <c r="G2107" s="100">
        <f t="shared" si="32"/>
        <v>9</v>
      </c>
    </row>
    <row r="2108" spans="1:7" x14ac:dyDescent="0.2">
      <c r="A2108" s="113" t="s">
        <v>4187</v>
      </c>
      <c r="B2108" s="114" t="s">
        <v>4188</v>
      </c>
      <c r="C2108" s="115"/>
      <c r="D2108" s="116"/>
      <c r="E2108" s="116"/>
      <c r="F2108" s="116"/>
      <c r="G2108" s="100">
        <f t="shared" si="32"/>
        <v>5</v>
      </c>
    </row>
    <row r="2109" spans="1:7" x14ac:dyDescent="0.2">
      <c r="A2109" s="113" t="s">
        <v>4189</v>
      </c>
      <c r="B2109" s="114" t="s">
        <v>28430</v>
      </c>
      <c r="C2109" s="115" t="s">
        <v>97</v>
      </c>
      <c r="D2109" s="116">
        <v>381.93</v>
      </c>
      <c r="E2109" s="116">
        <v>62.88</v>
      </c>
      <c r="F2109" s="116">
        <v>444.81</v>
      </c>
      <c r="G2109" s="100">
        <f t="shared" si="32"/>
        <v>9</v>
      </c>
    </row>
    <row r="2110" spans="1:7" x14ac:dyDescent="0.2">
      <c r="A2110" s="113" t="s">
        <v>4190</v>
      </c>
      <c r="B2110" s="114" t="s">
        <v>4191</v>
      </c>
      <c r="C2110" s="115"/>
      <c r="D2110" s="116"/>
      <c r="E2110" s="116"/>
      <c r="F2110" s="116"/>
      <c r="G2110" s="100">
        <f t="shared" si="32"/>
        <v>5</v>
      </c>
    </row>
    <row r="2111" spans="1:7" ht="30" x14ac:dyDescent="0.2">
      <c r="A2111" s="113" t="s">
        <v>4192</v>
      </c>
      <c r="B2111" s="114" t="s">
        <v>28431</v>
      </c>
      <c r="C2111" s="115" t="s">
        <v>97</v>
      </c>
      <c r="D2111" s="116">
        <v>53.78</v>
      </c>
      <c r="E2111" s="116">
        <v>23.63</v>
      </c>
      <c r="F2111" s="116">
        <v>77.41</v>
      </c>
      <c r="G2111" s="100">
        <f t="shared" si="32"/>
        <v>9</v>
      </c>
    </row>
    <row r="2112" spans="1:7" ht="30" x14ac:dyDescent="0.2">
      <c r="A2112" s="113" t="s">
        <v>4193</v>
      </c>
      <c r="B2112" s="114" t="s">
        <v>28432</v>
      </c>
      <c r="C2112" s="115" t="s">
        <v>97</v>
      </c>
      <c r="D2112" s="116">
        <v>201.65</v>
      </c>
      <c r="E2112" s="116">
        <v>23.63</v>
      </c>
      <c r="F2112" s="116">
        <v>225.28</v>
      </c>
      <c r="G2112" s="100">
        <f t="shared" si="32"/>
        <v>9</v>
      </c>
    </row>
    <row r="2113" spans="1:7" ht="45" x14ac:dyDescent="0.2">
      <c r="A2113" s="113" t="s">
        <v>4194</v>
      </c>
      <c r="B2113" s="114" t="s">
        <v>4195</v>
      </c>
      <c r="C2113" s="115" t="s">
        <v>97</v>
      </c>
      <c r="D2113" s="116">
        <v>674.91</v>
      </c>
      <c r="E2113" s="116">
        <v>26.21</v>
      </c>
      <c r="F2113" s="116">
        <v>701.12</v>
      </c>
      <c r="G2113" s="100">
        <f t="shared" si="32"/>
        <v>9</v>
      </c>
    </row>
    <row r="2114" spans="1:7" ht="45" x14ac:dyDescent="0.2">
      <c r="A2114" s="113" t="s">
        <v>4196</v>
      </c>
      <c r="B2114" s="114" t="s">
        <v>4197</v>
      </c>
      <c r="C2114" s="115" t="s">
        <v>97</v>
      </c>
      <c r="D2114" s="116">
        <v>7285.48</v>
      </c>
      <c r="E2114" s="116">
        <v>26.21</v>
      </c>
      <c r="F2114" s="116">
        <v>7311.69</v>
      </c>
      <c r="G2114" s="100">
        <f t="shared" si="32"/>
        <v>9</v>
      </c>
    </row>
    <row r="2115" spans="1:7" ht="45" x14ac:dyDescent="0.2">
      <c r="A2115" s="113" t="s">
        <v>4198</v>
      </c>
      <c r="B2115" s="114" t="s">
        <v>4199</v>
      </c>
      <c r="C2115" s="115" t="s">
        <v>97</v>
      </c>
      <c r="D2115" s="116">
        <v>2593.87</v>
      </c>
      <c r="E2115" s="116">
        <v>26.21</v>
      </c>
      <c r="F2115" s="116">
        <v>2620.08</v>
      </c>
      <c r="G2115" s="100">
        <f t="shared" si="32"/>
        <v>9</v>
      </c>
    </row>
    <row r="2116" spans="1:7" ht="45" x14ac:dyDescent="0.2">
      <c r="A2116" s="113" t="s">
        <v>4200</v>
      </c>
      <c r="B2116" s="114" t="s">
        <v>4201</v>
      </c>
      <c r="C2116" s="115" t="s">
        <v>97</v>
      </c>
      <c r="D2116" s="116">
        <v>828.81</v>
      </c>
      <c r="E2116" s="116">
        <v>26.21</v>
      </c>
      <c r="F2116" s="116">
        <v>855.02</v>
      </c>
      <c r="G2116" s="100">
        <f t="shared" si="32"/>
        <v>9</v>
      </c>
    </row>
    <row r="2117" spans="1:7" x14ac:dyDescent="0.2">
      <c r="A2117" s="113" t="s">
        <v>4202</v>
      </c>
      <c r="B2117" s="114" t="s">
        <v>4203</v>
      </c>
      <c r="C2117" s="115"/>
      <c r="D2117" s="116"/>
      <c r="E2117" s="116"/>
      <c r="F2117" s="116"/>
      <c r="G2117" s="100">
        <f t="shared" si="32"/>
        <v>5</v>
      </c>
    </row>
    <row r="2118" spans="1:7" ht="30" x14ac:dyDescent="0.2">
      <c r="A2118" s="113" t="s">
        <v>4204</v>
      </c>
      <c r="B2118" s="114" t="s">
        <v>4205</v>
      </c>
      <c r="C2118" s="115" t="s">
        <v>97</v>
      </c>
      <c r="D2118" s="116">
        <v>525.88</v>
      </c>
      <c r="E2118" s="116">
        <v>68.489999999999995</v>
      </c>
      <c r="F2118" s="116">
        <v>594.37</v>
      </c>
      <c r="G2118" s="100">
        <f t="shared" si="32"/>
        <v>9</v>
      </c>
    </row>
    <row r="2119" spans="1:7" ht="30" x14ac:dyDescent="0.2">
      <c r="A2119" s="113" t="s">
        <v>4206</v>
      </c>
      <c r="B2119" s="114" t="s">
        <v>4207</v>
      </c>
      <c r="C2119" s="115" t="s">
        <v>97</v>
      </c>
      <c r="D2119" s="116">
        <v>501.28</v>
      </c>
      <c r="E2119" s="116">
        <v>68.489999999999995</v>
      </c>
      <c r="F2119" s="116">
        <v>569.77</v>
      </c>
      <c r="G2119" s="100">
        <f t="shared" si="32"/>
        <v>9</v>
      </c>
    </row>
    <row r="2120" spans="1:7" ht="30" x14ac:dyDescent="0.2">
      <c r="A2120" s="113" t="s">
        <v>4208</v>
      </c>
      <c r="B2120" s="114" t="s">
        <v>4209</v>
      </c>
      <c r="C2120" s="115" t="s">
        <v>97</v>
      </c>
      <c r="D2120" s="116">
        <v>545.02</v>
      </c>
      <c r="E2120" s="116">
        <v>68.489999999999995</v>
      </c>
      <c r="F2120" s="116">
        <v>613.51</v>
      </c>
      <c r="G2120" s="100">
        <f t="shared" si="32"/>
        <v>9</v>
      </c>
    </row>
    <row r="2121" spans="1:7" ht="30" x14ac:dyDescent="0.2">
      <c r="A2121" s="113" t="s">
        <v>4210</v>
      </c>
      <c r="B2121" s="114" t="s">
        <v>4211</v>
      </c>
      <c r="C2121" s="115" t="s">
        <v>97</v>
      </c>
      <c r="D2121" s="116">
        <v>436.16</v>
      </c>
      <c r="E2121" s="116">
        <v>68.489999999999995</v>
      </c>
      <c r="F2121" s="116">
        <v>504.65</v>
      </c>
      <c r="G2121" s="100">
        <f t="shared" si="32"/>
        <v>9</v>
      </c>
    </row>
    <row r="2122" spans="1:7" ht="30" x14ac:dyDescent="0.2">
      <c r="A2122" s="113" t="s">
        <v>4212</v>
      </c>
      <c r="B2122" s="114" t="s">
        <v>4213</v>
      </c>
      <c r="C2122" s="115" t="s">
        <v>97</v>
      </c>
      <c r="D2122" s="116">
        <v>668.34</v>
      </c>
      <c r="E2122" s="116">
        <v>68.489999999999995</v>
      </c>
      <c r="F2122" s="116">
        <v>736.83</v>
      </c>
      <c r="G2122" s="100">
        <f t="shared" ref="G2122:G2185" si="33">LEN(A2122)</f>
        <v>9</v>
      </c>
    </row>
    <row r="2123" spans="1:7" ht="30" x14ac:dyDescent="0.2">
      <c r="A2123" s="113" t="s">
        <v>4214</v>
      </c>
      <c r="B2123" s="114" t="s">
        <v>4215</v>
      </c>
      <c r="C2123" s="115" t="s">
        <v>393</v>
      </c>
      <c r="D2123" s="116">
        <v>33147.54</v>
      </c>
      <c r="E2123" s="116">
        <v>95.5</v>
      </c>
      <c r="F2123" s="116">
        <v>33243.040000000001</v>
      </c>
      <c r="G2123" s="100">
        <f t="shared" si="33"/>
        <v>9</v>
      </c>
    </row>
    <row r="2124" spans="1:7" ht="30" x14ac:dyDescent="0.2">
      <c r="A2124" s="113" t="s">
        <v>4216</v>
      </c>
      <c r="B2124" s="114" t="s">
        <v>4217</v>
      </c>
      <c r="C2124" s="115"/>
      <c r="D2124" s="116"/>
      <c r="E2124" s="116"/>
      <c r="F2124" s="116"/>
      <c r="G2124" s="100">
        <f t="shared" si="33"/>
        <v>2</v>
      </c>
    </row>
    <row r="2125" spans="1:7" x14ac:dyDescent="0.2">
      <c r="A2125" s="113" t="s">
        <v>4218</v>
      </c>
      <c r="B2125" s="114" t="s">
        <v>4219</v>
      </c>
      <c r="C2125" s="115"/>
      <c r="D2125" s="116"/>
      <c r="E2125" s="116"/>
      <c r="F2125" s="116"/>
      <c r="G2125" s="100">
        <f t="shared" si="33"/>
        <v>5</v>
      </c>
    </row>
    <row r="2126" spans="1:7" x14ac:dyDescent="0.2">
      <c r="A2126" s="113" t="s">
        <v>4220</v>
      </c>
      <c r="B2126" s="114" t="s">
        <v>4221</v>
      </c>
      <c r="C2126" s="115" t="s">
        <v>205</v>
      </c>
      <c r="D2126" s="116">
        <v>6.38</v>
      </c>
      <c r="E2126" s="116">
        <v>20.74</v>
      </c>
      <c r="F2126" s="116">
        <v>27.12</v>
      </c>
      <c r="G2126" s="100">
        <f t="shared" si="33"/>
        <v>9</v>
      </c>
    </row>
    <row r="2127" spans="1:7" x14ac:dyDescent="0.2">
      <c r="A2127" s="113" t="s">
        <v>4222</v>
      </c>
      <c r="B2127" s="114" t="s">
        <v>4223</v>
      </c>
      <c r="C2127" s="115" t="s">
        <v>205</v>
      </c>
      <c r="D2127" s="116">
        <v>9.52</v>
      </c>
      <c r="E2127" s="116">
        <v>24.88</v>
      </c>
      <c r="F2127" s="116">
        <v>34.4</v>
      </c>
      <c r="G2127" s="100">
        <f t="shared" si="33"/>
        <v>9</v>
      </c>
    </row>
    <row r="2128" spans="1:7" x14ac:dyDescent="0.2">
      <c r="A2128" s="113" t="s">
        <v>4224</v>
      </c>
      <c r="B2128" s="114" t="s">
        <v>4225</v>
      </c>
      <c r="C2128" s="115" t="s">
        <v>205</v>
      </c>
      <c r="D2128" s="116">
        <v>13.97</v>
      </c>
      <c r="E2128" s="116">
        <v>29.03</v>
      </c>
      <c r="F2128" s="116">
        <v>43</v>
      </c>
      <c r="G2128" s="100">
        <f t="shared" si="33"/>
        <v>9</v>
      </c>
    </row>
    <row r="2129" spans="1:7" x14ac:dyDescent="0.2">
      <c r="A2129" s="113" t="s">
        <v>4226</v>
      </c>
      <c r="B2129" s="114" t="s">
        <v>4227</v>
      </c>
      <c r="C2129" s="115" t="s">
        <v>205</v>
      </c>
      <c r="D2129" s="116">
        <v>16.46</v>
      </c>
      <c r="E2129" s="116">
        <v>33.18</v>
      </c>
      <c r="F2129" s="116">
        <v>49.64</v>
      </c>
      <c r="G2129" s="100">
        <f t="shared" si="33"/>
        <v>9</v>
      </c>
    </row>
    <row r="2130" spans="1:7" x14ac:dyDescent="0.2">
      <c r="A2130" s="113" t="s">
        <v>4228</v>
      </c>
      <c r="B2130" s="114" t="s">
        <v>4229</v>
      </c>
      <c r="C2130" s="115" t="s">
        <v>205</v>
      </c>
      <c r="D2130" s="116">
        <v>21.6</v>
      </c>
      <c r="E2130" s="116">
        <v>37.32</v>
      </c>
      <c r="F2130" s="116">
        <v>58.92</v>
      </c>
      <c r="G2130" s="100">
        <f t="shared" si="33"/>
        <v>9</v>
      </c>
    </row>
    <row r="2131" spans="1:7" x14ac:dyDescent="0.2">
      <c r="A2131" s="113" t="s">
        <v>4230</v>
      </c>
      <c r="B2131" s="114" t="s">
        <v>4231</v>
      </c>
      <c r="C2131" s="115" t="s">
        <v>205</v>
      </c>
      <c r="D2131" s="116">
        <v>34.630000000000003</v>
      </c>
      <c r="E2131" s="116">
        <v>41.47</v>
      </c>
      <c r="F2131" s="116">
        <v>76.099999999999994</v>
      </c>
      <c r="G2131" s="100">
        <f t="shared" si="33"/>
        <v>9</v>
      </c>
    </row>
    <row r="2132" spans="1:7" x14ac:dyDescent="0.2">
      <c r="A2132" s="113" t="s">
        <v>4232</v>
      </c>
      <c r="B2132" s="114" t="s">
        <v>4233</v>
      </c>
      <c r="C2132" s="115" t="s">
        <v>205</v>
      </c>
      <c r="D2132" s="116">
        <v>44.36</v>
      </c>
      <c r="E2132" s="116">
        <v>45.62</v>
      </c>
      <c r="F2132" s="116">
        <v>89.98</v>
      </c>
      <c r="G2132" s="100">
        <f t="shared" si="33"/>
        <v>9</v>
      </c>
    </row>
    <row r="2133" spans="1:7" x14ac:dyDescent="0.2">
      <c r="A2133" s="113" t="s">
        <v>4234</v>
      </c>
      <c r="B2133" s="114" t="s">
        <v>4235</v>
      </c>
      <c r="C2133" s="115" t="s">
        <v>205</v>
      </c>
      <c r="D2133" s="116">
        <v>73.3</v>
      </c>
      <c r="E2133" s="116">
        <v>53.91</v>
      </c>
      <c r="F2133" s="116">
        <v>127.21</v>
      </c>
      <c r="G2133" s="100">
        <f t="shared" si="33"/>
        <v>9</v>
      </c>
    </row>
    <row r="2134" spans="1:7" ht="30" x14ac:dyDescent="0.2">
      <c r="A2134" s="113" t="s">
        <v>4236</v>
      </c>
      <c r="B2134" s="114" t="s">
        <v>4237</v>
      </c>
      <c r="C2134" s="115"/>
      <c r="D2134" s="116"/>
      <c r="E2134" s="116"/>
      <c r="F2134" s="116"/>
      <c r="G2134" s="100">
        <f t="shared" si="33"/>
        <v>5</v>
      </c>
    </row>
    <row r="2135" spans="1:7" x14ac:dyDescent="0.2">
      <c r="A2135" s="113" t="s">
        <v>4238</v>
      </c>
      <c r="B2135" s="114" t="s">
        <v>4239</v>
      </c>
      <c r="C2135" s="115" t="s">
        <v>205</v>
      </c>
      <c r="D2135" s="116">
        <v>8.8800000000000008</v>
      </c>
      <c r="E2135" s="116">
        <v>24.88</v>
      </c>
      <c r="F2135" s="116">
        <v>33.76</v>
      </c>
      <c r="G2135" s="100">
        <f t="shared" si="33"/>
        <v>9</v>
      </c>
    </row>
    <row r="2136" spans="1:7" x14ac:dyDescent="0.2">
      <c r="A2136" s="113" t="s">
        <v>4240</v>
      </c>
      <c r="B2136" s="114" t="s">
        <v>4241</v>
      </c>
      <c r="C2136" s="115" t="s">
        <v>205</v>
      </c>
      <c r="D2136" s="116">
        <v>12.39</v>
      </c>
      <c r="E2136" s="116">
        <v>29.03</v>
      </c>
      <c r="F2136" s="116">
        <v>41.42</v>
      </c>
      <c r="G2136" s="100">
        <f t="shared" si="33"/>
        <v>9</v>
      </c>
    </row>
    <row r="2137" spans="1:7" x14ac:dyDescent="0.2">
      <c r="A2137" s="113" t="s">
        <v>4242</v>
      </c>
      <c r="B2137" s="114" t="s">
        <v>4243</v>
      </c>
      <c r="C2137" s="115" t="s">
        <v>205</v>
      </c>
      <c r="D2137" s="116">
        <v>21.76</v>
      </c>
      <c r="E2137" s="116">
        <v>33.18</v>
      </c>
      <c r="F2137" s="116">
        <v>54.94</v>
      </c>
      <c r="G2137" s="100">
        <f t="shared" si="33"/>
        <v>9</v>
      </c>
    </row>
    <row r="2138" spans="1:7" x14ac:dyDescent="0.2">
      <c r="A2138" s="113" t="s">
        <v>4244</v>
      </c>
      <c r="B2138" s="114" t="s">
        <v>4245</v>
      </c>
      <c r="C2138" s="115" t="s">
        <v>205</v>
      </c>
      <c r="D2138" s="116">
        <v>22.83</v>
      </c>
      <c r="E2138" s="116">
        <v>37.32</v>
      </c>
      <c r="F2138" s="116">
        <v>60.15</v>
      </c>
      <c r="G2138" s="100">
        <f t="shared" si="33"/>
        <v>9</v>
      </c>
    </row>
    <row r="2139" spans="1:7" x14ac:dyDescent="0.2">
      <c r="A2139" s="113" t="s">
        <v>4246</v>
      </c>
      <c r="B2139" s="114" t="s">
        <v>4247</v>
      </c>
      <c r="C2139" s="115" t="s">
        <v>205</v>
      </c>
      <c r="D2139" s="116">
        <v>30.61</v>
      </c>
      <c r="E2139" s="116">
        <v>41.47</v>
      </c>
      <c r="F2139" s="116">
        <v>72.08</v>
      </c>
      <c r="G2139" s="100">
        <f t="shared" si="33"/>
        <v>9</v>
      </c>
    </row>
    <row r="2140" spans="1:7" x14ac:dyDescent="0.2">
      <c r="A2140" s="113" t="s">
        <v>4248</v>
      </c>
      <c r="B2140" s="114" t="s">
        <v>4249</v>
      </c>
      <c r="C2140" s="115" t="s">
        <v>205</v>
      </c>
      <c r="D2140" s="116">
        <v>44.97</v>
      </c>
      <c r="E2140" s="116">
        <v>49.76</v>
      </c>
      <c r="F2140" s="116">
        <v>94.73</v>
      </c>
      <c r="G2140" s="100">
        <f t="shared" si="33"/>
        <v>9</v>
      </c>
    </row>
    <row r="2141" spans="1:7" x14ac:dyDescent="0.2">
      <c r="A2141" s="113" t="s">
        <v>4250</v>
      </c>
      <c r="B2141" s="114" t="s">
        <v>4251</v>
      </c>
      <c r="C2141" s="115" t="s">
        <v>205</v>
      </c>
      <c r="D2141" s="116">
        <v>61.71</v>
      </c>
      <c r="E2141" s="116">
        <v>62.21</v>
      </c>
      <c r="F2141" s="116">
        <v>123.92</v>
      </c>
      <c r="G2141" s="100">
        <f t="shared" si="33"/>
        <v>9</v>
      </c>
    </row>
    <row r="2142" spans="1:7" x14ac:dyDescent="0.2">
      <c r="A2142" s="113" t="s">
        <v>4252</v>
      </c>
      <c r="B2142" s="114" t="s">
        <v>4253</v>
      </c>
      <c r="C2142" s="115" t="s">
        <v>205</v>
      </c>
      <c r="D2142" s="116">
        <v>90.57</v>
      </c>
      <c r="E2142" s="116">
        <v>74.650000000000006</v>
      </c>
      <c r="F2142" s="116">
        <v>165.22</v>
      </c>
      <c r="G2142" s="100">
        <f t="shared" si="33"/>
        <v>9</v>
      </c>
    </row>
    <row r="2143" spans="1:7" ht="30" x14ac:dyDescent="0.2">
      <c r="A2143" s="113" t="s">
        <v>4254</v>
      </c>
      <c r="B2143" s="114" t="s">
        <v>4255</v>
      </c>
      <c r="C2143" s="115"/>
      <c r="D2143" s="116"/>
      <c r="E2143" s="116"/>
      <c r="F2143" s="116"/>
      <c r="G2143" s="100">
        <f t="shared" si="33"/>
        <v>5</v>
      </c>
    </row>
    <row r="2144" spans="1:7" ht="30" x14ac:dyDescent="0.2">
      <c r="A2144" s="113" t="s">
        <v>4256</v>
      </c>
      <c r="B2144" s="114" t="s">
        <v>4257</v>
      </c>
      <c r="C2144" s="115" t="s">
        <v>205</v>
      </c>
      <c r="D2144" s="116">
        <v>23.5</v>
      </c>
      <c r="E2144" s="116">
        <v>24.88</v>
      </c>
      <c r="F2144" s="116">
        <v>48.38</v>
      </c>
      <c r="G2144" s="100">
        <f t="shared" si="33"/>
        <v>9</v>
      </c>
    </row>
    <row r="2145" spans="1:7" ht="30" x14ac:dyDescent="0.2">
      <c r="A2145" s="113" t="s">
        <v>4258</v>
      </c>
      <c r="B2145" s="114" t="s">
        <v>4259</v>
      </c>
      <c r="C2145" s="115" t="s">
        <v>205</v>
      </c>
      <c r="D2145" s="116">
        <v>29.85</v>
      </c>
      <c r="E2145" s="116">
        <v>29.03</v>
      </c>
      <c r="F2145" s="116">
        <v>58.88</v>
      </c>
      <c r="G2145" s="100">
        <f t="shared" si="33"/>
        <v>9</v>
      </c>
    </row>
    <row r="2146" spans="1:7" ht="30" x14ac:dyDescent="0.2">
      <c r="A2146" s="113" t="s">
        <v>4260</v>
      </c>
      <c r="B2146" s="114" t="s">
        <v>4261</v>
      </c>
      <c r="C2146" s="115" t="s">
        <v>205</v>
      </c>
      <c r="D2146" s="116">
        <v>44.57</v>
      </c>
      <c r="E2146" s="116">
        <v>33.18</v>
      </c>
      <c r="F2146" s="116">
        <v>77.75</v>
      </c>
      <c r="G2146" s="100">
        <f t="shared" si="33"/>
        <v>9</v>
      </c>
    </row>
    <row r="2147" spans="1:7" ht="30" x14ac:dyDescent="0.2">
      <c r="A2147" s="113" t="s">
        <v>4262</v>
      </c>
      <c r="B2147" s="114" t="s">
        <v>4263</v>
      </c>
      <c r="C2147" s="115" t="s">
        <v>205</v>
      </c>
      <c r="D2147" s="116">
        <v>54.06</v>
      </c>
      <c r="E2147" s="116">
        <v>37.32</v>
      </c>
      <c r="F2147" s="116">
        <v>91.38</v>
      </c>
      <c r="G2147" s="100">
        <f t="shared" si="33"/>
        <v>9</v>
      </c>
    </row>
    <row r="2148" spans="1:7" ht="30" x14ac:dyDescent="0.2">
      <c r="A2148" s="113" t="s">
        <v>4264</v>
      </c>
      <c r="B2148" s="114" t="s">
        <v>4265</v>
      </c>
      <c r="C2148" s="115" t="s">
        <v>205</v>
      </c>
      <c r="D2148" s="116">
        <v>69.150000000000006</v>
      </c>
      <c r="E2148" s="116">
        <v>41.47</v>
      </c>
      <c r="F2148" s="116">
        <v>110.62</v>
      </c>
      <c r="G2148" s="100">
        <f t="shared" si="33"/>
        <v>9</v>
      </c>
    </row>
    <row r="2149" spans="1:7" ht="30" x14ac:dyDescent="0.2">
      <c r="A2149" s="113" t="s">
        <v>4266</v>
      </c>
      <c r="B2149" s="114" t="s">
        <v>4267</v>
      </c>
      <c r="C2149" s="115" t="s">
        <v>205</v>
      </c>
      <c r="D2149" s="116">
        <v>98.67</v>
      </c>
      <c r="E2149" s="116">
        <v>49.76</v>
      </c>
      <c r="F2149" s="116">
        <v>148.43</v>
      </c>
      <c r="G2149" s="100">
        <f t="shared" si="33"/>
        <v>9</v>
      </c>
    </row>
    <row r="2150" spans="1:7" ht="30" x14ac:dyDescent="0.2">
      <c r="A2150" s="113" t="s">
        <v>4268</v>
      </c>
      <c r="B2150" s="114" t="s">
        <v>4269</v>
      </c>
      <c r="C2150" s="115" t="s">
        <v>205</v>
      </c>
      <c r="D2150" s="116">
        <v>115.65</v>
      </c>
      <c r="E2150" s="116">
        <v>62.21</v>
      </c>
      <c r="F2150" s="116">
        <v>177.86</v>
      </c>
      <c r="G2150" s="100">
        <f t="shared" si="33"/>
        <v>9</v>
      </c>
    </row>
    <row r="2151" spans="1:7" ht="30" x14ac:dyDescent="0.2">
      <c r="A2151" s="113" t="s">
        <v>4270</v>
      </c>
      <c r="B2151" s="114" t="s">
        <v>4271</v>
      </c>
      <c r="C2151" s="115" t="s">
        <v>205</v>
      </c>
      <c r="D2151" s="116">
        <v>136.08000000000001</v>
      </c>
      <c r="E2151" s="116">
        <v>74.650000000000006</v>
      </c>
      <c r="F2151" s="116">
        <v>210.73</v>
      </c>
      <c r="G2151" s="100">
        <f t="shared" si="33"/>
        <v>9</v>
      </c>
    </row>
    <row r="2152" spans="1:7" ht="30" x14ac:dyDescent="0.2">
      <c r="A2152" s="113" t="s">
        <v>4272</v>
      </c>
      <c r="B2152" s="114" t="s">
        <v>4273</v>
      </c>
      <c r="C2152" s="115"/>
      <c r="D2152" s="116"/>
      <c r="E2152" s="116"/>
      <c r="F2152" s="116"/>
      <c r="G2152" s="100">
        <f t="shared" si="33"/>
        <v>5</v>
      </c>
    </row>
    <row r="2153" spans="1:7" ht="30" x14ac:dyDescent="0.2">
      <c r="A2153" s="113" t="s">
        <v>4274</v>
      </c>
      <c r="B2153" s="114" t="s">
        <v>4275</v>
      </c>
      <c r="C2153" s="115" t="s">
        <v>205</v>
      </c>
      <c r="D2153" s="116">
        <v>21.62</v>
      </c>
      <c r="E2153" s="116">
        <v>20.74</v>
      </c>
      <c r="F2153" s="116">
        <v>42.36</v>
      </c>
      <c r="G2153" s="100">
        <f t="shared" si="33"/>
        <v>9</v>
      </c>
    </row>
    <row r="2154" spans="1:7" ht="30" x14ac:dyDescent="0.2">
      <c r="A2154" s="113" t="s">
        <v>4276</v>
      </c>
      <c r="B2154" s="114" t="s">
        <v>4277</v>
      </c>
      <c r="C2154" s="115" t="s">
        <v>205</v>
      </c>
      <c r="D2154" s="116">
        <v>28.08</v>
      </c>
      <c r="E2154" s="116">
        <v>24.88</v>
      </c>
      <c r="F2154" s="116">
        <v>52.96</v>
      </c>
      <c r="G2154" s="100">
        <f t="shared" si="33"/>
        <v>9</v>
      </c>
    </row>
    <row r="2155" spans="1:7" ht="30" x14ac:dyDescent="0.2">
      <c r="A2155" s="113" t="s">
        <v>4278</v>
      </c>
      <c r="B2155" s="114" t="s">
        <v>4279</v>
      </c>
      <c r="C2155" s="115" t="s">
        <v>205</v>
      </c>
      <c r="D2155" s="116">
        <v>35.33</v>
      </c>
      <c r="E2155" s="116">
        <v>29.03</v>
      </c>
      <c r="F2155" s="116">
        <v>64.36</v>
      </c>
      <c r="G2155" s="100">
        <f t="shared" si="33"/>
        <v>9</v>
      </c>
    </row>
    <row r="2156" spans="1:7" ht="30" x14ac:dyDescent="0.2">
      <c r="A2156" s="113" t="s">
        <v>4280</v>
      </c>
      <c r="B2156" s="114" t="s">
        <v>4281</v>
      </c>
      <c r="C2156" s="115" t="s">
        <v>205</v>
      </c>
      <c r="D2156" s="116">
        <v>52.02</v>
      </c>
      <c r="E2156" s="116">
        <v>33.18</v>
      </c>
      <c r="F2156" s="116">
        <v>85.2</v>
      </c>
      <c r="G2156" s="100">
        <f t="shared" si="33"/>
        <v>9</v>
      </c>
    </row>
    <row r="2157" spans="1:7" ht="30" x14ac:dyDescent="0.2">
      <c r="A2157" s="113" t="s">
        <v>4282</v>
      </c>
      <c r="B2157" s="114" t="s">
        <v>4283</v>
      </c>
      <c r="C2157" s="115" t="s">
        <v>205</v>
      </c>
      <c r="D2157" s="116">
        <v>58.95</v>
      </c>
      <c r="E2157" s="116">
        <v>37.32</v>
      </c>
      <c r="F2157" s="116">
        <v>96.27</v>
      </c>
      <c r="G2157" s="100">
        <f t="shared" si="33"/>
        <v>9</v>
      </c>
    </row>
    <row r="2158" spans="1:7" ht="30" x14ac:dyDescent="0.2">
      <c r="A2158" s="113" t="s">
        <v>4284</v>
      </c>
      <c r="B2158" s="114" t="s">
        <v>4285</v>
      </c>
      <c r="C2158" s="115" t="s">
        <v>205</v>
      </c>
      <c r="D2158" s="116">
        <v>78.83</v>
      </c>
      <c r="E2158" s="116">
        <v>41.47</v>
      </c>
      <c r="F2158" s="116">
        <v>120.3</v>
      </c>
      <c r="G2158" s="100">
        <f t="shared" si="33"/>
        <v>9</v>
      </c>
    </row>
    <row r="2159" spans="1:7" ht="30" x14ac:dyDescent="0.2">
      <c r="A2159" s="113" t="s">
        <v>4286</v>
      </c>
      <c r="B2159" s="114" t="s">
        <v>4287</v>
      </c>
      <c r="C2159" s="115" t="s">
        <v>205</v>
      </c>
      <c r="D2159" s="116">
        <v>121.65</v>
      </c>
      <c r="E2159" s="116">
        <v>49.76</v>
      </c>
      <c r="F2159" s="116">
        <v>171.41</v>
      </c>
      <c r="G2159" s="100">
        <f t="shared" si="33"/>
        <v>9</v>
      </c>
    </row>
    <row r="2160" spans="1:7" ht="30" x14ac:dyDescent="0.2">
      <c r="A2160" s="113" t="s">
        <v>4288</v>
      </c>
      <c r="B2160" s="114" t="s">
        <v>4289</v>
      </c>
      <c r="C2160" s="115" t="s">
        <v>205</v>
      </c>
      <c r="D2160" s="116">
        <v>145.81</v>
      </c>
      <c r="E2160" s="116">
        <v>62.21</v>
      </c>
      <c r="F2160" s="116">
        <v>208.02</v>
      </c>
      <c r="G2160" s="100">
        <f t="shared" si="33"/>
        <v>9</v>
      </c>
    </row>
    <row r="2161" spans="1:7" ht="30" x14ac:dyDescent="0.2">
      <c r="A2161" s="113" t="s">
        <v>4290</v>
      </c>
      <c r="B2161" s="114" t="s">
        <v>4291</v>
      </c>
      <c r="C2161" s="115" t="s">
        <v>205</v>
      </c>
      <c r="D2161" s="116">
        <v>194.01</v>
      </c>
      <c r="E2161" s="116">
        <v>74.650000000000006</v>
      </c>
      <c r="F2161" s="116">
        <v>268.66000000000003</v>
      </c>
      <c r="G2161" s="100">
        <f t="shared" si="33"/>
        <v>9</v>
      </c>
    </row>
    <row r="2162" spans="1:7" x14ac:dyDescent="0.2">
      <c r="A2162" s="113" t="s">
        <v>4292</v>
      </c>
      <c r="B2162" s="114" t="s">
        <v>4293</v>
      </c>
      <c r="C2162" s="115"/>
      <c r="D2162" s="116"/>
      <c r="E2162" s="116"/>
      <c r="F2162" s="116"/>
      <c r="G2162" s="100">
        <f t="shared" si="33"/>
        <v>5</v>
      </c>
    </row>
    <row r="2163" spans="1:7" x14ac:dyDescent="0.2">
      <c r="A2163" s="113" t="s">
        <v>4294</v>
      </c>
      <c r="B2163" s="114" t="s">
        <v>4295</v>
      </c>
      <c r="C2163" s="115" t="s">
        <v>393</v>
      </c>
      <c r="D2163" s="116">
        <v>9.23</v>
      </c>
      <c r="E2163" s="116">
        <v>10.37</v>
      </c>
      <c r="F2163" s="116">
        <v>19.600000000000001</v>
      </c>
      <c r="G2163" s="100">
        <f t="shared" si="33"/>
        <v>9</v>
      </c>
    </row>
    <row r="2164" spans="1:7" x14ac:dyDescent="0.2">
      <c r="A2164" s="113" t="s">
        <v>4296</v>
      </c>
      <c r="B2164" s="114" t="s">
        <v>4297</v>
      </c>
      <c r="C2164" s="115" t="s">
        <v>205</v>
      </c>
      <c r="D2164" s="116">
        <v>6.79</v>
      </c>
      <c r="E2164" s="116">
        <v>2.0699999999999998</v>
      </c>
      <c r="F2164" s="116">
        <v>8.86</v>
      </c>
      <c r="G2164" s="100">
        <f t="shared" si="33"/>
        <v>9</v>
      </c>
    </row>
    <row r="2165" spans="1:7" x14ac:dyDescent="0.2">
      <c r="A2165" s="113" t="s">
        <v>4298</v>
      </c>
      <c r="B2165" s="114" t="s">
        <v>4299</v>
      </c>
      <c r="C2165" s="115" t="s">
        <v>97</v>
      </c>
      <c r="D2165" s="116">
        <v>1.21</v>
      </c>
      <c r="E2165" s="116">
        <v>6.22</v>
      </c>
      <c r="F2165" s="116">
        <v>7.43</v>
      </c>
      <c r="G2165" s="100">
        <f t="shared" si="33"/>
        <v>9</v>
      </c>
    </row>
    <row r="2166" spans="1:7" x14ac:dyDescent="0.2">
      <c r="A2166" s="113" t="s">
        <v>4300</v>
      </c>
      <c r="B2166" s="114" t="s">
        <v>4301</v>
      </c>
      <c r="C2166" s="115" t="s">
        <v>97</v>
      </c>
      <c r="D2166" s="116">
        <v>3.33</v>
      </c>
      <c r="E2166" s="116">
        <v>7.45</v>
      </c>
      <c r="F2166" s="116">
        <v>10.78</v>
      </c>
      <c r="G2166" s="100">
        <f t="shared" si="33"/>
        <v>9</v>
      </c>
    </row>
    <row r="2167" spans="1:7" x14ac:dyDescent="0.2">
      <c r="A2167" s="113" t="s">
        <v>4302</v>
      </c>
      <c r="B2167" s="114" t="s">
        <v>4303</v>
      </c>
      <c r="C2167" s="115" t="s">
        <v>97</v>
      </c>
      <c r="D2167" s="116">
        <v>2.4</v>
      </c>
      <c r="E2167" s="116">
        <v>7.45</v>
      </c>
      <c r="F2167" s="116">
        <v>9.85</v>
      </c>
      <c r="G2167" s="100">
        <f t="shared" si="33"/>
        <v>9</v>
      </c>
    </row>
    <row r="2168" spans="1:7" x14ac:dyDescent="0.2">
      <c r="A2168" s="113" t="s">
        <v>4304</v>
      </c>
      <c r="B2168" s="114" t="s">
        <v>4305</v>
      </c>
      <c r="C2168" s="115" t="s">
        <v>97</v>
      </c>
      <c r="D2168" s="116">
        <v>2.78</v>
      </c>
      <c r="E2168" s="116">
        <v>6.22</v>
      </c>
      <c r="F2168" s="116">
        <v>9</v>
      </c>
      <c r="G2168" s="100">
        <f t="shared" si="33"/>
        <v>9</v>
      </c>
    </row>
    <row r="2169" spans="1:7" x14ac:dyDescent="0.2">
      <c r="A2169" s="113" t="s">
        <v>4306</v>
      </c>
      <c r="B2169" s="114" t="s">
        <v>4307</v>
      </c>
      <c r="C2169" s="115" t="s">
        <v>205</v>
      </c>
      <c r="D2169" s="116">
        <v>5.59</v>
      </c>
      <c r="E2169" s="116">
        <v>12.44</v>
      </c>
      <c r="F2169" s="116">
        <v>18.03</v>
      </c>
      <c r="G2169" s="100">
        <f t="shared" si="33"/>
        <v>9</v>
      </c>
    </row>
    <row r="2170" spans="1:7" x14ac:dyDescent="0.2">
      <c r="A2170" s="113" t="s">
        <v>4308</v>
      </c>
      <c r="B2170" s="114" t="s">
        <v>4309</v>
      </c>
      <c r="C2170" s="115" t="s">
        <v>205</v>
      </c>
      <c r="D2170" s="116">
        <v>9.2100000000000009</v>
      </c>
      <c r="E2170" s="116">
        <v>5.83</v>
      </c>
      <c r="F2170" s="116">
        <v>15.04</v>
      </c>
      <c r="G2170" s="100">
        <f t="shared" si="33"/>
        <v>9</v>
      </c>
    </row>
    <row r="2171" spans="1:7" x14ac:dyDescent="0.2">
      <c r="A2171" s="113" t="s">
        <v>4310</v>
      </c>
      <c r="B2171" s="114" t="s">
        <v>4311</v>
      </c>
      <c r="C2171" s="115" t="s">
        <v>205</v>
      </c>
      <c r="D2171" s="116">
        <v>5.62</v>
      </c>
      <c r="E2171" s="116">
        <v>5.83</v>
      </c>
      <c r="F2171" s="116">
        <v>11.45</v>
      </c>
      <c r="G2171" s="100">
        <f t="shared" si="33"/>
        <v>9</v>
      </c>
    </row>
    <row r="2172" spans="1:7" x14ac:dyDescent="0.2">
      <c r="A2172" s="113" t="s">
        <v>4312</v>
      </c>
      <c r="B2172" s="114" t="s">
        <v>4313</v>
      </c>
      <c r="C2172" s="115" t="s">
        <v>205</v>
      </c>
      <c r="D2172" s="116">
        <v>9.8000000000000007</v>
      </c>
      <c r="E2172" s="116">
        <v>5.83</v>
      </c>
      <c r="F2172" s="116">
        <v>15.63</v>
      </c>
      <c r="G2172" s="100">
        <f t="shared" si="33"/>
        <v>9</v>
      </c>
    </row>
    <row r="2173" spans="1:7" ht="30" x14ac:dyDescent="0.2">
      <c r="A2173" s="113" t="s">
        <v>4314</v>
      </c>
      <c r="B2173" s="114" t="s">
        <v>4315</v>
      </c>
      <c r="C2173" s="115" t="s">
        <v>205</v>
      </c>
      <c r="D2173" s="116">
        <v>47.05</v>
      </c>
      <c r="E2173" s="116">
        <v>10.37</v>
      </c>
      <c r="F2173" s="116">
        <v>57.42</v>
      </c>
      <c r="G2173" s="100">
        <f t="shared" si="33"/>
        <v>9</v>
      </c>
    </row>
    <row r="2174" spans="1:7" ht="30" x14ac:dyDescent="0.2">
      <c r="A2174" s="113" t="s">
        <v>4316</v>
      </c>
      <c r="B2174" s="114" t="s">
        <v>4317</v>
      </c>
      <c r="C2174" s="115" t="s">
        <v>205</v>
      </c>
      <c r="D2174" s="116">
        <v>86.36</v>
      </c>
      <c r="E2174" s="116">
        <v>10.37</v>
      </c>
      <c r="F2174" s="116">
        <v>96.73</v>
      </c>
      <c r="G2174" s="100">
        <f t="shared" si="33"/>
        <v>9</v>
      </c>
    </row>
    <row r="2175" spans="1:7" x14ac:dyDescent="0.2">
      <c r="A2175" s="113" t="s">
        <v>4318</v>
      </c>
      <c r="B2175" s="114" t="s">
        <v>4319</v>
      </c>
      <c r="C2175" s="115" t="s">
        <v>205</v>
      </c>
      <c r="D2175" s="116">
        <v>47.29</v>
      </c>
      <c r="E2175" s="116">
        <v>10.37</v>
      </c>
      <c r="F2175" s="116">
        <v>57.66</v>
      </c>
      <c r="G2175" s="100">
        <f t="shared" si="33"/>
        <v>9</v>
      </c>
    </row>
    <row r="2176" spans="1:7" ht="30" x14ac:dyDescent="0.2">
      <c r="A2176" s="113" t="s">
        <v>4320</v>
      </c>
      <c r="B2176" s="114" t="s">
        <v>4321</v>
      </c>
      <c r="C2176" s="115" t="s">
        <v>205</v>
      </c>
      <c r="D2176" s="116">
        <v>69.489999999999995</v>
      </c>
      <c r="E2176" s="116">
        <v>12.44</v>
      </c>
      <c r="F2176" s="116">
        <v>81.93</v>
      </c>
      <c r="G2176" s="100">
        <f t="shared" si="33"/>
        <v>9</v>
      </c>
    </row>
    <row r="2177" spans="1:7" ht="30" x14ac:dyDescent="0.2">
      <c r="A2177" s="113" t="s">
        <v>4322</v>
      </c>
      <c r="B2177" s="114" t="s">
        <v>4323</v>
      </c>
      <c r="C2177" s="115" t="s">
        <v>205</v>
      </c>
      <c r="D2177" s="116">
        <v>107.33</v>
      </c>
      <c r="E2177" s="116">
        <v>14.51</v>
      </c>
      <c r="F2177" s="116">
        <v>121.84</v>
      </c>
      <c r="G2177" s="100">
        <f t="shared" si="33"/>
        <v>9</v>
      </c>
    </row>
    <row r="2178" spans="1:7" ht="30" x14ac:dyDescent="0.2">
      <c r="A2178" s="113" t="s">
        <v>4324</v>
      </c>
      <c r="B2178" s="114" t="s">
        <v>4325</v>
      </c>
      <c r="C2178" s="115" t="s">
        <v>205</v>
      </c>
      <c r="D2178" s="116">
        <v>127.79</v>
      </c>
      <c r="E2178" s="116">
        <v>16.59</v>
      </c>
      <c r="F2178" s="116">
        <v>144.38</v>
      </c>
      <c r="G2178" s="100">
        <f t="shared" si="33"/>
        <v>9</v>
      </c>
    </row>
    <row r="2179" spans="1:7" ht="30" x14ac:dyDescent="0.2">
      <c r="A2179" s="113" t="s">
        <v>4326</v>
      </c>
      <c r="B2179" s="114" t="s">
        <v>4327</v>
      </c>
      <c r="C2179" s="115" t="s">
        <v>97</v>
      </c>
      <c r="D2179" s="116">
        <v>10.23</v>
      </c>
      <c r="E2179" s="116">
        <v>1.69</v>
      </c>
      <c r="F2179" s="116">
        <v>11.92</v>
      </c>
      <c r="G2179" s="100">
        <f t="shared" si="33"/>
        <v>9</v>
      </c>
    </row>
    <row r="2180" spans="1:7" ht="30" x14ac:dyDescent="0.2">
      <c r="A2180" s="113" t="s">
        <v>4328</v>
      </c>
      <c r="B2180" s="114" t="s">
        <v>4329</v>
      </c>
      <c r="C2180" s="115" t="s">
        <v>97</v>
      </c>
      <c r="D2180" s="116">
        <v>11.62</v>
      </c>
      <c r="E2180" s="116">
        <v>1.69</v>
      </c>
      <c r="F2180" s="116">
        <v>13.31</v>
      </c>
      <c r="G2180" s="100">
        <f t="shared" si="33"/>
        <v>9</v>
      </c>
    </row>
    <row r="2181" spans="1:7" ht="30" x14ac:dyDescent="0.2">
      <c r="A2181" s="113" t="s">
        <v>4330</v>
      </c>
      <c r="B2181" s="114" t="s">
        <v>4331</v>
      </c>
      <c r="C2181" s="115" t="s">
        <v>97</v>
      </c>
      <c r="D2181" s="116">
        <v>11.44</v>
      </c>
      <c r="E2181" s="116">
        <v>1.69</v>
      </c>
      <c r="F2181" s="116">
        <v>13.13</v>
      </c>
      <c r="G2181" s="100">
        <f t="shared" si="33"/>
        <v>9</v>
      </c>
    </row>
    <row r="2182" spans="1:7" x14ac:dyDescent="0.2">
      <c r="A2182" s="113" t="s">
        <v>8075</v>
      </c>
      <c r="B2182" s="114" t="s">
        <v>8076</v>
      </c>
      <c r="C2182" s="115" t="s">
        <v>97</v>
      </c>
      <c r="D2182" s="116">
        <v>10.72</v>
      </c>
      <c r="E2182" s="116">
        <v>4.1500000000000004</v>
      </c>
      <c r="F2182" s="116">
        <v>14.87</v>
      </c>
      <c r="G2182" s="100">
        <f t="shared" si="33"/>
        <v>9</v>
      </c>
    </row>
    <row r="2183" spans="1:7" x14ac:dyDescent="0.2">
      <c r="A2183" s="113" t="s">
        <v>8077</v>
      </c>
      <c r="B2183" s="114" t="s">
        <v>8078</v>
      </c>
      <c r="C2183" s="115" t="s">
        <v>97</v>
      </c>
      <c r="D2183" s="116">
        <v>10.17</v>
      </c>
      <c r="E2183" s="116">
        <v>4.1500000000000004</v>
      </c>
      <c r="F2183" s="116">
        <v>14.32</v>
      </c>
      <c r="G2183" s="100">
        <f t="shared" si="33"/>
        <v>9</v>
      </c>
    </row>
    <row r="2184" spans="1:7" x14ac:dyDescent="0.2">
      <c r="A2184" s="113" t="s">
        <v>4332</v>
      </c>
      <c r="B2184" s="114" t="s">
        <v>4333</v>
      </c>
      <c r="C2184" s="115"/>
      <c r="D2184" s="116"/>
      <c r="E2184" s="116"/>
      <c r="F2184" s="116"/>
      <c r="G2184" s="100">
        <f t="shared" si="33"/>
        <v>5</v>
      </c>
    </row>
    <row r="2185" spans="1:7" x14ac:dyDescent="0.2">
      <c r="A2185" s="113" t="s">
        <v>4334</v>
      </c>
      <c r="B2185" s="114" t="s">
        <v>4335</v>
      </c>
      <c r="C2185" s="115" t="s">
        <v>205</v>
      </c>
      <c r="D2185" s="116">
        <v>49.09</v>
      </c>
      <c r="E2185" s="116">
        <v>12.44</v>
      </c>
      <c r="F2185" s="116">
        <v>61.53</v>
      </c>
      <c r="G2185" s="100">
        <f t="shared" si="33"/>
        <v>9</v>
      </c>
    </row>
    <row r="2186" spans="1:7" x14ac:dyDescent="0.2">
      <c r="A2186" s="113" t="s">
        <v>4336</v>
      </c>
      <c r="B2186" s="114" t="s">
        <v>4337</v>
      </c>
      <c r="C2186" s="115" t="s">
        <v>205</v>
      </c>
      <c r="D2186" s="116">
        <v>68.510000000000005</v>
      </c>
      <c r="E2186" s="116">
        <v>12.44</v>
      </c>
      <c r="F2186" s="116">
        <v>80.95</v>
      </c>
      <c r="G2186" s="100">
        <f t="shared" ref="G2186:G2249" si="34">LEN(A2186)</f>
        <v>9</v>
      </c>
    </row>
    <row r="2187" spans="1:7" ht="30" x14ac:dyDescent="0.2">
      <c r="A2187" s="113" t="s">
        <v>4338</v>
      </c>
      <c r="B2187" s="114" t="s">
        <v>4339</v>
      </c>
      <c r="C2187" s="115" t="s">
        <v>97</v>
      </c>
      <c r="D2187" s="116">
        <v>51.53</v>
      </c>
      <c r="E2187" s="116">
        <v>12.86</v>
      </c>
      <c r="F2187" s="116">
        <v>64.39</v>
      </c>
      <c r="G2187" s="100">
        <f t="shared" si="34"/>
        <v>9</v>
      </c>
    </row>
    <row r="2188" spans="1:7" ht="30" x14ac:dyDescent="0.2">
      <c r="A2188" s="113" t="s">
        <v>4340</v>
      </c>
      <c r="B2188" s="114" t="s">
        <v>4341</v>
      </c>
      <c r="C2188" s="115" t="s">
        <v>97</v>
      </c>
      <c r="D2188" s="116">
        <v>143.54</v>
      </c>
      <c r="E2188" s="116">
        <v>24.88</v>
      </c>
      <c r="F2188" s="116">
        <v>168.42</v>
      </c>
      <c r="G2188" s="100">
        <f t="shared" si="34"/>
        <v>9</v>
      </c>
    </row>
    <row r="2189" spans="1:7" ht="30" x14ac:dyDescent="0.2">
      <c r="A2189" s="113" t="s">
        <v>4342</v>
      </c>
      <c r="B2189" s="114" t="s">
        <v>4343</v>
      </c>
      <c r="C2189" s="115" t="s">
        <v>97</v>
      </c>
      <c r="D2189" s="116">
        <v>241.67</v>
      </c>
      <c r="E2189" s="116">
        <v>24.88</v>
      </c>
      <c r="F2189" s="116">
        <v>266.55</v>
      </c>
      <c r="G2189" s="100">
        <f t="shared" si="34"/>
        <v>9</v>
      </c>
    </row>
    <row r="2190" spans="1:7" ht="30" x14ac:dyDescent="0.2">
      <c r="A2190" s="113" t="s">
        <v>4344</v>
      </c>
      <c r="B2190" s="114" t="s">
        <v>4345</v>
      </c>
      <c r="C2190" s="115" t="s">
        <v>97</v>
      </c>
      <c r="D2190" s="116">
        <v>188.11</v>
      </c>
      <c r="E2190" s="116">
        <v>7.91</v>
      </c>
      <c r="F2190" s="116">
        <v>196.02</v>
      </c>
      <c r="G2190" s="100">
        <f t="shared" si="34"/>
        <v>9</v>
      </c>
    </row>
    <row r="2191" spans="1:7" ht="30" x14ac:dyDescent="0.2">
      <c r="A2191" s="113" t="s">
        <v>4346</v>
      </c>
      <c r="B2191" s="114" t="s">
        <v>4347</v>
      </c>
      <c r="C2191" s="115" t="s">
        <v>97</v>
      </c>
      <c r="D2191" s="116">
        <v>223.56</v>
      </c>
      <c r="E2191" s="116">
        <v>7.91</v>
      </c>
      <c r="F2191" s="116">
        <v>231.47</v>
      </c>
      <c r="G2191" s="100">
        <f t="shared" si="34"/>
        <v>9</v>
      </c>
    </row>
    <row r="2192" spans="1:7" ht="30" x14ac:dyDescent="0.2">
      <c r="A2192" s="113" t="s">
        <v>4348</v>
      </c>
      <c r="B2192" s="114" t="s">
        <v>4349</v>
      </c>
      <c r="C2192" s="115" t="s">
        <v>97</v>
      </c>
      <c r="D2192" s="116">
        <v>363.65</v>
      </c>
      <c r="E2192" s="116">
        <v>7.91</v>
      </c>
      <c r="F2192" s="116">
        <v>371.56</v>
      </c>
      <c r="G2192" s="100">
        <f t="shared" si="34"/>
        <v>9</v>
      </c>
    </row>
    <row r="2193" spans="1:7" x14ac:dyDescent="0.2">
      <c r="A2193" s="113" t="s">
        <v>4350</v>
      </c>
      <c r="B2193" s="114" t="s">
        <v>4351</v>
      </c>
      <c r="C2193" s="115" t="s">
        <v>97</v>
      </c>
      <c r="D2193" s="116">
        <v>9.8800000000000008</v>
      </c>
      <c r="E2193" s="116">
        <v>0.84</v>
      </c>
      <c r="F2193" s="116">
        <v>10.72</v>
      </c>
      <c r="G2193" s="100">
        <f t="shared" si="34"/>
        <v>9</v>
      </c>
    </row>
    <row r="2194" spans="1:7" x14ac:dyDescent="0.2">
      <c r="A2194" s="113" t="s">
        <v>4352</v>
      </c>
      <c r="B2194" s="114" t="s">
        <v>4353</v>
      </c>
      <c r="C2194" s="115"/>
      <c r="D2194" s="116"/>
      <c r="E2194" s="116"/>
      <c r="F2194" s="116"/>
      <c r="G2194" s="100">
        <f t="shared" si="34"/>
        <v>5</v>
      </c>
    </row>
    <row r="2195" spans="1:7" ht="30" x14ac:dyDescent="0.2">
      <c r="A2195" s="113" t="s">
        <v>4354</v>
      </c>
      <c r="B2195" s="114" t="s">
        <v>4355</v>
      </c>
      <c r="C2195" s="115" t="s">
        <v>205</v>
      </c>
      <c r="D2195" s="116">
        <v>259.49</v>
      </c>
      <c r="E2195" s="116">
        <v>12.44</v>
      </c>
      <c r="F2195" s="116">
        <v>271.93</v>
      </c>
      <c r="G2195" s="100">
        <f t="shared" si="34"/>
        <v>9</v>
      </c>
    </row>
    <row r="2196" spans="1:7" ht="30" x14ac:dyDescent="0.2">
      <c r="A2196" s="113" t="s">
        <v>4356</v>
      </c>
      <c r="B2196" s="114" t="s">
        <v>4357</v>
      </c>
      <c r="C2196" s="115" t="s">
        <v>205</v>
      </c>
      <c r="D2196" s="116">
        <v>292.2</v>
      </c>
      <c r="E2196" s="116">
        <v>12.44</v>
      </c>
      <c r="F2196" s="116">
        <v>304.64</v>
      </c>
      <c r="G2196" s="100">
        <f t="shared" si="34"/>
        <v>9</v>
      </c>
    </row>
    <row r="2197" spans="1:7" ht="30" x14ac:dyDescent="0.2">
      <c r="A2197" s="113" t="s">
        <v>4358</v>
      </c>
      <c r="B2197" s="114" t="s">
        <v>4359</v>
      </c>
      <c r="C2197" s="115" t="s">
        <v>205</v>
      </c>
      <c r="D2197" s="116">
        <v>344.23</v>
      </c>
      <c r="E2197" s="116">
        <v>12.44</v>
      </c>
      <c r="F2197" s="116">
        <v>356.67</v>
      </c>
      <c r="G2197" s="100">
        <f t="shared" si="34"/>
        <v>9</v>
      </c>
    </row>
    <row r="2198" spans="1:7" ht="30" x14ac:dyDescent="0.2">
      <c r="A2198" s="113" t="s">
        <v>4360</v>
      </c>
      <c r="B2198" s="114" t="s">
        <v>4361</v>
      </c>
      <c r="C2198" s="115" t="s">
        <v>205</v>
      </c>
      <c r="D2198" s="116">
        <v>317.41000000000003</v>
      </c>
      <c r="E2198" s="116">
        <v>12.44</v>
      </c>
      <c r="F2198" s="116">
        <v>329.85</v>
      </c>
      <c r="G2198" s="100">
        <f t="shared" si="34"/>
        <v>9</v>
      </c>
    </row>
    <row r="2199" spans="1:7" ht="30" x14ac:dyDescent="0.2">
      <c r="A2199" s="113" t="s">
        <v>4362</v>
      </c>
      <c r="B2199" s="114" t="s">
        <v>4363</v>
      </c>
      <c r="C2199" s="115" t="s">
        <v>205</v>
      </c>
      <c r="D2199" s="116">
        <v>396.2</v>
      </c>
      <c r="E2199" s="116">
        <v>12.44</v>
      </c>
      <c r="F2199" s="116">
        <v>408.64</v>
      </c>
      <c r="G2199" s="100">
        <f t="shared" si="34"/>
        <v>9</v>
      </c>
    </row>
    <row r="2200" spans="1:7" x14ac:dyDescent="0.2">
      <c r="A2200" s="113" t="s">
        <v>4364</v>
      </c>
      <c r="B2200" s="114" t="s">
        <v>4365</v>
      </c>
      <c r="C2200" s="115"/>
      <c r="D2200" s="116"/>
      <c r="E2200" s="116"/>
      <c r="F2200" s="116"/>
      <c r="G2200" s="100">
        <f t="shared" si="34"/>
        <v>5</v>
      </c>
    </row>
    <row r="2201" spans="1:7" ht="30" x14ac:dyDescent="0.2">
      <c r="A2201" s="113" t="s">
        <v>4366</v>
      </c>
      <c r="B2201" s="114" t="s">
        <v>4367</v>
      </c>
      <c r="C2201" s="115" t="s">
        <v>205</v>
      </c>
      <c r="D2201" s="116">
        <v>7.98</v>
      </c>
      <c r="E2201" s="116">
        <v>1.65</v>
      </c>
      <c r="F2201" s="116">
        <v>9.6300000000000008</v>
      </c>
      <c r="G2201" s="100">
        <f t="shared" si="34"/>
        <v>9</v>
      </c>
    </row>
    <row r="2202" spans="1:7" ht="30" x14ac:dyDescent="0.2">
      <c r="A2202" s="113" t="s">
        <v>4368</v>
      </c>
      <c r="B2202" s="114" t="s">
        <v>4369</v>
      </c>
      <c r="C2202" s="115" t="s">
        <v>205</v>
      </c>
      <c r="D2202" s="116">
        <v>9.98</v>
      </c>
      <c r="E2202" s="116">
        <v>1.65</v>
      </c>
      <c r="F2202" s="116">
        <v>11.63</v>
      </c>
      <c r="G2202" s="100">
        <f t="shared" si="34"/>
        <v>9</v>
      </c>
    </row>
    <row r="2203" spans="1:7" ht="30" x14ac:dyDescent="0.2">
      <c r="A2203" s="113" t="s">
        <v>4370</v>
      </c>
      <c r="B2203" s="114" t="s">
        <v>4371</v>
      </c>
      <c r="C2203" s="115" t="s">
        <v>205</v>
      </c>
      <c r="D2203" s="116">
        <v>12.59</v>
      </c>
      <c r="E2203" s="116">
        <v>1.65</v>
      </c>
      <c r="F2203" s="116">
        <v>14.24</v>
      </c>
      <c r="G2203" s="100">
        <f t="shared" si="34"/>
        <v>9</v>
      </c>
    </row>
    <row r="2204" spans="1:7" ht="30" x14ac:dyDescent="0.2">
      <c r="A2204" s="113" t="s">
        <v>4372</v>
      </c>
      <c r="B2204" s="114" t="s">
        <v>4373</v>
      </c>
      <c r="C2204" s="115" t="s">
        <v>205</v>
      </c>
      <c r="D2204" s="116">
        <v>20.309999999999999</v>
      </c>
      <c r="E2204" s="116">
        <v>1.65</v>
      </c>
      <c r="F2204" s="116">
        <v>21.96</v>
      </c>
      <c r="G2204" s="100">
        <f t="shared" si="34"/>
        <v>9</v>
      </c>
    </row>
    <row r="2205" spans="1:7" ht="30" x14ac:dyDescent="0.2">
      <c r="A2205" s="113" t="s">
        <v>4374</v>
      </c>
      <c r="B2205" s="114" t="s">
        <v>4375</v>
      </c>
      <c r="C2205" s="115" t="s">
        <v>205</v>
      </c>
      <c r="D2205" s="116">
        <v>27.87</v>
      </c>
      <c r="E2205" s="116">
        <v>1.65</v>
      </c>
      <c r="F2205" s="116">
        <v>29.52</v>
      </c>
      <c r="G2205" s="100">
        <f t="shared" si="34"/>
        <v>9</v>
      </c>
    </row>
    <row r="2206" spans="1:7" ht="30" x14ac:dyDescent="0.2">
      <c r="A2206" s="113" t="s">
        <v>4376</v>
      </c>
      <c r="B2206" s="114" t="s">
        <v>4377</v>
      </c>
      <c r="C2206" s="115" t="s">
        <v>205</v>
      </c>
      <c r="D2206" s="116">
        <v>41.45</v>
      </c>
      <c r="E2206" s="116">
        <v>1.65</v>
      </c>
      <c r="F2206" s="116">
        <v>43.1</v>
      </c>
      <c r="G2206" s="100">
        <f t="shared" si="34"/>
        <v>9</v>
      </c>
    </row>
    <row r="2207" spans="1:7" ht="30" x14ac:dyDescent="0.2">
      <c r="A2207" s="113" t="s">
        <v>4378</v>
      </c>
      <c r="B2207" s="114" t="s">
        <v>4379</v>
      </c>
      <c r="C2207" s="115" t="s">
        <v>205</v>
      </c>
      <c r="D2207" s="116">
        <v>62.54</v>
      </c>
      <c r="E2207" s="116">
        <v>1.65</v>
      </c>
      <c r="F2207" s="116">
        <v>64.19</v>
      </c>
      <c r="G2207" s="100">
        <f t="shared" si="34"/>
        <v>9</v>
      </c>
    </row>
    <row r="2208" spans="1:7" x14ac:dyDescent="0.2">
      <c r="A2208" s="113" t="s">
        <v>4380</v>
      </c>
      <c r="B2208" s="114" t="s">
        <v>4381</v>
      </c>
      <c r="C2208" s="115"/>
      <c r="D2208" s="116"/>
      <c r="E2208" s="116"/>
      <c r="F2208" s="116"/>
      <c r="G2208" s="100">
        <f t="shared" si="34"/>
        <v>5</v>
      </c>
    </row>
    <row r="2209" spans="1:7" x14ac:dyDescent="0.2">
      <c r="A2209" s="113" t="s">
        <v>4382</v>
      </c>
      <c r="B2209" s="114" t="s">
        <v>4383</v>
      </c>
      <c r="C2209" s="115" t="s">
        <v>205</v>
      </c>
      <c r="D2209" s="116">
        <v>8.24</v>
      </c>
      <c r="E2209" s="116">
        <v>14.59</v>
      </c>
      <c r="F2209" s="116">
        <v>22.83</v>
      </c>
      <c r="G2209" s="100">
        <f t="shared" si="34"/>
        <v>9</v>
      </c>
    </row>
    <row r="2210" spans="1:7" x14ac:dyDescent="0.2">
      <c r="A2210" s="113" t="s">
        <v>4384</v>
      </c>
      <c r="B2210" s="114" t="s">
        <v>4385</v>
      </c>
      <c r="C2210" s="115" t="s">
        <v>205</v>
      </c>
      <c r="D2210" s="116">
        <v>15.57</v>
      </c>
      <c r="E2210" s="116">
        <v>14.59</v>
      </c>
      <c r="F2210" s="116">
        <v>30.16</v>
      </c>
      <c r="G2210" s="100">
        <f t="shared" si="34"/>
        <v>9</v>
      </c>
    </row>
    <row r="2211" spans="1:7" x14ac:dyDescent="0.2">
      <c r="A2211" s="113" t="s">
        <v>4386</v>
      </c>
      <c r="B2211" s="114" t="s">
        <v>4387</v>
      </c>
      <c r="C2211" s="115" t="s">
        <v>205</v>
      </c>
      <c r="D2211" s="116">
        <v>30.29</v>
      </c>
      <c r="E2211" s="116">
        <v>14.59</v>
      </c>
      <c r="F2211" s="116">
        <v>44.88</v>
      </c>
      <c r="G2211" s="100">
        <f t="shared" si="34"/>
        <v>9</v>
      </c>
    </row>
    <row r="2212" spans="1:7" x14ac:dyDescent="0.2">
      <c r="A2212" s="113" t="s">
        <v>4388</v>
      </c>
      <c r="B2212" s="114" t="s">
        <v>4389</v>
      </c>
      <c r="C2212" s="115" t="s">
        <v>97</v>
      </c>
      <c r="D2212" s="116">
        <v>19.27</v>
      </c>
      <c r="E2212" s="116">
        <v>2.81</v>
      </c>
      <c r="F2212" s="116">
        <v>22.08</v>
      </c>
      <c r="G2212" s="100">
        <f t="shared" si="34"/>
        <v>9</v>
      </c>
    </row>
    <row r="2213" spans="1:7" x14ac:dyDescent="0.2">
      <c r="A2213" s="113" t="s">
        <v>4390</v>
      </c>
      <c r="B2213" s="114" t="s">
        <v>4391</v>
      </c>
      <c r="C2213" s="115" t="s">
        <v>97</v>
      </c>
      <c r="D2213" s="116">
        <v>28.93</v>
      </c>
      <c r="E2213" s="116">
        <v>2.81</v>
      </c>
      <c r="F2213" s="116">
        <v>31.74</v>
      </c>
      <c r="G2213" s="100">
        <f t="shared" si="34"/>
        <v>9</v>
      </c>
    </row>
    <row r="2214" spans="1:7" x14ac:dyDescent="0.2">
      <c r="A2214" s="113" t="s">
        <v>4392</v>
      </c>
      <c r="B2214" s="114" t="s">
        <v>4393</v>
      </c>
      <c r="C2214" s="115" t="s">
        <v>97</v>
      </c>
      <c r="D2214" s="116">
        <v>74.290000000000006</v>
      </c>
      <c r="E2214" s="116">
        <v>2.81</v>
      </c>
      <c r="F2214" s="116">
        <v>77.099999999999994</v>
      </c>
      <c r="G2214" s="100">
        <f t="shared" si="34"/>
        <v>9</v>
      </c>
    </row>
    <row r="2215" spans="1:7" x14ac:dyDescent="0.2">
      <c r="A2215" s="113" t="s">
        <v>4394</v>
      </c>
      <c r="B2215" s="114" t="s">
        <v>4395</v>
      </c>
      <c r="C2215" s="115" t="s">
        <v>97</v>
      </c>
      <c r="D2215" s="116">
        <v>19.77</v>
      </c>
      <c r="E2215" s="116">
        <v>2.81</v>
      </c>
      <c r="F2215" s="116">
        <v>22.58</v>
      </c>
      <c r="G2215" s="100">
        <f t="shared" si="34"/>
        <v>9</v>
      </c>
    </row>
    <row r="2216" spans="1:7" x14ac:dyDescent="0.2">
      <c r="A2216" s="113" t="s">
        <v>4396</v>
      </c>
      <c r="B2216" s="114" t="s">
        <v>4397</v>
      </c>
      <c r="C2216" s="115" t="s">
        <v>97</v>
      </c>
      <c r="D2216" s="116">
        <v>34.270000000000003</v>
      </c>
      <c r="E2216" s="116">
        <v>2.81</v>
      </c>
      <c r="F2216" s="116">
        <v>37.08</v>
      </c>
      <c r="G2216" s="100">
        <f t="shared" si="34"/>
        <v>9</v>
      </c>
    </row>
    <row r="2217" spans="1:7" x14ac:dyDescent="0.2">
      <c r="A2217" s="113" t="s">
        <v>4398</v>
      </c>
      <c r="B2217" s="114" t="s">
        <v>4399</v>
      </c>
      <c r="C2217" s="115" t="s">
        <v>97</v>
      </c>
      <c r="D2217" s="116">
        <v>84.12</v>
      </c>
      <c r="E2217" s="116">
        <v>2.81</v>
      </c>
      <c r="F2217" s="116">
        <v>86.93</v>
      </c>
      <c r="G2217" s="100">
        <f t="shared" si="34"/>
        <v>9</v>
      </c>
    </row>
    <row r="2218" spans="1:7" x14ac:dyDescent="0.2">
      <c r="A2218" s="113" t="s">
        <v>4400</v>
      </c>
      <c r="B2218" s="114" t="s">
        <v>4401</v>
      </c>
      <c r="C2218" s="115"/>
      <c r="D2218" s="116"/>
      <c r="E2218" s="116"/>
      <c r="F2218" s="116"/>
      <c r="G2218" s="100">
        <f t="shared" si="34"/>
        <v>5</v>
      </c>
    </row>
    <row r="2219" spans="1:7" x14ac:dyDescent="0.2">
      <c r="A2219" s="113" t="s">
        <v>4402</v>
      </c>
      <c r="B2219" s="114" t="s">
        <v>4403</v>
      </c>
      <c r="C2219" s="115" t="s">
        <v>205</v>
      </c>
      <c r="D2219" s="116">
        <v>71.75</v>
      </c>
      <c r="E2219" s="116">
        <v>12.44</v>
      </c>
      <c r="F2219" s="116">
        <v>84.19</v>
      </c>
      <c r="G2219" s="100">
        <f t="shared" si="34"/>
        <v>9</v>
      </c>
    </row>
    <row r="2220" spans="1:7" ht="30" x14ac:dyDescent="0.2">
      <c r="A2220" s="113" t="s">
        <v>4404</v>
      </c>
      <c r="B2220" s="114" t="s">
        <v>4405</v>
      </c>
      <c r="C2220" s="115" t="s">
        <v>97</v>
      </c>
      <c r="D2220" s="116">
        <v>75.400000000000006</v>
      </c>
      <c r="E2220" s="116">
        <v>20.74</v>
      </c>
      <c r="F2220" s="116">
        <v>96.14</v>
      </c>
      <c r="G2220" s="100">
        <f t="shared" si="34"/>
        <v>9</v>
      </c>
    </row>
    <row r="2221" spans="1:7" ht="30" x14ac:dyDescent="0.2">
      <c r="A2221" s="113" t="s">
        <v>4406</v>
      </c>
      <c r="B2221" s="114" t="s">
        <v>4407</v>
      </c>
      <c r="C2221" s="115" t="s">
        <v>97</v>
      </c>
      <c r="D2221" s="116">
        <v>109.96</v>
      </c>
      <c r="E2221" s="116">
        <v>20.74</v>
      </c>
      <c r="F2221" s="116">
        <v>130.69999999999999</v>
      </c>
      <c r="G2221" s="100">
        <f t="shared" si="34"/>
        <v>9</v>
      </c>
    </row>
    <row r="2222" spans="1:7" ht="30" x14ac:dyDescent="0.2">
      <c r="A2222" s="113" t="s">
        <v>4408</v>
      </c>
      <c r="B2222" s="114" t="s">
        <v>4409</v>
      </c>
      <c r="C2222" s="115" t="s">
        <v>97</v>
      </c>
      <c r="D2222" s="116">
        <v>20.05</v>
      </c>
      <c r="E2222" s="116">
        <v>7.91</v>
      </c>
      <c r="F2222" s="116">
        <v>27.96</v>
      </c>
      <c r="G2222" s="100">
        <f t="shared" si="34"/>
        <v>9</v>
      </c>
    </row>
    <row r="2223" spans="1:7" ht="30" x14ac:dyDescent="0.2">
      <c r="A2223" s="113" t="s">
        <v>4410</v>
      </c>
      <c r="B2223" s="114" t="s">
        <v>4411</v>
      </c>
      <c r="C2223" s="115" t="s">
        <v>97</v>
      </c>
      <c r="D2223" s="116">
        <v>19.32</v>
      </c>
      <c r="E2223" s="116">
        <v>7.91</v>
      </c>
      <c r="F2223" s="116">
        <v>27.23</v>
      </c>
      <c r="G2223" s="100">
        <f t="shared" si="34"/>
        <v>9</v>
      </c>
    </row>
    <row r="2224" spans="1:7" ht="30" x14ac:dyDescent="0.2">
      <c r="A2224" s="113" t="s">
        <v>4412</v>
      </c>
      <c r="B2224" s="114" t="s">
        <v>4413</v>
      </c>
      <c r="C2224" s="115" t="s">
        <v>97</v>
      </c>
      <c r="D2224" s="116">
        <v>13.2</v>
      </c>
      <c r="E2224" s="116">
        <v>6.22</v>
      </c>
      <c r="F2224" s="116">
        <v>19.420000000000002</v>
      </c>
      <c r="G2224" s="100">
        <f t="shared" si="34"/>
        <v>9</v>
      </c>
    </row>
    <row r="2225" spans="1:7" x14ac:dyDescent="0.2">
      <c r="A2225" s="113" t="s">
        <v>4414</v>
      </c>
      <c r="B2225" s="114" t="s">
        <v>4415</v>
      </c>
      <c r="C2225" s="115" t="s">
        <v>205</v>
      </c>
      <c r="D2225" s="116">
        <v>64.790000000000006</v>
      </c>
      <c r="E2225" s="116">
        <v>12.44</v>
      </c>
      <c r="F2225" s="116">
        <v>77.23</v>
      </c>
      <c r="G2225" s="100">
        <f t="shared" si="34"/>
        <v>9</v>
      </c>
    </row>
    <row r="2226" spans="1:7" ht="30" x14ac:dyDescent="0.2">
      <c r="A2226" s="113" t="s">
        <v>4416</v>
      </c>
      <c r="B2226" s="114" t="s">
        <v>4417</v>
      </c>
      <c r="C2226" s="115" t="s">
        <v>97</v>
      </c>
      <c r="D2226" s="116">
        <v>60.02</v>
      </c>
      <c r="E2226" s="116">
        <v>20.74</v>
      </c>
      <c r="F2226" s="116">
        <v>80.760000000000005</v>
      </c>
      <c r="G2226" s="100">
        <f t="shared" si="34"/>
        <v>9</v>
      </c>
    </row>
    <row r="2227" spans="1:7" ht="30" x14ac:dyDescent="0.2">
      <c r="A2227" s="113" t="s">
        <v>4418</v>
      </c>
      <c r="B2227" s="114" t="s">
        <v>4419</v>
      </c>
      <c r="C2227" s="115" t="s">
        <v>97</v>
      </c>
      <c r="D2227" s="116">
        <v>8.9</v>
      </c>
      <c r="E2227" s="116">
        <v>6.22</v>
      </c>
      <c r="F2227" s="116">
        <v>15.12</v>
      </c>
      <c r="G2227" s="100">
        <f t="shared" si="34"/>
        <v>9</v>
      </c>
    </row>
    <row r="2228" spans="1:7" ht="30" x14ac:dyDescent="0.2">
      <c r="A2228" s="113" t="s">
        <v>4420</v>
      </c>
      <c r="B2228" s="114" t="s">
        <v>4421</v>
      </c>
      <c r="C2228" s="115" t="s">
        <v>97</v>
      </c>
      <c r="D2228" s="116">
        <v>55.56</v>
      </c>
      <c r="E2228" s="116">
        <v>20.74</v>
      </c>
      <c r="F2228" s="116">
        <v>76.3</v>
      </c>
      <c r="G2228" s="100">
        <f t="shared" si="34"/>
        <v>9</v>
      </c>
    </row>
    <row r="2229" spans="1:7" ht="30" x14ac:dyDescent="0.2">
      <c r="A2229" s="113" t="s">
        <v>4422</v>
      </c>
      <c r="B2229" s="114" t="s">
        <v>4423</v>
      </c>
      <c r="C2229" s="115" t="s">
        <v>97</v>
      </c>
      <c r="D2229" s="116">
        <v>75.19</v>
      </c>
      <c r="E2229" s="116">
        <v>20.74</v>
      </c>
      <c r="F2229" s="116">
        <v>95.93</v>
      </c>
      <c r="G2229" s="100">
        <f t="shared" si="34"/>
        <v>9</v>
      </c>
    </row>
    <row r="2230" spans="1:7" ht="30" x14ac:dyDescent="0.2">
      <c r="A2230" s="113" t="s">
        <v>4424</v>
      </c>
      <c r="B2230" s="114" t="s">
        <v>4425</v>
      </c>
      <c r="C2230" s="115" t="s">
        <v>97</v>
      </c>
      <c r="D2230" s="116">
        <v>702.79</v>
      </c>
      <c r="E2230" s="116">
        <v>27.94</v>
      </c>
      <c r="F2230" s="116">
        <v>730.73</v>
      </c>
      <c r="G2230" s="100">
        <f t="shared" si="34"/>
        <v>9</v>
      </c>
    </row>
    <row r="2231" spans="1:7" x14ac:dyDescent="0.2">
      <c r="A2231" s="113" t="s">
        <v>4426</v>
      </c>
      <c r="B2231" s="114" t="s">
        <v>4427</v>
      </c>
      <c r="C2231" s="115" t="s">
        <v>97</v>
      </c>
      <c r="D2231" s="116">
        <v>37.18</v>
      </c>
      <c r="E2231" s="116">
        <v>20.74</v>
      </c>
      <c r="F2231" s="116">
        <v>57.92</v>
      </c>
      <c r="G2231" s="100">
        <f t="shared" si="34"/>
        <v>9</v>
      </c>
    </row>
    <row r="2232" spans="1:7" x14ac:dyDescent="0.2">
      <c r="A2232" s="113" t="s">
        <v>4428</v>
      </c>
      <c r="B2232" s="114" t="s">
        <v>4429</v>
      </c>
      <c r="C2232" s="115"/>
      <c r="D2232" s="116"/>
      <c r="E2232" s="116"/>
      <c r="F2232" s="116"/>
      <c r="G2232" s="100">
        <f t="shared" si="34"/>
        <v>5</v>
      </c>
    </row>
    <row r="2233" spans="1:7" ht="30" x14ac:dyDescent="0.2">
      <c r="A2233" s="113" t="s">
        <v>4430</v>
      </c>
      <c r="B2233" s="114" t="s">
        <v>4431</v>
      </c>
      <c r="C2233" s="115" t="s">
        <v>205</v>
      </c>
      <c r="D2233" s="116">
        <v>2.72</v>
      </c>
      <c r="E2233" s="116">
        <v>12.44</v>
      </c>
      <c r="F2233" s="116">
        <v>15.16</v>
      </c>
      <c r="G2233" s="100">
        <f t="shared" si="34"/>
        <v>9</v>
      </c>
    </row>
    <row r="2234" spans="1:7" ht="30" x14ac:dyDescent="0.2">
      <c r="A2234" s="113" t="s">
        <v>4432</v>
      </c>
      <c r="B2234" s="114" t="s">
        <v>4433</v>
      </c>
      <c r="C2234" s="115" t="s">
        <v>205</v>
      </c>
      <c r="D2234" s="116">
        <v>2.98</v>
      </c>
      <c r="E2234" s="116">
        <v>12.44</v>
      </c>
      <c r="F2234" s="116">
        <v>15.42</v>
      </c>
      <c r="G2234" s="100">
        <f t="shared" si="34"/>
        <v>9</v>
      </c>
    </row>
    <row r="2235" spans="1:7" ht="30" x14ac:dyDescent="0.2">
      <c r="A2235" s="113" t="s">
        <v>4434</v>
      </c>
      <c r="B2235" s="114" t="s">
        <v>4435</v>
      </c>
      <c r="C2235" s="115" t="s">
        <v>205</v>
      </c>
      <c r="D2235" s="116">
        <v>5</v>
      </c>
      <c r="E2235" s="116">
        <v>12.44</v>
      </c>
      <c r="F2235" s="116">
        <v>17.440000000000001</v>
      </c>
      <c r="G2235" s="100">
        <f t="shared" si="34"/>
        <v>9</v>
      </c>
    </row>
    <row r="2236" spans="1:7" ht="30" x14ac:dyDescent="0.2">
      <c r="A2236" s="113" t="s">
        <v>4436</v>
      </c>
      <c r="B2236" s="114" t="s">
        <v>4437</v>
      </c>
      <c r="C2236" s="115" t="s">
        <v>205</v>
      </c>
      <c r="D2236" s="116">
        <v>3.58</v>
      </c>
      <c r="E2236" s="116">
        <v>12.44</v>
      </c>
      <c r="F2236" s="116">
        <v>16.02</v>
      </c>
      <c r="G2236" s="100">
        <f t="shared" si="34"/>
        <v>9</v>
      </c>
    </row>
    <row r="2237" spans="1:7" ht="30" x14ac:dyDescent="0.2">
      <c r="A2237" s="113" t="s">
        <v>4438</v>
      </c>
      <c r="B2237" s="114" t="s">
        <v>4439</v>
      </c>
      <c r="C2237" s="115" t="s">
        <v>205</v>
      </c>
      <c r="D2237" s="116">
        <v>5.87</v>
      </c>
      <c r="E2237" s="116">
        <v>12.44</v>
      </c>
      <c r="F2237" s="116">
        <v>18.309999999999999</v>
      </c>
      <c r="G2237" s="100">
        <f t="shared" si="34"/>
        <v>9</v>
      </c>
    </row>
    <row r="2238" spans="1:7" x14ac:dyDescent="0.2">
      <c r="A2238" s="113" t="s">
        <v>4440</v>
      </c>
      <c r="B2238" s="114" t="s">
        <v>4441</v>
      </c>
      <c r="C2238" s="115"/>
      <c r="D2238" s="116"/>
      <c r="E2238" s="116"/>
      <c r="F2238" s="116"/>
      <c r="G2238" s="100">
        <f t="shared" si="34"/>
        <v>5</v>
      </c>
    </row>
    <row r="2239" spans="1:7" x14ac:dyDescent="0.2">
      <c r="A2239" s="113" t="s">
        <v>4442</v>
      </c>
      <c r="B2239" s="114" t="s">
        <v>4443</v>
      </c>
      <c r="C2239" s="115" t="s">
        <v>205</v>
      </c>
      <c r="D2239" s="116"/>
      <c r="E2239" s="116">
        <v>10.37</v>
      </c>
      <c r="F2239" s="116">
        <v>10.37</v>
      </c>
      <c r="G2239" s="100">
        <f t="shared" si="34"/>
        <v>9</v>
      </c>
    </row>
    <row r="2240" spans="1:7" x14ac:dyDescent="0.2">
      <c r="A2240" s="113" t="s">
        <v>4444</v>
      </c>
      <c r="B2240" s="114" t="s">
        <v>4445</v>
      </c>
      <c r="C2240" s="115" t="s">
        <v>205</v>
      </c>
      <c r="D2240" s="116"/>
      <c r="E2240" s="116">
        <v>16.59</v>
      </c>
      <c r="F2240" s="116">
        <v>16.59</v>
      </c>
      <c r="G2240" s="100">
        <f t="shared" si="34"/>
        <v>9</v>
      </c>
    </row>
    <row r="2241" spans="1:7" x14ac:dyDescent="0.2">
      <c r="A2241" s="113" t="s">
        <v>4446</v>
      </c>
      <c r="B2241" s="114" t="s">
        <v>4447</v>
      </c>
      <c r="C2241" s="115" t="s">
        <v>97</v>
      </c>
      <c r="D2241" s="116"/>
      <c r="E2241" s="116">
        <v>12.44</v>
      </c>
      <c r="F2241" s="116">
        <v>12.44</v>
      </c>
      <c r="G2241" s="100">
        <f t="shared" si="34"/>
        <v>9</v>
      </c>
    </row>
    <row r="2242" spans="1:7" x14ac:dyDescent="0.2">
      <c r="A2242" s="113" t="s">
        <v>4448</v>
      </c>
      <c r="B2242" s="114" t="s">
        <v>4449</v>
      </c>
      <c r="C2242" s="115" t="s">
        <v>205</v>
      </c>
      <c r="D2242" s="116"/>
      <c r="E2242" s="116">
        <v>41.47</v>
      </c>
      <c r="F2242" s="116">
        <v>41.47</v>
      </c>
      <c r="G2242" s="100">
        <f t="shared" si="34"/>
        <v>9</v>
      </c>
    </row>
    <row r="2243" spans="1:7" x14ac:dyDescent="0.2">
      <c r="A2243" s="113" t="s">
        <v>4450</v>
      </c>
      <c r="B2243" s="114" t="s">
        <v>4451</v>
      </c>
      <c r="C2243" s="115"/>
      <c r="D2243" s="116"/>
      <c r="E2243" s="116"/>
      <c r="F2243" s="116"/>
      <c r="G2243" s="100">
        <f t="shared" si="34"/>
        <v>5</v>
      </c>
    </row>
    <row r="2244" spans="1:7" x14ac:dyDescent="0.2">
      <c r="A2244" s="113" t="s">
        <v>4452</v>
      </c>
      <c r="B2244" s="114" t="s">
        <v>4453</v>
      </c>
      <c r="C2244" s="115" t="s">
        <v>205</v>
      </c>
      <c r="D2244" s="116">
        <v>60.16</v>
      </c>
      <c r="E2244" s="116">
        <v>20.74</v>
      </c>
      <c r="F2244" s="116">
        <v>80.900000000000006</v>
      </c>
      <c r="G2244" s="100">
        <f t="shared" si="34"/>
        <v>9</v>
      </c>
    </row>
    <row r="2245" spans="1:7" x14ac:dyDescent="0.2">
      <c r="A2245" s="113" t="s">
        <v>4454</v>
      </c>
      <c r="B2245" s="114" t="s">
        <v>4455</v>
      </c>
      <c r="C2245" s="115" t="s">
        <v>205</v>
      </c>
      <c r="D2245" s="116">
        <v>81.77</v>
      </c>
      <c r="E2245" s="116">
        <v>20.74</v>
      </c>
      <c r="F2245" s="116">
        <v>102.51</v>
      </c>
      <c r="G2245" s="100">
        <f t="shared" si="34"/>
        <v>9</v>
      </c>
    </row>
    <row r="2246" spans="1:7" x14ac:dyDescent="0.2">
      <c r="A2246" s="113" t="s">
        <v>4456</v>
      </c>
      <c r="B2246" s="114" t="s">
        <v>4457</v>
      </c>
      <c r="C2246" s="115" t="s">
        <v>205</v>
      </c>
      <c r="D2246" s="116">
        <v>98.77</v>
      </c>
      <c r="E2246" s="116">
        <v>20.74</v>
      </c>
      <c r="F2246" s="116">
        <v>119.51</v>
      </c>
      <c r="G2246" s="100">
        <f t="shared" si="34"/>
        <v>9</v>
      </c>
    </row>
    <row r="2247" spans="1:7" x14ac:dyDescent="0.2">
      <c r="A2247" s="113" t="s">
        <v>4458</v>
      </c>
      <c r="B2247" s="114" t="s">
        <v>4459</v>
      </c>
      <c r="C2247" s="115" t="s">
        <v>205</v>
      </c>
      <c r="D2247" s="116">
        <v>119.38</v>
      </c>
      <c r="E2247" s="116">
        <v>20.74</v>
      </c>
      <c r="F2247" s="116">
        <v>140.12</v>
      </c>
      <c r="G2247" s="100">
        <f t="shared" si="34"/>
        <v>9</v>
      </c>
    </row>
    <row r="2248" spans="1:7" x14ac:dyDescent="0.2">
      <c r="A2248" s="113" t="s">
        <v>4460</v>
      </c>
      <c r="B2248" s="114" t="s">
        <v>4461</v>
      </c>
      <c r="C2248" s="115" t="s">
        <v>205</v>
      </c>
      <c r="D2248" s="116">
        <v>139.16999999999999</v>
      </c>
      <c r="E2248" s="116">
        <v>20.74</v>
      </c>
      <c r="F2248" s="116">
        <v>159.91</v>
      </c>
      <c r="G2248" s="100">
        <f t="shared" si="34"/>
        <v>9</v>
      </c>
    </row>
    <row r="2249" spans="1:7" x14ac:dyDescent="0.2">
      <c r="A2249" s="113" t="s">
        <v>4462</v>
      </c>
      <c r="B2249" s="114" t="s">
        <v>4463</v>
      </c>
      <c r="C2249" s="115" t="s">
        <v>205</v>
      </c>
      <c r="D2249" s="116">
        <v>119.17</v>
      </c>
      <c r="E2249" s="116">
        <v>31.1</v>
      </c>
      <c r="F2249" s="116">
        <v>150.27000000000001</v>
      </c>
      <c r="G2249" s="100">
        <f t="shared" si="34"/>
        <v>9</v>
      </c>
    </row>
    <row r="2250" spans="1:7" x14ac:dyDescent="0.2">
      <c r="A2250" s="113" t="s">
        <v>4464</v>
      </c>
      <c r="B2250" s="114" t="s">
        <v>4465</v>
      </c>
      <c r="C2250" s="115" t="s">
        <v>205</v>
      </c>
      <c r="D2250" s="116">
        <v>141.83000000000001</v>
      </c>
      <c r="E2250" s="116">
        <v>31.1</v>
      </c>
      <c r="F2250" s="116">
        <v>172.93</v>
      </c>
      <c r="G2250" s="100">
        <f t="shared" ref="G2250:G2313" si="35">LEN(A2250)</f>
        <v>9</v>
      </c>
    </row>
    <row r="2251" spans="1:7" x14ac:dyDescent="0.2">
      <c r="A2251" s="113" t="s">
        <v>4466</v>
      </c>
      <c r="B2251" s="114" t="s">
        <v>4467</v>
      </c>
      <c r="C2251" s="115" t="s">
        <v>205</v>
      </c>
      <c r="D2251" s="116">
        <v>160.11000000000001</v>
      </c>
      <c r="E2251" s="116">
        <v>31.1</v>
      </c>
      <c r="F2251" s="116">
        <v>191.21</v>
      </c>
      <c r="G2251" s="100">
        <f t="shared" si="35"/>
        <v>9</v>
      </c>
    </row>
    <row r="2252" spans="1:7" x14ac:dyDescent="0.2">
      <c r="A2252" s="113" t="s">
        <v>4468</v>
      </c>
      <c r="B2252" s="114" t="s">
        <v>4469</v>
      </c>
      <c r="C2252" s="115" t="s">
        <v>205</v>
      </c>
      <c r="D2252" s="116">
        <v>179.05</v>
      </c>
      <c r="E2252" s="116">
        <v>31.1</v>
      </c>
      <c r="F2252" s="116">
        <v>210.15</v>
      </c>
      <c r="G2252" s="100">
        <f t="shared" si="35"/>
        <v>9</v>
      </c>
    </row>
    <row r="2253" spans="1:7" x14ac:dyDescent="0.2">
      <c r="A2253" s="113" t="s">
        <v>4470</v>
      </c>
      <c r="B2253" s="114" t="s">
        <v>4471</v>
      </c>
      <c r="C2253" s="115" t="s">
        <v>205</v>
      </c>
      <c r="D2253" s="116">
        <v>202.32</v>
      </c>
      <c r="E2253" s="116">
        <v>41.47</v>
      </c>
      <c r="F2253" s="116">
        <v>243.79</v>
      </c>
      <c r="G2253" s="100">
        <f t="shared" si="35"/>
        <v>9</v>
      </c>
    </row>
    <row r="2254" spans="1:7" x14ac:dyDescent="0.2">
      <c r="A2254" s="113" t="s">
        <v>4472</v>
      </c>
      <c r="B2254" s="114" t="s">
        <v>4473</v>
      </c>
      <c r="C2254" s="115" t="s">
        <v>205</v>
      </c>
      <c r="D2254" s="116">
        <v>305.83999999999997</v>
      </c>
      <c r="E2254" s="116">
        <v>41.47</v>
      </c>
      <c r="F2254" s="116">
        <v>347.31</v>
      </c>
      <c r="G2254" s="100">
        <f t="shared" si="35"/>
        <v>9</v>
      </c>
    </row>
    <row r="2255" spans="1:7" ht="30" x14ac:dyDescent="0.2">
      <c r="A2255" s="113" t="s">
        <v>4474</v>
      </c>
      <c r="B2255" s="114" t="s">
        <v>4475</v>
      </c>
      <c r="C2255" s="115" t="s">
        <v>205</v>
      </c>
      <c r="D2255" s="116">
        <v>77.819999999999993</v>
      </c>
      <c r="E2255" s="116">
        <v>20.74</v>
      </c>
      <c r="F2255" s="116">
        <v>98.56</v>
      </c>
      <c r="G2255" s="100">
        <f t="shared" si="35"/>
        <v>9</v>
      </c>
    </row>
    <row r="2256" spans="1:7" ht="30" x14ac:dyDescent="0.2">
      <c r="A2256" s="113" t="s">
        <v>4476</v>
      </c>
      <c r="B2256" s="114" t="s">
        <v>4477</v>
      </c>
      <c r="C2256" s="115" t="s">
        <v>205</v>
      </c>
      <c r="D2256" s="116">
        <v>92.9</v>
      </c>
      <c r="E2256" s="116">
        <v>20.74</v>
      </c>
      <c r="F2256" s="116">
        <v>113.64</v>
      </c>
      <c r="G2256" s="100">
        <f t="shared" si="35"/>
        <v>9</v>
      </c>
    </row>
    <row r="2257" spans="1:7" ht="30" x14ac:dyDescent="0.2">
      <c r="A2257" s="113" t="s">
        <v>4478</v>
      </c>
      <c r="B2257" s="114" t="s">
        <v>4479</v>
      </c>
      <c r="C2257" s="115" t="s">
        <v>205</v>
      </c>
      <c r="D2257" s="116">
        <v>114.5</v>
      </c>
      <c r="E2257" s="116">
        <v>20.74</v>
      </c>
      <c r="F2257" s="116">
        <v>135.24</v>
      </c>
      <c r="G2257" s="100">
        <f t="shared" si="35"/>
        <v>9</v>
      </c>
    </row>
    <row r="2258" spans="1:7" ht="30" x14ac:dyDescent="0.2">
      <c r="A2258" s="113" t="s">
        <v>4480</v>
      </c>
      <c r="B2258" s="114" t="s">
        <v>4481</v>
      </c>
      <c r="C2258" s="115" t="s">
        <v>205</v>
      </c>
      <c r="D2258" s="116">
        <v>139.24</v>
      </c>
      <c r="E2258" s="116">
        <v>20.74</v>
      </c>
      <c r="F2258" s="116">
        <v>159.97999999999999</v>
      </c>
      <c r="G2258" s="100">
        <f t="shared" si="35"/>
        <v>9</v>
      </c>
    </row>
    <row r="2259" spans="1:7" x14ac:dyDescent="0.2">
      <c r="A2259" s="113" t="s">
        <v>4482</v>
      </c>
      <c r="B2259" s="114" t="s">
        <v>4483</v>
      </c>
      <c r="C2259" s="115"/>
      <c r="D2259" s="116"/>
      <c r="E2259" s="116"/>
      <c r="F2259" s="116"/>
      <c r="G2259" s="100">
        <f t="shared" si="35"/>
        <v>5</v>
      </c>
    </row>
    <row r="2260" spans="1:7" ht="30" x14ac:dyDescent="0.2">
      <c r="A2260" s="113" t="s">
        <v>4484</v>
      </c>
      <c r="B2260" s="114" t="s">
        <v>28433</v>
      </c>
      <c r="C2260" s="115" t="s">
        <v>205</v>
      </c>
      <c r="D2260" s="116">
        <v>131.86000000000001</v>
      </c>
      <c r="E2260" s="116">
        <v>31.1</v>
      </c>
      <c r="F2260" s="116">
        <v>162.96</v>
      </c>
      <c r="G2260" s="100">
        <f t="shared" si="35"/>
        <v>9</v>
      </c>
    </row>
    <row r="2261" spans="1:7" ht="30" x14ac:dyDescent="0.2">
      <c r="A2261" s="113" t="s">
        <v>4485</v>
      </c>
      <c r="B2261" s="114" t="s">
        <v>28434</v>
      </c>
      <c r="C2261" s="115" t="s">
        <v>205</v>
      </c>
      <c r="D2261" s="116">
        <v>145.37</v>
      </c>
      <c r="E2261" s="116">
        <v>31.1</v>
      </c>
      <c r="F2261" s="116">
        <v>176.47</v>
      </c>
      <c r="G2261" s="100">
        <f t="shared" si="35"/>
        <v>9</v>
      </c>
    </row>
    <row r="2262" spans="1:7" ht="30" x14ac:dyDescent="0.2">
      <c r="A2262" s="113" t="s">
        <v>4486</v>
      </c>
      <c r="B2262" s="114" t="s">
        <v>28435</v>
      </c>
      <c r="C2262" s="115" t="s">
        <v>205</v>
      </c>
      <c r="D2262" s="116">
        <v>172.71</v>
      </c>
      <c r="E2262" s="116">
        <v>31.1</v>
      </c>
      <c r="F2262" s="116">
        <v>203.81</v>
      </c>
      <c r="G2262" s="100">
        <f t="shared" si="35"/>
        <v>9</v>
      </c>
    </row>
    <row r="2263" spans="1:7" ht="30" x14ac:dyDescent="0.2">
      <c r="A2263" s="113" t="s">
        <v>4487</v>
      </c>
      <c r="B2263" s="114" t="s">
        <v>28436</v>
      </c>
      <c r="C2263" s="115" t="s">
        <v>205</v>
      </c>
      <c r="D2263" s="116">
        <v>189.49</v>
      </c>
      <c r="E2263" s="116">
        <v>41.47</v>
      </c>
      <c r="F2263" s="116">
        <v>230.96</v>
      </c>
      <c r="G2263" s="100">
        <f t="shared" si="35"/>
        <v>9</v>
      </c>
    </row>
    <row r="2264" spans="1:7" ht="30" x14ac:dyDescent="0.2">
      <c r="A2264" s="113" t="s">
        <v>4488</v>
      </c>
      <c r="B2264" s="114" t="s">
        <v>28437</v>
      </c>
      <c r="C2264" s="115" t="s">
        <v>205</v>
      </c>
      <c r="D2264" s="116">
        <v>258.60000000000002</v>
      </c>
      <c r="E2264" s="116">
        <v>41.47</v>
      </c>
      <c r="F2264" s="116">
        <v>300.07</v>
      </c>
      <c r="G2264" s="100">
        <f t="shared" si="35"/>
        <v>9</v>
      </c>
    </row>
    <row r="2265" spans="1:7" x14ac:dyDescent="0.2">
      <c r="A2265" s="113" t="s">
        <v>4489</v>
      </c>
      <c r="B2265" s="114" t="s">
        <v>28438</v>
      </c>
      <c r="C2265" s="115" t="s">
        <v>205</v>
      </c>
      <c r="D2265" s="116">
        <v>33.9</v>
      </c>
      <c r="E2265" s="116">
        <v>2.0699999999999998</v>
      </c>
      <c r="F2265" s="116">
        <v>35.97</v>
      </c>
      <c r="G2265" s="100">
        <f t="shared" si="35"/>
        <v>9</v>
      </c>
    </row>
    <row r="2266" spans="1:7" x14ac:dyDescent="0.2">
      <c r="A2266" s="113" t="s">
        <v>4490</v>
      </c>
      <c r="B2266" s="114" t="s">
        <v>28439</v>
      </c>
      <c r="C2266" s="115" t="s">
        <v>205</v>
      </c>
      <c r="D2266" s="116">
        <v>54.28</v>
      </c>
      <c r="E2266" s="116">
        <v>2.0699999999999998</v>
      </c>
      <c r="F2266" s="116">
        <v>56.35</v>
      </c>
      <c r="G2266" s="100">
        <f t="shared" si="35"/>
        <v>9</v>
      </c>
    </row>
    <row r="2267" spans="1:7" x14ac:dyDescent="0.2">
      <c r="A2267" s="113" t="s">
        <v>4491</v>
      </c>
      <c r="B2267" s="114" t="s">
        <v>28440</v>
      </c>
      <c r="C2267" s="115" t="s">
        <v>205</v>
      </c>
      <c r="D2267" s="116">
        <v>74.37</v>
      </c>
      <c r="E2267" s="116">
        <v>2.0699999999999998</v>
      </c>
      <c r="F2267" s="116">
        <v>76.44</v>
      </c>
      <c r="G2267" s="100">
        <f t="shared" si="35"/>
        <v>9</v>
      </c>
    </row>
    <row r="2268" spans="1:7" x14ac:dyDescent="0.2">
      <c r="A2268" s="113" t="s">
        <v>4492</v>
      </c>
      <c r="B2268" s="114" t="s">
        <v>28441</v>
      </c>
      <c r="C2268" s="115" t="s">
        <v>205</v>
      </c>
      <c r="D2268" s="116">
        <v>99.4</v>
      </c>
      <c r="E2268" s="116">
        <v>2.0699999999999998</v>
      </c>
      <c r="F2268" s="116">
        <v>101.47</v>
      </c>
      <c r="G2268" s="100">
        <f t="shared" si="35"/>
        <v>9</v>
      </c>
    </row>
    <row r="2269" spans="1:7" x14ac:dyDescent="0.2">
      <c r="A2269" s="113" t="s">
        <v>4493</v>
      </c>
      <c r="B2269" s="114" t="s">
        <v>28442</v>
      </c>
      <c r="C2269" s="115" t="s">
        <v>205</v>
      </c>
      <c r="D2269" s="116">
        <v>119.28</v>
      </c>
      <c r="E2269" s="116">
        <v>2.0699999999999998</v>
      </c>
      <c r="F2269" s="116">
        <v>121.35</v>
      </c>
      <c r="G2269" s="100">
        <f t="shared" si="35"/>
        <v>9</v>
      </c>
    </row>
    <row r="2270" spans="1:7" x14ac:dyDescent="0.2">
      <c r="A2270" s="113" t="s">
        <v>4494</v>
      </c>
      <c r="B2270" s="114" t="s">
        <v>28443</v>
      </c>
      <c r="C2270" s="115" t="s">
        <v>205</v>
      </c>
      <c r="D2270" s="116">
        <v>154.16999999999999</v>
      </c>
      <c r="E2270" s="116">
        <v>2.0699999999999998</v>
      </c>
      <c r="F2270" s="116">
        <v>156.24</v>
      </c>
      <c r="G2270" s="100">
        <f t="shared" si="35"/>
        <v>9</v>
      </c>
    </row>
    <row r="2271" spans="1:7" x14ac:dyDescent="0.2">
      <c r="A2271" s="113" t="s">
        <v>4495</v>
      </c>
      <c r="B2271" s="114" t="s">
        <v>28444</v>
      </c>
      <c r="C2271" s="115" t="s">
        <v>205</v>
      </c>
      <c r="D2271" s="116">
        <v>218.7</v>
      </c>
      <c r="E2271" s="116">
        <v>2.0699999999999998</v>
      </c>
      <c r="F2271" s="116">
        <v>220.77</v>
      </c>
      <c r="G2271" s="100">
        <f t="shared" si="35"/>
        <v>9</v>
      </c>
    </row>
    <row r="2272" spans="1:7" x14ac:dyDescent="0.2">
      <c r="A2272" s="113" t="s">
        <v>4496</v>
      </c>
      <c r="B2272" s="114" t="s">
        <v>4497</v>
      </c>
      <c r="C2272" s="115"/>
      <c r="D2272" s="116"/>
      <c r="E2272" s="116"/>
      <c r="F2272" s="116"/>
      <c r="G2272" s="100">
        <f t="shared" si="35"/>
        <v>5</v>
      </c>
    </row>
    <row r="2273" spans="1:7" x14ac:dyDescent="0.2">
      <c r="A2273" s="113" t="s">
        <v>4498</v>
      </c>
      <c r="B2273" s="114" t="s">
        <v>28445</v>
      </c>
      <c r="C2273" s="115" t="s">
        <v>97</v>
      </c>
      <c r="D2273" s="116">
        <v>8.49</v>
      </c>
      <c r="E2273" s="116">
        <v>10.37</v>
      </c>
      <c r="F2273" s="116">
        <v>18.86</v>
      </c>
      <c r="G2273" s="100">
        <f t="shared" si="35"/>
        <v>9</v>
      </c>
    </row>
    <row r="2274" spans="1:7" x14ac:dyDescent="0.2">
      <c r="A2274" s="113" t="s">
        <v>4499</v>
      </c>
      <c r="B2274" s="114" t="s">
        <v>28446</v>
      </c>
      <c r="C2274" s="115" t="s">
        <v>97</v>
      </c>
      <c r="D2274" s="116">
        <v>10.88</v>
      </c>
      <c r="E2274" s="116">
        <v>10.37</v>
      </c>
      <c r="F2274" s="116">
        <v>21.25</v>
      </c>
      <c r="G2274" s="100">
        <f t="shared" si="35"/>
        <v>9</v>
      </c>
    </row>
    <row r="2275" spans="1:7" x14ac:dyDescent="0.2">
      <c r="A2275" s="113" t="s">
        <v>4500</v>
      </c>
      <c r="B2275" s="114" t="s">
        <v>28447</v>
      </c>
      <c r="C2275" s="115" t="s">
        <v>97</v>
      </c>
      <c r="D2275" s="116">
        <v>13.8</v>
      </c>
      <c r="E2275" s="116">
        <v>10.37</v>
      </c>
      <c r="F2275" s="116">
        <v>24.17</v>
      </c>
      <c r="G2275" s="100">
        <f t="shared" si="35"/>
        <v>9</v>
      </c>
    </row>
    <row r="2276" spans="1:7" x14ac:dyDescent="0.2">
      <c r="A2276" s="113" t="s">
        <v>4501</v>
      </c>
      <c r="B2276" s="114" t="s">
        <v>28448</v>
      </c>
      <c r="C2276" s="115" t="s">
        <v>97</v>
      </c>
      <c r="D2276" s="116">
        <v>16.93</v>
      </c>
      <c r="E2276" s="116">
        <v>10.37</v>
      </c>
      <c r="F2276" s="116">
        <v>27.3</v>
      </c>
      <c r="G2276" s="100">
        <f t="shared" si="35"/>
        <v>9</v>
      </c>
    </row>
    <row r="2277" spans="1:7" x14ac:dyDescent="0.2">
      <c r="A2277" s="113" t="s">
        <v>4502</v>
      </c>
      <c r="B2277" s="114" t="s">
        <v>28449</v>
      </c>
      <c r="C2277" s="115" t="s">
        <v>97</v>
      </c>
      <c r="D2277" s="116">
        <v>18.809999999999999</v>
      </c>
      <c r="E2277" s="116">
        <v>10.37</v>
      </c>
      <c r="F2277" s="116">
        <v>29.18</v>
      </c>
      <c r="G2277" s="100">
        <f t="shared" si="35"/>
        <v>9</v>
      </c>
    </row>
    <row r="2278" spans="1:7" x14ac:dyDescent="0.2">
      <c r="A2278" s="113" t="s">
        <v>4503</v>
      </c>
      <c r="B2278" s="114" t="s">
        <v>28450</v>
      </c>
      <c r="C2278" s="115" t="s">
        <v>97</v>
      </c>
      <c r="D2278" s="116">
        <v>21.78</v>
      </c>
      <c r="E2278" s="116">
        <v>10.37</v>
      </c>
      <c r="F2278" s="116">
        <v>32.15</v>
      </c>
      <c r="G2278" s="100">
        <f t="shared" si="35"/>
        <v>9</v>
      </c>
    </row>
    <row r="2279" spans="1:7" x14ac:dyDescent="0.2">
      <c r="A2279" s="113" t="s">
        <v>4504</v>
      </c>
      <c r="B2279" s="114" t="s">
        <v>28451</v>
      </c>
      <c r="C2279" s="115" t="s">
        <v>97</v>
      </c>
      <c r="D2279" s="116">
        <v>14.04</v>
      </c>
      <c r="E2279" s="116">
        <v>10.37</v>
      </c>
      <c r="F2279" s="116">
        <v>24.41</v>
      </c>
      <c r="G2279" s="100">
        <f t="shared" si="35"/>
        <v>9</v>
      </c>
    </row>
    <row r="2280" spans="1:7" x14ac:dyDescent="0.2">
      <c r="A2280" s="113" t="s">
        <v>4505</v>
      </c>
      <c r="B2280" s="114" t="s">
        <v>28452</v>
      </c>
      <c r="C2280" s="115" t="s">
        <v>97</v>
      </c>
      <c r="D2280" s="116">
        <v>18.47</v>
      </c>
      <c r="E2280" s="116">
        <v>10.37</v>
      </c>
      <c r="F2280" s="116">
        <v>28.84</v>
      </c>
      <c r="G2280" s="100">
        <f t="shared" si="35"/>
        <v>9</v>
      </c>
    </row>
    <row r="2281" spans="1:7" x14ac:dyDescent="0.2">
      <c r="A2281" s="113" t="s">
        <v>4506</v>
      </c>
      <c r="B2281" s="114" t="s">
        <v>28453</v>
      </c>
      <c r="C2281" s="115" t="s">
        <v>97</v>
      </c>
      <c r="D2281" s="116">
        <v>21.4</v>
      </c>
      <c r="E2281" s="116">
        <v>10.37</v>
      </c>
      <c r="F2281" s="116">
        <v>31.77</v>
      </c>
      <c r="G2281" s="100">
        <f t="shared" si="35"/>
        <v>9</v>
      </c>
    </row>
    <row r="2282" spans="1:7" x14ac:dyDescent="0.2">
      <c r="A2282" s="113" t="s">
        <v>4507</v>
      </c>
      <c r="B2282" s="114" t="s">
        <v>28454</v>
      </c>
      <c r="C2282" s="115" t="s">
        <v>97</v>
      </c>
      <c r="D2282" s="116">
        <v>23.96</v>
      </c>
      <c r="E2282" s="116">
        <v>10.37</v>
      </c>
      <c r="F2282" s="116">
        <v>34.33</v>
      </c>
      <c r="G2282" s="100">
        <f t="shared" si="35"/>
        <v>9</v>
      </c>
    </row>
    <row r="2283" spans="1:7" x14ac:dyDescent="0.2">
      <c r="A2283" s="113" t="s">
        <v>4508</v>
      </c>
      <c r="B2283" s="114" t="s">
        <v>28455</v>
      </c>
      <c r="C2283" s="115" t="s">
        <v>97</v>
      </c>
      <c r="D2283" s="116">
        <v>27.55</v>
      </c>
      <c r="E2283" s="116">
        <v>10.37</v>
      </c>
      <c r="F2283" s="116">
        <v>37.92</v>
      </c>
      <c r="G2283" s="100">
        <f t="shared" si="35"/>
        <v>9</v>
      </c>
    </row>
    <row r="2284" spans="1:7" x14ac:dyDescent="0.2">
      <c r="A2284" s="113" t="s">
        <v>4509</v>
      </c>
      <c r="B2284" s="114" t="s">
        <v>28456</v>
      </c>
      <c r="C2284" s="115" t="s">
        <v>97</v>
      </c>
      <c r="D2284" s="116">
        <v>36.28</v>
      </c>
      <c r="E2284" s="116">
        <v>10.37</v>
      </c>
      <c r="F2284" s="116">
        <v>46.65</v>
      </c>
      <c r="G2284" s="100">
        <f t="shared" si="35"/>
        <v>9</v>
      </c>
    </row>
    <row r="2285" spans="1:7" x14ac:dyDescent="0.2">
      <c r="A2285" s="113" t="s">
        <v>4510</v>
      </c>
      <c r="B2285" s="114" t="s">
        <v>28457</v>
      </c>
      <c r="C2285" s="115" t="s">
        <v>97</v>
      </c>
      <c r="D2285" s="116">
        <v>16.75</v>
      </c>
      <c r="E2285" s="116">
        <v>10.37</v>
      </c>
      <c r="F2285" s="116">
        <v>27.12</v>
      </c>
      <c r="G2285" s="100">
        <f t="shared" si="35"/>
        <v>9</v>
      </c>
    </row>
    <row r="2286" spans="1:7" x14ac:dyDescent="0.2">
      <c r="A2286" s="113" t="s">
        <v>4511</v>
      </c>
      <c r="B2286" s="114" t="s">
        <v>28458</v>
      </c>
      <c r="C2286" s="115" t="s">
        <v>97</v>
      </c>
      <c r="D2286" s="116">
        <v>19.59</v>
      </c>
      <c r="E2286" s="116">
        <v>10.37</v>
      </c>
      <c r="F2286" s="116">
        <v>29.96</v>
      </c>
      <c r="G2286" s="100">
        <f t="shared" si="35"/>
        <v>9</v>
      </c>
    </row>
    <row r="2287" spans="1:7" x14ac:dyDescent="0.2">
      <c r="A2287" s="113" t="s">
        <v>4512</v>
      </c>
      <c r="B2287" s="114" t="s">
        <v>28459</v>
      </c>
      <c r="C2287" s="115" t="s">
        <v>97</v>
      </c>
      <c r="D2287" s="116">
        <v>25.73</v>
      </c>
      <c r="E2287" s="116">
        <v>10.37</v>
      </c>
      <c r="F2287" s="116">
        <v>36.1</v>
      </c>
      <c r="G2287" s="100">
        <f t="shared" si="35"/>
        <v>9</v>
      </c>
    </row>
    <row r="2288" spans="1:7" x14ac:dyDescent="0.2">
      <c r="A2288" s="113" t="s">
        <v>4513</v>
      </c>
      <c r="B2288" s="114" t="s">
        <v>28460</v>
      </c>
      <c r="C2288" s="115" t="s">
        <v>97</v>
      </c>
      <c r="D2288" s="116">
        <v>30.28</v>
      </c>
      <c r="E2288" s="116">
        <v>10.37</v>
      </c>
      <c r="F2288" s="116">
        <v>40.65</v>
      </c>
      <c r="G2288" s="100">
        <f t="shared" si="35"/>
        <v>9</v>
      </c>
    </row>
    <row r="2289" spans="1:7" x14ac:dyDescent="0.2">
      <c r="A2289" s="113" t="s">
        <v>4514</v>
      </c>
      <c r="B2289" s="114" t="s">
        <v>28461</v>
      </c>
      <c r="C2289" s="115" t="s">
        <v>97</v>
      </c>
      <c r="D2289" s="116">
        <v>36.97</v>
      </c>
      <c r="E2289" s="116">
        <v>14.51</v>
      </c>
      <c r="F2289" s="116">
        <v>51.48</v>
      </c>
      <c r="G2289" s="100">
        <f t="shared" si="35"/>
        <v>9</v>
      </c>
    </row>
    <row r="2290" spans="1:7" x14ac:dyDescent="0.2">
      <c r="A2290" s="113" t="s">
        <v>4515</v>
      </c>
      <c r="B2290" s="114" t="s">
        <v>28462</v>
      </c>
      <c r="C2290" s="115" t="s">
        <v>97</v>
      </c>
      <c r="D2290" s="116">
        <v>48.09</v>
      </c>
      <c r="E2290" s="116">
        <v>14.51</v>
      </c>
      <c r="F2290" s="116">
        <v>62.6</v>
      </c>
      <c r="G2290" s="100">
        <f t="shared" si="35"/>
        <v>9</v>
      </c>
    </row>
    <row r="2291" spans="1:7" x14ac:dyDescent="0.2">
      <c r="A2291" s="113" t="s">
        <v>4516</v>
      </c>
      <c r="B2291" s="114" t="s">
        <v>28463</v>
      </c>
      <c r="C2291" s="115" t="s">
        <v>97</v>
      </c>
      <c r="D2291" s="116">
        <v>57.45</v>
      </c>
      <c r="E2291" s="116">
        <v>14.51</v>
      </c>
      <c r="F2291" s="116">
        <v>71.959999999999994</v>
      </c>
      <c r="G2291" s="100">
        <f t="shared" si="35"/>
        <v>9</v>
      </c>
    </row>
    <row r="2292" spans="1:7" x14ac:dyDescent="0.2">
      <c r="A2292" s="113" t="s">
        <v>4517</v>
      </c>
      <c r="B2292" s="114" t="s">
        <v>4518</v>
      </c>
      <c r="C2292" s="115"/>
      <c r="D2292" s="116"/>
      <c r="E2292" s="116"/>
      <c r="F2292" s="116"/>
      <c r="G2292" s="100">
        <f t="shared" si="35"/>
        <v>2</v>
      </c>
    </row>
    <row r="2293" spans="1:7" x14ac:dyDescent="0.2">
      <c r="A2293" s="113" t="s">
        <v>4519</v>
      </c>
      <c r="B2293" s="114" t="s">
        <v>4520</v>
      </c>
      <c r="C2293" s="115"/>
      <c r="D2293" s="116"/>
      <c r="E2293" s="116"/>
      <c r="F2293" s="116"/>
      <c r="G2293" s="100">
        <f t="shared" si="35"/>
        <v>5</v>
      </c>
    </row>
    <row r="2294" spans="1:7" x14ac:dyDescent="0.2">
      <c r="A2294" s="113" t="s">
        <v>4521</v>
      </c>
      <c r="B2294" s="114" t="s">
        <v>4522</v>
      </c>
      <c r="C2294" s="115" t="s">
        <v>205</v>
      </c>
      <c r="D2294" s="116">
        <v>1.63</v>
      </c>
      <c r="E2294" s="116">
        <v>1.65</v>
      </c>
      <c r="F2294" s="116">
        <v>3.28</v>
      </c>
      <c r="G2294" s="100">
        <f t="shared" si="35"/>
        <v>9</v>
      </c>
    </row>
    <row r="2295" spans="1:7" x14ac:dyDescent="0.2">
      <c r="A2295" s="113" t="s">
        <v>4523</v>
      </c>
      <c r="B2295" s="114" t="s">
        <v>4524</v>
      </c>
      <c r="C2295" s="115" t="s">
        <v>205</v>
      </c>
      <c r="D2295" s="116">
        <v>2.58</v>
      </c>
      <c r="E2295" s="116">
        <v>1.65</v>
      </c>
      <c r="F2295" s="116">
        <v>4.2300000000000004</v>
      </c>
      <c r="G2295" s="100">
        <f t="shared" si="35"/>
        <v>9</v>
      </c>
    </row>
    <row r="2296" spans="1:7" x14ac:dyDescent="0.2">
      <c r="A2296" s="113" t="s">
        <v>4525</v>
      </c>
      <c r="B2296" s="114" t="s">
        <v>4526</v>
      </c>
      <c r="C2296" s="115" t="s">
        <v>205</v>
      </c>
      <c r="D2296" s="116">
        <v>4.03</v>
      </c>
      <c r="E2296" s="116">
        <v>2.4900000000000002</v>
      </c>
      <c r="F2296" s="116">
        <v>6.52</v>
      </c>
      <c r="G2296" s="100">
        <f t="shared" si="35"/>
        <v>9</v>
      </c>
    </row>
    <row r="2297" spans="1:7" x14ac:dyDescent="0.2">
      <c r="A2297" s="113" t="s">
        <v>4527</v>
      </c>
      <c r="B2297" s="114" t="s">
        <v>4528</v>
      </c>
      <c r="C2297" s="115" t="s">
        <v>205</v>
      </c>
      <c r="D2297" s="116">
        <v>6.54</v>
      </c>
      <c r="E2297" s="116">
        <v>2.9</v>
      </c>
      <c r="F2297" s="116">
        <v>9.44</v>
      </c>
      <c r="G2297" s="100">
        <f t="shared" si="35"/>
        <v>9</v>
      </c>
    </row>
    <row r="2298" spans="1:7" x14ac:dyDescent="0.2">
      <c r="A2298" s="113" t="s">
        <v>4529</v>
      </c>
      <c r="B2298" s="114" t="s">
        <v>4530</v>
      </c>
      <c r="C2298" s="115" t="s">
        <v>205</v>
      </c>
      <c r="D2298" s="116">
        <v>10.97</v>
      </c>
      <c r="E2298" s="116">
        <v>3.32</v>
      </c>
      <c r="F2298" s="116">
        <v>14.29</v>
      </c>
      <c r="G2298" s="100">
        <f t="shared" si="35"/>
        <v>9</v>
      </c>
    </row>
    <row r="2299" spans="1:7" x14ac:dyDescent="0.2">
      <c r="A2299" s="113" t="s">
        <v>4531</v>
      </c>
      <c r="B2299" s="114" t="s">
        <v>4532</v>
      </c>
      <c r="C2299" s="115"/>
      <c r="D2299" s="116"/>
      <c r="E2299" s="116"/>
      <c r="F2299" s="116"/>
      <c r="G2299" s="100">
        <f t="shared" si="35"/>
        <v>5</v>
      </c>
    </row>
    <row r="2300" spans="1:7" ht="30" x14ac:dyDescent="0.2">
      <c r="A2300" s="113" t="s">
        <v>4533</v>
      </c>
      <c r="B2300" s="114" t="s">
        <v>4534</v>
      </c>
      <c r="C2300" s="115" t="s">
        <v>205</v>
      </c>
      <c r="D2300" s="116">
        <v>1.44</v>
      </c>
      <c r="E2300" s="116">
        <v>1.65</v>
      </c>
      <c r="F2300" s="116">
        <v>3.09</v>
      </c>
      <c r="G2300" s="100">
        <f t="shared" si="35"/>
        <v>9</v>
      </c>
    </row>
    <row r="2301" spans="1:7" ht="30" x14ac:dyDescent="0.2">
      <c r="A2301" s="113" t="s">
        <v>4535</v>
      </c>
      <c r="B2301" s="114" t="s">
        <v>4536</v>
      </c>
      <c r="C2301" s="115" t="s">
        <v>205</v>
      </c>
      <c r="D2301" s="116">
        <v>2.68</v>
      </c>
      <c r="E2301" s="116">
        <v>2.0699999999999998</v>
      </c>
      <c r="F2301" s="116">
        <v>4.75</v>
      </c>
      <c r="G2301" s="100">
        <f t="shared" si="35"/>
        <v>9</v>
      </c>
    </row>
    <row r="2302" spans="1:7" ht="45" x14ac:dyDescent="0.2">
      <c r="A2302" s="113" t="s">
        <v>4537</v>
      </c>
      <c r="B2302" s="114" t="s">
        <v>28464</v>
      </c>
      <c r="C2302" s="115" t="s">
        <v>205</v>
      </c>
      <c r="D2302" s="116">
        <v>4.29</v>
      </c>
      <c r="E2302" s="116">
        <v>2.4900000000000002</v>
      </c>
      <c r="F2302" s="116">
        <v>6.78</v>
      </c>
      <c r="G2302" s="100">
        <f t="shared" si="35"/>
        <v>9</v>
      </c>
    </row>
    <row r="2303" spans="1:7" x14ac:dyDescent="0.2">
      <c r="A2303" s="113" t="s">
        <v>4538</v>
      </c>
      <c r="B2303" s="114" t="s">
        <v>4539</v>
      </c>
      <c r="C2303" s="115" t="s">
        <v>205</v>
      </c>
      <c r="D2303" s="116">
        <v>6.22</v>
      </c>
      <c r="E2303" s="116">
        <v>2.9</v>
      </c>
      <c r="F2303" s="116">
        <v>9.1199999999999992</v>
      </c>
      <c r="G2303" s="100">
        <f t="shared" si="35"/>
        <v>9</v>
      </c>
    </row>
    <row r="2304" spans="1:7" ht="30" x14ac:dyDescent="0.2">
      <c r="A2304" s="113" t="s">
        <v>4540</v>
      </c>
      <c r="B2304" s="114" t="s">
        <v>4541</v>
      </c>
      <c r="C2304" s="115" t="s">
        <v>205</v>
      </c>
      <c r="D2304" s="116">
        <v>9.89</v>
      </c>
      <c r="E2304" s="116">
        <v>3.32</v>
      </c>
      <c r="F2304" s="116">
        <v>13.21</v>
      </c>
      <c r="G2304" s="100">
        <f t="shared" si="35"/>
        <v>9</v>
      </c>
    </row>
    <row r="2305" spans="1:7" x14ac:dyDescent="0.2">
      <c r="A2305" s="113" t="s">
        <v>4542</v>
      </c>
      <c r="B2305" s="114" t="s">
        <v>4543</v>
      </c>
      <c r="C2305" s="115"/>
      <c r="D2305" s="116"/>
      <c r="E2305" s="116"/>
      <c r="F2305" s="116"/>
      <c r="G2305" s="100">
        <f t="shared" si="35"/>
        <v>5</v>
      </c>
    </row>
    <row r="2306" spans="1:7" x14ac:dyDescent="0.2">
      <c r="A2306" s="113" t="s">
        <v>4544</v>
      </c>
      <c r="B2306" s="114" t="s">
        <v>4545</v>
      </c>
      <c r="C2306" s="115" t="s">
        <v>205</v>
      </c>
      <c r="D2306" s="116">
        <v>9.1300000000000008</v>
      </c>
      <c r="E2306" s="116">
        <v>2.0699999999999998</v>
      </c>
      <c r="F2306" s="116">
        <v>11.2</v>
      </c>
      <c r="G2306" s="100">
        <f t="shared" si="35"/>
        <v>9</v>
      </c>
    </row>
    <row r="2307" spans="1:7" x14ac:dyDescent="0.2">
      <c r="A2307" s="113" t="s">
        <v>4546</v>
      </c>
      <c r="B2307" s="114" t="s">
        <v>4547</v>
      </c>
      <c r="C2307" s="115" t="s">
        <v>205</v>
      </c>
      <c r="D2307" s="116">
        <v>14.84</v>
      </c>
      <c r="E2307" s="116">
        <v>2.0699999999999998</v>
      </c>
      <c r="F2307" s="116">
        <v>16.91</v>
      </c>
      <c r="G2307" s="100">
        <f t="shared" si="35"/>
        <v>9</v>
      </c>
    </row>
    <row r="2308" spans="1:7" x14ac:dyDescent="0.2">
      <c r="A2308" s="113" t="s">
        <v>4548</v>
      </c>
      <c r="B2308" s="114" t="s">
        <v>4549</v>
      </c>
      <c r="C2308" s="115" t="s">
        <v>205</v>
      </c>
      <c r="D2308" s="116">
        <v>20.86</v>
      </c>
      <c r="E2308" s="116">
        <v>4.1500000000000004</v>
      </c>
      <c r="F2308" s="116">
        <v>25.01</v>
      </c>
      <c r="G2308" s="100">
        <f t="shared" si="35"/>
        <v>9</v>
      </c>
    </row>
    <row r="2309" spans="1:7" x14ac:dyDescent="0.2">
      <c r="A2309" s="113" t="s">
        <v>4550</v>
      </c>
      <c r="B2309" s="114" t="s">
        <v>4551</v>
      </c>
      <c r="C2309" s="115" t="s">
        <v>205</v>
      </c>
      <c r="D2309" s="116">
        <v>29.68</v>
      </c>
      <c r="E2309" s="116">
        <v>6.22</v>
      </c>
      <c r="F2309" s="116">
        <v>35.9</v>
      </c>
      <c r="G2309" s="100">
        <f t="shared" si="35"/>
        <v>9</v>
      </c>
    </row>
    <row r="2310" spans="1:7" x14ac:dyDescent="0.2">
      <c r="A2310" s="113" t="s">
        <v>4552</v>
      </c>
      <c r="B2310" s="114" t="s">
        <v>4553</v>
      </c>
      <c r="C2310" s="115" t="s">
        <v>205</v>
      </c>
      <c r="D2310" s="116">
        <v>45.91</v>
      </c>
      <c r="E2310" s="116">
        <v>8.2899999999999991</v>
      </c>
      <c r="F2310" s="116">
        <v>54.2</v>
      </c>
      <c r="G2310" s="100">
        <f t="shared" si="35"/>
        <v>9</v>
      </c>
    </row>
    <row r="2311" spans="1:7" x14ac:dyDescent="0.2">
      <c r="A2311" s="113" t="s">
        <v>4554</v>
      </c>
      <c r="B2311" s="114" t="s">
        <v>4555</v>
      </c>
      <c r="C2311" s="115" t="s">
        <v>205</v>
      </c>
      <c r="D2311" s="116">
        <v>59.26</v>
      </c>
      <c r="E2311" s="116">
        <v>10.37</v>
      </c>
      <c r="F2311" s="116">
        <v>69.63</v>
      </c>
      <c r="G2311" s="100">
        <f t="shared" si="35"/>
        <v>9</v>
      </c>
    </row>
    <row r="2312" spans="1:7" x14ac:dyDescent="0.2">
      <c r="A2312" s="113" t="s">
        <v>4556</v>
      </c>
      <c r="B2312" s="114" t="s">
        <v>4557</v>
      </c>
      <c r="C2312" s="115" t="s">
        <v>205</v>
      </c>
      <c r="D2312" s="116">
        <v>91.45</v>
      </c>
      <c r="E2312" s="116">
        <v>12.44</v>
      </c>
      <c r="F2312" s="116">
        <v>103.89</v>
      </c>
      <c r="G2312" s="100">
        <f t="shared" si="35"/>
        <v>9</v>
      </c>
    </row>
    <row r="2313" spans="1:7" x14ac:dyDescent="0.2">
      <c r="A2313" s="113" t="s">
        <v>4558</v>
      </c>
      <c r="B2313" s="114" t="s">
        <v>4559</v>
      </c>
      <c r="C2313" s="115" t="s">
        <v>205</v>
      </c>
      <c r="D2313" s="116">
        <v>185.07</v>
      </c>
      <c r="E2313" s="116">
        <v>18.66</v>
      </c>
      <c r="F2313" s="116">
        <v>203.73</v>
      </c>
      <c r="G2313" s="100">
        <f t="shared" si="35"/>
        <v>9</v>
      </c>
    </row>
    <row r="2314" spans="1:7" x14ac:dyDescent="0.2">
      <c r="A2314" s="113" t="s">
        <v>4560</v>
      </c>
      <c r="B2314" s="114" t="s">
        <v>4561</v>
      </c>
      <c r="C2314" s="115"/>
      <c r="D2314" s="116"/>
      <c r="E2314" s="116"/>
      <c r="F2314" s="116"/>
      <c r="G2314" s="100">
        <f t="shared" ref="G2314:G2377" si="36">LEN(A2314)</f>
        <v>5</v>
      </c>
    </row>
    <row r="2315" spans="1:7" ht="30" x14ac:dyDescent="0.2">
      <c r="A2315" s="113" t="s">
        <v>4562</v>
      </c>
      <c r="B2315" s="114" t="s">
        <v>4563</v>
      </c>
      <c r="C2315" s="115" t="s">
        <v>205</v>
      </c>
      <c r="D2315" s="116">
        <v>211.25</v>
      </c>
      <c r="E2315" s="116">
        <v>37.61</v>
      </c>
      <c r="F2315" s="116">
        <v>248.86</v>
      </c>
      <c r="G2315" s="100">
        <f t="shared" si="36"/>
        <v>9</v>
      </c>
    </row>
    <row r="2316" spans="1:7" x14ac:dyDescent="0.2">
      <c r="A2316" s="113" t="s">
        <v>4564</v>
      </c>
      <c r="B2316" s="114" t="s">
        <v>4565</v>
      </c>
      <c r="C2316" s="115"/>
      <c r="D2316" s="116"/>
      <c r="E2316" s="116"/>
      <c r="F2316" s="116"/>
      <c r="G2316" s="100">
        <f t="shared" si="36"/>
        <v>5</v>
      </c>
    </row>
    <row r="2317" spans="1:7" x14ac:dyDescent="0.2">
      <c r="A2317" s="113" t="s">
        <v>4566</v>
      </c>
      <c r="B2317" s="114" t="s">
        <v>4567</v>
      </c>
      <c r="C2317" s="115" t="s">
        <v>205</v>
      </c>
      <c r="D2317" s="116">
        <v>57.2</v>
      </c>
      <c r="E2317" s="116">
        <v>22.56</v>
      </c>
      <c r="F2317" s="116">
        <v>79.760000000000005</v>
      </c>
      <c r="G2317" s="100">
        <f t="shared" si="36"/>
        <v>9</v>
      </c>
    </row>
    <row r="2318" spans="1:7" x14ac:dyDescent="0.2">
      <c r="A2318" s="113" t="s">
        <v>4568</v>
      </c>
      <c r="B2318" s="114" t="s">
        <v>4569</v>
      </c>
      <c r="C2318" s="115" t="s">
        <v>205</v>
      </c>
      <c r="D2318" s="116">
        <v>70.75</v>
      </c>
      <c r="E2318" s="116">
        <v>27.17</v>
      </c>
      <c r="F2318" s="116">
        <v>97.92</v>
      </c>
      <c r="G2318" s="100">
        <f t="shared" si="36"/>
        <v>9</v>
      </c>
    </row>
    <row r="2319" spans="1:7" x14ac:dyDescent="0.2">
      <c r="A2319" s="113" t="s">
        <v>4570</v>
      </c>
      <c r="B2319" s="114" t="s">
        <v>4571</v>
      </c>
      <c r="C2319" s="115" t="s">
        <v>205</v>
      </c>
      <c r="D2319" s="116">
        <v>91.94</v>
      </c>
      <c r="E2319" s="116">
        <v>37.61</v>
      </c>
      <c r="F2319" s="116">
        <v>129.55000000000001</v>
      </c>
      <c r="G2319" s="100">
        <f t="shared" si="36"/>
        <v>9</v>
      </c>
    </row>
    <row r="2320" spans="1:7" x14ac:dyDescent="0.2">
      <c r="A2320" s="113" t="s">
        <v>4572</v>
      </c>
      <c r="B2320" s="114" t="s">
        <v>4573</v>
      </c>
      <c r="C2320" s="115" t="s">
        <v>205</v>
      </c>
      <c r="D2320" s="116">
        <v>193.72</v>
      </c>
      <c r="E2320" s="116">
        <v>45.13</v>
      </c>
      <c r="F2320" s="116">
        <v>238.85</v>
      </c>
      <c r="G2320" s="100">
        <f t="shared" si="36"/>
        <v>9</v>
      </c>
    </row>
    <row r="2321" spans="1:7" x14ac:dyDescent="0.2">
      <c r="A2321" s="113" t="s">
        <v>4574</v>
      </c>
      <c r="B2321" s="114" t="s">
        <v>4575</v>
      </c>
      <c r="C2321" s="115"/>
      <c r="D2321" s="116"/>
      <c r="E2321" s="116"/>
      <c r="F2321" s="116"/>
      <c r="G2321" s="100">
        <f t="shared" si="36"/>
        <v>5</v>
      </c>
    </row>
    <row r="2322" spans="1:7" x14ac:dyDescent="0.2">
      <c r="A2322" s="113" t="s">
        <v>4576</v>
      </c>
      <c r="B2322" s="114" t="s">
        <v>4577</v>
      </c>
      <c r="C2322" s="115" t="s">
        <v>97</v>
      </c>
      <c r="D2322" s="116">
        <v>8.56</v>
      </c>
      <c r="E2322" s="116">
        <v>4.1500000000000004</v>
      </c>
      <c r="F2322" s="116">
        <v>12.71</v>
      </c>
      <c r="G2322" s="100">
        <f t="shared" si="36"/>
        <v>9</v>
      </c>
    </row>
    <row r="2323" spans="1:7" x14ac:dyDescent="0.2">
      <c r="A2323" s="113" t="s">
        <v>4578</v>
      </c>
      <c r="B2323" s="114" t="s">
        <v>4579</v>
      </c>
      <c r="C2323" s="115" t="s">
        <v>97</v>
      </c>
      <c r="D2323" s="116">
        <v>5.22</v>
      </c>
      <c r="E2323" s="116">
        <v>4.1500000000000004</v>
      </c>
      <c r="F2323" s="116">
        <v>9.3699999999999992</v>
      </c>
      <c r="G2323" s="100">
        <f t="shared" si="36"/>
        <v>9</v>
      </c>
    </row>
    <row r="2324" spans="1:7" x14ac:dyDescent="0.2">
      <c r="A2324" s="113" t="s">
        <v>4580</v>
      </c>
      <c r="B2324" s="114" t="s">
        <v>4581</v>
      </c>
      <c r="C2324" s="115" t="s">
        <v>97</v>
      </c>
      <c r="D2324" s="116">
        <v>10.61</v>
      </c>
      <c r="E2324" s="116">
        <v>4.1500000000000004</v>
      </c>
      <c r="F2324" s="116">
        <v>14.76</v>
      </c>
      <c r="G2324" s="100">
        <f t="shared" si="36"/>
        <v>9</v>
      </c>
    </row>
    <row r="2325" spans="1:7" x14ac:dyDescent="0.2">
      <c r="A2325" s="113" t="s">
        <v>4582</v>
      </c>
      <c r="B2325" s="114" t="s">
        <v>4583</v>
      </c>
      <c r="C2325" s="115" t="s">
        <v>97</v>
      </c>
      <c r="D2325" s="116">
        <v>10.87</v>
      </c>
      <c r="E2325" s="116">
        <v>4.1500000000000004</v>
      </c>
      <c r="F2325" s="116">
        <v>15.02</v>
      </c>
      <c r="G2325" s="100">
        <f t="shared" si="36"/>
        <v>9</v>
      </c>
    </row>
    <row r="2326" spans="1:7" x14ac:dyDescent="0.2">
      <c r="A2326" s="113" t="s">
        <v>4584</v>
      </c>
      <c r="B2326" s="114" t="s">
        <v>4585</v>
      </c>
      <c r="C2326" s="115" t="s">
        <v>97</v>
      </c>
      <c r="D2326" s="116">
        <v>15.76</v>
      </c>
      <c r="E2326" s="116">
        <v>4.1500000000000004</v>
      </c>
      <c r="F2326" s="116">
        <v>19.91</v>
      </c>
      <c r="G2326" s="100">
        <f t="shared" si="36"/>
        <v>9</v>
      </c>
    </row>
    <row r="2327" spans="1:7" x14ac:dyDescent="0.2">
      <c r="A2327" s="113" t="s">
        <v>4586</v>
      </c>
      <c r="B2327" s="114" t="s">
        <v>4587</v>
      </c>
      <c r="C2327" s="115" t="s">
        <v>97</v>
      </c>
      <c r="D2327" s="116">
        <v>17.46</v>
      </c>
      <c r="E2327" s="116">
        <v>4.1500000000000004</v>
      </c>
      <c r="F2327" s="116">
        <v>21.61</v>
      </c>
      <c r="G2327" s="100">
        <f t="shared" si="36"/>
        <v>9</v>
      </c>
    </row>
    <row r="2328" spans="1:7" x14ac:dyDescent="0.2">
      <c r="A2328" s="113" t="s">
        <v>4588</v>
      </c>
      <c r="B2328" s="114" t="s">
        <v>4589</v>
      </c>
      <c r="C2328" s="115" t="s">
        <v>97</v>
      </c>
      <c r="D2328" s="116">
        <v>22.69</v>
      </c>
      <c r="E2328" s="116">
        <v>4.1500000000000004</v>
      </c>
      <c r="F2328" s="116">
        <v>26.84</v>
      </c>
      <c r="G2328" s="100">
        <f t="shared" si="36"/>
        <v>9</v>
      </c>
    </row>
    <row r="2329" spans="1:7" x14ac:dyDescent="0.2">
      <c r="A2329" s="113" t="s">
        <v>4590</v>
      </c>
      <c r="B2329" s="114" t="s">
        <v>4591</v>
      </c>
      <c r="C2329" s="115" t="s">
        <v>97</v>
      </c>
      <c r="D2329" s="116">
        <v>26.84</v>
      </c>
      <c r="E2329" s="116">
        <v>4.1500000000000004</v>
      </c>
      <c r="F2329" s="116">
        <v>30.99</v>
      </c>
      <c r="G2329" s="100">
        <f t="shared" si="36"/>
        <v>9</v>
      </c>
    </row>
    <row r="2330" spans="1:7" x14ac:dyDescent="0.2">
      <c r="A2330" s="113" t="s">
        <v>4592</v>
      </c>
      <c r="B2330" s="114" t="s">
        <v>4593</v>
      </c>
      <c r="C2330" s="115"/>
      <c r="D2330" s="116"/>
      <c r="E2330" s="116"/>
      <c r="F2330" s="116"/>
      <c r="G2330" s="100">
        <f t="shared" si="36"/>
        <v>5</v>
      </c>
    </row>
    <row r="2331" spans="1:7" x14ac:dyDescent="0.2">
      <c r="A2331" s="113" t="s">
        <v>4594</v>
      </c>
      <c r="B2331" s="114" t="s">
        <v>4595</v>
      </c>
      <c r="C2331" s="115" t="s">
        <v>97</v>
      </c>
      <c r="D2331" s="116">
        <v>0.91</v>
      </c>
      <c r="E2331" s="116">
        <v>3.32</v>
      </c>
      <c r="F2331" s="116">
        <v>4.2300000000000004</v>
      </c>
      <c r="G2331" s="100">
        <f t="shared" si="36"/>
        <v>9</v>
      </c>
    </row>
    <row r="2332" spans="1:7" x14ac:dyDescent="0.2">
      <c r="A2332" s="113" t="s">
        <v>4596</v>
      </c>
      <c r="B2332" s="114" t="s">
        <v>4597</v>
      </c>
      <c r="C2332" s="115" t="s">
        <v>97</v>
      </c>
      <c r="D2332" s="116">
        <v>5.71</v>
      </c>
      <c r="E2332" s="116">
        <v>6.22</v>
      </c>
      <c r="F2332" s="116">
        <v>11.93</v>
      </c>
      <c r="G2332" s="100">
        <f t="shared" si="36"/>
        <v>9</v>
      </c>
    </row>
    <row r="2333" spans="1:7" x14ac:dyDescent="0.2">
      <c r="A2333" s="113" t="s">
        <v>4598</v>
      </c>
      <c r="B2333" s="114" t="s">
        <v>4599</v>
      </c>
      <c r="C2333" s="115" t="s">
        <v>97</v>
      </c>
      <c r="D2333" s="116">
        <v>8.5</v>
      </c>
      <c r="E2333" s="116">
        <v>6.22</v>
      </c>
      <c r="F2333" s="116">
        <v>14.72</v>
      </c>
      <c r="G2333" s="100">
        <f t="shared" si="36"/>
        <v>9</v>
      </c>
    </row>
    <row r="2334" spans="1:7" x14ac:dyDescent="0.2">
      <c r="A2334" s="113" t="s">
        <v>4600</v>
      </c>
      <c r="B2334" s="114" t="s">
        <v>4601</v>
      </c>
      <c r="C2334" s="115" t="s">
        <v>97</v>
      </c>
      <c r="D2334" s="116">
        <v>8.34</v>
      </c>
      <c r="E2334" s="116">
        <v>6.22</v>
      </c>
      <c r="F2334" s="116">
        <v>14.56</v>
      </c>
      <c r="G2334" s="100">
        <f t="shared" si="36"/>
        <v>9</v>
      </c>
    </row>
    <row r="2335" spans="1:7" x14ac:dyDescent="0.2">
      <c r="A2335" s="113" t="s">
        <v>4602</v>
      </c>
      <c r="B2335" s="114" t="s">
        <v>4603</v>
      </c>
      <c r="C2335" s="115" t="s">
        <v>97</v>
      </c>
      <c r="D2335" s="116">
        <v>9.19</v>
      </c>
      <c r="E2335" s="116">
        <v>6.22</v>
      </c>
      <c r="F2335" s="116">
        <v>15.41</v>
      </c>
      <c r="G2335" s="100">
        <f t="shared" si="36"/>
        <v>9</v>
      </c>
    </row>
    <row r="2336" spans="1:7" x14ac:dyDescent="0.2">
      <c r="A2336" s="113" t="s">
        <v>4604</v>
      </c>
      <c r="B2336" s="114" t="s">
        <v>4605</v>
      </c>
      <c r="C2336" s="115" t="s">
        <v>97</v>
      </c>
      <c r="D2336" s="116">
        <v>13.55</v>
      </c>
      <c r="E2336" s="116">
        <v>6.22</v>
      </c>
      <c r="F2336" s="116">
        <v>19.77</v>
      </c>
      <c r="G2336" s="100">
        <f t="shared" si="36"/>
        <v>9</v>
      </c>
    </row>
    <row r="2337" spans="1:7" x14ac:dyDescent="0.2">
      <c r="A2337" s="113" t="s">
        <v>4606</v>
      </c>
      <c r="B2337" s="114" t="s">
        <v>4607</v>
      </c>
      <c r="C2337" s="115" t="s">
        <v>97</v>
      </c>
      <c r="D2337" s="116">
        <v>13.32</v>
      </c>
      <c r="E2337" s="116">
        <v>6.22</v>
      </c>
      <c r="F2337" s="116">
        <v>19.54</v>
      </c>
      <c r="G2337" s="100">
        <f t="shared" si="36"/>
        <v>9</v>
      </c>
    </row>
    <row r="2338" spans="1:7" x14ac:dyDescent="0.2">
      <c r="A2338" s="113" t="s">
        <v>4608</v>
      </c>
      <c r="B2338" s="114" t="s">
        <v>4609</v>
      </c>
      <c r="C2338" s="115" t="s">
        <v>97</v>
      </c>
      <c r="D2338" s="116">
        <v>21.35</v>
      </c>
      <c r="E2338" s="116">
        <v>6.22</v>
      </c>
      <c r="F2338" s="116">
        <v>27.57</v>
      </c>
      <c r="G2338" s="100">
        <f t="shared" si="36"/>
        <v>9</v>
      </c>
    </row>
    <row r="2339" spans="1:7" x14ac:dyDescent="0.2">
      <c r="A2339" s="113" t="s">
        <v>4610</v>
      </c>
      <c r="B2339" s="114" t="s">
        <v>4611</v>
      </c>
      <c r="C2339" s="115" t="s">
        <v>97</v>
      </c>
      <c r="D2339" s="116">
        <v>28.9</v>
      </c>
      <c r="E2339" s="116">
        <v>8.2899999999999991</v>
      </c>
      <c r="F2339" s="116">
        <v>37.19</v>
      </c>
      <c r="G2339" s="100">
        <f t="shared" si="36"/>
        <v>9</v>
      </c>
    </row>
    <row r="2340" spans="1:7" x14ac:dyDescent="0.2">
      <c r="A2340" s="113" t="s">
        <v>4612</v>
      </c>
      <c r="B2340" s="114" t="s">
        <v>4613</v>
      </c>
      <c r="C2340" s="115" t="s">
        <v>97</v>
      </c>
      <c r="D2340" s="116">
        <v>30.14</v>
      </c>
      <c r="E2340" s="116">
        <v>8.2899999999999991</v>
      </c>
      <c r="F2340" s="116">
        <v>38.43</v>
      </c>
      <c r="G2340" s="100">
        <f t="shared" si="36"/>
        <v>9</v>
      </c>
    </row>
    <row r="2341" spans="1:7" x14ac:dyDescent="0.2">
      <c r="A2341" s="113" t="s">
        <v>4614</v>
      </c>
      <c r="B2341" s="114" t="s">
        <v>4615</v>
      </c>
      <c r="C2341" s="115" t="s">
        <v>97</v>
      </c>
      <c r="D2341" s="116">
        <v>41.7</v>
      </c>
      <c r="E2341" s="116">
        <v>8.2899999999999991</v>
      </c>
      <c r="F2341" s="116">
        <v>49.99</v>
      </c>
      <c r="G2341" s="100">
        <f t="shared" si="36"/>
        <v>9</v>
      </c>
    </row>
    <row r="2342" spans="1:7" x14ac:dyDescent="0.2">
      <c r="A2342" s="113" t="s">
        <v>4616</v>
      </c>
      <c r="B2342" s="114" t="s">
        <v>4617</v>
      </c>
      <c r="C2342" s="115" t="s">
        <v>97</v>
      </c>
      <c r="D2342" s="116">
        <v>43.58</v>
      </c>
      <c r="E2342" s="116">
        <v>8.2899999999999991</v>
      </c>
      <c r="F2342" s="116">
        <v>51.87</v>
      </c>
      <c r="G2342" s="100">
        <f t="shared" si="36"/>
        <v>9</v>
      </c>
    </row>
    <row r="2343" spans="1:7" x14ac:dyDescent="0.2">
      <c r="A2343" s="113" t="s">
        <v>4618</v>
      </c>
      <c r="B2343" s="114" t="s">
        <v>4619</v>
      </c>
      <c r="C2343" s="115"/>
      <c r="D2343" s="116"/>
      <c r="E2343" s="116"/>
      <c r="F2343" s="116"/>
      <c r="G2343" s="100">
        <f t="shared" si="36"/>
        <v>5</v>
      </c>
    </row>
    <row r="2344" spans="1:7" ht="30" x14ac:dyDescent="0.2">
      <c r="A2344" s="113" t="s">
        <v>4620</v>
      </c>
      <c r="B2344" s="114" t="s">
        <v>4621</v>
      </c>
      <c r="C2344" s="115" t="s">
        <v>205</v>
      </c>
      <c r="D2344" s="116">
        <v>6.27</v>
      </c>
      <c r="E2344" s="116">
        <v>6.22</v>
      </c>
      <c r="F2344" s="116">
        <v>12.49</v>
      </c>
      <c r="G2344" s="100">
        <f t="shared" si="36"/>
        <v>9</v>
      </c>
    </row>
    <row r="2345" spans="1:7" ht="30" x14ac:dyDescent="0.2">
      <c r="A2345" s="113" t="s">
        <v>4622</v>
      </c>
      <c r="B2345" s="114" t="s">
        <v>4623</v>
      </c>
      <c r="C2345" s="115" t="s">
        <v>205</v>
      </c>
      <c r="D2345" s="116">
        <v>11.89</v>
      </c>
      <c r="E2345" s="116">
        <v>6.22</v>
      </c>
      <c r="F2345" s="116">
        <v>18.11</v>
      </c>
      <c r="G2345" s="100">
        <f t="shared" si="36"/>
        <v>9</v>
      </c>
    </row>
    <row r="2346" spans="1:7" ht="30" x14ac:dyDescent="0.2">
      <c r="A2346" s="113" t="s">
        <v>4624</v>
      </c>
      <c r="B2346" s="114" t="s">
        <v>4625</v>
      </c>
      <c r="C2346" s="115" t="s">
        <v>205</v>
      </c>
      <c r="D2346" s="116">
        <v>27.74</v>
      </c>
      <c r="E2346" s="116">
        <v>6.22</v>
      </c>
      <c r="F2346" s="116">
        <v>33.96</v>
      </c>
      <c r="G2346" s="100">
        <f t="shared" si="36"/>
        <v>9</v>
      </c>
    </row>
    <row r="2347" spans="1:7" x14ac:dyDescent="0.2">
      <c r="A2347" s="113" t="s">
        <v>4626</v>
      </c>
      <c r="B2347" s="114" t="s">
        <v>4627</v>
      </c>
      <c r="C2347" s="115" t="s">
        <v>205</v>
      </c>
      <c r="D2347" s="116">
        <v>0.68</v>
      </c>
      <c r="E2347" s="116">
        <v>3.32</v>
      </c>
      <c r="F2347" s="116">
        <v>4</v>
      </c>
      <c r="G2347" s="100">
        <f t="shared" si="36"/>
        <v>9</v>
      </c>
    </row>
    <row r="2348" spans="1:7" ht="30" x14ac:dyDescent="0.2">
      <c r="A2348" s="113" t="s">
        <v>8079</v>
      </c>
      <c r="B2348" s="114" t="s">
        <v>8080</v>
      </c>
      <c r="C2348" s="115" t="s">
        <v>205</v>
      </c>
      <c r="D2348" s="116">
        <v>1.66</v>
      </c>
      <c r="E2348" s="116">
        <v>3.32</v>
      </c>
      <c r="F2348" s="116">
        <v>4.9800000000000004</v>
      </c>
      <c r="G2348" s="100">
        <f t="shared" si="36"/>
        <v>9</v>
      </c>
    </row>
    <row r="2349" spans="1:7" x14ac:dyDescent="0.2">
      <c r="A2349" s="113" t="s">
        <v>4628</v>
      </c>
      <c r="B2349" s="114" t="s">
        <v>4629</v>
      </c>
      <c r="C2349" s="115" t="s">
        <v>205</v>
      </c>
      <c r="D2349" s="116">
        <v>2.62</v>
      </c>
      <c r="E2349" s="116">
        <v>12.44</v>
      </c>
      <c r="F2349" s="116">
        <v>15.06</v>
      </c>
      <c r="G2349" s="100">
        <f t="shared" si="36"/>
        <v>9</v>
      </c>
    </row>
    <row r="2350" spans="1:7" ht="30" x14ac:dyDescent="0.2">
      <c r="A2350" s="113" t="s">
        <v>4630</v>
      </c>
      <c r="B2350" s="114" t="s">
        <v>4631</v>
      </c>
      <c r="C2350" s="115" t="s">
        <v>205</v>
      </c>
      <c r="D2350" s="116">
        <v>6.22</v>
      </c>
      <c r="E2350" s="116">
        <v>4.97</v>
      </c>
      <c r="F2350" s="116">
        <v>11.19</v>
      </c>
      <c r="G2350" s="100">
        <f t="shared" si="36"/>
        <v>9</v>
      </c>
    </row>
    <row r="2351" spans="1:7" ht="30" x14ac:dyDescent="0.2">
      <c r="A2351" s="113" t="s">
        <v>4632</v>
      </c>
      <c r="B2351" s="114" t="s">
        <v>4633</v>
      </c>
      <c r="C2351" s="115" t="s">
        <v>205</v>
      </c>
      <c r="D2351" s="116">
        <v>3.76</v>
      </c>
      <c r="E2351" s="116">
        <v>4.1500000000000004</v>
      </c>
      <c r="F2351" s="116">
        <v>7.91</v>
      </c>
      <c r="G2351" s="100">
        <f t="shared" si="36"/>
        <v>9</v>
      </c>
    </row>
    <row r="2352" spans="1:7" ht="30" x14ac:dyDescent="0.2">
      <c r="A2352" s="113" t="s">
        <v>4634</v>
      </c>
      <c r="B2352" s="114" t="s">
        <v>4635</v>
      </c>
      <c r="C2352" s="115" t="s">
        <v>205</v>
      </c>
      <c r="D2352" s="116">
        <v>14.07</v>
      </c>
      <c r="E2352" s="116">
        <v>5.39</v>
      </c>
      <c r="F2352" s="116">
        <v>19.46</v>
      </c>
      <c r="G2352" s="100">
        <f t="shared" si="36"/>
        <v>9</v>
      </c>
    </row>
    <row r="2353" spans="1:7" ht="30" x14ac:dyDescent="0.2">
      <c r="A2353" s="113" t="s">
        <v>4636</v>
      </c>
      <c r="B2353" s="114" t="s">
        <v>4637</v>
      </c>
      <c r="C2353" s="115" t="s">
        <v>205</v>
      </c>
      <c r="D2353" s="116">
        <v>29.33</v>
      </c>
      <c r="E2353" s="116">
        <v>6.64</v>
      </c>
      <c r="F2353" s="116">
        <v>35.97</v>
      </c>
      <c r="G2353" s="100">
        <f t="shared" si="36"/>
        <v>9</v>
      </c>
    </row>
    <row r="2354" spans="1:7" ht="30" x14ac:dyDescent="0.2">
      <c r="A2354" s="113" t="s">
        <v>4638</v>
      </c>
      <c r="B2354" s="114" t="s">
        <v>4639</v>
      </c>
      <c r="C2354" s="115" t="s">
        <v>205</v>
      </c>
      <c r="D2354" s="116">
        <v>57.6</v>
      </c>
      <c r="E2354" s="116">
        <v>8.7100000000000009</v>
      </c>
      <c r="F2354" s="116">
        <v>66.31</v>
      </c>
      <c r="G2354" s="100">
        <f t="shared" si="36"/>
        <v>9</v>
      </c>
    </row>
    <row r="2355" spans="1:7" ht="30" x14ac:dyDescent="0.2">
      <c r="A2355" s="113" t="s">
        <v>4640</v>
      </c>
      <c r="B2355" s="114" t="s">
        <v>4641</v>
      </c>
      <c r="C2355" s="115" t="s">
        <v>205</v>
      </c>
      <c r="D2355" s="116">
        <v>11.26</v>
      </c>
      <c r="E2355" s="116">
        <v>4.97</v>
      </c>
      <c r="F2355" s="116">
        <v>16.23</v>
      </c>
      <c r="G2355" s="100">
        <f t="shared" si="36"/>
        <v>9</v>
      </c>
    </row>
    <row r="2356" spans="1:7" ht="30" x14ac:dyDescent="0.2">
      <c r="A2356" s="113" t="s">
        <v>4642</v>
      </c>
      <c r="B2356" s="114" t="s">
        <v>4643</v>
      </c>
      <c r="C2356" s="115" t="s">
        <v>205</v>
      </c>
      <c r="D2356" s="116">
        <v>17.55</v>
      </c>
      <c r="E2356" s="116">
        <v>5.39</v>
      </c>
      <c r="F2356" s="116">
        <v>22.94</v>
      </c>
      <c r="G2356" s="100">
        <f t="shared" si="36"/>
        <v>9</v>
      </c>
    </row>
    <row r="2357" spans="1:7" ht="30" x14ac:dyDescent="0.2">
      <c r="A2357" s="113" t="s">
        <v>4644</v>
      </c>
      <c r="B2357" s="114" t="s">
        <v>4645</v>
      </c>
      <c r="C2357" s="115" t="s">
        <v>205</v>
      </c>
      <c r="D2357" s="116">
        <v>34.409999999999997</v>
      </c>
      <c r="E2357" s="116">
        <v>6.64</v>
      </c>
      <c r="F2357" s="116">
        <v>41.05</v>
      </c>
      <c r="G2357" s="100">
        <f t="shared" si="36"/>
        <v>9</v>
      </c>
    </row>
    <row r="2358" spans="1:7" ht="30" x14ac:dyDescent="0.2">
      <c r="A2358" s="113" t="s">
        <v>4646</v>
      </c>
      <c r="B2358" s="114" t="s">
        <v>4647</v>
      </c>
      <c r="C2358" s="115" t="s">
        <v>205</v>
      </c>
      <c r="D2358" s="116">
        <v>11.56</v>
      </c>
      <c r="E2358" s="116">
        <v>4.97</v>
      </c>
      <c r="F2358" s="116">
        <v>16.53</v>
      </c>
      <c r="G2358" s="100">
        <f t="shared" si="36"/>
        <v>9</v>
      </c>
    </row>
    <row r="2359" spans="1:7" ht="30" x14ac:dyDescent="0.2">
      <c r="A2359" s="113" t="s">
        <v>4648</v>
      </c>
      <c r="B2359" s="114" t="s">
        <v>4649</v>
      </c>
      <c r="C2359" s="115" t="s">
        <v>205</v>
      </c>
      <c r="D2359" s="116">
        <v>19.649999999999999</v>
      </c>
      <c r="E2359" s="116">
        <v>5.39</v>
      </c>
      <c r="F2359" s="116">
        <v>25.04</v>
      </c>
      <c r="G2359" s="100">
        <f t="shared" si="36"/>
        <v>9</v>
      </c>
    </row>
    <row r="2360" spans="1:7" ht="30" x14ac:dyDescent="0.2">
      <c r="A2360" s="113" t="s">
        <v>4650</v>
      </c>
      <c r="B2360" s="114" t="s">
        <v>4651</v>
      </c>
      <c r="C2360" s="115" t="s">
        <v>205</v>
      </c>
      <c r="D2360" s="116">
        <v>44.61</v>
      </c>
      <c r="E2360" s="116">
        <v>6.64</v>
      </c>
      <c r="F2360" s="116">
        <v>51.25</v>
      </c>
      <c r="G2360" s="100">
        <f t="shared" si="36"/>
        <v>9</v>
      </c>
    </row>
    <row r="2361" spans="1:7" x14ac:dyDescent="0.2">
      <c r="A2361" s="113" t="s">
        <v>4652</v>
      </c>
      <c r="B2361" s="114" t="s">
        <v>4653</v>
      </c>
      <c r="C2361" s="115"/>
      <c r="D2361" s="116"/>
      <c r="E2361" s="116"/>
      <c r="F2361" s="116"/>
      <c r="G2361" s="100">
        <f t="shared" si="36"/>
        <v>5</v>
      </c>
    </row>
    <row r="2362" spans="1:7" ht="30" x14ac:dyDescent="0.2">
      <c r="A2362" s="113" t="s">
        <v>4654</v>
      </c>
      <c r="B2362" s="114" t="s">
        <v>4655</v>
      </c>
      <c r="C2362" s="115" t="s">
        <v>205</v>
      </c>
      <c r="D2362" s="116">
        <v>5.64</v>
      </c>
      <c r="E2362" s="116">
        <v>4.1500000000000004</v>
      </c>
      <c r="F2362" s="116">
        <v>9.7899999999999991</v>
      </c>
      <c r="G2362" s="100">
        <f t="shared" si="36"/>
        <v>9</v>
      </c>
    </row>
    <row r="2363" spans="1:7" ht="30" x14ac:dyDescent="0.2">
      <c r="A2363" s="113" t="s">
        <v>4656</v>
      </c>
      <c r="B2363" s="114" t="s">
        <v>4657</v>
      </c>
      <c r="C2363" s="115" t="s">
        <v>205</v>
      </c>
      <c r="D2363" s="116">
        <v>7.32</v>
      </c>
      <c r="E2363" s="116">
        <v>4.1500000000000004</v>
      </c>
      <c r="F2363" s="116">
        <v>11.47</v>
      </c>
      <c r="G2363" s="100">
        <f t="shared" si="36"/>
        <v>9</v>
      </c>
    </row>
    <row r="2364" spans="1:7" ht="30" x14ac:dyDescent="0.2">
      <c r="A2364" s="113" t="s">
        <v>4658</v>
      </c>
      <c r="B2364" s="114" t="s">
        <v>4659</v>
      </c>
      <c r="C2364" s="115" t="s">
        <v>205</v>
      </c>
      <c r="D2364" s="116">
        <v>7.5</v>
      </c>
      <c r="E2364" s="116">
        <v>4.1500000000000004</v>
      </c>
      <c r="F2364" s="116">
        <v>11.65</v>
      </c>
      <c r="G2364" s="100">
        <f t="shared" si="36"/>
        <v>9</v>
      </c>
    </row>
    <row r="2365" spans="1:7" x14ac:dyDescent="0.2">
      <c r="A2365" s="113" t="s">
        <v>4660</v>
      </c>
      <c r="B2365" s="114" t="s">
        <v>4661</v>
      </c>
      <c r="C2365" s="115"/>
      <c r="D2365" s="116"/>
      <c r="E2365" s="116"/>
      <c r="F2365" s="116"/>
      <c r="G2365" s="100">
        <f t="shared" si="36"/>
        <v>5</v>
      </c>
    </row>
    <row r="2366" spans="1:7" x14ac:dyDescent="0.2">
      <c r="A2366" s="113" t="s">
        <v>4662</v>
      </c>
      <c r="B2366" s="114" t="s">
        <v>4663</v>
      </c>
      <c r="C2366" s="115" t="s">
        <v>205</v>
      </c>
      <c r="D2366" s="116">
        <v>11.37</v>
      </c>
      <c r="E2366" s="116">
        <v>5.95</v>
      </c>
      <c r="F2366" s="116">
        <v>17.32</v>
      </c>
      <c r="G2366" s="100">
        <f t="shared" si="36"/>
        <v>9</v>
      </c>
    </row>
    <row r="2367" spans="1:7" x14ac:dyDescent="0.2">
      <c r="A2367" s="113" t="s">
        <v>4664</v>
      </c>
      <c r="B2367" s="114" t="s">
        <v>4665</v>
      </c>
      <c r="C2367" s="115" t="s">
        <v>205</v>
      </c>
      <c r="D2367" s="116">
        <v>4.4800000000000004</v>
      </c>
      <c r="E2367" s="116">
        <v>5.95</v>
      </c>
      <c r="F2367" s="116">
        <v>10.43</v>
      </c>
      <c r="G2367" s="100">
        <f t="shared" si="36"/>
        <v>9</v>
      </c>
    </row>
    <row r="2368" spans="1:7" x14ac:dyDescent="0.2">
      <c r="A2368" s="113" t="s">
        <v>4666</v>
      </c>
      <c r="B2368" s="114" t="s">
        <v>4667</v>
      </c>
      <c r="C2368" s="115"/>
      <c r="D2368" s="116"/>
      <c r="E2368" s="116"/>
      <c r="F2368" s="116"/>
      <c r="G2368" s="100">
        <f t="shared" si="36"/>
        <v>5</v>
      </c>
    </row>
    <row r="2369" spans="1:7" x14ac:dyDescent="0.2">
      <c r="A2369" s="113" t="s">
        <v>4668</v>
      </c>
      <c r="B2369" s="114" t="s">
        <v>4669</v>
      </c>
      <c r="C2369" s="115" t="s">
        <v>205</v>
      </c>
      <c r="D2369" s="116">
        <v>5.26</v>
      </c>
      <c r="E2369" s="116">
        <v>5.95</v>
      </c>
      <c r="F2369" s="116">
        <v>11.21</v>
      </c>
      <c r="G2369" s="100">
        <f t="shared" si="36"/>
        <v>9</v>
      </c>
    </row>
    <row r="2370" spans="1:7" x14ac:dyDescent="0.2">
      <c r="A2370" s="113" t="s">
        <v>4670</v>
      </c>
      <c r="B2370" s="114" t="s">
        <v>4671</v>
      </c>
      <c r="C2370" s="115" t="s">
        <v>205</v>
      </c>
      <c r="D2370" s="116">
        <v>10.55</v>
      </c>
      <c r="E2370" s="116">
        <v>5.95</v>
      </c>
      <c r="F2370" s="116">
        <v>16.5</v>
      </c>
      <c r="G2370" s="100">
        <f t="shared" si="36"/>
        <v>9</v>
      </c>
    </row>
    <row r="2371" spans="1:7" x14ac:dyDescent="0.2">
      <c r="A2371" s="113" t="s">
        <v>4672</v>
      </c>
      <c r="B2371" s="114" t="s">
        <v>4673</v>
      </c>
      <c r="C2371" s="115"/>
      <c r="D2371" s="116"/>
      <c r="E2371" s="116"/>
      <c r="F2371" s="116"/>
      <c r="G2371" s="100">
        <f t="shared" si="36"/>
        <v>5</v>
      </c>
    </row>
    <row r="2372" spans="1:7" x14ac:dyDescent="0.2">
      <c r="A2372" s="113" t="s">
        <v>4674</v>
      </c>
      <c r="B2372" s="114" t="s">
        <v>4675</v>
      </c>
      <c r="C2372" s="115" t="s">
        <v>205</v>
      </c>
      <c r="D2372" s="116">
        <v>2.71</v>
      </c>
      <c r="E2372" s="116">
        <v>4.57</v>
      </c>
      <c r="F2372" s="116">
        <v>7.28</v>
      </c>
      <c r="G2372" s="100">
        <f t="shared" si="36"/>
        <v>9</v>
      </c>
    </row>
    <row r="2373" spans="1:7" x14ac:dyDescent="0.2">
      <c r="A2373" s="113" t="s">
        <v>4676</v>
      </c>
      <c r="B2373" s="114" t="s">
        <v>4677</v>
      </c>
      <c r="C2373" s="115" t="s">
        <v>205</v>
      </c>
      <c r="D2373" s="116">
        <v>12.8</v>
      </c>
      <c r="E2373" s="116">
        <v>4.57</v>
      </c>
      <c r="F2373" s="116">
        <v>17.37</v>
      </c>
      <c r="G2373" s="100">
        <f t="shared" si="36"/>
        <v>9</v>
      </c>
    </row>
    <row r="2374" spans="1:7" x14ac:dyDescent="0.2">
      <c r="A2374" s="113" t="s">
        <v>4678</v>
      </c>
      <c r="B2374" s="114" t="s">
        <v>4679</v>
      </c>
      <c r="C2374" s="115" t="s">
        <v>205</v>
      </c>
      <c r="D2374" s="116">
        <v>5.53</v>
      </c>
      <c r="E2374" s="116">
        <v>3.52</v>
      </c>
      <c r="F2374" s="116">
        <v>9.0500000000000007</v>
      </c>
      <c r="G2374" s="100">
        <f t="shared" si="36"/>
        <v>9</v>
      </c>
    </row>
    <row r="2375" spans="1:7" x14ac:dyDescent="0.2">
      <c r="A2375" s="113" t="s">
        <v>4680</v>
      </c>
      <c r="B2375" s="114" t="s">
        <v>28465</v>
      </c>
      <c r="C2375" s="115" t="s">
        <v>205</v>
      </c>
      <c r="D2375" s="116">
        <v>3.16</v>
      </c>
      <c r="E2375" s="116">
        <v>4.57</v>
      </c>
      <c r="F2375" s="116">
        <v>7.73</v>
      </c>
      <c r="G2375" s="100">
        <f t="shared" si="36"/>
        <v>9</v>
      </c>
    </row>
    <row r="2376" spans="1:7" x14ac:dyDescent="0.2">
      <c r="A2376" s="113" t="s">
        <v>4681</v>
      </c>
      <c r="B2376" s="114" t="s">
        <v>4682</v>
      </c>
      <c r="C2376" s="115" t="s">
        <v>205</v>
      </c>
      <c r="D2376" s="116">
        <v>2.89</v>
      </c>
      <c r="E2376" s="116">
        <v>3.52</v>
      </c>
      <c r="F2376" s="116">
        <v>6.41</v>
      </c>
      <c r="G2376" s="100">
        <f t="shared" si="36"/>
        <v>9</v>
      </c>
    </row>
    <row r="2377" spans="1:7" x14ac:dyDescent="0.2">
      <c r="A2377" s="113" t="s">
        <v>4683</v>
      </c>
      <c r="B2377" s="114" t="s">
        <v>4684</v>
      </c>
      <c r="C2377" s="115" t="s">
        <v>205</v>
      </c>
      <c r="D2377" s="116">
        <v>17.920000000000002</v>
      </c>
      <c r="E2377" s="116">
        <v>4.57</v>
      </c>
      <c r="F2377" s="116">
        <v>22.49</v>
      </c>
      <c r="G2377" s="100">
        <f t="shared" si="36"/>
        <v>9</v>
      </c>
    </row>
    <row r="2378" spans="1:7" x14ac:dyDescent="0.2">
      <c r="A2378" s="113" t="s">
        <v>4685</v>
      </c>
      <c r="B2378" s="114" t="s">
        <v>4686</v>
      </c>
      <c r="C2378" s="115" t="s">
        <v>205</v>
      </c>
      <c r="D2378" s="116">
        <v>3.93</v>
      </c>
      <c r="E2378" s="116">
        <v>4.57</v>
      </c>
      <c r="F2378" s="116">
        <v>8.5</v>
      </c>
      <c r="G2378" s="100">
        <f t="shared" ref="G2378:G2441" si="37">LEN(A2378)</f>
        <v>9</v>
      </c>
    </row>
    <row r="2379" spans="1:7" x14ac:dyDescent="0.2">
      <c r="A2379" s="113" t="s">
        <v>4687</v>
      </c>
      <c r="B2379" s="114" t="s">
        <v>4688</v>
      </c>
      <c r="C2379" s="115"/>
      <c r="D2379" s="116"/>
      <c r="E2379" s="116"/>
      <c r="F2379" s="116"/>
      <c r="G2379" s="100">
        <f t="shared" si="37"/>
        <v>5</v>
      </c>
    </row>
    <row r="2380" spans="1:7" x14ac:dyDescent="0.2">
      <c r="A2380" s="113" t="s">
        <v>4689</v>
      </c>
      <c r="B2380" s="114" t="s">
        <v>4690</v>
      </c>
      <c r="C2380" s="115" t="s">
        <v>97</v>
      </c>
      <c r="D2380" s="116">
        <v>8.99</v>
      </c>
      <c r="E2380" s="116">
        <v>6.91</v>
      </c>
      <c r="F2380" s="116">
        <v>15.9</v>
      </c>
      <c r="G2380" s="100">
        <f t="shared" si="37"/>
        <v>9</v>
      </c>
    </row>
    <row r="2381" spans="1:7" ht="30" x14ac:dyDescent="0.2">
      <c r="A2381" s="113" t="s">
        <v>4691</v>
      </c>
      <c r="B2381" s="114" t="s">
        <v>4692</v>
      </c>
      <c r="C2381" s="115" t="s">
        <v>205</v>
      </c>
      <c r="D2381" s="116"/>
      <c r="E2381" s="116">
        <v>5.95</v>
      </c>
      <c r="F2381" s="116">
        <v>5.95</v>
      </c>
      <c r="G2381" s="100">
        <f t="shared" si="37"/>
        <v>9</v>
      </c>
    </row>
    <row r="2382" spans="1:7" ht="30" x14ac:dyDescent="0.2">
      <c r="A2382" s="113" t="s">
        <v>4693</v>
      </c>
      <c r="B2382" s="114" t="s">
        <v>4694</v>
      </c>
      <c r="C2382" s="115" t="s">
        <v>205</v>
      </c>
      <c r="D2382" s="116"/>
      <c r="E2382" s="116">
        <v>11.88</v>
      </c>
      <c r="F2382" s="116">
        <v>11.88</v>
      </c>
      <c r="G2382" s="100">
        <f t="shared" si="37"/>
        <v>9</v>
      </c>
    </row>
    <row r="2383" spans="1:7" x14ac:dyDescent="0.2">
      <c r="A2383" s="113" t="s">
        <v>4695</v>
      </c>
      <c r="B2383" s="114" t="s">
        <v>4696</v>
      </c>
      <c r="C2383" s="115"/>
      <c r="D2383" s="116"/>
      <c r="E2383" s="116"/>
      <c r="F2383" s="116"/>
      <c r="G2383" s="100">
        <f t="shared" si="37"/>
        <v>5</v>
      </c>
    </row>
    <row r="2384" spans="1:7" ht="30" x14ac:dyDescent="0.2">
      <c r="A2384" s="113" t="s">
        <v>4697</v>
      </c>
      <c r="B2384" s="114" t="s">
        <v>4698</v>
      </c>
      <c r="C2384" s="115" t="s">
        <v>205</v>
      </c>
      <c r="D2384" s="116">
        <v>1.7</v>
      </c>
      <c r="E2384" s="116">
        <v>0.83</v>
      </c>
      <c r="F2384" s="116">
        <v>2.5299999999999998</v>
      </c>
      <c r="G2384" s="100">
        <f t="shared" si="37"/>
        <v>9</v>
      </c>
    </row>
    <row r="2385" spans="1:7" ht="30" x14ac:dyDescent="0.2">
      <c r="A2385" s="113" t="s">
        <v>4699</v>
      </c>
      <c r="B2385" s="114" t="s">
        <v>4700</v>
      </c>
      <c r="C2385" s="115" t="s">
        <v>205</v>
      </c>
      <c r="D2385" s="116">
        <v>2.5499999999999998</v>
      </c>
      <c r="E2385" s="116">
        <v>0.83</v>
      </c>
      <c r="F2385" s="116">
        <v>3.38</v>
      </c>
      <c r="G2385" s="100">
        <f t="shared" si="37"/>
        <v>9</v>
      </c>
    </row>
    <row r="2386" spans="1:7" ht="30" x14ac:dyDescent="0.2">
      <c r="A2386" s="113" t="s">
        <v>4701</v>
      </c>
      <c r="B2386" s="114" t="s">
        <v>4702</v>
      </c>
      <c r="C2386" s="115" t="s">
        <v>205</v>
      </c>
      <c r="D2386" s="116">
        <v>4.03</v>
      </c>
      <c r="E2386" s="116">
        <v>0.83</v>
      </c>
      <c r="F2386" s="116">
        <v>4.8600000000000003</v>
      </c>
      <c r="G2386" s="100">
        <f t="shared" si="37"/>
        <v>9</v>
      </c>
    </row>
    <row r="2387" spans="1:7" ht="30" x14ac:dyDescent="0.2">
      <c r="A2387" s="113" t="s">
        <v>4703</v>
      </c>
      <c r="B2387" s="114" t="s">
        <v>4704</v>
      </c>
      <c r="C2387" s="115" t="s">
        <v>205</v>
      </c>
      <c r="D2387" s="116">
        <v>5.62</v>
      </c>
      <c r="E2387" s="116">
        <v>0.83</v>
      </c>
      <c r="F2387" s="116">
        <v>6.45</v>
      </c>
      <c r="G2387" s="100">
        <f t="shared" si="37"/>
        <v>9</v>
      </c>
    </row>
    <row r="2388" spans="1:7" ht="30" x14ac:dyDescent="0.2">
      <c r="A2388" s="113" t="s">
        <v>4705</v>
      </c>
      <c r="B2388" s="114" t="s">
        <v>4706</v>
      </c>
      <c r="C2388" s="115" t="s">
        <v>205</v>
      </c>
      <c r="D2388" s="116">
        <v>9.3800000000000008</v>
      </c>
      <c r="E2388" s="116">
        <v>3.32</v>
      </c>
      <c r="F2388" s="116">
        <v>12.7</v>
      </c>
      <c r="G2388" s="100">
        <f t="shared" si="37"/>
        <v>9</v>
      </c>
    </row>
    <row r="2389" spans="1:7" ht="30" x14ac:dyDescent="0.2">
      <c r="A2389" s="113" t="s">
        <v>4707</v>
      </c>
      <c r="B2389" s="114" t="s">
        <v>4708</v>
      </c>
      <c r="C2389" s="115" t="s">
        <v>205</v>
      </c>
      <c r="D2389" s="116">
        <v>14.4</v>
      </c>
      <c r="E2389" s="116">
        <v>3.73</v>
      </c>
      <c r="F2389" s="116">
        <v>18.13</v>
      </c>
      <c r="G2389" s="100">
        <f t="shared" si="37"/>
        <v>9</v>
      </c>
    </row>
    <row r="2390" spans="1:7" ht="30" x14ac:dyDescent="0.2">
      <c r="A2390" s="113" t="s">
        <v>4709</v>
      </c>
      <c r="B2390" s="114" t="s">
        <v>4710</v>
      </c>
      <c r="C2390" s="115" t="s">
        <v>205</v>
      </c>
      <c r="D2390" s="116">
        <v>22.16</v>
      </c>
      <c r="E2390" s="116">
        <v>4.1500000000000004</v>
      </c>
      <c r="F2390" s="116">
        <v>26.31</v>
      </c>
      <c r="G2390" s="100">
        <f t="shared" si="37"/>
        <v>9</v>
      </c>
    </row>
    <row r="2391" spans="1:7" ht="30" x14ac:dyDescent="0.2">
      <c r="A2391" s="113" t="s">
        <v>4711</v>
      </c>
      <c r="B2391" s="114" t="s">
        <v>4712</v>
      </c>
      <c r="C2391" s="115" t="s">
        <v>205</v>
      </c>
      <c r="D2391" s="116">
        <v>32.4</v>
      </c>
      <c r="E2391" s="116">
        <v>6.22</v>
      </c>
      <c r="F2391" s="116">
        <v>38.619999999999997</v>
      </c>
      <c r="G2391" s="100">
        <f t="shared" si="37"/>
        <v>9</v>
      </c>
    </row>
    <row r="2392" spans="1:7" ht="30" x14ac:dyDescent="0.2">
      <c r="A2392" s="113" t="s">
        <v>4713</v>
      </c>
      <c r="B2392" s="114" t="s">
        <v>4714</v>
      </c>
      <c r="C2392" s="115" t="s">
        <v>205</v>
      </c>
      <c r="D2392" s="116">
        <v>44.04</v>
      </c>
      <c r="E2392" s="116">
        <v>8.2899999999999991</v>
      </c>
      <c r="F2392" s="116">
        <v>52.33</v>
      </c>
      <c r="G2392" s="100">
        <f t="shared" si="37"/>
        <v>9</v>
      </c>
    </row>
    <row r="2393" spans="1:7" ht="30" x14ac:dyDescent="0.2">
      <c r="A2393" s="113" t="s">
        <v>4715</v>
      </c>
      <c r="B2393" s="114" t="s">
        <v>4716</v>
      </c>
      <c r="C2393" s="115" t="s">
        <v>205</v>
      </c>
      <c r="D2393" s="116">
        <v>56.55</v>
      </c>
      <c r="E2393" s="116">
        <v>10.37</v>
      </c>
      <c r="F2393" s="116">
        <v>66.92</v>
      </c>
      <c r="G2393" s="100">
        <f t="shared" si="37"/>
        <v>9</v>
      </c>
    </row>
    <row r="2394" spans="1:7" ht="30" x14ac:dyDescent="0.2">
      <c r="A2394" s="113" t="s">
        <v>4717</v>
      </c>
      <c r="B2394" s="114" t="s">
        <v>4718</v>
      </c>
      <c r="C2394" s="115" t="s">
        <v>205</v>
      </c>
      <c r="D2394" s="116">
        <v>74.760000000000005</v>
      </c>
      <c r="E2394" s="116">
        <v>12.44</v>
      </c>
      <c r="F2394" s="116">
        <v>87.2</v>
      </c>
      <c r="G2394" s="100">
        <f t="shared" si="37"/>
        <v>9</v>
      </c>
    </row>
    <row r="2395" spans="1:7" ht="30" x14ac:dyDescent="0.2">
      <c r="A2395" s="113" t="s">
        <v>4719</v>
      </c>
      <c r="B2395" s="114" t="s">
        <v>4720</v>
      </c>
      <c r="C2395" s="115" t="s">
        <v>205</v>
      </c>
      <c r="D2395" s="116">
        <v>102.54</v>
      </c>
      <c r="E2395" s="116">
        <v>14.51</v>
      </c>
      <c r="F2395" s="116">
        <v>117.05</v>
      </c>
      <c r="G2395" s="100">
        <f t="shared" si="37"/>
        <v>9</v>
      </c>
    </row>
    <row r="2396" spans="1:7" ht="30" x14ac:dyDescent="0.2">
      <c r="A2396" s="113" t="s">
        <v>4721</v>
      </c>
      <c r="B2396" s="114" t="s">
        <v>4722</v>
      </c>
      <c r="C2396" s="115" t="s">
        <v>205</v>
      </c>
      <c r="D2396" s="116">
        <v>129.22999999999999</v>
      </c>
      <c r="E2396" s="116">
        <v>14.51</v>
      </c>
      <c r="F2396" s="116">
        <v>143.74</v>
      </c>
      <c r="G2396" s="100">
        <f t="shared" si="37"/>
        <v>9</v>
      </c>
    </row>
    <row r="2397" spans="1:7" ht="30" x14ac:dyDescent="0.2">
      <c r="A2397" s="113" t="s">
        <v>4723</v>
      </c>
      <c r="B2397" s="114" t="s">
        <v>4724</v>
      </c>
      <c r="C2397" s="115" t="s">
        <v>205</v>
      </c>
      <c r="D2397" s="116">
        <v>158.24</v>
      </c>
      <c r="E2397" s="116">
        <v>16.59</v>
      </c>
      <c r="F2397" s="116">
        <v>174.83</v>
      </c>
      <c r="G2397" s="100">
        <f t="shared" si="37"/>
        <v>9</v>
      </c>
    </row>
    <row r="2398" spans="1:7" ht="30" x14ac:dyDescent="0.2">
      <c r="A2398" s="113" t="s">
        <v>4725</v>
      </c>
      <c r="B2398" s="114" t="s">
        <v>4726</v>
      </c>
      <c r="C2398" s="115" t="s">
        <v>205</v>
      </c>
      <c r="D2398" s="116">
        <v>206.21</v>
      </c>
      <c r="E2398" s="116">
        <v>18.66</v>
      </c>
      <c r="F2398" s="116">
        <v>224.87</v>
      </c>
      <c r="G2398" s="100">
        <f t="shared" si="37"/>
        <v>9</v>
      </c>
    </row>
    <row r="2399" spans="1:7" ht="30" x14ac:dyDescent="0.2">
      <c r="A2399" s="113" t="s">
        <v>4727</v>
      </c>
      <c r="B2399" s="114" t="s">
        <v>4728</v>
      </c>
      <c r="C2399" s="115" t="s">
        <v>205</v>
      </c>
      <c r="D2399" s="116">
        <v>6.08</v>
      </c>
      <c r="E2399" s="116">
        <v>1.65</v>
      </c>
      <c r="F2399" s="116">
        <v>7.73</v>
      </c>
      <c r="G2399" s="100">
        <f t="shared" si="37"/>
        <v>9</v>
      </c>
    </row>
    <row r="2400" spans="1:7" ht="30" x14ac:dyDescent="0.2">
      <c r="A2400" s="113" t="s">
        <v>4729</v>
      </c>
      <c r="B2400" s="114" t="s">
        <v>4730</v>
      </c>
      <c r="C2400" s="115" t="s">
        <v>205</v>
      </c>
      <c r="D2400" s="116">
        <v>5.57</v>
      </c>
      <c r="E2400" s="116">
        <v>0.83</v>
      </c>
      <c r="F2400" s="116">
        <v>6.4</v>
      </c>
      <c r="G2400" s="100">
        <f t="shared" si="37"/>
        <v>9</v>
      </c>
    </row>
    <row r="2401" spans="1:7" ht="30" x14ac:dyDescent="0.2">
      <c r="A2401" s="113" t="s">
        <v>4731</v>
      </c>
      <c r="B2401" s="114" t="s">
        <v>4732</v>
      </c>
      <c r="C2401" s="115" t="s">
        <v>205</v>
      </c>
      <c r="D2401" s="116">
        <v>8.33</v>
      </c>
      <c r="E2401" s="116">
        <v>2.0699999999999998</v>
      </c>
      <c r="F2401" s="116">
        <v>10.4</v>
      </c>
      <c r="G2401" s="100">
        <f t="shared" si="37"/>
        <v>9</v>
      </c>
    </row>
    <row r="2402" spans="1:7" ht="30" x14ac:dyDescent="0.2">
      <c r="A2402" s="113" t="s">
        <v>4733</v>
      </c>
      <c r="B2402" s="114" t="s">
        <v>4734</v>
      </c>
      <c r="C2402" s="115" t="s">
        <v>205</v>
      </c>
      <c r="D2402" s="116">
        <v>31.95</v>
      </c>
      <c r="E2402" s="116">
        <v>4.1500000000000004</v>
      </c>
      <c r="F2402" s="116">
        <v>36.1</v>
      </c>
      <c r="G2402" s="100">
        <f t="shared" si="37"/>
        <v>9</v>
      </c>
    </row>
    <row r="2403" spans="1:7" ht="30" x14ac:dyDescent="0.2">
      <c r="A2403" s="113" t="s">
        <v>4735</v>
      </c>
      <c r="B2403" s="114" t="s">
        <v>4736</v>
      </c>
      <c r="C2403" s="115" t="s">
        <v>205</v>
      </c>
      <c r="D2403" s="116">
        <v>74.47</v>
      </c>
      <c r="E2403" s="116">
        <v>12.44</v>
      </c>
      <c r="F2403" s="116">
        <v>86.91</v>
      </c>
      <c r="G2403" s="100">
        <f t="shared" si="37"/>
        <v>9</v>
      </c>
    </row>
    <row r="2404" spans="1:7" ht="30" x14ac:dyDescent="0.2">
      <c r="A2404" s="113" t="s">
        <v>4737</v>
      </c>
      <c r="B2404" s="114" t="s">
        <v>4738</v>
      </c>
      <c r="C2404" s="115" t="s">
        <v>205</v>
      </c>
      <c r="D2404" s="116">
        <v>111.15</v>
      </c>
      <c r="E2404" s="116">
        <v>16.59</v>
      </c>
      <c r="F2404" s="116">
        <v>127.74</v>
      </c>
      <c r="G2404" s="100">
        <f t="shared" si="37"/>
        <v>9</v>
      </c>
    </row>
    <row r="2405" spans="1:7" ht="30" x14ac:dyDescent="0.2">
      <c r="A2405" s="113" t="s">
        <v>4739</v>
      </c>
      <c r="B2405" s="114" t="s">
        <v>4740</v>
      </c>
      <c r="C2405" s="115" t="s">
        <v>205</v>
      </c>
      <c r="D2405" s="116">
        <v>41.78</v>
      </c>
      <c r="E2405" s="116">
        <v>5.39</v>
      </c>
      <c r="F2405" s="116">
        <v>47.17</v>
      </c>
      <c r="G2405" s="100">
        <f t="shared" si="37"/>
        <v>9</v>
      </c>
    </row>
    <row r="2406" spans="1:7" x14ac:dyDescent="0.2">
      <c r="A2406" s="113" t="s">
        <v>4741</v>
      </c>
      <c r="B2406" s="114" t="s">
        <v>4742</v>
      </c>
      <c r="C2406" s="115"/>
      <c r="D2406" s="116"/>
      <c r="E2406" s="116"/>
      <c r="F2406" s="116"/>
      <c r="G2406" s="100">
        <f t="shared" si="37"/>
        <v>5</v>
      </c>
    </row>
    <row r="2407" spans="1:7" ht="30" x14ac:dyDescent="0.2">
      <c r="A2407" s="113" t="s">
        <v>4743</v>
      </c>
      <c r="B2407" s="114" t="s">
        <v>4744</v>
      </c>
      <c r="C2407" s="115" t="s">
        <v>205</v>
      </c>
      <c r="D2407" s="116">
        <v>5.79</v>
      </c>
      <c r="E2407" s="116">
        <v>4.97</v>
      </c>
      <c r="F2407" s="116">
        <v>10.76</v>
      </c>
      <c r="G2407" s="100">
        <f t="shared" si="37"/>
        <v>9</v>
      </c>
    </row>
    <row r="2408" spans="1:7" ht="30" x14ac:dyDescent="0.2">
      <c r="A2408" s="113" t="s">
        <v>4745</v>
      </c>
      <c r="B2408" s="114" t="s">
        <v>4746</v>
      </c>
      <c r="C2408" s="115" t="s">
        <v>205</v>
      </c>
      <c r="D2408" s="116">
        <v>9.25</v>
      </c>
      <c r="E2408" s="116">
        <v>6.22</v>
      </c>
      <c r="F2408" s="116">
        <v>15.47</v>
      </c>
      <c r="G2408" s="100">
        <f t="shared" si="37"/>
        <v>9</v>
      </c>
    </row>
    <row r="2409" spans="1:7" ht="30" x14ac:dyDescent="0.2">
      <c r="A2409" s="113" t="s">
        <v>4747</v>
      </c>
      <c r="B2409" s="114" t="s">
        <v>4748</v>
      </c>
      <c r="C2409" s="115" t="s">
        <v>205</v>
      </c>
      <c r="D2409" s="116">
        <v>14.61</v>
      </c>
      <c r="E2409" s="116">
        <v>7.47</v>
      </c>
      <c r="F2409" s="116">
        <v>22.08</v>
      </c>
      <c r="G2409" s="100">
        <f t="shared" si="37"/>
        <v>9</v>
      </c>
    </row>
    <row r="2410" spans="1:7" ht="30" x14ac:dyDescent="0.2">
      <c r="A2410" s="113" t="s">
        <v>4749</v>
      </c>
      <c r="B2410" s="114" t="s">
        <v>4750</v>
      </c>
      <c r="C2410" s="115" t="s">
        <v>205</v>
      </c>
      <c r="D2410" s="116">
        <v>21.28</v>
      </c>
      <c r="E2410" s="116">
        <v>8.7100000000000009</v>
      </c>
      <c r="F2410" s="116">
        <v>29.99</v>
      </c>
      <c r="G2410" s="100">
        <f t="shared" si="37"/>
        <v>9</v>
      </c>
    </row>
    <row r="2411" spans="1:7" ht="30" x14ac:dyDescent="0.2">
      <c r="A2411" s="113" t="s">
        <v>4751</v>
      </c>
      <c r="B2411" s="114" t="s">
        <v>4752</v>
      </c>
      <c r="C2411" s="115" t="s">
        <v>205</v>
      </c>
      <c r="D2411" s="116">
        <v>18.2</v>
      </c>
      <c r="E2411" s="116">
        <v>4.97</v>
      </c>
      <c r="F2411" s="116">
        <v>23.17</v>
      </c>
      <c r="G2411" s="100">
        <f t="shared" si="37"/>
        <v>9</v>
      </c>
    </row>
    <row r="2412" spans="1:7" ht="30" x14ac:dyDescent="0.2">
      <c r="A2412" s="113" t="s">
        <v>4753</v>
      </c>
      <c r="B2412" s="114" t="s">
        <v>4754</v>
      </c>
      <c r="C2412" s="115" t="s">
        <v>205</v>
      </c>
      <c r="D2412" s="116">
        <v>27.71</v>
      </c>
      <c r="E2412" s="116">
        <v>11.61</v>
      </c>
      <c r="F2412" s="116">
        <v>39.32</v>
      </c>
      <c r="G2412" s="100">
        <f t="shared" si="37"/>
        <v>9</v>
      </c>
    </row>
    <row r="2413" spans="1:7" ht="30" x14ac:dyDescent="0.2">
      <c r="A2413" s="113" t="s">
        <v>4755</v>
      </c>
      <c r="B2413" s="114" t="s">
        <v>4756</v>
      </c>
      <c r="C2413" s="115"/>
      <c r="D2413" s="116"/>
      <c r="E2413" s="116"/>
      <c r="F2413" s="116"/>
      <c r="G2413" s="100">
        <f t="shared" si="37"/>
        <v>5</v>
      </c>
    </row>
    <row r="2414" spans="1:7" x14ac:dyDescent="0.2">
      <c r="A2414" s="113" t="s">
        <v>4757</v>
      </c>
      <c r="B2414" s="114" t="s">
        <v>4758</v>
      </c>
      <c r="C2414" s="115" t="s">
        <v>205</v>
      </c>
      <c r="D2414" s="116">
        <v>61.42</v>
      </c>
      <c r="E2414" s="116">
        <v>1.25</v>
      </c>
      <c r="F2414" s="116">
        <v>62.67</v>
      </c>
      <c r="G2414" s="100">
        <f t="shared" si="37"/>
        <v>9</v>
      </c>
    </row>
    <row r="2415" spans="1:7" x14ac:dyDescent="0.2">
      <c r="A2415" s="113" t="s">
        <v>4759</v>
      </c>
      <c r="B2415" s="114" t="s">
        <v>4760</v>
      </c>
      <c r="C2415" s="115" t="s">
        <v>205</v>
      </c>
      <c r="D2415" s="116">
        <v>110.1</v>
      </c>
      <c r="E2415" s="116">
        <v>1.25</v>
      </c>
      <c r="F2415" s="116">
        <v>111.35</v>
      </c>
      <c r="G2415" s="100">
        <f t="shared" si="37"/>
        <v>9</v>
      </c>
    </row>
    <row r="2416" spans="1:7" ht="30" x14ac:dyDescent="0.2">
      <c r="A2416" s="113" t="s">
        <v>4761</v>
      </c>
      <c r="B2416" s="114" t="s">
        <v>4762</v>
      </c>
      <c r="C2416" s="115"/>
      <c r="D2416" s="116"/>
      <c r="E2416" s="116"/>
      <c r="F2416" s="116"/>
      <c r="G2416" s="100">
        <f t="shared" si="37"/>
        <v>5</v>
      </c>
    </row>
    <row r="2417" spans="1:7" ht="30" x14ac:dyDescent="0.2">
      <c r="A2417" s="113" t="s">
        <v>4763</v>
      </c>
      <c r="B2417" s="114" t="s">
        <v>4764</v>
      </c>
      <c r="C2417" s="115" t="s">
        <v>205</v>
      </c>
      <c r="D2417" s="116">
        <v>2.5099999999999998</v>
      </c>
      <c r="E2417" s="116">
        <v>1.65</v>
      </c>
      <c r="F2417" s="116">
        <v>4.16</v>
      </c>
      <c r="G2417" s="100">
        <f t="shared" si="37"/>
        <v>9</v>
      </c>
    </row>
    <row r="2418" spans="1:7" ht="30" x14ac:dyDescent="0.2">
      <c r="A2418" s="113" t="s">
        <v>4765</v>
      </c>
      <c r="B2418" s="114" t="s">
        <v>4766</v>
      </c>
      <c r="C2418" s="115" t="s">
        <v>205</v>
      </c>
      <c r="D2418" s="116">
        <v>3.55</v>
      </c>
      <c r="E2418" s="116">
        <v>2.0699999999999998</v>
      </c>
      <c r="F2418" s="116">
        <v>5.62</v>
      </c>
      <c r="G2418" s="100">
        <f t="shared" si="37"/>
        <v>9</v>
      </c>
    </row>
    <row r="2419" spans="1:7" ht="30" x14ac:dyDescent="0.2">
      <c r="A2419" s="113" t="s">
        <v>4767</v>
      </c>
      <c r="B2419" s="114" t="s">
        <v>4768</v>
      </c>
      <c r="C2419" s="115" t="s">
        <v>205</v>
      </c>
      <c r="D2419" s="116">
        <v>5.09</v>
      </c>
      <c r="E2419" s="116">
        <v>2.4900000000000002</v>
      </c>
      <c r="F2419" s="116">
        <v>7.58</v>
      </c>
      <c r="G2419" s="100">
        <f t="shared" si="37"/>
        <v>9</v>
      </c>
    </row>
    <row r="2420" spans="1:7" ht="30" x14ac:dyDescent="0.2">
      <c r="A2420" s="113" t="s">
        <v>4769</v>
      </c>
      <c r="B2420" s="114" t="s">
        <v>4770</v>
      </c>
      <c r="C2420" s="115" t="s">
        <v>205</v>
      </c>
      <c r="D2420" s="116">
        <v>6.95</v>
      </c>
      <c r="E2420" s="116">
        <v>2.9</v>
      </c>
      <c r="F2420" s="116">
        <v>9.85</v>
      </c>
      <c r="G2420" s="100">
        <f t="shared" si="37"/>
        <v>9</v>
      </c>
    </row>
    <row r="2421" spans="1:7" ht="30" x14ac:dyDescent="0.2">
      <c r="A2421" s="113" t="s">
        <v>4771</v>
      </c>
      <c r="B2421" s="114" t="s">
        <v>4772</v>
      </c>
      <c r="C2421" s="115" t="s">
        <v>205</v>
      </c>
      <c r="D2421" s="116">
        <v>11.15</v>
      </c>
      <c r="E2421" s="116">
        <v>3.32</v>
      </c>
      <c r="F2421" s="116">
        <v>14.47</v>
      </c>
      <c r="G2421" s="100">
        <f t="shared" si="37"/>
        <v>9</v>
      </c>
    </row>
    <row r="2422" spans="1:7" ht="30" x14ac:dyDescent="0.2">
      <c r="A2422" s="113" t="s">
        <v>4773</v>
      </c>
      <c r="B2422" s="114" t="s">
        <v>4774</v>
      </c>
      <c r="C2422" s="115" t="s">
        <v>205</v>
      </c>
      <c r="D2422" s="116">
        <v>16.8</v>
      </c>
      <c r="E2422" s="116">
        <v>3.73</v>
      </c>
      <c r="F2422" s="116">
        <v>20.53</v>
      </c>
      <c r="G2422" s="100">
        <f t="shared" si="37"/>
        <v>9</v>
      </c>
    </row>
    <row r="2423" spans="1:7" ht="30" x14ac:dyDescent="0.2">
      <c r="A2423" s="113" t="s">
        <v>4775</v>
      </c>
      <c r="B2423" s="114" t="s">
        <v>4776</v>
      </c>
      <c r="C2423" s="115" t="s">
        <v>205</v>
      </c>
      <c r="D2423" s="116">
        <v>27.01</v>
      </c>
      <c r="E2423" s="116">
        <v>4.1500000000000004</v>
      </c>
      <c r="F2423" s="116">
        <v>31.16</v>
      </c>
      <c r="G2423" s="100">
        <f t="shared" si="37"/>
        <v>9</v>
      </c>
    </row>
    <row r="2424" spans="1:7" ht="30" x14ac:dyDescent="0.2">
      <c r="A2424" s="113" t="s">
        <v>4777</v>
      </c>
      <c r="B2424" s="114" t="s">
        <v>4778</v>
      </c>
      <c r="C2424" s="115" t="s">
        <v>205</v>
      </c>
      <c r="D2424" s="116">
        <v>35.53</v>
      </c>
      <c r="E2424" s="116">
        <v>6.22</v>
      </c>
      <c r="F2424" s="116">
        <v>41.75</v>
      </c>
      <c r="G2424" s="100">
        <f t="shared" si="37"/>
        <v>9</v>
      </c>
    </row>
    <row r="2425" spans="1:7" ht="30" x14ac:dyDescent="0.2">
      <c r="A2425" s="113" t="s">
        <v>4779</v>
      </c>
      <c r="B2425" s="114" t="s">
        <v>4780</v>
      </c>
      <c r="C2425" s="115" t="s">
        <v>205</v>
      </c>
      <c r="D2425" s="116">
        <v>54.54</v>
      </c>
      <c r="E2425" s="116">
        <v>8.2899999999999991</v>
      </c>
      <c r="F2425" s="116">
        <v>62.83</v>
      </c>
      <c r="G2425" s="100">
        <f t="shared" si="37"/>
        <v>9</v>
      </c>
    </row>
    <row r="2426" spans="1:7" ht="30" x14ac:dyDescent="0.2">
      <c r="A2426" s="113" t="s">
        <v>4781</v>
      </c>
      <c r="B2426" s="114" t="s">
        <v>4782</v>
      </c>
      <c r="C2426" s="115" t="s">
        <v>205</v>
      </c>
      <c r="D2426" s="116">
        <v>71.37</v>
      </c>
      <c r="E2426" s="116">
        <v>10.37</v>
      </c>
      <c r="F2426" s="116">
        <v>81.739999999999995</v>
      </c>
      <c r="G2426" s="100">
        <f t="shared" si="37"/>
        <v>9</v>
      </c>
    </row>
    <row r="2427" spans="1:7" ht="30" x14ac:dyDescent="0.2">
      <c r="A2427" s="113" t="s">
        <v>4783</v>
      </c>
      <c r="B2427" s="114" t="s">
        <v>4784</v>
      </c>
      <c r="C2427" s="115" t="s">
        <v>205</v>
      </c>
      <c r="D2427" s="116">
        <v>94.05</v>
      </c>
      <c r="E2427" s="116">
        <v>12.44</v>
      </c>
      <c r="F2427" s="116">
        <v>106.49</v>
      </c>
      <c r="G2427" s="100">
        <f t="shared" si="37"/>
        <v>9</v>
      </c>
    </row>
    <row r="2428" spans="1:7" ht="30" x14ac:dyDescent="0.2">
      <c r="A2428" s="113" t="s">
        <v>4785</v>
      </c>
      <c r="B2428" s="114" t="s">
        <v>4786</v>
      </c>
      <c r="C2428" s="115" t="s">
        <v>205</v>
      </c>
      <c r="D2428" s="116">
        <v>123.4</v>
      </c>
      <c r="E2428" s="116">
        <v>14.51</v>
      </c>
      <c r="F2428" s="116">
        <v>137.91</v>
      </c>
      <c r="G2428" s="100">
        <f t="shared" si="37"/>
        <v>9</v>
      </c>
    </row>
    <row r="2429" spans="1:7" ht="30" x14ac:dyDescent="0.2">
      <c r="A2429" s="113" t="s">
        <v>4787</v>
      </c>
      <c r="B2429" s="114" t="s">
        <v>4788</v>
      </c>
      <c r="C2429" s="115" t="s">
        <v>205</v>
      </c>
      <c r="D2429" s="116">
        <v>149.59</v>
      </c>
      <c r="E2429" s="116">
        <v>16.59</v>
      </c>
      <c r="F2429" s="116">
        <v>166.18</v>
      </c>
      <c r="G2429" s="100">
        <f t="shared" si="37"/>
        <v>9</v>
      </c>
    </row>
    <row r="2430" spans="1:7" ht="30" x14ac:dyDescent="0.2">
      <c r="A2430" s="113" t="s">
        <v>4789</v>
      </c>
      <c r="B2430" s="114" t="s">
        <v>4790</v>
      </c>
      <c r="C2430" s="115" t="s">
        <v>205</v>
      </c>
      <c r="D2430" s="116">
        <v>178.92</v>
      </c>
      <c r="E2430" s="116">
        <v>18.66</v>
      </c>
      <c r="F2430" s="116">
        <v>197.58</v>
      </c>
      <c r="G2430" s="100">
        <f t="shared" si="37"/>
        <v>9</v>
      </c>
    </row>
    <row r="2431" spans="1:7" ht="30" x14ac:dyDescent="0.2">
      <c r="A2431" s="113" t="s">
        <v>4791</v>
      </c>
      <c r="B2431" s="114" t="s">
        <v>4792</v>
      </c>
      <c r="C2431" s="115" t="s">
        <v>205</v>
      </c>
      <c r="D2431" s="116">
        <v>244.21</v>
      </c>
      <c r="E2431" s="116">
        <v>20.74</v>
      </c>
      <c r="F2431" s="116">
        <v>264.95</v>
      </c>
      <c r="G2431" s="100">
        <f t="shared" si="37"/>
        <v>9</v>
      </c>
    </row>
    <row r="2432" spans="1:7" x14ac:dyDescent="0.2">
      <c r="A2432" s="113" t="s">
        <v>4793</v>
      </c>
      <c r="B2432" s="114" t="s">
        <v>4794</v>
      </c>
      <c r="C2432" s="115"/>
      <c r="D2432" s="116"/>
      <c r="E2432" s="116"/>
      <c r="F2432" s="116"/>
      <c r="G2432" s="100">
        <f t="shared" si="37"/>
        <v>5</v>
      </c>
    </row>
    <row r="2433" spans="1:7" ht="30" x14ac:dyDescent="0.2">
      <c r="A2433" s="113" t="s">
        <v>4795</v>
      </c>
      <c r="B2433" s="114" t="s">
        <v>4796</v>
      </c>
      <c r="C2433" s="115" t="s">
        <v>205</v>
      </c>
      <c r="D2433" s="116">
        <v>5.01</v>
      </c>
      <c r="E2433" s="116">
        <v>2.0699999999999998</v>
      </c>
      <c r="F2433" s="116">
        <v>7.08</v>
      </c>
      <c r="G2433" s="100">
        <f t="shared" si="37"/>
        <v>9</v>
      </c>
    </row>
    <row r="2434" spans="1:7" x14ac:dyDescent="0.2">
      <c r="A2434" s="113" t="s">
        <v>4797</v>
      </c>
      <c r="B2434" s="114" t="s">
        <v>4798</v>
      </c>
      <c r="C2434" s="115" t="s">
        <v>205</v>
      </c>
      <c r="D2434" s="116">
        <v>8.18</v>
      </c>
      <c r="E2434" s="116">
        <v>4.1500000000000004</v>
      </c>
      <c r="F2434" s="116">
        <v>12.33</v>
      </c>
      <c r="G2434" s="100">
        <f t="shared" si="37"/>
        <v>9</v>
      </c>
    </row>
    <row r="2435" spans="1:7" x14ac:dyDescent="0.2">
      <c r="A2435" s="113" t="s">
        <v>4799</v>
      </c>
      <c r="B2435" s="114" t="s">
        <v>4800</v>
      </c>
      <c r="C2435" s="115" t="s">
        <v>205</v>
      </c>
      <c r="D2435" s="116">
        <v>10.84</v>
      </c>
      <c r="E2435" s="116">
        <v>4.1500000000000004</v>
      </c>
      <c r="F2435" s="116">
        <v>14.99</v>
      </c>
      <c r="G2435" s="100">
        <f t="shared" si="37"/>
        <v>9</v>
      </c>
    </row>
    <row r="2436" spans="1:7" ht="30" x14ac:dyDescent="0.2">
      <c r="A2436" s="113" t="s">
        <v>4801</v>
      </c>
      <c r="B2436" s="114" t="s">
        <v>4802</v>
      </c>
      <c r="C2436" s="115" t="s">
        <v>205</v>
      </c>
      <c r="D2436" s="116">
        <v>14.49</v>
      </c>
      <c r="E2436" s="116">
        <v>4.1500000000000004</v>
      </c>
      <c r="F2436" s="116">
        <v>18.64</v>
      </c>
      <c r="G2436" s="100">
        <f t="shared" si="37"/>
        <v>9</v>
      </c>
    </row>
    <row r="2437" spans="1:7" ht="30" x14ac:dyDescent="0.2">
      <c r="A2437" s="113" t="s">
        <v>4803</v>
      </c>
      <c r="B2437" s="114" t="s">
        <v>4804</v>
      </c>
      <c r="C2437" s="115" t="s">
        <v>205</v>
      </c>
      <c r="D2437" s="116">
        <v>22.84</v>
      </c>
      <c r="E2437" s="116">
        <v>4.1500000000000004</v>
      </c>
      <c r="F2437" s="116">
        <v>26.99</v>
      </c>
      <c r="G2437" s="100">
        <f t="shared" si="37"/>
        <v>9</v>
      </c>
    </row>
    <row r="2438" spans="1:7" ht="30" x14ac:dyDescent="0.2">
      <c r="A2438" s="113" t="s">
        <v>4805</v>
      </c>
      <c r="B2438" s="114" t="s">
        <v>4806</v>
      </c>
      <c r="C2438" s="115"/>
      <c r="D2438" s="116"/>
      <c r="E2438" s="116"/>
      <c r="F2438" s="116"/>
      <c r="G2438" s="100">
        <f t="shared" si="37"/>
        <v>5</v>
      </c>
    </row>
    <row r="2439" spans="1:7" ht="30" x14ac:dyDescent="0.2">
      <c r="A2439" s="113" t="s">
        <v>4807</v>
      </c>
      <c r="B2439" s="114" t="s">
        <v>4808</v>
      </c>
      <c r="C2439" s="115" t="s">
        <v>205</v>
      </c>
      <c r="D2439" s="116">
        <v>1.55</v>
      </c>
      <c r="E2439" s="116">
        <v>1.65</v>
      </c>
      <c r="F2439" s="116">
        <v>3.2</v>
      </c>
      <c r="G2439" s="100">
        <f t="shared" si="37"/>
        <v>9</v>
      </c>
    </row>
    <row r="2440" spans="1:7" ht="30" x14ac:dyDescent="0.2">
      <c r="A2440" s="113" t="s">
        <v>4809</v>
      </c>
      <c r="B2440" s="114" t="s">
        <v>4810</v>
      </c>
      <c r="C2440" s="115" t="s">
        <v>205</v>
      </c>
      <c r="D2440" s="116">
        <v>2.35</v>
      </c>
      <c r="E2440" s="116">
        <v>2.0699999999999998</v>
      </c>
      <c r="F2440" s="116">
        <v>4.42</v>
      </c>
      <c r="G2440" s="100">
        <f t="shared" si="37"/>
        <v>9</v>
      </c>
    </row>
    <row r="2441" spans="1:7" ht="30" x14ac:dyDescent="0.2">
      <c r="A2441" s="113" t="s">
        <v>4811</v>
      </c>
      <c r="B2441" s="114" t="s">
        <v>4812</v>
      </c>
      <c r="C2441" s="115" t="s">
        <v>205</v>
      </c>
      <c r="D2441" s="116">
        <v>3.92</v>
      </c>
      <c r="E2441" s="116">
        <v>2.4900000000000002</v>
      </c>
      <c r="F2441" s="116">
        <v>6.41</v>
      </c>
      <c r="G2441" s="100">
        <f t="shared" si="37"/>
        <v>9</v>
      </c>
    </row>
    <row r="2442" spans="1:7" ht="30" x14ac:dyDescent="0.2">
      <c r="A2442" s="113" t="s">
        <v>4813</v>
      </c>
      <c r="B2442" s="114" t="s">
        <v>4814</v>
      </c>
      <c r="C2442" s="115" t="s">
        <v>205</v>
      </c>
      <c r="D2442" s="116">
        <v>5.64</v>
      </c>
      <c r="E2442" s="116">
        <v>2.9</v>
      </c>
      <c r="F2442" s="116">
        <v>8.5399999999999991</v>
      </c>
      <c r="G2442" s="100">
        <f t="shared" ref="G2442:G2505" si="38">LEN(A2442)</f>
        <v>9</v>
      </c>
    </row>
    <row r="2443" spans="1:7" ht="30" x14ac:dyDescent="0.2">
      <c r="A2443" s="113" t="s">
        <v>4815</v>
      </c>
      <c r="B2443" s="114" t="s">
        <v>4816</v>
      </c>
      <c r="C2443" s="115" t="s">
        <v>205</v>
      </c>
      <c r="D2443" s="116">
        <v>10.119999999999999</v>
      </c>
      <c r="E2443" s="116">
        <v>3.32</v>
      </c>
      <c r="F2443" s="116">
        <v>13.44</v>
      </c>
      <c r="G2443" s="100">
        <f t="shared" si="38"/>
        <v>9</v>
      </c>
    </row>
    <row r="2444" spans="1:7" x14ac:dyDescent="0.2">
      <c r="A2444" s="113" t="s">
        <v>4817</v>
      </c>
      <c r="B2444" s="114" t="s">
        <v>4818</v>
      </c>
      <c r="C2444" s="115"/>
      <c r="D2444" s="116"/>
      <c r="E2444" s="116"/>
      <c r="F2444" s="116"/>
      <c r="G2444" s="100">
        <f t="shared" si="38"/>
        <v>5</v>
      </c>
    </row>
    <row r="2445" spans="1:7" x14ac:dyDescent="0.2">
      <c r="A2445" s="113" t="s">
        <v>4819</v>
      </c>
      <c r="B2445" s="114" t="s">
        <v>4820</v>
      </c>
      <c r="C2445" s="115" t="s">
        <v>205</v>
      </c>
      <c r="D2445" s="116">
        <v>5.01</v>
      </c>
      <c r="E2445" s="116">
        <v>10.37</v>
      </c>
      <c r="F2445" s="116">
        <v>15.38</v>
      </c>
      <c r="G2445" s="100">
        <f t="shared" si="38"/>
        <v>9</v>
      </c>
    </row>
    <row r="2446" spans="1:7" ht="30" x14ac:dyDescent="0.2">
      <c r="A2446" s="113" t="s">
        <v>4821</v>
      </c>
      <c r="B2446" s="114" t="s">
        <v>4822</v>
      </c>
      <c r="C2446" s="115"/>
      <c r="D2446" s="116"/>
      <c r="E2446" s="116"/>
      <c r="F2446" s="116"/>
      <c r="G2446" s="100">
        <f t="shared" si="38"/>
        <v>2</v>
      </c>
    </row>
    <row r="2447" spans="1:7" x14ac:dyDescent="0.2">
      <c r="A2447" s="113" t="s">
        <v>4823</v>
      </c>
      <c r="B2447" s="114" t="s">
        <v>4824</v>
      </c>
      <c r="C2447" s="115"/>
      <c r="D2447" s="116"/>
      <c r="E2447" s="116"/>
      <c r="F2447" s="116"/>
      <c r="G2447" s="100">
        <f t="shared" si="38"/>
        <v>5</v>
      </c>
    </row>
    <row r="2448" spans="1:7" x14ac:dyDescent="0.2">
      <c r="A2448" s="113" t="s">
        <v>4825</v>
      </c>
      <c r="B2448" s="114" t="s">
        <v>4826</v>
      </c>
      <c r="C2448" s="115" t="s">
        <v>97</v>
      </c>
      <c r="D2448" s="116">
        <v>4.8</v>
      </c>
      <c r="E2448" s="116">
        <v>10.37</v>
      </c>
      <c r="F2448" s="116">
        <v>15.17</v>
      </c>
      <c r="G2448" s="100">
        <f t="shared" si="38"/>
        <v>9</v>
      </c>
    </row>
    <row r="2449" spans="1:7" x14ac:dyDescent="0.2">
      <c r="A2449" s="113" t="s">
        <v>4827</v>
      </c>
      <c r="B2449" s="114" t="s">
        <v>4828</v>
      </c>
      <c r="C2449" s="115" t="s">
        <v>97</v>
      </c>
      <c r="D2449" s="116">
        <v>5.58</v>
      </c>
      <c r="E2449" s="116">
        <v>10.37</v>
      </c>
      <c r="F2449" s="116">
        <v>15.95</v>
      </c>
      <c r="G2449" s="100">
        <f t="shared" si="38"/>
        <v>9</v>
      </c>
    </row>
    <row r="2450" spans="1:7" x14ac:dyDescent="0.2">
      <c r="A2450" s="113" t="s">
        <v>4829</v>
      </c>
      <c r="B2450" s="114" t="s">
        <v>4830</v>
      </c>
      <c r="C2450" s="115" t="s">
        <v>97</v>
      </c>
      <c r="D2450" s="116">
        <v>8</v>
      </c>
      <c r="E2450" s="116">
        <v>12.44</v>
      </c>
      <c r="F2450" s="116">
        <v>20.440000000000001</v>
      </c>
      <c r="G2450" s="100">
        <f t="shared" si="38"/>
        <v>9</v>
      </c>
    </row>
    <row r="2451" spans="1:7" x14ac:dyDescent="0.2">
      <c r="A2451" s="113" t="s">
        <v>4831</v>
      </c>
      <c r="B2451" s="114" t="s">
        <v>4832</v>
      </c>
      <c r="C2451" s="115" t="s">
        <v>97</v>
      </c>
      <c r="D2451" s="116">
        <v>3.12</v>
      </c>
      <c r="E2451" s="116">
        <v>10.37</v>
      </c>
      <c r="F2451" s="116">
        <v>13.49</v>
      </c>
      <c r="G2451" s="100">
        <f t="shared" si="38"/>
        <v>9</v>
      </c>
    </row>
    <row r="2452" spans="1:7" x14ac:dyDescent="0.2">
      <c r="A2452" s="113" t="s">
        <v>4833</v>
      </c>
      <c r="B2452" s="114" t="s">
        <v>4834</v>
      </c>
      <c r="C2452" s="115"/>
      <c r="D2452" s="116"/>
      <c r="E2452" s="116"/>
      <c r="F2452" s="116"/>
      <c r="G2452" s="100">
        <f t="shared" si="38"/>
        <v>5</v>
      </c>
    </row>
    <row r="2453" spans="1:7" x14ac:dyDescent="0.2">
      <c r="A2453" s="113" t="s">
        <v>4835</v>
      </c>
      <c r="B2453" s="114" t="s">
        <v>4836</v>
      </c>
      <c r="C2453" s="115" t="s">
        <v>97</v>
      </c>
      <c r="D2453" s="116">
        <v>36.89</v>
      </c>
      <c r="E2453" s="116">
        <v>33.18</v>
      </c>
      <c r="F2453" s="116">
        <v>70.069999999999993</v>
      </c>
      <c r="G2453" s="100">
        <f t="shared" si="38"/>
        <v>9</v>
      </c>
    </row>
    <row r="2454" spans="1:7" ht="30" x14ac:dyDescent="0.2">
      <c r="A2454" s="113" t="s">
        <v>4837</v>
      </c>
      <c r="B2454" s="114" t="s">
        <v>4838</v>
      </c>
      <c r="C2454" s="115" t="s">
        <v>97</v>
      </c>
      <c r="D2454" s="116">
        <v>13.01</v>
      </c>
      <c r="E2454" s="116">
        <v>12.44</v>
      </c>
      <c r="F2454" s="116">
        <v>25.45</v>
      </c>
      <c r="G2454" s="100">
        <f t="shared" si="38"/>
        <v>9</v>
      </c>
    </row>
    <row r="2455" spans="1:7" ht="30" x14ac:dyDescent="0.2">
      <c r="A2455" s="113" t="s">
        <v>4839</v>
      </c>
      <c r="B2455" s="114" t="s">
        <v>4840</v>
      </c>
      <c r="C2455" s="115" t="s">
        <v>97</v>
      </c>
      <c r="D2455" s="116">
        <v>19.73</v>
      </c>
      <c r="E2455" s="116">
        <v>12.44</v>
      </c>
      <c r="F2455" s="116">
        <v>32.17</v>
      </c>
      <c r="G2455" s="100">
        <f t="shared" si="38"/>
        <v>9</v>
      </c>
    </row>
    <row r="2456" spans="1:7" ht="30" x14ac:dyDescent="0.2">
      <c r="A2456" s="113" t="s">
        <v>4841</v>
      </c>
      <c r="B2456" s="114" t="s">
        <v>4842</v>
      </c>
      <c r="C2456" s="115" t="s">
        <v>97</v>
      </c>
      <c r="D2456" s="116">
        <v>25.4</v>
      </c>
      <c r="E2456" s="116">
        <v>12.44</v>
      </c>
      <c r="F2456" s="116">
        <v>37.840000000000003</v>
      </c>
      <c r="G2456" s="100">
        <f t="shared" si="38"/>
        <v>9</v>
      </c>
    </row>
    <row r="2457" spans="1:7" ht="30" x14ac:dyDescent="0.2">
      <c r="A2457" s="113" t="s">
        <v>4843</v>
      </c>
      <c r="B2457" s="114" t="s">
        <v>4844</v>
      </c>
      <c r="C2457" s="115" t="s">
        <v>97</v>
      </c>
      <c r="D2457" s="116">
        <v>60.62</v>
      </c>
      <c r="E2457" s="116">
        <v>16.59</v>
      </c>
      <c r="F2457" s="116">
        <v>77.209999999999994</v>
      </c>
      <c r="G2457" s="100">
        <f t="shared" si="38"/>
        <v>9</v>
      </c>
    </row>
    <row r="2458" spans="1:7" ht="30" x14ac:dyDescent="0.2">
      <c r="A2458" s="113" t="s">
        <v>4845</v>
      </c>
      <c r="B2458" s="114" t="s">
        <v>4846</v>
      </c>
      <c r="C2458" s="115" t="s">
        <v>97</v>
      </c>
      <c r="D2458" s="116">
        <v>154.11000000000001</v>
      </c>
      <c r="E2458" s="116">
        <v>16.59</v>
      </c>
      <c r="F2458" s="116">
        <v>170.7</v>
      </c>
      <c r="G2458" s="100">
        <f t="shared" si="38"/>
        <v>9</v>
      </c>
    </row>
    <row r="2459" spans="1:7" ht="30" x14ac:dyDescent="0.2">
      <c r="A2459" s="113" t="s">
        <v>4847</v>
      </c>
      <c r="B2459" s="114" t="s">
        <v>4848</v>
      </c>
      <c r="C2459" s="115" t="s">
        <v>97</v>
      </c>
      <c r="D2459" s="116">
        <v>218.64</v>
      </c>
      <c r="E2459" s="116">
        <v>20.74</v>
      </c>
      <c r="F2459" s="116">
        <v>239.38</v>
      </c>
      <c r="G2459" s="100">
        <f t="shared" si="38"/>
        <v>9</v>
      </c>
    </row>
    <row r="2460" spans="1:7" ht="30" x14ac:dyDescent="0.2">
      <c r="A2460" s="113" t="s">
        <v>4849</v>
      </c>
      <c r="B2460" s="114" t="s">
        <v>4850</v>
      </c>
      <c r="C2460" s="115" t="s">
        <v>97</v>
      </c>
      <c r="D2460" s="116">
        <v>220.37</v>
      </c>
      <c r="E2460" s="116">
        <v>12.44</v>
      </c>
      <c r="F2460" s="116">
        <v>232.81</v>
      </c>
      <c r="G2460" s="100">
        <f t="shared" si="38"/>
        <v>9</v>
      </c>
    </row>
    <row r="2461" spans="1:7" ht="30" x14ac:dyDescent="0.2">
      <c r="A2461" s="113" t="s">
        <v>4851</v>
      </c>
      <c r="B2461" s="114" t="s">
        <v>4852</v>
      </c>
      <c r="C2461" s="115" t="s">
        <v>97</v>
      </c>
      <c r="D2461" s="116">
        <v>444.14</v>
      </c>
      <c r="E2461" s="116">
        <v>12.44</v>
      </c>
      <c r="F2461" s="116">
        <v>456.58</v>
      </c>
      <c r="G2461" s="100">
        <f t="shared" si="38"/>
        <v>9</v>
      </c>
    </row>
    <row r="2462" spans="1:7" ht="30" x14ac:dyDescent="0.2">
      <c r="A2462" s="113" t="s">
        <v>4853</v>
      </c>
      <c r="B2462" s="114" t="s">
        <v>4854</v>
      </c>
      <c r="C2462" s="115" t="s">
        <v>97</v>
      </c>
      <c r="D2462" s="116">
        <v>463.02</v>
      </c>
      <c r="E2462" s="116">
        <v>12.44</v>
      </c>
      <c r="F2462" s="116">
        <v>475.46</v>
      </c>
      <c r="G2462" s="100">
        <f t="shared" si="38"/>
        <v>9</v>
      </c>
    </row>
    <row r="2463" spans="1:7" ht="30" x14ac:dyDescent="0.2">
      <c r="A2463" s="113" t="s">
        <v>4855</v>
      </c>
      <c r="B2463" s="114" t="s">
        <v>4856</v>
      </c>
      <c r="C2463" s="115" t="s">
        <v>97</v>
      </c>
      <c r="D2463" s="116">
        <v>1601.07</v>
      </c>
      <c r="E2463" s="116">
        <v>16.59</v>
      </c>
      <c r="F2463" s="116">
        <v>1617.66</v>
      </c>
      <c r="G2463" s="100">
        <f t="shared" si="38"/>
        <v>9</v>
      </c>
    </row>
    <row r="2464" spans="1:7" ht="30" x14ac:dyDescent="0.2">
      <c r="A2464" s="113" t="s">
        <v>4857</v>
      </c>
      <c r="B2464" s="114" t="s">
        <v>4858</v>
      </c>
      <c r="C2464" s="115" t="s">
        <v>97</v>
      </c>
      <c r="D2464" s="116">
        <v>24.25</v>
      </c>
      <c r="E2464" s="116">
        <v>12.44</v>
      </c>
      <c r="F2464" s="116">
        <v>36.69</v>
      </c>
      <c r="G2464" s="100">
        <f t="shared" si="38"/>
        <v>9</v>
      </c>
    </row>
    <row r="2465" spans="1:7" ht="30" x14ac:dyDescent="0.2">
      <c r="A2465" s="113" t="s">
        <v>4859</v>
      </c>
      <c r="B2465" s="114" t="s">
        <v>4860</v>
      </c>
      <c r="C2465" s="115" t="s">
        <v>97</v>
      </c>
      <c r="D2465" s="116">
        <v>72.349999999999994</v>
      </c>
      <c r="E2465" s="116">
        <v>12.44</v>
      </c>
      <c r="F2465" s="116">
        <v>84.79</v>
      </c>
      <c r="G2465" s="100">
        <f t="shared" si="38"/>
        <v>9</v>
      </c>
    </row>
    <row r="2466" spans="1:7" ht="30" x14ac:dyDescent="0.2">
      <c r="A2466" s="113" t="s">
        <v>4861</v>
      </c>
      <c r="B2466" s="114" t="s">
        <v>4862</v>
      </c>
      <c r="C2466" s="115" t="s">
        <v>97</v>
      </c>
      <c r="D2466" s="116">
        <v>184.43</v>
      </c>
      <c r="E2466" s="116">
        <v>16.59</v>
      </c>
      <c r="F2466" s="116">
        <v>201.02</v>
      </c>
      <c r="G2466" s="100">
        <f t="shared" si="38"/>
        <v>9</v>
      </c>
    </row>
    <row r="2467" spans="1:7" x14ac:dyDescent="0.2">
      <c r="A2467" s="113" t="s">
        <v>4863</v>
      </c>
      <c r="B2467" s="114" t="s">
        <v>4864</v>
      </c>
      <c r="C2467" s="115"/>
      <c r="D2467" s="116"/>
      <c r="E2467" s="116"/>
      <c r="F2467" s="116"/>
      <c r="G2467" s="100">
        <f t="shared" si="38"/>
        <v>5</v>
      </c>
    </row>
    <row r="2468" spans="1:7" x14ac:dyDescent="0.2">
      <c r="A2468" s="113" t="s">
        <v>4865</v>
      </c>
      <c r="B2468" s="114" t="s">
        <v>4866</v>
      </c>
      <c r="C2468" s="115" t="s">
        <v>393</v>
      </c>
      <c r="D2468" s="116">
        <v>12.56</v>
      </c>
      <c r="E2468" s="116">
        <v>12.44</v>
      </c>
      <c r="F2468" s="116">
        <v>25</v>
      </c>
      <c r="G2468" s="100">
        <f t="shared" si="38"/>
        <v>9</v>
      </c>
    </row>
    <row r="2469" spans="1:7" x14ac:dyDescent="0.2">
      <c r="A2469" s="113" t="s">
        <v>4867</v>
      </c>
      <c r="B2469" s="114" t="s">
        <v>4868</v>
      </c>
      <c r="C2469" s="115" t="s">
        <v>97</v>
      </c>
      <c r="D2469" s="116">
        <v>22.24</v>
      </c>
      <c r="E2469" s="116">
        <v>12.44</v>
      </c>
      <c r="F2469" s="116">
        <v>34.68</v>
      </c>
      <c r="G2469" s="100">
        <f t="shared" si="38"/>
        <v>9</v>
      </c>
    </row>
    <row r="2470" spans="1:7" x14ac:dyDescent="0.2">
      <c r="A2470" s="113" t="s">
        <v>4869</v>
      </c>
      <c r="B2470" s="114" t="s">
        <v>4870</v>
      </c>
      <c r="C2470" s="115" t="s">
        <v>97</v>
      </c>
      <c r="D2470" s="116">
        <v>57.79</v>
      </c>
      <c r="E2470" s="116">
        <v>12.44</v>
      </c>
      <c r="F2470" s="116">
        <v>70.23</v>
      </c>
      <c r="G2470" s="100">
        <f t="shared" si="38"/>
        <v>9</v>
      </c>
    </row>
    <row r="2471" spans="1:7" x14ac:dyDescent="0.2">
      <c r="A2471" s="113" t="s">
        <v>4871</v>
      </c>
      <c r="B2471" s="114" t="s">
        <v>4872</v>
      </c>
      <c r="C2471" s="115" t="s">
        <v>393</v>
      </c>
      <c r="D2471" s="116">
        <v>258.07</v>
      </c>
      <c r="E2471" s="116">
        <v>12.44</v>
      </c>
      <c r="F2471" s="116">
        <v>270.51</v>
      </c>
      <c r="G2471" s="100">
        <f t="shared" si="38"/>
        <v>9</v>
      </c>
    </row>
    <row r="2472" spans="1:7" x14ac:dyDescent="0.2">
      <c r="A2472" s="113" t="s">
        <v>4873</v>
      </c>
      <c r="B2472" s="114" t="s">
        <v>4874</v>
      </c>
      <c r="C2472" s="115" t="s">
        <v>393</v>
      </c>
      <c r="D2472" s="116">
        <v>228.68</v>
      </c>
      <c r="E2472" s="116">
        <v>12.44</v>
      </c>
      <c r="F2472" s="116">
        <v>241.12</v>
      </c>
      <c r="G2472" s="100">
        <f t="shared" si="38"/>
        <v>9</v>
      </c>
    </row>
    <row r="2473" spans="1:7" x14ac:dyDescent="0.2">
      <c r="A2473" s="113" t="s">
        <v>4875</v>
      </c>
      <c r="B2473" s="114" t="s">
        <v>4876</v>
      </c>
      <c r="C2473" s="115" t="s">
        <v>393</v>
      </c>
      <c r="D2473" s="116">
        <v>16.54</v>
      </c>
      <c r="E2473" s="116">
        <v>12.44</v>
      </c>
      <c r="F2473" s="116">
        <v>28.98</v>
      </c>
      <c r="G2473" s="100">
        <f t="shared" si="38"/>
        <v>9</v>
      </c>
    </row>
    <row r="2474" spans="1:7" x14ac:dyDescent="0.2">
      <c r="A2474" s="113" t="s">
        <v>4877</v>
      </c>
      <c r="B2474" s="114" t="s">
        <v>4878</v>
      </c>
      <c r="C2474" s="115" t="s">
        <v>393</v>
      </c>
      <c r="D2474" s="116">
        <v>347.48</v>
      </c>
      <c r="E2474" s="116">
        <v>12.44</v>
      </c>
      <c r="F2474" s="116">
        <v>359.92</v>
      </c>
      <c r="G2474" s="100">
        <f t="shared" si="38"/>
        <v>9</v>
      </c>
    </row>
    <row r="2475" spans="1:7" ht="30" x14ac:dyDescent="0.2">
      <c r="A2475" s="113" t="s">
        <v>4879</v>
      </c>
      <c r="B2475" s="114" t="s">
        <v>4880</v>
      </c>
      <c r="C2475" s="115" t="s">
        <v>97</v>
      </c>
      <c r="D2475" s="116">
        <v>11.07</v>
      </c>
      <c r="E2475" s="116">
        <v>12.44</v>
      </c>
      <c r="F2475" s="116">
        <v>23.51</v>
      </c>
      <c r="G2475" s="100">
        <f t="shared" si="38"/>
        <v>9</v>
      </c>
    </row>
    <row r="2476" spans="1:7" x14ac:dyDescent="0.2">
      <c r="A2476" s="113" t="s">
        <v>4881</v>
      </c>
      <c r="B2476" s="114" t="s">
        <v>4882</v>
      </c>
      <c r="C2476" s="115" t="s">
        <v>393</v>
      </c>
      <c r="D2476" s="116">
        <v>10.95</v>
      </c>
      <c r="E2476" s="116">
        <v>12.44</v>
      </c>
      <c r="F2476" s="116">
        <v>23.39</v>
      </c>
      <c r="G2476" s="100">
        <f t="shared" si="38"/>
        <v>9</v>
      </c>
    </row>
    <row r="2477" spans="1:7" x14ac:dyDescent="0.2">
      <c r="A2477" s="113" t="s">
        <v>4883</v>
      </c>
      <c r="B2477" s="114" t="s">
        <v>4884</v>
      </c>
      <c r="C2477" s="115" t="s">
        <v>393</v>
      </c>
      <c r="D2477" s="116">
        <v>15.61</v>
      </c>
      <c r="E2477" s="116">
        <v>12.44</v>
      </c>
      <c r="F2477" s="116">
        <v>28.05</v>
      </c>
      <c r="G2477" s="100">
        <f t="shared" si="38"/>
        <v>9</v>
      </c>
    </row>
    <row r="2478" spans="1:7" x14ac:dyDescent="0.2">
      <c r="A2478" s="113" t="s">
        <v>4885</v>
      </c>
      <c r="B2478" s="114" t="s">
        <v>4886</v>
      </c>
      <c r="C2478" s="115" t="s">
        <v>393</v>
      </c>
      <c r="D2478" s="116">
        <v>23.18</v>
      </c>
      <c r="E2478" s="116">
        <v>12.44</v>
      </c>
      <c r="F2478" s="116">
        <v>35.619999999999997</v>
      </c>
      <c r="G2478" s="100">
        <f t="shared" si="38"/>
        <v>9</v>
      </c>
    </row>
    <row r="2479" spans="1:7" x14ac:dyDescent="0.2">
      <c r="A2479" s="113" t="s">
        <v>4887</v>
      </c>
      <c r="B2479" s="114" t="s">
        <v>4888</v>
      </c>
      <c r="C2479" s="115" t="s">
        <v>393</v>
      </c>
      <c r="D2479" s="116">
        <v>23.56</v>
      </c>
      <c r="E2479" s="116">
        <v>12.44</v>
      </c>
      <c r="F2479" s="116">
        <v>36</v>
      </c>
      <c r="G2479" s="100">
        <f t="shared" si="38"/>
        <v>9</v>
      </c>
    </row>
    <row r="2480" spans="1:7" x14ac:dyDescent="0.2">
      <c r="A2480" s="113" t="s">
        <v>4889</v>
      </c>
      <c r="B2480" s="114" t="s">
        <v>4890</v>
      </c>
      <c r="C2480" s="115" t="s">
        <v>393</v>
      </c>
      <c r="D2480" s="116">
        <v>31.39</v>
      </c>
      <c r="E2480" s="116">
        <v>12.44</v>
      </c>
      <c r="F2480" s="116">
        <v>43.83</v>
      </c>
      <c r="G2480" s="100">
        <f t="shared" si="38"/>
        <v>9</v>
      </c>
    </row>
    <row r="2481" spans="1:7" ht="30" x14ac:dyDescent="0.2">
      <c r="A2481" s="113" t="s">
        <v>28466</v>
      </c>
      <c r="B2481" s="114" t="s">
        <v>28467</v>
      </c>
      <c r="C2481" s="115" t="s">
        <v>393</v>
      </c>
      <c r="D2481" s="116">
        <v>34.44</v>
      </c>
      <c r="E2481" s="116">
        <v>15.34</v>
      </c>
      <c r="F2481" s="116">
        <v>49.78</v>
      </c>
      <c r="G2481" s="100">
        <f t="shared" si="38"/>
        <v>9</v>
      </c>
    </row>
    <row r="2482" spans="1:7" x14ac:dyDescent="0.2">
      <c r="A2482" s="113" t="s">
        <v>4891</v>
      </c>
      <c r="B2482" s="114" t="s">
        <v>4892</v>
      </c>
      <c r="C2482" s="115"/>
      <c r="D2482" s="116"/>
      <c r="E2482" s="116"/>
      <c r="F2482" s="116"/>
      <c r="G2482" s="100">
        <f t="shared" si="38"/>
        <v>5</v>
      </c>
    </row>
    <row r="2483" spans="1:7" x14ac:dyDescent="0.2">
      <c r="A2483" s="113" t="s">
        <v>4893</v>
      </c>
      <c r="B2483" s="114" t="s">
        <v>4894</v>
      </c>
      <c r="C2483" s="115" t="s">
        <v>393</v>
      </c>
      <c r="D2483" s="116">
        <v>9.51</v>
      </c>
      <c r="E2483" s="116">
        <v>14.1</v>
      </c>
      <c r="F2483" s="116">
        <v>23.61</v>
      </c>
      <c r="G2483" s="100">
        <f t="shared" si="38"/>
        <v>9</v>
      </c>
    </row>
    <row r="2484" spans="1:7" x14ac:dyDescent="0.2">
      <c r="A2484" s="113" t="s">
        <v>4895</v>
      </c>
      <c r="B2484" s="114" t="s">
        <v>4896</v>
      </c>
      <c r="C2484" s="115" t="s">
        <v>393</v>
      </c>
      <c r="D2484" s="116">
        <v>19.28</v>
      </c>
      <c r="E2484" s="116">
        <v>14.51</v>
      </c>
      <c r="F2484" s="116">
        <v>33.79</v>
      </c>
      <c r="G2484" s="100">
        <f t="shared" si="38"/>
        <v>9</v>
      </c>
    </row>
    <row r="2485" spans="1:7" x14ac:dyDescent="0.2">
      <c r="A2485" s="113" t="s">
        <v>4897</v>
      </c>
      <c r="B2485" s="114" t="s">
        <v>4898</v>
      </c>
      <c r="C2485" s="115" t="s">
        <v>393</v>
      </c>
      <c r="D2485" s="116">
        <v>28.4</v>
      </c>
      <c r="E2485" s="116">
        <v>20.74</v>
      </c>
      <c r="F2485" s="116">
        <v>49.14</v>
      </c>
      <c r="G2485" s="100">
        <f t="shared" si="38"/>
        <v>9</v>
      </c>
    </row>
    <row r="2486" spans="1:7" x14ac:dyDescent="0.2">
      <c r="A2486" s="113" t="s">
        <v>4899</v>
      </c>
      <c r="B2486" s="114" t="s">
        <v>4900</v>
      </c>
      <c r="C2486" s="115" t="s">
        <v>393</v>
      </c>
      <c r="D2486" s="116">
        <v>13.4</v>
      </c>
      <c r="E2486" s="116">
        <v>11.19</v>
      </c>
      <c r="F2486" s="116">
        <v>24.59</v>
      </c>
      <c r="G2486" s="100">
        <f t="shared" si="38"/>
        <v>9</v>
      </c>
    </row>
    <row r="2487" spans="1:7" x14ac:dyDescent="0.2">
      <c r="A2487" s="113" t="s">
        <v>4901</v>
      </c>
      <c r="B2487" s="114" t="s">
        <v>4902</v>
      </c>
      <c r="C2487" s="115" t="s">
        <v>393</v>
      </c>
      <c r="D2487" s="116">
        <v>13.49</v>
      </c>
      <c r="E2487" s="116">
        <v>18.66</v>
      </c>
      <c r="F2487" s="116">
        <v>32.15</v>
      </c>
      <c r="G2487" s="100">
        <f t="shared" si="38"/>
        <v>9</v>
      </c>
    </row>
    <row r="2488" spans="1:7" x14ac:dyDescent="0.2">
      <c r="A2488" s="113" t="s">
        <v>4903</v>
      </c>
      <c r="B2488" s="114" t="s">
        <v>4904</v>
      </c>
      <c r="C2488" s="115" t="s">
        <v>393</v>
      </c>
      <c r="D2488" s="116">
        <v>12.4</v>
      </c>
      <c r="E2488" s="116">
        <v>15.76</v>
      </c>
      <c r="F2488" s="116">
        <v>28.16</v>
      </c>
      <c r="G2488" s="100">
        <f t="shared" si="38"/>
        <v>9</v>
      </c>
    </row>
    <row r="2489" spans="1:7" x14ac:dyDescent="0.2">
      <c r="A2489" s="113" t="s">
        <v>4905</v>
      </c>
      <c r="B2489" s="114" t="s">
        <v>4906</v>
      </c>
      <c r="C2489" s="115" t="s">
        <v>393</v>
      </c>
      <c r="D2489" s="116">
        <v>15.34</v>
      </c>
      <c r="E2489" s="116">
        <v>18.66</v>
      </c>
      <c r="F2489" s="116">
        <v>34</v>
      </c>
      <c r="G2489" s="100">
        <f t="shared" si="38"/>
        <v>9</v>
      </c>
    </row>
    <row r="2490" spans="1:7" x14ac:dyDescent="0.2">
      <c r="A2490" s="113" t="s">
        <v>4907</v>
      </c>
      <c r="B2490" s="114" t="s">
        <v>4908</v>
      </c>
      <c r="C2490" s="115" t="s">
        <v>393</v>
      </c>
      <c r="D2490" s="116">
        <v>23.13</v>
      </c>
      <c r="E2490" s="116">
        <v>20.74</v>
      </c>
      <c r="F2490" s="116">
        <v>43.87</v>
      </c>
      <c r="G2490" s="100">
        <f t="shared" si="38"/>
        <v>9</v>
      </c>
    </row>
    <row r="2491" spans="1:7" x14ac:dyDescent="0.2">
      <c r="A2491" s="113" t="s">
        <v>4909</v>
      </c>
      <c r="B2491" s="114" t="s">
        <v>4910</v>
      </c>
      <c r="C2491" s="115" t="s">
        <v>393</v>
      </c>
      <c r="D2491" s="116">
        <v>44.08</v>
      </c>
      <c r="E2491" s="116">
        <v>14.51</v>
      </c>
      <c r="F2491" s="116">
        <v>58.59</v>
      </c>
      <c r="G2491" s="100">
        <f t="shared" si="38"/>
        <v>9</v>
      </c>
    </row>
    <row r="2492" spans="1:7" x14ac:dyDescent="0.2">
      <c r="A2492" s="113" t="s">
        <v>4911</v>
      </c>
      <c r="B2492" s="114" t="s">
        <v>4912</v>
      </c>
      <c r="C2492" s="115" t="s">
        <v>393</v>
      </c>
      <c r="D2492" s="116">
        <v>32.5</v>
      </c>
      <c r="E2492" s="116">
        <v>14.51</v>
      </c>
      <c r="F2492" s="116">
        <v>47.01</v>
      </c>
      <c r="G2492" s="100">
        <f t="shared" si="38"/>
        <v>9</v>
      </c>
    </row>
    <row r="2493" spans="1:7" x14ac:dyDescent="0.2">
      <c r="A2493" s="113" t="s">
        <v>4913</v>
      </c>
      <c r="B2493" s="114" t="s">
        <v>4914</v>
      </c>
      <c r="C2493" s="115" t="s">
        <v>393</v>
      </c>
      <c r="D2493" s="116">
        <v>13.22</v>
      </c>
      <c r="E2493" s="116">
        <v>10.37</v>
      </c>
      <c r="F2493" s="116">
        <v>23.59</v>
      </c>
      <c r="G2493" s="100">
        <f t="shared" si="38"/>
        <v>9</v>
      </c>
    </row>
    <row r="2494" spans="1:7" x14ac:dyDescent="0.2">
      <c r="A2494" s="113" t="s">
        <v>4915</v>
      </c>
      <c r="B2494" s="114" t="s">
        <v>4916</v>
      </c>
      <c r="C2494" s="115" t="s">
        <v>393</v>
      </c>
      <c r="D2494" s="116">
        <v>78.099999999999994</v>
      </c>
      <c r="E2494" s="116">
        <v>15.76</v>
      </c>
      <c r="F2494" s="116">
        <v>93.86</v>
      </c>
      <c r="G2494" s="100">
        <f t="shared" si="38"/>
        <v>9</v>
      </c>
    </row>
    <row r="2495" spans="1:7" ht="30" x14ac:dyDescent="0.2">
      <c r="A2495" s="113" t="s">
        <v>4917</v>
      </c>
      <c r="B2495" s="114" t="s">
        <v>4918</v>
      </c>
      <c r="C2495" s="115" t="s">
        <v>97</v>
      </c>
      <c r="D2495" s="116">
        <v>37.04</v>
      </c>
      <c r="E2495" s="116">
        <v>12.44</v>
      </c>
      <c r="F2495" s="116">
        <v>49.48</v>
      </c>
      <c r="G2495" s="100">
        <f t="shared" si="38"/>
        <v>9</v>
      </c>
    </row>
    <row r="2496" spans="1:7" ht="30" x14ac:dyDescent="0.2">
      <c r="A2496" s="113" t="s">
        <v>4919</v>
      </c>
      <c r="B2496" s="114" t="s">
        <v>4920</v>
      </c>
      <c r="C2496" s="115" t="s">
        <v>97</v>
      </c>
      <c r="D2496" s="116">
        <v>91.99</v>
      </c>
      <c r="E2496" s="116">
        <v>20.74</v>
      </c>
      <c r="F2496" s="116">
        <v>112.73</v>
      </c>
      <c r="G2496" s="100">
        <f t="shared" si="38"/>
        <v>9</v>
      </c>
    </row>
    <row r="2497" spans="1:7" x14ac:dyDescent="0.2">
      <c r="A2497" s="113" t="s">
        <v>4921</v>
      </c>
      <c r="B2497" s="114" t="s">
        <v>4922</v>
      </c>
      <c r="C2497" s="115"/>
      <c r="D2497" s="116"/>
      <c r="E2497" s="116"/>
      <c r="F2497" s="116"/>
      <c r="G2497" s="100">
        <f t="shared" si="38"/>
        <v>5</v>
      </c>
    </row>
    <row r="2498" spans="1:7" x14ac:dyDescent="0.2">
      <c r="A2498" s="113" t="s">
        <v>4923</v>
      </c>
      <c r="B2498" s="114" t="s">
        <v>4924</v>
      </c>
      <c r="C2498" s="115" t="s">
        <v>393</v>
      </c>
      <c r="D2498" s="116">
        <v>13.32</v>
      </c>
      <c r="E2498" s="116">
        <v>20.74</v>
      </c>
      <c r="F2498" s="116">
        <v>34.06</v>
      </c>
      <c r="G2498" s="100">
        <f t="shared" si="38"/>
        <v>9</v>
      </c>
    </row>
    <row r="2499" spans="1:7" x14ac:dyDescent="0.2">
      <c r="A2499" s="113" t="s">
        <v>4925</v>
      </c>
      <c r="B2499" s="114" t="s">
        <v>4926</v>
      </c>
      <c r="C2499" s="115" t="s">
        <v>393</v>
      </c>
      <c r="D2499" s="116">
        <v>19.260000000000002</v>
      </c>
      <c r="E2499" s="116">
        <v>20.74</v>
      </c>
      <c r="F2499" s="116">
        <v>40</v>
      </c>
      <c r="G2499" s="100">
        <f t="shared" si="38"/>
        <v>9</v>
      </c>
    </row>
    <row r="2500" spans="1:7" x14ac:dyDescent="0.2">
      <c r="A2500" s="113" t="s">
        <v>4927</v>
      </c>
      <c r="B2500" s="114" t="s">
        <v>4928</v>
      </c>
      <c r="C2500" s="115" t="s">
        <v>393</v>
      </c>
      <c r="D2500" s="116">
        <v>33.86</v>
      </c>
      <c r="E2500" s="116">
        <v>20.74</v>
      </c>
      <c r="F2500" s="116">
        <v>54.6</v>
      </c>
      <c r="G2500" s="100">
        <f t="shared" si="38"/>
        <v>9</v>
      </c>
    </row>
    <row r="2501" spans="1:7" x14ac:dyDescent="0.2">
      <c r="A2501" s="113" t="s">
        <v>4929</v>
      </c>
      <c r="B2501" s="114" t="s">
        <v>4930</v>
      </c>
      <c r="C2501" s="115" t="s">
        <v>393</v>
      </c>
      <c r="D2501" s="116">
        <v>33.380000000000003</v>
      </c>
      <c r="E2501" s="116">
        <v>20.74</v>
      </c>
      <c r="F2501" s="116">
        <v>54.12</v>
      </c>
      <c r="G2501" s="100">
        <f t="shared" si="38"/>
        <v>9</v>
      </c>
    </row>
    <row r="2502" spans="1:7" x14ac:dyDescent="0.2">
      <c r="A2502" s="113" t="s">
        <v>4931</v>
      </c>
      <c r="B2502" s="114" t="s">
        <v>4932</v>
      </c>
      <c r="C2502" s="115" t="s">
        <v>393</v>
      </c>
      <c r="D2502" s="116">
        <v>81.22</v>
      </c>
      <c r="E2502" s="116">
        <v>20.74</v>
      </c>
      <c r="F2502" s="116">
        <v>101.96</v>
      </c>
      <c r="G2502" s="100">
        <f t="shared" si="38"/>
        <v>9</v>
      </c>
    </row>
    <row r="2503" spans="1:7" x14ac:dyDescent="0.2">
      <c r="A2503" s="113" t="s">
        <v>4933</v>
      </c>
      <c r="B2503" s="114" t="s">
        <v>4934</v>
      </c>
      <c r="C2503" s="115" t="s">
        <v>393</v>
      </c>
      <c r="D2503" s="116">
        <v>175.76</v>
      </c>
      <c r="E2503" s="116">
        <v>20.74</v>
      </c>
      <c r="F2503" s="116">
        <v>196.5</v>
      </c>
      <c r="G2503" s="100">
        <f t="shared" si="38"/>
        <v>9</v>
      </c>
    </row>
    <row r="2504" spans="1:7" x14ac:dyDescent="0.2">
      <c r="A2504" s="113" t="s">
        <v>4935</v>
      </c>
      <c r="B2504" s="114" t="s">
        <v>4936</v>
      </c>
      <c r="C2504" s="115" t="s">
        <v>393</v>
      </c>
      <c r="D2504" s="116">
        <v>165.18</v>
      </c>
      <c r="E2504" s="116">
        <v>20.74</v>
      </c>
      <c r="F2504" s="116">
        <v>185.92</v>
      </c>
      <c r="G2504" s="100">
        <f t="shared" si="38"/>
        <v>9</v>
      </c>
    </row>
    <row r="2505" spans="1:7" x14ac:dyDescent="0.2">
      <c r="A2505" s="113" t="s">
        <v>4937</v>
      </c>
      <c r="B2505" s="114" t="s">
        <v>4938</v>
      </c>
      <c r="C2505" s="115" t="s">
        <v>393</v>
      </c>
      <c r="D2505" s="116">
        <v>303.06</v>
      </c>
      <c r="E2505" s="116">
        <v>20.74</v>
      </c>
      <c r="F2505" s="116">
        <v>323.8</v>
      </c>
      <c r="G2505" s="100">
        <f t="shared" si="38"/>
        <v>9</v>
      </c>
    </row>
    <row r="2506" spans="1:7" x14ac:dyDescent="0.2">
      <c r="A2506" s="113" t="s">
        <v>4939</v>
      </c>
      <c r="B2506" s="114" t="s">
        <v>4940</v>
      </c>
      <c r="C2506" s="115" t="s">
        <v>393</v>
      </c>
      <c r="D2506" s="116">
        <v>19.47</v>
      </c>
      <c r="E2506" s="116">
        <v>20.74</v>
      </c>
      <c r="F2506" s="116">
        <v>40.21</v>
      </c>
      <c r="G2506" s="100">
        <f t="shared" ref="G2506:G2569" si="39">LEN(A2506)</f>
        <v>9</v>
      </c>
    </row>
    <row r="2507" spans="1:7" x14ac:dyDescent="0.2">
      <c r="A2507" s="113" t="s">
        <v>4941</v>
      </c>
      <c r="B2507" s="114" t="s">
        <v>4942</v>
      </c>
      <c r="C2507" s="115"/>
      <c r="D2507" s="116"/>
      <c r="E2507" s="116"/>
      <c r="F2507" s="116"/>
      <c r="G2507" s="100">
        <f t="shared" si="39"/>
        <v>5</v>
      </c>
    </row>
    <row r="2508" spans="1:7" x14ac:dyDescent="0.2">
      <c r="A2508" s="113" t="s">
        <v>4943</v>
      </c>
      <c r="B2508" s="114" t="s">
        <v>4944</v>
      </c>
      <c r="C2508" s="115" t="s">
        <v>97</v>
      </c>
      <c r="D2508" s="116">
        <v>3.57</v>
      </c>
      <c r="E2508" s="116">
        <v>10.37</v>
      </c>
      <c r="F2508" s="116">
        <v>13.94</v>
      </c>
      <c r="G2508" s="100">
        <f t="shared" si="39"/>
        <v>9</v>
      </c>
    </row>
    <row r="2509" spans="1:7" x14ac:dyDescent="0.2">
      <c r="A2509" s="113" t="s">
        <v>4945</v>
      </c>
      <c r="B2509" s="114" t="s">
        <v>4946</v>
      </c>
      <c r="C2509" s="115" t="s">
        <v>97</v>
      </c>
      <c r="D2509" s="116">
        <v>7.79</v>
      </c>
      <c r="E2509" s="116">
        <v>10.37</v>
      </c>
      <c r="F2509" s="116">
        <v>18.16</v>
      </c>
      <c r="G2509" s="100">
        <f t="shared" si="39"/>
        <v>9</v>
      </c>
    </row>
    <row r="2510" spans="1:7" x14ac:dyDescent="0.2">
      <c r="A2510" s="113" t="s">
        <v>4947</v>
      </c>
      <c r="B2510" s="114" t="s">
        <v>4948</v>
      </c>
      <c r="C2510" s="115" t="s">
        <v>97</v>
      </c>
      <c r="D2510" s="116">
        <v>8.4</v>
      </c>
      <c r="E2510" s="116">
        <v>10.37</v>
      </c>
      <c r="F2510" s="116">
        <v>18.77</v>
      </c>
      <c r="G2510" s="100">
        <f t="shared" si="39"/>
        <v>9</v>
      </c>
    </row>
    <row r="2511" spans="1:7" x14ac:dyDescent="0.2">
      <c r="A2511" s="113" t="s">
        <v>4949</v>
      </c>
      <c r="B2511" s="114" t="s">
        <v>4950</v>
      </c>
      <c r="C2511" s="115"/>
      <c r="D2511" s="116"/>
      <c r="E2511" s="116"/>
      <c r="F2511" s="116"/>
      <c r="G2511" s="100">
        <f t="shared" si="39"/>
        <v>5</v>
      </c>
    </row>
    <row r="2512" spans="1:7" x14ac:dyDescent="0.2">
      <c r="A2512" s="113" t="s">
        <v>4951</v>
      </c>
      <c r="B2512" s="114" t="s">
        <v>4952</v>
      </c>
      <c r="C2512" s="115" t="s">
        <v>97</v>
      </c>
      <c r="D2512" s="116">
        <v>236.69</v>
      </c>
      <c r="E2512" s="116">
        <v>20.74</v>
      </c>
      <c r="F2512" s="116">
        <v>257.43</v>
      </c>
      <c r="G2512" s="100">
        <f t="shared" si="39"/>
        <v>9</v>
      </c>
    </row>
    <row r="2513" spans="1:7" x14ac:dyDescent="0.2">
      <c r="A2513" s="113" t="s">
        <v>4953</v>
      </c>
      <c r="B2513" s="114" t="s">
        <v>4954</v>
      </c>
      <c r="C2513" s="115" t="s">
        <v>97</v>
      </c>
      <c r="D2513" s="116">
        <v>265.85000000000002</v>
      </c>
      <c r="E2513" s="116">
        <v>20.74</v>
      </c>
      <c r="F2513" s="116">
        <v>286.58999999999997</v>
      </c>
      <c r="G2513" s="100">
        <f t="shared" si="39"/>
        <v>9</v>
      </c>
    </row>
    <row r="2514" spans="1:7" x14ac:dyDescent="0.2">
      <c r="A2514" s="113" t="s">
        <v>4955</v>
      </c>
      <c r="B2514" s="114" t="s">
        <v>4956</v>
      </c>
      <c r="C2514" s="115" t="s">
        <v>97</v>
      </c>
      <c r="D2514" s="116">
        <v>306.44</v>
      </c>
      <c r="E2514" s="116">
        <v>20.74</v>
      </c>
      <c r="F2514" s="116">
        <v>327.18</v>
      </c>
      <c r="G2514" s="100">
        <f t="shared" si="39"/>
        <v>9</v>
      </c>
    </row>
    <row r="2515" spans="1:7" x14ac:dyDescent="0.2">
      <c r="A2515" s="113" t="s">
        <v>4957</v>
      </c>
      <c r="B2515" s="114" t="s">
        <v>4958</v>
      </c>
      <c r="C2515" s="115" t="s">
        <v>97</v>
      </c>
      <c r="D2515" s="116">
        <v>299.64999999999998</v>
      </c>
      <c r="E2515" s="116">
        <v>20.74</v>
      </c>
      <c r="F2515" s="116">
        <v>320.39</v>
      </c>
      <c r="G2515" s="100">
        <f t="shared" si="39"/>
        <v>9</v>
      </c>
    </row>
    <row r="2516" spans="1:7" x14ac:dyDescent="0.2">
      <c r="A2516" s="113" t="s">
        <v>4959</v>
      </c>
      <c r="B2516" s="114" t="s">
        <v>4960</v>
      </c>
      <c r="C2516" s="115" t="s">
        <v>97</v>
      </c>
      <c r="D2516" s="116">
        <v>349.21</v>
      </c>
      <c r="E2516" s="116">
        <v>20.74</v>
      </c>
      <c r="F2516" s="116">
        <v>369.95</v>
      </c>
      <c r="G2516" s="100">
        <f t="shared" si="39"/>
        <v>9</v>
      </c>
    </row>
    <row r="2517" spans="1:7" x14ac:dyDescent="0.2">
      <c r="A2517" s="113" t="s">
        <v>4961</v>
      </c>
      <c r="B2517" s="114" t="s">
        <v>4962</v>
      </c>
      <c r="C2517" s="115" t="s">
        <v>97</v>
      </c>
      <c r="D2517" s="116">
        <v>494.6</v>
      </c>
      <c r="E2517" s="116">
        <v>20.74</v>
      </c>
      <c r="F2517" s="116">
        <v>515.34</v>
      </c>
      <c r="G2517" s="100">
        <f t="shared" si="39"/>
        <v>9</v>
      </c>
    </row>
    <row r="2518" spans="1:7" x14ac:dyDescent="0.2">
      <c r="A2518" s="113" t="s">
        <v>4963</v>
      </c>
      <c r="B2518" s="114" t="s">
        <v>4964</v>
      </c>
      <c r="C2518" s="115" t="s">
        <v>97</v>
      </c>
      <c r="D2518" s="116">
        <v>794.98</v>
      </c>
      <c r="E2518" s="116">
        <v>20.74</v>
      </c>
      <c r="F2518" s="116">
        <v>815.72</v>
      </c>
      <c r="G2518" s="100">
        <f t="shared" si="39"/>
        <v>9</v>
      </c>
    </row>
    <row r="2519" spans="1:7" x14ac:dyDescent="0.2">
      <c r="A2519" s="113" t="s">
        <v>4965</v>
      </c>
      <c r="B2519" s="114" t="s">
        <v>4966</v>
      </c>
      <c r="C2519" s="115" t="s">
        <v>97</v>
      </c>
      <c r="D2519" s="116">
        <v>947.54</v>
      </c>
      <c r="E2519" s="116">
        <v>20.74</v>
      </c>
      <c r="F2519" s="116">
        <v>968.28</v>
      </c>
      <c r="G2519" s="100">
        <f t="shared" si="39"/>
        <v>9</v>
      </c>
    </row>
    <row r="2520" spans="1:7" x14ac:dyDescent="0.2">
      <c r="A2520" s="113" t="s">
        <v>4967</v>
      </c>
      <c r="B2520" s="114" t="s">
        <v>4968</v>
      </c>
      <c r="C2520" s="115" t="s">
        <v>97</v>
      </c>
      <c r="D2520" s="116">
        <v>1221.98</v>
      </c>
      <c r="E2520" s="116">
        <v>20.74</v>
      </c>
      <c r="F2520" s="116">
        <v>1242.72</v>
      </c>
      <c r="G2520" s="100">
        <f t="shared" si="39"/>
        <v>9</v>
      </c>
    </row>
    <row r="2521" spans="1:7" x14ac:dyDescent="0.2">
      <c r="A2521" s="113" t="s">
        <v>4969</v>
      </c>
      <c r="B2521" s="114" t="s">
        <v>4970</v>
      </c>
      <c r="C2521" s="115" t="s">
        <v>97</v>
      </c>
      <c r="D2521" s="116">
        <v>2690.65</v>
      </c>
      <c r="E2521" s="116">
        <v>20.74</v>
      </c>
      <c r="F2521" s="116">
        <v>2711.39</v>
      </c>
      <c r="G2521" s="100">
        <f t="shared" si="39"/>
        <v>9</v>
      </c>
    </row>
    <row r="2522" spans="1:7" x14ac:dyDescent="0.2">
      <c r="A2522" s="113" t="s">
        <v>4971</v>
      </c>
      <c r="B2522" s="114" t="s">
        <v>4972</v>
      </c>
      <c r="C2522" s="115" t="s">
        <v>97</v>
      </c>
      <c r="D2522" s="116">
        <v>3149.76</v>
      </c>
      <c r="E2522" s="116">
        <v>20.74</v>
      </c>
      <c r="F2522" s="116">
        <v>3170.5</v>
      </c>
      <c r="G2522" s="100">
        <f t="shared" si="39"/>
        <v>9</v>
      </c>
    </row>
    <row r="2523" spans="1:7" x14ac:dyDescent="0.2">
      <c r="A2523" s="113" t="s">
        <v>4973</v>
      </c>
      <c r="B2523" s="114" t="s">
        <v>4974</v>
      </c>
      <c r="C2523" s="115" t="s">
        <v>97</v>
      </c>
      <c r="D2523" s="116">
        <v>6580.16</v>
      </c>
      <c r="E2523" s="116">
        <v>20.74</v>
      </c>
      <c r="F2523" s="116">
        <v>6600.9</v>
      </c>
      <c r="G2523" s="100">
        <f t="shared" si="39"/>
        <v>9</v>
      </c>
    </row>
    <row r="2524" spans="1:7" x14ac:dyDescent="0.2">
      <c r="A2524" s="113" t="s">
        <v>4975</v>
      </c>
      <c r="B2524" s="114" t="s">
        <v>4976</v>
      </c>
      <c r="C2524" s="115" t="s">
        <v>97</v>
      </c>
      <c r="D2524" s="116">
        <v>102.42</v>
      </c>
      <c r="E2524" s="116">
        <v>20.74</v>
      </c>
      <c r="F2524" s="116">
        <v>123.16</v>
      </c>
      <c r="G2524" s="100">
        <f t="shared" si="39"/>
        <v>9</v>
      </c>
    </row>
    <row r="2525" spans="1:7" x14ac:dyDescent="0.2">
      <c r="A2525" s="113" t="s">
        <v>4977</v>
      </c>
      <c r="B2525" s="114" t="s">
        <v>4978</v>
      </c>
      <c r="C2525" s="115" t="s">
        <v>97</v>
      </c>
      <c r="D2525" s="116">
        <v>125.49</v>
      </c>
      <c r="E2525" s="116">
        <v>20.74</v>
      </c>
      <c r="F2525" s="116">
        <v>146.22999999999999</v>
      </c>
      <c r="G2525" s="100">
        <f t="shared" si="39"/>
        <v>9</v>
      </c>
    </row>
    <row r="2526" spans="1:7" x14ac:dyDescent="0.2">
      <c r="A2526" s="113" t="s">
        <v>4979</v>
      </c>
      <c r="B2526" s="114" t="s">
        <v>4980</v>
      </c>
      <c r="C2526" s="115" t="s">
        <v>97</v>
      </c>
      <c r="D2526" s="116">
        <v>155.63999999999999</v>
      </c>
      <c r="E2526" s="116">
        <v>20.74</v>
      </c>
      <c r="F2526" s="116">
        <v>176.38</v>
      </c>
      <c r="G2526" s="100">
        <f t="shared" si="39"/>
        <v>9</v>
      </c>
    </row>
    <row r="2527" spans="1:7" x14ac:dyDescent="0.2">
      <c r="A2527" s="113" t="s">
        <v>4981</v>
      </c>
      <c r="B2527" s="114" t="s">
        <v>4982</v>
      </c>
      <c r="C2527" s="115"/>
      <c r="D2527" s="116"/>
      <c r="E2527" s="116"/>
      <c r="F2527" s="116"/>
      <c r="G2527" s="100">
        <f t="shared" si="39"/>
        <v>5</v>
      </c>
    </row>
    <row r="2528" spans="1:7" x14ac:dyDescent="0.2">
      <c r="A2528" s="113" t="s">
        <v>4983</v>
      </c>
      <c r="B2528" s="114" t="s">
        <v>4984</v>
      </c>
      <c r="C2528" s="115" t="s">
        <v>97</v>
      </c>
      <c r="D2528" s="116">
        <v>72.260000000000005</v>
      </c>
      <c r="E2528" s="116">
        <v>18.66</v>
      </c>
      <c r="F2528" s="116">
        <v>90.92</v>
      </c>
      <c r="G2528" s="100">
        <f t="shared" si="39"/>
        <v>9</v>
      </c>
    </row>
    <row r="2529" spans="1:7" ht="30" x14ac:dyDescent="0.2">
      <c r="A2529" s="113" t="s">
        <v>4985</v>
      </c>
      <c r="B2529" s="114" t="s">
        <v>4986</v>
      </c>
      <c r="C2529" s="115" t="s">
        <v>97</v>
      </c>
      <c r="D2529" s="116">
        <v>233.72</v>
      </c>
      <c r="E2529" s="116">
        <v>20.74</v>
      </c>
      <c r="F2529" s="116">
        <v>254.46</v>
      </c>
      <c r="G2529" s="100">
        <f t="shared" si="39"/>
        <v>9</v>
      </c>
    </row>
    <row r="2530" spans="1:7" ht="30" x14ac:dyDescent="0.2">
      <c r="A2530" s="113" t="s">
        <v>4987</v>
      </c>
      <c r="B2530" s="114" t="s">
        <v>4988</v>
      </c>
      <c r="C2530" s="115" t="s">
        <v>97</v>
      </c>
      <c r="D2530" s="116">
        <v>425.15</v>
      </c>
      <c r="E2530" s="116">
        <v>20.74</v>
      </c>
      <c r="F2530" s="116">
        <v>445.89</v>
      </c>
      <c r="G2530" s="100">
        <f t="shared" si="39"/>
        <v>9</v>
      </c>
    </row>
    <row r="2531" spans="1:7" ht="30" x14ac:dyDescent="0.2">
      <c r="A2531" s="113" t="s">
        <v>4989</v>
      </c>
      <c r="B2531" s="114" t="s">
        <v>4990</v>
      </c>
      <c r="C2531" s="115" t="s">
        <v>97</v>
      </c>
      <c r="D2531" s="116">
        <v>313.95999999999998</v>
      </c>
      <c r="E2531" s="116">
        <v>20.74</v>
      </c>
      <c r="F2531" s="116">
        <v>334.7</v>
      </c>
      <c r="G2531" s="100">
        <f t="shared" si="39"/>
        <v>9</v>
      </c>
    </row>
    <row r="2532" spans="1:7" x14ac:dyDescent="0.2">
      <c r="A2532" s="113" t="s">
        <v>4991</v>
      </c>
      <c r="B2532" s="114" t="s">
        <v>4992</v>
      </c>
      <c r="C2532" s="115" t="s">
        <v>97</v>
      </c>
      <c r="D2532" s="116">
        <v>87.32</v>
      </c>
      <c r="E2532" s="116">
        <v>41.47</v>
      </c>
      <c r="F2532" s="116">
        <v>128.79</v>
      </c>
      <c r="G2532" s="100">
        <f t="shared" si="39"/>
        <v>9</v>
      </c>
    </row>
    <row r="2533" spans="1:7" ht="30" x14ac:dyDescent="0.2">
      <c r="A2533" s="113" t="s">
        <v>4993</v>
      </c>
      <c r="B2533" s="114" t="s">
        <v>4994</v>
      </c>
      <c r="C2533" s="115" t="s">
        <v>97</v>
      </c>
      <c r="D2533" s="116">
        <v>2339.94</v>
      </c>
      <c r="E2533" s="116">
        <v>41.47</v>
      </c>
      <c r="F2533" s="116">
        <v>2381.41</v>
      </c>
      <c r="G2533" s="100">
        <f t="shared" si="39"/>
        <v>9</v>
      </c>
    </row>
    <row r="2534" spans="1:7" ht="30" x14ac:dyDescent="0.2">
      <c r="A2534" s="113" t="s">
        <v>4995</v>
      </c>
      <c r="B2534" s="114" t="s">
        <v>28468</v>
      </c>
      <c r="C2534" s="115" t="s">
        <v>97</v>
      </c>
      <c r="D2534" s="116">
        <v>78.72</v>
      </c>
      <c r="E2534" s="116">
        <v>41.47</v>
      </c>
      <c r="F2534" s="116">
        <v>120.19</v>
      </c>
      <c r="G2534" s="100">
        <f t="shared" si="39"/>
        <v>9</v>
      </c>
    </row>
    <row r="2535" spans="1:7" ht="30" x14ac:dyDescent="0.2">
      <c r="A2535" s="113" t="s">
        <v>4996</v>
      </c>
      <c r="B2535" s="114" t="s">
        <v>4997</v>
      </c>
      <c r="C2535" s="115" t="s">
        <v>97</v>
      </c>
      <c r="D2535" s="116">
        <v>3203.57</v>
      </c>
      <c r="E2535" s="116">
        <v>20.74</v>
      </c>
      <c r="F2535" s="116">
        <v>3224.31</v>
      </c>
      <c r="G2535" s="100">
        <f t="shared" si="39"/>
        <v>9</v>
      </c>
    </row>
    <row r="2536" spans="1:7" x14ac:dyDescent="0.2">
      <c r="A2536" s="113" t="s">
        <v>4998</v>
      </c>
      <c r="B2536" s="114" t="s">
        <v>4999</v>
      </c>
      <c r="C2536" s="115" t="s">
        <v>97</v>
      </c>
      <c r="D2536" s="116">
        <v>88.66</v>
      </c>
      <c r="E2536" s="116">
        <v>41.47</v>
      </c>
      <c r="F2536" s="116">
        <v>130.13</v>
      </c>
      <c r="G2536" s="100">
        <f t="shared" si="39"/>
        <v>9</v>
      </c>
    </row>
    <row r="2537" spans="1:7" x14ac:dyDescent="0.2">
      <c r="A2537" s="113" t="s">
        <v>5000</v>
      </c>
      <c r="B2537" s="114" t="s">
        <v>5001</v>
      </c>
      <c r="C2537" s="115" t="s">
        <v>97</v>
      </c>
      <c r="D2537" s="116">
        <v>249.34</v>
      </c>
      <c r="E2537" s="116">
        <v>24.88</v>
      </c>
      <c r="F2537" s="116">
        <v>274.22000000000003</v>
      </c>
      <c r="G2537" s="100">
        <f t="shared" si="39"/>
        <v>9</v>
      </c>
    </row>
    <row r="2538" spans="1:7" x14ac:dyDescent="0.2">
      <c r="A2538" s="113" t="s">
        <v>5002</v>
      </c>
      <c r="B2538" s="114" t="s">
        <v>5003</v>
      </c>
      <c r="C2538" s="115"/>
      <c r="D2538" s="116"/>
      <c r="E2538" s="116"/>
      <c r="F2538" s="116"/>
      <c r="G2538" s="100">
        <f t="shared" si="39"/>
        <v>5</v>
      </c>
    </row>
    <row r="2539" spans="1:7" x14ac:dyDescent="0.2">
      <c r="A2539" s="113" t="s">
        <v>5004</v>
      </c>
      <c r="B2539" s="114" t="s">
        <v>5005</v>
      </c>
      <c r="C2539" s="115" t="s">
        <v>97</v>
      </c>
      <c r="D2539" s="116">
        <v>571.44000000000005</v>
      </c>
      <c r="E2539" s="116">
        <v>16.59</v>
      </c>
      <c r="F2539" s="116">
        <v>588.03</v>
      </c>
      <c r="G2539" s="100">
        <f t="shared" si="39"/>
        <v>9</v>
      </c>
    </row>
    <row r="2540" spans="1:7" x14ac:dyDescent="0.2">
      <c r="A2540" s="113" t="s">
        <v>5006</v>
      </c>
      <c r="B2540" s="114" t="s">
        <v>5007</v>
      </c>
      <c r="C2540" s="115" t="s">
        <v>97</v>
      </c>
      <c r="D2540" s="116">
        <v>275.24</v>
      </c>
      <c r="E2540" s="116">
        <v>16.59</v>
      </c>
      <c r="F2540" s="116">
        <v>291.83</v>
      </c>
      <c r="G2540" s="100">
        <f t="shared" si="39"/>
        <v>9</v>
      </c>
    </row>
    <row r="2541" spans="1:7" x14ac:dyDescent="0.2">
      <c r="A2541" s="113" t="s">
        <v>5008</v>
      </c>
      <c r="B2541" s="114" t="s">
        <v>5009</v>
      </c>
      <c r="C2541" s="115" t="s">
        <v>97</v>
      </c>
      <c r="D2541" s="116">
        <v>152.82</v>
      </c>
      <c r="E2541" s="116">
        <v>16.59</v>
      </c>
      <c r="F2541" s="116">
        <v>169.41</v>
      </c>
      <c r="G2541" s="100">
        <f t="shared" si="39"/>
        <v>9</v>
      </c>
    </row>
    <row r="2542" spans="1:7" x14ac:dyDescent="0.2">
      <c r="A2542" s="113" t="s">
        <v>5010</v>
      </c>
      <c r="B2542" s="114" t="s">
        <v>5011</v>
      </c>
      <c r="C2542" s="115" t="s">
        <v>97</v>
      </c>
      <c r="D2542" s="116">
        <v>406.31</v>
      </c>
      <c r="E2542" s="116">
        <v>16.59</v>
      </c>
      <c r="F2542" s="116">
        <v>422.9</v>
      </c>
      <c r="G2542" s="100">
        <f t="shared" si="39"/>
        <v>9</v>
      </c>
    </row>
    <row r="2543" spans="1:7" x14ac:dyDescent="0.2">
      <c r="A2543" s="113" t="s">
        <v>5012</v>
      </c>
      <c r="B2543" s="114" t="s">
        <v>5013</v>
      </c>
      <c r="C2543" s="115"/>
      <c r="D2543" s="116"/>
      <c r="E2543" s="116"/>
      <c r="F2543" s="116"/>
      <c r="G2543" s="100">
        <f t="shared" si="39"/>
        <v>5</v>
      </c>
    </row>
    <row r="2544" spans="1:7" x14ac:dyDescent="0.2">
      <c r="A2544" s="113" t="s">
        <v>5014</v>
      </c>
      <c r="B2544" s="114" t="s">
        <v>5015</v>
      </c>
      <c r="C2544" s="115" t="s">
        <v>97</v>
      </c>
      <c r="D2544" s="116">
        <v>146.69999999999999</v>
      </c>
      <c r="E2544" s="116">
        <v>16.59</v>
      </c>
      <c r="F2544" s="116">
        <v>163.29</v>
      </c>
      <c r="G2544" s="100">
        <f t="shared" si="39"/>
        <v>9</v>
      </c>
    </row>
    <row r="2545" spans="1:7" ht="30" x14ac:dyDescent="0.2">
      <c r="A2545" s="113" t="s">
        <v>5016</v>
      </c>
      <c r="B2545" s="114" t="s">
        <v>5017</v>
      </c>
      <c r="C2545" s="115" t="s">
        <v>97</v>
      </c>
      <c r="D2545" s="116">
        <v>407.48</v>
      </c>
      <c r="E2545" s="116">
        <v>10.37</v>
      </c>
      <c r="F2545" s="116">
        <v>417.85</v>
      </c>
      <c r="G2545" s="100">
        <f t="shared" si="39"/>
        <v>9</v>
      </c>
    </row>
    <row r="2546" spans="1:7" x14ac:dyDescent="0.2">
      <c r="A2546" s="113" t="s">
        <v>5018</v>
      </c>
      <c r="B2546" s="114" t="s">
        <v>5019</v>
      </c>
      <c r="C2546" s="115"/>
      <c r="D2546" s="116"/>
      <c r="E2546" s="116"/>
      <c r="F2546" s="116"/>
      <c r="G2546" s="100">
        <f t="shared" si="39"/>
        <v>5</v>
      </c>
    </row>
    <row r="2547" spans="1:7" x14ac:dyDescent="0.2">
      <c r="A2547" s="113" t="s">
        <v>5020</v>
      </c>
      <c r="B2547" s="114" t="s">
        <v>5021</v>
      </c>
      <c r="C2547" s="115" t="s">
        <v>97</v>
      </c>
      <c r="D2547" s="116">
        <v>113.36</v>
      </c>
      <c r="E2547" s="116">
        <v>16.59</v>
      </c>
      <c r="F2547" s="116">
        <v>129.94999999999999</v>
      </c>
      <c r="G2547" s="100">
        <f t="shared" si="39"/>
        <v>9</v>
      </c>
    </row>
    <row r="2548" spans="1:7" ht="30" x14ac:dyDescent="0.2">
      <c r="A2548" s="113" t="s">
        <v>5022</v>
      </c>
      <c r="B2548" s="114" t="s">
        <v>5023</v>
      </c>
      <c r="C2548" s="115" t="s">
        <v>97</v>
      </c>
      <c r="D2548" s="116">
        <v>125.13</v>
      </c>
      <c r="E2548" s="116">
        <v>20.74</v>
      </c>
      <c r="F2548" s="116">
        <v>145.87</v>
      </c>
      <c r="G2548" s="100">
        <f t="shared" si="39"/>
        <v>9</v>
      </c>
    </row>
    <row r="2549" spans="1:7" x14ac:dyDescent="0.2">
      <c r="A2549" s="113" t="s">
        <v>5024</v>
      </c>
      <c r="B2549" s="114" t="s">
        <v>5025</v>
      </c>
      <c r="C2549" s="115"/>
      <c r="D2549" s="116"/>
      <c r="E2549" s="116"/>
      <c r="F2549" s="116"/>
      <c r="G2549" s="100">
        <f t="shared" si="39"/>
        <v>5</v>
      </c>
    </row>
    <row r="2550" spans="1:7" x14ac:dyDescent="0.2">
      <c r="A2550" s="113" t="s">
        <v>5026</v>
      </c>
      <c r="B2550" s="114" t="s">
        <v>5027</v>
      </c>
      <c r="C2550" s="115" t="s">
        <v>97</v>
      </c>
      <c r="D2550" s="116">
        <v>101.34</v>
      </c>
      <c r="E2550" s="116">
        <v>33.18</v>
      </c>
      <c r="F2550" s="116">
        <v>134.52000000000001</v>
      </c>
      <c r="G2550" s="100">
        <f t="shared" si="39"/>
        <v>9</v>
      </c>
    </row>
    <row r="2551" spans="1:7" x14ac:dyDescent="0.2">
      <c r="A2551" s="113" t="s">
        <v>5028</v>
      </c>
      <c r="B2551" s="114" t="s">
        <v>5029</v>
      </c>
      <c r="C2551" s="115" t="s">
        <v>97</v>
      </c>
      <c r="D2551" s="116">
        <v>62.81</v>
      </c>
      <c r="E2551" s="116">
        <v>33.18</v>
      </c>
      <c r="F2551" s="116">
        <v>95.99</v>
      </c>
      <c r="G2551" s="100">
        <f t="shared" si="39"/>
        <v>9</v>
      </c>
    </row>
    <row r="2552" spans="1:7" x14ac:dyDescent="0.2">
      <c r="A2552" s="113" t="s">
        <v>5030</v>
      </c>
      <c r="B2552" s="114" t="s">
        <v>5031</v>
      </c>
      <c r="C2552" s="115" t="s">
        <v>97</v>
      </c>
      <c r="D2552" s="116">
        <v>33.200000000000003</v>
      </c>
      <c r="E2552" s="116">
        <v>12.44</v>
      </c>
      <c r="F2552" s="116">
        <v>45.64</v>
      </c>
      <c r="G2552" s="100">
        <f t="shared" si="39"/>
        <v>9</v>
      </c>
    </row>
    <row r="2553" spans="1:7" x14ac:dyDescent="0.2">
      <c r="A2553" s="113" t="s">
        <v>5032</v>
      </c>
      <c r="B2553" s="114" t="s">
        <v>5033</v>
      </c>
      <c r="C2553" s="115" t="s">
        <v>97</v>
      </c>
      <c r="D2553" s="116">
        <v>180.57</v>
      </c>
      <c r="E2553" s="116">
        <v>12.44</v>
      </c>
      <c r="F2553" s="116">
        <v>193.01</v>
      </c>
      <c r="G2553" s="100">
        <f t="shared" si="39"/>
        <v>9</v>
      </c>
    </row>
    <row r="2554" spans="1:7" x14ac:dyDescent="0.2">
      <c r="A2554" s="113" t="s">
        <v>5034</v>
      </c>
      <c r="B2554" s="114" t="s">
        <v>5035</v>
      </c>
      <c r="C2554" s="115" t="s">
        <v>97</v>
      </c>
      <c r="D2554" s="116">
        <v>410.94</v>
      </c>
      <c r="E2554" s="116">
        <v>12.44</v>
      </c>
      <c r="F2554" s="116">
        <v>423.38</v>
      </c>
      <c r="G2554" s="100">
        <f t="shared" si="39"/>
        <v>9</v>
      </c>
    </row>
    <row r="2555" spans="1:7" x14ac:dyDescent="0.2">
      <c r="A2555" s="113" t="s">
        <v>5036</v>
      </c>
      <c r="B2555" s="114" t="s">
        <v>5037</v>
      </c>
      <c r="C2555" s="115" t="s">
        <v>97</v>
      </c>
      <c r="D2555" s="116">
        <v>3.04</v>
      </c>
      <c r="E2555" s="116">
        <v>1.35</v>
      </c>
      <c r="F2555" s="116">
        <v>4.3899999999999997</v>
      </c>
      <c r="G2555" s="100">
        <f t="shared" si="39"/>
        <v>9</v>
      </c>
    </row>
    <row r="2556" spans="1:7" x14ac:dyDescent="0.2">
      <c r="A2556" s="113" t="s">
        <v>5038</v>
      </c>
      <c r="B2556" s="114" t="s">
        <v>5039</v>
      </c>
      <c r="C2556" s="115" t="s">
        <v>97</v>
      </c>
      <c r="D2556" s="116">
        <v>8.73</v>
      </c>
      <c r="E2556" s="116">
        <v>1.35</v>
      </c>
      <c r="F2556" s="116">
        <v>10.08</v>
      </c>
      <c r="G2556" s="100">
        <f t="shared" si="39"/>
        <v>9</v>
      </c>
    </row>
    <row r="2557" spans="1:7" x14ac:dyDescent="0.2">
      <c r="A2557" s="113" t="s">
        <v>5040</v>
      </c>
      <c r="B2557" s="114" t="s">
        <v>5041</v>
      </c>
      <c r="C2557" s="115" t="s">
        <v>97</v>
      </c>
      <c r="D2557" s="116">
        <v>48.6</v>
      </c>
      <c r="E2557" s="116">
        <v>16.59</v>
      </c>
      <c r="F2557" s="116">
        <v>65.19</v>
      </c>
      <c r="G2557" s="100">
        <f t="shared" si="39"/>
        <v>9</v>
      </c>
    </row>
    <row r="2558" spans="1:7" x14ac:dyDescent="0.2">
      <c r="A2558" s="113" t="s">
        <v>5042</v>
      </c>
      <c r="B2558" s="114" t="s">
        <v>5043</v>
      </c>
      <c r="C2558" s="115" t="s">
        <v>97</v>
      </c>
      <c r="D2558" s="116">
        <v>6.77</v>
      </c>
      <c r="E2558" s="116">
        <v>8.2899999999999991</v>
      </c>
      <c r="F2558" s="116">
        <v>15.06</v>
      </c>
      <c r="G2558" s="100">
        <f t="shared" si="39"/>
        <v>9</v>
      </c>
    </row>
    <row r="2559" spans="1:7" x14ac:dyDescent="0.2">
      <c r="A2559" s="113" t="s">
        <v>5044</v>
      </c>
      <c r="B2559" s="114" t="s">
        <v>5045</v>
      </c>
      <c r="C2559" s="115" t="s">
        <v>97</v>
      </c>
      <c r="D2559" s="116">
        <v>8.31</v>
      </c>
      <c r="E2559" s="116">
        <v>8.2899999999999991</v>
      </c>
      <c r="F2559" s="116">
        <v>16.600000000000001</v>
      </c>
      <c r="G2559" s="100">
        <f t="shared" si="39"/>
        <v>9</v>
      </c>
    </row>
    <row r="2560" spans="1:7" x14ac:dyDescent="0.2">
      <c r="A2560" s="113" t="s">
        <v>5046</v>
      </c>
      <c r="B2560" s="114" t="s">
        <v>5047</v>
      </c>
      <c r="C2560" s="115" t="s">
        <v>97</v>
      </c>
      <c r="D2560" s="116">
        <v>380.43</v>
      </c>
      <c r="E2560" s="116">
        <v>41.47</v>
      </c>
      <c r="F2560" s="116">
        <v>421.9</v>
      </c>
      <c r="G2560" s="100">
        <f t="shared" si="39"/>
        <v>9</v>
      </c>
    </row>
    <row r="2561" spans="1:7" ht="30" x14ac:dyDescent="0.2">
      <c r="A2561" s="113" t="s">
        <v>28469</v>
      </c>
      <c r="B2561" s="114" t="s">
        <v>28470</v>
      </c>
      <c r="C2561" s="115" t="s">
        <v>97</v>
      </c>
      <c r="D2561" s="116">
        <v>41.41</v>
      </c>
      <c r="E2561" s="116">
        <v>12.44</v>
      </c>
      <c r="F2561" s="116">
        <v>53.85</v>
      </c>
      <c r="G2561" s="100">
        <f t="shared" si="39"/>
        <v>9</v>
      </c>
    </row>
    <row r="2562" spans="1:7" x14ac:dyDescent="0.2">
      <c r="A2562" s="113" t="s">
        <v>5048</v>
      </c>
      <c r="B2562" s="114" t="s">
        <v>5049</v>
      </c>
      <c r="C2562" s="115" t="s">
        <v>97</v>
      </c>
      <c r="D2562" s="116">
        <v>32.78</v>
      </c>
      <c r="E2562" s="116">
        <v>18.84</v>
      </c>
      <c r="F2562" s="116">
        <v>51.62</v>
      </c>
      <c r="G2562" s="100">
        <f t="shared" si="39"/>
        <v>9</v>
      </c>
    </row>
    <row r="2563" spans="1:7" x14ac:dyDescent="0.2">
      <c r="A2563" s="113" t="s">
        <v>5050</v>
      </c>
      <c r="B2563" s="114" t="s">
        <v>5051</v>
      </c>
      <c r="C2563" s="115" t="s">
        <v>97</v>
      </c>
      <c r="D2563" s="116">
        <v>28.62</v>
      </c>
      <c r="E2563" s="116">
        <v>18.84</v>
      </c>
      <c r="F2563" s="116">
        <v>47.46</v>
      </c>
      <c r="G2563" s="100">
        <f t="shared" si="39"/>
        <v>9</v>
      </c>
    </row>
    <row r="2564" spans="1:7" x14ac:dyDescent="0.2">
      <c r="A2564" s="113" t="s">
        <v>5052</v>
      </c>
      <c r="B2564" s="114" t="s">
        <v>5053</v>
      </c>
      <c r="C2564" s="115"/>
      <c r="D2564" s="116"/>
      <c r="E2564" s="116"/>
      <c r="F2564" s="116"/>
      <c r="G2564" s="100">
        <f t="shared" si="39"/>
        <v>2</v>
      </c>
    </row>
    <row r="2565" spans="1:7" x14ac:dyDescent="0.2">
      <c r="A2565" s="113" t="s">
        <v>5054</v>
      </c>
      <c r="B2565" s="114" t="s">
        <v>5055</v>
      </c>
      <c r="C2565" s="115"/>
      <c r="D2565" s="116"/>
      <c r="E2565" s="116"/>
      <c r="F2565" s="116"/>
      <c r="G2565" s="100">
        <f t="shared" si="39"/>
        <v>5</v>
      </c>
    </row>
    <row r="2566" spans="1:7" x14ac:dyDescent="0.2">
      <c r="A2566" s="113" t="s">
        <v>5056</v>
      </c>
      <c r="B2566" s="114" t="s">
        <v>8081</v>
      </c>
      <c r="C2566" s="115" t="s">
        <v>97</v>
      </c>
      <c r="D2566" s="116">
        <v>22.04</v>
      </c>
      <c r="E2566" s="116">
        <v>3.37</v>
      </c>
      <c r="F2566" s="116">
        <v>25.41</v>
      </c>
      <c r="G2566" s="100">
        <f t="shared" si="39"/>
        <v>9</v>
      </c>
    </row>
    <row r="2567" spans="1:7" ht="30" x14ac:dyDescent="0.2">
      <c r="A2567" s="113" t="s">
        <v>5057</v>
      </c>
      <c r="B2567" s="114" t="s">
        <v>8082</v>
      </c>
      <c r="C2567" s="115" t="s">
        <v>97</v>
      </c>
      <c r="D2567" s="116">
        <v>36.83</v>
      </c>
      <c r="E2567" s="116">
        <v>3.37</v>
      </c>
      <c r="F2567" s="116">
        <v>40.200000000000003</v>
      </c>
      <c r="G2567" s="100">
        <f t="shared" si="39"/>
        <v>9</v>
      </c>
    </row>
    <row r="2568" spans="1:7" ht="30" x14ac:dyDescent="0.2">
      <c r="A2568" s="113" t="s">
        <v>5058</v>
      </c>
      <c r="B2568" s="114" t="s">
        <v>8083</v>
      </c>
      <c r="C2568" s="115" t="s">
        <v>97</v>
      </c>
      <c r="D2568" s="116">
        <v>86.65</v>
      </c>
      <c r="E2568" s="116">
        <v>3.37</v>
      </c>
      <c r="F2568" s="116">
        <v>90.02</v>
      </c>
      <c r="G2568" s="100">
        <f t="shared" si="39"/>
        <v>9</v>
      </c>
    </row>
    <row r="2569" spans="1:7" x14ac:dyDescent="0.2">
      <c r="A2569" s="113" t="s">
        <v>5059</v>
      </c>
      <c r="B2569" s="114" t="s">
        <v>28471</v>
      </c>
      <c r="C2569" s="115" t="s">
        <v>97</v>
      </c>
      <c r="D2569" s="116">
        <v>27.44</v>
      </c>
      <c r="E2569" s="116">
        <v>3.37</v>
      </c>
      <c r="F2569" s="116">
        <v>30.81</v>
      </c>
      <c r="G2569" s="100">
        <f t="shared" si="39"/>
        <v>9</v>
      </c>
    </row>
    <row r="2570" spans="1:7" x14ac:dyDescent="0.2">
      <c r="A2570" s="113" t="s">
        <v>5060</v>
      </c>
      <c r="B2570" s="114" t="s">
        <v>5061</v>
      </c>
      <c r="C2570" s="115"/>
      <c r="D2570" s="116"/>
      <c r="E2570" s="116"/>
      <c r="F2570" s="116"/>
      <c r="G2570" s="100">
        <f t="shared" ref="G2570:G2633" si="40">LEN(A2570)</f>
        <v>5</v>
      </c>
    </row>
    <row r="2571" spans="1:7" x14ac:dyDescent="0.2">
      <c r="A2571" s="113" t="s">
        <v>5062</v>
      </c>
      <c r="B2571" s="114" t="s">
        <v>5063</v>
      </c>
      <c r="C2571" s="115" t="s">
        <v>97</v>
      </c>
      <c r="D2571" s="116">
        <v>5.23</v>
      </c>
      <c r="E2571" s="116">
        <v>3.3</v>
      </c>
      <c r="F2571" s="116">
        <v>8.5299999999999994</v>
      </c>
      <c r="G2571" s="100">
        <f t="shared" si="40"/>
        <v>9</v>
      </c>
    </row>
    <row r="2572" spans="1:7" ht="30" x14ac:dyDescent="0.2">
      <c r="A2572" s="113" t="s">
        <v>5064</v>
      </c>
      <c r="B2572" s="114" t="s">
        <v>5065</v>
      </c>
      <c r="C2572" s="115" t="s">
        <v>205</v>
      </c>
      <c r="D2572" s="116">
        <v>120</v>
      </c>
      <c r="E2572" s="116">
        <v>16.59</v>
      </c>
      <c r="F2572" s="116">
        <v>136.59</v>
      </c>
      <c r="G2572" s="100">
        <f t="shared" si="40"/>
        <v>9</v>
      </c>
    </row>
    <row r="2573" spans="1:7" x14ac:dyDescent="0.2">
      <c r="A2573" s="113" t="s">
        <v>5066</v>
      </c>
      <c r="B2573" s="114" t="s">
        <v>5067</v>
      </c>
      <c r="C2573" s="115"/>
      <c r="D2573" s="116"/>
      <c r="E2573" s="116"/>
      <c r="F2573" s="116"/>
      <c r="G2573" s="100">
        <f t="shared" si="40"/>
        <v>5</v>
      </c>
    </row>
    <row r="2574" spans="1:7" x14ac:dyDescent="0.2">
      <c r="A2574" s="113" t="s">
        <v>5068</v>
      </c>
      <c r="B2574" s="114" t="s">
        <v>5069</v>
      </c>
      <c r="C2574" s="115" t="s">
        <v>97</v>
      </c>
      <c r="D2574" s="116">
        <v>133.52000000000001</v>
      </c>
      <c r="E2574" s="116">
        <v>3.37</v>
      </c>
      <c r="F2574" s="116">
        <v>136.88999999999999</v>
      </c>
      <c r="G2574" s="100">
        <f t="shared" si="40"/>
        <v>9</v>
      </c>
    </row>
    <row r="2575" spans="1:7" x14ac:dyDescent="0.2">
      <c r="A2575" s="113" t="s">
        <v>5070</v>
      </c>
      <c r="B2575" s="114" t="s">
        <v>5071</v>
      </c>
      <c r="C2575" s="115" t="s">
        <v>97</v>
      </c>
      <c r="D2575" s="116">
        <v>132.41999999999999</v>
      </c>
      <c r="E2575" s="116">
        <v>3.37</v>
      </c>
      <c r="F2575" s="116">
        <v>135.79</v>
      </c>
      <c r="G2575" s="100">
        <f t="shared" si="40"/>
        <v>9</v>
      </c>
    </row>
    <row r="2576" spans="1:7" x14ac:dyDescent="0.2">
      <c r="A2576" s="113" t="s">
        <v>5072</v>
      </c>
      <c r="B2576" s="114" t="s">
        <v>5073</v>
      </c>
      <c r="C2576" s="115" t="s">
        <v>97</v>
      </c>
      <c r="D2576" s="116">
        <v>97.94</v>
      </c>
      <c r="E2576" s="116">
        <v>3.37</v>
      </c>
      <c r="F2576" s="116">
        <v>101.31</v>
      </c>
      <c r="G2576" s="100">
        <f t="shared" si="40"/>
        <v>9</v>
      </c>
    </row>
    <row r="2577" spans="1:7" x14ac:dyDescent="0.2">
      <c r="A2577" s="113" t="s">
        <v>5074</v>
      </c>
      <c r="B2577" s="114" t="s">
        <v>5075</v>
      </c>
      <c r="C2577" s="115"/>
      <c r="D2577" s="116"/>
      <c r="E2577" s="116"/>
      <c r="F2577" s="116"/>
      <c r="G2577" s="100">
        <f t="shared" si="40"/>
        <v>5</v>
      </c>
    </row>
    <row r="2578" spans="1:7" x14ac:dyDescent="0.2">
      <c r="A2578" s="113" t="s">
        <v>5076</v>
      </c>
      <c r="B2578" s="114" t="s">
        <v>5077</v>
      </c>
      <c r="C2578" s="115" t="s">
        <v>97</v>
      </c>
      <c r="D2578" s="116">
        <v>33.18</v>
      </c>
      <c r="E2578" s="116">
        <v>3.37</v>
      </c>
      <c r="F2578" s="116">
        <v>36.549999999999997</v>
      </c>
      <c r="G2578" s="100">
        <f t="shared" si="40"/>
        <v>9</v>
      </c>
    </row>
    <row r="2579" spans="1:7" x14ac:dyDescent="0.2">
      <c r="A2579" s="113" t="s">
        <v>5078</v>
      </c>
      <c r="B2579" s="114" t="s">
        <v>5079</v>
      </c>
      <c r="C2579" s="115" t="s">
        <v>97</v>
      </c>
      <c r="D2579" s="116">
        <v>22.26</v>
      </c>
      <c r="E2579" s="116">
        <v>3.37</v>
      </c>
      <c r="F2579" s="116">
        <v>25.63</v>
      </c>
      <c r="G2579" s="100">
        <f t="shared" si="40"/>
        <v>9</v>
      </c>
    </row>
    <row r="2580" spans="1:7" ht="30" x14ac:dyDescent="0.2">
      <c r="A2580" s="113" t="s">
        <v>5080</v>
      </c>
      <c r="B2580" s="114" t="s">
        <v>5081</v>
      </c>
      <c r="C2580" s="115" t="s">
        <v>97</v>
      </c>
      <c r="D2580" s="116">
        <v>14.02</v>
      </c>
      <c r="E2580" s="116">
        <v>3.37</v>
      </c>
      <c r="F2580" s="116">
        <v>17.39</v>
      </c>
      <c r="G2580" s="100">
        <f t="shared" si="40"/>
        <v>9</v>
      </c>
    </row>
    <row r="2581" spans="1:7" x14ac:dyDescent="0.2">
      <c r="A2581" s="113" t="s">
        <v>5082</v>
      </c>
      <c r="B2581" s="114" t="s">
        <v>5083</v>
      </c>
      <c r="C2581" s="115"/>
      <c r="D2581" s="116"/>
      <c r="E2581" s="116"/>
      <c r="F2581" s="116"/>
      <c r="G2581" s="100">
        <f t="shared" si="40"/>
        <v>5</v>
      </c>
    </row>
    <row r="2582" spans="1:7" x14ac:dyDescent="0.2">
      <c r="A2582" s="113" t="s">
        <v>5084</v>
      </c>
      <c r="B2582" s="114" t="s">
        <v>5085</v>
      </c>
      <c r="C2582" s="115" t="s">
        <v>97</v>
      </c>
      <c r="D2582" s="116">
        <v>24.24</v>
      </c>
      <c r="E2582" s="116">
        <v>3.37</v>
      </c>
      <c r="F2582" s="116">
        <v>27.61</v>
      </c>
      <c r="G2582" s="100">
        <f t="shared" si="40"/>
        <v>9</v>
      </c>
    </row>
    <row r="2583" spans="1:7" x14ac:dyDescent="0.2">
      <c r="A2583" s="113" t="s">
        <v>5086</v>
      </c>
      <c r="B2583" s="114" t="s">
        <v>5087</v>
      </c>
      <c r="C2583" s="115" t="s">
        <v>97</v>
      </c>
      <c r="D2583" s="116">
        <v>10.39</v>
      </c>
      <c r="E2583" s="116">
        <v>3.37</v>
      </c>
      <c r="F2583" s="116">
        <v>13.76</v>
      </c>
      <c r="G2583" s="100">
        <f t="shared" si="40"/>
        <v>9</v>
      </c>
    </row>
    <row r="2584" spans="1:7" x14ac:dyDescent="0.2">
      <c r="A2584" s="113" t="s">
        <v>5088</v>
      </c>
      <c r="B2584" s="114" t="s">
        <v>5089</v>
      </c>
      <c r="C2584" s="115" t="s">
        <v>97</v>
      </c>
      <c r="D2584" s="116">
        <v>11.43</v>
      </c>
      <c r="E2584" s="116">
        <v>3.37</v>
      </c>
      <c r="F2584" s="116">
        <v>14.8</v>
      </c>
      <c r="G2584" s="100">
        <f t="shared" si="40"/>
        <v>9</v>
      </c>
    </row>
    <row r="2585" spans="1:7" x14ac:dyDescent="0.2">
      <c r="A2585" s="113" t="s">
        <v>5090</v>
      </c>
      <c r="B2585" s="114" t="s">
        <v>5091</v>
      </c>
      <c r="C2585" s="115" t="s">
        <v>97</v>
      </c>
      <c r="D2585" s="116">
        <v>13.72</v>
      </c>
      <c r="E2585" s="116">
        <v>3.37</v>
      </c>
      <c r="F2585" s="116">
        <v>17.09</v>
      </c>
      <c r="G2585" s="100">
        <f t="shared" si="40"/>
        <v>9</v>
      </c>
    </row>
    <row r="2586" spans="1:7" x14ac:dyDescent="0.2">
      <c r="A2586" s="113" t="s">
        <v>5092</v>
      </c>
      <c r="B2586" s="114" t="s">
        <v>5093</v>
      </c>
      <c r="C2586" s="115" t="s">
        <v>97</v>
      </c>
      <c r="D2586" s="116">
        <v>10.93</v>
      </c>
      <c r="E2586" s="116">
        <v>3.37</v>
      </c>
      <c r="F2586" s="116">
        <v>14.3</v>
      </c>
      <c r="G2586" s="100">
        <f t="shared" si="40"/>
        <v>9</v>
      </c>
    </row>
    <row r="2587" spans="1:7" ht="30" x14ac:dyDescent="0.2">
      <c r="A2587" s="113" t="s">
        <v>5094</v>
      </c>
      <c r="B2587" s="114" t="s">
        <v>5095</v>
      </c>
      <c r="C2587" s="115" t="s">
        <v>97</v>
      </c>
      <c r="D2587" s="116">
        <v>13.56</v>
      </c>
      <c r="E2587" s="116">
        <v>3.37</v>
      </c>
      <c r="F2587" s="116">
        <v>16.93</v>
      </c>
      <c r="G2587" s="100">
        <f t="shared" si="40"/>
        <v>9</v>
      </c>
    </row>
    <row r="2588" spans="1:7" ht="30" x14ac:dyDescent="0.2">
      <c r="A2588" s="113" t="s">
        <v>5096</v>
      </c>
      <c r="B2588" s="114" t="s">
        <v>5097</v>
      </c>
      <c r="C2588" s="115" t="s">
        <v>97</v>
      </c>
      <c r="D2588" s="116">
        <v>14.43</v>
      </c>
      <c r="E2588" s="116">
        <v>3.37</v>
      </c>
      <c r="F2588" s="116">
        <v>17.8</v>
      </c>
      <c r="G2588" s="100">
        <f t="shared" si="40"/>
        <v>9</v>
      </c>
    </row>
    <row r="2589" spans="1:7" ht="30" x14ac:dyDescent="0.2">
      <c r="A2589" s="113" t="s">
        <v>5098</v>
      </c>
      <c r="B2589" s="114" t="s">
        <v>5099</v>
      </c>
      <c r="C2589" s="115" t="s">
        <v>97</v>
      </c>
      <c r="D2589" s="116">
        <v>13.01</v>
      </c>
      <c r="E2589" s="116">
        <v>3.37</v>
      </c>
      <c r="F2589" s="116">
        <v>16.38</v>
      </c>
      <c r="G2589" s="100">
        <f t="shared" si="40"/>
        <v>9</v>
      </c>
    </row>
    <row r="2590" spans="1:7" ht="30" x14ac:dyDescent="0.2">
      <c r="A2590" s="113" t="s">
        <v>5100</v>
      </c>
      <c r="B2590" s="114" t="s">
        <v>5101</v>
      </c>
      <c r="C2590" s="115" t="s">
        <v>97</v>
      </c>
      <c r="D2590" s="116">
        <v>19.11</v>
      </c>
      <c r="E2590" s="116">
        <v>3.37</v>
      </c>
      <c r="F2590" s="116">
        <v>22.48</v>
      </c>
      <c r="G2590" s="100">
        <f t="shared" si="40"/>
        <v>9</v>
      </c>
    </row>
    <row r="2591" spans="1:7" ht="30" x14ac:dyDescent="0.2">
      <c r="A2591" s="113" t="s">
        <v>5102</v>
      </c>
      <c r="B2591" s="114" t="s">
        <v>5103</v>
      </c>
      <c r="C2591" s="115" t="s">
        <v>97</v>
      </c>
      <c r="D2591" s="116">
        <v>14.87</v>
      </c>
      <c r="E2591" s="116">
        <v>3.37</v>
      </c>
      <c r="F2591" s="116">
        <v>18.239999999999998</v>
      </c>
      <c r="G2591" s="100">
        <f t="shared" si="40"/>
        <v>9</v>
      </c>
    </row>
    <row r="2592" spans="1:7" x14ac:dyDescent="0.2">
      <c r="A2592" s="113" t="s">
        <v>5104</v>
      </c>
      <c r="B2592" s="114" t="s">
        <v>5105</v>
      </c>
      <c r="C2592" s="115" t="s">
        <v>97</v>
      </c>
      <c r="D2592" s="116">
        <v>12.17</v>
      </c>
      <c r="E2592" s="116">
        <v>3.37</v>
      </c>
      <c r="F2592" s="116">
        <v>15.54</v>
      </c>
      <c r="G2592" s="100">
        <f t="shared" si="40"/>
        <v>9</v>
      </c>
    </row>
    <row r="2593" spans="1:7" x14ac:dyDescent="0.2">
      <c r="A2593" s="113" t="s">
        <v>5106</v>
      </c>
      <c r="B2593" s="114" t="s">
        <v>5107</v>
      </c>
      <c r="C2593" s="115" t="s">
        <v>97</v>
      </c>
      <c r="D2593" s="116">
        <v>16.28</v>
      </c>
      <c r="E2593" s="116">
        <v>3.37</v>
      </c>
      <c r="F2593" s="116">
        <v>19.649999999999999</v>
      </c>
      <c r="G2593" s="100">
        <f t="shared" si="40"/>
        <v>9</v>
      </c>
    </row>
    <row r="2594" spans="1:7" x14ac:dyDescent="0.2">
      <c r="A2594" s="113" t="s">
        <v>5108</v>
      </c>
      <c r="B2594" s="114" t="s">
        <v>5109</v>
      </c>
      <c r="C2594" s="115" t="s">
        <v>97</v>
      </c>
      <c r="D2594" s="116">
        <v>18.39</v>
      </c>
      <c r="E2594" s="116">
        <v>3.37</v>
      </c>
      <c r="F2594" s="116">
        <v>21.76</v>
      </c>
      <c r="G2594" s="100">
        <f t="shared" si="40"/>
        <v>9</v>
      </c>
    </row>
    <row r="2595" spans="1:7" x14ac:dyDescent="0.2">
      <c r="A2595" s="113" t="s">
        <v>5110</v>
      </c>
      <c r="B2595" s="114" t="s">
        <v>5111</v>
      </c>
      <c r="C2595" s="115" t="s">
        <v>97</v>
      </c>
      <c r="D2595" s="116">
        <v>43.74</v>
      </c>
      <c r="E2595" s="116">
        <v>3.37</v>
      </c>
      <c r="F2595" s="116">
        <v>47.11</v>
      </c>
      <c r="G2595" s="100">
        <f t="shared" si="40"/>
        <v>9</v>
      </c>
    </row>
    <row r="2596" spans="1:7" x14ac:dyDescent="0.2">
      <c r="A2596" s="113" t="s">
        <v>5112</v>
      </c>
      <c r="B2596" s="114" t="s">
        <v>5113</v>
      </c>
      <c r="C2596" s="115" t="s">
        <v>97</v>
      </c>
      <c r="D2596" s="116">
        <v>20.29</v>
      </c>
      <c r="E2596" s="116">
        <v>3.37</v>
      </c>
      <c r="F2596" s="116">
        <v>23.66</v>
      </c>
      <c r="G2596" s="100">
        <f t="shared" si="40"/>
        <v>9</v>
      </c>
    </row>
    <row r="2597" spans="1:7" x14ac:dyDescent="0.2">
      <c r="A2597" s="113" t="s">
        <v>5114</v>
      </c>
      <c r="B2597" s="114" t="s">
        <v>5115</v>
      </c>
      <c r="C2597" s="115"/>
      <c r="D2597" s="116"/>
      <c r="E2597" s="116"/>
      <c r="F2597" s="116"/>
      <c r="G2597" s="100">
        <f t="shared" si="40"/>
        <v>5</v>
      </c>
    </row>
    <row r="2598" spans="1:7" ht="30" x14ac:dyDescent="0.2">
      <c r="A2598" s="113" t="s">
        <v>5116</v>
      </c>
      <c r="B2598" s="114" t="s">
        <v>5117</v>
      </c>
      <c r="C2598" s="115" t="s">
        <v>97</v>
      </c>
      <c r="D2598" s="116">
        <v>25.98</v>
      </c>
      <c r="E2598" s="116">
        <v>8.2899999999999991</v>
      </c>
      <c r="F2598" s="116">
        <v>34.270000000000003</v>
      </c>
      <c r="G2598" s="100">
        <f t="shared" si="40"/>
        <v>9</v>
      </c>
    </row>
    <row r="2599" spans="1:7" ht="30" x14ac:dyDescent="0.2">
      <c r="A2599" s="113" t="s">
        <v>5118</v>
      </c>
      <c r="B2599" s="114" t="s">
        <v>5119</v>
      </c>
      <c r="C2599" s="115" t="s">
        <v>97</v>
      </c>
      <c r="D2599" s="116">
        <v>98.67</v>
      </c>
      <c r="E2599" s="116">
        <v>8.2899999999999991</v>
      </c>
      <c r="F2599" s="116">
        <v>106.96</v>
      </c>
      <c r="G2599" s="100">
        <f t="shared" si="40"/>
        <v>9</v>
      </c>
    </row>
    <row r="2600" spans="1:7" ht="30" x14ac:dyDescent="0.2">
      <c r="A2600" s="113" t="s">
        <v>5120</v>
      </c>
      <c r="B2600" s="114" t="s">
        <v>5121</v>
      </c>
      <c r="C2600" s="115" t="s">
        <v>97</v>
      </c>
      <c r="D2600" s="116">
        <v>139.85</v>
      </c>
      <c r="E2600" s="116">
        <v>8.2899999999999991</v>
      </c>
      <c r="F2600" s="116">
        <v>148.13999999999999</v>
      </c>
      <c r="G2600" s="100">
        <f t="shared" si="40"/>
        <v>9</v>
      </c>
    </row>
    <row r="2601" spans="1:7" ht="30" x14ac:dyDescent="0.2">
      <c r="A2601" s="113" t="s">
        <v>5122</v>
      </c>
      <c r="B2601" s="114" t="s">
        <v>5123</v>
      </c>
      <c r="C2601" s="115" t="s">
        <v>97</v>
      </c>
      <c r="D2601" s="116">
        <v>156.51</v>
      </c>
      <c r="E2601" s="116">
        <v>8.2899999999999991</v>
      </c>
      <c r="F2601" s="116">
        <v>164.8</v>
      </c>
      <c r="G2601" s="100">
        <f t="shared" si="40"/>
        <v>9</v>
      </c>
    </row>
    <row r="2602" spans="1:7" ht="30" x14ac:dyDescent="0.2">
      <c r="A2602" s="113" t="s">
        <v>5124</v>
      </c>
      <c r="B2602" s="114" t="s">
        <v>5125</v>
      </c>
      <c r="C2602" s="115" t="s">
        <v>97</v>
      </c>
      <c r="D2602" s="116">
        <v>457.95</v>
      </c>
      <c r="E2602" s="116">
        <v>8.2899999999999991</v>
      </c>
      <c r="F2602" s="116">
        <v>466.24</v>
      </c>
      <c r="G2602" s="100">
        <f t="shared" si="40"/>
        <v>9</v>
      </c>
    </row>
    <row r="2603" spans="1:7" ht="30" x14ac:dyDescent="0.2">
      <c r="A2603" s="113" t="s">
        <v>5126</v>
      </c>
      <c r="B2603" s="114" t="s">
        <v>5127</v>
      </c>
      <c r="C2603" s="115" t="s">
        <v>97</v>
      </c>
      <c r="D2603" s="116">
        <v>76.489999999999995</v>
      </c>
      <c r="E2603" s="116">
        <v>8.2899999999999991</v>
      </c>
      <c r="F2603" s="116">
        <v>84.78</v>
      </c>
      <c r="G2603" s="100">
        <f t="shared" si="40"/>
        <v>9</v>
      </c>
    </row>
    <row r="2604" spans="1:7" ht="30" x14ac:dyDescent="0.2">
      <c r="A2604" s="113" t="s">
        <v>5128</v>
      </c>
      <c r="B2604" s="114" t="s">
        <v>5129</v>
      </c>
      <c r="C2604" s="115" t="s">
        <v>97</v>
      </c>
      <c r="D2604" s="116">
        <v>86.06</v>
      </c>
      <c r="E2604" s="116">
        <v>8.2899999999999991</v>
      </c>
      <c r="F2604" s="116">
        <v>94.35</v>
      </c>
      <c r="G2604" s="100">
        <f t="shared" si="40"/>
        <v>9</v>
      </c>
    </row>
    <row r="2605" spans="1:7" ht="30" x14ac:dyDescent="0.2">
      <c r="A2605" s="113" t="s">
        <v>5130</v>
      </c>
      <c r="B2605" s="114" t="s">
        <v>5131</v>
      </c>
      <c r="C2605" s="115" t="s">
        <v>97</v>
      </c>
      <c r="D2605" s="116">
        <v>114.55</v>
      </c>
      <c r="E2605" s="116">
        <v>8.2899999999999991</v>
      </c>
      <c r="F2605" s="116">
        <v>122.84</v>
      </c>
      <c r="G2605" s="100">
        <f t="shared" si="40"/>
        <v>9</v>
      </c>
    </row>
    <row r="2606" spans="1:7" ht="30" x14ac:dyDescent="0.2">
      <c r="A2606" s="113" t="s">
        <v>5132</v>
      </c>
      <c r="B2606" s="114" t="s">
        <v>5133</v>
      </c>
      <c r="C2606" s="115" t="s">
        <v>97</v>
      </c>
      <c r="D2606" s="116">
        <v>130.41999999999999</v>
      </c>
      <c r="E2606" s="116">
        <v>8.2899999999999991</v>
      </c>
      <c r="F2606" s="116">
        <v>138.71</v>
      </c>
      <c r="G2606" s="100">
        <f t="shared" si="40"/>
        <v>9</v>
      </c>
    </row>
    <row r="2607" spans="1:7" x14ac:dyDescent="0.2">
      <c r="A2607" s="113" t="s">
        <v>5134</v>
      </c>
      <c r="B2607" s="114" t="s">
        <v>5135</v>
      </c>
      <c r="C2607" s="115"/>
      <c r="D2607" s="116"/>
      <c r="E2607" s="116"/>
      <c r="F2607" s="116"/>
      <c r="G2607" s="100">
        <f t="shared" si="40"/>
        <v>5</v>
      </c>
    </row>
    <row r="2608" spans="1:7" ht="45" x14ac:dyDescent="0.2">
      <c r="A2608" s="113" t="s">
        <v>5136</v>
      </c>
      <c r="B2608" s="114" t="s">
        <v>28472</v>
      </c>
      <c r="C2608" s="115" t="s">
        <v>97</v>
      </c>
      <c r="D2608" s="116">
        <v>37.5</v>
      </c>
      <c r="E2608" s="116">
        <v>16.59</v>
      </c>
      <c r="F2608" s="116">
        <v>54.09</v>
      </c>
      <c r="G2608" s="100">
        <f t="shared" si="40"/>
        <v>9</v>
      </c>
    </row>
    <row r="2609" spans="1:7" ht="45" x14ac:dyDescent="0.2">
      <c r="A2609" s="113" t="s">
        <v>5137</v>
      </c>
      <c r="B2609" s="114" t="s">
        <v>28473</v>
      </c>
      <c r="C2609" s="115" t="s">
        <v>97</v>
      </c>
      <c r="D2609" s="116">
        <v>75.510000000000005</v>
      </c>
      <c r="E2609" s="116">
        <v>8.2899999999999991</v>
      </c>
      <c r="F2609" s="116">
        <v>83.8</v>
      </c>
      <c r="G2609" s="100">
        <f t="shared" si="40"/>
        <v>9</v>
      </c>
    </row>
    <row r="2610" spans="1:7" ht="45" x14ac:dyDescent="0.2">
      <c r="A2610" s="113" t="s">
        <v>5138</v>
      </c>
      <c r="B2610" s="114" t="s">
        <v>28474</v>
      </c>
      <c r="C2610" s="115" t="s">
        <v>97</v>
      </c>
      <c r="D2610" s="116">
        <v>50.2</v>
      </c>
      <c r="E2610" s="116">
        <v>16.59</v>
      </c>
      <c r="F2610" s="116">
        <v>66.790000000000006</v>
      </c>
      <c r="G2610" s="100">
        <f t="shared" si="40"/>
        <v>9</v>
      </c>
    </row>
    <row r="2611" spans="1:7" ht="45" x14ac:dyDescent="0.2">
      <c r="A2611" s="113" t="s">
        <v>5139</v>
      </c>
      <c r="B2611" s="114" t="s">
        <v>28475</v>
      </c>
      <c r="C2611" s="115" t="s">
        <v>97</v>
      </c>
      <c r="D2611" s="116">
        <v>106.99</v>
      </c>
      <c r="E2611" s="116">
        <v>16.59</v>
      </c>
      <c r="F2611" s="116">
        <v>123.58</v>
      </c>
      <c r="G2611" s="100">
        <f t="shared" si="40"/>
        <v>9</v>
      </c>
    </row>
    <row r="2612" spans="1:7" ht="45" x14ac:dyDescent="0.2">
      <c r="A2612" s="113" t="s">
        <v>5140</v>
      </c>
      <c r="B2612" s="114" t="s">
        <v>5141</v>
      </c>
      <c r="C2612" s="115" t="s">
        <v>97</v>
      </c>
      <c r="D2612" s="116">
        <v>32.130000000000003</v>
      </c>
      <c r="E2612" s="116">
        <v>8.2899999999999991</v>
      </c>
      <c r="F2612" s="116">
        <v>40.42</v>
      </c>
      <c r="G2612" s="100">
        <f t="shared" si="40"/>
        <v>9</v>
      </c>
    </row>
    <row r="2613" spans="1:7" ht="45" x14ac:dyDescent="0.2">
      <c r="A2613" s="113" t="s">
        <v>5142</v>
      </c>
      <c r="B2613" s="114" t="s">
        <v>28476</v>
      </c>
      <c r="C2613" s="115" t="s">
        <v>97</v>
      </c>
      <c r="D2613" s="116">
        <v>46.79</v>
      </c>
      <c r="E2613" s="116">
        <v>16.59</v>
      </c>
      <c r="F2613" s="116">
        <v>63.38</v>
      </c>
      <c r="G2613" s="100">
        <f t="shared" si="40"/>
        <v>9</v>
      </c>
    </row>
    <row r="2614" spans="1:7" x14ac:dyDescent="0.2">
      <c r="A2614" s="113" t="s">
        <v>5143</v>
      </c>
      <c r="B2614" s="114" t="s">
        <v>5144</v>
      </c>
      <c r="C2614" s="115"/>
      <c r="D2614" s="116"/>
      <c r="E2614" s="116"/>
      <c r="F2614" s="116"/>
      <c r="G2614" s="100">
        <f t="shared" si="40"/>
        <v>5</v>
      </c>
    </row>
    <row r="2615" spans="1:7" ht="30" x14ac:dyDescent="0.2">
      <c r="A2615" s="113" t="s">
        <v>5145</v>
      </c>
      <c r="B2615" s="114" t="s">
        <v>8084</v>
      </c>
      <c r="C2615" s="115" t="s">
        <v>97</v>
      </c>
      <c r="D2615" s="116">
        <v>67.09</v>
      </c>
      <c r="E2615" s="116">
        <v>58.34</v>
      </c>
      <c r="F2615" s="116">
        <v>125.43</v>
      </c>
      <c r="G2615" s="100">
        <f t="shared" si="40"/>
        <v>9</v>
      </c>
    </row>
    <row r="2616" spans="1:7" ht="30" x14ac:dyDescent="0.2">
      <c r="A2616" s="113" t="s">
        <v>5146</v>
      </c>
      <c r="B2616" s="114" t="s">
        <v>5147</v>
      </c>
      <c r="C2616" s="115" t="s">
        <v>97</v>
      </c>
      <c r="D2616" s="116">
        <v>747.69</v>
      </c>
      <c r="E2616" s="116">
        <v>58.34</v>
      </c>
      <c r="F2616" s="116">
        <v>806.03</v>
      </c>
      <c r="G2616" s="100">
        <f t="shared" si="40"/>
        <v>9</v>
      </c>
    </row>
    <row r="2617" spans="1:7" ht="30" x14ac:dyDescent="0.2">
      <c r="A2617" s="113" t="s">
        <v>5148</v>
      </c>
      <c r="B2617" s="114" t="s">
        <v>5149</v>
      </c>
      <c r="C2617" s="115" t="s">
        <v>97</v>
      </c>
      <c r="D2617" s="116">
        <v>453.76</v>
      </c>
      <c r="E2617" s="116">
        <v>58.34</v>
      </c>
      <c r="F2617" s="116">
        <v>512.1</v>
      </c>
      <c r="G2617" s="100">
        <f t="shared" si="40"/>
        <v>9</v>
      </c>
    </row>
    <row r="2618" spans="1:7" ht="30" x14ac:dyDescent="0.2">
      <c r="A2618" s="113" t="s">
        <v>5150</v>
      </c>
      <c r="B2618" s="114" t="s">
        <v>5151</v>
      </c>
      <c r="C2618" s="115" t="s">
        <v>97</v>
      </c>
      <c r="D2618" s="116">
        <v>2125.4499999999998</v>
      </c>
      <c r="E2618" s="116">
        <v>253.28</v>
      </c>
      <c r="F2618" s="116">
        <v>2378.73</v>
      </c>
      <c r="G2618" s="100">
        <f t="shared" si="40"/>
        <v>9</v>
      </c>
    </row>
    <row r="2619" spans="1:7" ht="30" x14ac:dyDescent="0.2">
      <c r="A2619" s="113" t="s">
        <v>5152</v>
      </c>
      <c r="B2619" s="114" t="s">
        <v>5153</v>
      </c>
      <c r="C2619" s="115" t="s">
        <v>97</v>
      </c>
      <c r="D2619" s="116">
        <v>2667.5</v>
      </c>
      <c r="E2619" s="116">
        <v>93.71</v>
      </c>
      <c r="F2619" s="116">
        <v>2761.21</v>
      </c>
      <c r="G2619" s="100">
        <f t="shared" si="40"/>
        <v>9</v>
      </c>
    </row>
    <row r="2620" spans="1:7" ht="30" x14ac:dyDescent="0.2">
      <c r="A2620" s="113" t="s">
        <v>5154</v>
      </c>
      <c r="B2620" s="114" t="s">
        <v>5155</v>
      </c>
      <c r="C2620" s="115" t="s">
        <v>97</v>
      </c>
      <c r="D2620" s="116">
        <v>2116.69</v>
      </c>
      <c r="E2620" s="116">
        <v>93.71</v>
      </c>
      <c r="F2620" s="116">
        <v>2210.4</v>
      </c>
      <c r="G2620" s="100">
        <f t="shared" si="40"/>
        <v>9</v>
      </c>
    </row>
    <row r="2621" spans="1:7" ht="30" x14ac:dyDescent="0.2">
      <c r="A2621" s="113" t="s">
        <v>5156</v>
      </c>
      <c r="B2621" s="114" t="s">
        <v>5157</v>
      </c>
      <c r="C2621" s="115" t="s">
        <v>97</v>
      </c>
      <c r="D2621" s="116">
        <v>700.19</v>
      </c>
      <c r="E2621" s="116">
        <v>60.42</v>
      </c>
      <c r="F2621" s="116">
        <v>760.61</v>
      </c>
      <c r="G2621" s="100">
        <f t="shared" si="40"/>
        <v>9</v>
      </c>
    </row>
    <row r="2622" spans="1:7" ht="30" x14ac:dyDescent="0.2">
      <c r="A2622" s="113" t="s">
        <v>5158</v>
      </c>
      <c r="B2622" s="114" t="s">
        <v>5159</v>
      </c>
      <c r="C2622" s="115" t="s">
        <v>97</v>
      </c>
      <c r="D2622" s="116">
        <v>797.47</v>
      </c>
      <c r="E2622" s="116">
        <v>60.42</v>
      </c>
      <c r="F2622" s="116">
        <v>857.89</v>
      </c>
      <c r="G2622" s="100">
        <f t="shared" si="40"/>
        <v>9</v>
      </c>
    </row>
    <row r="2623" spans="1:7" ht="30" x14ac:dyDescent="0.2">
      <c r="A2623" s="113" t="s">
        <v>5160</v>
      </c>
      <c r="B2623" s="114" t="s">
        <v>5161</v>
      </c>
      <c r="C2623" s="115" t="s">
        <v>97</v>
      </c>
      <c r="D2623" s="116">
        <v>1528.94</v>
      </c>
      <c r="E2623" s="116">
        <v>93.71</v>
      </c>
      <c r="F2623" s="116">
        <v>1622.65</v>
      </c>
      <c r="G2623" s="100">
        <f t="shared" si="40"/>
        <v>9</v>
      </c>
    </row>
    <row r="2624" spans="1:7" ht="30" x14ac:dyDescent="0.2">
      <c r="A2624" s="113" t="s">
        <v>5162</v>
      </c>
      <c r="B2624" s="114" t="s">
        <v>5163</v>
      </c>
      <c r="C2624" s="115" t="s">
        <v>97</v>
      </c>
      <c r="D2624" s="116">
        <v>1605.46</v>
      </c>
      <c r="E2624" s="116">
        <v>420.08</v>
      </c>
      <c r="F2624" s="116">
        <v>2025.54</v>
      </c>
      <c r="G2624" s="100">
        <f t="shared" si="40"/>
        <v>9</v>
      </c>
    </row>
    <row r="2625" spans="1:7" ht="30" x14ac:dyDescent="0.2">
      <c r="A2625" s="113" t="s">
        <v>5164</v>
      </c>
      <c r="B2625" s="114" t="s">
        <v>5165</v>
      </c>
      <c r="C2625" s="115" t="s">
        <v>97</v>
      </c>
      <c r="D2625" s="116">
        <v>1088.54</v>
      </c>
      <c r="E2625" s="116">
        <v>93.71</v>
      </c>
      <c r="F2625" s="116">
        <v>1182.25</v>
      </c>
      <c r="G2625" s="100">
        <f t="shared" si="40"/>
        <v>9</v>
      </c>
    </row>
    <row r="2626" spans="1:7" x14ac:dyDescent="0.2">
      <c r="A2626" s="113" t="s">
        <v>5166</v>
      </c>
      <c r="B2626" s="114" t="s">
        <v>5167</v>
      </c>
      <c r="C2626" s="115"/>
      <c r="D2626" s="116"/>
      <c r="E2626" s="116"/>
      <c r="F2626" s="116"/>
      <c r="G2626" s="100">
        <f t="shared" si="40"/>
        <v>5</v>
      </c>
    </row>
    <row r="2627" spans="1:7" x14ac:dyDescent="0.2">
      <c r="A2627" s="113" t="s">
        <v>5168</v>
      </c>
      <c r="B2627" s="114" t="s">
        <v>5169</v>
      </c>
      <c r="C2627" s="115" t="s">
        <v>97</v>
      </c>
      <c r="D2627" s="116">
        <v>675.82</v>
      </c>
      <c r="E2627" s="116">
        <v>29.17</v>
      </c>
      <c r="F2627" s="116">
        <v>704.99</v>
      </c>
      <c r="G2627" s="100">
        <f t="shared" si="40"/>
        <v>9</v>
      </c>
    </row>
    <row r="2628" spans="1:7" ht="30" x14ac:dyDescent="0.2">
      <c r="A2628" s="113" t="s">
        <v>28477</v>
      </c>
      <c r="B2628" s="114" t="s">
        <v>28478</v>
      </c>
      <c r="C2628" s="115" t="s">
        <v>97</v>
      </c>
      <c r="D2628" s="116">
        <v>85.19</v>
      </c>
      <c r="E2628" s="116">
        <v>12.44</v>
      </c>
      <c r="F2628" s="116">
        <v>97.63</v>
      </c>
      <c r="G2628" s="100">
        <f t="shared" si="40"/>
        <v>9</v>
      </c>
    </row>
    <row r="2629" spans="1:7" ht="30" x14ac:dyDescent="0.2">
      <c r="A2629" s="113" t="s">
        <v>5170</v>
      </c>
      <c r="B2629" s="114" t="s">
        <v>8085</v>
      </c>
      <c r="C2629" s="115" t="s">
        <v>97</v>
      </c>
      <c r="D2629" s="116">
        <v>40.659999999999997</v>
      </c>
      <c r="E2629" s="116">
        <v>12.44</v>
      </c>
      <c r="F2629" s="116">
        <v>53.1</v>
      </c>
      <c r="G2629" s="100">
        <f t="shared" si="40"/>
        <v>9</v>
      </c>
    </row>
    <row r="2630" spans="1:7" ht="30" x14ac:dyDescent="0.2">
      <c r="A2630" s="113" t="s">
        <v>5171</v>
      </c>
      <c r="B2630" s="114" t="s">
        <v>5172</v>
      </c>
      <c r="C2630" s="115" t="s">
        <v>97</v>
      </c>
      <c r="D2630" s="116">
        <v>516.32000000000005</v>
      </c>
      <c r="E2630" s="116">
        <v>29.17</v>
      </c>
      <c r="F2630" s="116">
        <v>545.49</v>
      </c>
      <c r="G2630" s="100">
        <f t="shared" si="40"/>
        <v>9</v>
      </c>
    </row>
    <row r="2631" spans="1:7" ht="30" x14ac:dyDescent="0.2">
      <c r="A2631" s="113" t="s">
        <v>5173</v>
      </c>
      <c r="B2631" s="114" t="s">
        <v>5174</v>
      </c>
      <c r="C2631" s="115" t="s">
        <v>97</v>
      </c>
      <c r="D2631" s="116">
        <v>469.66</v>
      </c>
      <c r="E2631" s="116">
        <v>29.17</v>
      </c>
      <c r="F2631" s="116">
        <v>498.83</v>
      </c>
      <c r="G2631" s="100">
        <f t="shared" si="40"/>
        <v>9</v>
      </c>
    </row>
    <row r="2632" spans="1:7" ht="30" x14ac:dyDescent="0.2">
      <c r="A2632" s="113" t="s">
        <v>8086</v>
      </c>
      <c r="B2632" s="114" t="s">
        <v>8087</v>
      </c>
      <c r="C2632" s="115" t="s">
        <v>97</v>
      </c>
      <c r="D2632" s="116">
        <v>110.72</v>
      </c>
      <c r="E2632" s="116">
        <v>20.74</v>
      </c>
      <c r="F2632" s="116">
        <v>131.46</v>
      </c>
      <c r="G2632" s="100">
        <f t="shared" si="40"/>
        <v>9</v>
      </c>
    </row>
    <row r="2633" spans="1:7" x14ac:dyDescent="0.2">
      <c r="A2633" s="113" t="s">
        <v>5175</v>
      </c>
      <c r="B2633" s="114" t="s">
        <v>5176</v>
      </c>
      <c r="C2633" s="115" t="s">
        <v>97</v>
      </c>
      <c r="D2633" s="116">
        <v>90.78</v>
      </c>
      <c r="E2633" s="116">
        <v>12.44</v>
      </c>
      <c r="F2633" s="116">
        <v>103.22</v>
      </c>
      <c r="G2633" s="100">
        <f t="shared" si="40"/>
        <v>9</v>
      </c>
    </row>
    <row r="2634" spans="1:7" x14ac:dyDescent="0.2">
      <c r="A2634" s="113" t="s">
        <v>5177</v>
      </c>
      <c r="B2634" s="114" t="s">
        <v>5178</v>
      </c>
      <c r="C2634" s="115" t="s">
        <v>97</v>
      </c>
      <c r="D2634" s="116">
        <v>116.48</v>
      </c>
      <c r="E2634" s="116">
        <v>12.44</v>
      </c>
      <c r="F2634" s="116">
        <v>128.91999999999999</v>
      </c>
      <c r="G2634" s="100">
        <f t="shared" ref="G2634:G2697" si="41">LEN(A2634)</f>
        <v>9</v>
      </c>
    </row>
    <row r="2635" spans="1:7" ht="30" x14ac:dyDescent="0.2">
      <c r="A2635" s="113" t="s">
        <v>5179</v>
      </c>
      <c r="B2635" s="114" t="s">
        <v>8088</v>
      </c>
      <c r="C2635" s="115" t="s">
        <v>97</v>
      </c>
      <c r="D2635" s="116">
        <v>7142.69</v>
      </c>
      <c r="E2635" s="116">
        <v>29.17</v>
      </c>
      <c r="F2635" s="116">
        <v>7171.86</v>
      </c>
      <c r="G2635" s="100">
        <f t="shared" si="41"/>
        <v>9</v>
      </c>
    </row>
    <row r="2636" spans="1:7" ht="30" x14ac:dyDescent="0.2">
      <c r="A2636" s="113" t="s">
        <v>5180</v>
      </c>
      <c r="B2636" s="114" t="s">
        <v>8089</v>
      </c>
      <c r="C2636" s="115" t="s">
        <v>97</v>
      </c>
      <c r="D2636" s="116">
        <v>1329.93</v>
      </c>
      <c r="E2636" s="116">
        <v>29.17</v>
      </c>
      <c r="F2636" s="116">
        <v>1359.1</v>
      </c>
      <c r="G2636" s="100">
        <f t="shared" si="41"/>
        <v>9</v>
      </c>
    </row>
    <row r="2637" spans="1:7" ht="30" x14ac:dyDescent="0.2">
      <c r="A2637" s="113" t="s">
        <v>8090</v>
      </c>
      <c r="B2637" s="114" t="s">
        <v>8091</v>
      </c>
      <c r="C2637" s="115" t="s">
        <v>97</v>
      </c>
      <c r="D2637" s="116">
        <v>1045.76</v>
      </c>
      <c r="E2637" s="116">
        <v>29.17</v>
      </c>
      <c r="F2637" s="116">
        <v>1074.93</v>
      </c>
      <c r="G2637" s="100">
        <f t="shared" si="41"/>
        <v>9</v>
      </c>
    </row>
    <row r="2638" spans="1:7" ht="30" x14ac:dyDescent="0.2">
      <c r="A2638" s="113" t="s">
        <v>8092</v>
      </c>
      <c r="B2638" s="114" t="s">
        <v>8093</v>
      </c>
      <c r="C2638" s="115" t="s">
        <v>97</v>
      </c>
      <c r="D2638" s="116">
        <v>1347.79</v>
      </c>
      <c r="E2638" s="116">
        <v>29.17</v>
      </c>
      <c r="F2638" s="116">
        <v>1376.96</v>
      </c>
      <c r="G2638" s="100">
        <f t="shared" si="41"/>
        <v>9</v>
      </c>
    </row>
    <row r="2639" spans="1:7" ht="45" x14ac:dyDescent="0.2">
      <c r="A2639" s="113" t="s">
        <v>5181</v>
      </c>
      <c r="B2639" s="114" t="s">
        <v>8094</v>
      </c>
      <c r="C2639" s="115" t="s">
        <v>97</v>
      </c>
      <c r="D2639" s="116">
        <v>817.22</v>
      </c>
      <c r="E2639" s="116">
        <v>29.17</v>
      </c>
      <c r="F2639" s="116">
        <v>846.39</v>
      </c>
      <c r="G2639" s="100">
        <f t="shared" si="41"/>
        <v>9</v>
      </c>
    </row>
    <row r="2640" spans="1:7" ht="30" x14ac:dyDescent="0.2">
      <c r="A2640" s="113" t="s">
        <v>5182</v>
      </c>
      <c r="B2640" s="114" t="s">
        <v>28479</v>
      </c>
      <c r="C2640" s="115" t="s">
        <v>97</v>
      </c>
      <c r="D2640" s="116">
        <v>133.38999999999999</v>
      </c>
      <c r="E2640" s="116">
        <v>29.17</v>
      </c>
      <c r="F2640" s="116">
        <v>162.56</v>
      </c>
      <c r="G2640" s="100">
        <f t="shared" si="41"/>
        <v>9</v>
      </c>
    </row>
    <row r="2641" spans="1:7" ht="30" x14ac:dyDescent="0.2">
      <c r="A2641" s="113" t="s">
        <v>5183</v>
      </c>
      <c r="B2641" s="114" t="s">
        <v>8095</v>
      </c>
      <c r="C2641" s="115" t="s">
        <v>97</v>
      </c>
      <c r="D2641" s="116">
        <v>993.34</v>
      </c>
      <c r="E2641" s="116">
        <v>29.17</v>
      </c>
      <c r="F2641" s="116">
        <v>1022.51</v>
      </c>
      <c r="G2641" s="100">
        <f t="shared" si="41"/>
        <v>9</v>
      </c>
    </row>
    <row r="2642" spans="1:7" x14ac:dyDescent="0.2">
      <c r="A2642" s="113" t="s">
        <v>5184</v>
      </c>
      <c r="B2642" s="114" t="s">
        <v>5185</v>
      </c>
      <c r="C2642" s="115"/>
      <c r="D2642" s="116"/>
      <c r="E2642" s="116"/>
      <c r="F2642" s="116"/>
      <c r="G2642" s="100">
        <f t="shared" si="41"/>
        <v>5</v>
      </c>
    </row>
    <row r="2643" spans="1:7" ht="30" x14ac:dyDescent="0.2">
      <c r="A2643" s="113" t="s">
        <v>5186</v>
      </c>
      <c r="B2643" s="114" t="s">
        <v>5187</v>
      </c>
      <c r="C2643" s="115" t="s">
        <v>97</v>
      </c>
      <c r="D2643" s="116">
        <v>1209.51</v>
      </c>
      <c r="E2643" s="116">
        <v>20.74</v>
      </c>
      <c r="F2643" s="116">
        <v>1230.25</v>
      </c>
      <c r="G2643" s="100">
        <f t="shared" si="41"/>
        <v>9</v>
      </c>
    </row>
    <row r="2644" spans="1:7" ht="30" x14ac:dyDescent="0.2">
      <c r="A2644" s="113" t="s">
        <v>5188</v>
      </c>
      <c r="B2644" s="114" t="s">
        <v>5189</v>
      </c>
      <c r="C2644" s="115" t="s">
        <v>97</v>
      </c>
      <c r="D2644" s="116">
        <v>559.52</v>
      </c>
      <c r="E2644" s="116">
        <v>20.74</v>
      </c>
      <c r="F2644" s="116">
        <v>580.26</v>
      </c>
      <c r="G2644" s="100">
        <f t="shared" si="41"/>
        <v>9</v>
      </c>
    </row>
    <row r="2645" spans="1:7" ht="30" x14ac:dyDescent="0.2">
      <c r="A2645" s="113" t="s">
        <v>5190</v>
      </c>
      <c r="B2645" s="114" t="s">
        <v>5191</v>
      </c>
      <c r="C2645" s="115" t="s">
        <v>97</v>
      </c>
      <c r="D2645" s="116">
        <v>710.5</v>
      </c>
      <c r="E2645" s="116">
        <v>20.74</v>
      </c>
      <c r="F2645" s="116">
        <v>731.24</v>
      </c>
      <c r="G2645" s="100">
        <f t="shared" si="41"/>
        <v>9</v>
      </c>
    </row>
    <row r="2646" spans="1:7" ht="30" x14ac:dyDescent="0.2">
      <c r="A2646" s="113" t="s">
        <v>5192</v>
      </c>
      <c r="B2646" s="114" t="s">
        <v>5193</v>
      </c>
      <c r="C2646" s="115" t="s">
        <v>97</v>
      </c>
      <c r="D2646" s="116">
        <v>428.9</v>
      </c>
      <c r="E2646" s="116">
        <v>20.74</v>
      </c>
      <c r="F2646" s="116">
        <v>449.64</v>
      </c>
      <c r="G2646" s="100">
        <f t="shared" si="41"/>
        <v>9</v>
      </c>
    </row>
    <row r="2647" spans="1:7" ht="30" x14ac:dyDescent="0.2">
      <c r="A2647" s="113" t="s">
        <v>5194</v>
      </c>
      <c r="B2647" s="114" t="s">
        <v>5195</v>
      </c>
      <c r="C2647" s="115" t="s">
        <v>97</v>
      </c>
      <c r="D2647" s="116">
        <v>808.68</v>
      </c>
      <c r="E2647" s="116">
        <v>20.74</v>
      </c>
      <c r="F2647" s="116">
        <v>829.42</v>
      </c>
      <c r="G2647" s="100">
        <f t="shared" si="41"/>
        <v>9</v>
      </c>
    </row>
    <row r="2648" spans="1:7" ht="30" x14ac:dyDescent="0.2">
      <c r="A2648" s="113" t="s">
        <v>5196</v>
      </c>
      <c r="B2648" s="114" t="s">
        <v>8096</v>
      </c>
      <c r="C2648" s="115" t="s">
        <v>97</v>
      </c>
      <c r="D2648" s="116">
        <v>985.09</v>
      </c>
      <c r="E2648" s="116">
        <v>20.74</v>
      </c>
      <c r="F2648" s="116">
        <v>1005.83</v>
      </c>
      <c r="G2648" s="100">
        <f t="shared" si="41"/>
        <v>9</v>
      </c>
    </row>
    <row r="2649" spans="1:7" x14ac:dyDescent="0.2">
      <c r="A2649" s="113" t="s">
        <v>5197</v>
      </c>
      <c r="B2649" s="114" t="s">
        <v>5198</v>
      </c>
      <c r="C2649" s="115"/>
      <c r="D2649" s="116"/>
      <c r="E2649" s="116"/>
      <c r="F2649" s="116"/>
      <c r="G2649" s="100">
        <f t="shared" si="41"/>
        <v>5</v>
      </c>
    </row>
    <row r="2650" spans="1:7" x14ac:dyDescent="0.2">
      <c r="A2650" s="113" t="s">
        <v>5199</v>
      </c>
      <c r="B2650" s="114" t="s">
        <v>5200</v>
      </c>
      <c r="C2650" s="115" t="s">
        <v>97</v>
      </c>
      <c r="D2650" s="116">
        <v>299.81</v>
      </c>
      <c r="E2650" s="116">
        <v>16.59</v>
      </c>
      <c r="F2650" s="116">
        <v>316.39999999999998</v>
      </c>
      <c r="G2650" s="100">
        <f t="shared" si="41"/>
        <v>9</v>
      </c>
    </row>
    <row r="2651" spans="1:7" ht="30" x14ac:dyDescent="0.2">
      <c r="A2651" s="113" t="s">
        <v>5201</v>
      </c>
      <c r="B2651" s="114" t="s">
        <v>5202</v>
      </c>
      <c r="C2651" s="115" t="s">
        <v>97</v>
      </c>
      <c r="D2651" s="116">
        <v>292.49</v>
      </c>
      <c r="E2651" s="116">
        <v>16.59</v>
      </c>
      <c r="F2651" s="116">
        <v>309.08</v>
      </c>
      <c r="G2651" s="100">
        <f t="shared" si="41"/>
        <v>9</v>
      </c>
    </row>
    <row r="2652" spans="1:7" ht="30" x14ac:dyDescent="0.2">
      <c r="A2652" s="113" t="s">
        <v>5203</v>
      </c>
      <c r="B2652" s="114" t="s">
        <v>5204</v>
      </c>
      <c r="C2652" s="115" t="s">
        <v>97</v>
      </c>
      <c r="D2652" s="116">
        <v>239.89</v>
      </c>
      <c r="E2652" s="116">
        <v>16.59</v>
      </c>
      <c r="F2652" s="116">
        <v>256.48</v>
      </c>
      <c r="G2652" s="100">
        <f t="shared" si="41"/>
        <v>9</v>
      </c>
    </row>
    <row r="2653" spans="1:7" x14ac:dyDescent="0.2">
      <c r="A2653" s="113" t="s">
        <v>5205</v>
      </c>
      <c r="B2653" s="114" t="s">
        <v>5206</v>
      </c>
      <c r="C2653" s="115" t="s">
        <v>97</v>
      </c>
      <c r="D2653" s="116">
        <v>162.16999999999999</v>
      </c>
      <c r="E2653" s="116">
        <v>16.59</v>
      </c>
      <c r="F2653" s="116">
        <v>178.76</v>
      </c>
      <c r="G2653" s="100">
        <f t="shared" si="41"/>
        <v>9</v>
      </c>
    </row>
    <row r="2654" spans="1:7" ht="30" x14ac:dyDescent="0.2">
      <c r="A2654" s="113" t="s">
        <v>5207</v>
      </c>
      <c r="B2654" s="114" t="s">
        <v>5208</v>
      </c>
      <c r="C2654" s="115" t="s">
        <v>97</v>
      </c>
      <c r="D2654" s="116">
        <v>102.27</v>
      </c>
      <c r="E2654" s="116">
        <v>16.59</v>
      </c>
      <c r="F2654" s="116">
        <v>118.86</v>
      </c>
      <c r="G2654" s="100">
        <f t="shared" si="41"/>
        <v>9</v>
      </c>
    </row>
    <row r="2655" spans="1:7" x14ac:dyDescent="0.2">
      <c r="A2655" s="113" t="s">
        <v>5209</v>
      </c>
      <c r="B2655" s="114" t="s">
        <v>5210</v>
      </c>
      <c r="C2655" s="115"/>
      <c r="D2655" s="116"/>
      <c r="E2655" s="116"/>
      <c r="F2655" s="116"/>
      <c r="G2655" s="100">
        <f t="shared" si="41"/>
        <v>5</v>
      </c>
    </row>
    <row r="2656" spans="1:7" ht="45" x14ac:dyDescent="0.2">
      <c r="A2656" s="113" t="s">
        <v>5211</v>
      </c>
      <c r="B2656" s="114" t="s">
        <v>5212</v>
      </c>
      <c r="C2656" s="115" t="s">
        <v>97</v>
      </c>
      <c r="D2656" s="116">
        <v>172.97</v>
      </c>
      <c r="E2656" s="116">
        <v>16.59</v>
      </c>
      <c r="F2656" s="116">
        <v>189.56</v>
      </c>
      <c r="G2656" s="100">
        <f t="shared" si="41"/>
        <v>9</v>
      </c>
    </row>
    <row r="2657" spans="1:7" ht="30" x14ac:dyDescent="0.2">
      <c r="A2657" s="113" t="s">
        <v>5213</v>
      </c>
      <c r="B2657" s="114" t="s">
        <v>5214</v>
      </c>
      <c r="C2657" s="115" t="s">
        <v>97</v>
      </c>
      <c r="D2657" s="116">
        <v>53.64</v>
      </c>
      <c r="E2657" s="116">
        <v>16.59</v>
      </c>
      <c r="F2657" s="116">
        <v>70.23</v>
      </c>
      <c r="G2657" s="100">
        <f t="shared" si="41"/>
        <v>9</v>
      </c>
    </row>
    <row r="2658" spans="1:7" ht="45" x14ac:dyDescent="0.2">
      <c r="A2658" s="113" t="s">
        <v>5215</v>
      </c>
      <c r="B2658" s="114" t="s">
        <v>5216</v>
      </c>
      <c r="C2658" s="115" t="s">
        <v>97</v>
      </c>
      <c r="D2658" s="116">
        <v>160.44999999999999</v>
      </c>
      <c r="E2658" s="116">
        <v>16.59</v>
      </c>
      <c r="F2658" s="116">
        <v>177.04</v>
      </c>
      <c r="G2658" s="100">
        <f t="shared" si="41"/>
        <v>9</v>
      </c>
    </row>
    <row r="2659" spans="1:7" ht="30" x14ac:dyDescent="0.2">
      <c r="A2659" s="113" t="s">
        <v>5217</v>
      </c>
      <c r="B2659" s="114" t="s">
        <v>5218</v>
      </c>
      <c r="C2659" s="115" t="s">
        <v>97</v>
      </c>
      <c r="D2659" s="116">
        <v>60.59</v>
      </c>
      <c r="E2659" s="116">
        <v>20.74</v>
      </c>
      <c r="F2659" s="116">
        <v>81.33</v>
      </c>
      <c r="G2659" s="100">
        <f t="shared" si="41"/>
        <v>9</v>
      </c>
    </row>
    <row r="2660" spans="1:7" ht="30" x14ac:dyDescent="0.2">
      <c r="A2660" s="113" t="s">
        <v>5219</v>
      </c>
      <c r="B2660" s="114" t="s">
        <v>5220</v>
      </c>
      <c r="C2660" s="115" t="s">
        <v>97</v>
      </c>
      <c r="D2660" s="116">
        <v>93.46</v>
      </c>
      <c r="E2660" s="116">
        <v>16.59</v>
      </c>
      <c r="F2660" s="116">
        <v>110.05</v>
      </c>
      <c r="G2660" s="100">
        <f t="shared" si="41"/>
        <v>9</v>
      </c>
    </row>
    <row r="2661" spans="1:7" ht="45" x14ac:dyDescent="0.2">
      <c r="A2661" s="113" t="s">
        <v>5221</v>
      </c>
      <c r="B2661" s="114" t="s">
        <v>5222</v>
      </c>
      <c r="C2661" s="115" t="s">
        <v>97</v>
      </c>
      <c r="D2661" s="116">
        <v>118.19</v>
      </c>
      <c r="E2661" s="116">
        <v>16.59</v>
      </c>
      <c r="F2661" s="116">
        <v>134.78</v>
      </c>
      <c r="G2661" s="100">
        <f t="shared" si="41"/>
        <v>9</v>
      </c>
    </row>
    <row r="2662" spans="1:7" ht="45" x14ac:dyDescent="0.2">
      <c r="A2662" s="113" t="s">
        <v>5223</v>
      </c>
      <c r="B2662" s="114" t="s">
        <v>5224</v>
      </c>
      <c r="C2662" s="115" t="s">
        <v>97</v>
      </c>
      <c r="D2662" s="116">
        <v>201.91</v>
      </c>
      <c r="E2662" s="116">
        <v>16.59</v>
      </c>
      <c r="F2662" s="116">
        <v>218.5</v>
      </c>
      <c r="G2662" s="100">
        <f t="shared" si="41"/>
        <v>9</v>
      </c>
    </row>
    <row r="2663" spans="1:7" ht="45" x14ac:dyDescent="0.2">
      <c r="A2663" s="113" t="s">
        <v>5225</v>
      </c>
      <c r="B2663" s="114" t="s">
        <v>8097</v>
      </c>
      <c r="C2663" s="115" t="s">
        <v>97</v>
      </c>
      <c r="D2663" s="116">
        <v>156.5</v>
      </c>
      <c r="E2663" s="116">
        <v>12.44</v>
      </c>
      <c r="F2663" s="116">
        <v>168.94</v>
      </c>
      <c r="G2663" s="100">
        <f t="shared" si="41"/>
        <v>9</v>
      </c>
    </row>
    <row r="2664" spans="1:7" ht="45" x14ac:dyDescent="0.2">
      <c r="A2664" s="113" t="s">
        <v>5226</v>
      </c>
      <c r="B2664" s="114" t="s">
        <v>8098</v>
      </c>
      <c r="C2664" s="115" t="s">
        <v>97</v>
      </c>
      <c r="D2664" s="116">
        <v>66.36</v>
      </c>
      <c r="E2664" s="116">
        <v>12.44</v>
      </c>
      <c r="F2664" s="116">
        <v>78.8</v>
      </c>
      <c r="G2664" s="100">
        <f t="shared" si="41"/>
        <v>9</v>
      </c>
    </row>
    <row r="2665" spans="1:7" ht="30" x14ac:dyDescent="0.2">
      <c r="A2665" s="113" t="s">
        <v>5227</v>
      </c>
      <c r="B2665" s="114" t="s">
        <v>8099</v>
      </c>
      <c r="C2665" s="115" t="s">
        <v>97</v>
      </c>
      <c r="D2665" s="116">
        <v>128.66999999999999</v>
      </c>
      <c r="E2665" s="116">
        <v>16.59</v>
      </c>
      <c r="F2665" s="116">
        <v>145.26</v>
      </c>
      <c r="G2665" s="100">
        <f t="shared" si="41"/>
        <v>9</v>
      </c>
    </row>
    <row r="2666" spans="1:7" ht="30" x14ac:dyDescent="0.2">
      <c r="A2666" s="113" t="s">
        <v>5228</v>
      </c>
      <c r="B2666" s="114" t="s">
        <v>8100</v>
      </c>
      <c r="C2666" s="115" t="s">
        <v>97</v>
      </c>
      <c r="D2666" s="116">
        <v>74.260000000000005</v>
      </c>
      <c r="E2666" s="116">
        <v>20.74</v>
      </c>
      <c r="F2666" s="116">
        <v>95</v>
      </c>
      <c r="G2666" s="100">
        <f t="shared" si="41"/>
        <v>9</v>
      </c>
    </row>
    <row r="2667" spans="1:7" ht="30" x14ac:dyDescent="0.2">
      <c r="A2667" s="113" t="s">
        <v>5229</v>
      </c>
      <c r="B2667" s="114" t="s">
        <v>8101</v>
      </c>
      <c r="C2667" s="115" t="s">
        <v>97</v>
      </c>
      <c r="D2667" s="116">
        <v>97.94</v>
      </c>
      <c r="E2667" s="116">
        <v>20.74</v>
      </c>
      <c r="F2667" s="116">
        <v>118.68</v>
      </c>
      <c r="G2667" s="100">
        <f t="shared" si="41"/>
        <v>9</v>
      </c>
    </row>
    <row r="2668" spans="1:7" ht="45" x14ac:dyDescent="0.2">
      <c r="A2668" s="113" t="s">
        <v>5230</v>
      </c>
      <c r="B2668" s="114" t="s">
        <v>8102</v>
      </c>
      <c r="C2668" s="115" t="s">
        <v>97</v>
      </c>
      <c r="D2668" s="116">
        <v>159.57</v>
      </c>
      <c r="E2668" s="116">
        <v>20.74</v>
      </c>
      <c r="F2668" s="116">
        <v>180.31</v>
      </c>
      <c r="G2668" s="100">
        <f t="shared" si="41"/>
        <v>9</v>
      </c>
    </row>
    <row r="2669" spans="1:7" ht="45" x14ac:dyDescent="0.2">
      <c r="A2669" s="113" t="s">
        <v>5231</v>
      </c>
      <c r="B2669" s="114" t="s">
        <v>8103</v>
      </c>
      <c r="C2669" s="115" t="s">
        <v>97</v>
      </c>
      <c r="D2669" s="116">
        <v>93.95</v>
      </c>
      <c r="E2669" s="116">
        <v>20.74</v>
      </c>
      <c r="F2669" s="116">
        <v>114.69</v>
      </c>
      <c r="G2669" s="100">
        <f t="shared" si="41"/>
        <v>9</v>
      </c>
    </row>
    <row r="2670" spans="1:7" ht="30" x14ac:dyDescent="0.2">
      <c r="A2670" s="113" t="s">
        <v>5232</v>
      </c>
      <c r="B2670" s="114" t="s">
        <v>8104</v>
      </c>
      <c r="C2670" s="115" t="s">
        <v>97</v>
      </c>
      <c r="D2670" s="116">
        <v>74.260000000000005</v>
      </c>
      <c r="E2670" s="116">
        <v>20.74</v>
      </c>
      <c r="F2670" s="116">
        <v>95</v>
      </c>
      <c r="G2670" s="100">
        <f t="shared" si="41"/>
        <v>9</v>
      </c>
    </row>
    <row r="2671" spans="1:7" ht="45" x14ac:dyDescent="0.2">
      <c r="A2671" s="113" t="s">
        <v>5233</v>
      </c>
      <c r="B2671" s="114" t="s">
        <v>8105</v>
      </c>
      <c r="C2671" s="115" t="s">
        <v>97</v>
      </c>
      <c r="D2671" s="116">
        <v>63.07</v>
      </c>
      <c r="E2671" s="116">
        <v>16.59</v>
      </c>
      <c r="F2671" s="116">
        <v>79.66</v>
      </c>
      <c r="G2671" s="100">
        <f t="shared" si="41"/>
        <v>9</v>
      </c>
    </row>
    <row r="2672" spans="1:7" ht="30" x14ac:dyDescent="0.2">
      <c r="A2672" s="113" t="s">
        <v>5234</v>
      </c>
      <c r="B2672" s="114" t="s">
        <v>8106</v>
      </c>
      <c r="C2672" s="115" t="s">
        <v>97</v>
      </c>
      <c r="D2672" s="116">
        <v>117.3</v>
      </c>
      <c r="E2672" s="116">
        <v>16.59</v>
      </c>
      <c r="F2672" s="116">
        <v>133.88999999999999</v>
      </c>
      <c r="G2672" s="100">
        <f t="shared" si="41"/>
        <v>9</v>
      </c>
    </row>
    <row r="2673" spans="1:7" ht="45" x14ac:dyDescent="0.2">
      <c r="A2673" s="113" t="s">
        <v>5235</v>
      </c>
      <c r="B2673" s="114" t="s">
        <v>8107</v>
      </c>
      <c r="C2673" s="115" t="s">
        <v>97</v>
      </c>
      <c r="D2673" s="116">
        <v>370.22</v>
      </c>
      <c r="E2673" s="116">
        <v>16.59</v>
      </c>
      <c r="F2673" s="116">
        <v>386.81</v>
      </c>
      <c r="G2673" s="100">
        <f t="shared" si="41"/>
        <v>9</v>
      </c>
    </row>
    <row r="2674" spans="1:7" ht="30" x14ac:dyDescent="0.2">
      <c r="A2674" s="113" t="s">
        <v>5236</v>
      </c>
      <c r="B2674" s="114" t="s">
        <v>8108</v>
      </c>
      <c r="C2674" s="115" t="s">
        <v>97</v>
      </c>
      <c r="D2674" s="116">
        <v>202.41</v>
      </c>
      <c r="E2674" s="116">
        <v>16.59</v>
      </c>
      <c r="F2674" s="116">
        <v>219</v>
      </c>
      <c r="G2674" s="100">
        <f t="shared" si="41"/>
        <v>9</v>
      </c>
    </row>
    <row r="2675" spans="1:7" ht="45" x14ac:dyDescent="0.2">
      <c r="A2675" s="113" t="s">
        <v>5237</v>
      </c>
      <c r="B2675" s="114" t="s">
        <v>8109</v>
      </c>
      <c r="C2675" s="115" t="s">
        <v>97</v>
      </c>
      <c r="D2675" s="116">
        <v>172.36</v>
      </c>
      <c r="E2675" s="116">
        <v>16.59</v>
      </c>
      <c r="F2675" s="116">
        <v>188.95</v>
      </c>
      <c r="G2675" s="100">
        <f t="shared" si="41"/>
        <v>9</v>
      </c>
    </row>
    <row r="2676" spans="1:7" ht="30" x14ac:dyDescent="0.2">
      <c r="A2676" s="113" t="s">
        <v>28480</v>
      </c>
      <c r="B2676" s="114" t="s">
        <v>28481</v>
      </c>
      <c r="C2676" s="115" t="s">
        <v>97</v>
      </c>
      <c r="D2676" s="116">
        <v>102.4</v>
      </c>
      <c r="E2676" s="116">
        <v>16.59</v>
      </c>
      <c r="F2676" s="116">
        <v>118.99</v>
      </c>
      <c r="G2676" s="100">
        <f t="shared" si="41"/>
        <v>9</v>
      </c>
    </row>
    <row r="2677" spans="1:7" x14ac:dyDescent="0.2">
      <c r="A2677" s="113" t="s">
        <v>5238</v>
      </c>
      <c r="B2677" s="114" t="s">
        <v>5239</v>
      </c>
      <c r="C2677" s="115"/>
      <c r="D2677" s="116"/>
      <c r="E2677" s="116"/>
      <c r="F2677" s="116"/>
      <c r="G2677" s="100">
        <f t="shared" si="41"/>
        <v>5</v>
      </c>
    </row>
    <row r="2678" spans="1:7" ht="30" x14ac:dyDescent="0.2">
      <c r="A2678" s="113" t="s">
        <v>5240</v>
      </c>
      <c r="B2678" s="114" t="s">
        <v>5241</v>
      </c>
      <c r="C2678" s="115" t="s">
        <v>97</v>
      </c>
      <c r="D2678" s="116">
        <v>37.520000000000003</v>
      </c>
      <c r="E2678" s="116">
        <v>12.44</v>
      </c>
      <c r="F2678" s="116">
        <v>49.96</v>
      </c>
      <c r="G2678" s="100">
        <f t="shared" si="41"/>
        <v>9</v>
      </c>
    </row>
    <row r="2679" spans="1:7" x14ac:dyDescent="0.2">
      <c r="A2679" s="113" t="s">
        <v>5242</v>
      </c>
      <c r="B2679" s="114" t="s">
        <v>5243</v>
      </c>
      <c r="C2679" s="115"/>
      <c r="D2679" s="116"/>
      <c r="E2679" s="116"/>
      <c r="F2679" s="116"/>
      <c r="G2679" s="100">
        <f t="shared" si="41"/>
        <v>5</v>
      </c>
    </row>
    <row r="2680" spans="1:7" ht="30" x14ac:dyDescent="0.2">
      <c r="A2680" s="113" t="s">
        <v>5244</v>
      </c>
      <c r="B2680" s="114" t="s">
        <v>5245</v>
      </c>
      <c r="C2680" s="115" t="s">
        <v>97</v>
      </c>
      <c r="D2680" s="116">
        <v>0.38</v>
      </c>
      <c r="E2680" s="116">
        <v>16.59</v>
      </c>
      <c r="F2680" s="116">
        <v>16.97</v>
      </c>
      <c r="G2680" s="100">
        <f t="shared" si="41"/>
        <v>9</v>
      </c>
    </row>
    <row r="2681" spans="1:7" ht="30" x14ac:dyDescent="0.2">
      <c r="A2681" s="113" t="s">
        <v>5246</v>
      </c>
      <c r="B2681" s="114" t="s">
        <v>5247</v>
      </c>
      <c r="C2681" s="115" t="s">
        <v>97</v>
      </c>
      <c r="D2681" s="116">
        <v>6.72</v>
      </c>
      <c r="E2681" s="116">
        <v>3.37</v>
      </c>
      <c r="F2681" s="116">
        <v>10.09</v>
      </c>
      <c r="G2681" s="100">
        <f t="shared" si="41"/>
        <v>9</v>
      </c>
    </row>
    <row r="2682" spans="1:7" x14ac:dyDescent="0.2">
      <c r="A2682" s="113" t="s">
        <v>5248</v>
      </c>
      <c r="B2682" s="114" t="s">
        <v>5249</v>
      </c>
      <c r="C2682" s="115" t="s">
        <v>97</v>
      </c>
      <c r="D2682" s="116"/>
      <c r="E2682" s="116">
        <v>16.59</v>
      </c>
      <c r="F2682" s="116">
        <v>16.59</v>
      </c>
      <c r="G2682" s="100">
        <f t="shared" si="41"/>
        <v>9</v>
      </c>
    </row>
    <row r="2683" spans="1:7" x14ac:dyDescent="0.2">
      <c r="A2683" s="113" t="s">
        <v>5250</v>
      </c>
      <c r="B2683" s="114" t="s">
        <v>5251</v>
      </c>
      <c r="C2683" s="115" t="s">
        <v>97</v>
      </c>
      <c r="D2683" s="116"/>
      <c r="E2683" s="116">
        <v>3.37</v>
      </c>
      <c r="F2683" s="116">
        <v>3.37</v>
      </c>
      <c r="G2683" s="100">
        <f t="shared" si="41"/>
        <v>9</v>
      </c>
    </row>
    <row r="2684" spans="1:7" x14ac:dyDescent="0.2">
      <c r="A2684" s="113" t="s">
        <v>5252</v>
      </c>
      <c r="B2684" s="114" t="s">
        <v>8130</v>
      </c>
      <c r="C2684" s="115"/>
      <c r="D2684" s="116"/>
      <c r="E2684" s="116"/>
      <c r="F2684" s="116"/>
      <c r="G2684" s="100">
        <f t="shared" si="41"/>
        <v>5</v>
      </c>
    </row>
    <row r="2685" spans="1:7" ht="30" x14ac:dyDescent="0.2">
      <c r="A2685" s="113" t="s">
        <v>5253</v>
      </c>
      <c r="B2685" s="114" t="s">
        <v>8110</v>
      </c>
      <c r="C2685" s="115" t="s">
        <v>97</v>
      </c>
      <c r="D2685" s="116">
        <v>361.24</v>
      </c>
      <c r="E2685" s="116">
        <v>16.59</v>
      </c>
      <c r="F2685" s="116">
        <v>377.83</v>
      </c>
      <c r="G2685" s="100">
        <f t="shared" si="41"/>
        <v>9</v>
      </c>
    </row>
    <row r="2686" spans="1:7" ht="45" x14ac:dyDescent="0.2">
      <c r="A2686" s="113" t="s">
        <v>5254</v>
      </c>
      <c r="B2686" s="114" t="s">
        <v>8111</v>
      </c>
      <c r="C2686" s="115" t="s">
        <v>97</v>
      </c>
      <c r="D2686" s="116">
        <v>256.67</v>
      </c>
      <c r="E2686" s="116">
        <v>12.44</v>
      </c>
      <c r="F2686" s="116">
        <v>269.11</v>
      </c>
      <c r="G2686" s="100">
        <f t="shared" si="41"/>
        <v>9</v>
      </c>
    </row>
    <row r="2687" spans="1:7" ht="30" x14ac:dyDescent="0.2">
      <c r="A2687" s="113" t="s">
        <v>5255</v>
      </c>
      <c r="B2687" s="114" t="s">
        <v>8112</v>
      </c>
      <c r="C2687" s="115" t="s">
        <v>97</v>
      </c>
      <c r="D2687" s="116">
        <v>147.9</v>
      </c>
      <c r="E2687" s="116">
        <v>16.59</v>
      </c>
      <c r="F2687" s="116">
        <v>164.49</v>
      </c>
      <c r="G2687" s="100">
        <f t="shared" si="41"/>
        <v>9</v>
      </c>
    </row>
    <row r="2688" spans="1:7" ht="45" x14ac:dyDescent="0.2">
      <c r="A2688" s="113" t="s">
        <v>5256</v>
      </c>
      <c r="B2688" s="114" t="s">
        <v>8113</v>
      </c>
      <c r="C2688" s="115" t="s">
        <v>97</v>
      </c>
      <c r="D2688" s="116">
        <v>255.59</v>
      </c>
      <c r="E2688" s="116">
        <v>12.44</v>
      </c>
      <c r="F2688" s="116">
        <v>268.02999999999997</v>
      </c>
      <c r="G2688" s="100">
        <f t="shared" si="41"/>
        <v>9</v>
      </c>
    </row>
    <row r="2689" spans="1:7" ht="30" x14ac:dyDescent="0.2">
      <c r="A2689" s="113" t="s">
        <v>5257</v>
      </c>
      <c r="B2689" s="114" t="s">
        <v>8114</v>
      </c>
      <c r="C2689" s="115" t="s">
        <v>97</v>
      </c>
      <c r="D2689" s="116">
        <v>27.9</v>
      </c>
      <c r="E2689" s="116">
        <v>12.44</v>
      </c>
      <c r="F2689" s="116">
        <v>40.340000000000003</v>
      </c>
      <c r="G2689" s="100">
        <f t="shared" si="41"/>
        <v>9</v>
      </c>
    </row>
    <row r="2690" spans="1:7" ht="30" x14ac:dyDescent="0.2">
      <c r="A2690" s="113" t="s">
        <v>8115</v>
      </c>
      <c r="B2690" s="114" t="s">
        <v>8116</v>
      </c>
      <c r="C2690" s="115" t="s">
        <v>97</v>
      </c>
      <c r="D2690" s="116">
        <v>71.3</v>
      </c>
      <c r="E2690" s="116">
        <v>20.74</v>
      </c>
      <c r="F2690" s="116">
        <v>92.04</v>
      </c>
      <c r="G2690" s="100">
        <f t="shared" si="41"/>
        <v>9</v>
      </c>
    </row>
    <row r="2691" spans="1:7" x14ac:dyDescent="0.2">
      <c r="A2691" s="113" t="s">
        <v>5258</v>
      </c>
      <c r="B2691" s="114" t="s">
        <v>5259</v>
      </c>
      <c r="C2691" s="115"/>
      <c r="D2691" s="116"/>
      <c r="E2691" s="116"/>
      <c r="F2691" s="116"/>
      <c r="G2691" s="100">
        <f t="shared" si="41"/>
        <v>2</v>
      </c>
    </row>
    <row r="2692" spans="1:7" x14ac:dyDescent="0.2">
      <c r="A2692" s="113" t="s">
        <v>5260</v>
      </c>
      <c r="B2692" s="114" t="s">
        <v>5261</v>
      </c>
      <c r="C2692" s="115"/>
      <c r="D2692" s="116"/>
      <c r="E2692" s="116"/>
      <c r="F2692" s="116"/>
      <c r="G2692" s="100">
        <f t="shared" si="41"/>
        <v>5</v>
      </c>
    </row>
    <row r="2693" spans="1:7" ht="30" x14ac:dyDescent="0.2">
      <c r="A2693" s="113" t="s">
        <v>5262</v>
      </c>
      <c r="B2693" s="114" t="s">
        <v>5263</v>
      </c>
      <c r="C2693" s="115" t="s">
        <v>97</v>
      </c>
      <c r="D2693" s="116">
        <v>83.91</v>
      </c>
      <c r="E2693" s="116">
        <v>10.37</v>
      </c>
      <c r="F2693" s="116">
        <v>94.28</v>
      </c>
      <c r="G2693" s="100">
        <f t="shared" si="41"/>
        <v>9</v>
      </c>
    </row>
    <row r="2694" spans="1:7" ht="30" x14ac:dyDescent="0.2">
      <c r="A2694" s="113" t="s">
        <v>5264</v>
      </c>
      <c r="B2694" s="114" t="s">
        <v>5265</v>
      </c>
      <c r="C2694" s="115" t="s">
        <v>97</v>
      </c>
      <c r="D2694" s="116">
        <v>135.08000000000001</v>
      </c>
      <c r="E2694" s="116">
        <v>10.37</v>
      </c>
      <c r="F2694" s="116">
        <v>145.44999999999999</v>
      </c>
      <c r="G2694" s="100">
        <f t="shared" si="41"/>
        <v>9</v>
      </c>
    </row>
    <row r="2695" spans="1:7" x14ac:dyDescent="0.2">
      <c r="A2695" s="113" t="s">
        <v>5266</v>
      </c>
      <c r="B2695" s="114" t="s">
        <v>5267</v>
      </c>
      <c r="C2695" s="115" t="s">
        <v>97</v>
      </c>
      <c r="D2695" s="116">
        <v>73.97</v>
      </c>
      <c r="E2695" s="116">
        <v>10.37</v>
      </c>
      <c r="F2695" s="116">
        <v>84.34</v>
      </c>
      <c r="G2695" s="100">
        <f t="shared" si="41"/>
        <v>9</v>
      </c>
    </row>
    <row r="2696" spans="1:7" x14ac:dyDescent="0.2">
      <c r="A2696" s="113" t="s">
        <v>5268</v>
      </c>
      <c r="B2696" s="114" t="s">
        <v>5269</v>
      </c>
      <c r="C2696" s="115" t="s">
        <v>97</v>
      </c>
      <c r="D2696" s="116">
        <v>48.87</v>
      </c>
      <c r="E2696" s="116">
        <v>10.37</v>
      </c>
      <c r="F2696" s="116">
        <v>59.24</v>
      </c>
      <c r="G2696" s="100">
        <f t="shared" si="41"/>
        <v>9</v>
      </c>
    </row>
    <row r="2697" spans="1:7" x14ac:dyDescent="0.2">
      <c r="A2697" s="113" t="s">
        <v>5270</v>
      </c>
      <c r="B2697" s="114" t="s">
        <v>5271</v>
      </c>
      <c r="C2697" s="115" t="s">
        <v>97</v>
      </c>
      <c r="D2697" s="116">
        <v>4.91</v>
      </c>
      <c r="E2697" s="116">
        <v>10.37</v>
      </c>
      <c r="F2697" s="116">
        <v>15.28</v>
      </c>
      <c r="G2697" s="100">
        <f t="shared" si="41"/>
        <v>9</v>
      </c>
    </row>
    <row r="2698" spans="1:7" x14ac:dyDescent="0.2">
      <c r="A2698" s="113" t="s">
        <v>5272</v>
      </c>
      <c r="B2698" s="114" t="s">
        <v>5273</v>
      </c>
      <c r="C2698" s="115" t="s">
        <v>97</v>
      </c>
      <c r="D2698" s="116">
        <v>11.72</v>
      </c>
      <c r="E2698" s="116">
        <v>10.37</v>
      </c>
      <c r="F2698" s="116">
        <v>22.09</v>
      </c>
      <c r="G2698" s="100">
        <f t="shared" ref="G2698:G2761" si="42">LEN(A2698)</f>
        <v>9</v>
      </c>
    </row>
    <row r="2699" spans="1:7" ht="30" x14ac:dyDescent="0.2">
      <c r="A2699" s="113" t="s">
        <v>5274</v>
      </c>
      <c r="B2699" s="114" t="s">
        <v>5275</v>
      </c>
      <c r="C2699" s="115" t="s">
        <v>97</v>
      </c>
      <c r="D2699" s="116">
        <v>12.5</v>
      </c>
      <c r="E2699" s="116">
        <v>10.37</v>
      </c>
      <c r="F2699" s="116">
        <v>22.87</v>
      </c>
      <c r="G2699" s="100">
        <f t="shared" si="42"/>
        <v>9</v>
      </c>
    </row>
    <row r="2700" spans="1:7" ht="30" x14ac:dyDescent="0.2">
      <c r="A2700" s="113" t="s">
        <v>5276</v>
      </c>
      <c r="B2700" s="114" t="s">
        <v>5277</v>
      </c>
      <c r="C2700" s="115" t="s">
        <v>97</v>
      </c>
      <c r="D2700" s="116">
        <v>14.92</v>
      </c>
      <c r="E2700" s="116">
        <v>10.37</v>
      </c>
      <c r="F2700" s="116">
        <v>25.29</v>
      </c>
      <c r="G2700" s="100">
        <f t="shared" si="42"/>
        <v>9</v>
      </c>
    </row>
    <row r="2701" spans="1:7" x14ac:dyDescent="0.2">
      <c r="A2701" s="113" t="s">
        <v>5278</v>
      </c>
      <c r="B2701" s="114" t="s">
        <v>5279</v>
      </c>
      <c r="C2701" s="115"/>
      <c r="D2701" s="116"/>
      <c r="E2701" s="116"/>
      <c r="F2701" s="116"/>
      <c r="G2701" s="100">
        <f t="shared" si="42"/>
        <v>5</v>
      </c>
    </row>
    <row r="2702" spans="1:7" x14ac:dyDescent="0.2">
      <c r="A2702" s="113" t="s">
        <v>5280</v>
      </c>
      <c r="B2702" s="114" t="s">
        <v>5281</v>
      </c>
      <c r="C2702" s="115" t="s">
        <v>97</v>
      </c>
      <c r="D2702" s="116">
        <v>5.69</v>
      </c>
      <c r="E2702" s="116">
        <v>10.37</v>
      </c>
      <c r="F2702" s="116">
        <v>16.059999999999999</v>
      </c>
      <c r="G2702" s="100">
        <f t="shared" si="42"/>
        <v>9</v>
      </c>
    </row>
    <row r="2703" spans="1:7" x14ac:dyDescent="0.2">
      <c r="A2703" s="113" t="s">
        <v>5282</v>
      </c>
      <c r="B2703" s="114" t="s">
        <v>5283</v>
      </c>
      <c r="C2703" s="115" t="s">
        <v>97</v>
      </c>
      <c r="D2703" s="116">
        <v>15.31</v>
      </c>
      <c r="E2703" s="116">
        <v>10.37</v>
      </c>
      <c r="F2703" s="116">
        <v>25.68</v>
      </c>
      <c r="G2703" s="100">
        <f t="shared" si="42"/>
        <v>9</v>
      </c>
    </row>
    <row r="2704" spans="1:7" x14ac:dyDescent="0.2">
      <c r="A2704" s="113" t="s">
        <v>5284</v>
      </c>
      <c r="B2704" s="114" t="s">
        <v>5285</v>
      </c>
      <c r="C2704" s="115" t="s">
        <v>97</v>
      </c>
      <c r="D2704" s="116">
        <v>5.33</v>
      </c>
      <c r="E2704" s="116">
        <v>10.37</v>
      </c>
      <c r="F2704" s="116">
        <v>15.7</v>
      </c>
      <c r="G2704" s="100">
        <f t="shared" si="42"/>
        <v>9</v>
      </c>
    </row>
    <row r="2705" spans="1:7" x14ac:dyDescent="0.2">
      <c r="A2705" s="113" t="s">
        <v>5286</v>
      </c>
      <c r="B2705" s="114" t="s">
        <v>5287</v>
      </c>
      <c r="C2705" s="115" t="s">
        <v>97</v>
      </c>
      <c r="D2705" s="116">
        <v>7.87</v>
      </c>
      <c r="E2705" s="116">
        <v>10.37</v>
      </c>
      <c r="F2705" s="116">
        <v>18.239999999999998</v>
      </c>
      <c r="G2705" s="100">
        <f t="shared" si="42"/>
        <v>9</v>
      </c>
    </row>
    <row r="2706" spans="1:7" ht="30" x14ac:dyDescent="0.2">
      <c r="A2706" s="113" t="s">
        <v>5288</v>
      </c>
      <c r="B2706" s="114" t="s">
        <v>5289</v>
      </c>
      <c r="C2706" s="115" t="s">
        <v>97</v>
      </c>
      <c r="D2706" s="116">
        <v>13.56</v>
      </c>
      <c r="E2706" s="116">
        <v>10.37</v>
      </c>
      <c r="F2706" s="116">
        <v>23.93</v>
      </c>
      <c r="G2706" s="100">
        <f t="shared" si="42"/>
        <v>9</v>
      </c>
    </row>
    <row r="2707" spans="1:7" ht="30" x14ac:dyDescent="0.2">
      <c r="A2707" s="113" t="s">
        <v>5290</v>
      </c>
      <c r="B2707" s="114" t="s">
        <v>5291</v>
      </c>
      <c r="C2707" s="115" t="s">
        <v>97</v>
      </c>
      <c r="D2707" s="116">
        <v>16.399999999999999</v>
      </c>
      <c r="E2707" s="116">
        <v>10.37</v>
      </c>
      <c r="F2707" s="116">
        <v>26.77</v>
      </c>
      <c r="G2707" s="100">
        <f t="shared" si="42"/>
        <v>9</v>
      </c>
    </row>
    <row r="2708" spans="1:7" x14ac:dyDescent="0.2">
      <c r="A2708" s="113" t="s">
        <v>5292</v>
      </c>
      <c r="B2708" s="114" t="s">
        <v>5293</v>
      </c>
      <c r="C2708" s="115"/>
      <c r="D2708" s="116"/>
      <c r="E2708" s="116"/>
      <c r="F2708" s="116"/>
      <c r="G2708" s="100">
        <f t="shared" si="42"/>
        <v>5</v>
      </c>
    </row>
    <row r="2709" spans="1:7" ht="30" x14ac:dyDescent="0.2">
      <c r="A2709" s="113" t="s">
        <v>5294</v>
      </c>
      <c r="B2709" s="114" t="s">
        <v>5295</v>
      </c>
      <c r="C2709" s="115" t="s">
        <v>97</v>
      </c>
      <c r="D2709" s="116">
        <v>14.1</v>
      </c>
      <c r="E2709" s="116">
        <v>10.37</v>
      </c>
      <c r="F2709" s="116">
        <v>24.47</v>
      </c>
      <c r="G2709" s="100">
        <f t="shared" si="42"/>
        <v>9</v>
      </c>
    </row>
    <row r="2710" spans="1:7" ht="30" x14ac:dyDescent="0.2">
      <c r="A2710" s="113" t="s">
        <v>5296</v>
      </c>
      <c r="B2710" s="114" t="s">
        <v>5297</v>
      </c>
      <c r="C2710" s="115" t="s">
        <v>97</v>
      </c>
      <c r="D2710" s="116">
        <v>14.52</v>
      </c>
      <c r="E2710" s="116">
        <v>10.37</v>
      </c>
      <c r="F2710" s="116">
        <v>24.89</v>
      </c>
      <c r="G2710" s="100">
        <f t="shared" si="42"/>
        <v>9</v>
      </c>
    </row>
    <row r="2711" spans="1:7" ht="30" x14ac:dyDescent="0.2">
      <c r="A2711" s="113" t="s">
        <v>5298</v>
      </c>
      <c r="B2711" s="114" t="s">
        <v>5299</v>
      </c>
      <c r="C2711" s="115" t="s">
        <v>97</v>
      </c>
      <c r="D2711" s="116">
        <v>12.98</v>
      </c>
      <c r="E2711" s="116">
        <v>10.37</v>
      </c>
      <c r="F2711" s="116">
        <v>23.35</v>
      </c>
      <c r="G2711" s="100">
        <f t="shared" si="42"/>
        <v>9</v>
      </c>
    </row>
    <row r="2712" spans="1:7" ht="30" x14ac:dyDescent="0.2">
      <c r="A2712" s="113" t="s">
        <v>5300</v>
      </c>
      <c r="B2712" s="114" t="s">
        <v>5301</v>
      </c>
      <c r="C2712" s="115" t="s">
        <v>97</v>
      </c>
      <c r="D2712" s="116">
        <v>20.59</v>
      </c>
      <c r="E2712" s="116">
        <v>10.37</v>
      </c>
      <c r="F2712" s="116">
        <v>30.96</v>
      </c>
      <c r="G2712" s="100">
        <f t="shared" si="42"/>
        <v>9</v>
      </c>
    </row>
    <row r="2713" spans="1:7" x14ac:dyDescent="0.2">
      <c r="A2713" s="113" t="s">
        <v>5302</v>
      </c>
      <c r="B2713" s="114" t="s">
        <v>5303</v>
      </c>
      <c r="C2713" s="115"/>
      <c r="D2713" s="116"/>
      <c r="E2713" s="116"/>
      <c r="F2713" s="116"/>
      <c r="G2713" s="100">
        <f t="shared" si="42"/>
        <v>5</v>
      </c>
    </row>
    <row r="2714" spans="1:7" x14ac:dyDescent="0.2">
      <c r="A2714" s="113" t="s">
        <v>5304</v>
      </c>
      <c r="B2714" s="114" t="s">
        <v>5305</v>
      </c>
      <c r="C2714" s="115" t="s">
        <v>97</v>
      </c>
      <c r="D2714" s="116">
        <v>13.8</v>
      </c>
      <c r="E2714" s="116">
        <v>10.37</v>
      </c>
      <c r="F2714" s="116">
        <v>24.17</v>
      </c>
      <c r="G2714" s="100">
        <f t="shared" si="42"/>
        <v>9</v>
      </c>
    </row>
    <row r="2715" spans="1:7" x14ac:dyDescent="0.2">
      <c r="A2715" s="113" t="s">
        <v>5306</v>
      </c>
      <c r="B2715" s="114" t="s">
        <v>5307</v>
      </c>
      <c r="C2715" s="115" t="s">
        <v>97</v>
      </c>
      <c r="D2715" s="116">
        <v>12.58</v>
      </c>
      <c r="E2715" s="116">
        <v>10.37</v>
      </c>
      <c r="F2715" s="116">
        <v>22.95</v>
      </c>
      <c r="G2715" s="100">
        <f t="shared" si="42"/>
        <v>9</v>
      </c>
    </row>
    <row r="2716" spans="1:7" x14ac:dyDescent="0.2">
      <c r="A2716" s="113" t="s">
        <v>5308</v>
      </c>
      <c r="B2716" s="114" t="s">
        <v>5309</v>
      </c>
      <c r="C2716" s="115" t="s">
        <v>97</v>
      </c>
      <c r="D2716" s="116">
        <v>80.790000000000006</v>
      </c>
      <c r="E2716" s="116">
        <v>10.37</v>
      </c>
      <c r="F2716" s="116">
        <v>91.16</v>
      </c>
      <c r="G2716" s="100">
        <f t="shared" si="42"/>
        <v>9</v>
      </c>
    </row>
    <row r="2717" spans="1:7" x14ac:dyDescent="0.2">
      <c r="A2717" s="113" t="s">
        <v>5310</v>
      </c>
      <c r="B2717" s="114" t="s">
        <v>5311</v>
      </c>
      <c r="C2717" s="115" t="s">
        <v>97</v>
      </c>
      <c r="D2717" s="116">
        <v>190.56</v>
      </c>
      <c r="E2717" s="116">
        <v>12.44</v>
      </c>
      <c r="F2717" s="116">
        <v>203</v>
      </c>
      <c r="G2717" s="100">
        <f t="shared" si="42"/>
        <v>9</v>
      </c>
    </row>
    <row r="2718" spans="1:7" x14ac:dyDescent="0.2">
      <c r="A2718" s="113" t="s">
        <v>5312</v>
      </c>
      <c r="B2718" s="114" t="s">
        <v>5313</v>
      </c>
      <c r="C2718" s="115" t="s">
        <v>205</v>
      </c>
      <c r="D2718" s="116">
        <v>86.47</v>
      </c>
      <c r="E2718" s="116">
        <v>12.44</v>
      </c>
      <c r="F2718" s="116">
        <v>98.91</v>
      </c>
      <c r="G2718" s="100">
        <f t="shared" si="42"/>
        <v>9</v>
      </c>
    </row>
    <row r="2719" spans="1:7" x14ac:dyDescent="0.2">
      <c r="A2719" s="113" t="s">
        <v>5314</v>
      </c>
      <c r="B2719" s="114" t="s">
        <v>5315</v>
      </c>
      <c r="C2719" s="115" t="s">
        <v>97</v>
      </c>
      <c r="D2719" s="116">
        <v>18.149999999999999</v>
      </c>
      <c r="E2719" s="116">
        <v>10.37</v>
      </c>
      <c r="F2719" s="116">
        <v>28.52</v>
      </c>
      <c r="G2719" s="100">
        <f t="shared" si="42"/>
        <v>9</v>
      </c>
    </row>
    <row r="2720" spans="1:7" x14ac:dyDescent="0.2">
      <c r="A2720" s="113" t="s">
        <v>5316</v>
      </c>
      <c r="B2720" s="114" t="s">
        <v>5317</v>
      </c>
      <c r="C2720" s="115" t="s">
        <v>97</v>
      </c>
      <c r="D2720" s="116">
        <v>39.47</v>
      </c>
      <c r="E2720" s="116">
        <v>10.37</v>
      </c>
      <c r="F2720" s="116">
        <v>49.84</v>
      </c>
      <c r="G2720" s="100">
        <f t="shared" si="42"/>
        <v>9</v>
      </c>
    </row>
    <row r="2721" spans="1:7" x14ac:dyDescent="0.2">
      <c r="A2721" s="113" t="s">
        <v>5318</v>
      </c>
      <c r="B2721" s="114" t="s">
        <v>5319</v>
      </c>
      <c r="C2721" s="115"/>
      <c r="D2721" s="116"/>
      <c r="E2721" s="116"/>
      <c r="F2721" s="116"/>
      <c r="G2721" s="100">
        <f t="shared" si="42"/>
        <v>5</v>
      </c>
    </row>
    <row r="2722" spans="1:7" x14ac:dyDescent="0.2">
      <c r="A2722" s="113" t="s">
        <v>5320</v>
      </c>
      <c r="B2722" s="114" t="s">
        <v>5321</v>
      </c>
      <c r="C2722" s="115" t="s">
        <v>97</v>
      </c>
      <c r="D2722" s="116">
        <v>42.23</v>
      </c>
      <c r="E2722" s="116">
        <v>10.37</v>
      </c>
      <c r="F2722" s="116">
        <v>52.6</v>
      </c>
      <c r="G2722" s="100">
        <f t="shared" si="42"/>
        <v>9</v>
      </c>
    </row>
    <row r="2723" spans="1:7" ht="30" x14ac:dyDescent="0.2">
      <c r="A2723" s="113" t="s">
        <v>5322</v>
      </c>
      <c r="B2723" s="114" t="s">
        <v>5323</v>
      </c>
      <c r="C2723" s="115" t="s">
        <v>97</v>
      </c>
      <c r="D2723" s="116">
        <v>17.88</v>
      </c>
      <c r="E2723" s="116">
        <v>10.37</v>
      </c>
      <c r="F2723" s="116">
        <v>28.25</v>
      </c>
      <c r="G2723" s="100">
        <f t="shared" si="42"/>
        <v>9</v>
      </c>
    </row>
    <row r="2724" spans="1:7" x14ac:dyDescent="0.2">
      <c r="A2724" s="113" t="s">
        <v>5324</v>
      </c>
      <c r="B2724" s="114" t="s">
        <v>5325</v>
      </c>
      <c r="C2724" s="115" t="s">
        <v>97</v>
      </c>
      <c r="D2724" s="116">
        <v>81.64</v>
      </c>
      <c r="E2724" s="116">
        <v>10.37</v>
      </c>
      <c r="F2724" s="116">
        <v>92.01</v>
      </c>
      <c r="G2724" s="100">
        <f t="shared" si="42"/>
        <v>9</v>
      </c>
    </row>
    <row r="2725" spans="1:7" x14ac:dyDescent="0.2">
      <c r="A2725" s="113" t="s">
        <v>5326</v>
      </c>
      <c r="B2725" s="114" t="s">
        <v>5327</v>
      </c>
      <c r="C2725" s="115" t="s">
        <v>97</v>
      </c>
      <c r="D2725" s="116">
        <v>63.18</v>
      </c>
      <c r="E2725" s="116">
        <v>10.37</v>
      </c>
      <c r="F2725" s="116">
        <v>73.55</v>
      </c>
      <c r="G2725" s="100">
        <f t="shared" si="42"/>
        <v>9</v>
      </c>
    </row>
    <row r="2726" spans="1:7" x14ac:dyDescent="0.2">
      <c r="A2726" s="113" t="s">
        <v>5328</v>
      </c>
      <c r="B2726" s="114" t="s">
        <v>5329</v>
      </c>
      <c r="C2726" s="115" t="s">
        <v>97</v>
      </c>
      <c r="D2726" s="116">
        <v>131.97</v>
      </c>
      <c r="E2726" s="116">
        <v>10.37</v>
      </c>
      <c r="F2726" s="116">
        <v>142.34</v>
      </c>
      <c r="G2726" s="100">
        <f t="shared" si="42"/>
        <v>9</v>
      </c>
    </row>
    <row r="2727" spans="1:7" x14ac:dyDescent="0.2">
      <c r="A2727" s="113" t="s">
        <v>5330</v>
      </c>
      <c r="B2727" s="114" t="s">
        <v>5331</v>
      </c>
      <c r="C2727" s="115" t="s">
        <v>97</v>
      </c>
      <c r="D2727" s="116">
        <v>19.32</v>
      </c>
      <c r="E2727" s="116">
        <v>41.47</v>
      </c>
      <c r="F2727" s="116">
        <v>60.79</v>
      </c>
      <c r="G2727" s="100">
        <f t="shared" si="42"/>
        <v>9</v>
      </c>
    </row>
    <row r="2728" spans="1:7" x14ac:dyDescent="0.2">
      <c r="A2728" s="113" t="s">
        <v>5332</v>
      </c>
      <c r="B2728" s="114" t="s">
        <v>5333</v>
      </c>
      <c r="C2728" s="115" t="s">
        <v>97</v>
      </c>
      <c r="D2728" s="116">
        <v>22</v>
      </c>
      <c r="E2728" s="116">
        <v>4.1500000000000004</v>
      </c>
      <c r="F2728" s="116">
        <v>26.15</v>
      </c>
      <c r="G2728" s="100">
        <f t="shared" si="42"/>
        <v>9</v>
      </c>
    </row>
    <row r="2729" spans="1:7" ht="30" x14ac:dyDescent="0.2">
      <c r="A2729" s="113" t="s">
        <v>5334</v>
      </c>
      <c r="B2729" s="114" t="s">
        <v>5335</v>
      </c>
      <c r="C2729" s="115" t="s">
        <v>97</v>
      </c>
      <c r="D2729" s="116">
        <v>28.62</v>
      </c>
      <c r="E2729" s="116">
        <v>4.1500000000000004</v>
      </c>
      <c r="F2729" s="116">
        <v>32.770000000000003</v>
      </c>
      <c r="G2729" s="100">
        <f t="shared" si="42"/>
        <v>9</v>
      </c>
    </row>
    <row r="2730" spans="1:7" x14ac:dyDescent="0.2">
      <c r="A2730" s="113" t="s">
        <v>5336</v>
      </c>
      <c r="B2730" s="114" t="s">
        <v>5337</v>
      </c>
      <c r="C2730" s="115" t="s">
        <v>97</v>
      </c>
      <c r="D2730" s="116">
        <v>17.82</v>
      </c>
      <c r="E2730" s="116">
        <v>4.1500000000000004</v>
      </c>
      <c r="F2730" s="116">
        <v>21.97</v>
      </c>
      <c r="G2730" s="100">
        <f t="shared" si="42"/>
        <v>9</v>
      </c>
    </row>
    <row r="2731" spans="1:7" x14ac:dyDescent="0.2">
      <c r="A2731" s="113" t="s">
        <v>5338</v>
      </c>
      <c r="B2731" s="114" t="s">
        <v>5339</v>
      </c>
      <c r="C2731" s="115" t="s">
        <v>97</v>
      </c>
      <c r="D2731" s="116">
        <v>5.87</v>
      </c>
      <c r="E2731" s="116">
        <v>4.1500000000000004</v>
      </c>
      <c r="F2731" s="116">
        <v>10.02</v>
      </c>
      <c r="G2731" s="100">
        <f t="shared" si="42"/>
        <v>9</v>
      </c>
    </row>
    <row r="2732" spans="1:7" x14ac:dyDescent="0.2">
      <c r="A2732" s="113" t="s">
        <v>5340</v>
      </c>
      <c r="B2732" s="114" t="s">
        <v>5341</v>
      </c>
      <c r="C2732" s="115" t="s">
        <v>205</v>
      </c>
      <c r="D2732" s="116">
        <v>16.649999999999999</v>
      </c>
      <c r="E2732" s="116">
        <v>16.59</v>
      </c>
      <c r="F2732" s="116">
        <v>33.24</v>
      </c>
      <c r="G2732" s="100">
        <f t="shared" si="42"/>
        <v>9</v>
      </c>
    </row>
    <row r="2733" spans="1:7" x14ac:dyDescent="0.2">
      <c r="A2733" s="113" t="s">
        <v>5342</v>
      </c>
      <c r="B2733" s="114" t="s">
        <v>5343</v>
      </c>
      <c r="C2733" s="115" t="s">
        <v>97</v>
      </c>
      <c r="D2733" s="116">
        <v>20.29</v>
      </c>
      <c r="E2733" s="116">
        <v>10.37</v>
      </c>
      <c r="F2733" s="116">
        <v>30.66</v>
      </c>
      <c r="G2733" s="100">
        <f t="shared" si="42"/>
        <v>9</v>
      </c>
    </row>
    <row r="2734" spans="1:7" x14ac:dyDescent="0.2">
      <c r="A2734" s="113" t="s">
        <v>5344</v>
      </c>
      <c r="B2734" s="114" t="s">
        <v>28482</v>
      </c>
      <c r="C2734" s="115" t="s">
        <v>97</v>
      </c>
      <c r="D2734" s="116">
        <v>240.52</v>
      </c>
      <c r="E2734" s="116">
        <v>20.74</v>
      </c>
      <c r="F2734" s="116">
        <v>261.26</v>
      </c>
      <c r="G2734" s="100">
        <f t="shared" si="42"/>
        <v>9</v>
      </c>
    </row>
    <row r="2735" spans="1:7" x14ac:dyDescent="0.2">
      <c r="A2735" s="113" t="s">
        <v>5345</v>
      </c>
      <c r="B2735" s="114" t="s">
        <v>28483</v>
      </c>
      <c r="C2735" s="115" t="s">
        <v>97</v>
      </c>
      <c r="D2735" s="116">
        <v>135.01</v>
      </c>
      <c r="E2735" s="116">
        <v>20.74</v>
      </c>
      <c r="F2735" s="116">
        <v>155.75</v>
      </c>
      <c r="G2735" s="100">
        <f t="shared" si="42"/>
        <v>9</v>
      </c>
    </row>
    <row r="2736" spans="1:7" x14ac:dyDescent="0.2">
      <c r="A2736" s="113" t="s">
        <v>5346</v>
      </c>
      <c r="B2736" s="114" t="s">
        <v>28484</v>
      </c>
      <c r="C2736" s="115" t="s">
        <v>97</v>
      </c>
      <c r="D2736" s="116">
        <v>162.61000000000001</v>
      </c>
      <c r="E2736" s="116">
        <v>20.74</v>
      </c>
      <c r="F2736" s="116">
        <v>183.35</v>
      </c>
      <c r="G2736" s="100">
        <f t="shared" si="42"/>
        <v>9</v>
      </c>
    </row>
    <row r="2737" spans="1:7" x14ac:dyDescent="0.2">
      <c r="A2737" s="113" t="s">
        <v>5347</v>
      </c>
      <c r="B2737" s="114" t="s">
        <v>28485</v>
      </c>
      <c r="C2737" s="115" t="s">
        <v>97</v>
      </c>
      <c r="D2737" s="116">
        <v>54.19</v>
      </c>
      <c r="E2737" s="116">
        <v>10.37</v>
      </c>
      <c r="F2737" s="116">
        <v>64.56</v>
      </c>
      <c r="G2737" s="100">
        <f t="shared" si="42"/>
        <v>9</v>
      </c>
    </row>
    <row r="2738" spans="1:7" x14ac:dyDescent="0.2">
      <c r="A2738" s="113" t="s">
        <v>5348</v>
      </c>
      <c r="B2738" s="114" t="s">
        <v>5349</v>
      </c>
      <c r="C2738" s="115" t="s">
        <v>97</v>
      </c>
      <c r="D2738" s="116">
        <v>3.5</v>
      </c>
      <c r="E2738" s="116">
        <v>8.2899999999999991</v>
      </c>
      <c r="F2738" s="116">
        <v>11.79</v>
      </c>
      <c r="G2738" s="100">
        <f t="shared" si="42"/>
        <v>9</v>
      </c>
    </row>
    <row r="2739" spans="1:7" x14ac:dyDescent="0.2">
      <c r="A2739" s="113" t="s">
        <v>5350</v>
      </c>
      <c r="B2739" s="114" t="s">
        <v>5351</v>
      </c>
      <c r="C2739" s="115" t="s">
        <v>97</v>
      </c>
      <c r="D2739" s="116">
        <v>11.21</v>
      </c>
      <c r="E2739" s="116">
        <v>10.37</v>
      </c>
      <c r="F2739" s="116">
        <v>21.58</v>
      </c>
      <c r="G2739" s="100">
        <f t="shared" si="42"/>
        <v>9</v>
      </c>
    </row>
    <row r="2740" spans="1:7" ht="30" x14ac:dyDescent="0.2">
      <c r="A2740" s="113" t="s">
        <v>5352</v>
      </c>
      <c r="B2740" s="114" t="s">
        <v>5353</v>
      </c>
      <c r="C2740" s="115" t="s">
        <v>205</v>
      </c>
      <c r="D2740" s="116">
        <v>17.89</v>
      </c>
      <c r="E2740" s="116">
        <v>20.74</v>
      </c>
      <c r="F2740" s="116">
        <v>38.630000000000003</v>
      </c>
      <c r="G2740" s="100">
        <f t="shared" si="42"/>
        <v>9</v>
      </c>
    </row>
    <row r="2741" spans="1:7" x14ac:dyDescent="0.2">
      <c r="A2741" s="113" t="s">
        <v>5354</v>
      </c>
      <c r="B2741" s="114" t="s">
        <v>5355</v>
      </c>
      <c r="C2741" s="115" t="s">
        <v>97</v>
      </c>
      <c r="D2741" s="116">
        <v>11.69</v>
      </c>
      <c r="E2741" s="116">
        <v>10.37</v>
      </c>
      <c r="F2741" s="116">
        <v>22.06</v>
      </c>
      <c r="G2741" s="100">
        <f t="shared" si="42"/>
        <v>9</v>
      </c>
    </row>
    <row r="2742" spans="1:7" ht="30" x14ac:dyDescent="0.2">
      <c r="A2742" s="113" t="s">
        <v>5356</v>
      </c>
      <c r="B2742" s="114" t="s">
        <v>28486</v>
      </c>
      <c r="C2742" s="115" t="s">
        <v>97</v>
      </c>
      <c r="D2742" s="116">
        <v>40.270000000000003</v>
      </c>
      <c r="E2742" s="116">
        <v>8.2899999999999991</v>
      </c>
      <c r="F2742" s="116">
        <v>48.56</v>
      </c>
      <c r="G2742" s="100">
        <f t="shared" si="42"/>
        <v>9</v>
      </c>
    </row>
    <row r="2743" spans="1:7" ht="30" x14ac:dyDescent="0.2">
      <c r="A2743" s="113" t="s">
        <v>5357</v>
      </c>
      <c r="B2743" s="114" t="s">
        <v>5358</v>
      </c>
      <c r="C2743" s="115" t="s">
        <v>97</v>
      </c>
      <c r="D2743" s="116">
        <v>4.91</v>
      </c>
      <c r="E2743" s="116">
        <v>10.37</v>
      </c>
      <c r="F2743" s="116">
        <v>15.28</v>
      </c>
      <c r="G2743" s="100">
        <f t="shared" si="42"/>
        <v>9</v>
      </c>
    </row>
    <row r="2744" spans="1:7" x14ac:dyDescent="0.2">
      <c r="A2744" s="113" t="s">
        <v>5359</v>
      </c>
      <c r="B2744" s="114" t="s">
        <v>5360</v>
      </c>
      <c r="C2744" s="115" t="s">
        <v>97</v>
      </c>
      <c r="D2744" s="116">
        <v>50.72</v>
      </c>
      <c r="E2744" s="116">
        <v>2.0699999999999998</v>
      </c>
      <c r="F2744" s="116">
        <v>52.79</v>
      </c>
      <c r="G2744" s="100">
        <f t="shared" si="42"/>
        <v>9</v>
      </c>
    </row>
    <row r="2745" spans="1:7" ht="30" x14ac:dyDescent="0.2">
      <c r="A2745" s="113" t="s">
        <v>5361</v>
      </c>
      <c r="B2745" s="114" t="s">
        <v>5362</v>
      </c>
      <c r="C2745" s="115" t="s">
        <v>97</v>
      </c>
      <c r="D2745" s="116">
        <v>21.12</v>
      </c>
      <c r="E2745" s="116">
        <v>10.37</v>
      </c>
      <c r="F2745" s="116">
        <v>31.49</v>
      </c>
      <c r="G2745" s="100">
        <f t="shared" si="42"/>
        <v>9</v>
      </c>
    </row>
    <row r="2746" spans="1:7" ht="30" x14ac:dyDescent="0.2">
      <c r="A2746" s="113" t="s">
        <v>5363</v>
      </c>
      <c r="B2746" s="114" t="s">
        <v>5364</v>
      </c>
      <c r="C2746" s="115" t="s">
        <v>97</v>
      </c>
      <c r="D2746" s="116">
        <v>39.700000000000003</v>
      </c>
      <c r="E2746" s="116">
        <v>10.37</v>
      </c>
      <c r="F2746" s="116">
        <v>50.07</v>
      </c>
      <c r="G2746" s="100">
        <f t="shared" si="42"/>
        <v>9</v>
      </c>
    </row>
    <row r="2747" spans="1:7" ht="30" x14ac:dyDescent="0.2">
      <c r="A2747" s="113" t="s">
        <v>5365</v>
      </c>
      <c r="B2747" s="114" t="s">
        <v>5366</v>
      </c>
      <c r="C2747" s="115" t="s">
        <v>97</v>
      </c>
      <c r="D2747" s="116">
        <v>53.78</v>
      </c>
      <c r="E2747" s="116">
        <v>10.37</v>
      </c>
      <c r="F2747" s="116">
        <v>64.150000000000006</v>
      </c>
      <c r="G2747" s="100">
        <f t="shared" si="42"/>
        <v>9</v>
      </c>
    </row>
    <row r="2748" spans="1:7" ht="30" x14ac:dyDescent="0.2">
      <c r="A2748" s="113" t="s">
        <v>5367</v>
      </c>
      <c r="B2748" s="114" t="s">
        <v>5368</v>
      </c>
      <c r="C2748" s="115" t="s">
        <v>205</v>
      </c>
      <c r="D2748" s="116">
        <v>188.12</v>
      </c>
      <c r="E2748" s="116">
        <v>20.74</v>
      </c>
      <c r="F2748" s="116">
        <v>208.86</v>
      </c>
      <c r="G2748" s="100">
        <f t="shared" si="42"/>
        <v>9</v>
      </c>
    </row>
    <row r="2749" spans="1:7" ht="30" x14ac:dyDescent="0.2">
      <c r="A2749" s="113" t="s">
        <v>5369</v>
      </c>
      <c r="B2749" s="114" t="s">
        <v>5370</v>
      </c>
      <c r="C2749" s="115" t="s">
        <v>97</v>
      </c>
      <c r="D2749" s="116">
        <v>607.54999999999995</v>
      </c>
      <c r="E2749" s="116">
        <v>41.47</v>
      </c>
      <c r="F2749" s="116">
        <v>649.02</v>
      </c>
      <c r="G2749" s="100">
        <f t="shared" si="42"/>
        <v>9</v>
      </c>
    </row>
    <row r="2750" spans="1:7" ht="30" x14ac:dyDescent="0.2">
      <c r="A2750" s="113" t="s">
        <v>5371</v>
      </c>
      <c r="B2750" s="114" t="s">
        <v>5372</v>
      </c>
      <c r="C2750" s="115" t="s">
        <v>97</v>
      </c>
      <c r="D2750" s="116">
        <v>409.45</v>
      </c>
      <c r="E2750" s="116">
        <v>41.47</v>
      </c>
      <c r="F2750" s="116">
        <v>450.92</v>
      </c>
      <c r="G2750" s="100">
        <f t="shared" si="42"/>
        <v>9</v>
      </c>
    </row>
    <row r="2751" spans="1:7" x14ac:dyDescent="0.2">
      <c r="A2751" s="113" t="s">
        <v>5373</v>
      </c>
      <c r="B2751" s="114" t="s">
        <v>5374</v>
      </c>
      <c r="C2751" s="115" t="s">
        <v>97</v>
      </c>
      <c r="D2751" s="116">
        <v>1.46</v>
      </c>
      <c r="E2751" s="116">
        <v>1.69</v>
      </c>
      <c r="F2751" s="116">
        <v>3.15</v>
      </c>
      <c r="G2751" s="100">
        <f t="shared" si="42"/>
        <v>9</v>
      </c>
    </row>
    <row r="2752" spans="1:7" ht="30" x14ac:dyDescent="0.2">
      <c r="A2752" s="113" t="s">
        <v>5375</v>
      </c>
      <c r="B2752" s="114" t="s">
        <v>5376</v>
      </c>
      <c r="C2752" s="115" t="s">
        <v>97</v>
      </c>
      <c r="D2752" s="116">
        <v>6.75</v>
      </c>
      <c r="E2752" s="116">
        <v>10.37</v>
      </c>
      <c r="F2752" s="116">
        <v>17.12</v>
      </c>
      <c r="G2752" s="100">
        <f t="shared" si="42"/>
        <v>9</v>
      </c>
    </row>
    <row r="2753" spans="1:7" ht="30" x14ac:dyDescent="0.2">
      <c r="A2753" s="113" t="s">
        <v>5377</v>
      </c>
      <c r="B2753" s="114" t="s">
        <v>5378</v>
      </c>
      <c r="C2753" s="115" t="s">
        <v>205</v>
      </c>
      <c r="D2753" s="116">
        <v>9.64</v>
      </c>
      <c r="E2753" s="116">
        <v>20.74</v>
      </c>
      <c r="F2753" s="116">
        <v>30.38</v>
      </c>
      <c r="G2753" s="100">
        <f t="shared" si="42"/>
        <v>9</v>
      </c>
    </row>
    <row r="2754" spans="1:7" x14ac:dyDescent="0.2">
      <c r="A2754" s="113" t="s">
        <v>5379</v>
      </c>
      <c r="B2754" s="114" t="s">
        <v>5380</v>
      </c>
      <c r="C2754" s="115" t="s">
        <v>97</v>
      </c>
      <c r="D2754" s="116">
        <v>18.73</v>
      </c>
      <c r="E2754" s="116">
        <v>4.1500000000000004</v>
      </c>
      <c r="F2754" s="116">
        <v>22.88</v>
      </c>
      <c r="G2754" s="100">
        <f t="shared" si="42"/>
        <v>9</v>
      </c>
    </row>
    <row r="2755" spans="1:7" ht="30" x14ac:dyDescent="0.2">
      <c r="A2755" s="113" t="s">
        <v>5381</v>
      </c>
      <c r="B2755" s="114" t="s">
        <v>28487</v>
      </c>
      <c r="C2755" s="115" t="s">
        <v>97</v>
      </c>
      <c r="D2755" s="116">
        <v>6.76</v>
      </c>
      <c r="E2755" s="116">
        <v>10.37</v>
      </c>
      <c r="F2755" s="116">
        <v>17.13</v>
      </c>
      <c r="G2755" s="100">
        <f t="shared" si="42"/>
        <v>9</v>
      </c>
    </row>
    <row r="2756" spans="1:7" x14ac:dyDescent="0.2">
      <c r="A2756" s="113" t="s">
        <v>5382</v>
      </c>
      <c r="B2756" s="114" t="s">
        <v>28488</v>
      </c>
      <c r="C2756" s="115" t="s">
        <v>97</v>
      </c>
      <c r="D2756" s="116">
        <v>5.43</v>
      </c>
      <c r="E2756" s="116">
        <v>10.37</v>
      </c>
      <c r="F2756" s="116">
        <v>15.8</v>
      </c>
      <c r="G2756" s="100">
        <f t="shared" si="42"/>
        <v>9</v>
      </c>
    </row>
    <row r="2757" spans="1:7" ht="30" x14ac:dyDescent="0.2">
      <c r="A2757" s="113" t="s">
        <v>5383</v>
      </c>
      <c r="B2757" s="114" t="s">
        <v>5384</v>
      </c>
      <c r="C2757" s="115" t="s">
        <v>205</v>
      </c>
      <c r="D2757" s="116">
        <v>65.459999999999994</v>
      </c>
      <c r="E2757" s="116">
        <v>10.37</v>
      </c>
      <c r="F2757" s="116">
        <v>75.83</v>
      </c>
      <c r="G2757" s="100">
        <f t="shared" si="42"/>
        <v>9</v>
      </c>
    </row>
    <row r="2758" spans="1:7" x14ac:dyDescent="0.2">
      <c r="A2758" s="113" t="s">
        <v>5385</v>
      </c>
      <c r="B2758" s="114" t="s">
        <v>5386</v>
      </c>
      <c r="C2758" s="115" t="s">
        <v>97</v>
      </c>
      <c r="D2758" s="116">
        <v>57.25</v>
      </c>
      <c r="E2758" s="116">
        <v>10.37</v>
      </c>
      <c r="F2758" s="116">
        <v>67.62</v>
      </c>
      <c r="G2758" s="100">
        <f t="shared" si="42"/>
        <v>9</v>
      </c>
    </row>
    <row r="2759" spans="1:7" x14ac:dyDescent="0.2">
      <c r="A2759" s="113" t="s">
        <v>5387</v>
      </c>
      <c r="B2759" s="114" t="s">
        <v>5388</v>
      </c>
      <c r="C2759" s="115" t="s">
        <v>97</v>
      </c>
      <c r="D2759" s="116">
        <v>64.599999999999994</v>
      </c>
      <c r="E2759" s="116">
        <v>10.37</v>
      </c>
      <c r="F2759" s="116">
        <v>74.97</v>
      </c>
      <c r="G2759" s="100">
        <f t="shared" si="42"/>
        <v>9</v>
      </c>
    </row>
    <row r="2760" spans="1:7" x14ac:dyDescent="0.2">
      <c r="A2760" s="113" t="s">
        <v>5389</v>
      </c>
      <c r="B2760" s="114" t="s">
        <v>5390</v>
      </c>
      <c r="C2760" s="115" t="s">
        <v>97</v>
      </c>
      <c r="D2760" s="116">
        <v>6.13</v>
      </c>
      <c r="E2760" s="116">
        <v>10.37</v>
      </c>
      <c r="F2760" s="116">
        <v>16.5</v>
      </c>
      <c r="G2760" s="100">
        <f t="shared" si="42"/>
        <v>9</v>
      </c>
    </row>
    <row r="2761" spans="1:7" x14ac:dyDescent="0.2">
      <c r="A2761" s="113" t="s">
        <v>5391</v>
      </c>
      <c r="B2761" s="114" t="s">
        <v>5392</v>
      </c>
      <c r="C2761" s="115" t="s">
        <v>97</v>
      </c>
      <c r="D2761" s="116">
        <v>8.48</v>
      </c>
      <c r="E2761" s="116">
        <v>10.37</v>
      </c>
      <c r="F2761" s="116">
        <v>18.850000000000001</v>
      </c>
      <c r="G2761" s="100">
        <f t="shared" si="42"/>
        <v>9</v>
      </c>
    </row>
    <row r="2762" spans="1:7" x14ac:dyDescent="0.2">
      <c r="A2762" s="113" t="s">
        <v>5393</v>
      </c>
      <c r="B2762" s="114" t="s">
        <v>5394</v>
      </c>
      <c r="C2762" s="115" t="s">
        <v>97</v>
      </c>
      <c r="D2762" s="116">
        <v>12.83</v>
      </c>
      <c r="E2762" s="116">
        <v>10.37</v>
      </c>
      <c r="F2762" s="116">
        <v>23.2</v>
      </c>
      <c r="G2762" s="100">
        <f t="shared" ref="G2762:G2825" si="43">LEN(A2762)</f>
        <v>9</v>
      </c>
    </row>
    <row r="2763" spans="1:7" x14ac:dyDescent="0.2">
      <c r="A2763" s="113" t="s">
        <v>5395</v>
      </c>
      <c r="B2763" s="114" t="s">
        <v>5396</v>
      </c>
      <c r="C2763" s="115" t="s">
        <v>97</v>
      </c>
      <c r="D2763" s="116">
        <v>20.43</v>
      </c>
      <c r="E2763" s="116">
        <v>10.37</v>
      </c>
      <c r="F2763" s="116">
        <v>30.8</v>
      </c>
      <c r="G2763" s="100">
        <f t="shared" si="43"/>
        <v>9</v>
      </c>
    </row>
    <row r="2764" spans="1:7" ht="30" x14ac:dyDescent="0.2">
      <c r="A2764" s="113" t="s">
        <v>5397</v>
      </c>
      <c r="B2764" s="114" t="s">
        <v>5398</v>
      </c>
      <c r="C2764" s="115" t="s">
        <v>97</v>
      </c>
      <c r="D2764" s="116">
        <v>100.26</v>
      </c>
      <c r="E2764" s="116">
        <v>10.37</v>
      </c>
      <c r="F2764" s="116">
        <v>110.63</v>
      </c>
      <c r="G2764" s="100">
        <f t="shared" si="43"/>
        <v>9</v>
      </c>
    </row>
    <row r="2765" spans="1:7" ht="30" x14ac:dyDescent="0.2">
      <c r="A2765" s="113" t="s">
        <v>5399</v>
      </c>
      <c r="B2765" s="114" t="s">
        <v>5400</v>
      </c>
      <c r="C2765" s="115" t="s">
        <v>149</v>
      </c>
      <c r="D2765" s="116">
        <v>228.56</v>
      </c>
      <c r="E2765" s="116">
        <v>4.22</v>
      </c>
      <c r="F2765" s="116">
        <v>232.78</v>
      </c>
      <c r="G2765" s="100">
        <f t="shared" si="43"/>
        <v>9</v>
      </c>
    </row>
    <row r="2766" spans="1:7" x14ac:dyDescent="0.2">
      <c r="A2766" s="113" t="s">
        <v>5401</v>
      </c>
      <c r="B2766" s="114" t="s">
        <v>5402</v>
      </c>
      <c r="C2766" s="115"/>
      <c r="D2766" s="116"/>
      <c r="E2766" s="116"/>
      <c r="F2766" s="116"/>
      <c r="G2766" s="100">
        <f t="shared" si="43"/>
        <v>5</v>
      </c>
    </row>
    <row r="2767" spans="1:7" ht="30" x14ac:dyDescent="0.2">
      <c r="A2767" s="113" t="s">
        <v>5403</v>
      </c>
      <c r="B2767" s="114" t="s">
        <v>5404</v>
      </c>
      <c r="C2767" s="115" t="s">
        <v>97</v>
      </c>
      <c r="D2767" s="116">
        <v>10.64</v>
      </c>
      <c r="E2767" s="116">
        <v>20.74</v>
      </c>
      <c r="F2767" s="116">
        <v>31.38</v>
      </c>
      <c r="G2767" s="100">
        <f t="shared" si="43"/>
        <v>9</v>
      </c>
    </row>
    <row r="2768" spans="1:7" ht="30" x14ac:dyDescent="0.2">
      <c r="A2768" s="113" t="s">
        <v>5405</v>
      </c>
      <c r="B2768" s="114" t="s">
        <v>5406</v>
      </c>
      <c r="C2768" s="115" t="s">
        <v>97</v>
      </c>
      <c r="D2768" s="116">
        <v>21.11</v>
      </c>
      <c r="E2768" s="116">
        <v>20.74</v>
      </c>
      <c r="F2768" s="116">
        <v>41.85</v>
      </c>
      <c r="G2768" s="100">
        <f t="shared" si="43"/>
        <v>9</v>
      </c>
    </row>
    <row r="2769" spans="1:7" ht="30" x14ac:dyDescent="0.2">
      <c r="A2769" s="113" t="s">
        <v>5407</v>
      </c>
      <c r="B2769" s="114" t="s">
        <v>5408</v>
      </c>
      <c r="C2769" s="115" t="s">
        <v>97</v>
      </c>
      <c r="D2769" s="116">
        <v>21.11</v>
      </c>
      <c r="E2769" s="116">
        <v>20.74</v>
      </c>
      <c r="F2769" s="116">
        <v>41.85</v>
      </c>
      <c r="G2769" s="100">
        <f t="shared" si="43"/>
        <v>9</v>
      </c>
    </row>
    <row r="2770" spans="1:7" ht="30" x14ac:dyDescent="0.2">
      <c r="A2770" s="113" t="s">
        <v>5409</v>
      </c>
      <c r="B2770" s="114" t="s">
        <v>5410</v>
      </c>
      <c r="C2770" s="115" t="s">
        <v>97</v>
      </c>
      <c r="D2770" s="116">
        <v>38.049999999999997</v>
      </c>
      <c r="E2770" s="116">
        <v>20.74</v>
      </c>
      <c r="F2770" s="116">
        <v>58.79</v>
      </c>
      <c r="G2770" s="100">
        <f t="shared" si="43"/>
        <v>9</v>
      </c>
    </row>
    <row r="2771" spans="1:7" ht="30" x14ac:dyDescent="0.2">
      <c r="A2771" s="113" t="s">
        <v>5411</v>
      </c>
      <c r="B2771" s="114" t="s">
        <v>5412</v>
      </c>
      <c r="C2771" s="115" t="s">
        <v>97</v>
      </c>
      <c r="D2771" s="116">
        <v>10.94</v>
      </c>
      <c r="E2771" s="116">
        <v>20.74</v>
      </c>
      <c r="F2771" s="116">
        <v>31.68</v>
      </c>
      <c r="G2771" s="100">
        <f t="shared" si="43"/>
        <v>9</v>
      </c>
    </row>
    <row r="2772" spans="1:7" ht="30" x14ac:dyDescent="0.2">
      <c r="A2772" s="113" t="s">
        <v>5413</v>
      </c>
      <c r="B2772" s="114" t="s">
        <v>5414</v>
      </c>
      <c r="C2772" s="115" t="s">
        <v>97</v>
      </c>
      <c r="D2772" s="116">
        <v>20.95</v>
      </c>
      <c r="E2772" s="116">
        <v>20.74</v>
      </c>
      <c r="F2772" s="116">
        <v>41.69</v>
      </c>
      <c r="G2772" s="100">
        <f t="shared" si="43"/>
        <v>9</v>
      </c>
    </row>
    <row r="2773" spans="1:7" ht="30" x14ac:dyDescent="0.2">
      <c r="A2773" s="113" t="s">
        <v>5415</v>
      </c>
      <c r="B2773" s="114" t="s">
        <v>5416</v>
      </c>
      <c r="C2773" s="115" t="s">
        <v>97</v>
      </c>
      <c r="D2773" s="116">
        <v>10.69</v>
      </c>
      <c r="E2773" s="116">
        <v>20.74</v>
      </c>
      <c r="F2773" s="116">
        <v>31.43</v>
      </c>
      <c r="G2773" s="100">
        <f t="shared" si="43"/>
        <v>9</v>
      </c>
    </row>
    <row r="2774" spans="1:7" ht="30" x14ac:dyDescent="0.2">
      <c r="A2774" s="113" t="s">
        <v>5417</v>
      </c>
      <c r="B2774" s="114" t="s">
        <v>5418</v>
      </c>
      <c r="C2774" s="115" t="s">
        <v>97</v>
      </c>
      <c r="D2774" s="116">
        <v>37.99</v>
      </c>
      <c r="E2774" s="116">
        <v>20.74</v>
      </c>
      <c r="F2774" s="116">
        <v>58.73</v>
      </c>
      <c r="G2774" s="100">
        <f t="shared" si="43"/>
        <v>9</v>
      </c>
    </row>
    <row r="2775" spans="1:7" ht="30" x14ac:dyDescent="0.2">
      <c r="A2775" s="113" t="s">
        <v>5419</v>
      </c>
      <c r="B2775" s="114" t="s">
        <v>5420</v>
      </c>
      <c r="C2775" s="115" t="s">
        <v>97</v>
      </c>
      <c r="D2775" s="116">
        <v>21.08</v>
      </c>
      <c r="E2775" s="116">
        <v>20.74</v>
      </c>
      <c r="F2775" s="116">
        <v>41.82</v>
      </c>
      <c r="G2775" s="100">
        <f t="shared" si="43"/>
        <v>9</v>
      </c>
    </row>
    <row r="2776" spans="1:7" ht="30" x14ac:dyDescent="0.2">
      <c r="A2776" s="113" t="s">
        <v>5421</v>
      </c>
      <c r="B2776" s="114" t="s">
        <v>5422</v>
      </c>
      <c r="C2776" s="115" t="s">
        <v>97</v>
      </c>
      <c r="D2776" s="116">
        <v>37.97</v>
      </c>
      <c r="E2776" s="116">
        <v>20.74</v>
      </c>
      <c r="F2776" s="116">
        <v>58.71</v>
      </c>
      <c r="G2776" s="100">
        <f t="shared" si="43"/>
        <v>9</v>
      </c>
    </row>
    <row r="2777" spans="1:7" ht="30" x14ac:dyDescent="0.2">
      <c r="A2777" s="113" t="s">
        <v>5423</v>
      </c>
      <c r="B2777" s="114" t="s">
        <v>5424</v>
      </c>
      <c r="C2777" s="115" t="s">
        <v>97</v>
      </c>
      <c r="D2777" s="116">
        <v>21.71</v>
      </c>
      <c r="E2777" s="116">
        <v>20.74</v>
      </c>
      <c r="F2777" s="116">
        <v>42.45</v>
      </c>
      <c r="G2777" s="100">
        <f t="shared" si="43"/>
        <v>9</v>
      </c>
    </row>
    <row r="2778" spans="1:7" ht="30" x14ac:dyDescent="0.2">
      <c r="A2778" s="113" t="s">
        <v>5425</v>
      </c>
      <c r="B2778" s="114" t="s">
        <v>5426</v>
      </c>
      <c r="C2778" s="115" t="s">
        <v>97</v>
      </c>
      <c r="D2778" s="116">
        <v>20.399999999999999</v>
      </c>
      <c r="E2778" s="116">
        <v>20.74</v>
      </c>
      <c r="F2778" s="116">
        <v>41.14</v>
      </c>
      <c r="G2778" s="100">
        <f t="shared" si="43"/>
        <v>9</v>
      </c>
    </row>
    <row r="2779" spans="1:7" ht="30" x14ac:dyDescent="0.2">
      <c r="A2779" s="113" t="s">
        <v>5427</v>
      </c>
      <c r="B2779" s="114" t="s">
        <v>5428</v>
      </c>
      <c r="C2779" s="115" t="s">
        <v>97</v>
      </c>
      <c r="D2779" s="116">
        <v>21.01</v>
      </c>
      <c r="E2779" s="116">
        <v>20.74</v>
      </c>
      <c r="F2779" s="116">
        <v>41.75</v>
      </c>
      <c r="G2779" s="100">
        <f t="shared" si="43"/>
        <v>9</v>
      </c>
    </row>
    <row r="2780" spans="1:7" ht="30" x14ac:dyDescent="0.2">
      <c r="A2780" s="113" t="s">
        <v>5429</v>
      </c>
      <c r="B2780" s="114" t="s">
        <v>5430</v>
      </c>
      <c r="C2780" s="115" t="s">
        <v>97</v>
      </c>
      <c r="D2780" s="116">
        <v>10.74</v>
      </c>
      <c r="E2780" s="116">
        <v>20.74</v>
      </c>
      <c r="F2780" s="116">
        <v>31.48</v>
      </c>
      <c r="G2780" s="100">
        <f t="shared" si="43"/>
        <v>9</v>
      </c>
    </row>
    <row r="2781" spans="1:7" ht="30" x14ac:dyDescent="0.2">
      <c r="A2781" s="113" t="s">
        <v>5431</v>
      </c>
      <c r="B2781" s="114" t="s">
        <v>5432</v>
      </c>
      <c r="C2781" s="115" t="s">
        <v>97</v>
      </c>
      <c r="D2781" s="116">
        <v>22.57</v>
      </c>
      <c r="E2781" s="116">
        <v>20.74</v>
      </c>
      <c r="F2781" s="116">
        <v>43.31</v>
      </c>
      <c r="G2781" s="100">
        <f t="shared" si="43"/>
        <v>9</v>
      </c>
    </row>
    <row r="2782" spans="1:7" ht="30" x14ac:dyDescent="0.2">
      <c r="A2782" s="113" t="s">
        <v>5433</v>
      </c>
      <c r="B2782" s="114" t="s">
        <v>5434</v>
      </c>
      <c r="C2782" s="115" t="s">
        <v>97</v>
      </c>
      <c r="D2782" s="116">
        <v>20.87</v>
      </c>
      <c r="E2782" s="116">
        <v>20.74</v>
      </c>
      <c r="F2782" s="116">
        <v>41.61</v>
      </c>
      <c r="G2782" s="100">
        <f t="shared" si="43"/>
        <v>9</v>
      </c>
    </row>
    <row r="2783" spans="1:7" ht="30" x14ac:dyDescent="0.2">
      <c r="A2783" s="113" t="s">
        <v>5435</v>
      </c>
      <c r="B2783" s="114" t="s">
        <v>5436</v>
      </c>
      <c r="C2783" s="115" t="s">
        <v>97</v>
      </c>
      <c r="D2783" s="116">
        <v>20.87</v>
      </c>
      <c r="E2783" s="116">
        <v>20.74</v>
      </c>
      <c r="F2783" s="116">
        <v>41.61</v>
      </c>
      <c r="G2783" s="100">
        <f t="shared" si="43"/>
        <v>9</v>
      </c>
    </row>
    <row r="2784" spans="1:7" ht="30" x14ac:dyDescent="0.2">
      <c r="A2784" s="113" t="s">
        <v>5437</v>
      </c>
      <c r="B2784" s="114" t="s">
        <v>5438</v>
      </c>
      <c r="C2784" s="115" t="s">
        <v>97</v>
      </c>
      <c r="D2784" s="116">
        <v>10.63</v>
      </c>
      <c r="E2784" s="116">
        <v>20.74</v>
      </c>
      <c r="F2784" s="116">
        <v>31.37</v>
      </c>
      <c r="G2784" s="100">
        <f t="shared" si="43"/>
        <v>9</v>
      </c>
    </row>
    <row r="2785" spans="1:7" ht="30" x14ac:dyDescent="0.2">
      <c r="A2785" s="113" t="s">
        <v>5439</v>
      </c>
      <c r="B2785" s="114" t="s">
        <v>5440</v>
      </c>
      <c r="C2785" s="115" t="s">
        <v>97</v>
      </c>
      <c r="D2785" s="116">
        <v>11.04</v>
      </c>
      <c r="E2785" s="116">
        <v>20.74</v>
      </c>
      <c r="F2785" s="116">
        <v>31.78</v>
      </c>
      <c r="G2785" s="100">
        <f t="shared" si="43"/>
        <v>9</v>
      </c>
    </row>
    <row r="2786" spans="1:7" ht="30" x14ac:dyDescent="0.2">
      <c r="A2786" s="113" t="s">
        <v>5441</v>
      </c>
      <c r="B2786" s="114" t="s">
        <v>5442</v>
      </c>
      <c r="C2786" s="115" t="s">
        <v>97</v>
      </c>
      <c r="D2786" s="116">
        <v>21.16</v>
      </c>
      <c r="E2786" s="116">
        <v>20.74</v>
      </c>
      <c r="F2786" s="116">
        <v>41.9</v>
      </c>
      <c r="G2786" s="100">
        <f t="shared" si="43"/>
        <v>9</v>
      </c>
    </row>
    <row r="2787" spans="1:7" x14ac:dyDescent="0.2">
      <c r="A2787" s="113" t="s">
        <v>5443</v>
      </c>
      <c r="B2787" s="114" t="s">
        <v>5444</v>
      </c>
      <c r="C2787" s="115"/>
      <c r="D2787" s="116"/>
      <c r="E2787" s="116"/>
      <c r="F2787" s="116"/>
      <c r="G2787" s="100">
        <f t="shared" si="43"/>
        <v>2</v>
      </c>
    </row>
    <row r="2788" spans="1:7" x14ac:dyDescent="0.2">
      <c r="A2788" s="113" t="s">
        <v>5445</v>
      </c>
      <c r="B2788" s="114" t="s">
        <v>5446</v>
      </c>
      <c r="C2788" s="115"/>
      <c r="D2788" s="116"/>
      <c r="E2788" s="116"/>
      <c r="F2788" s="116"/>
      <c r="G2788" s="100">
        <f t="shared" si="43"/>
        <v>5</v>
      </c>
    </row>
    <row r="2789" spans="1:7" ht="45" x14ac:dyDescent="0.2">
      <c r="A2789" s="113" t="s">
        <v>5447</v>
      </c>
      <c r="B2789" s="114" t="s">
        <v>5448</v>
      </c>
      <c r="C2789" s="115" t="s">
        <v>97</v>
      </c>
      <c r="D2789" s="116">
        <v>1207.56</v>
      </c>
      <c r="E2789" s="116">
        <v>58.34</v>
      </c>
      <c r="F2789" s="116">
        <v>1265.9000000000001</v>
      </c>
      <c r="G2789" s="100">
        <f t="shared" si="43"/>
        <v>9</v>
      </c>
    </row>
    <row r="2790" spans="1:7" ht="45" x14ac:dyDescent="0.2">
      <c r="A2790" s="113" t="s">
        <v>5449</v>
      </c>
      <c r="B2790" s="114" t="s">
        <v>5450</v>
      </c>
      <c r="C2790" s="115" t="s">
        <v>97</v>
      </c>
      <c r="D2790" s="116">
        <v>1508.25</v>
      </c>
      <c r="E2790" s="116">
        <v>58.34</v>
      </c>
      <c r="F2790" s="116">
        <v>1566.59</v>
      </c>
      <c r="G2790" s="100">
        <f t="shared" si="43"/>
        <v>9</v>
      </c>
    </row>
    <row r="2791" spans="1:7" x14ac:dyDescent="0.2">
      <c r="A2791" s="113" t="s">
        <v>5451</v>
      </c>
      <c r="B2791" s="114" t="s">
        <v>5452</v>
      </c>
      <c r="C2791" s="115"/>
      <c r="D2791" s="116"/>
      <c r="E2791" s="116"/>
      <c r="F2791" s="116"/>
      <c r="G2791" s="100">
        <f t="shared" si="43"/>
        <v>5</v>
      </c>
    </row>
    <row r="2792" spans="1:7" x14ac:dyDescent="0.2">
      <c r="A2792" s="113" t="s">
        <v>5453</v>
      </c>
      <c r="B2792" s="114" t="s">
        <v>5454</v>
      </c>
      <c r="C2792" s="115" t="s">
        <v>97</v>
      </c>
      <c r="D2792" s="116">
        <v>9.65</v>
      </c>
      <c r="E2792" s="116">
        <v>20.74</v>
      </c>
      <c r="F2792" s="116">
        <v>30.39</v>
      </c>
      <c r="G2792" s="100">
        <f t="shared" si="43"/>
        <v>9</v>
      </c>
    </row>
    <row r="2793" spans="1:7" x14ac:dyDescent="0.2">
      <c r="A2793" s="113" t="s">
        <v>5455</v>
      </c>
      <c r="B2793" s="114" t="s">
        <v>5456</v>
      </c>
      <c r="C2793" s="115" t="s">
        <v>97</v>
      </c>
      <c r="D2793" s="116">
        <v>673.96</v>
      </c>
      <c r="E2793" s="116">
        <v>39.4</v>
      </c>
      <c r="F2793" s="116">
        <v>713.36</v>
      </c>
      <c r="G2793" s="100">
        <f t="shared" si="43"/>
        <v>9</v>
      </c>
    </row>
    <row r="2794" spans="1:7" x14ac:dyDescent="0.2">
      <c r="A2794" s="113" t="s">
        <v>5457</v>
      </c>
      <c r="B2794" s="114" t="s">
        <v>5458</v>
      </c>
      <c r="C2794" s="115" t="s">
        <v>97</v>
      </c>
      <c r="D2794" s="116">
        <v>433.37</v>
      </c>
      <c r="E2794" s="116">
        <v>33.04</v>
      </c>
      <c r="F2794" s="116">
        <v>466.41</v>
      </c>
      <c r="G2794" s="100">
        <f t="shared" si="43"/>
        <v>9</v>
      </c>
    </row>
    <row r="2795" spans="1:7" x14ac:dyDescent="0.2">
      <c r="A2795" s="113" t="s">
        <v>5459</v>
      </c>
      <c r="B2795" s="114" t="s">
        <v>5460</v>
      </c>
      <c r="C2795" s="115" t="s">
        <v>97</v>
      </c>
      <c r="D2795" s="116">
        <v>165.66</v>
      </c>
      <c r="E2795" s="116">
        <v>20.74</v>
      </c>
      <c r="F2795" s="116">
        <v>186.4</v>
      </c>
      <c r="G2795" s="100">
        <f t="shared" si="43"/>
        <v>9</v>
      </c>
    </row>
    <row r="2796" spans="1:7" x14ac:dyDescent="0.2">
      <c r="A2796" s="113" t="s">
        <v>5461</v>
      </c>
      <c r="B2796" s="114" t="s">
        <v>5462</v>
      </c>
      <c r="C2796" s="115" t="s">
        <v>97</v>
      </c>
      <c r="D2796" s="116">
        <v>13.93</v>
      </c>
      <c r="E2796" s="116">
        <v>24.95</v>
      </c>
      <c r="F2796" s="116">
        <v>38.880000000000003</v>
      </c>
      <c r="G2796" s="100">
        <f t="shared" si="43"/>
        <v>9</v>
      </c>
    </row>
    <row r="2797" spans="1:7" x14ac:dyDescent="0.2">
      <c r="A2797" s="113" t="s">
        <v>5463</v>
      </c>
      <c r="B2797" s="114" t="s">
        <v>5464</v>
      </c>
      <c r="C2797" s="115" t="s">
        <v>97</v>
      </c>
      <c r="D2797" s="116">
        <v>82.22</v>
      </c>
      <c r="E2797" s="116">
        <v>33.04</v>
      </c>
      <c r="F2797" s="116">
        <v>115.26</v>
      </c>
      <c r="G2797" s="100">
        <f t="shared" si="43"/>
        <v>9</v>
      </c>
    </row>
    <row r="2798" spans="1:7" ht="30" x14ac:dyDescent="0.2">
      <c r="A2798" s="113" t="s">
        <v>5465</v>
      </c>
      <c r="B2798" s="114" t="s">
        <v>5466</v>
      </c>
      <c r="C2798" s="115" t="s">
        <v>97</v>
      </c>
      <c r="D2798" s="116">
        <v>2156.9899999999998</v>
      </c>
      <c r="E2798" s="116">
        <v>82.94</v>
      </c>
      <c r="F2798" s="116">
        <v>2239.9299999999998</v>
      </c>
      <c r="G2798" s="100">
        <f t="shared" si="43"/>
        <v>9</v>
      </c>
    </row>
    <row r="2799" spans="1:7" x14ac:dyDescent="0.2">
      <c r="A2799" s="113" t="s">
        <v>5467</v>
      </c>
      <c r="B2799" s="114" t="s">
        <v>5468</v>
      </c>
      <c r="C2799" s="115" t="s">
        <v>97</v>
      </c>
      <c r="D2799" s="116">
        <v>457.33</v>
      </c>
      <c r="E2799" s="116">
        <v>33.04</v>
      </c>
      <c r="F2799" s="116">
        <v>490.37</v>
      </c>
      <c r="G2799" s="100">
        <f t="shared" si="43"/>
        <v>9</v>
      </c>
    </row>
    <row r="2800" spans="1:7" x14ac:dyDescent="0.2">
      <c r="A2800" s="113" t="s">
        <v>5469</v>
      </c>
      <c r="B2800" s="114" t="s">
        <v>5470</v>
      </c>
      <c r="C2800" s="115" t="s">
        <v>97</v>
      </c>
      <c r="D2800" s="116">
        <v>142.49</v>
      </c>
      <c r="E2800" s="116">
        <v>33.04</v>
      </c>
      <c r="F2800" s="116">
        <v>175.53</v>
      </c>
      <c r="G2800" s="100">
        <f t="shared" si="43"/>
        <v>9</v>
      </c>
    </row>
    <row r="2801" spans="1:7" x14ac:dyDescent="0.2">
      <c r="A2801" s="113" t="s">
        <v>5471</v>
      </c>
      <c r="B2801" s="114" t="s">
        <v>5472</v>
      </c>
      <c r="C2801" s="115"/>
      <c r="D2801" s="116"/>
      <c r="E2801" s="116"/>
      <c r="F2801" s="116"/>
      <c r="G2801" s="100">
        <f t="shared" si="43"/>
        <v>5</v>
      </c>
    </row>
    <row r="2802" spans="1:7" x14ac:dyDescent="0.2">
      <c r="A2802" s="113" t="s">
        <v>5473</v>
      </c>
      <c r="B2802" s="114" t="s">
        <v>5474</v>
      </c>
      <c r="C2802" s="115" t="s">
        <v>97</v>
      </c>
      <c r="D2802" s="116">
        <v>18752.939999999999</v>
      </c>
      <c r="E2802" s="116">
        <v>165.88</v>
      </c>
      <c r="F2802" s="116">
        <v>18918.82</v>
      </c>
      <c r="G2802" s="100">
        <f t="shared" si="43"/>
        <v>9</v>
      </c>
    </row>
    <row r="2803" spans="1:7" x14ac:dyDescent="0.2">
      <c r="A2803" s="113" t="s">
        <v>5475</v>
      </c>
      <c r="B2803" s="114" t="s">
        <v>5476</v>
      </c>
      <c r="C2803" s="115" t="s">
        <v>97</v>
      </c>
      <c r="D2803" s="116">
        <v>15493.77</v>
      </c>
      <c r="E2803" s="116">
        <v>186.62</v>
      </c>
      <c r="F2803" s="116">
        <v>15680.39</v>
      </c>
      <c r="G2803" s="100">
        <f t="shared" si="43"/>
        <v>9</v>
      </c>
    </row>
    <row r="2804" spans="1:7" ht="30" x14ac:dyDescent="0.2">
      <c r="A2804" s="113" t="s">
        <v>5477</v>
      </c>
      <c r="B2804" s="114" t="s">
        <v>5478</v>
      </c>
      <c r="C2804" s="115" t="s">
        <v>97</v>
      </c>
      <c r="D2804" s="116">
        <v>500.94</v>
      </c>
      <c r="E2804" s="116">
        <v>207.35</v>
      </c>
      <c r="F2804" s="116">
        <v>708.29</v>
      </c>
      <c r="G2804" s="100">
        <f t="shared" si="43"/>
        <v>9</v>
      </c>
    </row>
    <row r="2805" spans="1:7" ht="30" x14ac:dyDescent="0.2">
      <c r="A2805" s="113" t="s">
        <v>5479</v>
      </c>
      <c r="B2805" s="114" t="s">
        <v>5480</v>
      </c>
      <c r="C2805" s="115" t="s">
        <v>393</v>
      </c>
      <c r="D2805" s="116">
        <v>12532.25</v>
      </c>
      <c r="E2805" s="116">
        <v>4397.28</v>
      </c>
      <c r="F2805" s="116">
        <v>16929.53</v>
      </c>
      <c r="G2805" s="100">
        <f t="shared" si="43"/>
        <v>9</v>
      </c>
    </row>
    <row r="2806" spans="1:7" ht="30" x14ac:dyDescent="0.2">
      <c r="A2806" s="113" t="s">
        <v>5481</v>
      </c>
      <c r="B2806" s="114" t="s">
        <v>5482</v>
      </c>
      <c r="C2806" s="115" t="s">
        <v>393</v>
      </c>
      <c r="D2806" s="116">
        <v>25408.49</v>
      </c>
      <c r="E2806" s="116">
        <v>4946.9399999999996</v>
      </c>
      <c r="F2806" s="116">
        <v>30355.43</v>
      </c>
      <c r="G2806" s="100">
        <f t="shared" si="43"/>
        <v>9</v>
      </c>
    </row>
    <row r="2807" spans="1:7" ht="30" x14ac:dyDescent="0.2">
      <c r="A2807" s="113" t="s">
        <v>5483</v>
      </c>
      <c r="B2807" s="114" t="s">
        <v>5484</v>
      </c>
      <c r="C2807" s="115" t="s">
        <v>393</v>
      </c>
      <c r="D2807" s="116">
        <v>28311.84</v>
      </c>
      <c r="E2807" s="116">
        <v>5817.13</v>
      </c>
      <c r="F2807" s="116">
        <v>34128.97</v>
      </c>
      <c r="G2807" s="100">
        <f t="shared" si="43"/>
        <v>9</v>
      </c>
    </row>
    <row r="2808" spans="1:7" ht="30" x14ac:dyDescent="0.2">
      <c r="A2808" s="113" t="s">
        <v>5485</v>
      </c>
      <c r="B2808" s="114" t="s">
        <v>5486</v>
      </c>
      <c r="C2808" s="115" t="s">
        <v>97</v>
      </c>
      <c r="D2808" s="116">
        <v>1176.1500000000001</v>
      </c>
      <c r="E2808" s="116">
        <v>43.02</v>
      </c>
      <c r="F2808" s="116">
        <v>1219.17</v>
      </c>
      <c r="G2808" s="100">
        <f t="shared" si="43"/>
        <v>9</v>
      </c>
    </row>
    <row r="2809" spans="1:7" ht="30" x14ac:dyDescent="0.2">
      <c r="A2809" s="113" t="s">
        <v>5487</v>
      </c>
      <c r="B2809" s="114" t="s">
        <v>5488</v>
      </c>
      <c r="C2809" s="115" t="s">
        <v>97</v>
      </c>
      <c r="D2809" s="116">
        <v>1666.21</v>
      </c>
      <c r="E2809" s="116">
        <v>53.77</v>
      </c>
      <c r="F2809" s="116">
        <v>1719.98</v>
      </c>
      <c r="G2809" s="100">
        <f t="shared" si="43"/>
        <v>9</v>
      </c>
    </row>
    <row r="2810" spans="1:7" ht="30" x14ac:dyDescent="0.2">
      <c r="A2810" s="113" t="s">
        <v>5489</v>
      </c>
      <c r="B2810" s="114" t="s">
        <v>5490</v>
      </c>
      <c r="C2810" s="115" t="s">
        <v>97</v>
      </c>
      <c r="D2810" s="116">
        <v>2965.53</v>
      </c>
      <c r="E2810" s="116">
        <v>58.34</v>
      </c>
      <c r="F2810" s="116">
        <v>3023.87</v>
      </c>
      <c r="G2810" s="100">
        <f t="shared" si="43"/>
        <v>9</v>
      </c>
    </row>
    <row r="2811" spans="1:7" x14ac:dyDescent="0.2">
      <c r="A2811" s="113" t="s">
        <v>5491</v>
      </c>
      <c r="B2811" s="114" t="s">
        <v>5492</v>
      </c>
      <c r="C2811" s="115"/>
      <c r="D2811" s="116"/>
      <c r="E2811" s="116"/>
      <c r="F2811" s="116"/>
      <c r="G2811" s="100">
        <f t="shared" si="43"/>
        <v>5</v>
      </c>
    </row>
    <row r="2812" spans="1:7" x14ac:dyDescent="0.2">
      <c r="A2812" s="113" t="s">
        <v>5493</v>
      </c>
      <c r="B2812" s="114" t="s">
        <v>5494</v>
      </c>
      <c r="C2812" s="115" t="s">
        <v>97</v>
      </c>
      <c r="D2812" s="116">
        <v>218.4</v>
      </c>
      <c r="E2812" s="116">
        <v>33.04</v>
      </c>
      <c r="F2812" s="116">
        <v>251.44</v>
      </c>
      <c r="G2812" s="100">
        <f t="shared" si="43"/>
        <v>9</v>
      </c>
    </row>
    <row r="2813" spans="1:7" x14ac:dyDescent="0.2">
      <c r="A2813" s="113" t="s">
        <v>5495</v>
      </c>
      <c r="B2813" s="114" t="s">
        <v>5496</v>
      </c>
      <c r="C2813" s="115"/>
      <c r="D2813" s="116"/>
      <c r="E2813" s="116"/>
      <c r="F2813" s="116"/>
      <c r="G2813" s="100">
        <f t="shared" si="43"/>
        <v>5</v>
      </c>
    </row>
    <row r="2814" spans="1:7" x14ac:dyDescent="0.2">
      <c r="A2814" s="113" t="s">
        <v>5497</v>
      </c>
      <c r="B2814" s="114" t="s">
        <v>5498</v>
      </c>
      <c r="C2814" s="115" t="s">
        <v>97</v>
      </c>
      <c r="D2814" s="116">
        <v>391.72</v>
      </c>
      <c r="E2814" s="116">
        <v>41.47</v>
      </c>
      <c r="F2814" s="116">
        <v>433.19</v>
      </c>
      <c r="G2814" s="100">
        <f t="shared" si="43"/>
        <v>9</v>
      </c>
    </row>
    <row r="2815" spans="1:7" ht="30" x14ac:dyDescent="0.2">
      <c r="A2815" s="113" t="s">
        <v>5499</v>
      </c>
      <c r="B2815" s="114" t="s">
        <v>5500</v>
      </c>
      <c r="C2815" s="115" t="s">
        <v>97</v>
      </c>
      <c r="D2815" s="116">
        <v>294.57</v>
      </c>
      <c r="E2815" s="116">
        <v>41.47</v>
      </c>
      <c r="F2815" s="116">
        <v>336.04</v>
      </c>
      <c r="G2815" s="100">
        <f t="shared" si="43"/>
        <v>9</v>
      </c>
    </row>
    <row r="2816" spans="1:7" x14ac:dyDescent="0.2">
      <c r="A2816" s="113" t="s">
        <v>5501</v>
      </c>
      <c r="B2816" s="114" t="s">
        <v>5502</v>
      </c>
      <c r="C2816" s="115"/>
      <c r="D2816" s="116"/>
      <c r="E2816" s="116"/>
      <c r="F2816" s="116"/>
      <c r="G2816" s="100">
        <f t="shared" si="43"/>
        <v>5</v>
      </c>
    </row>
    <row r="2817" spans="1:7" x14ac:dyDescent="0.2">
      <c r="A2817" s="113" t="s">
        <v>5503</v>
      </c>
      <c r="B2817" s="114" t="s">
        <v>5504</v>
      </c>
      <c r="C2817" s="115" t="s">
        <v>97</v>
      </c>
      <c r="D2817" s="116">
        <v>32.68</v>
      </c>
      <c r="E2817" s="116">
        <v>20.74</v>
      </c>
      <c r="F2817" s="116">
        <v>53.42</v>
      </c>
      <c r="G2817" s="100">
        <f t="shared" si="43"/>
        <v>9</v>
      </c>
    </row>
    <row r="2818" spans="1:7" x14ac:dyDescent="0.2">
      <c r="A2818" s="113" t="s">
        <v>5505</v>
      </c>
      <c r="B2818" s="114" t="s">
        <v>5506</v>
      </c>
      <c r="C2818" s="115"/>
      <c r="D2818" s="116"/>
      <c r="E2818" s="116"/>
      <c r="F2818" s="116"/>
      <c r="G2818" s="100">
        <f t="shared" si="43"/>
        <v>5</v>
      </c>
    </row>
    <row r="2819" spans="1:7" ht="30" x14ac:dyDescent="0.2">
      <c r="A2819" s="113" t="s">
        <v>5507</v>
      </c>
      <c r="B2819" s="114" t="s">
        <v>5508</v>
      </c>
      <c r="C2819" s="115" t="s">
        <v>393</v>
      </c>
      <c r="D2819" s="116">
        <v>8959.9</v>
      </c>
      <c r="E2819" s="116">
        <v>337.46</v>
      </c>
      <c r="F2819" s="116">
        <v>9297.36</v>
      </c>
      <c r="G2819" s="100">
        <f t="shared" si="43"/>
        <v>9</v>
      </c>
    </row>
    <row r="2820" spans="1:7" ht="30" x14ac:dyDescent="0.2">
      <c r="A2820" s="113" t="s">
        <v>5509</v>
      </c>
      <c r="B2820" s="114" t="s">
        <v>5510</v>
      </c>
      <c r="C2820" s="115" t="s">
        <v>393</v>
      </c>
      <c r="D2820" s="116">
        <v>7417.4</v>
      </c>
      <c r="E2820" s="116">
        <v>326.88</v>
      </c>
      <c r="F2820" s="116">
        <v>7744.28</v>
      </c>
      <c r="G2820" s="100">
        <f t="shared" si="43"/>
        <v>9</v>
      </c>
    </row>
    <row r="2821" spans="1:7" ht="30" x14ac:dyDescent="0.2">
      <c r="A2821" s="113" t="s">
        <v>5511</v>
      </c>
      <c r="B2821" s="114" t="s">
        <v>5512</v>
      </c>
      <c r="C2821" s="115" t="s">
        <v>393</v>
      </c>
      <c r="D2821" s="116">
        <v>8293.3700000000008</v>
      </c>
      <c r="E2821" s="116">
        <v>337.46</v>
      </c>
      <c r="F2821" s="116">
        <v>8630.83</v>
      </c>
      <c r="G2821" s="100">
        <f t="shared" si="43"/>
        <v>9</v>
      </c>
    </row>
    <row r="2822" spans="1:7" ht="30" x14ac:dyDescent="0.2">
      <c r="A2822" s="113" t="s">
        <v>5513</v>
      </c>
      <c r="B2822" s="114" t="s">
        <v>5514</v>
      </c>
      <c r="C2822" s="115" t="s">
        <v>393</v>
      </c>
      <c r="D2822" s="116">
        <v>12699.88</v>
      </c>
      <c r="E2822" s="116">
        <v>337.46</v>
      </c>
      <c r="F2822" s="116">
        <v>13037.34</v>
      </c>
      <c r="G2822" s="100">
        <f t="shared" si="43"/>
        <v>9</v>
      </c>
    </row>
    <row r="2823" spans="1:7" ht="30" x14ac:dyDescent="0.2">
      <c r="A2823" s="113" t="s">
        <v>5515</v>
      </c>
      <c r="B2823" s="114" t="s">
        <v>5516</v>
      </c>
      <c r="C2823" s="115" t="s">
        <v>393</v>
      </c>
      <c r="D2823" s="116">
        <v>3086.78</v>
      </c>
      <c r="E2823" s="116">
        <v>326.88</v>
      </c>
      <c r="F2823" s="116">
        <v>3413.66</v>
      </c>
      <c r="G2823" s="100">
        <f t="shared" si="43"/>
        <v>9</v>
      </c>
    </row>
    <row r="2824" spans="1:7" ht="30" x14ac:dyDescent="0.2">
      <c r="A2824" s="113" t="s">
        <v>5517</v>
      </c>
      <c r="B2824" s="114" t="s">
        <v>5518</v>
      </c>
      <c r="C2824" s="115" t="s">
        <v>393</v>
      </c>
      <c r="D2824" s="116">
        <v>4356.09</v>
      </c>
      <c r="E2824" s="116">
        <v>326.88</v>
      </c>
      <c r="F2824" s="116">
        <v>4682.97</v>
      </c>
      <c r="G2824" s="100">
        <f t="shared" si="43"/>
        <v>9</v>
      </c>
    </row>
    <row r="2825" spans="1:7" ht="30" x14ac:dyDescent="0.2">
      <c r="A2825" s="113" t="s">
        <v>5519</v>
      </c>
      <c r="B2825" s="114" t="s">
        <v>5520</v>
      </c>
      <c r="C2825" s="115" t="s">
        <v>393</v>
      </c>
      <c r="D2825" s="116">
        <v>6139.55</v>
      </c>
      <c r="E2825" s="116">
        <v>337.46</v>
      </c>
      <c r="F2825" s="116">
        <v>6477.01</v>
      </c>
      <c r="G2825" s="100">
        <f t="shared" si="43"/>
        <v>9</v>
      </c>
    </row>
    <row r="2826" spans="1:7" ht="30" x14ac:dyDescent="0.2">
      <c r="A2826" s="113" t="s">
        <v>5521</v>
      </c>
      <c r="B2826" s="114" t="s">
        <v>5522</v>
      </c>
      <c r="C2826" s="115" t="s">
        <v>393</v>
      </c>
      <c r="D2826" s="116">
        <v>7171.42</v>
      </c>
      <c r="E2826" s="116">
        <v>337.46</v>
      </c>
      <c r="F2826" s="116">
        <v>7508.88</v>
      </c>
      <c r="G2826" s="100">
        <f t="shared" ref="G2826:G2889" si="44">LEN(A2826)</f>
        <v>9</v>
      </c>
    </row>
    <row r="2827" spans="1:7" ht="30" x14ac:dyDescent="0.2">
      <c r="A2827" s="113" t="s">
        <v>5523</v>
      </c>
      <c r="B2827" s="114" t="s">
        <v>5524</v>
      </c>
      <c r="C2827" s="115" t="s">
        <v>393</v>
      </c>
      <c r="D2827" s="116">
        <v>6992.07</v>
      </c>
      <c r="E2827" s="116">
        <v>337.46</v>
      </c>
      <c r="F2827" s="116">
        <v>7329.53</v>
      </c>
      <c r="G2827" s="100">
        <f t="shared" si="44"/>
        <v>9</v>
      </c>
    </row>
    <row r="2828" spans="1:7" ht="30" x14ac:dyDescent="0.2">
      <c r="A2828" s="113" t="s">
        <v>5525</v>
      </c>
      <c r="B2828" s="114" t="s">
        <v>5526</v>
      </c>
      <c r="C2828" s="115" t="s">
        <v>393</v>
      </c>
      <c r="D2828" s="116">
        <v>10582.42</v>
      </c>
      <c r="E2828" s="116">
        <v>337.46</v>
      </c>
      <c r="F2828" s="116">
        <v>10919.88</v>
      </c>
      <c r="G2828" s="100">
        <f t="shared" si="44"/>
        <v>9</v>
      </c>
    </row>
    <row r="2829" spans="1:7" x14ac:dyDescent="0.2">
      <c r="A2829" s="113" t="s">
        <v>5527</v>
      </c>
      <c r="B2829" s="114" t="s">
        <v>5528</v>
      </c>
      <c r="C2829" s="115"/>
      <c r="D2829" s="116"/>
      <c r="E2829" s="116"/>
      <c r="F2829" s="116"/>
      <c r="G2829" s="100">
        <f t="shared" si="44"/>
        <v>5</v>
      </c>
    </row>
    <row r="2830" spans="1:7" ht="30" x14ac:dyDescent="0.2">
      <c r="A2830" s="113" t="s">
        <v>5529</v>
      </c>
      <c r="B2830" s="114" t="s">
        <v>5530</v>
      </c>
      <c r="C2830" s="115" t="s">
        <v>97</v>
      </c>
      <c r="D2830" s="116">
        <v>37321.75</v>
      </c>
      <c r="E2830" s="116">
        <v>764</v>
      </c>
      <c r="F2830" s="116">
        <v>38085.75</v>
      </c>
      <c r="G2830" s="100">
        <f t="shared" si="44"/>
        <v>9</v>
      </c>
    </row>
    <row r="2831" spans="1:7" ht="30" x14ac:dyDescent="0.2">
      <c r="A2831" s="113" t="s">
        <v>5531</v>
      </c>
      <c r="B2831" s="114" t="s">
        <v>5532</v>
      </c>
      <c r="C2831" s="115" t="s">
        <v>97</v>
      </c>
      <c r="D2831" s="116">
        <v>43142.27</v>
      </c>
      <c r="E2831" s="116">
        <v>764</v>
      </c>
      <c r="F2831" s="116">
        <v>43906.27</v>
      </c>
      <c r="G2831" s="100">
        <f t="shared" si="44"/>
        <v>9</v>
      </c>
    </row>
    <row r="2832" spans="1:7" ht="30" x14ac:dyDescent="0.2">
      <c r="A2832" s="113" t="s">
        <v>5533</v>
      </c>
      <c r="B2832" s="114" t="s">
        <v>5534</v>
      </c>
      <c r="C2832" s="115" t="s">
        <v>97</v>
      </c>
      <c r="D2832" s="116">
        <v>49847.73</v>
      </c>
      <c r="E2832" s="116">
        <v>764</v>
      </c>
      <c r="F2832" s="116">
        <v>50611.73</v>
      </c>
      <c r="G2832" s="100">
        <f t="shared" si="44"/>
        <v>9</v>
      </c>
    </row>
    <row r="2833" spans="1:7" ht="30" x14ac:dyDescent="0.2">
      <c r="A2833" s="113" t="s">
        <v>5535</v>
      </c>
      <c r="B2833" s="114" t="s">
        <v>5536</v>
      </c>
      <c r="C2833" s="115" t="s">
        <v>97</v>
      </c>
      <c r="D2833" s="116">
        <v>55549.65</v>
      </c>
      <c r="E2833" s="116">
        <v>764</v>
      </c>
      <c r="F2833" s="116">
        <v>56313.65</v>
      </c>
      <c r="G2833" s="100">
        <f t="shared" si="44"/>
        <v>9</v>
      </c>
    </row>
    <row r="2834" spans="1:7" ht="30" x14ac:dyDescent="0.2">
      <c r="A2834" s="113" t="s">
        <v>5537</v>
      </c>
      <c r="B2834" s="114" t="s">
        <v>5538</v>
      </c>
      <c r="C2834" s="115" t="s">
        <v>97</v>
      </c>
      <c r="D2834" s="116">
        <v>3588.5</v>
      </c>
      <c r="E2834" s="116">
        <v>668.5</v>
      </c>
      <c r="F2834" s="116">
        <v>4257</v>
      </c>
      <c r="G2834" s="100">
        <f t="shared" si="44"/>
        <v>9</v>
      </c>
    </row>
    <row r="2835" spans="1:7" ht="30" x14ac:dyDescent="0.2">
      <c r="A2835" s="113" t="s">
        <v>5539</v>
      </c>
      <c r="B2835" s="114" t="s">
        <v>5540</v>
      </c>
      <c r="C2835" s="115" t="s">
        <v>97</v>
      </c>
      <c r="D2835" s="116">
        <v>4639.3</v>
      </c>
      <c r="E2835" s="116">
        <v>668.5</v>
      </c>
      <c r="F2835" s="116">
        <v>5307.8</v>
      </c>
      <c r="G2835" s="100">
        <f t="shared" si="44"/>
        <v>9</v>
      </c>
    </row>
    <row r="2836" spans="1:7" ht="30" x14ac:dyDescent="0.2">
      <c r="A2836" s="113" t="s">
        <v>5541</v>
      </c>
      <c r="B2836" s="114" t="s">
        <v>5542</v>
      </c>
      <c r="C2836" s="115" t="s">
        <v>97</v>
      </c>
      <c r="D2836" s="116">
        <v>6238.02</v>
      </c>
      <c r="E2836" s="116">
        <v>668.5</v>
      </c>
      <c r="F2836" s="116">
        <v>6906.52</v>
      </c>
      <c r="G2836" s="100">
        <f t="shared" si="44"/>
        <v>9</v>
      </c>
    </row>
    <row r="2837" spans="1:7" ht="30" x14ac:dyDescent="0.2">
      <c r="A2837" s="113" t="s">
        <v>5543</v>
      </c>
      <c r="B2837" s="114" t="s">
        <v>5544</v>
      </c>
      <c r="C2837" s="115" t="s">
        <v>97</v>
      </c>
      <c r="D2837" s="116">
        <v>3994.81</v>
      </c>
      <c r="E2837" s="116">
        <v>668.5</v>
      </c>
      <c r="F2837" s="116">
        <v>4663.3100000000004</v>
      </c>
      <c r="G2837" s="100">
        <f t="shared" si="44"/>
        <v>9</v>
      </c>
    </row>
    <row r="2838" spans="1:7" ht="30" x14ac:dyDescent="0.2">
      <c r="A2838" s="113" t="s">
        <v>5545</v>
      </c>
      <c r="B2838" s="114" t="s">
        <v>5546</v>
      </c>
      <c r="C2838" s="115" t="s">
        <v>97</v>
      </c>
      <c r="D2838" s="116">
        <v>4599.8900000000003</v>
      </c>
      <c r="E2838" s="116">
        <v>668.5</v>
      </c>
      <c r="F2838" s="116">
        <v>5268.39</v>
      </c>
      <c r="G2838" s="100">
        <f t="shared" si="44"/>
        <v>9</v>
      </c>
    </row>
    <row r="2839" spans="1:7" ht="30" x14ac:dyDescent="0.2">
      <c r="A2839" s="113" t="s">
        <v>5547</v>
      </c>
      <c r="B2839" s="114" t="s">
        <v>5548</v>
      </c>
      <c r="C2839" s="115" t="s">
        <v>97</v>
      </c>
      <c r="D2839" s="116">
        <v>5461.22</v>
      </c>
      <c r="E2839" s="116">
        <v>668.5</v>
      </c>
      <c r="F2839" s="116">
        <v>6129.72</v>
      </c>
      <c r="G2839" s="100">
        <f t="shared" si="44"/>
        <v>9</v>
      </c>
    </row>
    <row r="2840" spans="1:7" ht="30" x14ac:dyDescent="0.2">
      <c r="A2840" s="113" t="s">
        <v>5549</v>
      </c>
      <c r="B2840" s="114" t="s">
        <v>5550</v>
      </c>
      <c r="C2840" s="115" t="s">
        <v>97</v>
      </c>
      <c r="D2840" s="116">
        <v>6325.31</v>
      </c>
      <c r="E2840" s="116">
        <v>668.5</v>
      </c>
      <c r="F2840" s="116">
        <v>6993.81</v>
      </c>
      <c r="G2840" s="100">
        <f t="shared" si="44"/>
        <v>9</v>
      </c>
    </row>
    <row r="2841" spans="1:7" ht="30" x14ac:dyDescent="0.2">
      <c r="A2841" s="113" t="s">
        <v>5551</v>
      </c>
      <c r="B2841" s="114" t="s">
        <v>5552</v>
      </c>
      <c r="C2841" s="115" t="s">
        <v>97</v>
      </c>
      <c r="D2841" s="116">
        <v>3686.87</v>
      </c>
      <c r="E2841" s="116">
        <v>668.5</v>
      </c>
      <c r="F2841" s="116">
        <v>4355.37</v>
      </c>
      <c r="G2841" s="100">
        <f t="shared" si="44"/>
        <v>9</v>
      </c>
    </row>
    <row r="2842" spans="1:7" ht="30" x14ac:dyDescent="0.2">
      <c r="A2842" s="113" t="s">
        <v>5553</v>
      </c>
      <c r="B2842" s="114" t="s">
        <v>5554</v>
      </c>
      <c r="C2842" s="115" t="s">
        <v>97</v>
      </c>
      <c r="D2842" s="116">
        <v>4188.75</v>
      </c>
      <c r="E2842" s="116">
        <v>668.5</v>
      </c>
      <c r="F2842" s="116">
        <v>4857.25</v>
      </c>
      <c r="G2842" s="100">
        <f t="shared" si="44"/>
        <v>9</v>
      </c>
    </row>
    <row r="2843" spans="1:7" ht="30" x14ac:dyDescent="0.2">
      <c r="A2843" s="113" t="s">
        <v>5555</v>
      </c>
      <c r="B2843" s="114" t="s">
        <v>5556</v>
      </c>
      <c r="C2843" s="115" t="s">
        <v>97</v>
      </c>
      <c r="D2843" s="116">
        <v>4546.42</v>
      </c>
      <c r="E2843" s="116">
        <v>668.5</v>
      </c>
      <c r="F2843" s="116">
        <v>5214.92</v>
      </c>
      <c r="G2843" s="100">
        <f t="shared" si="44"/>
        <v>9</v>
      </c>
    </row>
    <row r="2844" spans="1:7" ht="30" x14ac:dyDescent="0.2">
      <c r="A2844" s="113" t="s">
        <v>5557</v>
      </c>
      <c r="B2844" s="114" t="s">
        <v>5558</v>
      </c>
      <c r="C2844" s="115" t="s">
        <v>97</v>
      </c>
      <c r="D2844" s="116">
        <v>4695.5600000000004</v>
      </c>
      <c r="E2844" s="116">
        <v>668.5</v>
      </c>
      <c r="F2844" s="116">
        <v>5364.06</v>
      </c>
      <c r="G2844" s="100">
        <f t="shared" si="44"/>
        <v>9</v>
      </c>
    </row>
    <row r="2845" spans="1:7" x14ac:dyDescent="0.2">
      <c r="A2845" s="113" t="s">
        <v>5559</v>
      </c>
      <c r="B2845" s="114" t="s">
        <v>5560</v>
      </c>
      <c r="C2845" s="115"/>
      <c r="D2845" s="116"/>
      <c r="E2845" s="116"/>
      <c r="F2845" s="116"/>
      <c r="G2845" s="100">
        <f t="shared" si="44"/>
        <v>5</v>
      </c>
    </row>
    <row r="2846" spans="1:7" ht="30" x14ac:dyDescent="0.2">
      <c r="A2846" s="113" t="s">
        <v>5561</v>
      </c>
      <c r="B2846" s="114" t="s">
        <v>5562</v>
      </c>
      <c r="C2846" s="115" t="s">
        <v>97</v>
      </c>
      <c r="D2846" s="116">
        <v>8860.8700000000008</v>
      </c>
      <c r="E2846" s="116">
        <v>233.36</v>
      </c>
      <c r="F2846" s="116">
        <v>9094.23</v>
      </c>
      <c r="G2846" s="100">
        <f t="shared" si="44"/>
        <v>9</v>
      </c>
    </row>
    <row r="2847" spans="1:7" ht="30" x14ac:dyDescent="0.2">
      <c r="A2847" s="113" t="s">
        <v>5563</v>
      </c>
      <c r="B2847" s="114" t="s">
        <v>5564</v>
      </c>
      <c r="C2847" s="115" t="s">
        <v>97</v>
      </c>
      <c r="D2847" s="116">
        <v>15152.77</v>
      </c>
      <c r="E2847" s="116">
        <v>233.36</v>
      </c>
      <c r="F2847" s="116">
        <v>15386.13</v>
      </c>
      <c r="G2847" s="100">
        <f t="shared" si="44"/>
        <v>9</v>
      </c>
    </row>
    <row r="2848" spans="1:7" ht="30" x14ac:dyDescent="0.2">
      <c r="A2848" s="113" t="s">
        <v>5565</v>
      </c>
      <c r="B2848" s="114" t="s">
        <v>5566</v>
      </c>
      <c r="C2848" s="115" t="s">
        <v>97</v>
      </c>
      <c r="D2848" s="116">
        <v>4301.5600000000004</v>
      </c>
      <c r="E2848" s="116">
        <v>233.36</v>
      </c>
      <c r="F2848" s="116">
        <v>4534.92</v>
      </c>
      <c r="G2848" s="100">
        <f t="shared" si="44"/>
        <v>9</v>
      </c>
    </row>
    <row r="2849" spans="1:7" ht="30" x14ac:dyDescent="0.2">
      <c r="A2849" s="113" t="s">
        <v>5567</v>
      </c>
      <c r="B2849" s="114" t="s">
        <v>5568</v>
      </c>
      <c r="C2849" s="115" t="s">
        <v>97</v>
      </c>
      <c r="D2849" s="116">
        <v>2238.09</v>
      </c>
      <c r="E2849" s="116">
        <v>233.36</v>
      </c>
      <c r="F2849" s="116">
        <v>2471.4499999999998</v>
      </c>
      <c r="G2849" s="100">
        <f t="shared" si="44"/>
        <v>9</v>
      </c>
    </row>
    <row r="2850" spans="1:7" ht="30" x14ac:dyDescent="0.2">
      <c r="A2850" s="113" t="s">
        <v>5569</v>
      </c>
      <c r="B2850" s="114" t="s">
        <v>5570</v>
      </c>
      <c r="C2850" s="115" t="s">
        <v>97</v>
      </c>
      <c r="D2850" s="116">
        <v>41852.92</v>
      </c>
      <c r="E2850" s="116">
        <v>233.36</v>
      </c>
      <c r="F2850" s="116">
        <v>42086.28</v>
      </c>
      <c r="G2850" s="100">
        <f t="shared" si="44"/>
        <v>9</v>
      </c>
    </row>
    <row r="2851" spans="1:7" ht="30" x14ac:dyDescent="0.2">
      <c r="A2851" s="113" t="s">
        <v>5571</v>
      </c>
      <c r="B2851" s="114" t="s">
        <v>5572</v>
      </c>
      <c r="C2851" s="115" t="s">
        <v>97</v>
      </c>
      <c r="D2851" s="116">
        <v>2867.43</v>
      </c>
      <c r="E2851" s="116">
        <v>233.36</v>
      </c>
      <c r="F2851" s="116">
        <v>3100.79</v>
      </c>
      <c r="G2851" s="100">
        <f t="shared" si="44"/>
        <v>9</v>
      </c>
    </row>
    <row r="2852" spans="1:7" ht="30" x14ac:dyDescent="0.2">
      <c r="A2852" s="113" t="s">
        <v>5573</v>
      </c>
      <c r="B2852" s="114" t="s">
        <v>5574</v>
      </c>
      <c r="C2852" s="115" t="s">
        <v>97</v>
      </c>
      <c r="D2852" s="116">
        <v>9163.24</v>
      </c>
      <c r="E2852" s="116">
        <v>233.36</v>
      </c>
      <c r="F2852" s="116">
        <v>9396.6</v>
      </c>
      <c r="G2852" s="100">
        <f t="shared" si="44"/>
        <v>9</v>
      </c>
    </row>
    <row r="2853" spans="1:7" ht="30" x14ac:dyDescent="0.2">
      <c r="A2853" s="113" t="s">
        <v>5575</v>
      </c>
      <c r="B2853" s="114" t="s">
        <v>5576</v>
      </c>
      <c r="C2853" s="115" t="s">
        <v>97</v>
      </c>
      <c r="D2853" s="116">
        <v>4127.9399999999996</v>
      </c>
      <c r="E2853" s="116">
        <v>233.36</v>
      </c>
      <c r="F2853" s="116">
        <v>4361.3</v>
      </c>
      <c r="G2853" s="100">
        <f t="shared" si="44"/>
        <v>9</v>
      </c>
    </row>
    <row r="2854" spans="1:7" ht="30" x14ac:dyDescent="0.2">
      <c r="A2854" s="113" t="s">
        <v>5577</v>
      </c>
      <c r="B2854" s="114" t="s">
        <v>5578</v>
      </c>
      <c r="C2854" s="115" t="s">
        <v>97</v>
      </c>
      <c r="D2854" s="116">
        <v>16011.87</v>
      </c>
      <c r="E2854" s="116">
        <v>233.36</v>
      </c>
      <c r="F2854" s="116">
        <v>16245.23</v>
      </c>
      <c r="G2854" s="100">
        <f t="shared" si="44"/>
        <v>9</v>
      </c>
    </row>
    <row r="2855" spans="1:7" ht="30" x14ac:dyDescent="0.2">
      <c r="A2855" s="113" t="s">
        <v>5579</v>
      </c>
      <c r="B2855" s="114" t="s">
        <v>5580</v>
      </c>
      <c r="C2855" s="115" t="s">
        <v>97</v>
      </c>
      <c r="D2855" s="116">
        <v>3685.64</v>
      </c>
      <c r="E2855" s="116">
        <v>233.36</v>
      </c>
      <c r="F2855" s="116">
        <v>3919</v>
      </c>
      <c r="G2855" s="100">
        <f t="shared" si="44"/>
        <v>9</v>
      </c>
    </row>
    <row r="2856" spans="1:7" ht="30" x14ac:dyDescent="0.2">
      <c r="A2856" s="113" t="s">
        <v>5581</v>
      </c>
      <c r="B2856" s="114" t="s">
        <v>5582</v>
      </c>
      <c r="C2856" s="115" t="s">
        <v>97</v>
      </c>
      <c r="D2856" s="116">
        <v>4737.1899999999996</v>
      </c>
      <c r="E2856" s="116">
        <v>233.36</v>
      </c>
      <c r="F2856" s="116">
        <v>4970.55</v>
      </c>
      <c r="G2856" s="100">
        <f t="shared" si="44"/>
        <v>9</v>
      </c>
    </row>
    <row r="2857" spans="1:7" ht="30" x14ac:dyDescent="0.2">
      <c r="A2857" s="113" t="s">
        <v>5583</v>
      </c>
      <c r="B2857" s="114" t="s">
        <v>5584</v>
      </c>
      <c r="C2857" s="115" t="s">
        <v>97</v>
      </c>
      <c r="D2857" s="116">
        <v>5515.11</v>
      </c>
      <c r="E2857" s="116">
        <v>233.36</v>
      </c>
      <c r="F2857" s="116">
        <v>5748.47</v>
      </c>
      <c r="G2857" s="100">
        <f t="shared" si="44"/>
        <v>9</v>
      </c>
    </row>
    <row r="2858" spans="1:7" ht="30" x14ac:dyDescent="0.2">
      <c r="A2858" s="113" t="s">
        <v>5585</v>
      </c>
      <c r="B2858" s="114" t="s">
        <v>5586</v>
      </c>
      <c r="C2858" s="115" t="s">
        <v>97</v>
      </c>
      <c r="D2858" s="116">
        <v>7695.13</v>
      </c>
      <c r="E2858" s="116">
        <v>233.36</v>
      </c>
      <c r="F2858" s="116">
        <v>7928.49</v>
      </c>
      <c r="G2858" s="100">
        <f t="shared" si="44"/>
        <v>9</v>
      </c>
    </row>
    <row r="2859" spans="1:7" ht="30" x14ac:dyDescent="0.2">
      <c r="A2859" s="113" t="s">
        <v>5587</v>
      </c>
      <c r="B2859" s="114" t="s">
        <v>5588</v>
      </c>
      <c r="C2859" s="115" t="s">
        <v>97</v>
      </c>
      <c r="D2859" s="116">
        <v>6003.28</v>
      </c>
      <c r="E2859" s="116">
        <v>233.36</v>
      </c>
      <c r="F2859" s="116">
        <v>6236.64</v>
      </c>
      <c r="G2859" s="100">
        <f t="shared" si="44"/>
        <v>9</v>
      </c>
    </row>
    <row r="2860" spans="1:7" ht="30" x14ac:dyDescent="0.2">
      <c r="A2860" s="113" t="s">
        <v>5589</v>
      </c>
      <c r="B2860" s="114" t="s">
        <v>5590</v>
      </c>
      <c r="C2860" s="115" t="s">
        <v>97</v>
      </c>
      <c r="D2860" s="116">
        <v>1448.72</v>
      </c>
      <c r="E2860" s="116">
        <v>233.36</v>
      </c>
      <c r="F2860" s="116">
        <v>1682.08</v>
      </c>
      <c r="G2860" s="100">
        <f t="shared" si="44"/>
        <v>9</v>
      </c>
    </row>
    <row r="2861" spans="1:7" ht="30" x14ac:dyDescent="0.2">
      <c r="A2861" s="113" t="s">
        <v>5591</v>
      </c>
      <c r="B2861" s="114" t="s">
        <v>5592</v>
      </c>
      <c r="C2861" s="115" t="s">
        <v>97</v>
      </c>
      <c r="D2861" s="116">
        <v>1157.3599999999999</v>
      </c>
      <c r="E2861" s="116">
        <v>233.36</v>
      </c>
      <c r="F2861" s="116">
        <v>1390.72</v>
      </c>
      <c r="G2861" s="100">
        <f t="shared" si="44"/>
        <v>9</v>
      </c>
    </row>
    <row r="2862" spans="1:7" ht="30" x14ac:dyDescent="0.2">
      <c r="A2862" s="113" t="s">
        <v>5593</v>
      </c>
      <c r="B2862" s="114" t="s">
        <v>5594</v>
      </c>
      <c r="C2862" s="115" t="s">
        <v>97</v>
      </c>
      <c r="D2862" s="116">
        <v>15713.16</v>
      </c>
      <c r="E2862" s="116">
        <v>233.36</v>
      </c>
      <c r="F2862" s="116">
        <v>15946.52</v>
      </c>
      <c r="G2862" s="100">
        <f t="shared" si="44"/>
        <v>9</v>
      </c>
    </row>
    <row r="2863" spans="1:7" ht="30" x14ac:dyDescent="0.2">
      <c r="A2863" s="113" t="s">
        <v>5595</v>
      </c>
      <c r="B2863" s="114" t="s">
        <v>5596</v>
      </c>
      <c r="C2863" s="115" t="s">
        <v>97</v>
      </c>
      <c r="D2863" s="116">
        <v>11582.09</v>
      </c>
      <c r="E2863" s="116">
        <v>233.36</v>
      </c>
      <c r="F2863" s="116">
        <v>11815.45</v>
      </c>
      <c r="G2863" s="100">
        <f t="shared" si="44"/>
        <v>9</v>
      </c>
    </row>
    <row r="2864" spans="1:7" ht="30" x14ac:dyDescent="0.2">
      <c r="A2864" s="113" t="s">
        <v>5597</v>
      </c>
      <c r="B2864" s="114" t="s">
        <v>5598</v>
      </c>
      <c r="C2864" s="115" t="s">
        <v>97</v>
      </c>
      <c r="D2864" s="116">
        <v>1443.58</v>
      </c>
      <c r="E2864" s="116">
        <v>233.36</v>
      </c>
      <c r="F2864" s="116">
        <v>1676.94</v>
      </c>
      <c r="G2864" s="100">
        <f t="shared" si="44"/>
        <v>9</v>
      </c>
    </row>
    <row r="2865" spans="1:7" ht="30" x14ac:dyDescent="0.2">
      <c r="A2865" s="113" t="s">
        <v>5599</v>
      </c>
      <c r="B2865" s="114" t="s">
        <v>5600</v>
      </c>
      <c r="C2865" s="115" t="s">
        <v>97</v>
      </c>
      <c r="D2865" s="116">
        <v>26882.95</v>
      </c>
      <c r="E2865" s="116">
        <v>233.36</v>
      </c>
      <c r="F2865" s="116">
        <v>27116.31</v>
      </c>
      <c r="G2865" s="100">
        <f t="shared" si="44"/>
        <v>9</v>
      </c>
    </row>
    <row r="2866" spans="1:7" ht="30" x14ac:dyDescent="0.2">
      <c r="A2866" s="113" t="s">
        <v>5601</v>
      </c>
      <c r="B2866" s="114" t="s">
        <v>5602</v>
      </c>
      <c r="C2866" s="115" t="s">
        <v>97</v>
      </c>
      <c r="D2866" s="116">
        <v>31455.67</v>
      </c>
      <c r="E2866" s="116">
        <v>233.36</v>
      </c>
      <c r="F2866" s="116">
        <v>31689.03</v>
      </c>
      <c r="G2866" s="100">
        <f t="shared" si="44"/>
        <v>9</v>
      </c>
    </row>
    <row r="2867" spans="1:7" ht="30" x14ac:dyDescent="0.2">
      <c r="A2867" s="113" t="s">
        <v>5603</v>
      </c>
      <c r="B2867" s="114" t="s">
        <v>5604</v>
      </c>
      <c r="C2867" s="115" t="s">
        <v>97</v>
      </c>
      <c r="D2867" s="116">
        <v>1916.23</v>
      </c>
      <c r="E2867" s="116">
        <v>233.36</v>
      </c>
      <c r="F2867" s="116">
        <v>2149.59</v>
      </c>
      <c r="G2867" s="100">
        <f t="shared" si="44"/>
        <v>9</v>
      </c>
    </row>
    <row r="2868" spans="1:7" ht="30" x14ac:dyDescent="0.2">
      <c r="A2868" s="113" t="s">
        <v>5605</v>
      </c>
      <c r="B2868" s="114" t="s">
        <v>5606</v>
      </c>
      <c r="C2868" s="115" t="s">
        <v>97</v>
      </c>
      <c r="D2868" s="116">
        <v>3180.35</v>
      </c>
      <c r="E2868" s="116">
        <v>233.36</v>
      </c>
      <c r="F2868" s="116">
        <v>3413.71</v>
      </c>
      <c r="G2868" s="100">
        <f t="shared" si="44"/>
        <v>9</v>
      </c>
    </row>
    <row r="2869" spans="1:7" x14ac:dyDescent="0.2">
      <c r="A2869" s="113" t="s">
        <v>5607</v>
      </c>
      <c r="B2869" s="114" t="s">
        <v>5608</v>
      </c>
      <c r="C2869" s="115"/>
      <c r="D2869" s="116"/>
      <c r="E2869" s="116"/>
      <c r="F2869" s="116"/>
      <c r="G2869" s="100">
        <f t="shared" si="44"/>
        <v>5</v>
      </c>
    </row>
    <row r="2870" spans="1:7" ht="30" x14ac:dyDescent="0.2">
      <c r="A2870" s="113" t="s">
        <v>5609</v>
      </c>
      <c r="B2870" s="114" t="s">
        <v>5610</v>
      </c>
      <c r="C2870" s="115" t="s">
        <v>97</v>
      </c>
      <c r="D2870" s="116">
        <v>7436.63</v>
      </c>
      <c r="E2870" s="116">
        <v>497.64</v>
      </c>
      <c r="F2870" s="116">
        <v>7934.27</v>
      </c>
      <c r="G2870" s="100">
        <f t="shared" si="44"/>
        <v>9</v>
      </c>
    </row>
    <row r="2871" spans="1:7" ht="30" x14ac:dyDescent="0.2">
      <c r="A2871" s="113" t="s">
        <v>5611</v>
      </c>
      <c r="B2871" s="114" t="s">
        <v>5612</v>
      </c>
      <c r="C2871" s="115" t="s">
        <v>97</v>
      </c>
      <c r="D2871" s="116">
        <v>8489.2800000000007</v>
      </c>
      <c r="E2871" s="116">
        <v>497.64</v>
      </c>
      <c r="F2871" s="116">
        <v>8986.92</v>
      </c>
      <c r="G2871" s="100">
        <f t="shared" si="44"/>
        <v>9</v>
      </c>
    </row>
    <row r="2872" spans="1:7" ht="30" x14ac:dyDescent="0.2">
      <c r="A2872" s="113" t="s">
        <v>5613</v>
      </c>
      <c r="B2872" s="114" t="s">
        <v>5614</v>
      </c>
      <c r="C2872" s="115" t="s">
        <v>97</v>
      </c>
      <c r="D2872" s="116">
        <v>17927.400000000001</v>
      </c>
      <c r="E2872" s="116">
        <v>497.64</v>
      </c>
      <c r="F2872" s="116">
        <v>18425.04</v>
      </c>
      <c r="G2872" s="100">
        <f t="shared" si="44"/>
        <v>9</v>
      </c>
    </row>
    <row r="2873" spans="1:7" ht="30" x14ac:dyDescent="0.2">
      <c r="A2873" s="113" t="s">
        <v>5615</v>
      </c>
      <c r="B2873" s="114" t="s">
        <v>5616</v>
      </c>
      <c r="C2873" s="115" t="s">
        <v>97</v>
      </c>
      <c r="D2873" s="116">
        <v>8084.98</v>
      </c>
      <c r="E2873" s="116">
        <v>497.64</v>
      </c>
      <c r="F2873" s="116">
        <v>8582.6200000000008</v>
      </c>
      <c r="G2873" s="100">
        <f t="shared" si="44"/>
        <v>9</v>
      </c>
    </row>
    <row r="2874" spans="1:7" ht="30" x14ac:dyDescent="0.2">
      <c r="A2874" s="113" t="s">
        <v>5617</v>
      </c>
      <c r="B2874" s="114" t="s">
        <v>5618</v>
      </c>
      <c r="C2874" s="115" t="s">
        <v>97</v>
      </c>
      <c r="D2874" s="116">
        <v>9537.61</v>
      </c>
      <c r="E2874" s="116">
        <v>497.64</v>
      </c>
      <c r="F2874" s="116">
        <v>10035.25</v>
      </c>
      <c r="G2874" s="100">
        <f t="shared" si="44"/>
        <v>9</v>
      </c>
    </row>
    <row r="2875" spans="1:7" ht="30" x14ac:dyDescent="0.2">
      <c r="A2875" s="113" t="s">
        <v>5619</v>
      </c>
      <c r="B2875" s="114" t="s">
        <v>5620</v>
      </c>
      <c r="C2875" s="115" t="s">
        <v>97</v>
      </c>
      <c r="D2875" s="116">
        <v>16270.19</v>
      </c>
      <c r="E2875" s="116">
        <v>497.64</v>
      </c>
      <c r="F2875" s="116">
        <v>16767.830000000002</v>
      </c>
      <c r="G2875" s="100">
        <f t="shared" si="44"/>
        <v>9</v>
      </c>
    </row>
    <row r="2876" spans="1:7" ht="45" x14ac:dyDescent="0.2">
      <c r="A2876" s="113" t="s">
        <v>5621</v>
      </c>
      <c r="B2876" s="114" t="s">
        <v>5622</v>
      </c>
      <c r="C2876" s="115" t="s">
        <v>97</v>
      </c>
      <c r="D2876" s="116">
        <v>5550.4</v>
      </c>
      <c r="E2876" s="116">
        <v>331.76</v>
      </c>
      <c r="F2876" s="116">
        <v>5882.16</v>
      </c>
      <c r="G2876" s="100">
        <f t="shared" si="44"/>
        <v>9</v>
      </c>
    </row>
    <row r="2877" spans="1:7" ht="45" x14ac:dyDescent="0.2">
      <c r="A2877" s="113" t="s">
        <v>5623</v>
      </c>
      <c r="B2877" s="114" t="s">
        <v>5624</v>
      </c>
      <c r="C2877" s="115" t="s">
        <v>97</v>
      </c>
      <c r="D2877" s="116">
        <v>7340.99</v>
      </c>
      <c r="E2877" s="116">
        <v>331.76</v>
      </c>
      <c r="F2877" s="116">
        <v>7672.75</v>
      </c>
      <c r="G2877" s="100">
        <f t="shared" si="44"/>
        <v>9</v>
      </c>
    </row>
    <row r="2878" spans="1:7" ht="30" x14ac:dyDescent="0.2">
      <c r="A2878" s="113" t="s">
        <v>5625</v>
      </c>
      <c r="B2878" s="114" t="s">
        <v>5626</v>
      </c>
      <c r="C2878" s="115" t="s">
        <v>97</v>
      </c>
      <c r="D2878" s="116">
        <v>2111.9899999999998</v>
      </c>
      <c r="E2878" s="116">
        <v>331.76</v>
      </c>
      <c r="F2878" s="116">
        <v>2443.75</v>
      </c>
      <c r="G2878" s="100">
        <f t="shared" si="44"/>
        <v>9</v>
      </c>
    </row>
    <row r="2879" spans="1:7" ht="30" x14ac:dyDescent="0.2">
      <c r="A2879" s="113" t="s">
        <v>5627</v>
      </c>
      <c r="B2879" s="114" t="s">
        <v>5628</v>
      </c>
      <c r="C2879" s="115" t="s">
        <v>97</v>
      </c>
      <c r="D2879" s="116">
        <v>2834.57</v>
      </c>
      <c r="E2879" s="116">
        <v>331.76</v>
      </c>
      <c r="F2879" s="116">
        <v>3166.33</v>
      </c>
      <c r="G2879" s="100">
        <f t="shared" si="44"/>
        <v>9</v>
      </c>
    </row>
    <row r="2880" spans="1:7" ht="30" x14ac:dyDescent="0.2">
      <c r="A2880" s="113" t="s">
        <v>5629</v>
      </c>
      <c r="B2880" s="114" t="s">
        <v>5630</v>
      </c>
      <c r="C2880" s="115" t="s">
        <v>97</v>
      </c>
      <c r="D2880" s="116">
        <v>5861.16</v>
      </c>
      <c r="E2880" s="116">
        <v>331.76</v>
      </c>
      <c r="F2880" s="116">
        <v>6192.92</v>
      </c>
      <c r="G2880" s="100">
        <f t="shared" si="44"/>
        <v>9</v>
      </c>
    </row>
    <row r="2881" spans="1:7" ht="30" x14ac:dyDescent="0.2">
      <c r="A2881" s="113" t="s">
        <v>5631</v>
      </c>
      <c r="B2881" s="114" t="s">
        <v>5632</v>
      </c>
      <c r="C2881" s="115" t="s">
        <v>97</v>
      </c>
      <c r="D2881" s="116">
        <v>3830.96</v>
      </c>
      <c r="E2881" s="116">
        <v>331.76</v>
      </c>
      <c r="F2881" s="116">
        <v>4162.72</v>
      </c>
      <c r="G2881" s="100">
        <f t="shared" si="44"/>
        <v>9</v>
      </c>
    </row>
    <row r="2882" spans="1:7" ht="30" x14ac:dyDescent="0.2">
      <c r="A2882" s="113" t="s">
        <v>5633</v>
      </c>
      <c r="B2882" s="114" t="s">
        <v>5634</v>
      </c>
      <c r="C2882" s="115" t="s">
        <v>97</v>
      </c>
      <c r="D2882" s="116">
        <v>12852.56</v>
      </c>
      <c r="E2882" s="116">
        <v>331.76</v>
      </c>
      <c r="F2882" s="116">
        <v>13184.32</v>
      </c>
      <c r="G2882" s="100">
        <f t="shared" si="44"/>
        <v>9</v>
      </c>
    </row>
    <row r="2883" spans="1:7" ht="30" x14ac:dyDescent="0.2">
      <c r="A2883" s="113" t="s">
        <v>5635</v>
      </c>
      <c r="B2883" s="114" t="s">
        <v>5636</v>
      </c>
      <c r="C2883" s="115" t="s">
        <v>97</v>
      </c>
      <c r="D2883" s="116">
        <v>21068.97</v>
      </c>
      <c r="E2883" s="116">
        <v>331.76</v>
      </c>
      <c r="F2883" s="116">
        <v>21400.73</v>
      </c>
      <c r="G2883" s="100">
        <f t="shared" si="44"/>
        <v>9</v>
      </c>
    </row>
    <row r="2884" spans="1:7" ht="45" x14ac:dyDescent="0.2">
      <c r="A2884" s="113" t="s">
        <v>5637</v>
      </c>
      <c r="B2884" s="114" t="s">
        <v>5638</v>
      </c>
      <c r="C2884" s="115" t="s">
        <v>97</v>
      </c>
      <c r="D2884" s="116">
        <v>6975.81</v>
      </c>
      <c r="E2884" s="116">
        <v>331.76</v>
      </c>
      <c r="F2884" s="116">
        <v>7307.57</v>
      </c>
      <c r="G2884" s="100">
        <f t="shared" si="44"/>
        <v>9</v>
      </c>
    </row>
    <row r="2885" spans="1:7" ht="30" x14ac:dyDescent="0.2">
      <c r="A2885" s="113" t="s">
        <v>5639</v>
      </c>
      <c r="B2885" s="114" t="s">
        <v>5640</v>
      </c>
      <c r="C2885" s="115" t="s">
        <v>97</v>
      </c>
      <c r="D2885" s="116">
        <v>25363.02</v>
      </c>
      <c r="E2885" s="116">
        <v>331.76</v>
      </c>
      <c r="F2885" s="116">
        <v>25694.78</v>
      </c>
      <c r="G2885" s="100">
        <f t="shared" si="44"/>
        <v>9</v>
      </c>
    </row>
    <row r="2886" spans="1:7" x14ac:dyDescent="0.2">
      <c r="A2886" s="113" t="s">
        <v>5641</v>
      </c>
      <c r="B2886" s="114" t="s">
        <v>5642</v>
      </c>
      <c r="C2886" s="115"/>
      <c r="D2886" s="116"/>
      <c r="E2886" s="116"/>
      <c r="F2886" s="116"/>
      <c r="G2886" s="100">
        <f t="shared" si="44"/>
        <v>5</v>
      </c>
    </row>
    <row r="2887" spans="1:7" x14ac:dyDescent="0.2">
      <c r="A2887" s="113" t="s">
        <v>5643</v>
      </c>
      <c r="B2887" s="114" t="s">
        <v>5644</v>
      </c>
      <c r="C2887" s="115" t="s">
        <v>97</v>
      </c>
      <c r="D2887" s="116">
        <v>3279.58</v>
      </c>
      <c r="E2887" s="116">
        <v>116.68</v>
      </c>
      <c r="F2887" s="116">
        <v>3396.26</v>
      </c>
      <c r="G2887" s="100">
        <f t="shared" si="44"/>
        <v>9</v>
      </c>
    </row>
    <row r="2888" spans="1:7" x14ac:dyDescent="0.2">
      <c r="A2888" s="113" t="s">
        <v>5645</v>
      </c>
      <c r="B2888" s="114" t="s">
        <v>5646</v>
      </c>
      <c r="C2888" s="115"/>
      <c r="D2888" s="116"/>
      <c r="E2888" s="116"/>
      <c r="F2888" s="116"/>
      <c r="G2888" s="100">
        <f t="shared" si="44"/>
        <v>5</v>
      </c>
    </row>
    <row r="2889" spans="1:7" ht="30" x14ac:dyDescent="0.2">
      <c r="A2889" s="113" t="s">
        <v>5647</v>
      </c>
      <c r="B2889" s="114" t="s">
        <v>5648</v>
      </c>
      <c r="C2889" s="115" t="s">
        <v>97</v>
      </c>
      <c r="D2889" s="116">
        <v>28.2</v>
      </c>
      <c r="E2889" s="116">
        <v>11.22</v>
      </c>
      <c r="F2889" s="116">
        <v>39.42</v>
      </c>
      <c r="G2889" s="100">
        <f t="shared" si="44"/>
        <v>9</v>
      </c>
    </row>
    <row r="2890" spans="1:7" x14ac:dyDescent="0.2">
      <c r="A2890" s="113" t="s">
        <v>5649</v>
      </c>
      <c r="B2890" s="114" t="s">
        <v>5650</v>
      </c>
      <c r="C2890" s="115" t="s">
        <v>97</v>
      </c>
      <c r="D2890" s="116">
        <v>674.02</v>
      </c>
      <c r="E2890" s="116">
        <v>41.47</v>
      </c>
      <c r="F2890" s="116">
        <v>715.49</v>
      </c>
      <c r="G2890" s="100">
        <f t="shared" ref="G2890:G2953" si="45">LEN(A2890)</f>
        <v>9</v>
      </c>
    </row>
    <row r="2891" spans="1:7" x14ac:dyDescent="0.2">
      <c r="A2891" s="113" t="s">
        <v>5651</v>
      </c>
      <c r="B2891" s="114" t="s">
        <v>5652</v>
      </c>
      <c r="C2891" s="115" t="s">
        <v>97</v>
      </c>
      <c r="D2891" s="116">
        <v>334.51</v>
      </c>
      <c r="E2891" s="116">
        <v>20.74</v>
      </c>
      <c r="F2891" s="116">
        <v>355.25</v>
      </c>
      <c r="G2891" s="100">
        <f t="shared" si="45"/>
        <v>9</v>
      </c>
    </row>
    <row r="2892" spans="1:7" x14ac:dyDescent="0.2">
      <c r="A2892" s="113" t="s">
        <v>5653</v>
      </c>
      <c r="B2892" s="114" t="s">
        <v>5654</v>
      </c>
      <c r="C2892" s="115" t="s">
        <v>97</v>
      </c>
      <c r="D2892" s="116">
        <v>687.7</v>
      </c>
      <c r="E2892" s="116">
        <v>20.74</v>
      </c>
      <c r="F2892" s="116">
        <v>708.44</v>
      </c>
      <c r="G2892" s="100">
        <f t="shared" si="45"/>
        <v>9</v>
      </c>
    </row>
    <row r="2893" spans="1:7" ht="30" x14ac:dyDescent="0.2">
      <c r="A2893" s="113" t="s">
        <v>5655</v>
      </c>
      <c r="B2893" s="114" t="s">
        <v>5656</v>
      </c>
      <c r="C2893" s="115" t="s">
        <v>97</v>
      </c>
      <c r="D2893" s="116">
        <v>54.32</v>
      </c>
      <c r="E2893" s="116">
        <v>8.2899999999999991</v>
      </c>
      <c r="F2893" s="116">
        <v>62.61</v>
      </c>
      <c r="G2893" s="100">
        <f t="shared" si="45"/>
        <v>9</v>
      </c>
    </row>
    <row r="2894" spans="1:7" ht="30" x14ac:dyDescent="0.2">
      <c r="A2894" s="113" t="s">
        <v>5657</v>
      </c>
      <c r="B2894" s="114" t="s">
        <v>5658</v>
      </c>
      <c r="C2894" s="115" t="s">
        <v>97</v>
      </c>
      <c r="D2894" s="116">
        <v>420.37</v>
      </c>
      <c r="E2894" s="116">
        <v>20.74</v>
      </c>
      <c r="F2894" s="116">
        <v>441.11</v>
      </c>
      <c r="G2894" s="100">
        <f t="shared" si="45"/>
        <v>9</v>
      </c>
    </row>
    <row r="2895" spans="1:7" x14ac:dyDescent="0.2">
      <c r="A2895" s="113" t="s">
        <v>5659</v>
      </c>
      <c r="B2895" s="114" t="s">
        <v>5660</v>
      </c>
      <c r="C2895" s="115"/>
      <c r="D2895" s="116"/>
      <c r="E2895" s="116"/>
      <c r="F2895" s="116"/>
      <c r="G2895" s="100">
        <f t="shared" si="45"/>
        <v>2</v>
      </c>
    </row>
    <row r="2896" spans="1:7" x14ac:dyDescent="0.2">
      <c r="A2896" s="113" t="s">
        <v>5661</v>
      </c>
      <c r="B2896" s="114" t="s">
        <v>5662</v>
      </c>
      <c r="C2896" s="115"/>
      <c r="D2896" s="116"/>
      <c r="E2896" s="116"/>
      <c r="F2896" s="116"/>
      <c r="G2896" s="100">
        <f t="shared" si="45"/>
        <v>5</v>
      </c>
    </row>
    <row r="2897" spans="1:7" x14ac:dyDescent="0.2">
      <c r="A2897" s="113" t="s">
        <v>5663</v>
      </c>
      <c r="B2897" s="114" t="s">
        <v>5664</v>
      </c>
      <c r="C2897" s="115" t="s">
        <v>97</v>
      </c>
      <c r="D2897" s="116">
        <v>670.17</v>
      </c>
      <c r="E2897" s="116">
        <v>49.91</v>
      </c>
      <c r="F2897" s="116">
        <v>720.08</v>
      </c>
      <c r="G2897" s="100">
        <f t="shared" si="45"/>
        <v>9</v>
      </c>
    </row>
    <row r="2898" spans="1:7" x14ac:dyDescent="0.2">
      <c r="A2898" s="113" t="s">
        <v>5665</v>
      </c>
      <c r="B2898" s="114" t="s">
        <v>5666</v>
      </c>
      <c r="C2898" s="115" t="s">
        <v>97</v>
      </c>
      <c r="D2898" s="116">
        <v>807.92</v>
      </c>
      <c r="E2898" s="116">
        <v>58.34</v>
      </c>
      <c r="F2898" s="116">
        <v>866.26</v>
      </c>
      <c r="G2898" s="100">
        <f t="shared" si="45"/>
        <v>9</v>
      </c>
    </row>
    <row r="2899" spans="1:7" x14ac:dyDescent="0.2">
      <c r="A2899" s="113" t="s">
        <v>5667</v>
      </c>
      <c r="B2899" s="114" t="s">
        <v>5668</v>
      </c>
      <c r="C2899" s="115" t="s">
        <v>97</v>
      </c>
      <c r="D2899" s="116">
        <v>250.69</v>
      </c>
      <c r="E2899" s="116">
        <v>49.91</v>
      </c>
      <c r="F2899" s="116">
        <v>300.60000000000002</v>
      </c>
      <c r="G2899" s="100">
        <f t="shared" si="45"/>
        <v>9</v>
      </c>
    </row>
    <row r="2900" spans="1:7" x14ac:dyDescent="0.2">
      <c r="A2900" s="113" t="s">
        <v>5669</v>
      </c>
      <c r="B2900" s="114" t="s">
        <v>5670</v>
      </c>
      <c r="C2900" s="115" t="s">
        <v>97</v>
      </c>
      <c r="D2900" s="116">
        <v>420.91</v>
      </c>
      <c r="E2900" s="116">
        <v>49.91</v>
      </c>
      <c r="F2900" s="116">
        <v>470.82</v>
      </c>
      <c r="G2900" s="100">
        <f t="shared" si="45"/>
        <v>9</v>
      </c>
    </row>
    <row r="2901" spans="1:7" x14ac:dyDescent="0.2">
      <c r="A2901" s="113" t="s">
        <v>5671</v>
      </c>
      <c r="B2901" s="114" t="s">
        <v>5672</v>
      </c>
      <c r="C2901" s="115" t="s">
        <v>97</v>
      </c>
      <c r="D2901" s="116">
        <v>79.92</v>
      </c>
      <c r="E2901" s="116">
        <v>58.34</v>
      </c>
      <c r="F2901" s="116">
        <v>138.26</v>
      </c>
      <c r="G2901" s="100">
        <f t="shared" si="45"/>
        <v>9</v>
      </c>
    </row>
    <row r="2902" spans="1:7" x14ac:dyDescent="0.2">
      <c r="A2902" s="113" t="s">
        <v>5673</v>
      </c>
      <c r="B2902" s="114" t="s">
        <v>5674</v>
      </c>
      <c r="C2902" s="115" t="s">
        <v>97</v>
      </c>
      <c r="D2902" s="116">
        <v>214.79</v>
      </c>
      <c r="E2902" s="116">
        <v>58.34</v>
      </c>
      <c r="F2902" s="116">
        <v>273.13</v>
      </c>
      <c r="G2902" s="100">
        <f t="shared" si="45"/>
        <v>9</v>
      </c>
    </row>
    <row r="2903" spans="1:7" x14ac:dyDescent="0.2">
      <c r="A2903" s="113" t="s">
        <v>5675</v>
      </c>
      <c r="B2903" s="114" t="s">
        <v>5676</v>
      </c>
      <c r="C2903" s="115" t="s">
        <v>97</v>
      </c>
      <c r="D2903" s="116">
        <v>625.73</v>
      </c>
      <c r="E2903" s="116">
        <v>58.34</v>
      </c>
      <c r="F2903" s="116">
        <v>684.07</v>
      </c>
      <c r="G2903" s="100">
        <f t="shared" si="45"/>
        <v>9</v>
      </c>
    </row>
    <row r="2904" spans="1:7" x14ac:dyDescent="0.2">
      <c r="A2904" s="113" t="s">
        <v>5677</v>
      </c>
      <c r="B2904" s="114" t="s">
        <v>5678</v>
      </c>
      <c r="C2904" s="115" t="s">
        <v>97</v>
      </c>
      <c r="D2904" s="116">
        <v>39.479999999999997</v>
      </c>
      <c r="E2904" s="116">
        <v>20.74</v>
      </c>
      <c r="F2904" s="116">
        <v>60.22</v>
      </c>
      <c r="G2904" s="100">
        <f t="shared" si="45"/>
        <v>9</v>
      </c>
    </row>
    <row r="2905" spans="1:7" x14ac:dyDescent="0.2">
      <c r="A2905" s="113" t="s">
        <v>5679</v>
      </c>
      <c r="B2905" s="114" t="s">
        <v>5680</v>
      </c>
      <c r="C2905" s="115" t="s">
        <v>97</v>
      </c>
      <c r="D2905" s="116">
        <v>391.95</v>
      </c>
      <c r="E2905" s="116">
        <v>58.34</v>
      </c>
      <c r="F2905" s="116">
        <v>450.29</v>
      </c>
      <c r="G2905" s="100">
        <f t="shared" si="45"/>
        <v>9</v>
      </c>
    </row>
    <row r="2906" spans="1:7" x14ac:dyDescent="0.2">
      <c r="A2906" s="113" t="s">
        <v>5681</v>
      </c>
      <c r="B2906" s="114" t="s">
        <v>5682</v>
      </c>
      <c r="C2906" s="115" t="s">
        <v>97</v>
      </c>
      <c r="D2906" s="116">
        <v>562.89</v>
      </c>
      <c r="E2906" s="116">
        <v>58.34</v>
      </c>
      <c r="F2906" s="116">
        <v>621.23</v>
      </c>
      <c r="G2906" s="100">
        <f t="shared" si="45"/>
        <v>9</v>
      </c>
    </row>
    <row r="2907" spans="1:7" x14ac:dyDescent="0.2">
      <c r="A2907" s="113" t="s">
        <v>5683</v>
      </c>
      <c r="B2907" s="114" t="s">
        <v>5684</v>
      </c>
      <c r="C2907" s="115" t="s">
        <v>97</v>
      </c>
      <c r="D2907" s="116">
        <v>99.44</v>
      </c>
      <c r="E2907" s="116">
        <v>20.74</v>
      </c>
      <c r="F2907" s="116">
        <v>120.18</v>
      </c>
      <c r="G2907" s="100">
        <f t="shared" si="45"/>
        <v>9</v>
      </c>
    </row>
    <row r="2908" spans="1:7" x14ac:dyDescent="0.2">
      <c r="A2908" s="113" t="s">
        <v>5685</v>
      </c>
      <c r="B2908" s="114" t="s">
        <v>5686</v>
      </c>
      <c r="C2908" s="115" t="s">
        <v>97</v>
      </c>
      <c r="D2908" s="116">
        <v>636.98</v>
      </c>
      <c r="E2908" s="116">
        <v>124.41</v>
      </c>
      <c r="F2908" s="116">
        <v>761.39</v>
      </c>
      <c r="G2908" s="100">
        <f t="shared" si="45"/>
        <v>9</v>
      </c>
    </row>
    <row r="2909" spans="1:7" x14ac:dyDescent="0.2">
      <c r="A2909" s="113" t="s">
        <v>5687</v>
      </c>
      <c r="B2909" s="114" t="s">
        <v>5688</v>
      </c>
      <c r="C2909" s="115" t="s">
        <v>97</v>
      </c>
      <c r="D2909" s="116">
        <v>524.35</v>
      </c>
      <c r="E2909" s="116">
        <v>124.41</v>
      </c>
      <c r="F2909" s="116">
        <v>648.76</v>
      </c>
      <c r="G2909" s="100">
        <f t="shared" si="45"/>
        <v>9</v>
      </c>
    </row>
    <row r="2910" spans="1:7" x14ac:dyDescent="0.2">
      <c r="A2910" s="113" t="s">
        <v>5689</v>
      </c>
      <c r="B2910" s="114" t="s">
        <v>5690</v>
      </c>
      <c r="C2910" s="115" t="s">
        <v>97</v>
      </c>
      <c r="D2910" s="116">
        <v>200.96</v>
      </c>
      <c r="E2910" s="116">
        <v>41.47</v>
      </c>
      <c r="F2910" s="116">
        <v>242.43</v>
      </c>
      <c r="G2910" s="100">
        <f t="shared" si="45"/>
        <v>9</v>
      </c>
    </row>
    <row r="2911" spans="1:7" x14ac:dyDescent="0.2">
      <c r="A2911" s="113" t="s">
        <v>5691</v>
      </c>
      <c r="B2911" s="114" t="s">
        <v>5692</v>
      </c>
      <c r="C2911" s="115" t="s">
        <v>97</v>
      </c>
      <c r="D2911" s="116">
        <v>208.06</v>
      </c>
      <c r="E2911" s="116">
        <v>20.74</v>
      </c>
      <c r="F2911" s="116">
        <v>228.8</v>
      </c>
      <c r="G2911" s="100">
        <f t="shared" si="45"/>
        <v>9</v>
      </c>
    </row>
    <row r="2912" spans="1:7" ht="30" x14ac:dyDescent="0.2">
      <c r="A2912" s="113" t="s">
        <v>5693</v>
      </c>
      <c r="B2912" s="114" t="s">
        <v>5694</v>
      </c>
      <c r="C2912" s="115" t="s">
        <v>97</v>
      </c>
      <c r="D2912" s="116">
        <v>51.4</v>
      </c>
      <c r="E2912" s="116">
        <v>13.69</v>
      </c>
      <c r="F2912" s="116">
        <v>65.09</v>
      </c>
      <c r="G2912" s="100">
        <f t="shared" si="45"/>
        <v>9</v>
      </c>
    </row>
    <row r="2913" spans="1:7" x14ac:dyDescent="0.2">
      <c r="A2913" s="113" t="s">
        <v>5695</v>
      </c>
      <c r="B2913" s="114" t="s">
        <v>5696</v>
      </c>
      <c r="C2913" s="115" t="s">
        <v>97</v>
      </c>
      <c r="D2913" s="116">
        <v>495.94</v>
      </c>
      <c r="E2913" s="116">
        <v>124.41</v>
      </c>
      <c r="F2913" s="116">
        <v>620.35</v>
      </c>
      <c r="G2913" s="100">
        <f t="shared" si="45"/>
        <v>9</v>
      </c>
    </row>
    <row r="2914" spans="1:7" x14ac:dyDescent="0.2">
      <c r="A2914" s="113" t="s">
        <v>5697</v>
      </c>
      <c r="B2914" s="114" t="s">
        <v>5698</v>
      </c>
      <c r="C2914" s="115" t="s">
        <v>393</v>
      </c>
      <c r="D2914" s="116">
        <v>680.14</v>
      </c>
      <c r="E2914" s="116">
        <v>49.91</v>
      </c>
      <c r="F2914" s="116">
        <v>730.05</v>
      </c>
      <c r="G2914" s="100">
        <f t="shared" si="45"/>
        <v>9</v>
      </c>
    </row>
    <row r="2915" spans="1:7" x14ac:dyDescent="0.2">
      <c r="A2915" s="113" t="s">
        <v>5699</v>
      </c>
      <c r="B2915" s="114" t="s">
        <v>5700</v>
      </c>
      <c r="C2915" s="115" t="s">
        <v>97</v>
      </c>
      <c r="D2915" s="116">
        <v>104.41</v>
      </c>
      <c r="E2915" s="116">
        <v>20.74</v>
      </c>
      <c r="F2915" s="116">
        <v>125.15</v>
      </c>
      <c r="G2915" s="100">
        <f t="shared" si="45"/>
        <v>9</v>
      </c>
    </row>
    <row r="2916" spans="1:7" x14ac:dyDescent="0.2">
      <c r="A2916" s="113" t="s">
        <v>5701</v>
      </c>
      <c r="B2916" s="114" t="s">
        <v>5702</v>
      </c>
      <c r="C2916" s="115"/>
      <c r="D2916" s="116"/>
      <c r="E2916" s="116"/>
      <c r="F2916" s="116"/>
      <c r="G2916" s="100">
        <f t="shared" si="45"/>
        <v>5</v>
      </c>
    </row>
    <row r="2917" spans="1:7" ht="30" x14ac:dyDescent="0.2">
      <c r="A2917" s="113" t="s">
        <v>5703</v>
      </c>
      <c r="B2917" s="114" t="s">
        <v>5704</v>
      </c>
      <c r="C2917" s="115" t="s">
        <v>149</v>
      </c>
      <c r="D2917" s="116">
        <v>644.08000000000004</v>
      </c>
      <c r="E2917" s="116">
        <v>68.540000000000006</v>
      </c>
      <c r="F2917" s="116">
        <v>712.62</v>
      </c>
      <c r="G2917" s="100">
        <f t="shared" si="45"/>
        <v>9</v>
      </c>
    </row>
    <row r="2918" spans="1:7" x14ac:dyDescent="0.2">
      <c r="A2918" s="113" t="s">
        <v>5705</v>
      </c>
      <c r="B2918" s="114" t="s">
        <v>5706</v>
      </c>
      <c r="C2918" s="115" t="s">
        <v>149</v>
      </c>
      <c r="D2918" s="116">
        <v>977.97</v>
      </c>
      <c r="E2918" s="116">
        <v>74.8</v>
      </c>
      <c r="F2918" s="116">
        <v>1052.77</v>
      </c>
      <c r="G2918" s="100">
        <f t="shared" si="45"/>
        <v>9</v>
      </c>
    </row>
    <row r="2919" spans="1:7" ht="30" x14ac:dyDescent="0.2">
      <c r="A2919" s="113" t="s">
        <v>5707</v>
      </c>
      <c r="B2919" s="114" t="s">
        <v>5708</v>
      </c>
      <c r="C2919" s="115" t="s">
        <v>149</v>
      </c>
      <c r="D2919" s="116">
        <v>1195.1099999999999</v>
      </c>
      <c r="E2919" s="116">
        <v>151.52000000000001</v>
      </c>
      <c r="F2919" s="116">
        <v>1346.63</v>
      </c>
      <c r="G2919" s="100">
        <f t="shared" si="45"/>
        <v>9</v>
      </c>
    </row>
    <row r="2920" spans="1:7" x14ac:dyDescent="0.2">
      <c r="A2920" s="113" t="s">
        <v>5709</v>
      </c>
      <c r="B2920" s="114" t="s">
        <v>5710</v>
      </c>
      <c r="C2920" s="115" t="s">
        <v>149</v>
      </c>
      <c r="D2920" s="116">
        <v>2570.89</v>
      </c>
      <c r="E2920" s="116"/>
      <c r="F2920" s="116">
        <v>2570.89</v>
      </c>
      <c r="G2920" s="100">
        <f t="shared" si="45"/>
        <v>9</v>
      </c>
    </row>
    <row r="2921" spans="1:7" x14ac:dyDescent="0.2">
      <c r="A2921" s="113" t="s">
        <v>5711</v>
      </c>
      <c r="B2921" s="114" t="s">
        <v>5712</v>
      </c>
      <c r="C2921" s="115"/>
      <c r="D2921" s="116"/>
      <c r="E2921" s="116"/>
      <c r="F2921" s="116"/>
      <c r="G2921" s="100">
        <f t="shared" si="45"/>
        <v>5</v>
      </c>
    </row>
    <row r="2922" spans="1:7" ht="30" x14ac:dyDescent="0.2">
      <c r="A2922" s="113" t="s">
        <v>5713</v>
      </c>
      <c r="B2922" s="114" t="s">
        <v>5714</v>
      </c>
      <c r="C2922" s="115" t="s">
        <v>97</v>
      </c>
      <c r="D2922" s="116">
        <v>245.12</v>
      </c>
      <c r="E2922" s="116">
        <v>5.13</v>
      </c>
      <c r="F2922" s="116">
        <v>250.25</v>
      </c>
      <c r="G2922" s="100">
        <f t="shared" si="45"/>
        <v>9</v>
      </c>
    </row>
    <row r="2923" spans="1:7" x14ac:dyDescent="0.2">
      <c r="A2923" s="113" t="s">
        <v>5715</v>
      </c>
      <c r="B2923" s="114" t="s">
        <v>5716</v>
      </c>
      <c r="C2923" s="115" t="s">
        <v>97</v>
      </c>
      <c r="D2923" s="116">
        <v>41.75</v>
      </c>
      <c r="E2923" s="116">
        <v>12.34</v>
      </c>
      <c r="F2923" s="116">
        <v>54.09</v>
      </c>
      <c r="G2923" s="100">
        <f t="shared" si="45"/>
        <v>9</v>
      </c>
    </row>
    <row r="2924" spans="1:7" ht="30" x14ac:dyDescent="0.2">
      <c r="A2924" s="113" t="s">
        <v>5717</v>
      </c>
      <c r="B2924" s="114" t="s">
        <v>5718</v>
      </c>
      <c r="C2924" s="115" t="s">
        <v>97</v>
      </c>
      <c r="D2924" s="116">
        <v>63.02</v>
      </c>
      <c r="E2924" s="116">
        <v>5.13</v>
      </c>
      <c r="F2924" s="116">
        <v>68.150000000000006</v>
      </c>
      <c r="G2924" s="100">
        <f t="shared" si="45"/>
        <v>9</v>
      </c>
    </row>
    <row r="2925" spans="1:7" x14ac:dyDescent="0.2">
      <c r="A2925" s="113" t="s">
        <v>5719</v>
      </c>
      <c r="B2925" s="114" t="s">
        <v>5720</v>
      </c>
      <c r="C2925" s="115" t="s">
        <v>97</v>
      </c>
      <c r="D2925" s="116">
        <v>48.56</v>
      </c>
      <c r="E2925" s="116">
        <v>12.34</v>
      </c>
      <c r="F2925" s="116">
        <v>60.9</v>
      </c>
      <c r="G2925" s="100">
        <f t="shared" si="45"/>
        <v>9</v>
      </c>
    </row>
    <row r="2926" spans="1:7" x14ac:dyDescent="0.2">
      <c r="A2926" s="113" t="s">
        <v>5721</v>
      </c>
      <c r="B2926" s="114" t="s">
        <v>5722</v>
      </c>
      <c r="C2926" s="115" t="s">
        <v>97</v>
      </c>
      <c r="D2926" s="116">
        <v>93.59</v>
      </c>
      <c r="E2926" s="116">
        <v>5.13</v>
      </c>
      <c r="F2926" s="116">
        <v>98.72</v>
      </c>
      <c r="G2926" s="100">
        <f t="shared" si="45"/>
        <v>9</v>
      </c>
    </row>
    <row r="2927" spans="1:7" x14ac:dyDescent="0.2">
      <c r="A2927" s="113" t="s">
        <v>5723</v>
      </c>
      <c r="B2927" s="114" t="s">
        <v>5724</v>
      </c>
      <c r="C2927" s="115" t="s">
        <v>97</v>
      </c>
      <c r="D2927" s="116">
        <v>49.08</v>
      </c>
      <c r="E2927" s="116">
        <v>12.34</v>
      </c>
      <c r="F2927" s="116">
        <v>61.42</v>
      </c>
      <c r="G2927" s="100">
        <f t="shared" si="45"/>
        <v>9</v>
      </c>
    </row>
    <row r="2928" spans="1:7" x14ac:dyDescent="0.2">
      <c r="A2928" s="113" t="s">
        <v>5725</v>
      </c>
      <c r="B2928" s="114" t="s">
        <v>5726</v>
      </c>
      <c r="C2928" s="115" t="s">
        <v>97</v>
      </c>
      <c r="D2928" s="116">
        <v>32.03</v>
      </c>
      <c r="E2928" s="116">
        <v>5.13</v>
      </c>
      <c r="F2928" s="116">
        <v>37.159999999999997</v>
      </c>
      <c r="G2928" s="100">
        <f t="shared" si="45"/>
        <v>9</v>
      </c>
    </row>
    <row r="2929" spans="1:7" x14ac:dyDescent="0.2">
      <c r="A2929" s="113" t="s">
        <v>5727</v>
      </c>
      <c r="B2929" s="114" t="s">
        <v>5728</v>
      </c>
      <c r="C2929" s="115" t="s">
        <v>97</v>
      </c>
      <c r="D2929" s="116">
        <v>45.34</v>
      </c>
      <c r="E2929" s="116">
        <v>5.13</v>
      </c>
      <c r="F2929" s="116">
        <v>50.47</v>
      </c>
      <c r="G2929" s="100">
        <f t="shared" si="45"/>
        <v>9</v>
      </c>
    </row>
    <row r="2930" spans="1:7" x14ac:dyDescent="0.2">
      <c r="A2930" s="113" t="s">
        <v>5729</v>
      </c>
      <c r="B2930" s="114" t="s">
        <v>5730</v>
      </c>
      <c r="C2930" s="115" t="s">
        <v>97</v>
      </c>
      <c r="D2930" s="116">
        <v>64.06</v>
      </c>
      <c r="E2930" s="116">
        <v>5.13</v>
      </c>
      <c r="F2930" s="116">
        <v>69.19</v>
      </c>
      <c r="G2930" s="100">
        <f t="shared" si="45"/>
        <v>9</v>
      </c>
    </row>
    <row r="2931" spans="1:7" x14ac:dyDescent="0.2">
      <c r="A2931" s="113" t="s">
        <v>5731</v>
      </c>
      <c r="B2931" s="114" t="s">
        <v>5732</v>
      </c>
      <c r="C2931" s="115" t="s">
        <v>97</v>
      </c>
      <c r="D2931" s="116">
        <v>65.03</v>
      </c>
      <c r="E2931" s="116">
        <v>20.74</v>
      </c>
      <c r="F2931" s="116">
        <v>85.77</v>
      </c>
      <c r="G2931" s="100">
        <f t="shared" si="45"/>
        <v>9</v>
      </c>
    </row>
    <row r="2932" spans="1:7" x14ac:dyDescent="0.2">
      <c r="A2932" s="113" t="s">
        <v>5733</v>
      </c>
      <c r="B2932" s="114" t="s">
        <v>5734</v>
      </c>
      <c r="C2932" s="115" t="s">
        <v>97</v>
      </c>
      <c r="D2932" s="116">
        <v>116.88</v>
      </c>
      <c r="E2932" s="116">
        <v>37.4</v>
      </c>
      <c r="F2932" s="116">
        <v>154.28</v>
      </c>
      <c r="G2932" s="100">
        <f t="shared" si="45"/>
        <v>9</v>
      </c>
    </row>
    <row r="2933" spans="1:7" x14ac:dyDescent="0.2">
      <c r="A2933" s="113" t="s">
        <v>5735</v>
      </c>
      <c r="B2933" s="114" t="s">
        <v>5736</v>
      </c>
      <c r="C2933" s="115" t="s">
        <v>97</v>
      </c>
      <c r="D2933" s="116">
        <v>187.9</v>
      </c>
      <c r="E2933" s="116">
        <v>15.82</v>
      </c>
      <c r="F2933" s="116">
        <v>203.72</v>
      </c>
      <c r="G2933" s="100">
        <f t="shared" si="45"/>
        <v>9</v>
      </c>
    </row>
    <row r="2934" spans="1:7" x14ac:dyDescent="0.2">
      <c r="A2934" s="113" t="s">
        <v>5737</v>
      </c>
      <c r="B2934" s="114" t="s">
        <v>5738</v>
      </c>
      <c r="C2934" s="115" t="s">
        <v>97</v>
      </c>
      <c r="D2934" s="116">
        <v>88.51</v>
      </c>
      <c r="E2934" s="116">
        <v>15.82</v>
      </c>
      <c r="F2934" s="116">
        <v>104.33</v>
      </c>
      <c r="G2934" s="100">
        <f t="shared" si="45"/>
        <v>9</v>
      </c>
    </row>
    <row r="2935" spans="1:7" ht="30" x14ac:dyDescent="0.2">
      <c r="A2935" s="113" t="s">
        <v>5739</v>
      </c>
      <c r="B2935" s="114" t="s">
        <v>5740</v>
      </c>
      <c r="C2935" s="115" t="s">
        <v>97</v>
      </c>
      <c r="D2935" s="116">
        <v>379.38</v>
      </c>
      <c r="E2935" s="116">
        <v>58.06</v>
      </c>
      <c r="F2935" s="116">
        <v>437.44</v>
      </c>
      <c r="G2935" s="100">
        <f t="shared" si="45"/>
        <v>9</v>
      </c>
    </row>
    <row r="2936" spans="1:7" x14ac:dyDescent="0.2">
      <c r="A2936" s="113" t="s">
        <v>5741</v>
      </c>
      <c r="B2936" s="114" t="s">
        <v>5742</v>
      </c>
      <c r="C2936" s="115" t="s">
        <v>97</v>
      </c>
      <c r="D2936" s="116">
        <v>497.88</v>
      </c>
      <c r="E2936" s="116">
        <v>20.74</v>
      </c>
      <c r="F2936" s="116">
        <v>518.62</v>
      </c>
      <c r="G2936" s="100">
        <f t="shared" si="45"/>
        <v>9</v>
      </c>
    </row>
    <row r="2937" spans="1:7" ht="30" x14ac:dyDescent="0.2">
      <c r="A2937" s="113" t="s">
        <v>5743</v>
      </c>
      <c r="B2937" s="114" t="s">
        <v>5744</v>
      </c>
      <c r="C2937" s="115" t="s">
        <v>97</v>
      </c>
      <c r="D2937" s="116">
        <v>30.04</v>
      </c>
      <c r="E2937" s="116">
        <v>14.59</v>
      </c>
      <c r="F2937" s="116">
        <v>44.63</v>
      </c>
      <c r="G2937" s="100">
        <f t="shared" si="45"/>
        <v>9</v>
      </c>
    </row>
    <row r="2938" spans="1:7" ht="30" x14ac:dyDescent="0.2">
      <c r="A2938" s="113" t="s">
        <v>5745</v>
      </c>
      <c r="B2938" s="114" t="s">
        <v>5746</v>
      </c>
      <c r="C2938" s="115" t="s">
        <v>97</v>
      </c>
      <c r="D2938" s="116">
        <v>30.02</v>
      </c>
      <c r="E2938" s="116">
        <v>14.59</v>
      </c>
      <c r="F2938" s="116">
        <v>44.61</v>
      </c>
      <c r="G2938" s="100">
        <f t="shared" si="45"/>
        <v>9</v>
      </c>
    </row>
    <row r="2939" spans="1:7" ht="30" x14ac:dyDescent="0.2">
      <c r="A2939" s="113" t="s">
        <v>5747</v>
      </c>
      <c r="B2939" s="114" t="s">
        <v>5748</v>
      </c>
      <c r="C2939" s="115" t="s">
        <v>97</v>
      </c>
      <c r="D2939" s="116">
        <v>37.130000000000003</v>
      </c>
      <c r="E2939" s="116">
        <v>14.59</v>
      </c>
      <c r="F2939" s="116">
        <v>51.72</v>
      </c>
      <c r="G2939" s="100">
        <f t="shared" si="45"/>
        <v>9</v>
      </c>
    </row>
    <row r="2940" spans="1:7" ht="30" x14ac:dyDescent="0.2">
      <c r="A2940" s="113" t="s">
        <v>5749</v>
      </c>
      <c r="B2940" s="114" t="s">
        <v>5750</v>
      </c>
      <c r="C2940" s="115" t="s">
        <v>97</v>
      </c>
      <c r="D2940" s="116">
        <v>20.29</v>
      </c>
      <c r="E2940" s="116">
        <v>14.59</v>
      </c>
      <c r="F2940" s="116">
        <v>34.880000000000003</v>
      </c>
      <c r="G2940" s="100">
        <f t="shared" si="45"/>
        <v>9</v>
      </c>
    </row>
    <row r="2941" spans="1:7" ht="30" x14ac:dyDescent="0.2">
      <c r="A2941" s="113" t="s">
        <v>5751</v>
      </c>
      <c r="B2941" s="114" t="s">
        <v>5752</v>
      </c>
      <c r="C2941" s="115" t="s">
        <v>97</v>
      </c>
      <c r="D2941" s="116">
        <v>28.99</v>
      </c>
      <c r="E2941" s="116">
        <v>14.59</v>
      </c>
      <c r="F2941" s="116">
        <v>43.58</v>
      </c>
      <c r="G2941" s="100">
        <f t="shared" si="45"/>
        <v>9</v>
      </c>
    </row>
    <row r="2942" spans="1:7" ht="30" x14ac:dyDescent="0.2">
      <c r="A2942" s="113" t="s">
        <v>5753</v>
      </c>
      <c r="B2942" s="114" t="s">
        <v>5754</v>
      </c>
      <c r="C2942" s="115" t="s">
        <v>97</v>
      </c>
      <c r="D2942" s="116">
        <v>28.87</v>
      </c>
      <c r="E2942" s="116">
        <v>14.59</v>
      </c>
      <c r="F2942" s="116">
        <v>43.46</v>
      </c>
      <c r="G2942" s="100">
        <f t="shared" si="45"/>
        <v>9</v>
      </c>
    </row>
    <row r="2943" spans="1:7" x14ac:dyDescent="0.2">
      <c r="A2943" s="113" t="s">
        <v>5755</v>
      </c>
      <c r="B2943" s="114" t="s">
        <v>5756</v>
      </c>
      <c r="C2943" s="115" t="s">
        <v>97</v>
      </c>
      <c r="D2943" s="116">
        <v>49.24</v>
      </c>
      <c r="E2943" s="116">
        <v>14.59</v>
      </c>
      <c r="F2943" s="116">
        <v>63.83</v>
      </c>
      <c r="G2943" s="100">
        <f t="shared" si="45"/>
        <v>9</v>
      </c>
    </row>
    <row r="2944" spans="1:7" ht="30" x14ac:dyDescent="0.2">
      <c r="A2944" s="113" t="s">
        <v>5757</v>
      </c>
      <c r="B2944" s="114" t="s">
        <v>5758</v>
      </c>
      <c r="C2944" s="115" t="s">
        <v>97</v>
      </c>
      <c r="D2944" s="116">
        <v>59.65</v>
      </c>
      <c r="E2944" s="116">
        <v>14.59</v>
      </c>
      <c r="F2944" s="116">
        <v>74.239999999999995</v>
      </c>
      <c r="G2944" s="100">
        <f t="shared" si="45"/>
        <v>9</v>
      </c>
    </row>
    <row r="2945" spans="1:7" ht="30" x14ac:dyDescent="0.2">
      <c r="A2945" s="113" t="s">
        <v>5759</v>
      </c>
      <c r="B2945" s="114" t="s">
        <v>5760</v>
      </c>
      <c r="C2945" s="115" t="s">
        <v>97</v>
      </c>
      <c r="D2945" s="116">
        <v>548.04999999999995</v>
      </c>
      <c r="E2945" s="116">
        <v>58.06</v>
      </c>
      <c r="F2945" s="116">
        <v>606.11</v>
      </c>
      <c r="G2945" s="100">
        <f t="shared" si="45"/>
        <v>9</v>
      </c>
    </row>
    <row r="2946" spans="1:7" x14ac:dyDescent="0.2">
      <c r="A2946" s="113" t="s">
        <v>5761</v>
      </c>
      <c r="B2946" s="114" t="s">
        <v>5762</v>
      </c>
      <c r="C2946" s="115" t="s">
        <v>97</v>
      </c>
      <c r="D2946" s="116">
        <v>442.53</v>
      </c>
      <c r="E2946" s="116">
        <v>33.25</v>
      </c>
      <c r="F2946" s="116">
        <v>475.78</v>
      </c>
      <c r="G2946" s="100">
        <f t="shared" si="45"/>
        <v>9</v>
      </c>
    </row>
    <row r="2947" spans="1:7" ht="30" x14ac:dyDescent="0.2">
      <c r="A2947" s="113" t="s">
        <v>5763</v>
      </c>
      <c r="B2947" s="114" t="s">
        <v>5764</v>
      </c>
      <c r="C2947" s="115" t="s">
        <v>97</v>
      </c>
      <c r="D2947" s="116">
        <v>184.66</v>
      </c>
      <c r="E2947" s="116">
        <v>15.82</v>
      </c>
      <c r="F2947" s="116">
        <v>200.48</v>
      </c>
      <c r="G2947" s="100">
        <f t="shared" si="45"/>
        <v>9</v>
      </c>
    </row>
    <row r="2948" spans="1:7" ht="30" x14ac:dyDescent="0.2">
      <c r="A2948" s="113" t="s">
        <v>5765</v>
      </c>
      <c r="B2948" s="114" t="s">
        <v>5766</v>
      </c>
      <c r="C2948" s="115" t="s">
        <v>97</v>
      </c>
      <c r="D2948" s="116">
        <v>57.63</v>
      </c>
      <c r="E2948" s="116">
        <v>14.59</v>
      </c>
      <c r="F2948" s="116">
        <v>72.22</v>
      </c>
      <c r="G2948" s="100">
        <f t="shared" si="45"/>
        <v>9</v>
      </c>
    </row>
    <row r="2949" spans="1:7" ht="30" x14ac:dyDescent="0.2">
      <c r="A2949" s="113" t="s">
        <v>5767</v>
      </c>
      <c r="B2949" s="114" t="s">
        <v>5768</v>
      </c>
      <c r="C2949" s="115" t="s">
        <v>97</v>
      </c>
      <c r="D2949" s="116">
        <v>395.08</v>
      </c>
      <c r="E2949" s="116">
        <v>14.59</v>
      </c>
      <c r="F2949" s="116">
        <v>409.67</v>
      </c>
      <c r="G2949" s="100">
        <f t="shared" si="45"/>
        <v>9</v>
      </c>
    </row>
    <row r="2950" spans="1:7" ht="30" x14ac:dyDescent="0.2">
      <c r="A2950" s="113" t="s">
        <v>8117</v>
      </c>
      <c r="B2950" s="114" t="s">
        <v>8118</v>
      </c>
      <c r="C2950" s="115" t="s">
        <v>97</v>
      </c>
      <c r="D2950" s="116">
        <v>127.95</v>
      </c>
      <c r="E2950" s="116">
        <v>15.82</v>
      </c>
      <c r="F2950" s="116">
        <v>143.77000000000001</v>
      </c>
      <c r="G2950" s="100">
        <f t="shared" si="45"/>
        <v>9</v>
      </c>
    </row>
    <row r="2951" spans="1:7" x14ac:dyDescent="0.2">
      <c r="A2951" s="113" t="s">
        <v>5769</v>
      </c>
      <c r="B2951" s="114" t="s">
        <v>5770</v>
      </c>
      <c r="C2951" s="115" t="s">
        <v>393</v>
      </c>
      <c r="D2951" s="116">
        <v>818.34</v>
      </c>
      <c r="E2951" s="116">
        <v>58.14</v>
      </c>
      <c r="F2951" s="116">
        <v>876.48</v>
      </c>
      <c r="G2951" s="100">
        <f t="shared" si="45"/>
        <v>9</v>
      </c>
    </row>
    <row r="2952" spans="1:7" x14ac:dyDescent="0.2">
      <c r="A2952" s="113" t="s">
        <v>5771</v>
      </c>
      <c r="B2952" s="114" t="s">
        <v>5772</v>
      </c>
      <c r="C2952" s="115" t="s">
        <v>97</v>
      </c>
      <c r="D2952" s="116">
        <v>3.95</v>
      </c>
      <c r="E2952" s="116">
        <v>14.59</v>
      </c>
      <c r="F2952" s="116">
        <v>18.54</v>
      </c>
      <c r="G2952" s="100">
        <f t="shared" si="45"/>
        <v>9</v>
      </c>
    </row>
    <row r="2953" spans="1:7" x14ac:dyDescent="0.2">
      <c r="A2953" s="113" t="s">
        <v>5773</v>
      </c>
      <c r="B2953" s="114" t="s">
        <v>5774</v>
      </c>
      <c r="C2953" s="115" t="s">
        <v>97</v>
      </c>
      <c r="D2953" s="116">
        <v>4.33</v>
      </c>
      <c r="E2953" s="116">
        <v>14.59</v>
      </c>
      <c r="F2953" s="116">
        <v>18.920000000000002</v>
      </c>
      <c r="G2953" s="100">
        <f t="shared" si="45"/>
        <v>9</v>
      </c>
    </row>
    <row r="2954" spans="1:7" ht="45" x14ac:dyDescent="0.2">
      <c r="A2954" s="113" t="s">
        <v>5775</v>
      </c>
      <c r="B2954" s="114" t="s">
        <v>5776</v>
      </c>
      <c r="C2954" s="115" t="s">
        <v>97</v>
      </c>
      <c r="D2954" s="116">
        <v>688.47</v>
      </c>
      <c r="E2954" s="116">
        <v>15.82</v>
      </c>
      <c r="F2954" s="116">
        <v>704.29</v>
      </c>
      <c r="G2954" s="100">
        <f t="shared" ref="G2954:G3017" si="46">LEN(A2954)</f>
        <v>9</v>
      </c>
    </row>
    <row r="2955" spans="1:7" ht="30" x14ac:dyDescent="0.2">
      <c r="A2955" s="113" t="s">
        <v>5777</v>
      </c>
      <c r="B2955" s="114" t="s">
        <v>5778</v>
      </c>
      <c r="C2955" s="115" t="s">
        <v>97</v>
      </c>
      <c r="D2955" s="116">
        <v>753.08</v>
      </c>
      <c r="E2955" s="116">
        <v>58.06</v>
      </c>
      <c r="F2955" s="116">
        <v>811.14</v>
      </c>
      <c r="G2955" s="100">
        <f t="shared" si="46"/>
        <v>9</v>
      </c>
    </row>
    <row r="2956" spans="1:7" ht="30" x14ac:dyDescent="0.2">
      <c r="A2956" s="113" t="s">
        <v>5779</v>
      </c>
      <c r="B2956" s="114" t="s">
        <v>5780</v>
      </c>
      <c r="C2956" s="115" t="s">
        <v>97</v>
      </c>
      <c r="D2956" s="116">
        <v>1512.59</v>
      </c>
      <c r="E2956" s="116">
        <v>58.06</v>
      </c>
      <c r="F2956" s="116">
        <v>1570.65</v>
      </c>
      <c r="G2956" s="100">
        <f t="shared" si="46"/>
        <v>9</v>
      </c>
    </row>
    <row r="2957" spans="1:7" x14ac:dyDescent="0.2">
      <c r="A2957" s="113" t="s">
        <v>5781</v>
      </c>
      <c r="B2957" s="114" t="s">
        <v>5782</v>
      </c>
      <c r="C2957" s="115" t="s">
        <v>97</v>
      </c>
      <c r="D2957" s="116">
        <v>1230.6199999999999</v>
      </c>
      <c r="E2957" s="116">
        <v>5.13</v>
      </c>
      <c r="F2957" s="116">
        <v>1235.75</v>
      </c>
      <c r="G2957" s="100">
        <f t="shared" si="46"/>
        <v>9</v>
      </c>
    </row>
    <row r="2958" spans="1:7" x14ac:dyDescent="0.2">
      <c r="A2958" s="113" t="s">
        <v>5783</v>
      </c>
      <c r="B2958" s="114" t="s">
        <v>5784</v>
      </c>
      <c r="C2958" s="115" t="s">
        <v>97</v>
      </c>
      <c r="D2958" s="116">
        <v>340.22</v>
      </c>
      <c r="E2958" s="116">
        <v>20.74</v>
      </c>
      <c r="F2958" s="116">
        <v>360.96</v>
      </c>
      <c r="G2958" s="100">
        <f t="shared" si="46"/>
        <v>9</v>
      </c>
    </row>
    <row r="2959" spans="1:7" x14ac:dyDescent="0.2">
      <c r="A2959" s="113" t="s">
        <v>5785</v>
      </c>
      <c r="B2959" s="114" t="s">
        <v>5786</v>
      </c>
      <c r="C2959" s="115" t="s">
        <v>97</v>
      </c>
      <c r="D2959" s="116">
        <v>46.47</v>
      </c>
      <c r="E2959" s="116">
        <v>24.6</v>
      </c>
      <c r="F2959" s="116">
        <v>71.069999999999993</v>
      </c>
      <c r="G2959" s="100">
        <f t="shared" si="46"/>
        <v>9</v>
      </c>
    </row>
    <row r="2960" spans="1:7" ht="30" x14ac:dyDescent="0.2">
      <c r="A2960" s="113" t="s">
        <v>5787</v>
      </c>
      <c r="B2960" s="114" t="s">
        <v>5788</v>
      </c>
      <c r="C2960" s="115" t="s">
        <v>97</v>
      </c>
      <c r="D2960" s="116">
        <v>267.29000000000002</v>
      </c>
      <c r="E2960" s="116">
        <v>20.74</v>
      </c>
      <c r="F2960" s="116">
        <v>288.02999999999997</v>
      </c>
      <c r="G2960" s="100">
        <f t="shared" si="46"/>
        <v>9</v>
      </c>
    </row>
    <row r="2961" spans="1:7" ht="30" x14ac:dyDescent="0.2">
      <c r="A2961" s="113" t="s">
        <v>5789</v>
      </c>
      <c r="B2961" s="114" t="s">
        <v>5790</v>
      </c>
      <c r="C2961" s="115" t="s">
        <v>97</v>
      </c>
      <c r="D2961" s="116">
        <v>456.29</v>
      </c>
      <c r="E2961" s="116">
        <v>20.74</v>
      </c>
      <c r="F2961" s="116">
        <v>477.03</v>
      </c>
      <c r="G2961" s="100">
        <f t="shared" si="46"/>
        <v>9</v>
      </c>
    </row>
    <row r="2962" spans="1:7" x14ac:dyDescent="0.2">
      <c r="A2962" s="113" t="s">
        <v>5791</v>
      </c>
      <c r="B2962" s="114" t="s">
        <v>5792</v>
      </c>
      <c r="C2962" s="115"/>
      <c r="D2962" s="116"/>
      <c r="E2962" s="116"/>
      <c r="F2962" s="116"/>
      <c r="G2962" s="100">
        <f t="shared" si="46"/>
        <v>5</v>
      </c>
    </row>
    <row r="2963" spans="1:7" x14ac:dyDescent="0.2">
      <c r="A2963" s="113" t="s">
        <v>5793</v>
      </c>
      <c r="B2963" s="114" t="s">
        <v>5794</v>
      </c>
      <c r="C2963" s="115" t="s">
        <v>149</v>
      </c>
      <c r="D2963" s="116">
        <v>448.61</v>
      </c>
      <c r="E2963" s="116">
        <v>24.31</v>
      </c>
      <c r="F2963" s="116">
        <v>472.92</v>
      </c>
      <c r="G2963" s="100">
        <f t="shared" si="46"/>
        <v>9</v>
      </c>
    </row>
    <row r="2964" spans="1:7" x14ac:dyDescent="0.2">
      <c r="A2964" s="113" t="s">
        <v>5795</v>
      </c>
      <c r="B2964" s="114" t="s">
        <v>5796</v>
      </c>
      <c r="C2964" s="115" t="s">
        <v>149</v>
      </c>
      <c r="D2964" s="116">
        <v>218.22</v>
      </c>
      <c r="E2964" s="116">
        <v>74.8</v>
      </c>
      <c r="F2964" s="116">
        <v>293.02</v>
      </c>
      <c r="G2964" s="100">
        <f t="shared" si="46"/>
        <v>9</v>
      </c>
    </row>
    <row r="2965" spans="1:7" x14ac:dyDescent="0.2">
      <c r="A2965" s="113" t="s">
        <v>5797</v>
      </c>
      <c r="B2965" s="114" t="s">
        <v>5798</v>
      </c>
      <c r="C2965" s="115" t="s">
        <v>149</v>
      </c>
      <c r="D2965" s="116">
        <v>816.81</v>
      </c>
      <c r="E2965" s="116">
        <v>24.31</v>
      </c>
      <c r="F2965" s="116">
        <v>841.12</v>
      </c>
      <c r="G2965" s="100">
        <f t="shared" si="46"/>
        <v>9</v>
      </c>
    </row>
    <row r="2966" spans="1:7" x14ac:dyDescent="0.2">
      <c r="A2966" s="113" t="s">
        <v>5799</v>
      </c>
      <c r="B2966" s="114" t="s">
        <v>5800</v>
      </c>
      <c r="C2966" s="115"/>
      <c r="D2966" s="116"/>
      <c r="E2966" s="116"/>
      <c r="F2966" s="116"/>
      <c r="G2966" s="100">
        <f t="shared" si="46"/>
        <v>5</v>
      </c>
    </row>
    <row r="2967" spans="1:7" x14ac:dyDescent="0.2">
      <c r="A2967" s="113" t="s">
        <v>5801</v>
      </c>
      <c r="B2967" s="114" t="s">
        <v>5802</v>
      </c>
      <c r="C2967" s="115" t="s">
        <v>205</v>
      </c>
      <c r="D2967" s="116">
        <v>1250.18</v>
      </c>
      <c r="E2967" s="116">
        <v>58.34</v>
      </c>
      <c r="F2967" s="116">
        <v>1308.52</v>
      </c>
      <c r="G2967" s="100">
        <f t="shared" si="46"/>
        <v>9</v>
      </c>
    </row>
    <row r="2968" spans="1:7" x14ac:dyDescent="0.2">
      <c r="A2968" s="113" t="s">
        <v>5803</v>
      </c>
      <c r="B2968" s="114" t="s">
        <v>5804</v>
      </c>
      <c r="C2968" s="115" t="s">
        <v>205</v>
      </c>
      <c r="D2968" s="116">
        <v>813.99</v>
      </c>
      <c r="E2968" s="116">
        <v>58.34</v>
      </c>
      <c r="F2968" s="116">
        <v>872.33</v>
      </c>
      <c r="G2968" s="100">
        <f t="shared" si="46"/>
        <v>9</v>
      </c>
    </row>
    <row r="2969" spans="1:7" x14ac:dyDescent="0.2">
      <c r="A2969" s="113" t="s">
        <v>5805</v>
      </c>
      <c r="B2969" s="114" t="s">
        <v>5806</v>
      </c>
      <c r="C2969" s="115" t="s">
        <v>97</v>
      </c>
      <c r="D2969" s="116">
        <v>1039.6600000000001</v>
      </c>
      <c r="E2969" s="116">
        <v>124.41</v>
      </c>
      <c r="F2969" s="116">
        <v>1164.07</v>
      </c>
      <c r="G2969" s="100">
        <f t="shared" si="46"/>
        <v>9</v>
      </c>
    </row>
    <row r="2970" spans="1:7" x14ac:dyDescent="0.2">
      <c r="A2970" s="113" t="s">
        <v>5807</v>
      </c>
      <c r="B2970" s="114" t="s">
        <v>5808</v>
      </c>
      <c r="C2970" s="115" t="s">
        <v>97</v>
      </c>
      <c r="D2970" s="116">
        <v>175.27</v>
      </c>
      <c r="E2970" s="116">
        <v>20.74</v>
      </c>
      <c r="F2970" s="116">
        <v>196.01</v>
      </c>
      <c r="G2970" s="100">
        <f t="shared" si="46"/>
        <v>9</v>
      </c>
    </row>
    <row r="2971" spans="1:7" x14ac:dyDescent="0.2">
      <c r="A2971" s="113" t="s">
        <v>5809</v>
      </c>
      <c r="B2971" s="114" t="s">
        <v>5810</v>
      </c>
      <c r="C2971" s="115" t="s">
        <v>97</v>
      </c>
      <c r="D2971" s="116">
        <v>253.37</v>
      </c>
      <c r="E2971" s="116">
        <v>20.74</v>
      </c>
      <c r="F2971" s="116">
        <v>274.11</v>
      </c>
      <c r="G2971" s="100">
        <f t="shared" si="46"/>
        <v>9</v>
      </c>
    </row>
    <row r="2972" spans="1:7" x14ac:dyDescent="0.2">
      <c r="A2972" s="113" t="s">
        <v>5811</v>
      </c>
      <c r="B2972" s="114" t="s">
        <v>5812</v>
      </c>
      <c r="C2972" s="115" t="s">
        <v>97</v>
      </c>
      <c r="D2972" s="116">
        <v>266.99</v>
      </c>
      <c r="E2972" s="116">
        <v>20.74</v>
      </c>
      <c r="F2972" s="116">
        <v>287.73</v>
      </c>
      <c r="G2972" s="100">
        <f t="shared" si="46"/>
        <v>9</v>
      </c>
    </row>
    <row r="2973" spans="1:7" x14ac:dyDescent="0.2">
      <c r="A2973" s="113" t="s">
        <v>5813</v>
      </c>
      <c r="B2973" s="114" t="s">
        <v>5814</v>
      </c>
      <c r="C2973" s="115" t="s">
        <v>97</v>
      </c>
      <c r="D2973" s="116">
        <v>335.45</v>
      </c>
      <c r="E2973" s="116">
        <v>20.74</v>
      </c>
      <c r="F2973" s="116">
        <v>356.19</v>
      </c>
      <c r="G2973" s="100">
        <f t="shared" si="46"/>
        <v>9</v>
      </c>
    </row>
    <row r="2974" spans="1:7" x14ac:dyDescent="0.2">
      <c r="A2974" s="113" t="s">
        <v>5815</v>
      </c>
      <c r="B2974" s="114" t="s">
        <v>5816</v>
      </c>
      <c r="C2974" s="115" t="s">
        <v>97</v>
      </c>
      <c r="D2974" s="116">
        <v>676.23</v>
      </c>
      <c r="E2974" s="116">
        <v>20.74</v>
      </c>
      <c r="F2974" s="116">
        <v>696.97</v>
      </c>
      <c r="G2974" s="100">
        <f t="shared" si="46"/>
        <v>9</v>
      </c>
    </row>
    <row r="2975" spans="1:7" x14ac:dyDescent="0.2">
      <c r="A2975" s="113" t="s">
        <v>5817</v>
      </c>
      <c r="B2975" s="114" t="s">
        <v>5818</v>
      </c>
      <c r="C2975" s="115" t="s">
        <v>97</v>
      </c>
      <c r="D2975" s="116">
        <v>420.06</v>
      </c>
      <c r="E2975" s="116">
        <v>20.74</v>
      </c>
      <c r="F2975" s="116">
        <v>440.8</v>
      </c>
      <c r="G2975" s="100">
        <f t="shared" si="46"/>
        <v>9</v>
      </c>
    </row>
    <row r="2976" spans="1:7" x14ac:dyDescent="0.2">
      <c r="A2976" s="113" t="s">
        <v>5819</v>
      </c>
      <c r="B2976" s="114" t="s">
        <v>5820</v>
      </c>
      <c r="C2976" s="115" t="s">
        <v>97</v>
      </c>
      <c r="D2976" s="116">
        <v>534.29999999999995</v>
      </c>
      <c r="E2976" s="116">
        <v>20.74</v>
      </c>
      <c r="F2976" s="116">
        <v>555.04</v>
      </c>
      <c r="G2976" s="100">
        <f t="shared" si="46"/>
        <v>9</v>
      </c>
    </row>
    <row r="2977" spans="1:7" x14ac:dyDescent="0.2">
      <c r="A2977" s="113" t="s">
        <v>5821</v>
      </c>
      <c r="B2977" s="114" t="s">
        <v>5822</v>
      </c>
      <c r="C2977" s="115" t="s">
        <v>97</v>
      </c>
      <c r="D2977" s="116">
        <v>609.58000000000004</v>
      </c>
      <c r="E2977" s="116">
        <v>20.74</v>
      </c>
      <c r="F2977" s="116">
        <v>630.32000000000005</v>
      </c>
      <c r="G2977" s="100">
        <f t="shared" si="46"/>
        <v>9</v>
      </c>
    </row>
    <row r="2978" spans="1:7" x14ac:dyDescent="0.2">
      <c r="A2978" s="113" t="s">
        <v>5823</v>
      </c>
      <c r="B2978" s="114" t="s">
        <v>5824</v>
      </c>
      <c r="C2978" s="115" t="s">
        <v>97</v>
      </c>
      <c r="D2978" s="116">
        <v>858.47</v>
      </c>
      <c r="E2978" s="116">
        <v>20.74</v>
      </c>
      <c r="F2978" s="116">
        <v>879.21</v>
      </c>
      <c r="G2978" s="100">
        <f t="shared" si="46"/>
        <v>9</v>
      </c>
    </row>
    <row r="2979" spans="1:7" x14ac:dyDescent="0.2">
      <c r="A2979" s="113" t="s">
        <v>5825</v>
      </c>
      <c r="B2979" s="114" t="s">
        <v>5826</v>
      </c>
      <c r="C2979" s="115" t="s">
        <v>97</v>
      </c>
      <c r="D2979" s="116">
        <v>1197.43</v>
      </c>
      <c r="E2979" s="116">
        <v>20.74</v>
      </c>
      <c r="F2979" s="116">
        <v>1218.17</v>
      </c>
      <c r="G2979" s="100">
        <f t="shared" si="46"/>
        <v>9</v>
      </c>
    </row>
    <row r="2980" spans="1:7" x14ac:dyDescent="0.2">
      <c r="A2980" s="113" t="s">
        <v>5827</v>
      </c>
      <c r="B2980" s="114" t="s">
        <v>5828</v>
      </c>
      <c r="C2980" s="115" t="s">
        <v>97</v>
      </c>
      <c r="D2980" s="116">
        <v>1149.0899999999999</v>
      </c>
      <c r="E2980" s="116">
        <v>20.74</v>
      </c>
      <c r="F2980" s="116">
        <v>1169.83</v>
      </c>
      <c r="G2980" s="100">
        <f t="shared" si="46"/>
        <v>9</v>
      </c>
    </row>
    <row r="2981" spans="1:7" x14ac:dyDescent="0.2">
      <c r="A2981" s="113" t="s">
        <v>5829</v>
      </c>
      <c r="B2981" s="114" t="s">
        <v>5830</v>
      </c>
      <c r="C2981" s="115" t="s">
        <v>97</v>
      </c>
      <c r="D2981" s="116">
        <v>1599.73</v>
      </c>
      <c r="E2981" s="116">
        <v>20.74</v>
      </c>
      <c r="F2981" s="116">
        <v>1620.47</v>
      </c>
      <c r="G2981" s="100">
        <f t="shared" si="46"/>
        <v>9</v>
      </c>
    </row>
    <row r="2982" spans="1:7" x14ac:dyDescent="0.2">
      <c r="A2982" s="113" t="s">
        <v>5831</v>
      </c>
      <c r="B2982" s="114" t="s">
        <v>5832</v>
      </c>
      <c r="C2982" s="115" t="s">
        <v>97</v>
      </c>
      <c r="D2982" s="116">
        <v>4956.72</v>
      </c>
      <c r="E2982" s="116">
        <v>20.74</v>
      </c>
      <c r="F2982" s="116">
        <v>4977.46</v>
      </c>
      <c r="G2982" s="100">
        <f t="shared" si="46"/>
        <v>9</v>
      </c>
    </row>
    <row r="2983" spans="1:7" x14ac:dyDescent="0.2">
      <c r="A2983" s="113" t="s">
        <v>5833</v>
      </c>
      <c r="B2983" s="114" t="s">
        <v>5834</v>
      </c>
      <c r="C2983" s="115" t="s">
        <v>97</v>
      </c>
      <c r="D2983" s="116">
        <v>2008.14</v>
      </c>
      <c r="E2983" s="116">
        <v>20.74</v>
      </c>
      <c r="F2983" s="116">
        <v>2028.88</v>
      </c>
      <c r="G2983" s="100">
        <f t="shared" si="46"/>
        <v>9</v>
      </c>
    </row>
    <row r="2984" spans="1:7" x14ac:dyDescent="0.2">
      <c r="A2984" s="113" t="s">
        <v>5835</v>
      </c>
      <c r="B2984" s="114" t="s">
        <v>5836</v>
      </c>
      <c r="C2984" s="115" t="s">
        <v>97</v>
      </c>
      <c r="D2984" s="116">
        <v>758.32</v>
      </c>
      <c r="E2984" s="116">
        <v>20.74</v>
      </c>
      <c r="F2984" s="116">
        <v>779.06</v>
      </c>
      <c r="G2984" s="100">
        <f t="shared" si="46"/>
        <v>9</v>
      </c>
    </row>
    <row r="2985" spans="1:7" x14ac:dyDescent="0.2">
      <c r="A2985" s="113" t="s">
        <v>5837</v>
      </c>
      <c r="B2985" s="114" t="s">
        <v>5838</v>
      </c>
      <c r="C2985" s="115" t="s">
        <v>97</v>
      </c>
      <c r="D2985" s="116">
        <v>771.34</v>
      </c>
      <c r="E2985" s="116">
        <v>20.74</v>
      </c>
      <c r="F2985" s="116">
        <v>792.08</v>
      </c>
      <c r="G2985" s="100">
        <f t="shared" si="46"/>
        <v>9</v>
      </c>
    </row>
    <row r="2986" spans="1:7" x14ac:dyDescent="0.2">
      <c r="A2986" s="113" t="s">
        <v>5839</v>
      </c>
      <c r="B2986" s="114" t="s">
        <v>5840</v>
      </c>
      <c r="C2986" s="115" t="s">
        <v>97</v>
      </c>
      <c r="D2986" s="116">
        <v>1090.75</v>
      </c>
      <c r="E2986" s="116">
        <v>20.74</v>
      </c>
      <c r="F2986" s="116">
        <v>1111.49</v>
      </c>
      <c r="G2986" s="100">
        <f t="shared" si="46"/>
        <v>9</v>
      </c>
    </row>
    <row r="2987" spans="1:7" x14ac:dyDescent="0.2">
      <c r="A2987" s="113" t="s">
        <v>5841</v>
      </c>
      <c r="B2987" s="114" t="s">
        <v>5842</v>
      </c>
      <c r="C2987" s="115"/>
      <c r="D2987" s="116"/>
      <c r="E2987" s="116"/>
      <c r="F2987" s="116"/>
      <c r="G2987" s="100">
        <f t="shared" si="46"/>
        <v>5</v>
      </c>
    </row>
    <row r="2988" spans="1:7" x14ac:dyDescent="0.2">
      <c r="A2988" s="113" t="s">
        <v>5843</v>
      </c>
      <c r="B2988" s="114" t="s">
        <v>5844</v>
      </c>
      <c r="C2988" s="115" t="s">
        <v>97</v>
      </c>
      <c r="D2988" s="116">
        <v>15.21</v>
      </c>
      <c r="E2988" s="116">
        <v>16.59</v>
      </c>
      <c r="F2988" s="116">
        <v>31.8</v>
      </c>
      <c r="G2988" s="100">
        <f t="shared" si="46"/>
        <v>9</v>
      </c>
    </row>
    <row r="2989" spans="1:7" x14ac:dyDescent="0.2">
      <c r="A2989" s="113" t="s">
        <v>5845</v>
      </c>
      <c r="B2989" s="114" t="s">
        <v>5846</v>
      </c>
      <c r="C2989" s="115" t="s">
        <v>97</v>
      </c>
      <c r="D2989" s="116">
        <v>0.06</v>
      </c>
      <c r="E2989" s="116">
        <v>20.74</v>
      </c>
      <c r="F2989" s="116">
        <v>20.8</v>
      </c>
      <c r="G2989" s="100">
        <f t="shared" si="46"/>
        <v>9</v>
      </c>
    </row>
    <row r="2990" spans="1:7" x14ac:dyDescent="0.2">
      <c r="A2990" s="113" t="s">
        <v>5847</v>
      </c>
      <c r="B2990" s="114" t="s">
        <v>5848</v>
      </c>
      <c r="C2990" s="115" t="s">
        <v>97</v>
      </c>
      <c r="D2990" s="116">
        <v>0.06</v>
      </c>
      <c r="E2990" s="116">
        <v>20.74</v>
      </c>
      <c r="F2990" s="116">
        <v>20.8</v>
      </c>
      <c r="G2990" s="100">
        <f t="shared" si="46"/>
        <v>9</v>
      </c>
    </row>
    <row r="2991" spans="1:7" x14ac:dyDescent="0.2">
      <c r="A2991" s="113" t="s">
        <v>5849</v>
      </c>
      <c r="B2991" s="114" t="s">
        <v>5850</v>
      </c>
      <c r="C2991" s="115" t="s">
        <v>97</v>
      </c>
      <c r="D2991" s="116">
        <v>0.86</v>
      </c>
      <c r="E2991" s="116">
        <v>58.34</v>
      </c>
      <c r="F2991" s="116">
        <v>59.2</v>
      </c>
      <c r="G2991" s="100">
        <f t="shared" si="46"/>
        <v>9</v>
      </c>
    </row>
    <row r="2992" spans="1:7" x14ac:dyDescent="0.2">
      <c r="A2992" s="113" t="s">
        <v>5851</v>
      </c>
      <c r="B2992" s="114" t="s">
        <v>5852</v>
      </c>
      <c r="C2992" s="115" t="s">
        <v>97</v>
      </c>
      <c r="D2992" s="116"/>
      <c r="E2992" s="116">
        <v>103.68</v>
      </c>
      <c r="F2992" s="116">
        <v>103.68</v>
      </c>
      <c r="G2992" s="100">
        <f t="shared" si="46"/>
        <v>9</v>
      </c>
    </row>
    <row r="2993" spans="1:7" x14ac:dyDescent="0.2">
      <c r="A2993" s="113" t="s">
        <v>5853</v>
      </c>
      <c r="B2993" s="114" t="s">
        <v>5854</v>
      </c>
      <c r="C2993" s="115" t="s">
        <v>97</v>
      </c>
      <c r="D2993" s="116">
        <v>38.6</v>
      </c>
      <c r="E2993" s="116">
        <v>5.0599999999999996</v>
      </c>
      <c r="F2993" s="116">
        <v>43.66</v>
      </c>
      <c r="G2993" s="100">
        <f t="shared" si="46"/>
        <v>9</v>
      </c>
    </row>
    <row r="2994" spans="1:7" x14ac:dyDescent="0.2">
      <c r="A2994" s="113" t="s">
        <v>5855</v>
      </c>
      <c r="B2994" s="114" t="s">
        <v>5856</v>
      </c>
      <c r="C2994" s="115" t="s">
        <v>97</v>
      </c>
      <c r="D2994" s="116">
        <v>8.32</v>
      </c>
      <c r="E2994" s="116">
        <v>5.0599999999999996</v>
      </c>
      <c r="F2994" s="116">
        <v>13.38</v>
      </c>
      <c r="G2994" s="100">
        <f t="shared" si="46"/>
        <v>9</v>
      </c>
    </row>
    <row r="2995" spans="1:7" x14ac:dyDescent="0.2">
      <c r="A2995" s="113" t="s">
        <v>5857</v>
      </c>
      <c r="B2995" s="114" t="s">
        <v>5858</v>
      </c>
      <c r="C2995" s="115" t="s">
        <v>97</v>
      </c>
      <c r="D2995" s="116">
        <v>124.75</v>
      </c>
      <c r="E2995" s="116">
        <v>2.87</v>
      </c>
      <c r="F2995" s="116">
        <v>127.62</v>
      </c>
      <c r="G2995" s="100">
        <f t="shared" si="46"/>
        <v>9</v>
      </c>
    </row>
    <row r="2996" spans="1:7" ht="30" x14ac:dyDescent="0.2">
      <c r="A2996" s="113" t="s">
        <v>5859</v>
      </c>
      <c r="B2996" s="114" t="s">
        <v>5860</v>
      </c>
      <c r="C2996" s="115" t="s">
        <v>97</v>
      </c>
      <c r="D2996" s="116">
        <v>37.46</v>
      </c>
      <c r="E2996" s="116">
        <v>1.69</v>
      </c>
      <c r="F2996" s="116">
        <v>39.15</v>
      </c>
      <c r="G2996" s="100">
        <f t="shared" si="46"/>
        <v>9</v>
      </c>
    </row>
    <row r="2997" spans="1:7" x14ac:dyDescent="0.2">
      <c r="A2997" s="113" t="s">
        <v>5861</v>
      </c>
      <c r="B2997" s="114" t="s">
        <v>5862</v>
      </c>
      <c r="C2997" s="115" t="s">
        <v>97</v>
      </c>
      <c r="D2997" s="116">
        <v>66.22</v>
      </c>
      <c r="E2997" s="116">
        <v>5.0599999999999996</v>
      </c>
      <c r="F2997" s="116">
        <v>71.28</v>
      </c>
      <c r="G2997" s="100">
        <f t="shared" si="46"/>
        <v>9</v>
      </c>
    </row>
    <row r="2998" spans="1:7" x14ac:dyDescent="0.2">
      <c r="A2998" s="113" t="s">
        <v>5863</v>
      </c>
      <c r="B2998" s="114" t="s">
        <v>5864</v>
      </c>
      <c r="C2998" s="115" t="s">
        <v>97</v>
      </c>
      <c r="D2998" s="116">
        <v>55.94</v>
      </c>
      <c r="E2998" s="116">
        <v>2.87</v>
      </c>
      <c r="F2998" s="116">
        <v>58.81</v>
      </c>
      <c r="G2998" s="100">
        <f t="shared" si="46"/>
        <v>9</v>
      </c>
    </row>
    <row r="2999" spans="1:7" x14ac:dyDescent="0.2">
      <c r="A2999" s="113" t="s">
        <v>5865</v>
      </c>
      <c r="B2999" s="114" t="s">
        <v>5866</v>
      </c>
      <c r="C2999" s="115" t="s">
        <v>97</v>
      </c>
      <c r="D2999" s="116">
        <v>60.13</v>
      </c>
      <c r="E2999" s="116">
        <v>2.87</v>
      </c>
      <c r="F2999" s="116">
        <v>63</v>
      </c>
      <c r="G2999" s="100">
        <f t="shared" si="46"/>
        <v>9</v>
      </c>
    </row>
    <row r="3000" spans="1:7" x14ac:dyDescent="0.2">
      <c r="A3000" s="113" t="s">
        <v>5867</v>
      </c>
      <c r="B3000" s="114" t="s">
        <v>5868</v>
      </c>
      <c r="C3000" s="115" t="s">
        <v>97</v>
      </c>
      <c r="D3000" s="116">
        <v>65.78</v>
      </c>
      <c r="E3000" s="116">
        <v>37.32</v>
      </c>
      <c r="F3000" s="116">
        <v>103.1</v>
      </c>
      <c r="G3000" s="100">
        <f t="shared" si="46"/>
        <v>9</v>
      </c>
    </row>
    <row r="3001" spans="1:7" x14ac:dyDescent="0.2">
      <c r="A3001" s="113" t="s">
        <v>5869</v>
      </c>
      <c r="B3001" s="114" t="s">
        <v>5870</v>
      </c>
      <c r="C3001" s="115" t="s">
        <v>97</v>
      </c>
      <c r="D3001" s="116">
        <v>145.13999999999999</v>
      </c>
      <c r="E3001" s="116">
        <v>20.74</v>
      </c>
      <c r="F3001" s="116">
        <v>165.88</v>
      </c>
      <c r="G3001" s="100">
        <f t="shared" si="46"/>
        <v>9</v>
      </c>
    </row>
    <row r="3002" spans="1:7" x14ac:dyDescent="0.2">
      <c r="A3002" s="113" t="s">
        <v>5871</v>
      </c>
      <c r="B3002" s="114" t="s">
        <v>5872</v>
      </c>
      <c r="C3002" s="115" t="s">
        <v>97</v>
      </c>
      <c r="D3002" s="116">
        <v>161.13999999999999</v>
      </c>
      <c r="E3002" s="116">
        <v>20.74</v>
      </c>
      <c r="F3002" s="116">
        <v>181.88</v>
      </c>
      <c r="G3002" s="100">
        <f t="shared" si="46"/>
        <v>9</v>
      </c>
    </row>
    <row r="3003" spans="1:7" x14ac:dyDescent="0.2">
      <c r="A3003" s="113" t="s">
        <v>5873</v>
      </c>
      <c r="B3003" s="114" t="s">
        <v>5874</v>
      </c>
      <c r="C3003" s="115" t="s">
        <v>97</v>
      </c>
      <c r="D3003" s="116">
        <v>51.38</v>
      </c>
      <c r="E3003" s="116">
        <v>5.0599999999999996</v>
      </c>
      <c r="F3003" s="116">
        <v>56.44</v>
      </c>
      <c r="G3003" s="100">
        <f t="shared" si="46"/>
        <v>9</v>
      </c>
    </row>
    <row r="3004" spans="1:7" x14ac:dyDescent="0.2">
      <c r="A3004" s="113" t="s">
        <v>5875</v>
      </c>
      <c r="B3004" s="114" t="s">
        <v>5876</v>
      </c>
      <c r="C3004" s="115" t="s">
        <v>97</v>
      </c>
      <c r="D3004" s="116">
        <v>26.11</v>
      </c>
      <c r="E3004" s="116">
        <v>16.59</v>
      </c>
      <c r="F3004" s="116">
        <v>42.7</v>
      </c>
      <c r="G3004" s="100">
        <f t="shared" si="46"/>
        <v>9</v>
      </c>
    </row>
    <row r="3005" spans="1:7" x14ac:dyDescent="0.2">
      <c r="A3005" s="113" t="s">
        <v>5877</v>
      </c>
      <c r="B3005" s="114" t="s">
        <v>5878</v>
      </c>
      <c r="C3005" s="115" t="s">
        <v>97</v>
      </c>
      <c r="D3005" s="116">
        <v>22.62</v>
      </c>
      <c r="E3005" s="116">
        <v>16.59</v>
      </c>
      <c r="F3005" s="116">
        <v>39.21</v>
      </c>
      <c r="G3005" s="100">
        <f t="shared" si="46"/>
        <v>9</v>
      </c>
    </row>
    <row r="3006" spans="1:7" x14ac:dyDescent="0.2">
      <c r="A3006" s="113" t="s">
        <v>5879</v>
      </c>
      <c r="B3006" s="114" t="s">
        <v>5880</v>
      </c>
      <c r="C3006" s="115" t="s">
        <v>97</v>
      </c>
      <c r="D3006" s="116">
        <v>40.409999999999997</v>
      </c>
      <c r="E3006" s="116">
        <v>2.5299999999999998</v>
      </c>
      <c r="F3006" s="116">
        <v>42.94</v>
      </c>
      <c r="G3006" s="100">
        <f t="shared" si="46"/>
        <v>9</v>
      </c>
    </row>
    <row r="3007" spans="1:7" x14ac:dyDescent="0.2">
      <c r="A3007" s="113" t="s">
        <v>5881</v>
      </c>
      <c r="B3007" s="114" t="s">
        <v>5882</v>
      </c>
      <c r="C3007" s="115" t="s">
        <v>97</v>
      </c>
      <c r="D3007" s="116">
        <v>7.8</v>
      </c>
      <c r="E3007" s="116">
        <v>7.05</v>
      </c>
      <c r="F3007" s="116">
        <v>14.85</v>
      </c>
      <c r="G3007" s="100">
        <f t="shared" si="46"/>
        <v>9</v>
      </c>
    </row>
    <row r="3008" spans="1:7" x14ac:dyDescent="0.2">
      <c r="A3008" s="113" t="s">
        <v>5883</v>
      </c>
      <c r="B3008" s="114" t="s">
        <v>5884</v>
      </c>
      <c r="C3008" s="115" t="s">
        <v>97</v>
      </c>
      <c r="D3008" s="116">
        <v>292.89</v>
      </c>
      <c r="E3008" s="116">
        <v>29.17</v>
      </c>
      <c r="F3008" s="116">
        <v>322.06</v>
      </c>
      <c r="G3008" s="100">
        <f t="shared" si="46"/>
        <v>9</v>
      </c>
    </row>
    <row r="3009" spans="1:7" x14ac:dyDescent="0.2">
      <c r="A3009" s="113" t="s">
        <v>5885</v>
      </c>
      <c r="B3009" s="114" t="s">
        <v>5886</v>
      </c>
      <c r="C3009" s="115" t="s">
        <v>97</v>
      </c>
      <c r="D3009" s="116">
        <v>5.56</v>
      </c>
      <c r="E3009" s="116">
        <v>1.69</v>
      </c>
      <c r="F3009" s="116">
        <v>7.25</v>
      </c>
      <c r="G3009" s="100">
        <f t="shared" si="46"/>
        <v>9</v>
      </c>
    </row>
    <row r="3010" spans="1:7" x14ac:dyDescent="0.2">
      <c r="A3010" s="113" t="s">
        <v>5887</v>
      </c>
      <c r="B3010" s="114" t="s">
        <v>5888</v>
      </c>
      <c r="C3010" s="115" t="s">
        <v>97</v>
      </c>
      <c r="D3010" s="116">
        <v>55.23</v>
      </c>
      <c r="E3010" s="116">
        <v>1.69</v>
      </c>
      <c r="F3010" s="116">
        <v>56.92</v>
      </c>
      <c r="G3010" s="100">
        <f t="shared" si="46"/>
        <v>9</v>
      </c>
    </row>
    <row r="3011" spans="1:7" x14ac:dyDescent="0.2">
      <c r="A3011" s="113" t="s">
        <v>5889</v>
      </c>
      <c r="B3011" s="114" t="s">
        <v>5890</v>
      </c>
      <c r="C3011" s="115" t="s">
        <v>97</v>
      </c>
      <c r="D3011" s="116">
        <v>107.79</v>
      </c>
      <c r="E3011" s="116">
        <v>8.2899999999999991</v>
      </c>
      <c r="F3011" s="116">
        <v>116.08</v>
      </c>
      <c r="G3011" s="100">
        <f t="shared" si="46"/>
        <v>9</v>
      </c>
    </row>
    <row r="3012" spans="1:7" x14ac:dyDescent="0.2">
      <c r="A3012" s="113" t="s">
        <v>5891</v>
      </c>
      <c r="B3012" s="114" t="s">
        <v>5892</v>
      </c>
      <c r="C3012" s="115" t="s">
        <v>97</v>
      </c>
      <c r="D3012" s="116">
        <v>36.479999999999997</v>
      </c>
      <c r="E3012" s="116">
        <v>8.2899999999999991</v>
      </c>
      <c r="F3012" s="116">
        <v>44.77</v>
      </c>
      <c r="G3012" s="100">
        <f t="shared" si="46"/>
        <v>9</v>
      </c>
    </row>
    <row r="3013" spans="1:7" x14ac:dyDescent="0.2">
      <c r="A3013" s="113" t="s">
        <v>5893</v>
      </c>
      <c r="B3013" s="114" t="s">
        <v>5894</v>
      </c>
      <c r="C3013" s="115"/>
      <c r="D3013" s="116"/>
      <c r="E3013" s="116"/>
      <c r="F3013" s="116"/>
      <c r="G3013" s="100">
        <f t="shared" si="46"/>
        <v>2</v>
      </c>
    </row>
    <row r="3014" spans="1:7" x14ac:dyDescent="0.2">
      <c r="A3014" s="113" t="s">
        <v>5895</v>
      </c>
      <c r="B3014" s="114" t="s">
        <v>5896</v>
      </c>
      <c r="C3014" s="115"/>
      <c r="D3014" s="116"/>
      <c r="E3014" s="116"/>
      <c r="F3014" s="116"/>
      <c r="G3014" s="100">
        <f t="shared" si="46"/>
        <v>5</v>
      </c>
    </row>
    <row r="3015" spans="1:7" x14ac:dyDescent="0.2">
      <c r="A3015" s="113" t="s">
        <v>5897</v>
      </c>
      <c r="B3015" s="114" t="s">
        <v>5898</v>
      </c>
      <c r="C3015" s="115" t="s">
        <v>97</v>
      </c>
      <c r="D3015" s="116">
        <v>878.72</v>
      </c>
      <c r="E3015" s="116">
        <v>510.3</v>
      </c>
      <c r="F3015" s="116">
        <v>1389.02</v>
      </c>
      <c r="G3015" s="100">
        <f t="shared" si="46"/>
        <v>9</v>
      </c>
    </row>
    <row r="3016" spans="1:7" x14ac:dyDescent="0.2">
      <c r="A3016" s="113" t="s">
        <v>5899</v>
      </c>
      <c r="B3016" s="114" t="s">
        <v>5900</v>
      </c>
      <c r="C3016" s="115" t="s">
        <v>97</v>
      </c>
      <c r="D3016" s="116">
        <v>928.13</v>
      </c>
      <c r="E3016" s="116">
        <v>510.3</v>
      </c>
      <c r="F3016" s="116">
        <v>1438.43</v>
      </c>
      <c r="G3016" s="100">
        <f t="shared" si="46"/>
        <v>9</v>
      </c>
    </row>
    <row r="3017" spans="1:7" ht="30" x14ac:dyDescent="0.2">
      <c r="A3017" s="113" t="s">
        <v>5901</v>
      </c>
      <c r="B3017" s="114" t="s">
        <v>5902</v>
      </c>
      <c r="C3017" s="115" t="s">
        <v>97</v>
      </c>
      <c r="D3017" s="116">
        <v>2656.17</v>
      </c>
      <c r="E3017" s="116">
        <v>899.87</v>
      </c>
      <c r="F3017" s="116">
        <v>3556.04</v>
      </c>
      <c r="G3017" s="100">
        <f t="shared" si="46"/>
        <v>9</v>
      </c>
    </row>
    <row r="3018" spans="1:7" x14ac:dyDescent="0.2">
      <c r="A3018" s="113" t="s">
        <v>5903</v>
      </c>
      <c r="B3018" s="114" t="s">
        <v>5904</v>
      </c>
      <c r="C3018" s="115" t="s">
        <v>97</v>
      </c>
      <c r="D3018" s="116">
        <v>2846.34</v>
      </c>
      <c r="E3018" s="116">
        <v>899.87</v>
      </c>
      <c r="F3018" s="116">
        <v>3746.21</v>
      </c>
      <c r="G3018" s="100">
        <f t="shared" ref="G3018:G3081" si="47">LEN(A3018)</f>
        <v>9</v>
      </c>
    </row>
    <row r="3019" spans="1:7" ht="30" x14ac:dyDescent="0.2">
      <c r="A3019" s="113" t="s">
        <v>5905</v>
      </c>
      <c r="B3019" s="114" t="s">
        <v>5906</v>
      </c>
      <c r="C3019" s="115" t="s">
        <v>97</v>
      </c>
      <c r="D3019" s="116">
        <v>3159.39</v>
      </c>
      <c r="E3019" s="116">
        <v>899.87</v>
      </c>
      <c r="F3019" s="116">
        <v>4059.26</v>
      </c>
      <c r="G3019" s="100">
        <f t="shared" si="47"/>
        <v>9</v>
      </c>
    </row>
    <row r="3020" spans="1:7" x14ac:dyDescent="0.2">
      <c r="A3020" s="113" t="s">
        <v>5907</v>
      </c>
      <c r="B3020" s="114" t="s">
        <v>5908</v>
      </c>
      <c r="C3020" s="115" t="s">
        <v>97</v>
      </c>
      <c r="D3020" s="116">
        <v>3461.07</v>
      </c>
      <c r="E3020" s="116">
        <v>899.87</v>
      </c>
      <c r="F3020" s="116">
        <v>4360.9399999999996</v>
      </c>
      <c r="G3020" s="100">
        <f t="shared" si="47"/>
        <v>9</v>
      </c>
    </row>
    <row r="3021" spans="1:7" x14ac:dyDescent="0.2">
      <c r="A3021" s="113" t="s">
        <v>5909</v>
      </c>
      <c r="B3021" s="114" t="s">
        <v>5910</v>
      </c>
      <c r="C3021" s="115"/>
      <c r="D3021" s="116"/>
      <c r="E3021" s="116"/>
      <c r="F3021" s="116"/>
      <c r="G3021" s="100">
        <f t="shared" si="47"/>
        <v>5</v>
      </c>
    </row>
    <row r="3022" spans="1:7" x14ac:dyDescent="0.2">
      <c r="A3022" s="113" t="s">
        <v>5911</v>
      </c>
      <c r="B3022" s="114" t="s">
        <v>5912</v>
      </c>
      <c r="C3022" s="115" t="s">
        <v>97</v>
      </c>
      <c r="D3022" s="116">
        <v>2101.12</v>
      </c>
      <c r="E3022" s="116">
        <v>650.49</v>
      </c>
      <c r="F3022" s="116">
        <v>2751.61</v>
      </c>
      <c r="G3022" s="100">
        <f t="shared" si="47"/>
        <v>9</v>
      </c>
    </row>
    <row r="3023" spans="1:7" x14ac:dyDescent="0.2">
      <c r="A3023" s="113" t="s">
        <v>5913</v>
      </c>
      <c r="B3023" s="114" t="s">
        <v>5914</v>
      </c>
      <c r="C3023" s="115" t="s">
        <v>97</v>
      </c>
      <c r="D3023" s="116">
        <v>4589</v>
      </c>
      <c r="E3023" s="116">
        <v>1389.54</v>
      </c>
      <c r="F3023" s="116">
        <v>5978.54</v>
      </c>
      <c r="G3023" s="100">
        <f t="shared" si="47"/>
        <v>9</v>
      </c>
    </row>
    <row r="3024" spans="1:7" x14ac:dyDescent="0.2">
      <c r="A3024" s="113" t="s">
        <v>5915</v>
      </c>
      <c r="B3024" s="114" t="s">
        <v>5916</v>
      </c>
      <c r="C3024" s="115" t="s">
        <v>97</v>
      </c>
      <c r="D3024" s="116">
        <v>7686.68</v>
      </c>
      <c r="E3024" s="116">
        <v>1831.61</v>
      </c>
      <c r="F3024" s="116">
        <v>9518.2900000000009</v>
      </c>
      <c r="G3024" s="100">
        <f t="shared" si="47"/>
        <v>9</v>
      </c>
    </row>
    <row r="3025" spans="1:7" x14ac:dyDescent="0.2">
      <c r="A3025" s="113" t="s">
        <v>5917</v>
      </c>
      <c r="B3025" s="114" t="s">
        <v>5918</v>
      </c>
      <c r="C3025" s="115" t="s">
        <v>97</v>
      </c>
      <c r="D3025" s="116">
        <v>10765.35</v>
      </c>
      <c r="E3025" s="116">
        <v>2220.6799999999998</v>
      </c>
      <c r="F3025" s="116">
        <v>12986.03</v>
      </c>
      <c r="G3025" s="100">
        <f t="shared" si="47"/>
        <v>9</v>
      </c>
    </row>
    <row r="3026" spans="1:7" x14ac:dyDescent="0.2">
      <c r="A3026" s="113" t="s">
        <v>5919</v>
      </c>
      <c r="B3026" s="114" t="s">
        <v>5920</v>
      </c>
      <c r="C3026" s="115" t="s">
        <v>97</v>
      </c>
      <c r="D3026" s="116">
        <v>656.9</v>
      </c>
      <c r="E3026" s="116">
        <v>442</v>
      </c>
      <c r="F3026" s="116">
        <v>1098.9000000000001</v>
      </c>
      <c r="G3026" s="100">
        <f t="shared" si="47"/>
        <v>9</v>
      </c>
    </row>
    <row r="3027" spans="1:7" x14ac:dyDescent="0.2">
      <c r="A3027" s="113" t="s">
        <v>5921</v>
      </c>
      <c r="B3027" s="114" t="s">
        <v>5922</v>
      </c>
      <c r="C3027" s="115"/>
      <c r="D3027" s="116"/>
      <c r="E3027" s="116"/>
      <c r="F3027" s="116"/>
      <c r="G3027" s="100">
        <f t="shared" si="47"/>
        <v>5</v>
      </c>
    </row>
    <row r="3028" spans="1:7" x14ac:dyDescent="0.2">
      <c r="A3028" s="113" t="s">
        <v>5923</v>
      </c>
      <c r="B3028" s="114" t="s">
        <v>5924</v>
      </c>
      <c r="C3028" s="115" t="s">
        <v>97</v>
      </c>
      <c r="D3028" s="116">
        <v>2470.21</v>
      </c>
      <c r="E3028" s="116">
        <v>31.1</v>
      </c>
      <c r="F3028" s="116">
        <v>2501.31</v>
      </c>
      <c r="G3028" s="100">
        <f t="shared" si="47"/>
        <v>9</v>
      </c>
    </row>
    <row r="3029" spans="1:7" x14ac:dyDescent="0.2">
      <c r="A3029" s="113" t="s">
        <v>5925</v>
      </c>
      <c r="B3029" s="114" t="s">
        <v>5926</v>
      </c>
      <c r="C3029" s="115" t="s">
        <v>97</v>
      </c>
      <c r="D3029" s="116">
        <v>3464.06</v>
      </c>
      <c r="E3029" s="116">
        <v>31.1</v>
      </c>
      <c r="F3029" s="116">
        <v>3495.16</v>
      </c>
      <c r="G3029" s="100">
        <f t="shared" si="47"/>
        <v>9</v>
      </c>
    </row>
    <row r="3030" spans="1:7" x14ac:dyDescent="0.2">
      <c r="A3030" s="113" t="s">
        <v>5927</v>
      </c>
      <c r="B3030" s="114" t="s">
        <v>5928</v>
      </c>
      <c r="C3030" s="115" t="s">
        <v>97</v>
      </c>
      <c r="D3030" s="116">
        <v>618</v>
      </c>
      <c r="E3030" s="116">
        <v>49.76</v>
      </c>
      <c r="F3030" s="116">
        <v>667.76</v>
      </c>
      <c r="G3030" s="100">
        <f t="shared" si="47"/>
        <v>9</v>
      </c>
    </row>
    <row r="3031" spans="1:7" x14ac:dyDescent="0.2">
      <c r="A3031" s="113" t="s">
        <v>5929</v>
      </c>
      <c r="B3031" s="114" t="s">
        <v>5930</v>
      </c>
      <c r="C3031" s="115" t="s">
        <v>97</v>
      </c>
      <c r="D3031" s="116">
        <v>841.37</v>
      </c>
      <c r="E3031" s="116">
        <v>49.76</v>
      </c>
      <c r="F3031" s="116">
        <v>891.13</v>
      </c>
      <c r="G3031" s="100">
        <f t="shared" si="47"/>
        <v>9</v>
      </c>
    </row>
    <row r="3032" spans="1:7" x14ac:dyDescent="0.2">
      <c r="A3032" s="113" t="s">
        <v>5931</v>
      </c>
      <c r="B3032" s="114" t="s">
        <v>5932</v>
      </c>
      <c r="C3032" s="115" t="s">
        <v>97</v>
      </c>
      <c r="D3032" s="116">
        <v>2404.16</v>
      </c>
      <c r="E3032" s="116">
        <v>31.1</v>
      </c>
      <c r="F3032" s="116">
        <v>2435.2600000000002</v>
      </c>
      <c r="G3032" s="100">
        <f t="shared" si="47"/>
        <v>9</v>
      </c>
    </row>
    <row r="3033" spans="1:7" x14ac:dyDescent="0.2">
      <c r="A3033" s="113" t="s">
        <v>5933</v>
      </c>
      <c r="B3033" s="114" t="s">
        <v>5934</v>
      </c>
      <c r="C3033" s="115"/>
      <c r="D3033" s="116"/>
      <c r="E3033" s="116"/>
      <c r="F3033" s="116"/>
      <c r="G3033" s="100">
        <f t="shared" si="47"/>
        <v>5</v>
      </c>
    </row>
    <row r="3034" spans="1:7" x14ac:dyDescent="0.2">
      <c r="A3034" s="113" t="s">
        <v>5935</v>
      </c>
      <c r="B3034" s="114" t="s">
        <v>5936</v>
      </c>
      <c r="C3034" s="115" t="s">
        <v>97</v>
      </c>
      <c r="D3034" s="116">
        <v>948</v>
      </c>
      <c r="E3034" s="116"/>
      <c r="F3034" s="116">
        <v>948</v>
      </c>
      <c r="G3034" s="100">
        <f t="shared" si="47"/>
        <v>9</v>
      </c>
    </row>
    <row r="3035" spans="1:7" x14ac:dyDescent="0.2">
      <c r="A3035" s="113" t="s">
        <v>5937</v>
      </c>
      <c r="B3035" s="114" t="s">
        <v>5938</v>
      </c>
      <c r="C3035" s="115"/>
      <c r="D3035" s="116"/>
      <c r="E3035" s="116"/>
      <c r="F3035" s="116"/>
      <c r="G3035" s="100">
        <f t="shared" si="47"/>
        <v>2</v>
      </c>
    </row>
    <row r="3036" spans="1:7" x14ac:dyDescent="0.2">
      <c r="A3036" s="113" t="s">
        <v>5939</v>
      </c>
      <c r="B3036" s="114" t="s">
        <v>5940</v>
      </c>
      <c r="C3036" s="115"/>
      <c r="D3036" s="116"/>
      <c r="E3036" s="116"/>
      <c r="F3036" s="116"/>
      <c r="G3036" s="100">
        <f t="shared" si="47"/>
        <v>5</v>
      </c>
    </row>
    <row r="3037" spans="1:7" ht="30" x14ac:dyDescent="0.2">
      <c r="A3037" s="113" t="s">
        <v>5941</v>
      </c>
      <c r="B3037" s="114" t="s">
        <v>5942</v>
      </c>
      <c r="C3037" s="115" t="s">
        <v>205</v>
      </c>
      <c r="D3037" s="116">
        <v>6.51</v>
      </c>
      <c r="E3037" s="116">
        <v>20.74</v>
      </c>
      <c r="F3037" s="116">
        <v>27.25</v>
      </c>
      <c r="G3037" s="100">
        <f t="shared" si="47"/>
        <v>9</v>
      </c>
    </row>
    <row r="3038" spans="1:7" ht="30" x14ac:dyDescent="0.2">
      <c r="A3038" s="113" t="s">
        <v>5943</v>
      </c>
      <c r="B3038" s="114" t="s">
        <v>5944</v>
      </c>
      <c r="C3038" s="115" t="s">
        <v>205</v>
      </c>
      <c r="D3038" s="116">
        <v>7.78</v>
      </c>
      <c r="E3038" s="116">
        <v>20.74</v>
      </c>
      <c r="F3038" s="116">
        <v>28.52</v>
      </c>
      <c r="G3038" s="100">
        <f t="shared" si="47"/>
        <v>9</v>
      </c>
    </row>
    <row r="3039" spans="1:7" ht="30" x14ac:dyDescent="0.2">
      <c r="A3039" s="113" t="s">
        <v>5945</v>
      </c>
      <c r="B3039" s="114" t="s">
        <v>5946</v>
      </c>
      <c r="C3039" s="115" t="s">
        <v>205</v>
      </c>
      <c r="D3039" s="116">
        <v>17.22</v>
      </c>
      <c r="E3039" s="116">
        <v>20.74</v>
      </c>
      <c r="F3039" s="116">
        <v>37.96</v>
      </c>
      <c r="G3039" s="100">
        <f t="shared" si="47"/>
        <v>9</v>
      </c>
    </row>
    <row r="3040" spans="1:7" ht="30" x14ac:dyDescent="0.2">
      <c r="A3040" s="113" t="s">
        <v>5947</v>
      </c>
      <c r="B3040" s="114" t="s">
        <v>5948</v>
      </c>
      <c r="C3040" s="115" t="s">
        <v>205</v>
      </c>
      <c r="D3040" s="116">
        <v>24.92</v>
      </c>
      <c r="E3040" s="116">
        <v>20.74</v>
      </c>
      <c r="F3040" s="116">
        <v>45.66</v>
      </c>
      <c r="G3040" s="100">
        <f t="shared" si="47"/>
        <v>9</v>
      </c>
    </row>
    <row r="3041" spans="1:7" ht="30" x14ac:dyDescent="0.2">
      <c r="A3041" s="113" t="s">
        <v>5949</v>
      </c>
      <c r="B3041" s="114" t="s">
        <v>5950</v>
      </c>
      <c r="C3041" s="115" t="s">
        <v>205</v>
      </c>
      <c r="D3041" s="116">
        <v>26.43</v>
      </c>
      <c r="E3041" s="116">
        <v>24.88</v>
      </c>
      <c r="F3041" s="116">
        <v>51.31</v>
      </c>
      <c r="G3041" s="100">
        <f t="shared" si="47"/>
        <v>9</v>
      </c>
    </row>
    <row r="3042" spans="1:7" ht="30" x14ac:dyDescent="0.2">
      <c r="A3042" s="113" t="s">
        <v>5951</v>
      </c>
      <c r="B3042" s="114" t="s">
        <v>5952</v>
      </c>
      <c r="C3042" s="115" t="s">
        <v>205</v>
      </c>
      <c r="D3042" s="116">
        <v>46.26</v>
      </c>
      <c r="E3042" s="116">
        <v>29.03</v>
      </c>
      <c r="F3042" s="116">
        <v>75.290000000000006</v>
      </c>
      <c r="G3042" s="100">
        <f t="shared" si="47"/>
        <v>9</v>
      </c>
    </row>
    <row r="3043" spans="1:7" ht="30" x14ac:dyDescent="0.2">
      <c r="A3043" s="113" t="s">
        <v>5953</v>
      </c>
      <c r="B3043" s="114" t="s">
        <v>5954</v>
      </c>
      <c r="C3043" s="115" t="s">
        <v>205</v>
      </c>
      <c r="D3043" s="116">
        <v>74.59</v>
      </c>
      <c r="E3043" s="116">
        <v>37.32</v>
      </c>
      <c r="F3043" s="116">
        <v>111.91</v>
      </c>
      <c r="G3043" s="100">
        <f t="shared" si="47"/>
        <v>9</v>
      </c>
    </row>
    <row r="3044" spans="1:7" ht="30" x14ac:dyDescent="0.2">
      <c r="A3044" s="113" t="s">
        <v>5955</v>
      </c>
      <c r="B3044" s="114" t="s">
        <v>5956</v>
      </c>
      <c r="C3044" s="115" t="s">
        <v>205</v>
      </c>
      <c r="D3044" s="116">
        <v>92.92</v>
      </c>
      <c r="E3044" s="116">
        <v>41.47</v>
      </c>
      <c r="F3044" s="116">
        <v>134.38999999999999</v>
      </c>
      <c r="G3044" s="100">
        <f t="shared" si="47"/>
        <v>9</v>
      </c>
    </row>
    <row r="3045" spans="1:7" ht="30" x14ac:dyDescent="0.2">
      <c r="A3045" s="113" t="s">
        <v>5957</v>
      </c>
      <c r="B3045" s="114" t="s">
        <v>5958</v>
      </c>
      <c r="C3045" s="115" t="s">
        <v>205</v>
      </c>
      <c r="D3045" s="116">
        <v>158.19</v>
      </c>
      <c r="E3045" s="116">
        <v>45.62</v>
      </c>
      <c r="F3045" s="116">
        <v>203.81</v>
      </c>
      <c r="G3045" s="100">
        <f t="shared" si="47"/>
        <v>9</v>
      </c>
    </row>
    <row r="3046" spans="1:7" x14ac:dyDescent="0.2">
      <c r="A3046" s="113" t="s">
        <v>5959</v>
      </c>
      <c r="B3046" s="114" t="s">
        <v>5960</v>
      </c>
      <c r="C3046" s="115"/>
      <c r="D3046" s="116"/>
      <c r="E3046" s="116"/>
      <c r="F3046" s="116"/>
      <c r="G3046" s="100">
        <f t="shared" si="47"/>
        <v>5</v>
      </c>
    </row>
    <row r="3047" spans="1:7" ht="30" x14ac:dyDescent="0.2">
      <c r="A3047" s="113" t="s">
        <v>5961</v>
      </c>
      <c r="B3047" s="114" t="s">
        <v>5962</v>
      </c>
      <c r="C3047" s="115" t="s">
        <v>205</v>
      </c>
      <c r="D3047" s="116">
        <v>12.97</v>
      </c>
      <c r="E3047" s="116">
        <v>20.74</v>
      </c>
      <c r="F3047" s="116">
        <v>33.71</v>
      </c>
      <c r="G3047" s="100">
        <f t="shared" si="47"/>
        <v>9</v>
      </c>
    </row>
    <row r="3048" spans="1:7" ht="30" x14ac:dyDescent="0.2">
      <c r="A3048" s="113" t="s">
        <v>5963</v>
      </c>
      <c r="B3048" s="114" t="s">
        <v>5964</v>
      </c>
      <c r="C3048" s="115" t="s">
        <v>205</v>
      </c>
      <c r="D3048" s="116">
        <v>17.95</v>
      </c>
      <c r="E3048" s="116">
        <v>24.88</v>
      </c>
      <c r="F3048" s="116">
        <v>42.83</v>
      </c>
      <c r="G3048" s="100">
        <f t="shared" si="47"/>
        <v>9</v>
      </c>
    </row>
    <row r="3049" spans="1:7" ht="30" x14ac:dyDescent="0.2">
      <c r="A3049" s="113" t="s">
        <v>5965</v>
      </c>
      <c r="B3049" s="114" t="s">
        <v>5966</v>
      </c>
      <c r="C3049" s="115" t="s">
        <v>205</v>
      </c>
      <c r="D3049" s="116">
        <v>29.92</v>
      </c>
      <c r="E3049" s="116">
        <v>37.32</v>
      </c>
      <c r="F3049" s="116">
        <v>67.239999999999995</v>
      </c>
      <c r="G3049" s="100">
        <f t="shared" si="47"/>
        <v>9</v>
      </c>
    </row>
    <row r="3050" spans="1:7" ht="30" x14ac:dyDescent="0.2">
      <c r="A3050" s="113" t="s">
        <v>5967</v>
      </c>
      <c r="B3050" s="114" t="s">
        <v>5968</v>
      </c>
      <c r="C3050" s="115" t="s">
        <v>205</v>
      </c>
      <c r="D3050" s="116">
        <v>27</v>
      </c>
      <c r="E3050" s="116">
        <v>45.62</v>
      </c>
      <c r="F3050" s="116">
        <v>72.62</v>
      </c>
      <c r="G3050" s="100">
        <f t="shared" si="47"/>
        <v>9</v>
      </c>
    </row>
    <row r="3051" spans="1:7" x14ac:dyDescent="0.2">
      <c r="A3051" s="113" t="s">
        <v>5969</v>
      </c>
      <c r="B3051" s="114" t="s">
        <v>5970</v>
      </c>
      <c r="C3051" s="115"/>
      <c r="D3051" s="116"/>
      <c r="E3051" s="116"/>
      <c r="F3051" s="116"/>
      <c r="G3051" s="100">
        <f t="shared" si="47"/>
        <v>5</v>
      </c>
    </row>
    <row r="3052" spans="1:7" ht="30" x14ac:dyDescent="0.2">
      <c r="A3052" s="113" t="s">
        <v>5971</v>
      </c>
      <c r="B3052" s="114" t="s">
        <v>5972</v>
      </c>
      <c r="C3052" s="115" t="s">
        <v>205</v>
      </c>
      <c r="D3052" s="116">
        <v>23.02</v>
      </c>
      <c r="E3052" s="116">
        <v>24.88</v>
      </c>
      <c r="F3052" s="116">
        <v>47.9</v>
      </c>
      <c r="G3052" s="100">
        <f t="shared" si="47"/>
        <v>9</v>
      </c>
    </row>
    <row r="3053" spans="1:7" ht="30" x14ac:dyDescent="0.2">
      <c r="A3053" s="113" t="s">
        <v>5973</v>
      </c>
      <c r="B3053" s="114" t="s">
        <v>5974</v>
      </c>
      <c r="C3053" s="115" t="s">
        <v>205</v>
      </c>
      <c r="D3053" s="116">
        <v>38.340000000000003</v>
      </c>
      <c r="E3053" s="116">
        <v>37.32</v>
      </c>
      <c r="F3053" s="116">
        <v>75.66</v>
      </c>
      <c r="G3053" s="100">
        <f t="shared" si="47"/>
        <v>9</v>
      </c>
    </row>
    <row r="3054" spans="1:7" ht="30" x14ac:dyDescent="0.2">
      <c r="A3054" s="113" t="s">
        <v>69</v>
      </c>
      <c r="B3054" s="114" t="s">
        <v>5975</v>
      </c>
      <c r="C3054" s="115" t="s">
        <v>205</v>
      </c>
      <c r="D3054" s="116">
        <v>53.61</v>
      </c>
      <c r="E3054" s="116">
        <v>45.62</v>
      </c>
      <c r="F3054" s="116">
        <v>99.23</v>
      </c>
      <c r="G3054" s="100">
        <f t="shared" si="47"/>
        <v>9</v>
      </c>
    </row>
    <row r="3055" spans="1:7" ht="30" x14ac:dyDescent="0.2">
      <c r="A3055" s="113" t="s">
        <v>5976</v>
      </c>
      <c r="B3055" s="114" t="s">
        <v>5977</v>
      </c>
      <c r="C3055" s="115" t="s">
        <v>205</v>
      </c>
      <c r="D3055" s="116">
        <v>109.17</v>
      </c>
      <c r="E3055" s="116">
        <v>45.62</v>
      </c>
      <c r="F3055" s="116">
        <v>154.79</v>
      </c>
      <c r="G3055" s="100">
        <f t="shared" si="47"/>
        <v>9</v>
      </c>
    </row>
    <row r="3056" spans="1:7" ht="30" x14ac:dyDescent="0.2">
      <c r="A3056" s="113" t="s">
        <v>5978</v>
      </c>
      <c r="B3056" s="114" t="s">
        <v>5979</v>
      </c>
      <c r="C3056" s="115" t="s">
        <v>205</v>
      </c>
      <c r="D3056" s="116">
        <v>19.86</v>
      </c>
      <c r="E3056" s="116">
        <v>20.74</v>
      </c>
      <c r="F3056" s="116">
        <v>40.6</v>
      </c>
      <c r="G3056" s="100">
        <f t="shared" si="47"/>
        <v>9</v>
      </c>
    </row>
    <row r="3057" spans="1:7" ht="30" x14ac:dyDescent="0.2">
      <c r="A3057" s="113" t="s">
        <v>5980</v>
      </c>
      <c r="B3057" s="114" t="s">
        <v>5981</v>
      </c>
      <c r="C3057" s="115"/>
      <c r="D3057" s="116"/>
      <c r="E3057" s="116"/>
      <c r="F3057" s="116"/>
      <c r="G3057" s="100">
        <f t="shared" si="47"/>
        <v>5</v>
      </c>
    </row>
    <row r="3058" spans="1:7" ht="30" x14ac:dyDescent="0.2">
      <c r="A3058" s="113" t="s">
        <v>5982</v>
      </c>
      <c r="B3058" s="114" t="s">
        <v>5983</v>
      </c>
      <c r="C3058" s="115" t="s">
        <v>205</v>
      </c>
      <c r="D3058" s="116">
        <v>25.76</v>
      </c>
      <c r="E3058" s="116">
        <v>14.59</v>
      </c>
      <c r="F3058" s="116">
        <v>40.35</v>
      </c>
      <c r="G3058" s="100">
        <f t="shared" si="47"/>
        <v>9</v>
      </c>
    </row>
    <row r="3059" spans="1:7" ht="30" x14ac:dyDescent="0.2">
      <c r="A3059" s="113" t="s">
        <v>5984</v>
      </c>
      <c r="B3059" s="114" t="s">
        <v>5985</v>
      </c>
      <c r="C3059" s="115" t="s">
        <v>205</v>
      </c>
      <c r="D3059" s="116">
        <v>50.19</v>
      </c>
      <c r="E3059" s="116">
        <v>14.59</v>
      </c>
      <c r="F3059" s="116">
        <v>64.78</v>
      </c>
      <c r="G3059" s="100">
        <f t="shared" si="47"/>
        <v>9</v>
      </c>
    </row>
    <row r="3060" spans="1:7" ht="30" x14ac:dyDescent="0.2">
      <c r="A3060" s="113" t="s">
        <v>5986</v>
      </c>
      <c r="B3060" s="114" t="s">
        <v>5987</v>
      </c>
      <c r="C3060" s="115" t="s">
        <v>205</v>
      </c>
      <c r="D3060" s="116">
        <v>92.36</v>
      </c>
      <c r="E3060" s="116">
        <v>14.59</v>
      </c>
      <c r="F3060" s="116">
        <v>106.95</v>
      </c>
      <c r="G3060" s="100">
        <f t="shared" si="47"/>
        <v>9</v>
      </c>
    </row>
    <row r="3061" spans="1:7" ht="30" x14ac:dyDescent="0.2">
      <c r="A3061" s="113" t="s">
        <v>5988</v>
      </c>
      <c r="B3061" s="114" t="s">
        <v>5989</v>
      </c>
      <c r="C3061" s="115" t="s">
        <v>205</v>
      </c>
      <c r="D3061" s="116">
        <v>70.38</v>
      </c>
      <c r="E3061" s="116">
        <v>14.59</v>
      </c>
      <c r="F3061" s="116">
        <v>84.97</v>
      </c>
      <c r="G3061" s="100">
        <f t="shared" si="47"/>
        <v>9</v>
      </c>
    </row>
    <row r="3062" spans="1:7" ht="30" x14ac:dyDescent="0.2">
      <c r="A3062" s="113" t="s">
        <v>5990</v>
      </c>
      <c r="B3062" s="114" t="s">
        <v>5991</v>
      </c>
      <c r="C3062" s="115" t="s">
        <v>205</v>
      </c>
      <c r="D3062" s="116">
        <v>171.44</v>
      </c>
      <c r="E3062" s="116">
        <v>14.59</v>
      </c>
      <c r="F3062" s="116">
        <v>186.03</v>
      </c>
      <c r="G3062" s="100">
        <f t="shared" si="47"/>
        <v>9</v>
      </c>
    </row>
    <row r="3063" spans="1:7" ht="30" x14ac:dyDescent="0.2">
      <c r="A3063" s="113" t="s">
        <v>5992</v>
      </c>
      <c r="B3063" s="114" t="s">
        <v>5993</v>
      </c>
      <c r="C3063" s="115" t="s">
        <v>205</v>
      </c>
      <c r="D3063" s="116">
        <v>230.8</v>
      </c>
      <c r="E3063" s="116">
        <v>29.17</v>
      </c>
      <c r="F3063" s="116">
        <v>259.97000000000003</v>
      </c>
      <c r="G3063" s="100">
        <f t="shared" si="47"/>
        <v>9</v>
      </c>
    </row>
    <row r="3064" spans="1:7" ht="30" x14ac:dyDescent="0.2">
      <c r="A3064" s="113" t="s">
        <v>5994</v>
      </c>
      <c r="B3064" s="114" t="s">
        <v>5995</v>
      </c>
      <c r="C3064" s="115" t="s">
        <v>205</v>
      </c>
      <c r="D3064" s="116">
        <v>362.05</v>
      </c>
      <c r="E3064" s="116">
        <v>29.17</v>
      </c>
      <c r="F3064" s="116">
        <v>391.22</v>
      </c>
      <c r="G3064" s="100">
        <f t="shared" si="47"/>
        <v>9</v>
      </c>
    </row>
    <row r="3065" spans="1:7" ht="30" x14ac:dyDescent="0.2">
      <c r="A3065" s="113" t="s">
        <v>5996</v>
      </c>
      <c r="B3065" s="114" t="s">
        <v>5997</v>
      </c>
      <c r="C3065" s="115" t="s">
        <v>205</v>
      </c>
      <c r="D3065" s="116">
        <v>560.91999999999996</v>
      </c>
      <c r="E3065" s="116">
        <v>29.17</v>
      </c>
      <c r="F3065" s="116">
        <v>590.09</v>
      </c>
      <c r="G3065" s="100">
        <f t="shared" si="47"/>
        <v>9</v>
      </c>
    </row>
    <row r="3066" spans="1:7" x14ac:dyDescent="0.2">
      <c r="A3066" s="113" t="s">
        <v>5998</v>
      </c>
      <c r="B3066" s="114" t="s">
        <v>5999</v>
      </c>
      <c r="C3066" s="115"/>
      <c r="D3066" s="116"/>
      <c r="E3066" s="116"/>
      <c r="F3066" s="116"/>
      <c r="G3066" s="100">
        <f t="shared" si="47"/>
        <v>5</v>
      </c>
    </row>
    <row r="3067" spans="1:7" ht="30" x14ac:dyDescent="0.2">
      <c r="A3067" s="113" t="s">
        <v>6000</v>
      </c>
      <c r="B3067" s="114" t="s">
        <v>6001</v>
      </c>
      <c r="C3067" s="115" t="s">
        <v>205</v>
      </c>
      <c r="D3067" s="116">
        <v>34.89</v>
      </c>
      <c r="E3067" s="116">
        <v>14.59</v>
      </c>
      <c r="F3067" s="116">
        <v>49.48</v>
      </c>
      <c r="G3067" s="100">
        <f t="shared" si="47"/>
        <v>9</v>
      </c>
    </row>
    <row r="3068" spans="1:7" ht="30" x14ac:dyDescent="0.2">
      <c r="A3068" s="113" t="s">
        <v>6002</v>
      </c>
      <c r="B3068" s="114" t="s">
        <v>6003</v>
      </c>
      <c r="C3068" s="115" t="s">
        <v>205</v>
      </c>
      <c r="D3068" s="116">
        <v>71.83</v>
      </c>
      <c r="E3068" s="116">
        <v>14.59</v>
      </c>
      <c r="F3068" s="116">
        <v>86.42</v>
      </c>
      <c r="G3068" s="100">
        <f t="shared" si="47"/>
        <v>9</v>
      </c>
    </row>
    <row r="3069" spans="1:7" ht="30" x14ac:dyDescent="0.2">
      <c r="A3069" s="113" t="s">
        <v>6004</v>
      </c>
      <c r="B3069" s="114" t="s">
        <v>6005</v>
      </c>
      <c r="C3069" s="115" t="s">
        <v>205</v>
      </c>
      <c r="D3069" s="116">
        <v>114.02</v>
      </c>
      <c r="E3069" s="116">
        <v>29.17</v>
      </c>
      <c r="F3069" s="116">
        <v>143.19</v>
      </c>
      <c r="G3069" s="100">
        <f t="shared" si="47"/>
        <v>9</v>
      </c>
    </row>
    <row r="3070" spans="1:7" ht="30" x14ac:dyDescent="0.2">
      <c r="A3070" s="113" t="s">
        <v>6006</v>
      </c>
      <c r="B3070" s="114" t="s">
        <v>6007</v>
      </c>
      <c r="C3070" s="115" t="s">
        <v>205</v>
      </c>
      <c r="D3070" s="116">
        <v>193.22</v>
      </c>
      <c r="E3070" s="116">
        <v>29.17</v>
      </c>
      <c r="F3070" s="116">
        <v>222.39</v>
      </c>
      <c r="G3070" s="100">
        <f t="shared" si="47"/>
        <v>9</v>
      </c>
    </row>
    <row r="3071" spans="1:7" ht="30" x14ac:dyDescent="0.2">
      <c r="A3071" s="113" t="s">
        <v>6008</v>
      </c>
      <c r="B3071" s="114" t="s">
        <v>6009</v>
      </c>
      <c r="C3071" s="115" t="s">
        <v>205</v>
      </c>
      <c r="D3071" s="116">
        <v>320.83999999999997</v>
      </c>
      <c r="E3071" s="116">
        <v>29.17</v>
      </c>
      <c r="F3071" s="116">
        <v>350.01</v>
      </c>
      <c r="G3071" s="100">
        <f t="shared" si="47"/>
        <v>9</v>
      </c>
    </row>
    <row r="3072" spans="1:7" ht="30" x14ac:dyDescent="0.2">
      <c r="A3072" s="113" t="s">
        <v>6010</v>
      </c>
      <c r="B3072" s="114" t="s">
        <v>6011</v>
      </c>
      <c r="C3072" s="115" t="s">
        <v>205</v>
      </c>
      <c r="D3072" s="116">
        <v>504.47</v>
      </c>
      <c r="E3072" s="116">
        <v>29.17</v>
      </c>
      <c r="F3072" s="116">
        <v>533.64</v>
      </c>
      <c r="G3072" s="100">
        <f t="shared" si="47"/>
        <v>9</v>
      </c>
    </row>
    <row r="3073" spans="1:7" x14ac:dyDescent="0.2">
      <c r="A3073" s="113" t="s">
        <v>6012</v>
      </c>
      <c r="B3073" s="114" t="s">
        <v>6013</v>
      </c>
      <c r="C3073" s="115"/>
      <c r="D3073" s="116"/>
      <c r="E3073" s="116"/>
      <c r="F3073" s="116"/>
      <c r="G3073" s="100">
        <f t="shared" si="47"/>
        <v>5</v>
      </c>
    </row>
    <row r="3074" spans="1:7" x14ac:dyDescent="0.2">
      <c r="A3074" s="113" t="s">
        <v>6014</v>
      </c>
      <c r="B3074" s="114" t="s">
        <v>6015</v>
      </c>
      <c r="C3074" s="115" t="s">
        <v>205</v>
      </c>
      <c r="D3074" s="116">
        <v>41.79</v>
      </c>
      <c r="E3074" s="116">
        <v>41.47</v>
      </c>
      <c r="F3074" s="116">
        <v>83.26</v>
      </c>
      <c r="G3074" s="100">
        <f t="shared" si="47"/>
        <v>9</v>
      </c>
    </row>
    <row r="3075" spans="1:7" x14ac:dyDescent="0.2">
      <c r="A3075" s="113" t="s">
        <v>6016</v>
      </c>
      <c r="B3075" s="114" t="s">
        <v>6017</v>
      </c>
      <c r="C3075" s="115" t="s">
        <v>205</v>
      </c>
      <c r="D3075" s="116">
        <v>54.5</v>
      </c>
      <c r="E3075" s="116">
        <v>45.62</v>
      </c>
      <c r="F3075" s="116">
        <v>100.12</v>
      </c>
      <c r="G3075" s="100">
        <f t="shared" si="47"/>
        <v>9</v>
      </c>
    </row>
    <row r="3076" spans="1:7" x14ac:dyDescent="0.2">
      <c r="A3076" s="113" t="s">
        <v>6018</v>
      </c>
      <c r="B3076" s="114" t="s">
        <v>6019</v>
      </c>
      <c r="C3076" s="115" t="s">
        <v>205</v>
      </c>
      <c r="D3076" s="116">
        <v>76.819999999999993</v>
      </c>
      <c r="E3076" s="116">
        <v>53.91</v>
      </c>
      <c r="F3076" s="116">
        <v>130.72999999999999</v>
      </c>
      <c r="G3076" s="100">
        <f t="shared" si="47"/>
        <v>9</v>
      </c>
    </row>
    <row r="3077" spans="1:7" x14ac:dyDescent="0.2">
      <c r="A3077" s="113" t="s">
        <v>6020</v>
      </c>
      <c r="B3077" s="114" t="s">
        <v>6021</v>
      </c>
      <c r="C3077" s="115" t="s">
        <v>205</v>
      </c>
      <c r="D3077" s="116">
        <v>99.21</v>
      </c>
      <c r="E3077" s="116">
        <v>58.06</v>
      </c>
      <c r="F3077" s="116">
        <v>157.27000000000001</v>
      </c>
      <c r="G3077" s="100">
        <f t="shared" si="47"/>
        <v>9</v>
      </c>
    </row>
    <row r="3078" spans="1:7" x14ac:dyDescent="0.2">
      <c r="A3078" s="113" t="s">
        <v>6022</v>
      </c>
      <c r="B3078" s="114" t="s">
        <v>6023</v>
      </c>
      <c r="C3078" s="115" t="s">
        <v>205</v>
      </c>
      <c r="D3078" s="116">
        <v>97.16</v>
      </c>
      <c r="E3078" s="116">
        <v>66.349999999999994</v>
      </c>
      <c r="F3078" s="116">
        <v>163.51</v>
      </c>
      <c r="G3078" s="100">
        <f t="shared" si="47"/>
        <v>9</v>
      </c>
    </row>
    <row r="3079" spans="1:7" x14ac:dyDescent="0.2">
      <c r="A3079" s="113" t="s">
        <v>6024</v>
      </c>
      <c r="B3079" s="114" t="s">
        <v>6025</v>
      </c>
      <c r="C3079" s="115" t="s">
        <v>205</v>
      </c>
      <c r="D3079" s="116">
        <v>147.85</v>
      </c>
      <c r="E3079" s="116">
        <v>74.650000000000006</v>
      </c>
      <c r="F3079" s="116">
        <v>222.5</v>
      </c>
      <c r="G3079" s="100">
        <f t="shared" si="47"/>
        <v>9</v>
      </c>
    </row>
    <row r="3080" spans="1:7" x14ac:dyDescent="0.2">
      <c r="A3080" s="113" t="s">
        <v>6026</v>
      </c>
      <c r="B3080" s="114" t="s">
        <v>6027</v>
      </c>
      <c r="C3080" s="115" t="s">
        <v>205</v>
      </c>
      <c r="D3080" s="116">
        <v>191.72</v>
      </c>
      <c r="E3080" s="116">
        <v>82.94</v>
      </c>
      <c r="F3080" s="116">
        <v>274.66000000000003</v>
      </c>
      <c r="G3080" s="100">
        <f t="shared" si="47"/>
        <v>9</v>
      </c>
    </row>
    <row r="3081" spans="1:7" x14ac:dyDescent="0.2">
      <c r="A3081" s="113" t="s">
        <v>6028</v>
      </c>
      <c r="B3081" s="114" t="s">
        <v>6029</v>
      </c>
      <c r="C3081" s="115" t="s">
        <v>205</v>
      </c>
      <c r="D3081" s="116">
        <v>219.07</v>
      </c>
      <c r="E3081" s="116">
        <v>93.31</v>
      </c>
      <c r="F3081" s="116">
        <v>312.38</v>
      </c>
      <c r="G3081" s="100">
        <f t="shared" si="47"/>
        <v>9</v>
      </c>
    </row>
    <row r="3082" spans="1:7" x14ac:dyDescent="0.2">
      <c r="A3082" s="113" t="s">
        <v>6030</v>
      </c>
      <c r="B3082" s="114" t="s">
        <v>6031</v>
      </c>
      <c r="C3082" s="115" t="s">
        <v>205</v>
      </c>
      <c r="D3082" s="116">
        <v>318.83</v>
      </c>
      <c r="E3082" s="116">
        <v>103.68</v>
      </c>
      <c r="F3082" s="116">
        <v>422.51</v>
      </c>
      <c r="G3082" s="100">
        <f t="shared" ref="G3082:G3145" si="48">LEN(A3082)</f>
        <v>9</v>
      </c>
    </row>
    <row r="3083" spans="1:7" x14ac:dyDescent="0.2">
      <c r="A3083" s="113" t="s">
        <v>6032</v>
      </c>
      <c r="B3083" s="114" t="s">
        <v>6033</v>
      </c>
      <c r="C3083" s="115" t="s">
        <v>205</v>
      </c>
      <c r="D3083" s="116">
        <v>484.13</v>
      </c>
      <c r="E3083" s="116">
        <v>114.04</v>
      </c>
      <c r="F3083" s="116">
        <v>598.16999999999996</v>
      </c>
      <c r="G3083" s="100">
        <f t="shared" si="48"/>
        <v>9</v>
      </c>
    </row>
    <row r="3084" spans="1:7" x14ac:dyDescent="0.2">
      <c r="A3084" s="113" t="s">
        <v>6034</v>
      </c>
      <c r="B3084" s="114" t="s">
        <v>6035</v>
      </c>
      <c r="C3084" s="115"/>
      <c r="D3084" s="116"/>
      <c r="E3084" s="116"/>
      <c r="F3084" s="116"/>
      <c r="G3084" s="100">
        <f t="shared" si="48"/>
        <v>5</v>
      </c>
    </row>
    <row r="3085" spans="1:7" ht="30" x14ac:dyDescent="0.2">
      <c r="A3085" s="113" t="s">
        <v>6036</v>
      </c>
      <c r="B3085" s="114" t="s">
        <v>6037</v>
      </c>
      <c r="C3085" s="115" t="s">
        <v>205</v>
      </c>
      <c r="D3085" s="116">
        <v>69.900000000000006</v>
      </c>
      <c r="E3085" s="116">
        <v>41.47</v>
      </c>
      <c r="F3085" s="116">
        <v>111.37</v>
      </c>
      <c r="G3085" s="100">
        <f t="shared" si="48"/>
        <v>9</v>
      </c>
    </row>
    <row r="3086" spans="1:7" ht="30" x14ac:dyDescent="0.2">
      <c r="A3086" s="113" t="s">
        <v>6038</v>
      </c>
      <c r="B3086" s="114" t="s">
        <v>6039</v>
      </c>
      <c r="C3086" s="115" t="s">
        <v>205</v>
      </c>
      <c r="D3086" s="116">
        <v>88.42</v>
      </c>
      <c r="E3086" s="116">
        <v>45.62</v>
      </c>
      <c r="F3086" s="116">
        <v>134.04</v>
      </c>
      <c r="G3086" s="100">
        <f t="shared" si="48"/>
        <v>9</v>
      </c>
    </row>
    <row r="3087" spans="1:7" ht="30" x14ac:dyDescent="0.2">
      <c r="A3087" s="113" t="s">
        <v>6040</v>
      </c>
      <c r="B3087" s="114" t="s">
        <v>6041</v>
      </c>
      <c r="C3087" s="115" t="s">
        <v>205</v>
      </c>
      <c r="D3087" s="116">
        <v>96.76</v>
      </c>
      <c r="E3087" s="116">
        <v>53.91</v>
      </c>
      <c r="F3087" s="116">
        <v>150.66999999999999</v>
      </c>
      <c r="G3087" s="100">
        <f t="shared" si="48"/>
        <v>9</v>
      </c>
    </row>
    <row r="3088" spans="1:7" ht="30" x14ac:dyDescent="0.2">
      <c r="A3088" s="113" t="s">
        <v>6042</v>
      </c>
      <c r="B3088" s="114" t="s">
        <v>6043</v>
      </c>
      <c r="C3088" s="115" t="s">
        <v>205</v>
      </c>
      <c r="D3088" s="116">
        <v>133.68</v>
      </c>
      <c r="E3088" s="116">
        <v>58.06</v>
      </c>
      <c r="F3088" s="116">
        <v>191.74</v>
      </c>
      <c r="G3088" s="100">
        <f t="shared" si="48"/>
        <v>9</v>
      </c>
    </row>
    <row r="3089" spans="1:7" ht="30" x14ac:dyDescent="0.2">
      <c r="A3089" s="113" t="s">
        <v>6044</v>
      </c>
      <c r="B3089" s="114" t="s">
        <v>6045</v>
      </c>
      <c r="C3089" s="115" t="s">
        <v>205</v>
      </c>
      <c r="D3089" s="116">
        <v>148.16999999999999</v>
      </c>
      <c r="E3089" s="116">
        <v>66.349999999999994</v>
      </c>
      <c r="F3089" s="116">
        <v>214.52</v>
      </c>
      <c r="G3089" s="100">
        <f t="shared" si="48"/>
        <v>9</v>
      </c>
    </row>
    <row r="3090" spans="1:7" ht="30" x14ac:dyDescent="0.2">
      <c r="A3090" s="113" t="s">
        <v>6046</v>
      </c>
      <c r="B3090" s="114" t="s">
        <v>6047</v>
      </c>
      <c r="C3090" s="115" t="s">
        <v>205</v>
      </c>
      <c r="D3090" s="116">
        <v>170.92</v>
      </c>
      <c r="E3090" s="116">
        <v>74.650000000000006</v>
      </c>
      <c r="F3090" s="116">
        <v>245.57</v>
      </c>
      <c r="G3090" s="100">
        <f t="shared" si="48"/>
        <v>9</v>
      </c>
    </row>
    <row r="3091" spans="1:7" ht="30" x14ac:dyDescent="0.2">
      <c r="A3091" s="113" t="s">
        <v>6048</v>
      </c>
      <c r="B3091" s="114" t="s">
        <v>6049</v>
      </c>
      <c r="C3091" s="115" t="s">
        <v>205</v>
      </c>
      <c r="D3091" s="116">
        <v>265.44</v>
      </c>
      <c r="E3091" s="116">
        <v>82.94</v>
      </c>
      <c r="F3091" s="116">
        <v>348.38</v>
      </c>
      <c r="G3091" s="100">
        <f t="shared" si="48"/>
        <v>9</v>
      </c>
    </row>
    <row r="3092" spans="1:7" ht="30" x14ac:dyDescent="0.2">
      <c r="A3092" s="113" t="s">
        <v>6050</v>
      </c>
      <c r="B3092" s="114" t="s">
        <v>6051</v>
      </c>
      <c r="C3092" s="115" t="s">
        <v>205</v>
      </c>
      <c r="D3092" s="116">
        <v>335.71</v>
      </c>
      <c r="E3092" s="116">
        <v>93.31</v>
      </c>
      <c r="F3092" s="116">
        <v>429.02</v>
      </c>
      <c r="G3092" s="100">
        <f t="shared" si="48"/>
        <v>9</v>
      </c>
    </row>
    <row r="3093" spans="1:7" ht="30" x14ac:dyDescent="0.2">
      <c r="A3093" s="113" t="s">
        <v>6052</v>
      </c>
      <c r="B3093" s="114" t="s">
        <v>6053</v>
      </c>
      <c r="C3093" s="115" t="s">
        <v>205</v>
      </c>
      <c r="D3093" s="116">
        <v>465.56</v>
      </c>
      <c r="E3093" s="116">
        <v>103.68</v>
      </c>
      <c r="F3093" s="116">
        <v>569.24</v>
      </c>
      <c r="G3093" s="100">
        <f t="shared" si="48"/>
        <v>9</v>
      </c>
    </row>
    <row r="3094" spans="1:7" ht="30" x14ac:dyDescent="0.2">
      <c r="A3094" s="113" t="s">
        <v>6054</v>
      </c>
      <c r="B3094" s="114" t="s">
        <v>6055</v>
      </c>
      <c r="C3094" s="115" t="s">
        <v>205</v>
      </c>
      <c r="D3094" s="116">
        <v>800.18</v>
      </c>
      <c r="E3094" s="116">
        <v>114.04</v>
      </c>
      <c r="F3094" s="116">
        <v>914.22</v>
      </c>
      <c r="G3094" s="100">
        <f t="shared" si="48"/>
        <v>9</v>
      </c>
    </row>
    <row r="3095" spans="1:7" ht="30" x14ac:dyDescent="0.2">
      <c r="A3095" s="113" t="s">
        <v>6056</v>
      </c>
      <c r="B3095" s="114" t="s">
        <v>6057</v>
      </c>
      <c r="C3095" s="115"/>
      <c r="D3095" s="116"/>
      <c r="E3095" s="116"/>
      <c r="F3095" s="116"/>
      <c r="G3095" s="100">
        <f t="shared" si="48"/>
        <v>5</v>
      </c>
    </row>
    <row r="3096" spans="1:7" x14ac:dyDescent="0.2">
      <c r="A3096" s="113" t="s">
        <v>6058</v>
      </c>
      <c r="B3096" s="114" t="s">
        <v>6059</v>
      </c>
      <c r="C3096" s="115" t="s">
        <v>97</v>
      </c>
      <c r="D3096" s="116">
        <v>67.489999999999995</v>
      </c>
      <c r="E3096" s="116">
        <v>12.44</v>
      </c>
      <c r="F3096" s="116">
        <v>79.930000000000007</v>
      </c>
      <c r="G3096" s="100">
        <f t="shared" si="48"/>
        <v>9</v>
      </c>
    </row>
    <row r="3097" spans="1:7" x14ac:dyDescent="0.2">
      <c r="A3097" s="113" t="s">
        <v>6060</v>
      </c>
      <c r="B3097" s="114" t="s">
        <v>6061</v>
      </c>
      <c r="C3097" s="115" t="s">
        <v>97</v>
      </c>
      <c r="D3097" s="116">
        <v>90.56</v>
      </c>
      <c r="E3097" s="116">
        <v>12.44</v>
      </c>
      <c r="F3097" s="116">
        <v>103</v>
      </c>
      <c r="G3097" s="100">
        <f t="shared" si="48"/>
        <v>9</v>
      </c>
    </row>
    <row r="3098" spans="1:7" x14ac:dyDescent="0.2">
      <c r="A3098" s="113" t="s">
        <v>6062</v>
      </c>
      <c r="B3098" s="114" t="s">
        <v>6063</v>
      </c>
      <c r="C3098" s="115" t="s">
        <v>97</v>
      </c>
      <c r="D3098" s="116">
        <v>111.56</v>
      </c>
      <c r="E3098" s="116">
        <v>16.59</v>
      </c>
      <c r="F3098" s="116">
        <v>128.15</v>
      </c>
      <c r="G3098" s="100">
        <f t="shared" si="48"/>
        <v>9</v>
      </c>
    </row>
    <row r="3099" spans="1:7" x14ac:dyDescent="0.2">
      <c r="A3099" s="113" t="s">
        <v>6064</v>
      </c>
      <c r="B3099" s="114" t="s">
        <v>6065</v>
      </c>
      <c r="C3099" s="115" t="s">
        <v>97</v>
      </c>
      <c r="D3099" s="116">
        <v>184.15</v>
      </c>
      <c r="E3099" s="116">
        <v>16.59</v>
      </c>
      <c r="F3099" s="116">
        <v>200.74</v>
      </c>
      <c r="G3099" s="100">
        <f t="shared" si="48"/>
        <v>9</v>
      </c>
    </row>
    <row r="3100" spans="1:7" ht="30" x14ac:dyDescent="0.2">
      <c r="A3100" s="113" t="s">
        <v>6066</v>
      </c>
      <c r="B3100" s="114" t="s">
        <v>6067</v>
      </c>
      <c r="C3100" s="115" t="s">
        <v>97</v>
      </c>
      <c r="D3100" s="116">
        <v>95.63</v>
      </c>
      <c r="E3100" s="116">
        <v>12.44</v>
      </c>
      <c r="F3100" s="116">
        <v>108.07</v>
      </c>
      <c r="G3100" s="100">
        <f t="shared" si="48"/>
        <v>9</v>
      </c>
    </row>
    <row r="3101" spans="1:7" ht="30" x14ac:dyDescent="0.2">
      <c r="A3101" s="113" t="s">
        <v>6068</v>
      </c>
      <c r="B3101" s="114" t="s">
        <v>6069</v>
      </c>
      <c r="C3101" s="115" t="s">
        <v>97</v>
      </c>
      <c r="D3101" s="116">
        <v>133.01</v>
      </c>
      <c r="E3101" s="116">
        <v>12.44</v>
      </c>
      <c r="F3101" s="116">
        <v>145.44999999999999</v>
      </c>
      <c r="G3101" s="100">
        <f t="shared" si="48"/>
        <v>9</v>
      </c>
    </row>
    <row r="3102" spans="1:7" ht="30" x14ac:dyDescent="0.2">
      <c r="A3102" s="113" t="s">
        <v>6070</v>
      </c>
      <c r="B3102" s="114" t="s">
        <v>6071</v>
      </c>
      <c r="C3102" s="115" t="s">
        <v>97</v>
      </c>
      <c r="D3102" s="116">
        <v>161.72</v>
      </c>
      <c r="E3102" s="116">
        <v>16.59</v>
      </c>
      <c r="F3102" s="116">
        <v>178.31</v>
      </c>
      <c r="G3102" s="100">
        <f t="shared" si="48"/>
        <v>9</v>
      </c>
    </row>
    <row r="3103" spans="1:7" ht="30" x14ac:dyDescent="0.2">
      <c r="A3103" s="113" t="s">
        <v>6072</v>
      </c>
      <c r="B3103" s="114" t="s">
        <v>6073</v>
      </c>
      <c r="C3103" s="115" t="s">
        <v>97</v>
      </c>
      <c r="D3103" s="116">
        <v>250.55</v>
      </c>
      <c r="E3103" s="116">
        <v>16.59</v>
      </c>
      <c r="F3103" s="116">
        <v>267.14</v>
      </c>
      <c r="G3103" s="100">
        <f t="shared" si="48"/>
        <v>9</v>
      </c>
    </row>
    <row r="3104" spans="1:7" ht="30" x14ac:dyDescent="0.2">
      <c r="A3104" s="113" t="s">
        <v>6074</v>
      </c>
      <c r="B3104" s="114" t="s">
        <v>6075</v>
      </c>
      <c r="C3104" s="115" t="s">
        <v>97</v>
      </c>
      <c r="D3104" s="116">
        <v>61.43</v>
      </c>
      <c r="E3104" s="116">
        <v>12.44</v>
      </c>
      <c r="F3104" s="116">
        <v>73.87</v>
      </c>
      <c r="G3104" s="100">
        <f t="shared" si="48"/>
        <v>9</v>
      </c>
    </row>
    <row r="3105" spans="1:7" ht="30" x14ac:dyDescent="0.2">
      <c r="A3105" s="113" t="s">
        <v>6076</v>
      </c>
      <c r="B3105" s="114" t="s">
        <v>6077</v>
      </c>
      <c r="C3105" s="115" t="s">
        <v>97</v>
      </c>
      <c r="D3105" s="116">
        <v>70.42</v>
      </c>
      <c r="E3105" s="116">
        <v>12.44</v>
      </c>
      <c r="F3105" s="116">
        <v>82.86</v>
      </c>
      <c r="G3105" s="100">
        <f t="shared" si="48"/>
        <v>9</v>
      </c>
    </row>
    <row r="3106" spans="1:7" ht="30" x14ac:dyDescent="0.2">
      <c r="A3106" s="113" t="s">
        <v>6078</v>
      </c>
      <c r="B3106" s="114" t="s">
        <v>6079</v>
      </c>
      <c r="C3106" s="115" t="s">
        <v>97</v>
      </c>
      <c r="D3106" s="116">
        <v>92.1</v>
      </c>
      <c r="E3106" s="116">
        <v>16.59</v>
      </c>
      <c r="F3106" s="116">
        <v>108.69</v>
      </c>
      <c r="G3106" s="100">
        <f t="shared" si="48"/>
        <v>9</v>
      </c>
    </row>
    <row r="3107" spans="1:7" ht="30" x14ac:dyDescent="0.2">
      <c r="A3107" s="113" t="s">
        <v>6080</v>
      </c>
      <c r="B3107" s="114" t="s">
        <v>6081</v>
      </c>
      <c r="C3107" s="115" t="s">
        <v>97</v>
      </c>
      <c r="D3107" s="116">
        <v>133.36000000000001</v>
      </c>
      <c r="E3107" s="116">
        <v>16.59</v>
      </c>
      <c r="F3107" s="116">
        <v>149.94999999999999</v>
      </c>
      <c r="G3107" s="100">
        <f t="shared" si="48"/>
        <v>9</v>
      </c>
    </row>
    <row r="3108" spans="1:7" x14ac:dyDescent="0.2">
      <c r="A3108" s="113" t="s">
        <v>6082</v>
      </c>
      <c r="B3108" s="114" t="s">
        <v>6083</v>
      </c>
      <c r="C3108" s="115" t="s">
        <v>97</v>
      </c>
      <c r="D3108" s="116">
        <v>56.99</v>
      </c>
      <c r="E3108" s="116">
        <v>12.44</v>
      </c>
      <c r="F3108" s="116">
        <v>69.430000000000007</v>
      </c>
      <c r="G3108" s="100">
        <f t="shared" si="48"/>
        <v>9</v>
      </c>
    </row>
    <row r="3109" spans="1:7" x14ac:dyDescent="0.2">
      <c r="A3109" s="113" t="s">
        <v>6084</v>
      </c>
      <c r="B3109" s="114" t="s">
        <v>6085</v>
      </c>
      <c r="C3109" s="115" t="s">
        <v>97</v>
      </c>
      <c r="D3109" s="116">
        <v>65.040000000000006</v>
      </c>
      <c r="E3109" s="116">
        <v>16.59</v>
      </c>
      <c r="F3109" s="116">
        <v>81.63</v>
      </c>
      <c r="G3109" s="100">
        <f t="shared" si="48"/>
        <v>9</v>
      </c>
    </row>
    <row r="3110" spans="1:7" ht="30" x14ac:dyDescent="0.2">
      <c r="A3110" s="113" t="s">
        <v>6086</v>
      </c>
      <c r="B3110" s="114" t="s">
        <v>6087</v>
      </c>
      <c r="C3110" s="115" t="s">
        <v>97</v>
      </c>
      <c r="D3110" s="116">
        <v>118.13</v>
      </c>
      <c r="E3110" s="116">
        <v>12.44</v>
      </c>
      <c r="F3110" s="116">
        <v>130.57</v>
      </c>
      <c r="G3110" s="100">
        <f t="shared" si="48"/>
        <v>9</v>
      </c>
    </row>
    <row r="3111" spans="1:7" ht="30" x14ac:dyDescent="0.2">
      <c r="A3111" s="113" t="s">
        <v>6088</v>
      </c>
      <c r="B3111" s="114" t="s">
        <v>6089</v>
      </c>
      <c r="C3111" s="115" t="s">
        <v>97</v>
      </c>
      <c r="D3111" s="116">
        <v>143.79</v>
      </c>
      <c r="E3111" s="116">
        <v>16.59</v>
      </c>
      <c r="F3111" s="116">
        <v>160.38</v>
      </c>
      <c r="G3111" s="100">
        <f t="shared" si="48"/>
        <v>9</v>
      </c>
    </row>
    <row r="3112" spans="1:7" ht="30" x14ac:dyDescent="0.2">
      <c r="A3112" s="113" t="s">
        <v>6090</v>
      </c>
      <c r="B3112" s="114" t="s">
        <v>6091</v>
      </c>
      <c r="C3112" s="115" t="s">
        <v>97</v>
      </c>
      <c r="D3112" s="116">
        <v>203.47</v>
      </c>
      <c r="E3112" s="116">
        <v>16.59</v>
      </c>
      <c r="F3112" s="116">
        <v>220.06</v>
      </c>
      <c r="G3112" s="100">
        <f t="shared" si="48"/>
        <v>9</v>
      </c>
    </row>
    <row r="3113" spans="1:7" ht="30" x14ac:dyDescent="0.2">
      <c r="A3113" s="113" t="s">
        <v>6092</v>
      </c>
      <c r="B3113" s="114" t="s">
        <v>6093</v>
      </c>
      <c r="C3113" s="115" t="s">
        <v>97</v>
      </c>
      <c r="D3113" s="116">
        <v>155.27000000000001</v>
      </c>
      <c r="E3113" s="116">
        <v>16.59</v>
      </c>
      <c r="F3113" s="116">
        <v>171.86</v>
      </c>
      <c r="G3113" s="100">
        <f t="shared" si="48"/>
        <v>9</v>
      </c>
    </row>
    <row r="3114" spans="1:7" ht="30" x14ac:dyDescent="0.2">
      <c r="A3114" s="113" t="s">
        <v>6094</v>
      </c>
      <c r="B3114" s="114" t="s">
        <v>6095</v>
      </c>
      <c r="C3114" s="115" t="s">
        <v>97</v>
      </c>
      <c r="D3114" s="116">
        <v>186.16</v>
      </c>
      <c r="E3114" s="116">
        <v>16.59</v>
      </c>
      <c r="F3114" s="116">
        <v>202.75</v>
      </c>
      <c r="G3114" s="100">
        <f t="shared" si="48"/>
        <v>9</v>
      </c>
    </row>
    <row r="3115" spans="1:7" ht="30" x14ac:dyDescent="0.2">
      <c r="A3115" s="113" t="s">
        <v>6096</v>
      </c>
      <c r="B3115" s="114" t="s">
        <v>6097</v>
      </c>
      <c r="C3115" s="115" t="s">
        <v>97</v>
      </c>
      <c r="D3115" s="116">
        <v>216.6</v>
      </c>
      <c r="E3115" s="116">
        <v>16.59</v>
      </c>
      <c r="F3115" s="116">
        <v>233.19</v>
      </c>
      <c r="G3115" s="100">
        <f t="shared" si="48"/>
        <v>9</v>
      </c>
    </row>
    <row r="3116" spans="1:7" ht="30" x14ac:dyDescent="0.2">
      <c r="A3116" s="113" t="s">
        <v>6098</v>
      </c>
      <c r="B3116" s="114" t="s">
        <v>6099</v>
      </c>
      <c r="C3116" s="115" t="s">
        <v>97</v>
      </c>
      <c r="D3116" s="116">
        <v>272.74</v>
      </c>
      <c r="E3116" s="116">
        <v>20.74</v>
      </c>
      <c r="F3116" s="116">
        <v>293.48</v>
      </c>
      <c r="G3116" s="100">
        <f t="shared" si="48"/>
        <v>9</v>
      </c>
    </row>
    <row r="3117" spans="1:7" ht="30" x14ac:dyDescent="0.2">
      <c r="A3117" s="113" t="s">
        <v>6100</v>
      </c>
      <c r="B3117" s="114" t="s">
        <v>6101</v>
      </c>
      <c r="C3117" s="115" t="s">
        <v>97</v>
      </c>
      <c r="D3117" s="116">
        <v>320.29000000000002</v>
      </c>
      <c r="E3117" s="116">
        <v>16.59</v>
      </c>
      <c r="F3117" s="116">
        <v>336.88</v>
      </c>
      <c r="G3117" s="100">
        <f t="shared" si="48"/>
        <v>9</v>
      </c>
    </row>
    <row r="3118" spans="1:7" ht="30" x14ac:dyDescent="0.2">
      <c r="A3118" s="113" t="s">
        <v>6102</v>
      </c>
      <c r="B3118" s="114" t="s">
        <v>6103</v>
      </c>
      <c r="C3118" s="115" t="s">
        <v>97</v>
      </c>
      <c r="D3118" s="116">
        <v>112.65</v>
      </c>
      <c r="E3118" s="116">
        <v>12.44</v>
      </c>
      <c r="F3118" s="116">
        <v>125.09</v>
      </c>
      <c r="G3118" s="100">
        <f t="shared" si="48"/>
        <v>9</v>
      </c>
    </row>
    <row r="3119" spans="1:7" ht="30" x14ac:dyDescent="0.2">
      <c r="A3119" s="113" t="s">
        <v>6104</v>
      </c>
      <c r="B3119" s="114" t="s">
        <v>6105</v>
      </c>
      <c r="C3119" s="115" t="s">
        <v>97</v>
      </c>
      <c r="D3119" s="116">
        <v>122.97</v>
      </c>
      <c r="E3119" s="116">
        <v>16.59</v>
      </c>
      <c r="F3119" s="116">
        <v>139.56</v>
      </c>
      <c r="G3119" s="100">
        <f t="shared" si="48"/>
        <v>9</v>
      </c>
    </row>
    <row r="3120" spans="1:7" ht="30" x14ac:dyDescent="0.2">
      <c r="A3120" s="113" t="s">
        <v>6106</v>
      </c>
      <c r="B3120" s="114" t="s">
        <v>6107</v>
      </c>
      <c r="C3120" s="115" t="s">
        <v>97</v>
      </c>
      <c r="D3120" s="116">
        <v>167.82</v>
      </c>
      <c r="E3120" s="116">
        <v>16.59</v>
      </c>
      <c r="F3120" s="116">
        <v>184.41</v>
      </c>
      <c r="G3120" s="100">
        <f t="shared" si="48"/>
        <v>9</v>
      </c>
    </row>
    <row r="3121" spans="1:7" ht="30" x14ac:dyDescent="0.2">
      <c r="A3121" s="113" t="s">
        <v>6108</v>
      </c>
      <c r="B3121" s="114" t="s">
        <v>6109</v>
      </c>
      <c r="C3121" s="115" t="s">
        <v>97</v>
      </c>
      <c r="D3121" s="116">
        <v>133.59</v>
      </c>
      <c r="E3121" s="116">
        <v>16.59</v>
      </c>
      <c r="F3121" s="116">
        <v>150.18</v>
      </c>
      <c r="G3121" s="100">
        <f t="shared" si="48"/>
        <v>9</v>
      </c>
    </row>
    <row r="3122" spans="1:7" ht="30" x14ac:dyDescent="0.2">
      <c r="A3122" s="113" t="s">
        <v>6110</v>
      </c>
      <c r="B3122" s="114" t="s">
        <v>6111</v>
      </c>
      <c r="C3122" s="115" t="s">
        <v>97</v>
      </c>
      <c r="D3122" s="116">
        <v>146.52000000000001</v>
      </c>
      <c r="E3122" s="116">
        <v>16.59</v>
      </c>
      <c r="F3122" s="116">
        <v>163.11000000000001</v>
      </c>
      <c r="G3122" s="100">
        <f t="shared" si="48"/>
        <v>9</v>
      </c>
    </row>
    <row r="3123" spans="1:7" ht="30" x14ac:dyDescent="0.2">
      <c r="A3123" s="113" t="s">
        <v>6112</v>
      </c>
      <c r="B3123" s="114" t="s">
        <v>6113</v>
      </c>
      <c r="C3123" s="115" t="s">
        <v>97</v>
      </c>
      <c r="D3123" s="116">
        <v>227.11</v>
      </c>
      <c r="E3123" s="116">
        <v>16.59</v>
      </c>
      <c r="F3123" s="116">
        <v>243.7</v>
      </c>
      <c r="G3123" s="100">
        <f t="shared" si="48"/>
        <v>9</v>
      </c>
    </row>
    <row r="3124" spans="1:7" ht="30" x14ac:dyDescent="0.2">
      <c r="A3124" s="113" t="s">
        <v>6114</v>
      </c>
      <c r="B3124" s="114" t="s">
        <v>6115</v>
      </c>
      <c r="C3124" s="115" t="s">
        <v>97</v>
      </c>
      <c r="D3124" s="116">
        <v>42.48</v>
      </c>
      <c r="E3124" s="116">
        <v>16.59</v>
      </c>
      <c r="F3124" s="116">
        <v>59.07</v>
      </c>
      <c r="G3124" s="100">
        <f t="shared" si="48"/>
        <v>9</v>
      </c>
    </row>
    <row r="3125" spans="1:7" ht="30" x14ac:dyDescent="0.2">
      <c r="A3125" s="113" t="s">
        <v>6116</v>
      </c>
      <c r="B3125" s="114" t="s">
        <v>6117</v>
      </c>
      <c r="C3125" s="115" t="s">
        <v>97</v>
      </c>
      <c r="D3125" s="116">
        <v>51.82</v>
      </c>
      <c r="E3125" s="116">
        <v>16.59</v>
      </c>
      <c r="F3125" s="116">
        <v>68.41</v>
      </c>
      <c r="G3125" s="100">
        <f t="shared" si="48"/>
        <v>9</v>
      </c>
    </row>
    <row r="3126" spans="1:7" ht="30" x14ac:dyDescent="0.2">
      <c r="A3126" s="113" t="s">
        <v>6118</v>
      </c>
      <c r="B3126" s="114" t="s">
        <v>6119</v>
      </c>
      <c r="C3126" s="115" t="s">
        <v>97</v>
      </c>
      <c r="D3126" s="116">
        <v>135.83000000000001</v>
      </c>
      <c r="E3126" s="116">
        <v>20.74</v>
      </c>
      <c r="F3126" s="116">
        <v>156.57</v>
      </c>
      <c r="G3126" s="100">
        <f t="shared" si="48"/>
        <v>9</v>
      </c>
    </row>
    <row r="3127" spans="1:7" x14ac:dyDescent="0.2">
      <c r="A3127" s="113" t="s">
        <v>6120</v>
      </c>
      <c r="B3127" s="114" t="s">
        <v>6121</v>
      </c>
      <c r="C3127" s="115"/>
      <c r="D3127" s="116"/>
      <c r="E3127" s="116"/>
      <c r="F3127" s="116"/>
      <c r="G3127" s="100">
        <f t="shared" si="48"/>
        <v>5</v>
      </c>
    </row>
    <row r="3128" spans="1:7" x14ac:dyDescent="0.2">
      <c r="A3128" s="113" t="s">
        <v>6122</v>
      </c>
      <c r="B3128" s="114" t="s">
        <v>6123</v>
      </c>
      <c r="C3128" s="115" t="s">
        <v>205</v>
      </c>
      <c r="D3128" s="116">
        <v>80.08</v>
      </c>
      <c r="E3128" s="116">
        <v>13.69</v>
      </c>
      <c r="F3128" s="116">
        <v>93.77</v>
      </c>
      <c r="G3128" s="100">
        <f t="shared" si="48"/>
        <v>9</v>
      </c>
    </row>
    <row r="3129" spans="1:7" x14ac:dyDescent="0.2">
      <c r="A3129" s="113" t="s">
        <v>6124</v>
      </c>
      <c r="B3129" s="114" t="s">
        <v>6125</v>
      </c>
      <c r="C3129" s="115" t="s">
        <v>205</v>
      </c>
      <c r="D3129" s="116">
        <v>111.06</v>
      </c>
      <c r="E3129" s="116">
        <v>14.93</v>
      </c>
      <c r="F3129" s="116">
        <v>125.99</v>
      </c>
      <c r="G3129" s="100">
        <f t="shared" si="48"/>
        <v>9</v>
      </c>
    </row>
    <row r="3130" spans="1:7" x14ac:dyDescent="0.2">
      <c r="A3130" s="113" t="s">
        <v>6126</v>
      </c>
      <c r="B3130" s="114" t="s">
        <v>6127</v>
      </c>
      <c r="C3130" s="115" t="s">
        <v>205</v>
      </c>
      <c r="D3130" s="116">
        <v>144.54</v>
      </c>
      <c r="E3130" s="116">
        <v>18.66</v>
      </c>
      <c r="F3130" s="116">
        <v>163.19999999999999</v>
      </c>
      <c r="G3130" s="100">
        <f t="shared" si="48"/>
        <v>9</v>
      </c>
    </row>
    <row r="3131" spans="1:7" x14ac:dyDescent="0.2">
      <c r="A3131" s="113" t="s">
        <v>6128</v>
      </c>
      <c r="B3131" s="114" t="s">
        <v>6129</v>
      </c>
      <c r="C3131" s="115" t="s">
        <v>205</v>
      </c>
      <c r="D3131" s="116">
        <v>235.43</v>
      </c>
      <c r="E3131" s="116">
        <v>21.15</v>
      </c>
      <c r="F3131" s="116">
        <v>256.58</v>
      </c>
      <c r="G3131" s="100">
        <f t="shared" si="48"/>
        <v>9</v>
      </c>
    </row>
    <row r="3132" spans="1:7" x14ac:dyDescent="0.2">
      <c r="A3132" s="113" t="s">
        <v>6130</v>
      </c>
      <c r="B3132" s="114" t="s">
        <v>6131</v>
      </c>
      <c r="C3132" s="115" t="s">
        <v>205</v>
      </c>
      <c r="D3132" s="116">
        <v>276.66000000000003</v>
      </c>
      <c r="E3132" s="116">
        <v>21.15</v>
      </c>
      <c r="F3132" s="116">
        <v>297.81</v>
      </c>
      <c r="G3132" s="100">
        <f t="shared" si="48"/>
        <v>9</v>
      </c>
    </row>
    <row r="3133" spans="1:7" x14ac:dyDescent="0.2">
      <c r="A3133" s="113" t="s">
        <v>6132</v>
      </c>
      <c r="B3133" s="114" t="s">
        <v>6133</v>
      </c>
      <c r="C3133" s="115" t="s">
        <v>205</v>
      </c>
      <c r="D3133" s="116">
        <v>367.14</v>
      </c>
      <c r="E3133" s="116">
        <v>28.61</v>
      </c>
      <c r="F3133" s="116">
        <v>395.75</v>
      </c>
      <c r="G3133" s="100">
        <f t="shared" si="48"/>
        <v>9</v>
      </c>
    </row>
    <row r="3134" spans="1:7" x14ac:dyDescent="0.2">
      <c r="A3134" s="113" t="s">
        <v>6134</v>
      </c>
      <c r="B3134" s="114" t="s">
        <v>6135</v>
      </c>
      <c r="C3134" s="115" t="s">
        <v>205</v>
      </c>
      <c r="D3134" s="116">
        <v>458.87</v>
      </c>
      <c r="E3134" s="116">
        <v>33.590000000000003</v>
      </c>
      <c r="F3134" s="116">
        <v>492.46</v>
      </c>
      <c r="G3134" s="100">
        <f t="shared" si="48"/>
        <v>9</v>
      </c>
    </row>
    <row r="3135" spans="1:7" x14ac:dyDescent="0.2">
      <c r="A3135" s="113" t="s">
        <v>6136</v>
      </c>
      <c r="B3135" s="114" t="s">
        <v>6137</v>
      </c>
      <c r="C3135" s="115" t="s">
        <v>205</v>
      </c>
      <c r="D3135" s="116">
        <v>636.36</v>
      </c>
      <c r="E3135" s="116">
        <v>36.08</v>
      </c>
      <c r="F3135" s="116">
        <v>672.44</v>
      </c>
      <c r="G3135" s="100">
        <f t="shared" si="48"/>
        <v>9</v>
      </c>
    </row>
    <row r="3136" spans="1:7" x14ac:dyDescent="0.2">
      <c r="A3136" s="113" t="s">
        <v>6138</v>
      </c>
      <c r="B3136" s="114" t="s">
        <v>6139</v>
      </c>
      <c r="C3136" s="115" t="s">
        <v>205</v>
      </c>
      <c r="D3136" s="116">
        <v>782.9</v>
      </c>
      <c r="E3136" s="116">
        <v>41.05</v>
      </c>
      <c r="F3136" s="116">
        <v>823.95</v>
      </c>
      <c r="G3136" s="100">
        <f t="shared" si="48"/>
        <v>9</v>
      </c>
    </row>
    <row r="3137" spans="1:7" x14ac:dyDescent="0.2">
      <c r="A3137" s="113" t="s">
        <v>6140</v>
      </c>
      <c r="B3137" s="114" t="s">
        <v>6141</v>
      </c>
      <c r="C3137" s="115" t="s">
        <v>205</v>
      </c>
      <c r="D3137" s="116">
        <v>91.43</v>
      </c>
      <c r="E3137" s="116">
        <v>14.93</v>
      </c>
      <c r="F3137" s="116">
        <v>106.36</v>
      </c>
      <c r="G3137" s="100">
        <f t="shared" si="48"/>
        <v>9</v>
      </c>
    </row>
    <row r="3138" spans="1:7" x14ac:dyDescent="0.2">
      <c r="A3138" s="113" t="s">
        <v>6142</v>
      </c>
      <c r="B3138" s="114" t="s">
        <v>6143</v>
      </c>
      <c r="C3138" s="115" t="s">
        <v>205</v>
      </c>
      <c r="D3138" s="116">
        <v>102.59</v>
      </c>
      <c r="E3138" s="116">
        <v>18.66</v>
      </c>
      <c r="F3138" s="116">
        <v>121.25</v>
      </c>
      <c r="G3138" s="100">
        <f t="shared" si="48"/>
        <v>9</v>
      </c>
    </row>
    <row r="3139" spans="1:7" x14ac:dyDescent="0.2">
      <c r="A3139" s="113" t="s">
        <v>6144</v>
      </c>
      <c r="B3139" s="114" t="s">
        <v>6145</v>
      </c>
      <c r="C3139" s="115" t="s">
        <v>205</v>
      </c>
      <c r="D3139" s="116">
        <v>165.65</v>
      </c>
      <c r="E3139" s="116">
        <v>21.15</v>
      </c>
      <c r="F3139" s="116">
        <v>186.8</v>
      </c>
      <c r="G3139" s="100">
        <f t="shared" si="48"/>
        <v>9</v>
      </c>
    </row>
    <row r="3140" spans="1:7" x14ac:dyDescent="0.2">
      <c r="A3140" s="113" t="s">
        <v>6146</v>
      </c>
      <c r="B3140" s="114" t="s">
        <v>6147</v>
      </c>
      <c r="C3140" s="115" t="s">
        <v>205</v>
      </c>
      <c r="D3140" s="116">
        <v>198.17</v>
      </c>
      <c r="E3140" s="116">
        <v>21.15</v>
      </c>
      <c r="F3140" s="116">
        <v>219.32</v>
      </c>
      <c r="G3140" s="100">
        <f t="shared" si="48"/>
        <v>9</v>
      </c>
    </row>
    <row r="3141" spans="1:7" x14ac:dyDescent="0.2">
      <c r="A3141" s="113" t="s">
        <v>6148</v>
      </c>
      <c r="B3141" s="114" t="s">
        <v>6149</v>
      </c>
      <c r="C3141" s="115" t="s">
        <v>205</v>
      </c>
      <c r="D3141" s="116">
        <v>281.08999999999997</v>
      </c>
      <c r="E3141" s="116">
        <v>28.61</v>
      </c>
      <c r="F3141" s="116">
        <v>309.7</v>
      </c>
      <c r="G3141" s="100">
        <f t="shared" si="48"/>
        <v>9</v>
      </c>
    </row>
    <row r="3142" spans="1:7" x14ac:dyDescent="0.2">
      <c r="A3142" s="113" t="s">
        <v>6150</v>
      </c>
      <c r="B3142" s="114" t="s">
        <v>6151</v>
      </c>
      <c r="C3142" s="115" t="s">
        <v>205</v>
      </c>
      <c r="D3142" s="116">
        <v>385.92</v>
      </c>
      <c r="E3142" s="116">
        <v>33.590000000000003</v>
      </c>
      <c r="F3142" s="116">
        <v>419.51</v>
      </c>
      <c r="G3142" s="100">
        <f t="shared" si="48"/>
        <v>9</v>
      </c>
    </row>
    <row r="3143" spans="1:7" x14ac:dyDescent="0.2">
      <c r="A3143" s="113" t="s">
        <v>6152</v>
      </c>
      <c r="B3143" s="114" t="s">
        <v>6153</v>
      </c>
      <c r="C3143" s="115"/>
      <c r="D3143" s="116"/>
      <c r="E3143" s="116"/>
      <c r="F3143" s="116"/>
      <c r="G3143" s="100">
        <f t="shared" si="48"/>
        <v>5</v>
      </c>
    </row>
    <row r="3144" spans="1:7" x14ac:dyDescent="0.2">
      <c r="A3144" s="113" t="s">
        <v>6154</v>
      </c>
      <c r="B3144" s="114" t="s">
        <v>6155</v>
      </c>
      <c r="C3144" s="115" t="s">
        <v>205</v>
      </c>
      <c r="D3144" s="116">
        <v>52.41</v>
      </c>
      <c r="E3144" s="116">
        <v>27.43</v>
      </c>
      <c r="F3144" s="116">
        <v>79.84</v>
      </c>
      <c r="G3144" s="100">
        <f t="shared" si="48"/>
        <v>9</v>
      </c>
    </row>
    <row r="3145" spans="1:7" x14ac:dyDescent="0.2">
      <c r="A3145" s="113" t="s">
        <v>6156</v>
      </c>
      <c r="B3145" s="114" t="s">
        <v>6157</v>
      </c>
      <c r="C3145" s="115" t="s">
        <v>205</v>
      </c>
      <c r="D3145" s="116">
        <v>64.78</v>
      </c>
      <c r="E3145" s="116">
        <v>31.83</v>
      </c>
      <c r="F3145" s="116">
        <v>96.61</v>
      </c>
      <c r="G3145" s="100">
        <f t="shared" si="48"/>
        <v>9</v>
      </c>
    </row>
    <row r="3146" spans="1:7" x14ac:dyDescent="0.2">
      <c r="A3146" s="113" t="s">
        <v>6158</v>
      </c>
      <c r="B3146" s="114" t="s">
        <v>6159</v>
      </c>
      <c r="C3146" s="115" t="s">
        <v>205</v>
      </c>
      <c r="D3146" s="116">
        <v>57.54</v>
      </c>
      <c r="E3146" s="116">
        <v>27.43</v>
      </c>
      <c r="F3146" s="116">
        <v>84.97</v>
      </c>
      <c r="G3146" s="100">
        <f t="shared" ref="G3146:G3209" si="49">LEN(A3146)</f>
        <v>9</v>
      </c>
    </row>
    <row r="3147" spans="1:7" x14ac:dyDescent="0.2">
      <c r="A3147" s="113" t="s">
        <v>6160</v>
      </c>
      <c r="B3147" s="114" t="s">
        <v>6161</v>
      </c>
      <c r="C3147" s="115" t="s">
        <v>205</v>
      </c>
      <c r="D3147" s="116">
        <v>71.599999999999994</v>
      </c>
      <c r="E3147" s="116">
        <v>31.83</v>
      </c>
      <c r="F3147" s="116">
        <v>103.43</v>
      </c>
      <c r="G3147" s="100">
        <f t="shared" si="49"/>
        <v>9</v>
      </c>
    </row>
    <row r="3148" spans="1:7" x14ac:dyDescent="0.2">
      <c r="A3148" s="113" t="s">
        <v>6162</v>
      </c>
      <c r="B3148" s="114" t="s">
        <v>6163</v>
      </c>
      <c r="C3148" s="115" t="s">
        <v>205</v>
      </c>
      <c r="D3148" s="116">
        <v>100.77</v>
      </c>
      <c r="E3148" s="116">
        <v>39.31</v>
      </c>
      <c r="F3148" s="116">
        <v>140.08000000000001</v>
      </c>
      <c r="G3148" s="100">
        <f t="shared" si="49"/>
        <v>9</v>
      </c>
    </row>
    <row r="3149" spans="1:7" x14ac:dyDescent="0.2">
      <c r="A3149" s="113" t="s">
        <v>6164</v>
      </c>
      <c r="B3149" s="114" t="s">
        <v>6165</v>
      </c>
      <c r="C3149" s="115" t="s">
        <v>205</v>
      </c>
      <c r="D3149" s="116">
        <v>156.88999999999999</v>
      </c>
      <c r="E3149" s="116">
        <v>44.74</v>
      </c>
      <c r="F3149" s="116">
        <v>201.63</v>
      </c>
      <c r="G3149" s="100">
        <f t="shared" si="49"/>
        <v>9</v>
      </c>
    </row>
    <row r="3150" spans="1:7" x14ac:dyDescent="0.2">
      <c r="A3150" s="113" t="s">
        <v>6166</v>
      </c>
      <c r="B3150" s="114" t="s">
        <v>6167</v>
      </c>
      <c r="C3150" s="115" t="s">
        <v>205</v>
      </c>
      <c r="D3150" s="116">
        <v>271.05</v>
      </c>
      <c r="E3150" s="116">
        <v>57.64</v>
      </c>
      <c r="F3150" s="116">
        <v>328.69</v>
      </c>
      <c r="G3150" s="100">
        <f t="shared" si="49"/>
        <v>9</v>
      </c>
    </row>
    <row r="3151" spans="1:7" x14ac:dyDescent="0.2">
      <c r="A3151" s="113" t="s">
        <v>6168</v>
      </c>
      <c r="B3151" s="114" t="s">
        <v>6169</v>
      </c>
      <c r="C3151" s="115" t="s">
        <v>205</v>
      </c>
      <c r="D3151" s="116">
        <v>392.68</v>
      </c>
      <c r="E3151" s="116">
        <v>72.599999999999994</v>
      </c>
      <c r="F3151" s="116">
        <v>465.28</v>
      </c>
      <c r="G3151" s="100">
        <f t="shared" si="49"/>
        <v>9</v>
      </c>
    </row>
    <row r="3152" spans="1:7" x14ac:dyDescent="0.2">
      <c r="A3152" s="113" t="s">
        <v>6170</v>
      </c>
      <c r="B3152" s="114" t="s">
        <v>6171</v>
      </c>
      <c r="C3152" s="115" t="s">
        <v>205</v>
      </c>
      <c r="D3152" s="116">
        <v>604</v>
      </c>
      <c r="E3152" s="116">
        <v>108.54</v>
      </c>
      <c r="F3152" s="116">
        <v>712.54</v>
      </c>
      <c r="G3152" s="100">
        <f t="shared" si="49"/>
        <v>9</v>
      </c>
    </row>
    <row r="3153" spans="1:7" x14ac:dyDescent="0.2">
      <c r="A3153" s="113" t="s">
        <v>6172</v>
      </c>
      <c r="B3153" s="114" t="s">
        <v>6173</v>
      </c>
      <c r="C3153" s="115" t="s">
        <v>205</v>
      </c>
      <c r="D3153" s="116">
        <v>146.55000000000001</v>
      </c>
      <c r="E3153" s="116">
        <v>44.74</v>
      </c>
      <c r="F3153" s="116">
        <v>191.29</v>
      </c>
      <c r="G3153" s="100">
        <f t="shared" si="49"/>
        <v>9</v>
      </c>
    </row>
    <row r="3154" spans="1:7" x14ac:dyDescent="0.2">
      <c r="A3154" s="113" t="s">
        <v>6174</v>
      </c>
      <c r="B3154" s="114" t="s">
        <v>6175</v>
      </c>
      <c r="C3154" s="115" t="s">
        <v>205</v>
      </c>
      <c r="D3154" s="116">
        <v>300.12</v>
      </c>
      <c r="E3154" s="116">
        <v>57.64</v>
      </c>
      <c r="F3154" s="116">
        <v>357.76</v>
      </c>
      <c r="G3154" s="100">
        <f t="shared" si="49"/>
        <v>9</v>
      </c>
    </row>
    <row r="3155" spans="1:7" x14ac:dyDescent="0.2">
      <c r="A3155" s="113" t="s">
        <v>6176</v>
      </c>
      <c r="B3155" s="114" t="s">
        <v>6177</v>
      </c>
      <c r="C3155" s="115" t="s">
        <v>205</v>
      </c>
      <c r="D3155" s="116">
        <v>432.69</v>
      </c>
      <c r="E3155" s="116">
        <v>72.599999999999994</v>
      </c>
      <c r="F3155" s="116">
        <v>505.29</v>
      </c>
      <c r="G3155" s="100">
        <f t="shared" si="49"/>
        <v>9</v>
      </c>
    </row>
    <row r="3156" spans="1:7" x14ac:dyDescent="0.2">
      <c r="A3156" s="113" t="s">
        <v>6178</v>
      </c>
      <c r="B3156" s="114" t="s">
        <v>6179</v>
      </c>
      <c r="C3156" s="115" t="s">
        <v>205</v>
      </c>
      <c r="D3156" s="116">
        <v>213.19</v>
      </c>
      <c r="E3156" s="116">
        <v>44.74</v>
      </c>
      <c r="F3156" s="116">
        <v>257.93</v>
      </c>
      <c r="G3156" s="100">
        <f t="shared" si="49"/>
        <v>9</v>
      </c>
    </row>
    <row r="3157" spans="1:7" x14ac:dyDescent="0.2">
      <c r="A3157" s="113" t="s">
        <v>6180</v>
      </c>
      <c r="B3157" s="114" t="s">
        <v>6181</v>
      </c>
      <c r="C3157" s="115" t="s">
        <v>205</v>
      </c>
      <c r="D3157" s="116">
        <v>384.05</v>
      </c>
      <c r="E3157" s="116">
        <v>57.64</v>
      </c>
      <c r="F3157" s="116">
        <v>441.69</v>
      </c>
      <c r="G3157" s="100">
        <f t="shared" si="49"/>
        <v>9</v>
      </c>
    </row>
    <row r="3158" spans="1:7" x14ac:dyDescent="0.2">
      <c r="A3158" s="113" t="s">
        <v>6182</v>
      </c>
      <c r="B3158" s="114" t="s">
        <v>6183</v>
      </c>
      <c r="C3158" s="115" t="s">
        <v>205</v>
      </c>
      <c r="D3158" s="116">
        <v>580.73</v>
      </c>
      <c r="E3158" s="116">
        <v>72.599999999999994</v>
      </c>
      <c r="F3158" s="116">
        <v>653.33000000000004</v>
      </c>
      <c r="G3158" s="100">
        <f t="shared" si="49"/>
        <v>9</v>
      </c>
    </row>
    <row r="3159" spans="1:7" x14ac:dyDescent="0.2">
      <c r="A3159" s="113" t="s">
        <v>6184</v>
      </c>
      <c r="B3159" s="114" t="s">
        <v>6185</v>
      </c>
      <c r="C3159" s="115" t="s">
        <v>205</v>
      </c>
      <c r="D3159" s="116">
        <v>31.77</v>
      </c>
      <c r="E3159" s="116">
        <v>26.57</v>
      </c>
      <c r="F3159" s="116">
        <v>58.34</v>
      </c>
      <c r="G3159" s="100">
        <f t="shared" si="49"/>
        <v>9</v>
      </c>
    </row>
    <row r="3160" spans="1:7" x14ac:dyDescent="0.2">
      <c r="A3160" s="113" t="s">
        <v>6186</v>
      </c>
      <c r="B3160" s="114" t="s">
        <v>6187</v>
      </c>
      <c r="C3160" s="115" t="s">
        <v>205</v>
      </c>
      <c r="D3160" s="116">
        <v>35.28</v>
      </c>
      <c r="E3160" s="116">
        <v>33.85</v>
      </c>
      <c r="F3160" s="116">
        <v>69.13</v>
      </c>
      <c r="G3160" s="100">
        <f t="shared" si="49"/>
        <v>9</v>
      </c>
    </row>
    <row r="3161" spans="1:7" x14ac:dyDescent="0.2">
      <c r="A3161" s="113" t="s">
        <v>6188</v>
      </c>
      <c r="B3161" s="114" t="s">
        <v>6189</v>
      </c>
      <c r="C3161" s="115" t="s">
        <v>205</v>
      </c>
      <c r="D3161" s="116">
        <v>64.37</v>
      </c>
      <c r="E3161" s="116">
        <v>57.22</v>
      </c>
      <c r="F3161" s="116">
        <v>121.59</v>
      </c>
      <c r="G3161" s="100">
        <f t="shared" si="49"/>
        <v>9</v>
      </c>
    </row>
    <row r="3162" spans="1:7" x14ac:dyDescent="0.2">
      <c r="A3162" s="113" t="s">
        <v>6190</v>
      </c>
      <c r="B3162" s="114" t="s">
        <v>6191</v>
      </c>
      <c r="C3162" s="115" t="s">
        <v>205</v>
      </c>
      <c r="D3162" s="116">
        <v>913.87</v>
      </c>
      <c r="E3162" s="116">
        <v>162.81</v>
      </c>
      <c r="F3162" s="116">
        <v>1076.68</v>
      </c>
      <c r="G3162" s="100">
        <f t="shared" si="49"/>
        <v>9</v>
      </c>
    </row>
    <row r="3163" spans="1:7" x14ac:dyDescent="0.2">
      <c r="A3163" s="113" t="s">
        <v>6192</v>
      </c>
      <c r="B3163" s="114" t="s">
        <v>6193</v>
      </c>
      <c r="C3163" s="115" t="s">
        <v>205</v>
      </c>
      <c r="D3163" s="116">
        <v>95.54</v>
      </c>
      <c r="E3163" s="116">
        <v>31.83</v>
      </c>
      <c r="F3163" s="116">
        <v>127.37</v>
      </c>
      <c r="G3163" s="100">
        <f t="shared" si="49"/>
        <v>9</v>
      </c>
    </row>
    <row r="3164" spans="1:7" x14ac:dyDescent="0.2">
      <c r="A3164" s="113" t="s">
        <v>6194</v>
      </c>
      <c r="B3164" s="114" t="s">
        <v>6195</v>
      </c>
      <c r="C3164" s="115" t="s">
        <v>205</v>
      </c>
      <c r="D3164" s="116">
        <v>84.53</v>
      </c>
      <c r="E3164" s="116">
        <v>31.83</v>
      </c>
      <c r="F3164" s="116">
        <v>116.36</v>
      </c>
      <c r="G3164" s="100">
        <f t="shared" si="49"/>
        <v>9</v>
      </c>
    </row>
    <row r="3165" spans="1:7" x14ac:dyDescent="0.2">
      <c r="A3165" s="113" t="s">
        <v>6196</v>
      </c>
      <c r="B3165" s="114" t="s">
        <v>6197</v>
      </c>
      <c r="C3165" s="115" t="s">
        <v>205</v>
      </c>
      <c r="D3165" s="116">
        <v>123.52</v>
      </c>
      <c r="E3165" s="116">
        <v>31.83</v>
      </c>
      <c r="F3165" s="116">
        <v>155.35</v>
      </c>
      <c r="G3165" s="100">
        <f t="shared" si="49"/>
        <v>9</v>
      </c>
    </row>
    <row r="3166" spans="1:7" x14ac:dyDescent="0.2">
      <c r="A3166" s="113" t="s">
        <v>6198</v>
      </c>
      <c r="B3166" s="114" t="s">
        <v>6199</v>
      </c>
      <c r="C3166" s="115" t="s">
        <v>205</v>
      </c>
      <c r="D3166" s="116">
        <v>208.99</v>
      </c>
      <c r="E3166" s="116">
        <v>50.16</v>
      </c>
      <c r="F3166" s="116">
        <v>259.14999999999998</v>
      </c>
      <c r="G3166" s="100">
        <f t="shared" si="49"/>
        <v>9</v>
      </c>
    </row>
    <row r="3167" spans="1:7" x14ac:dyDescent="0.2">
      <c r="A3167" s="113" t="s">
        <v>6200</v>
      </c>
      <c r="B3167" s="114" t="s">
        <v>6201</v>
      </c>
      <c r="C3167" s="115" t="s">
        <v>205</v>
      </c>
      <c r="D3167" s="116">
        <v>118.17</v>
      </c>
      <c r="E3167" s="116">
        <v>39.31</v>
      </c>
      <c r="F3167" s="116">
        <v>157.47999999999999</v>
      </c>
      <c r="G3167" s="100">
        <f t="shared" si="49"/>
        <v>9</v>
      </c>
    </row>
    <row r="3168" spans="1:7" x14ac:dyDescent="0.2">
      <c r="A3168" s="113" t="s">
        <v>6202</v>
      </c>
      <c r="B3168" s="114" t="s">
        <v>6203</v>
      </c>
      <c r="C3168" s="115" t="s">
        <v>205</v>
      </c>
      <c r="D3168" s="116">
        <v>361.85</v>
      </c>
      <c r="E3168" s="116">
        <v>65.13</v>
      </c>
      <c r="F3168" s="116">
        <v>426.98</v>
      </c>
      <c r="G3168" s="100">
        <f t="shared" si="49"/>
        <v>9</v>
      </c>
    </row>
    <row r="3169" spans="1:7" x14ac:dyDescent="0.2">
      <c r="A3169" s="113" t="s">
        <v>6204</v>
      </c>
      <c r="B3169" s="114" t="s">
        <v>6205</v>
      </c>
      <c r="C3169" s="115" t="s">
        <v>205</v>
      </c>
      <c r="D3169" s="116">
        <v>93.75</v>
      </c>
      <c r="E3169" s="116">
        <v>27.43</v>
      </c>
      <c r="F3169" s="116">
        <v>121.18</v>
      </c>
      <c r="G3169" s="100">
        <f t="shared" si="49"/>
        <v>9</v>
      </c>
    </row>
    <row r="3170" spans="1:7" x14ac:dyDescent="0.2">
      <c r="A3170" s="113" t="s">
        <v>6206</v>
      </c>
      <c r="B3170" s="114" t="s">
        <v>6207</v>
      </c>
      <c r="C3170" s="115" t="s">
        <v>205</v>
      </c>
      <c r="D3170" s="116">
        <v>85.12</v>
      </c>
      <c r="E3170" s="116">
        <v>27.43</v>
      </c>
      <c r="F3170" s="116">
        <v>112.55</v>
      </c>
      <c r="G3170" s="100">
        <f t="shared" si="49"/>
        <v>9</v>
      </c>
    </row>
    <row r="3171" spans="1:7" x14ac:dyDescent="0.2">
      <c r="A3171" s="113" t="s">
        <v>6208</v>
      </c>
      <c r="B3171" s="114" t="s">
        <v>6209</v>
      </c>
      <c r="C3171" s="115" t="s">
        <v>205</v>
      </c>
      <c r="D3171" s="116">
        <v>20.18</v>
      </c>
      <c r="E3171" s="116">
        <v>9.67</v>
      </c>
      <c r="F3171" s="116">
        <v>29.85</v>
      </c>
      <c r="G3171" s="100">
        <f t="shared" si="49"/>
        <v>9</v>
      </c>
    </row>
    <row r="3172" spans="1:7" x14ac:dyDescent="0.2">
      <c r="A3172" s="113" t="s">
        <v>6210</v>
      </c>
      <c r="B3172" s="114" t="s">
        <v>6211</v>
      </c>
      <c r="C3172" s="115"/>
      <c r="D3172" s="116"/>
      <c r="E3172" s="116"/>
      <c r="F3172" s="116"/>
      <c r="G3172" s="100">
        <f t="shared" si="49"/>
        <v>5</v>
      </c>
    </row>
    <row r="3173" spans="1:7" ht="30" x14ac:dyDescent="0.2">
      <c r="A3173" s="113" t="s">
        <v>6212</v>
      </c>
      <c r="B3173" s="114" t="s">
        <v>6213</v>
      </c>
      <c r="C3173" s="115" t="s">
        <v>205</v>
      </c>
      <c r="D3173" s="116">
        <v>10.71</v>
      </c>
      <c r="E3173" s="116">
        <v>1.38</v>
      </c>
      <c r="F3173" s="116">
        <v>12.09</v>
      </c>
      <c r="G3173" s="100">
        <f t="shared" si="49"/>
        <v>9</v>
      </c>
    </row>
    <row r="3174" spans="1:7" ht="30" x14ac:dyDescent="0.2">
      <c r="A3174" s="113" t="s">
        <v>6214</v>
      </c>
      <c r="B3174" s="114" t="s">
        <v>6215</v>
      </c>
      <c r="C3174" s="115" t="s">
        <v>205</v>
      </c>
      <c r="D3174" s="116">
        <v>14.48</v>
      </c>
      <c r="E3174" s="116">
        <v>1.38</v>
      </c>
      <c r="F3174" s="116">
        <v>15.86</v>
      </c>
      <c r="G3174" s="100">
        <f t="shared" si="49"/>
        <v>9</v>
      </c>
    </row>
    <row r="3175" spans="1:7" ht="30" x14ac:dyDescent="0.2">
      <c r="A3175" s="113" t="s">
        <v>6216</v>
      </c>
      <c r="B3175" s="114" t="s">
        <v>6217</v>
      </c>
      <c r="C3175" s="115" t="s">
        <v>205</v>
      </c>
      <c r="D3175" s="116">
        <v>19.170000000000002</v>
      </c>
      <c r="E3175" s="116">
        <v>1.38</v>
      </c>
      <c r="F3175" s="116">
        <v>20.55</v>
      </c>
      <c r="G3175" s="100">
        <f t="shared" si="49"/>
        <v>9</v>
      </c>
    </row>
    <row r="3176" spans="1:7" ht="30" x14ac:dyDescent="0.2">
      <c r="A3176" s="113" t="s">
        <v>6218</v>
      </c>
      <c r="B3176" s="114" t="s">
        <v>6219</v>
      </c>
      <c r="C3176" s="115" t="s">
        <v>205</v>
      </c>
      <c r="D3176" s="116">
        <v>49.55</v>
      </c>
      <c r="E3176" s="116">
        <v>1.38</v>
      </c>
      <c r="F3176" s="116">
        <v>50.93</v>
      </c>
      <c r="G3176" s="100">
        <f t="shared" si="49"/>
        <v>9</v>
      </c>
    </row>
    <row r="3177" spans="1:7" ht="30" x14ac:dyDescent="0.2">
      <c r="A3177" s="113" t="s">
        <v>6220</v>
      </c>
      <c r="B3177" s="114" t="s">
        <v>6221</v>
      </c>
      <c r="C3177" s="115" t="s">
        <v>205</v>
      </c>
      <c r="D3177" s="116">
        <v>45.24</v>
      </c>
      <c r="E3177" s="116">
        <v>1.38</v>
      </c>
      <c r="F3177" s="116">
        <v>46.62</v>
      </c>
      <c r="G3177" s="100">
        <f t="shared" si="49"/>
        <v>9</v>
      </c>
    </row>
    <row r="3178" spans="1:7" x14ac:dyDescent="0.2">
      <c r="A3178" s="113" t="s">
        <v>6222</v>
      </c>
      <c r="B3178" s="114" t="s">
        <v>6223</v>
      </c>
      <c r="C3178" s="115" t="s">
        <v>205</v>
      </c>
      <c r="D3178" s="116">
        <v>99.54</v>
      </c>
      <c r="E3178" s="116">
        <v>2.0699999999999998</v>
      </c>
      <c r="F3178" s="116">
        <v>101.61</v>
      </c>
      <c r="G3178" s="100">
        <f t="shared" si="49"/>
        <v>9</v>
      </c>
    </row>
    <row r="3179" spans="1:7" x14ac:dyDescent="0.2">
      <c r="A3179" s="113" t="s">
        <v>6224</v>
      </c>
      <c r="B3179" s="114" t="s">
        <v>6225</v>
      </c>
      <c r="C3179" s="115" t="s">
        <v>205</v>
      </c>
      <c r="D3179" s="116">
        <v>127.19</v>
      </c>
      <c r="E3179" s="116">
        <v>2.0699999999999998</v>
      </c>
      <c r="F3179" s="116">
        <v>129.26</v>
      </c>
      <c r="G3179" s="100">
        <f t="shared" si="49"/>
        <v>9</v>
      </c>
    </row>
    <row r="3180" spans="1:7" x14ac:dyDescent="0.2">
      <c r="A3180" s="113" t="s">
        <v>6226</v>
      </c>
      <c r="B3180" s="114" t="s">
        <v>6227</v>
      </c>
      <c r="C3180" s="115" t="s">
        <v>205</v>
      </c>
      <c r="D3180" s="116">
        <v>204.34</v>
      </c>
      <c r="E3180" s="116">
        <v>2.0699999999999998</v>
      </c>
      <c r="F3180" s="116">
        <v>206.41</v>
      </c>
      <c r="G3180" s="100">
        <f t="shared" si="49"/>
        <v>9</v>
      </c>
    </row>
    <row r="3181" spans="1:7" x14ac:dyDescent="0.2">
      <c r="A3181" s="113" t="s">
        <v>6228</v>
      </c>
      <c r="B3181" s="114" t="s">
        <v>6229</v>
      </c>
      <c r="C3181" s="115" t="s">
        <v>205</v>
      </c>
      <c r="D3181" s="116">
        <v>309.41000000000003</v>
      </c>
      <c r="E3181" s="116">
        <v>2.0699999999999998</v>
      </c>
      <c r="F3181" s="116">
        <v>311.48</v>
      </c>
      <c r="G3181" s="100">
        <f t="shared" si="49"/>
        <v>9</v>
      </c>
    </row>
    <row r="3182" spans="1:7" x14ac:dyDescent="0.2">
      <c r="A3182" s="113" t="s">
        <v>6230</v>
      </c>
      <c r="B3182" s="114" t="s">
        <v>6231</v>
      </c>
      <c r="C3182" s="115" t="s">
        <v>205</v>
      </c>
      <c r="D3182" s="116">
        <v>461.8</v>
      </c>
      <c r="E3182" s="116">
        <v>2.0699999999999998</v>
      </c>
      <c r="F3182" s="116">
        <v>463.87</v>
      </c>
      <c r="G3182" s="100">
        <f t="shared" si="49"/>
        <v>9</v>
      </c>
    </row>
    <row r="3183" spans="1:7" x14ac:dyDescent="0.2">
      <c r="A3183" s="113" t="s">
        <v>6232</v>
      </c>
      <c r="B3183" s="114" t="s">
        <v>6233</v>
      </c>
      <c r="C3183" s="115" t="s">
        <v>205</v>
      </c>
      <c r="D3183" s="116">
        <v>727.56</v>
      </c>
      <c r="E3183" s="116">
        <v>2.0699999999999998</v>
      </c>
      <c r="F3183" s="116">
        <v>729.63</v>
      </c>
      <c r="G3183" s="100">
        <f t="shared" si="49"/>
        <v>9</v>
      </c>
    </row>
    <row r="3184" spans="1:7" x14ac:dyDescent="0.2">
      <c r="A3184" s="113" t="s">
        <v>6234</v>
      </c>
      <c r="B3184" s="114" t="s">
        <v>6235</v>
      </c>
      <c r="C3184" s="115" t="s">
        <v>205</v>
      </c>
      <c r="D3184" s="116">
        <v>1123.45</v>
      </c>
      <c r="E3184" s="116">
        <v>2.0699999999999998</v>
      </c>
      <c r="F3184" s="116">
        <v>1125.52</v>
      </c>
      <c r="G3184" s="100">
        <f t="shared" si="49"/>
        <v>9</v>
      </c>
    </row>
    <row r="3185" spans="1:7" x14ac:dyDescent="0.2">
      <c r="A3185" s="113" t="s">
        <v>6236</v>
      </c>
      <c r="B3185" s="114" t="s">
        <v>6237</v>
      </c>
      <c r="C3185" s="115" t="s">
        <v>205</v>
      </c>
      <c r="D3185" s="116">
        <v>1540.35</v>
      </c>
      <c r="E3185" s="116">
        <v>2.0699999999999998</v>
      </c>
      <c r="F3185" s="116">
        <v>1542.42</v>
      </c>
      <c r="G3185" s="100">
        <f t="shared" si="49"/>
        <v>9</v>
      </c>
    </row>
    <row r="3186" spans="1:7" x14ac:dyDescent="0.2">
      <c r="A3186" s="113" t="s">
        <v>6238</v>
      </c>
      <c r="B3186" s="114" t="s">
        <v>6239</v>
      </c>
      <c r="C3186" s="115"/>
      <c r="D3186" s="116"/>
      <c r="E3186" s="116"/>
      <c r="F3186" s="116"/>
      <c r="G3186" s="100">
        <f t="shared" si="49"/>
        <v>5</v>
      </c>
    </row>
    <row r="3187" spans="1:7" ht="30" x14ac:dyDescent="0.2">
      <c r="A3187" s="113" t="s">
        <v>6240</v>
      </c>
      <c r="B3187" s="114" t="s">
        <v>6241</v>
      </c>
      <c r="C3187" s="115" t="s">
        <v>205</v>
      </c>
      <c r="D3187" s="116">
        <v>563.92999999999995</v>
      </c>
      <c r="E3187" s="116">
        <v>29.17</v>
      </c>
      <c r="F3187" s="116">
        <v>593.1</v>
      </c>
      <c r="G3187" s="100">
        <f t="shared" si="49"/>
        <v>9</v>
      </c>
    </row>
    <row r="3188" spans="1:7" ht="30" x14ac:dyDescent="0.2">
      <c r="A3188" s="113" t="s">
        <v>6242</v>
      </c>
      <c r="B3188" s="114" t="s">
        <v>6243</v>
      </c>
      <c r="C3188" s="115" t="s">
        <v>205</v>
      </c>
      <c r="D3188" s="116">
        <v>667.13</v>
      </c>
      <c r="E3188" s="116">
        <v>29.17</v>
      </c>
      <c r="F3188" s="116">
        <v>696.3</v>
      </c>
      <c r="G3188" s="100">
        <f t="shared" si="49"/>
        <v>9</v>
      </c>
    </row>
    <row r="3189" spans="1:7" ht="30" x14ac:dyDescent="0.2">
      <c r="A3189" s="113" t="s">
        <v>6244</v>
      </c>
      <c r="B3189" s="114" t="s">
        <v>6245</v>
      </c>
      <c r="C3189" s="115" t="s">
        <v>205</v>
      </c>
      <c r="D3189" s="116">
        <v>819.97</v>
      </c>
      <c r="E3189" s="116">
        <v>29.17</v>
      </c>
      <c r="F3189" s="116">
        <v>849.14</v>
      </c>
      <c r="G3189" s="100">
        <f t="shared" si="49"/>
        <v>9</v>
      </c>
    </row>
    <row r="3190" spans="1:7" ht="30" x14ac:dyDescent="0.2">
      <c r="A3190" s="113" t="s">
        <v>6246</v>
      </c>
      <c r="B3190" s="114" t="s">
        <v>6247</v>
      </c>
      <c r="C3190" s="115" t="s">
        <v>205</v>
      </c>
      <c r="D3190" s="116">
        <v>1240.0999999999999</v>
      </c>
      <c r="E3190" s="116">
        <v>29.17</v>
      </c>
      <c r="F3190" s="116">
        <v>1269.27</v>
      </c>
      <c r="G3190" s="100">
        <f t="shared" si="49"/>
        <v>9</v>
      </c>
    </row>
    <row r="3191" spans="1:7" ht="30" x14ac:dyDescent="0.2">
      <c r="A3191" s="113" t="s">
        <v>6248</v>
      </c>
      <c r="B3191" s="114" t="s">
        <v>6249</v>
      </c>
      <c r="C3191" s="115" t="s">
        <v>205</v>
      </c>
      <c r="D3191" s="116">
        <v>1033.18</v>
      </c>
      <c r="E3191" s="116">
        <v>29.17</v>
      </c>
      <c r="F3191" s="116">
        <v>1062.3499999999999</v>
      </c>
      <c r="G3191" s="100">
        <f t="shared" si="49"/>
        <v>9</v>
      </c>
    </row>
    <row r="3192" spans="1:7" ht="30" x14ac:dyDescent="0.2">
      <c r="A3192" s="113" t="s">
        <v>6250</v>
      </c>
      <c r="B3192" s="114" t="s">
        <v>6251</v>
      </c>
      <c r="C3192" s="115" t="s">
        <v>205</v>
      </c>
      <c r="D3192" s="116">
        <v>494.8</v>
      </c>
      <c r="E3192" s="116">
        <v>29.17</v>
      </c>
      <c r="F3192" s="116">
        <v>523.97</v>
      </c>
      <c r="G3192" s="100">
        <f t="shared" si="49"/>
        <v>9</v>
      </c>
    </row>
    <row r="3193" spans="1:7" ht="30" x14ac:dyDescent="0.2">
      <c r="A3193" s="113" t="s">
        <v>6252</v>
      </c>
      <c r="B3193" s="114" t="s">
        <v>6253</v>
      </c>
      <c r="C3193" s="115" t="s">
        <v>205</v>
      </c>
      <c r="D3193" s="116">
        <v>498.22</v>
      </c>
      <c r="E3193" s="116">
        <v>29.17</v>
      </c>
      <c r="F3193" s="116">
        <v>527.39</v>
      </c>
      <c r="G3193" s="100">
        <f t="shared" si="49"/>
        <v>9</v>
      </c>
    </row>
    <row r="3194" spans="1:7" ht="30" x14ac:dyDescent="0.2">
      <c r="A3194" s="113" t="s">
        <v>6254</v>
      </c>
      <c r="B3194" s="114" t="s">
        <v>6255</v>
      </c>
      <c r="C3194" s="115" t="s">
        <v>205</v>
      </c>
      <c r="D3194" s="116">
        <v>619.91</v>
      </c>
      <c r="E3194" s="116">
        <v>29.17</v>
      </c>
      <c r="F3194" s="116">
        <v>649.08000000000004</v>
      </c>
      <c r="G3194" s="100">
        <f t="shared" si="49"/>
        <v>9</v>
      </c>
    </row>
    <row r="3195" spans="1:7" ht="30" x14ac:dyDescent="0.2">
      <c r="A3195" s="113" t="s">
        <v>6256</v>
      </c>
      <c r="B3195" s="114" t="s">
        <v>6257</v>
      </c>
      <c r="C3195" s="115" t="s">
        <v>205</v>
      </c>
      <c r="D3195" s="116">
        <v>753.02</v>
      </c>
      <c r="E3195" s="116">
        <v>29.17</v>
      </c>
      <c r="F3195" s="116">
        <v>782.19</v>
      </c>
      <c r="G3195" s="100">
        <f t="shared" si="49"/>
        <v>9</v>
      </c>
    </row>
    <row r="3196" spans="1:7" ht="30" x14ac:dyDescent="0.2">
      <c r="A3196" s="113" t="s">
        <v>6258</v>
      </c>
      <c r="B3196" s="114" t="s">
        <v>6259</v>
      </c>
      <c r="C3196" s="115" t="s">
        <v>205</v>
      </c>
      <c r="D3196" s="116">
        <v>891.63</v>
      </c>
      <c r="E3196" s="116">
        <v>29.17</v>
      </c>
      <c r="F3196" s="116">
        <v>920.8</v>
      </c>
      <c r="G3196" s="100">
        <f t="shared" si="49"/>
        <v>9</v>
      </c>
    </row>
    <row r="3197" spans="1:7" ht="30" x14ac:dyDescent="0.2">
      <c r="A3197" s="113" t="s">
        <v>6260</v>
      </c>
      <c r="B3197" s="114" t="s">
        <v>6261</v>
      </c>
      <c r="C3197" s="115" t="s">
        <v>205</v>
      </c>
      <c r="D3197" s="116">
        <v>1002.39</v>
      </c>
      <c r="E3197" s="116">
        <v>29.17</v>
      </c>
      <c r="F3197" s="116">
        <v>1031.56</v>
      </c>
      <c r="G3197" s="100">
        <f t="shared" si="49"/>
        <v>9</v>
      </c>
    </row>
    <row r="3198" spans="1:7" ht="30" x14ac:dyDescent="0.2">
      <c r="A3198" s="113" t="s">
        <v>6262</v>
      </c>
      <c r="B3198" s="114" t="s">
        <v>6263</v>
      </c>
      <c r="C3198" s="115" t="s">
        <v>205</v>
      </c>
      <c r="D3198" s="116">
        <v>1327.03</v>
      </c>
      <c r="E3198" s="116">
        <v>29.17</v>
      </c>
      <c r="F3198" s="116">
        <v>1356.2</v>
      </c>
      <c r="G3198" s="100">
        <f t="shared" si="49"/>
        <v>9</v>
      </c>
    </row>
    <row r="3199" spans="1:7" x14ac:dyDescent="0.2">
      <c r="A3199" s="113" t="s">
        <v>6264</v>
      </c>
      <c r="B3199" s="114" t="s">
        <v>6265</v>
      </c>
      <c r="C3199" s="115"/>
      <c r="D3199" s="116"/>
      <c r="E3199" s="116"/>
      <c r="F3199" s="116"/>
      <c r="G3199" s="100">
        <f t="shared" si="49"/>
        <v>5</v>
      </c>
    </row>
    <row r="3200" spans="1:7" ht="30" x14ac:dyDescent="0.2">
      <c r="A3200" s="113" t="s">
        <v>6266</v>
      </c>
      <c r="B3200" s="114" t="s">
        <v>6267</v>
      </c>
      <c r="C3200" s="115" t="s">
        <v>205</v>
      </c>
      <c r="D3200" s="116">
        <v>166.31</v>
      </c>
      <c r="E3200" s="116">
        <v>17.5</v>
      </c>
      <c r="F3200" s="116">
        <v>183.81</v>
      </c>
      <c r="G3200" s="100">
        <f t="shared" si="49"/>
        <v>9</v>
      </c>
    </row>
    <row r="3201" spans="1:7" ht="30" x14ac:dyDescent="0.2">
      <c r="A3201" s="113" t="s">
        <v>6268</v>
      </c>
      <c r="B3201" s="114" t="s">
        <v>6269</v>
      </c>
      <c r="C3201" s="115" t="s">
        <v>205</v>
      </c>
      <c r="D3201" s="116">
        <v>289.39</v>
      </c>
      <c r="E3201" s="116">
        <v>23.34</v>
      </c>
      <c r="F3201" s="116">
        <v>312.73</v>
      </c>
      <c r="G3201" s="100">
        <f t="shared" si="49"/>
        <v>9</v>
      </c>
    </row>
    <row r="3202" spans="1:7" ht="30" x14ac:dyDescent="0.2">
      <c r="A3202" s="113" t="s">
        <v>6270</v>
      </c>
      <c r="B3202" s="114" t="s">
        <v>6271</v>
      </c>
      <c r="C3202" s="115" t="s">
        <v>205</v>
      </c>
      <c r="D3202" s="116">
        <v>276.7</v>
      </c>
      <c r="E3202" s="116">
        <v>23.34</v>
      </c>
      <c r="F3202" s="116">
        <v>300.04000000000002</v>
      </c>
      <c r="G3202" s="100">
        <f t="shared" si="49"/>
        <v>9</v>
      </c>
    </row>
    <row r="3203" spans="1:7" x14ac:dyDescent="0.2">
      <c r="A3203" s="113" t="s">
        <v>6272</v>
      </c>
      <c r="B3203" s="114" t="s">
        <v>6273</v>
      </c>
      <c r="C3203" s="115"/>
      <c r="D3203" s="116"/>
      <c r="E3203" s="116"/>
      <c r="F3203" s="116"/>
      <c r="G3203" s="100">
        <f t="shared" si="49"/>
        <v>5</v>
      </c>
    </row>
    <row r="3204" spans="1:7" ht="30" x14ac:dyDescent="0.2">
      <c r="A3204" s="113" t="s">
        <v>6274</v>
      </c>
      <c r="B3204" s="114" t="s">
        <v>6275</v>
      </c>
      <c r="C3204" s="115" t="s">
        <v>205</v>
      </c>
      <c r="D3204" s="116">
        <v>450.03</v>
      </c>
      <c r="E3204" s="116">
        <v>33.32</v>
      </c>
      <c r="F3204" s="116">
        <v>483.35</v>
      </c>
      <c r="G3204" s="100">
        <f t="shared" si="49"/>
        <v>9</v>
      </c>
    </row>
    <row r="3205" spans="1:7" ht="30" x14ac:dyDescent="0.2">
      <c r="A3205" s="113" t="s">
        <v>6276</v>
      </c>
      <c r="B3205" s="114" t="s">
        <v>6277</v>
      </c>
      <c r="C3205" s="115" t="s">
        <v>205</v>
      </c>
      <c r="D3205" s="116">
        <v>607.22</v>
      </c>
      <c r="E3205" s="116">
        <v>33.32</v>
      </c>
      <c r="F3205" s="116">
        <v>640.54</v>
      </c>
      <c r="G3205" s="100">
        <f t="shared" si="49"/>
        <v>9</v>
      </c>
    </row>
    <row r="3206" spans="1:7" ht="30" x14ac:dyDescent="0.2">
      <c r="A3206" s="113" t="s">
        <v>6278</v>
      </c>
      <c r="B3206" s="114" t="s">
        <v>6279</v>
      </c>
      <c r="C3206" s="115" t="s">
        <v>205</v>
      </c>
      <c r="D3206" s="116">
        <v>711.88</v>
      </c>
      <c r="E3206" s="116">
        <v>33.32</v>
      </c>
      <c r="F3206" s="116">
        <v>745.2</v>
      </c>
      <c r="G3206" s="100">
        <f t="shared" si="49"/>
        <v>9</v>
      </c>
    </row>
    <row r="3207" spans="1:7" ht="30" x14ac:dyDescent="0.2">
      <c r="A3207" s="113" t="s">
        <v>6280</v>
      </c>
      <c r="B3207" s="114" t="s">
        <v>6281</v>
      </c>
      <c r="C3207" s="115" t="s">
        <v>205</v>
      </c>
      <c r="D3207" s="116">
        <v>839.67</v>
      </c>
      <c r="E3207" s="116">
        <v>33.32</v>
      </c>
      <c r="F3207" s="116">
        <v>872.99</v>
      </c>
      <c r="G3207" s="100">
        <f t="shared" si="49"/>
        <v>9</v>
      </c>
    </row>
    <row r="3208" spans="1:7" ht="30" x14ac:dyDescent="0.2">
      <c r="A3208" s="113" t="s">
        <v>6282</v>
      </c>
      <c r="B3208" s="114" t="s">
        <v>6283</v>
      </c>
      <c r="C3208" s="115" t="s">
        <v>205</v>
      </c>
      <c r="D3208" s="116">
        <v>941.24</v>
      </c>
      <c r="E3208" s="116">
        <v>35.81</v>
      </c>
      <c r="F3208" s="116">
        <v>977.05</v>
      </c>
      <c r="G3208" s="100">
        <f t="shared" si="49"/>
        <v>9</v>
      </c>
    </row>
    <row r="3209" spans="1:7" ht="30" x14ac:dyDescent="0.2">
      <c r="A3209" s="113" t="s">
        <v>6284</v>
      </c>
      <c r="B3209" s="114" t="s">
        <v>6285</v>
      </c>
      <c r="C3209" s="115" t="s">
        <v>205</v>
      </c>
      <c r="D3209" s="116">
        <v>1216.45</v>
      </c>
      <c r="E3209" s="116">
        <v>35.81</v>
      </c>
      <c r="F3209" s="116">
        <v>1252.26</v>
      </c>
      <c r="G3209" s="100">
        <f t="shared" si="49"/>
        <v>9</v>
      </c>
    </row>
    <row r="3210" spans="1:7" x14ac:dyDescent="0.2">
      <c r="A3210" s="113" t="s">
        <v>6286</v>
      </c>
      <c r="B3210" s="114" t="s">
        <v>6287</v>
      </c>
      <c r="C3210" s="115" t="s">
        <v>97</v>
      </c>
      <c r="D3210" s="116">
        <v>110.62</v>
      </c>
      <c r="E3210" s="116">
        <v>18.239999999999998</v>
      </c>
      <c r="F3210" s="116">
        <v>128.86000000000001</v>
      </c>
      <c r="G3210" s="100">
        <f t="shared" ref="G3210:G3273" si="50">LEN(A3210)</f>
        <v>9</v>
      </c>
    </row>
    <row r="3211" spans="1:7" x14ac:dyDescent="0.2">
      <c r="A3211" s="113" t="s">
        <v>6288</v>
      </c>
      <c r="B3211" s="114" t="s">
        <v>6289</v>
      </c>
      <c r="C3211" s="115" t="s">
        <v>97</v>
      </c>
      <c r="D3211" s="116">
        <v>157.96</v>
      </c>
      <c r="E3211" s="116">
        <v>18.239999999999998</v>
      </c>
      <c r="F3211" s="116">
        <v>176.2</v>
      </c>
      <c r="G3211" s="100">
        <f t="shared" si="50"/>
        <v>9</v>
      </c>
    </row>
    <row r="3212" spans="1:7" x14ac:dyDescent="0.2">
      <c r="A3212" s="113" t="s">
        <v>6290</v>
      </c>
      <c r="B3212" s="114" t="s">
        <v>6291</v>
      </c>
      <c r="C3212" s="115" t="s">
        <v>97</v>
      </c>
      <c r="D3212" s="116">
        <v>214.95</v>
      </c>
      <c r="E3212" s="116">
        <v>19.91</v>
      </c>
      <c r="F3212" s="116">
        <v>234.86</v>
      </c>
      <c r="G3212" s="100">
        <f t="shared" si="50"/>
        <v>9</v>
      </c>
    </row>
    <row r="3213" spans="1:7" x14ac:dyDescent="0.2">
      <c r="A3213" s="113" t="s">
        <v>6292</v>
      </c>
      <c r="B3213" s="114" t="s">
        <v>6293</v>
      </c>
      <c r="C3213" s="115" t="s">
        <v>97</v>
      </c>
      <c r="D3213" s="116">
        <v>327.37</v>
      </c>
      <c r="E3213" s="116">
        <v>21.56</v>
      </c>
      <c r="F3213" s="116">
        <v>348.93</v>
      </c>
      <c r="G3213" s="100">
        <f t="shared" si="50"/>
        <v>9</v>
      </c>
    </row>
    <row r="3214" spans="1:7" x14ac:dyDescent="0.2">
      <c r="A3214" s="113" t="s">
        <v>6294</v>
      </c>
      <c r="B3214" s="114" t="s">
        <v>6295</v>
      </c>
      <c r="C3214" s="115" t="s">
        <v>97</v>
      </c>
      <c r="D3214" s="116">
        <v>389.94</v>
      </c>
      <c r="E3214" s="116">
        <v>23.23</v>
      </c>
      <c r="F3214" s="116">
        <v>413.17</v>
      </c>
      <c r="G3214" s="100">
        <f t="shared" si="50"/>
        <v>9</v>
      </c>
    </row>
    <row r="3215" spans="1:7" x14ac:dyDescent="0.2">
      <c r="A3215" s="113" t="s">
        <v>6296</v>
      </c>
      <c r="B3215" s="114" t="s">
        <v>6297</v>
      </c>
      <c r="C3215" s="115" t="s">
        <v>97</v>
      </c>
      <c r="D3215" s="116">
        <v>521.27</v>
      </c>
      <c r="E3215" s="116">
        <v>24.88</v>
      </c>
      <c r="F3215" s="116">
        <v>546.15</v>
      </c>
      <c r="G3215" s="100">
        <f t="shared" si="50"/>
        <v>9</v>
      </c>
    </row>
    <row r="3216" spans="1:7" x14ac:dyDescent="0.2">
      <c r="A3216" s="113" t="s">
        <v>6298</v>
      </c>
      <c r="B3216" s="114" t="s">
        <v>6299</v>
      </c>
      <c r="C3216" s="115" t="s">
        <v>97</v>
      </c>
      <c r="D3216" s="116">
        <v>666.44</v>
      </c>
      <c r="E3216" s="116">
        <v>26.54</v>
      </c>
      <c r="F3216" s="116">
        <v>692.98</v>
      </c>
      <c r="G3216" s="100">
        <f t="shared" si="50"/>
        <v>9</v>
      </c>
    </row>
    <row r="3217" spans="1:7" x14ac:dyDescent="0.2">
      <c r="A3217" s="113" t="s">
        <v>6300</v>
      </c>
      <c r="B3217" s="114" t="s">
        <v>6301</v>
      </c>
      <c r="C3217" s="115" t="s">
        <v>97</v>
      </c>
      <c r="D3217" s="116">
        <v>303.19</v>
      </c>
      <c r="E3217" s="116">
        <v>23.23</v>
      </c>
      <c r="F3217" s="116">
        <v>326.42</v>
      </c>
      <c r="G3217" s="100">
        <f t="shared" si="50"/>
        <v>9</v>
      </c>
    </row>
    <row r="3218" spans="1:7" ht="30" x14ac:dyDescent="0.2">
      <c r="A3218" s="113" t="s">
        <v>6302</v>
      </c>
      <c r="B3218" s="114" t="s">
        <v>6303</v>
      </c>
      <c r="C3218" s="115" t="s">
        <v>97</v>
      </c>
      <c r="D3218" s="116">
        <v>371.09</v>
      </c>
      <c r="E3218" s="116">
        <v>18.239999999999998</v>
      </c>
      <c r="F3218" s="116">
        <v>389.33</v>
      </c>
      <c r="G3218" s="100">
        <f t="shared" si="50"/>
        <v>9</v>
      </c>
    </row>
    <row r="3219" spans="1:7" ht="30" x14ac:dyDescent="0.2">
      <c r="A3219" s="113" t="s">
        <v>6304</v>
      </c>
      <c r="B3219" s="114" t="s">
        <v>6305</v>
      </c>
      <c r="C3219" s="115" t="s">
        <v>97</v>
      </c>
      <c r="D3219" s="116">
        <v>389.09</v>
      </c>
      <c r="E3219" s="116">
        <v>23.23</v>
      </c>
      <c r="F3219" s="116">
        <v>412.32</v>
      </c>
      <c r="G3219" s="100">
        <f t="shared" si="50"/>
        <v>9</v>
      </c>
    </row>
    <row r="3220" spans="1:7" ht="30" x14ac:dyDescent="0.2">
      <c r="A3220" s="113" t="s">
        <v>6306</v>
      </c>
      <c r="B3220" s="114" t="s">
        <v>6307</v>
      </c>
      <c r="C3220" s="115" t="s">
        <v>97</v>
      </c>
      <c r="D3220" s="116">
        <v>621.52</v>
      </c>
      <c r="E3220" s="116">
        <v>26.54</v>
      </c>
      <c r="F3220" s="116">
        <v>648.05999999999995</v>
      </c>
      <c r="G3220" s="100">
        <f t="shared" si="50"/>
        <v>9</v>
      </c>
    </row>
    <row r="3221" spans="1:7" ht="30" x14ac:dyDescent="0.2">
      <c r="A3221" s="113" t="s">
        <v>6308</v>
      </c>
      <c r="B3221" s="114" t="s">
        <v>6309</v>
      </c>
      <c r="C3221" s="115" t="s">
        <v>97</v>
      </c>
      <c r="D3221" s="116">
        <v>519.87</v>
      </c>
      <c r="E3221" s="116">
        <v>19.91</v>
      </c>
      <c r="F3221" s="116">
        <v>539.78</v>
      </c>
      <c r="G3221" s="100">
        <f t="shared" si="50"/>
        <v>9</v>
      </c>
    </row>
    <row r="3222" spans="1:7" ht="30" x14ac:dyDescent="0.2">
      <c r="A3222" s="113" t="s">
        <v>6310</v>
      </c>
      <c r="B3222" s="114" t="s">
        <v>6311</v>
      </c>
      <c r="C3222" s="115" t="s">
        <v>97</v>
      </c>
      <c r="D3222" s="116">
        <v>661.17</v>
      </c>
      <c r="E3222" s="116">
        <v>23.23</v>
      </c>
      <c r="F3222" s="116">
        <v>684.4</v>
      </c>
      <c r="G3222" s="100">
        <f t="shared" si="50"/>
        <v>9</v>
      </c>
    </row>
    <row r="3223" spans="1:7" ht="30" x14ac:dyDescent="0.2">
      <c r="A3223" s="113" t="s">
        <v>6312</v>
      </c>
      <c r="B3223" s="114" t="s">
        <v>6313</v>
      </c>
      <c r="C3223" s="115" t="s">
        <v>97</v>
      </c>
      <c r="D3223" s="116">
        <v>1087.46</v>
      </c>
      <c r="E3223" s="116">
        <v>26.54</v>
      </c>
      <c r="F3223" s="116">
        <v>1114</v>
      </c>
      <c r="G3223" s="100">
        <f t="shared" si="50"/>
        <v>9</v>
      </c>
    </row>
    <row r="3224" spans="1:7" x14ac:dyDescent="0.2">
      <c r="A3224" s="113" t="s">
        <v>6314</v>
      </c>
      <c r="B3224" s="114" t="s">
        <v>6315</v>
      </c>
      <c r="C3224" s="115" t="s">
        <v>97</v>
      </c>
      <c r="D3224" s="116">
        <v>266.72000000000003</v>
      </c>
      <c r="E3224" s="116">
        <v>18.239999999999998</v>
      </c>
      <c r="F3224" s="116">
        <v>284.95999999999998</v>
      </c>
      <c r="G3224" s="100">
        <f t="shared" si="50"/>
        <v>9</v>
      </c>
    </row>
    <row r="3225" spans="1:7" x14ac:dyDescent="0.2">
      <c r="A3225" s="113" t="s">
        <v>6316</v>
      </c>
      <c r="B3225" s="114" t="s">
        <v>6317</v>
      </c>
      <c r="C3225" s="115" t="s">
        <v>97</v>
      </c>
      <c r="D3225" s="116">
        <v>316.39</v>
      </c>
      <c r="E3225" s="116">
        <v>19.91</v>
      </c>
      <c r="F3225" s="116">
        <v>336.3</v>
      </c>
      <c r="G3225" s="100">
        <f t="shared" si="50"/>
        <v>9</v>
      </c>
    </row>
    <row r="3226" spans="1:7" x14ac:dyDescent="0.2">
      <c r="A3226" s="113" t="s">
        <v>6318</v>
      </c>
      <c r="B3226" s="114" t="s">
        <v>6319</v>
      </c>
      <c r="C3226" s="115"/>
      <c r="D3226" s="116"/>
      <c r="E3226" s="116"/>
      <c r="F3226" s="116"/>
      <c r="G3226" s="100">
        <f t="shared" si="50"/>
        <v>5</v>
      </c>
    </row>
    <row r="3227" spans="1:7" ht="30" x14ac:dyDescent="0.2">
      <c r="A3227" s="113" t="s">
        <v>6320</v>
      </c>
      <c r="B3227" s="114" t="s">
        <v>6321</v>
      </c>
      <c r="C3227" s="115" t="s">
        <v>97</v>
      </c>
      <c r="D3227" s="116">
        <v>441.92</v>
      </c>
      <c r="E3227" s="116">
        <v>23.23</v>
      </c>
      <c r="F3227" s="116">
        <v>465.15</v>
      </c>
      <c r="G3227" s="100">
        <f t="shared" si="50"/>
        <v>9</v>
      </c>
    </row>
    <row r="3228" spans="1:7" ht="30" x14ac:dyDescent="0.2">
      <c r="A3228" s="113" t="s">
        <v>6322</v>
      </c>
      <c r="B3228" s="114" t="s">
        <v>6323</v>
      </c>
      <c r="C3228" s="115" t="s">
        <v>97</v>
      </c>
      <c r="D3228" s="116">
        <v>605.99</v>
      </c>
      <c r="E3228" s="116">
        <v>26.54</v>
      </c>
      <c r="F3228" s="116">
        <v>632.53</v>
      </c>
      <c r="G3228" s="100">
        <f t="shared" si="50"/>
        <v>9</v>
      </c>
    </row>
    <row r="3229" spans="1:7" ht="30" x14ac:dyDescent="0.2">
      <c r="A3229" s="113" t="s">
        <v>6324</v>
      </c>
      <c r="B3229" s="114" t="s">
        <v>6325</v>
      </c>
      <c r="C3229" s="115" t="s">
        <v>97</v>
      </c>
      <c r="D3229" s="116">
        <v>846.71</v>
      </c>
      <c r="E3229" s="116">
        <v>29.86</v>
      </c>
      <c r="F3229" s="116">
        <v>876.57</v>
      </c>
      <c r="G3229" s="100">
        <f t="shared" si="50"/>
        <v>9</v>
      </c>
    </row>
    <row r="3230" spans="1:7" ht="30" x14ac:dyDescent="0.2">
      <c r="A3230" s="113" t="s">
        <v>6326</v>
      </c>
      <c r="B3230" s="114" t="s">
        <v>6327</v>
      </c>
      <c r="C3230" s="115" t="s">
        <v>97</v>
      </c>
      <c r="D3230" s="116">
        <v>1405.02</v>
      </c>
      <c r="E3230" s="116">
        <v>33.18</v>
      </c>
      <c r="F3230" s="116">
        <v>1438.2</v>
      </c>
      <c r="G3230" s="100">
        <f t="shared" si="50"/>
        <v>9</v>
      </c>
    </row>
    <row r="3231" spans="1:7" ht="30" x14ac:dyDescent="0.2">
      <c r="A3231" s="113" t="s">
        <v>6328</v>
      </c>
      <c r="B3231" s="114" t="s">
        <v>6329</v>
      </c>
      <c r="C3231" s="115" t="s">
        <v>97</v>
      </c>
      <c r="D3231" s="116">
        <v>343.53</v>
      </c>
      <c r="E3231" s="116">
        <v>23.23</v>
      </c>
      <c r="F3231" s="116">
        <v>366.76</v>
      </c>
      <c r="G3231" s="100">
        <f t="shared" si="50"/>
        <v>9</v>
      </c>
    </row>
    <row r="3232" spans="1:7" ht="30" x14ac:dyDescent="0.2">
      <c r="A3232" s="113" t="s">
        <v>6330</v>
      </c>
      <c r="B3232" s="114" t="s">
        <v>6331</v>
      </c>
      <c r="C3232" s="115" t="s">
        <v>97</v>
      </c>
      <c r="D3232" s="116">
        <v>344.48</v>
      </c>
      <c r="E3232" s="116">
        <v>23.23</v>
      </c>
      <c r="F3232" s="116">
        <v>367.71</v>
      </c>
      <c r="G3232" s="100">
        <f t="shared" si="50"/>
        <v>9</v>
      </c>
    </row>
    <row r="3233" spans="1:7" ht="30" x14ac:dyDescent="0.2">
      <c r="A3233" s="113" t="s">
        <v>6332</v>
      </c>
      <c r="B3233" s="114" t="s">
        <v>6333</v>
      </c>
      <c r="C3233" s="115" t="s">
        <v>97</v>
      </c>
      <c r="D3233" s="116">
        <v>702.41</v>
      </c>
      <c r="E3233" s="116">
        <v>26.54</v>
      </c>
      <c r="F3233" s="116">
        <v>728.95</v>
      </c>
      <c r="G3233" s="100">
        <f t="shared" si="50"/>
        <v>9</v>
      </c>
    </row>
    <row r="3234" spans="1:7" ht="30" x14ac:dyDescent="0.2">
      <c r="A3234" s="113" t="s">
        <v>6334</v>
      </c>
      <c r="B3234" s="114" t="s">
        <v>6335</v>
      </c>
      <c r="C3234" s="115" t="s">
        <v>97</v>
      </c>
      <c r="D3234" s="116">
        <v>880.49</v>
      </c>
      <c r="E3234" s="116">
        <v>29.86</v>
      </c>
      <c r="F3234" s="116">
        <v>910.35</v>
      </c>
      <c r="G3234" s="100">
        <f t="shared" si="50"/>
        <v>9</v>
      </c>
    </row>
    <row r="3235" spans="1:7" ht="30" x14ac:dyDescent="0.2">
      <c r="A3235" s="113" t="s">
        <v>6336</v>
      </c>
      <c r="B3235" s="114" t="s">
        <v>6337</v>
      </c>
      <c r="C3235" s="115" t="s">
        <v>97</v>
      </c>
      <c r="D3235" s="116">
        <v>1304.78</v>
      </c>
      <c r="E3235" s="116">
        <v>33.18</v>
      </c>
      <c r="F3235" s="116">
        <v>1337.96</v>
      </c>
      <c r="G3235" s="100">
        <f t="shared" si="50"/>
        <v>9</v>
      </c>
    </row>
    <row r="3236" spans="1:7" x14ac:dyDescent="0.2">
      <c r="A3236" s="113" t="s">
        <v>6338</v>
      </c>
      <c r="B3236" s="114" t="s">
        <v>6339</v>
      </c>
      <c r="C3236" s="115"/>
      <c r="D3236" s="116"/>
      <c r="E3236" s="116"/>
      <c r="F3236" s="116"/>
      <c r="G3236" s="100">
        <f t="shared" si="50"/>
        <v>5</v>
      </c>
    </row>
    <row r="3237" spans="1:7" x14ac:dyDescent="0.2">
      <c r="A3237" s="113" t="s">
        <v>6340</v>
      </c>
      <c r="B3237" s="114" t="s">
        <v>6341</v>
      </c>
      <c r="C3237" s="115" t="s">
        <v>205</v>
      </c>
      <c r="D3237" s="116">
        <v>1.65</v>
      </c>
      <c r="E3237" s="116">
        <v>57.22</v>
      </c>
      <c r="F3237" s="116">
        <v>58.87</v>
      </c>
      <c r="G3237" s="100">
        <f t="shared" si="50"/>
        <v>9</v>
      </c>
    </row>
    <row r="3238" spans="1:7" ht="30" x14ac:dyDescent="0.2">
      <c r="A3238" s="113" t="s">
        <v>6342</v>
      </c>
      <c r="B3238" s="114" t="s">
        <v>6343</v>
      </c>
      <c r="C3238" s="115" t="s">
        <v>205</v>
      </c>
      <c r="D3238" s="116">
        <v>60.71</v>
      </c>
      <c r="E3238" s="116">
        <v>33.29</v>
      </c>
      <c r="F3238" s="116">
        <v>94</v>
      </c>
      <c r="G3238" s="100">
        <f t="shared" si="50"/>
        <v>9</v>
      </c>
    </row>
    <row r="3239" spans="1:7" x14ac:dyDescent="0.2">
      <c r="A3239" s="113" t="s">
        <v>6344</v>
      </c>
      <c r="B3239" s="114" t="s">
        <v>6345</v>
      </c>
      <c r="C3239" s="115"/>
      <c r="D3239" s="116"/>
      <c r="E3239" s="116"/>
      <c r="F3239" s="116"/>
      <c r="G3239" s="100">
        <f t="shared" si="50"/>
        <v>5</v>
      </c>
    </row>
    <row r="3240" spans="1:7" ht="30" x14ac:dyDescent="0.2">
      <c r="A3240" s="113" t="s">
        <v>6346</v>
      </c>
      <c r="B3240" s="114" t="s">
        <v>6347</v>
      </c>
      <c r="C3240" s="115" t="s">
        <v>205</v>
      </c>
      <c r="D3240" s="116">
        <v>73.98</v>
      </c>
      <c r="E3240" s="116">
        <v>58.06</v>
      </c>
      <c r="F3240" s="116">
        <v>132.04</v>
      </c>
      <c r="G3240" s="100">
        <f t="shared" si="50"/>
        <v>9</v>
      </c>
    </row>
    <row r="3241" spans="1:7" ht="30" x14ac:dyDescent="0.2">
      <c r="A3241" s="113" t="s">
        <v>6348</v>
      </c>
      <c r="B3241" s="114" t="s">
        <v>6349</v>
      </c>
      <c r="C3241" s="115" t="s">
        <v>205</v>
      </c>
      <c r="D3241" s="116">
        <v>79.489999999999995</v>
      </c>
      <c r="E3241" s="116">
        <v>66.349999999999994</v>
      </c>
      <c r="F3241" s="116">
        <v>145.84</v>
      </c>
      <c r="G3241" s="100">
        <f t="shared" si="50"/>
        <v>9</v>
      </c>
    </row>
    <row r="3242" spans="1:7" ht="30" x14ac:dyDescent="0.2">
      <c r="A3242" s="113" t="s">
        <v>6350</v>
      </c>
      <c r="B3242" s="114" t="s">
        <v>6351</v>
      </c>
      <c r="C3242" s="115" t="s">
        <v>205</v>
      </c>
      <c r="D3242" s="116">
        <v>93.55</v>
      </c>
      <c r="E3242" s="116">
        <v>66.349999999999994</v>
      </c>
      <c r="F3242" s="116">
        <v>159.9</v>
      </c>
      <c r="G3242" s="100">
        <f t="shared" si="50"/>
        <v>9</v>
      </c>
    </row>
    <row r="3243" spans="1:7" ht="30" x14ac:dyDescent="0.2">
      <c r="A3243" s="113" t="s">
        <v>6352</v>
      </c>
      <c r="B3243" s="114" t="s">
        <v>6353</v>
      </c>
      <c r="C3243" s="115" t="s">
        <v>205</v>
      </c>
      <c r="D3243" s="116">
        <v>125.18</v>
      </c>
      <c r="E3243" s="116">
        <v>74.650000000000006</v>
      </c>
      <c r="F3243" s="116">
        <v>199.83</v>
      </c>
      <c r="G3243" s="100">
        <f t="shared" si="50"/>
        <v>9</v>
      </c>
    </row>
    <row r="3244" spans="1:7" ht="30" x14ac:dyDescent="0.2">
      <c r="A3244" s="113" t="s">
        <v>6354</v>
      </c>
      <c r="B3244" s="114" t="s">
        <v>6355</v>
      </c>
      <c r="C3244" s="115" t="s">
        <v>205</v>
      </c>
      <c r="D3244" s="116">
        <v>198.23</v>
      </c>
      <c r="E3244" s="116">
        <v>82.94</v>
      </c>
      <c r="F3244" s="116">
        <v>281.17</v>
      </c>
      <c r="G3244" s="100">
        <f t="shared" si="50"/>
        <v>9</v>
      </c>
    </row>
    <row r="3245" spans="1:7" ht="30" x14ac:dyDescent="0.2">
      <c r="A3245" s="113" t="s">
        <v>6356</v>
      </c>
      <c r="B3245" s="114" t="s">
        <v>6357</v>
      </c>
      <c r="C3245" s="115" t="s">
        <v>205</v>
      </c>
      <c r="D3245" s="116">
        <v>233.59</v>
      </c>
      <c r="E3245" s="116">
        <v>93.31</v>
      </c>
      <c r="F3245" s="116">
        <v>326.89999999999998</v>
      </c>
      <c r="G3245" s="100">
        <f t="shared" si="50"/>
        <v>9</v>
      </c>
    </row>
    <row r="3246" spans="1:7" ht="30" x14ac:dyDescent="0.2">
      <c r="A3246" s="113" t="s">
        <v>6358</v>
      </c>
      <c r="B3246" s="114" t="s">
        <v>6359</v>
      </c>
      <c r="C3246" s="115" t="s">
        <v>205</v>
      </c>
      <c r="D3246" s="116">
        <v>286.69</v>
      </c>
      <c r="E3246" s="116">
        <v>99.53</v>
      </c>
      <c r="F3246" s="116">
        <v>386.22</v>
      </c>
      <c r="G3246" s="100">
        <f t="shared" si="50"/>
        <v>9</v>
      </c>
    </row>
    <row r="3247" spans="1:7" ht="30" x14ac:dyDescent="0.2">
      <c r="A3247" s="113" t="s">
        <v>6360</v>
      </c>
      <c r="B3247" s="114" t="s">
        <v>6361</v>
      </c>
      <c r="C3247" s="115" t="s">
        <v>205</v>
      </c>
      <c r="D3247" s="116">
        <v>321.56</v>
      </c>
      <c r="E3247" s="116">
        <v>103.68</v>
      </c>
      <c r="F3247" s="116">
        <v>425.24</v>
      </c>
      <c r="G3247" s="100">
        <f t="shared" si="50"/>
        <v>9</v>
      </c>
    </row>
    <row r="3248" spans="1:7" ht="30" x14ac:dyDescent="0.2">
      <c r="A3248" s="113" t="s">
        <v>6362</v>
      </c>
      <c r="B3248" s="114" t="s">
        <v>6363</v>
      </c>
      <c r="C3248" s="115" t="s">
        <v>205</v>
      </c>
      <c r="D3248" s="116">
        <v>447.3</v>
      </c>
      <c r="E3248" s="116">
        <v>109.9</v>
      </c>
      <c r="F3248" s="116">
        <v>557.20000000000005</v>
      </c>
      <c r="G3248" s="100">
        <f t="shared" si="50"/>
        <v>9</v>
      </c>
    </row>
    <row r="3249" spans="1:7" ht="30" x14ac:dyDescent="0.2">
      <c r="A3249" s="113" t="s">
        <v>6364</v>
      </c>
      <c r="B3249" s="114" t="s">
        <v>6365</v>
      </c>
      <c r="C3249" s="115" t="s">
        <v>205</v>
      </c>
      <c r="D3249" s="116">
        <v>615.35</v>
      </c>
      <c r="E3249" s="116">
        <v>114.04</v>
      </c>
      <c r="F3249" s="116">
        <v>729.39</v>
      </c>
      <c r="G3249" s="100">
        <f t="shared" si="50"/>
        <v>9</v>
      </c>
    </row>
    <row r="3250" spans="1:7" ht="30" x14ac:dyDescent="0.2">
      <c r="A3250" s="113" t="s">
        <v>6366</v>
      </c>
      <c r="B3250" s="114" t="s">
        <v>6367</v>
      </c>
      <c r="C3250" s="115" t="s">
        <v>205</v>
      </c>
      <c r="D3250" s="116">
        <v>876.79</v>
      </c>
      <c r="E3250" s="116">
        <v>124.41</v>
      </c>
      <c r="F3250" s="116">
        <v>1001.2</v>
      </c>
      <c r="G3250" s="100">
        <f t="shared" si="50"/>
        <v>9</v>
      </c>
    </row>
    <row r="3251" spans="1:7" ht="30" x14ac:dyDescent="0.2">
      <c r="A3251" s="113" t="s">
        <v>6368</v>
      </c>
      <c r="B3251" s="114" t="s">
        <v>6369</v>
      </c>
      <c r="C3251" s="115" t="s">
        <v>205</v>
      </c>
      <c r="D3251" s="116">
        <v>991.99</v>
      </c>
      <c r="E3251" s="116">
        <v>136.85</v>
      </c>
      <c r="F3251" s="116">
        <v>1128.8399999999999</v>
      </c>
      <c r="G3251" s="100">
        <f t="shared" si="50"/>
        <v>9</v>
      </c>
    </row>
    <row r="3252" spans="1:7" ht="30" x14ac:dyDescent="0.2">
      <c r="A3252" s="113" t="s">
        <v>6370</v>
      </c>
      <c r="B3252" s="114" t="s">
        <v>6371</v>
      </c>
      <c r="C3252" s="115" t="s">
        <v>205</v>
      </c>
      <c r="D3252" s="116">
        <v>1342.25</v>
      </c>
      <c r="E3252" s="116">
        <v>145.15</v>
      </c>
      <c r="F3252" s="116">
        <v>1487.4</v>
      </c>
      <c r="G3252" s="100">
        <f t="shared" si="50"/>
        <v>9</v>
      </c>
    </row>
    <row r="3253" spans="1:7" x14ac:dyDescent="0.2">
      <c r="A3253" s="113" t="s">
        <v>6372</v>
      </c>
      <c r="B3253" s="114" t="s">
        <v>6373</v>
      </c>
      <c r="C3253" s="115"/>
      <c r="D3253" s="116"/>
      <c r="E3253" s="116"/>
      <c r="F3253" s="116"/>
      <c r="G3253" s="100">
        <f t="shared" si="50"/>
        <v>5</v>
      </c>
    </row>
    <row r="3254" spans="1:7" x14ac:dyDescent="0.2">
      <c r="A3254" s="113" t="s">
        <v>6374</v>
      </c>
      <c r="B3254" s="114" t="s">
        <v>6375</v>
      </c>
      <c r="C3254" s="115" t="s">
        <v>205</v>
      </c>
      <c r="D3254" s="116">
        <v>135.21</v>
      </c>
      <c r="E3254" s="116">
        <v>13.5</v>
      </c>
      <c r="F3254" s="116">
        <v>148.71</v>
      </c>
      <c r="G3254" s="100">
        <f t="shared" si="50"/>
        <v>9</v>
      </c>
    </row>
    <row r="3255" spans="1:7" x14ac:dyDescent="0.2">
      <c r="A3255" s="113" t="s">
        <v>6376</v>
      </c>
      <c r="B3255" s="114" t="s">
        <v>6377</v>
      </c>
      <c r="C3255" s="115" t="s">
        <v>205</v>
      </c>
      <c r="D3255" s="116">
        <v>175.72</v>
      </c>
      <c r="E3255" s="116">
        <v>20.239999999999998</v>
      </c>
      <c r="F3255" s="116">
        <v>195.96</v>
      </c>
      <c r="G3255" s="100">
        <f t="shared" si="50"/>
        <v>9</v>
      </c>
    </row>
    <row r="3256" spans="1:7" x14ac:dyDescent="0.2">
      <c r="A3256" s="113" t="s">
        <v>6378</v>
      </c>
      <c r="B3256" s="114" t="s">
        <v>6379</v>
      </c>
      <c r="C3256" s="115" t="s">
        <v>205</v>
      </c>
      <c r="D3256" s="116">
        <v>220.25</v>
      </c>
      <c r="E3256" s="116">
        <v>23.62</v>
      </c>
      <c r="F3256" s="116">
        <v>243.87</v>
      </c>
      <c r="G3256" s="100">
        <f t="shared" si="50"/>
        <v>9</v>
      </c>
    </row>
    <row r="3257" spans="1:7" x14ac:dyDescent="0.2">
      <c r="A3257" s="113" t="s">
        <v>6380</v>
      </c>
      <c r="B3257" s="114" t="s">
        <v>6381</v>
      </c>
      <c r="C3257" s="115" t="s">
        <v>205</v>
      </c>
      <c r="D3257" s="116">
        <v>314.8</v>
      </c>
      <c r="E3257" s="116">
        <v>26.99</v>
      </c>
      <c r="F3257" s="116">
        <v>341.79</v>
      </c>
      <c r="G3257" s="100">
        <f t="shared" si="50"/>
        <v>9</v>
      </c>
    </row>
    <row r="3258" spans="1:7" x14ac:dyDescent="0.2">
      <c r="A3258" s="113" t="s">
        <v>6382</v>
      </c>
      <c r="B3258" s="114" t="s">
        <v>6383</v>
      </c>
      <c r="C3258" s="115" t="s">
        <v>205</v>
      </c>
      <c r="D3258" s="116">
        <v>483.65</v>
      </c>
      <c r="E3258" s="116">
        <v>33.74</v>
      </c>
      <c r="F3258" s="116">
        <v>517.39</v>
      </c>
      <c r="G3258" s="100">
        <f t="shared" si="50"/>
        <v>9</v>
      </c>
    </row>
    <row r="3259" spans="1:7" x14ac:dyDescent="0.2">
      <c r="A3259" s="113" t="s">
        <v>6384</v>
      </c>
      <c r="B3259" s="114" t="s">
        <v>6385</v>
      </c>
      <c r="C3259" s="115" t="s">
        <v>205</v>
      </c>
      <c r="D3259" s="116">
        <v>615.1</v>
      </c>
      <c r="E3259" s="116">
        <v>40.49</v>
      </c>
      <c r="F3259" s="116">
        <v>655.59</v>
      </c>
      <c r="G3259" s="100">
        <f t="shared" si="50"/>
        <v>9</v>
      </c>
    </row>
    <row r="3260" spans="1:7" x14ac:dyDescent="0.2">
      <c r="A3260" s="113" t="s">
        <v>6386</v>
      </c>
      <c r="B3260" s="114" t="s">
        <v>6387</v>
      </c>
      <c r="C3260" s="115" t="s">
        <v>205</v>
      </c>
      <c r="D3260" s="116">
        <v>567.04</v>
      </c>
      <c r="E3260" s="116">
        <v>50.61</v>
      </c>
      <c r="F3260" s="116">
        <v>617.65</v>
      </c>
      <c r="G3260" s="100">
        <f t="shared" si="50"/>
        <v>9</v>
      </c>
    </row>
    <row r="3261" spans="1:7" x14ac:dyDescent="0.2">
      <c r="A3261" s="113" t="s">
        <v>6388</v>
      </c>
      <c r="B3261" s="114" t="s">
        <v>6389</v>
      </c>
      <c r="C3261" s="115" t="s">
        <v>205</v>
      </c>
      <c r="D3261" s="116">
        <v>788.67</v>
      </c>
      <c r="E3261" s="116">
        <v>101.22</v>
      </c>
      <c r="F3261" s="116">
        <v>889.89</v>
      </c>
      <c r="G3261" s="100">
        <f t="shared" si="50"/>
        <v>9</v>
      </c>
    </row>
    <row r="3262" spans="1:7" x14ac:dyDescent="0.2">
      <c r="A3262" s="113" t="s">
        <v>8119</v>
      </c>
      <c r="B3262" s="114" t="s">
        <v>8120</v>
      </c>
      <c r="C3262" s="115"/>
      <c r="D3262" s="116"/>
      <c r="E3262" s="116"/>
      <c r="F3262" s="116"/>
      <c r="G3262" s="100">
        <f t="shared" si="50"/>
        <v>5</v>
      </c>
    </row>
    <row r="3263" spans="1:7" x14ac:dyDescent="0.2">
      <c r="A3263" s="113" t="s">
        <v>8121</v>
      </c>
      <c r="B3263" s="114" t="s">
        <v>8122</v>
      </c>
      <c r="C3263" s="115" t="s">
        <v>205</v>
      </c>
      <c r="D3263" s="116">
        <v>74.319999999999993</v>
      </c>
      <c r="E3263" s="116">
        <v>34.42</v>
      </c>
      <c r="F3263" s="116">
        <v>108.74</v>
      </c>
      <c r="G3263" s="100">
        <f t="shared" si="50"/>
        <v>9</v>
      </c>
    </row>
    <row r="3264" spans="1:7" x14ac:dyDescent="0.2">
      <c r="A3264" s="113" t="s">
        <v>6390</v>
      </c>
      <c r="B3264" s="114" t="s">
        <v>6391</v>
      </c>
      <c r="C3264" s="115"/>
      <c r="D3264" s="116"/>
      <c r="E3264" s="116"/>
      <c r="F3264" s="116"/>
      <c r="G3264" s="100">
        <f t="shared" si="50"/>
        <v>5</v>
      </c>
    </row>
    <row r="3265" spans="1:7" x14ac:dyDescent="0.2">
      <c r="A3265" s="113" t="s">
        <v>6392</v>
      </c>
      <c r="B3265" s="114" t="s">
        <v>6393</v>
      </c>
      <c r="C3265" s="115" t="s">
        <v>205</v>
      </c>
      <c r="D3265" s="116">
        <v>158.21</v>
      </c>
      <c r="E3265" s="116">
        <v>20.74</v>
      </c>
      <c r="F3265" s="116">
        <v>178.95</v>
      </c>
      <c r="G3265" s="100">
        <f t="shared" si="50"/>
        <v>9</v>
      </c>
    </row>
    <row r="3266" spans="1:7" x14ac:dyDescent="0.2">
      <c r="A3266" s="113" t="s">
        <v>6394</v>
      </c>
      <c r="B3266" s="114" t="s">
        <v>6395</v>
      </c>
      <c r="C3266" s="115" t="s">
        <v>205</v>
      </c>
      <c r="D3266" s="116">
        <v>189.23</v>
      </c>
      <c r="E3266" s="116">
        <v>20.74</v>
      </c>
      <c r="F3266" s="116">
        <v>209.97</v>
      </c>
      <c r="G3266" s="100">
        <f t="shared" si="50"/>
        <v>9</v>
      </c>
    </row>
    <row r="3267" spans="1:7" ht="30" x14ac:dyDescent="0.2">
      <c r="A3267" s="113" t="s">
        <v>6396</v>
      </c>
      <c r="B3267" s="114" t="s">
        <v>6397</v>
      </c>
      <c r="C3267" s="115" t="s">
        <v>205</v>
      </c>
      <c r="D3267" s="116">
        <v>235.5</v>
      </c>
      <c r="E3267" s="116">
        <v>29.17</v>
      </c>
      <c r="F3267" s="116">
        <v>264.67</v>
      </c>
      <c r="G3267" s="100">
        <f t="shared" si="50"/>
        <v>9</v>
      </c>
    </row>
    <row r="3268" spans="1:7" ht="30" x14ac:dyDescent="0.2">
      <c r="A3268" s="113" t="s">
        <v>6398</v>
      </c>
      <c r="B3268" s="114" t="s">
        <v>6399</v>
      </c>
      <c r="C3268" s="115" t="s">
        <v>205</v>
      </c>
      <c r="D3268" s="116">
        <v>260.93</v>
      </c>
      <c r="E3268" s="116">
        <v>29.17</v>
      </c>
      <c r="F3268" s="116">
        <v>290.10000000000002</v>
      </c>
      <c r="G3268" s="100">
        <f t="shared" si="50"/>
        <v>9</v>
      </c>
    </row>
    <row r="3269" spans="1:7" ht="30" x14ac:dyDescent="0.2">
      <c r="A3269" s="113" t="s">
        <v>6400</v>
      </c>
      <c r="B3269" s="114" t="s">
        <v>6401</v>
      </c>
      <c r="C3269" s="115" t="s">
        <v>205</v>
      </c>
      <c r="D3269" s="116">
        <v>556.98</v>
      </c>
      <c r="E3269" s="116">
        <v>29.17</v>
      </c>
      <c r="F3269" s="116">
        <v>586.15</v>
      </c>
      <c r="G3269" s="100">
        <f t="shared" si="50"/>
        <v>9</v>
      </c>
    </row>
    <row r="3270" spans="1:7" ht="30" x14ac:dyDescent="0.2">
      <c r="A3270" s="113" t="s">
        <v>6402</v>
      </c>
      <c r="B3270" s="114" t="s">
        <v>6403</v>
      </c>
      <c r="C3270" s="115" t="s">
        <v>97</v>
      </c>
      <c r="D3270" s="116">
        <v>96.92</v>
      </c>
      <c r="E3270" s="116">
        <v>16.59</v>
      </c>
      <c r="F3270" s="116">
        <v>113.51</v>
      </c>
      <c r="G3270" s="100">
        <f t="shared" si="50"/>
        <v>9</v>
      </c>
    </row>
    <row r="3271" spans="1:7" ht="30" x14ac:dyDescent="0.2">
      <c r="A3271" s="113" t="s">
        <v>6404</v>
      </c>
      <c r="B3271" s="114" t="s">
        <v>6405</v>
      </c>
      <c r="C3271" s="115" t="s">
        <v>97</v>
      </c>
      <c r="D3271" s="116">
        <v>115.92</v>
      </c>
      <c r="E3271" s="116">
        <v>16.59</v>
      </c>
      <c r="F3271" s="116">
        <v>132.51</v>
      </c>
      <c r="G3271" s="100">
        <f t="shared" si="50"/>
        <v>9</v>
      </c>
    </row>
    <row r="3272" spans="1:7" ht="30" x14ac:dyDescent="0.2">
      <c r="A3272" s="113" t="s">
        <v>6406</v>
      </c>
      <c r="B3272" s="114" t="s">
        <v>6407</v>
      </c>
      <c r="C3272" s="115" t="s">
        <v>97</v>
      </c>
      <c r="D3272" s="116">
        <v>136.21</v>
      </c>
      <c r="E3272" s="116">
        <v>20.74</v>
      </c>
      <c r="F3272" s="116">
        <v>156.94999999999999</v>
      </c>
      <c r="G3272" s="100">
        <f t="shared" si="50"/>
        <v>9</v>
      </c>
    </row>
    <row r="3273" spans="1:7" ht="30" x14ac:dyDescent="0.2">
      <c r="A3273" s="113" t="s">
        <v>6408</v>
      </c>
      <c r="B3273" s="114" t="s">
        <v>6409</v>
      </c>
      <c r="C3273" s="115" t="s">
        <v>97</v>
      </c>
      <c r="D3273" s="116">
        <v>251.74</v>
      </c>
      <c r="E3273" s="116">
        <v>20.74</v>
      </c>
      <c r="F3273" s="116">
        <v>272.48</v>
      </c>
      <c r="G3273" s="100">
        <f t="shared" si="50"/>
        <v>9</v>
      </c>
    </row>
    <row r="3274" spans="1:7" ht="30" x14ac:dyDescent="0.2">
      <c r="A3274" s="113" t="s">
        <v>6410</v>
      </c>
      <c r="B3274" s="114" t="s">
        <v>6411</v>
      </c>
      <c r="C3274" s="115" t="s">
        <v>97</v>
      </c>
      <c r="D3274" s="116">
        <v>413.56</v>
      </c>
      <c r="E3274" s="116">
        <v>20.74</v>
      </c>
      <c r="F3274" s="116">
        <v>434.3</v>
      </c>
      <c r="G3274" s="100">
        <f t="shared" ref="G3274:G3337" si="51">LEN(A3274)</f>
        <v>9</v>
      </c>
    </row>
    <row r="3275" spans="1:7" ht="30" x14ac:dyDescent="0.2">
      <c r="A3275" s="113" t="s">
        <v>6412</v>
      </c>
      <c r="B3275" s="114" t="s">
        <v>6413</v>
      </c>
      <c r="C3275" s="115" t="s">
        <v>393</v>
      </c>
      <c r="D3275" s="116">
        <v>1306.3599999999999</v>
      </c>
      <c r="E3275" s="116">
        <v>16.59</v>
      </c>
      <c r="F3275" s="116">
        <v>1322.95</v>
      </c>
      <c r="G3275" s="100">
        <f t="shared" si="51"/>
        <v>9</v>
      </c>
    </row>
    <row r="3276" spans="1:7" ht="30" x14ac:dyDescent="0.2">
      <c r="A3276" s="113" t="s">
        <v>6414</v>
      </c>
      <c r="B3276" s="114" t="s">
        <v>6415</v>
      </c>
      <c r="C3276" s="115" t="s">
        <v>393</v>
      </c>
      <c r="D3276" s="116">
        <v>1229.93</v>
      </c>
      <c r="E3276" s="116">
        <v>16.59</v>
      </c>
      <c r="F3276" s="116">
        <v>1246.52</v>
      </c>
      <c r="G3276" s="100">
        <f t="shared" si="51"/>
        <v>9</v>
      </c>
    </row>
    <row r="3277" spans="1:7" ht="30" x14ac:dyDescent="0.2">
      <c r="A3277" s="113" t="s">
        <v>6416</v>
      </c>
      <c r="B3277" s="114" t="s">
        <v>6417</v>
      </c>
      <c r="C3277" s="115" t="s">
        <v>393</v>
      </c>
      <c r="D3277" s="116">
        <v>1266.47</v>
      </c>
      <c r="E3277" s="116">
        <v>20.74</v>
      </c>
      <c r="F3277" s="116">
        <v>1287.21</v>
      </c>
      <c r="G3277" s="100">
        <f t="shared" si="51"/>
        <v>9</v>
      </c>
    </row>
    <row r="3278" spans="1:7" ht="30" x14ac:dyDescent="0.2">
      <c r="A3278" s="113" t="s">
        <v>6418</v>
      </c>
      <c r="B3278" s="114" t="s">
        <v>6419</v>
      </c>
      <c r="C3278" s="115" t="s">
        <v>393</v>
      </c>
      <c r="D3278" s="116">
        <v>1415.59</v>
      </c>
      <c r="E3278" s="116">
        <v>20.74</v>
      </c>
      <c r="F3278" s="116">
        <v>1436.33</v>
      </c>
      <c r="G3278" s="100">
        <f t="shared" si="51"/>
        <v>9</v>
      </c>
    </row>
    <row r="3279" spans="1:7" ht="30" x14ac:dyDescent="0.2">
      <c r="A3279" s="113" t="s">
        <v>6420</v>
      </c>
      <c r="B3279" s="114" t="s">
        <v>6421</v>
      </c>
      <c r="C3279" s="115" t="s">
        <v>393</v>
      </c>
      <c r="D3279" s="116">
        <v>1726.91</v>
      </c>
      <c r="E3279" s="116">
        <v>20.74</v>
      </c>
      <c r="F3279" s="116">
        <v>1747.65</v>
      </c>
      <c r="G3279" s="100">
        <f t="shared" si="51"/>
        <v>9</v>
      </c>
    </row>
    <row r="3280" spans="1:7" ht="30" x14ac:dyDescent="0.2">
      <c r="A3280" s="113" t="s">
        <v>6422</v>
      </c>
      <c r="B3280" s="114" t="s">
        <v>6423</v>
      </c>
      <c r="C3280" s="115" t="s">
        <v>393</v>
      </c>
      <c r="D3280" s="116">
        <v>2992.11</v>
      </c>
      <c r="E3280" s="116">
        <v>20.74</v>
      </c>
      <c r="F3280" s="116">
        <v>3012.85</v>
      </c>
      <c r="G3280" s="100">
        <f t="shared" si="51"/>
        <v>9</v>
      </c>
    </row>
    <row r="3281" spans="1:7" ht="30" x14ac:dyDescent="0.2">
      <c r="A3281" s="113" t="s">
        <v>6424</v>
      </c>
      <c r="B3281" s="114" t="s">
        <v>6425</v>
      </c>
      <c r="C3281" s="115" t="s">
        <v>205</v>
      </c>
      <c r="D3281" s="116">
        <v>266.42</v>
      </c>
      <c r="E3281" s="116">
        <v>29.17</v>
      </c>
      <c r="F3281" s="116">
        <v>295.58999999999997</v>
      </c>
      <c r="G3281" s="100">
        <f t="shared" si="51"/>
        <v>9</v>
      </c>
    </row>
    <row r="3282" spans="1:7" ht="30" x14ac:dyDescent="0.2">
      <c r="A3282" s="113" t="s">
        <v>6426</v>
      </c>
      <c r="B3282" s="114" t="s">
        <v>6427</v>
      </c>
      <c r="C3282" s="115" t="s">
        <v>205</v>
      </c>
      <c r="D3282" s="116">
        <v>824.84</v>
      </c>
      <c r="E3282" s="116">
        <v>29.17</v>
      </c>
      <c r="F3282" s="116">
        <v>854.01</v>
      </c>
      <c r="G3282" s="100">
        <f t="shared" si="51"/>
        <v>9</v>
      </c>
    </row>
    <row r="3283" spans="1:7" x14ac:dyDescent="0.2">
      <c r="A3283" s="113" t="s">
        <v>6428</v>
      </c>
      <c r="B3283" s="114" t="s">
        <v>6429</v>
      </c>
      <c r="C3283" s="115" t="s">
        <v>97</v>
      </c>
      <c r="D3283" s="116">
        <v>130.91999999999999</v>
      </c>
      <c r="E3283" s="116">
        <v>16.59</v>
      </c>
      <c r="F3283" s="116">
        <v>147.51</v>
      </c>
      <c r="G3283" s="100">
        <f t="shared" si="51"/>
        <v>9</v>
      </c>
    </row>
    <row r="3284" spans="1:7" x14ac:dyDescent="0.2">
      <c r="A3284" s="113" t="s">
        <v>6430</v>
      </c>
      <c r="B3284" s="114" t="s">
        <v>6431</v>
      </c>
      <c r="C3284" s="115" t="s">
        <v>97</v>
      </c>
      <c r="D3284" s="116">
        <v>189.37</v>
      </c>
      <c r="E3284" s="116">
        <v>16.59</v>
      </c>
      <c r="F3284" s="116">
        <v>205.96</v>
      </c>
      <c r="G3284" s="100">
        <f t="shared" si="51"/>
        <v>9</v>
      </c>
    </row>
    <row r="3285" spans="1:7" x14ac:dyDescent="0.2">
      <c r="A3285" s="113" t="s">
        <v>6432</v>
      </c>
      <c r="B3285" s="114" t="s">
        <v>6433</v>
      </c>
      <c r="C3285" s="115" t="s">
        <v>97</v>
      </c>
      <c r="D3285" s="116">
        <v>183.17</v>
      </c>
      <c r="E3285" s="116">
        <v>20.74</v>
      </c>
      <c r="F3285" s="116">
        <v>203.91</v>
      </c>
      <c r="G3285" s="100">
        <f t="shared" si="51"/>
        <v>9</v>
      </c>
    </row>
    <row r="3286" spans="1:7" x14ac:dyDescent="0.2">
      <c r="A3286" s="113" t="s">
        <v>6434</v>
      </c>
      <c r="B3286" s="114" t="s">
        <v>6435</v>
      </c>
      <c r="C3286" s="115" t="s">
        <v>97</v>
      </c>
      <c r="D3286" s="116">
        <v>268.83</v>
      </c>
      <c r="E3286" s="116">
        <v>20.74</v>
      </c>
      <c r="F3286" s="116">
        <v>289.57</v>
      </c>
      <c r="G3286" s="100">
        <f t="shared" si="51"/>
        <v>9</v>
      </c>
    </row>
    <row r="3287" spans="1:7" x14ac:dyDescent="0.2">
      <c r="A3287" s="113" t="s">
        <v>6436</v>
      </c>
      <c r="B3287" s="114" t="s">
        <v>6437</v>
      </c>
      <c r="C3287" s="115" t="s">
        <v>97</v>
      </c>
      <c r="D3287" s="116">
        <v>354.91</v>
      </c>
      <c r="E3287" s="116">
        <v>20.74</v>
      </c>
      <c r="F3287" s="116">
        <v>375.65</v>
      </c>
      <c r="G3287" s="100">
        <f t="shared" si="51"/>
        <v>9</v>
      </c>
    </row>
    <row r="3288" spans="1:7" x14ac:dyDescent="0.2">
      <c r="A3288" s="113" t="s">
        <v>6438</v>
      </c>
      <c r="B3288" s="114" t="s">
        <v>6439</v>
      </c>
      <c r="C3288" s="115" t="s">
        <v>97</v>
      </c>
      <c r="D3288" s="116">
        <v>794.05</v>
      </c>
      <c r="E3288" s="116">
        <v>20.74</v>
      </c>
      <c r="F3288" s="116">
        <v>814.79</v>
      </c>
      <c r="G3288" s="100">
        <f t="shared" si="51"/>
        <v>9</v>
      </c>
    </row>
    <row r="3289" spans="1:7" x14ac:dyDescent="0.2">
      <c r="A3289" s="113" t="s">
        <v>6440</v>
      </c>
      <c r="B3289" s="114" t="s">
        <v>6441</v>
      </c>
      <c r="C3289" s="115" t="s">
        <v>97</v>
      </c>
      <c r="D3289" s="116">
        <v>179.67</v>
      </c>
      <c r="E3289" s="116">
        <v>16.59</v>
      </c>
      <c r="F3289" s="116">
        <v>196.26</v>
      </c>
      <c r="G3289" s="100">
        <f t="shared" si="51"/>
        <v>9</v>
      </c>
    </row>
    <row r="3290" spans="1:7" x14ac:dyDescent="0.2">
      <c r="A3290" s="113" t="s">
        <v>6442</v>
      </c>
      <c r="B3290" s="114" t="s">
        <v>6443</v>
      </c>
      <c r="C3290" s="115" t="s">
        <v>97</v>
      </c>
      <c r="D3290" s="116">
        <v>178.27</v>
      </c>
      <c r="E3290" s="116">
        <v>16.59</v>
      </c>
      <c r="F3290" s="116">
        <v>194.86</v>
      </c>
      <c r="G3290" s="100">
        <f t="shared" si="51"/>
        <v>9</v>
      </c>
    </row>
    <row r="3291" spans="1:7" x14ac:dyDescent="0.2">
      <c r="A3291" s="113" t="s">
        <v>6444</v>
      </c>
      <c r="B3291" s="114" t="s">
        <v>6445</v>
      </c>
      <c r="C3291" s="115" t="s">
        <v>97</v>
      </c>
      <c r="D3291" s="116">
        <v>215.64</v>
      </c>
      <c r="E3291" s="116">
        <v>20.74</v>
      </c>
      <c r="F3291" s="116">
        <v>236.38</v>
      </c>
      <c r="G3291" s="100">
        <f t="shared" si="51"/>
        <v>9</v>
      </c>
    </row>
    <row r="3292" spans="1:7" x14ac:dyDescent="0.2">
      <c r="A3292" s="113" t="s">
        <v>6446</v>
      </c>
      <c r="B3292" s="114" t="s">
        <v>6447</v>
      </c>
      <c r="C3292" s="115" t="s">
        <v>97</v>
      </c>
      <c r="D3292" s="116">
        <v>447.73</v>
      </c>
      <c r="E3292" s="116">
        <v>20.74</v>
      </c>
      <c r="F3292" s="116">
        <v>468.47</v>
      </c>
      <c r="G3292" s="100">
        <f t="shared" si="51"/>
        <v>9</v>
      </c>
    </row>
    <row r="3293" spans="1:7" x14ac:dyDescent="0.2">
      <c r="A3293" s="113" t="s">
        <v>6448</v>
      </c>
      <c r="B3293" s="114" t="s">
        <v>6449</v>
      </c>
      <c r="C3293" s="115" t="s">
        <v>97</v>
      </c>
      <c r="D3293" s="116">
        <v>753.7</v>
      </c>
      <c r="E3293" s="116">
        <v>20.74</v>
      </c>
      <c r="F3293" s="116">
        <v>774.44</v>
      </c>
      <c r="G3293" s="100">
        <f t="shared" si="51"/>
        <v>9</v>
      </c>
    </row>
    <row r="3294" spans="1:7" x14ac:dyDescent="0.2">
      <c r="A3294" s="113" t="s">
        <v>6450</v>
      </c>
      <c r="B3294" s="114" t="s">
        <v>6451</v>
      </c>
      <c r="C3294" s="115" t="s">
        <v>97</v>
      </c>
      <c r="D3294" s="116">
        <v>247.56</v>
      </c>
      <c r="E3294" s="116">
        <v>16.59</v>
      </c>
      <c r="F3294" s="116">
        <v>264.14999999999998</v>
      </c>
      <c r="G3294" s="100">
        <f t="shared" si="51"/>
        <v>9</v>
      </c>
    </row>
    <row r="3295" spans="1:7" x14ac:dyDescent="0.2">
      <c r="A3295" s="113" t="s">
        <v>6452</v>
      </c>
      <c r="B3295" s="114" t="s">
        <v>6453</v>
      </c>
      <c r="C3295" s="115" t="s">
        <v>97</v>
      </c>
      <c r="D3295" s="116">
        <v>284.89</v>
      </c>
      <c r="E3295" s="116">
        <v>16.59</v>
      </c>
      <c r="F3295" s="116">
        <v>301.48</v>
      </c>
      <c r="G3295" s="100">
        <f t="shared" si="51"/>
        <v>9</v>
      </c>
    </row>
    <row r="3296" spans="1:7" x14ac:dyDescent="0.2">
      <c r="A3296" s="113" t="s">
        <v>6454</v>
      </c>
      <c r="B3296" s="114" t="s">
        <v>6455</v>
      </c>
      <c r="C3296" s="115" t="s">
        <v>97</v>
      </c>
      <c r="D3296" s="116">
        <v>301.35000000000002</v>
      </c>
      <c r="E3296" s="116">
        <v>16.59</v>
      </c>
      <c r="F3296" s="116">
        <v>317.94</v>
      </c>
      <c r="G3296" s="100">
        <f t="shared" si="51"/>
        <v>9</v>
      </c>
    </row>
    <row r="3297" spans="1:7" x14ac:dyDescent="0.2">
      <c r="A3297" s="113" t="s">
        <v>6456</v>
      </c>
      <c r="B3297" s="114" t="s">
        <v>6457</v>
      </c>
      <c r="C3297" s="115" t="s">
        <v>97</v>
      </c>
      <c r="D3297" s="116">
        <v>361.21</v>
      </c>
      <c r="E3297" s="116">
        <v>20.74</v>
      </c>
      <c r="F3297" s="116">
        <v>381.95</v>
      </c>
      <c r="G3297" s="100">
        <f t="shared" si="51"/>
        <v>9</v>
      </c>
    </row>
    <row r="3298" spans="1:7" x14ac:dyDescent="0.2">
      <c r="A3298" s="113" t="s">
        <v>6458</v>
      </c>
      <c r="B3298" s="114" t="s">
        <v>6459</v>
      </c>
      <c r="C3298" s="115" t="s">
        <v>97</v>
      </c>
      <c r="D3298" s="116">
        <v>386.05</v>
      </c>
      <c r="E3298" s="116">
        <v>20.74</v>
      </c>
      <c r="F3298" s="116">
        <v>406.79</v>
      </c>
      <c r="G3298" s="100">
        <f t="shared" si="51"/>
        <v>9</v>
      </c>
    </row>
    <row r="3299" spans="1:7" x14ac:dyDescent="0.2">
      <c r="A3299" s="113" t="s">
        <v>6460</v>
      </c>
      <c r="B3299" s="114" t="s">
        <v>6461</v>
      </c>
      <c r="C3299" s="115" t="s">
        <v>97</v>
      </c>
      <c r="D3299" s="116">
        <v>816.5</v>
      </c>
      <c r="E3299" s="116">
        <v>20.74</v>
      </c>
      <c r="F3299" s="116">
        <v>837.24</v>
      </c>
      <c r="G3299" s="100">
        <f t="shared" si="51"/>
        <v>9</v>
      </c>
    </row>
    <row r="3300" spans="1:7" ht="30" x14ac:dyDescent="0.2">
      <c r="A3300" s="113" t="s">
        <v>6462</v>
      </c>
      <c r="B3300" s="114" t="s">
        <v>6463</v>
      </c>
      <c r="C3300" s="115" t="s">
        <v>97</v>
      </c>
      <c r="D3300" s="116">
        <v>235.28</v>
      </c>
      <c r="E3300" s="116">
        <v>20.74</v>
      </c>
      <c r="F3300" s="116">
        <v>256.02</v>
      </c>
      <c r="G3300" s="100">
        <f t="shared" si="51"/>
        <v>9</v>
      </c>
    </row>
    <row r="3301" spans="1:7" ht="30" x14ac:dyDescent="0.2">
      <c r="A3301" s="113" t="s">
        <v>6464</v>
      </c>
      <c r="B3301" s="114" t="s">
        <v>6465</v>
      </c>
      <c r="C3301" s="115" t="s">
        <v>97</v>
      </c>
      <c r="D3301" s="116">
        <v>535.24</v>
      </c>
      <c r="E3301" s="116">
        <v>20.74</v>
      </c>
      <c r="F3301" s="116">
        <v>555.98</v>
      </c>
      <c r="G3301" s="100">
        <f t="shared" si="51"/>
        <v>9</v>
      </c>
    </row>
    <row r="3302" spans="1:7" x14ac:dyDescent="0.2">
      <c r="A3302" s="113" t="s">
        <v>6466</v>
      </c>
      <c r="B3302" s="114" t="s">
        <v>6467</v>
      </c>
      <c r="C3302" s="115" t="s">
        <v>97</v>
      </c>
      <c r="D3302" s="116">
        <v>153.75</v>
      </c>
      <c r="E3302" s="116">
        <v>16.59</v>
      </c>
      <c r="F3302" s="116">
        <v>170.34</v>
      </c>
      <c r="G3302" s="100">
        <f t="shared" si="51"/>
        <v>9</v>
      </c>
    </row>
    <row r="3303" spans="1:7" ht="30" x14ac:dyDescent="0.2">
      <c r="A3303" s="113" t="s">
        <v>6468</v>
      </c>
      <c r="B3303" s="114" t="s">
        <v>6469</v>
      </c>
      <c r="C3303" s="115" t="s">
        <v>97</v>
      </c>
      <c r="D3303" s="116">
        <v>201.6</v>
      </c>
      <c r="E3303" s="116">
        <v>20.74</v>
      </c>
      <c r="F3303" s="116">
        <v>222.34</v>
      </c>
      <c r="G3303" s="100">
        <f t="shared" si="51"/>
        <v>9</v>
      </c>
    </row>
    <row r="3304" spans="1:7" ht="30" x14ac:dyDescent="0.2">
      <c r="A3304" s="113" t="s">
        <v>6470</v>
      </c>
      <c r="B3304" s="114" t="s">
        <v>6471</v>
      </c>
      <c r="C3304" s="115" t="s">
        <v>97</v>
      </c>
      <c r="D3304" s="116">
        <v>247.14</v>
      </c>
      <c r="E3304" s="116">
        <v>20.74</v>
      </c>
      <c r="F3304" s="116">
        <v>267.88</v>
      </c>
      <c r="G3304" s="100">
        <f t="shared" si="51"/>
        <v>9</v>
      </c>
    </row>
    <row r="3305" spans="1:7" ht="30" x14ac:dyDescent="0.2">
      <c r="A3305" s="113" t="s">
        <v>6472</v>
      </c>
      <c r="B3305" s="114" t="s">
        <v>6473</v>
      </c>
      <c r="C3305" s="115" t="s">
        <v>97</v>
      </c>
      <c r="D3305" s="116">
        <v>273.27</v>
      </c>
      <c r="E3305" s="116">
        <v>20.74</v>
      </c>
      <c r="F3305" s="116">
        <v>294.01</v>
      </c>
      <c r="G3305" s="100">
        <f t="shared" si="51"/>
        <v>9</v>
      </c>
    </row>
    <row r="3306" spans="1:7" ht="30" x14ac:dyDescent="0.2">
      <c r="A3306" s="113" t="s">
        <v>6474</v>
      </c>
      <c r="B3306" s="114" t="s">
        <v>6475</v>
      </c>
      <c r="C3306" s="115" t="s">
        <v>97</v>
      </c>
      <c r="D3306" s="116">
        <v>615.02</v>
      </c>
      <c r="E3306" s="116">
        <v>20.74</v>
      </c>
      <c r="F3306" s="116">
        <v>635.76</v>
      </c>
      <c r="G3306" s="100">
        <f t="shared" si="51"/>
        <v>9</v>
      </c>
    </row>
    <row r="3307" spans="1:7" ht="30" x14ac:dyDescent="0.2">
      <c r="A3307" s="113" t="s">
        <v>6476</v>
      </c>
      <c r="B3307" s="114" t="s">
        <v>6477</v>
      </c>
      <c r="C3307" s="115" t="s">
        <v>97</v>
      </c>
      <c r="D3307" s="116">
        <v>572.62</v>
      </c>
      <c r="E3307" s="116">
        <v>20.74</v>
      </c>
      <c r="F3307" s="116">
        <v>593.36</v>
      </c>
      <c r="G3307" s="100">
        <f t="shared" si="51"/>
        <v>9</v>
      </c>
    </row>
    <row r="3308" spans="1:7" ht="30" x14ac:dyDescent="0.2">
      <c r="A3308" s="113" t="s">
        <v>8123</v>
      </c>
      <c r="B3308" s="114" t="s">
        <v>8124</v>
      </c>
      <c r="C3308" s="115" t="s">
        <v>97</v>
      </c>
      <c r="D3308" s="116">
        <v>178.17</v>
      </c>
      <c r="E3308" s="116">
        <v>20.74</v>
      </c>
      <c r="F3308" s="116">
        <v>198.91</v>
      </c>
      <c r="G3308" s="100">
        <f t="shared" si="51"/>
        <v>9</v>
      </c>
    </row>
    <row r="3309" spans="1:7" ht="30" x14ac:dyDescent="0.2">
      <c r="A3309" s="113" t="s">
        <v>6478</v>
      </c>
      <c r="B3309" s="114" t="s">
        <v>6479</v>
      </c>
      <c r="C3309" s="115" t="s">
        <v>97</v>
      </c>
      <c r="D3309" s="116">
        <v>649.20000000000005</v>
      </c>
      <c r="E3309" s="116">
        <v>20.74</v>
      </c>
      <c r="F3309" s="116">
        <v>669.94</v>
      </c>
      <c r="G3309" s="100">
        <f t="shared" si="51"/>
        <v>9</v>
      </c>
    </row>
    <row r="3310" spans="1:7" ht="30" x14ac:dyDescent="0.2">
      <c r="A3310" s="113" t="s">
        <v>6480</v>
      </c>
      <c r="B3310" s="114" t="s">
        <v>6481</v>
      </c>
      <c r="C3310" s="115" t="s">
        <v>97</v>
      </c>
      <c r="D3310" s="116">
        <v>614.27</v>
      </c>
      <c r="E3310" s="116">
        <v>20.74</v>
      </c>
      <c r="F3310" s="116">
        <v>635.01</v>
      </c>
      <c r="G3310" s="100">
        <f t="shared" si="51"/>
        <v>9</v>
      </c>
    </row>
    <row r="3311" spans="1:7" ht="30" x14ac:dyDescent="0.2">
      <c r="A3311" s="113" t="s">
        <v>6482</v>
      </c>
      <c r="B3311" s="114" t="s">
        <v>6483</v>
      </c>
      <c r="C3311" s="115" t="s">
        <v>97</v>
      </c>
      <c r="D3311" s="116">
        <v>1234.26</v>
      </c>
      <c r="E3311" s="116">
        <v>20.74</v>
      </c>
      <c r="F3311" s="116">
        <v>1255</v>
      </c>
      <c r="G3311" s="100">
        <f t="shared" si="51"/>
        <v>9</v>
      </c>
    </row>
    <row r="3312" spans="1:7" x14ac:dyDescent="0.2">
      <c r="A3312" s="113" t="s">
        <v>6484</v>
      </c>
      <c r="B3312" s="114" t="s">
        <v>6485</v>
      </c>
      <c r="C3312" s="115" t="s">
        <v>97</v>
      </c>
      <c r="D3312" s="116">
        <v>655.30999999999995</v>
      </c>
      <c r="E3312" s="116">
        <v>16.59</v>
      </c>
      <c r="F3312" s="116">
        <v>671.9</v>
      </c>
      <c r="G3312" s="100">
        <f t="shared" si="51"/>
        <v>9</v>
      </c>
    </row>
    <row r="3313" spans="1:7" x14ac:dyDescent="0.2">
      <c r="A3313" s="113" t="s">
        <v>6486</v>
      </c>
      <c r="B3313" s="114" t="s">
        <v>6487</v>
      </c>
      <c r="C3313" s="115" t="s">
        <v>97</v>
      </c>
      <c r="D3313" s="116">
        <v>776.29</v>
      </c>
      <c r="E3313" s="116">
        <v>20.74</v>
      </c>
      <c r="F3313" s="116">
        <v>797.03</v>
      </c>
      <c r="G3313" s="100">
        <f t="shared" si="51"/>
        <v>9</v>
      </c>
    </row>
    <row r="3314" spans="1:7" x14ac:dyDescent="0.2">
      <c r="A3314" s="113" t="s">
        <v>6488</v>
      </c>
      <c r="B3314" s="114" t="s">
        <v>6489</v>
      </c>
      <c r="C3314" s="115" t="s">
        <v>97</v>
      </c>
      <c r="D3314" s="116">
        <v>1129.42</v>
      </c>
      <c r="E3314" s="116">
        <v>20.74</v>
      </c>
      <c r="F3314" s="116">
        <v>1150.1600000000001</v>
      </c>
      <c r="G3314" s="100">
        <f t="shared" si="51"/>
        <v>9</v>
      </c>
    </row>
    <row r="3315" spans="1:7" x14ac:dyDescent="0.2">
      <c r="A3315" s="113" t="s">
        <v>6490</v>
      </c>
      <c r="B3315" s="114" t="s">
        <v>6491</v>
      </c>
      <c r="C3315" s="115" t="s">
        <v>97</v>
      </c>
      <c r="D3315" s="116">
        <v>1579.91</v>
      </c>
      <c r="E3315" s="116">
        <v>20.74</v>
      </c>
      <c r="F3315" s="116">
        <v>1600.65</v>
      </c>
      <c r="G3315" s="100">
        <f t="shared" si="51"/>
        <v>9</v>
      </c>
    </row>
    <row r="3316" spans="1:7" x14ac:dyDescent="0.2">
      <c r="A3316" s="113" t="s">
        <v>6492</v>
      </c>
      <c r="B3316" s="114" t="s">
        <v>6493</v>
      </c>
      <c r="C3316" s="115" t="s">
        <v>97</v>
      </c>
      <c r="D3316" s="116">
        <v>2856.09</v>
      </c>
      <c r="E3316" s="116">
        <v>20.74</v>
      </c>
      <c r="F3316" s="116">
        <v>2876.83</v>
      </c>
      <c r="G3316" s="100">
        <f t="shared" si="51"/>
        <v>9</v>
      </c>
    </row>
    <row r="3317" spans="1:7" ht="45" x14ac:dyDescent="0.2">
      <c r="A3317" s="113" t="s">
        <v>6494</v>
      </c>
      <c r="B3317" s="114" t="s">
        <v>6495</v>
      </c>
      <c r="C3317" s="115" t="s">
        <v>97</v>
      </c>
      <c r="D3317" s="116">
        <v>363.54</v>
      </c>
      <c r="E3317" s="116">
        <v>16.59</v>
      </c>
      <c r="F3317" s="116">
        <v>380.13</v>
      </c>
      <c r="G3317" s="100">
        <f t="shared" si="51"/>
        <v>9</v>
      </c>
    </row>
    <row r="3318" spans="1:7" ht="45" x14ac:dyDescent="0.2">
      <c r="A3318" s="113" t="s">
        <v>6496</v>
      </c>
      <c r="B3318" s="114" t="s">
        <v>6497</v>
      </c>
      <c r="C3318" s="115" t="s">
        <v>97</v>
      </c>
      <c r="D3318" s="116">
        <v>422.62</v>
      </c>
      <c r="E3318" s="116">
        <v>16.59</v>
      </c>
      <c r="F3318" s="116">
        <v>439.21</v>
      </c>
      <c r="G3318" s="100">
        <f t="shared" si="51"/>
        <v>9</v>
      </c>
    </row>
    <row r="3319" spans="1:7" ht="45" x14ac:dyDescent="0.2">
      <c r="A3319" s="113" t="s">
        <v>6498</v>
      </c>
      <c r="B3319" s="114" t="s">
        <v>6499</v>
      </c>
      <c r="C3319" s="115" t="s">
        <v>97</v>
      </c>
      <c r="D3319" s="116">
        <v>525.94000000000005</v>
      </c>
      <c r="E3319" s="116">
        <v>20.74</v>
      </c>
      <c r="F3319" s="116">
        <v>546.67999999999995</v>
      </c>
      <c r="G3319" s="100">
        <f t="shared" si="51"/>
        <v>9</v>
      </c>
    </row>
    <row r="3320" spans="1:7" ht="45" x14ac:dyDescent="0.2">
      <c r="A3320" s="113" t="s">
        <v>8125</v>
      </c>
      <c r="B3320" s="114" t="s">
        <v>8126</v>
      </c>
      <c r="C3320" s="115" t="s">
        <v>97</v>
      </c>
      <c r="D3320" s="116">
        <v>460.05</v>
      </c>
      <c r="E3320" s="116">
        <v>20.74</v>
      </c>
      <c r="F3320" s="116">
        <v>480.79</v>
      </c>
      <c r="G3320" s="100">
        <f t="shared" si="51"/>
        <v>9</v>
      </c>
    </row>
    <row r="3321" spans="1:7" ht="45" x14ac:dyDescent="0.2">
      <c r="A3321" s="113" t="s">
        <v>6500</v>
      </c>
      <c r="B3321" s="114" t="s">
        <v>6501</v>
      </c>
      <c r="C3321" s="115" t="s">
        <v>97</v>
      </c>
      <c r="D3321" s="116">
        <v>574.54999999999995</v>
      </c>
      <c r="E3321" s="116">
        <v>20.74</v>
      </c>
      <c r="F3321" s="116">
        <v>595.29</v>
      </c>
      <c r="G3321" s="100">
        <f t="shared" si="51"/>
        <v>9</v>
      </c>
    </row>
    <row r="3322" spans="1:7" x14ac:dyDescent="0.2">
      <c r="A3322" s="113" t="s">
        <v>6502</v>
      </c>
      <c r="B3322" s="114" t="s">
        <v>6503</v>
      </c>
      <c r="C3322" s="115" t="s">
        <v>97</v>
      </c>
      <c r="D3322" s="116">
        <v>342.84</v>
      </c>
      <c r="E3322" s="116">
        <v>20.74</v>
      </c>
      <c r="F3322" s="116">
        <v>363.58</v>
      </c>
      <c r="G3322" s="100">
        <f t="shared" si="51"/>
        <v>9</v>
      </c>
    </row>
    <row r="3323" spans="1:7" x14ac:dyDescent="0.2">
      <c r="A3323" s="113" t="s">
        <v>6504</v>
      </c>
      <c r="B3323" s="114" t="s">
        <v>6505</v>
      </c>
      <c r="C3323" s="115" t="s">
        <v>97</v>
      </c>
      <c r="D3323" s="116">
        <v>693.57</v>
      </c>
      <c r="E3323" s="116">
        <v>20.74</v>
      </c>
      <c r="F3323" s="116">
        <v>714.31</v>
      </c>
      <c r="G3323" s="100">
        <f t="shared" si="51"/>
        <v>9</v>
      </c>
    </row>
    <row r="3324" spans="1:7" x14ac:dyDescent="0.2">
      <c r="A3324" s="113" t="s">
        <v>6506</v>
      </c>
      <c r="B3324" s="114" t="s">
        <v>6507</v>
      </c>
      <c r="C3324" s="115" t="s">
        <v>97</v>
      </c>
      <c r="D3324" s="116">
        <v>724.18</v>
      </c>
      <c r="E3324" s="116">
        <v>20.74</v>
      </c>
      <c r="F3324" s="116">
        <v>744.92</v>
      </c>
      <c r="G3324" s="100">
        <f t="shared" si="51"/>
        <v>9</v>
      </c>
    </row>
    <row r="3325" spans="1:7" x14ac:dyDescent="0.2">
      <c r="A3325" s="113" t="s">
        <v>6508</v>
      </c>
      <c r="B3325" s="114" t="s">
        <v>6509</v>
      </c>
      <c r="C3325" s="115" t="s">
        <v>97</v>
      </c>
      <c r="D3325" s="116">
        <v>1070.6500000000001</v>
      </c>
      <c r="E3325" s="116">
        <v>20.74</v>
      </c>
      <c r="F3325" s="116">
        <v>1091.3900000000001</v>
      </c>
      <c r="G3325" s="100">
        <f t="shared" si="51"/>
        <v>9</v>
      </c>
    </row>
    <row r="3326" spans="1:7" x14ac:dyDescent="0.2">
      <c r="A3326" s="113" t="s">
        <v>6510</v>
      </c>
      <c r="B3326" s="114" t="s">
        <v>6511</v>
      </c>
      <c r="C3326" s="115" t="s">
        <v>97</v>
      </c>
      <c r="D3326" s="116">
        <v>1939.72</v>
      </c>
      <c r="E3326" s="116">
        <v>20.74</v>
      </c>
      <c r="F3326" s="116">
        <v>1960.46</v>
      </c>
      <c r="G3326" s="100">
        <f t="shared" si="51"/>
        <v>9</v>
      </c>
    </row>
    <row r="3327" spans="1:7" x14ac:dyDescent="0.2">
      <c r="A3327" s="113" t="s">
        <v>6512</v>
      </c>
      <c r="B3327" s="114" t="s">
        <v>6513</v>
      </c>
      <c r="C3327" s="115" t="s">
        <v>97</v>
      </c>
      <c r="D3327" s="116">
        <v>3553.02</v>
      </c>
      <c r="E3327" s="116">
        <v>20.74</v>
      </c>
      <c r="F3327" s="116">
        <v>3573.76</v>
      </c>
      <c r="G3327" s="100">
        <f t="shared" si="51"/>
        <v>9</v>
      </c>
    </row>
    <row r="3328" spans="1:7" x14ac:dyDescent="0.2">
      <c r="A3328" s="113" t="s">
        <v>6514</v>
      </c>
      <c r="B3328" s="114" t="s">
        <v>6515</v>
      </c>
      <c r="C3328" s="115"/>
      <c r="D3328" s="116"/>
      <c r="E3328" s="116"/>
      <c r="F3328" s="116"/>
      <c r="G3328" s="100">
        <f t="shared" si="51"/>
        <v>5</v>
      </c>
    </row>
    <row r="3329" spans="1:7" ht="30" x14ac:dyDescent="0.2">
      <c r="A3329" s="113" t="s">
        <v>6516</v>
      </c>
      <c r="B3329" s="114" t="s">
        <v>6517</v>
      </c>
      <c r="C3329" s="115" t="s">
        <v>205</v>
      </c>
      <c r="D3329" s="116">
        <v>10.29</v>
      </c>
      <c r="E3329" s="116">
        <v>6.84</v>
      </c>
      <c r="F3329" s="116">
        <v>17.13</v>
      </c>
      <c r="G3329" s="100">
        <f t="shared" si="51"/>
        <v>9</v>
      </c>
    </row>
    <row r="3330" spans="1:7" ht="30" x14ac:dyDescent="0.2">
      <c r="A3330" s="113" t="s">
        <v>6518</v>
      </c>
      <c r="B3330" s="114" t="s">
        <v>6519</v>
      </c>
      <c r="C3330" s="115" t="s">
        <v>205</v>
      </c>
      <c r="D3330" s="116">
        <v>14.4</v>
      </c>
      <c r="E3330" s="116">
        <v>6.84</v>
      </c>
      <c r="F3330" s="116">
        <v>21.24</v>
      </c>
      <c r="G3330" s="100">
        <f t="shared" si="51"/>
        <v>9</v>
      </c>
    </row>
    <row r="3331" spans="1:7" ht="30" x14ac:dyDescent="0.2">
      <c r="A3331" s="113" t="s">
        <v>6520</v>
      </c>
      <c r="B3331" s="114" t="s">
        <v>6521</v>
      </c>
      <c r="C3331" s="115" t="s">
        <v>205</v>
      </c>
      <c r="D3331" s="116">
        <v>17.399999999999999</v>
      </c>
      <c r="E3331" s="116">
        <v>6.84</v>
      </c>
      <c r="F3331" s="116">
        <v>24.24</v>
      </c>
      <c r="G3331" s="100">
        <f t="shared" si="51"/>
        <v>9</v>
      </c>
    </row>
    <row r="3332" spans="1:7" ht="30" x14ac:dyDescent="0.2">
      <c r="A3332" s="113" t="s">
        <v>6522</v>
      </c>
      <c r="B3332" s="114" t="s">
        <v>6523</v>
      </c>
      <c r="C3332" s="115" t="s">
        <v>205</v>
      </c>
      <c r="D3332" s="116">
        <v>21.18</v>
      </c>
      <c r="E3332" s="116">
        <v>10.37</v>
      </c>
      <c r="F3332" s="116">
        <v>31.55</v>
      </c>
      <c r="G3332" s="100">
        <f t="shared" si="51"/>
        <v>9</v>
      </c>
    </row>
    <row r="3333" spans="1:7" ht="30" x14ac:dyDescent="0.2">
      <c r="A3333" s="113" t="s">
        <v>6524</v>
      </c>
      <c r="B3333" s="114" t="s">
        <v>6525</v>
      </c>
      <c r="C3333" s="115" t="s">
        <v>205</v>
      </c>
      <c r="D3333" s="116">
        <v>29.24</v>
      </c>
      <c r="E3333" s="116">
        <v>10.37</v>
      </c>
      <c r="F3333" s="116">
        <v>39.61</v>
      </c>
      <c r="G3333" s="100">
        <f t="shared" si="51"/>
        <v>9</v>
      </c>
    </row>
    <row r="3334" spans="1:7" ht="30" x14ac:dyDescent="0.2">
      <c r="A3334" s="113" t="s">
        <v>6526</v>
      </c>
      <c r="B3334" s="114" t="s">
        <v>6527</v>
      </c>
      <c r="C3334" s="115" t="s">
        <v>205</v>
      </c>
      <c r="D3334" s="116">
        <v>37.28</v>
      </c>
      <c r="E3334" s="116">
        <v>10.37</v>
      </c>
      <c r="F3334" s="116">
        <v>47.65</v>
      </c>
      <c r="G3334" s="100">
        <f t="shared" si="51"/>
        <v>9</v>
      </c>
    </row>
    <row r="3335" spans="1:7" ht="30" x14ac:dyDescent="0.2">
      <c r="A3335" s="113" t="s">
        <v>6528</v>
      </c>
      <c r="B3335" s="114" t="s">
        <v>6529</v>
      </c>
      <c r="C3335" s="115" t="s">
        <v>205</v>
      </c>
      <c r="D3335" s="116">
        <v>46.54</v>
      </c>
      <c r="E3335" s="116">
        <v>10.37</v>
      </c>
      <c r="F3335" s="116">
        <v>56.91</v>
      </c>
      <c r="G3335" s="100">
        <f t="shared" si="51"/>
        <v>9</v>
      </c>
    </row>
    <row r="3336" spans="1:7" x14ac:dyDescent="0.2">
      <c r="A3336" s="113" t="s">
        <v>6530</v>
      </c>
      <c r="B3336" s="114" t="s">
        <v>6531</v>
      </c>
      <c r="C3336" s="115"/>
      <c r="D3336" s="116"/>
      <c r="E3336" s="116"/>
      <c r="F3336" s="116"/>
      <c r="G3336" s="100">
        <f t="shared" si="51"/>
        <v>5</v>
      </c>
    </row>
    <row r="3337" spans="1:7" ht="30" x14ac:dyDescent="0.2">
      <c r="A3337" s="113" t="s">
        <v>6532</v>
      </c>
      <c r="B3337" s="114" t="s">
        <v>6533</v>
      </c>
      <c r="C3337" s="115" t="s">
        <v>205</v>
      </c>
      <c r="D3337" s="116">
        <v>56.44</v>
      </c>
      <c r="E3337" s="116">
        <v>14.93</v>
      </c>
      <c r="F3337" s="116">
        <v>71.37</v>
      </c>
      <c r="G3337" s="100">
        <f t="shared" si="51"/>
        <v>9</v>
      </c>
    </row>
    <row r="3338" spans="1:7" ht="30" x14ac:dyDescent="0.2">
      <c r="A3338" s="113" t="s">
        <v>6534</v>
      </c>
      <c r="B3338" s="114" t="s">
        <v>6535</v>
      </c>
      <c r="C3338" s="115" t="s">
        <v>205</v>
      </c>
      <c r="D3338" s="116">
        <v>73.48</v>
      </c>
      <c r="E3338" s="116">
        <v>14.93</v>
      </c>
      <c r="F3338" s="116">
        <v>88.41</v>
      </c>
      <c r="G3338" s="100">
        <f t="shared" ref="G3338:G3401" si="52">LEN(A3338)</f>
        <v>9</v>
      </c>
    </row>
    <row r="3339" spans="1:7" ht="30" x14ac:dyDescent="0.2">
      <c r="A3339" s="113" t="s">
        <v>6536</v>
      </c>
      <c r="B3339" s="114" t="s">
        <v>6537</v>
      </c>
      <c r="C3339" s="115" t="s">
        <v>205</v>
      </c>
      <c r="D3339" s="116">
        <v>98.02</v>
      </c>
      <c r="E3339" s="116">
        <v>14.93</v>
      </c>
      <c r="F3339" s="116">
        <v>112.95</v>
      </c>
      <c r="G3339" s="100">
        <f t="shared" si="52"/>
        <v>9</v>
      </c>
    </row>
    <row r="3340" spans="1:7" ht="30" x14ac:dyDescent="0.2">
      <c r="A3340" s="113" t="s">
        <v>6538</v>
      </c>
      <c r="B3340" s="114" t="s">
        <v>6539</v>
      </c>
      <c r="C3340" s="115" t="s">
        <v>205</v>
      </c>
      <c r="D3340" s="116">
        <v>117.57</v>
      </c>
      <c r="E3340" s="116">
        <v>14.93</v>
      </c>
      <c r="F3340" s="116">
        <v>132.5</v>
      </c>
      <c r="G3340" s="100">
        <f t="shared" si="52"/>
        <v>9</v>
      </c>
    </row>
    <row r="3341" spans="1:7" ht="30" x14ac:dyDescent="0.2">
      <c r="A3341" s="113" t="s">
        <v>6540</v>
      </c>
      <c r="B3341" s="114" t="s">
        <v>6541</v>
      </c>
      <c r="C3341" s="115" t="s">
        <v>205</v>
      </c>
      <c r="D3341" s="116">
        <v>142.99</v>
      </c>
      <c r="E3341" s="116">
        <v>14.93</v>
      </c>
      <c r="F3341" s="116">
        <v>157.91999999999999</v>
      </c>
      <c r="G3341" s="100">
        <f t="shared" si="52"/>
        <v>9</v>
      </c>
    </row>
    <row r="3342" spans="1:7" ht="30" x14ac:dyDescent="0.2">
      <c r="A3342" s="113" t="s">
        <v>6542</v>
      </c>
      <c r="B3342" s="114" t="s">
        <v>6543</v>
      </c>
      <c r="C3342" s="115" t="s">
        <v>205</v>
      </c>
      <c r="D3342" s="116">
        <v>164.7</v>
      </c>
      <c r="E3342" s="116">
        <v>14.93</v>
      </c>
      <c r="F3342" s="116">
        <v>179.63</v>
      </c>
      <c r="G3342" s="100">
        <f t="shared" si="52"/>
        <v>9</v>
      </c>
    </row>
    <row r="3343" spans="1:7" ht="30" x14ac:dyDescent="0.2">
      <c r="A3343" s="113" t="s">
        <v>6544</v>
      </c>
      <c r="B3343" s="114" t="s">
        <v>6545</v>
      </c>
      <c r="C3343" s="115" t="s">
        <v>205</v>
      </c>
      <c r="D3343" s="116">
        <v>187.08</v>
      </c>
      <c r="E3343" s="116">
        <v>14.93</v>
      </c>
      <c r="F3343" s="116">
        <v>202.01</v>
      </c>
      <c r="G3343" s="100">
        <f t="shared" si="52"/>
        <v>9</v>
      </c>
    </row>
    <row r="3344" spans="1:7" ht="30" x14ac:dyDescent="0.2">
      <c r="A3344" s="113" t="s">
        <v>6546</v>
      </c>
      <c r="B3344" s="114" t="s">
        <v>6547</v>
      </c>
      <c r="C3344" s="115" t="s">
        <v>205</v>
      </c>
      <c r="D3344" s="116">
        <v>216.43</v>
      </c>
      <c r="E3344" s="116">
        <v>14.93</v>
      </c>
      <c r="F3344" s="116">
        <v>231.36</v>
      </c>
      <c r="G3344" s="100">
        <f t="shared" si="52"/>
        <v>9</v>
      </c>
    </row>
    <row r="3345" spans="1:7" ht="30" x14ac:dyDescent="0.2">
      <c r="A3345" s="113" t="s">
        <v>6548</v>
      </c>
      <c r="B3345" s="114" t="s">
        <v>6549</v>
      </c>
      <c r="C3345" s="115" t="s">
        <v>205</v>
      </c>
      <c r="D3345" s="116">
        <v>231.04</v>
      </c>
      <c r="E3345" s="116">
        <v>14.93</v>
      </c>
      <c r="F3345" s="116">
        <v>245.97</v>
      </c>
      <c r="G3345" s="100">
        <f t="shared" si="52"/>
        <v>9</v>
      </c>
    </row>
    <row r="3346" spans="1:7" ht="30" x14ac:dyDescent="0.2">
      <c r="A3346" s="113" t="s">
        <v>6550</v>
      </c>
      <c r="B3346" s="114" t="s">
        <v>6551</v>
      </c>
      <c r="C3346" s="115" t="s">
        <v>205</v>
      </c>
      <c r="D3346" s="116">
        <v>252.85</v>
      </c>
      <c r="E3346" s="116">
        <v>14.93</v>
      </c>
      <c r="F3346" s="116">
        <v>267.77999999999997</v>
      </c>
      <c r="G3346" s="100">
        <f t="shared" si="52"/>
        <v>9</v>
      </c>
    </row>
    <row r="3347" spans="1:7" ht="30" x14ac:dyDescent="0.2">
      <c r="A3347" s="113" t="s">
        <v>6552</v>
      </c>
      <c r="B3347" s="114" t="s">
        <v>6553</v>
      </c>
      <c r="C3347" s="115" t="s">
        <v>205</v>
      </c>
      <c r="D3347" s="116">
        <v>271.82</v>
      </c>
      <c r="E3347" s="116">
        <v>14.93</v>
      </c>
      <c r="F3347" s="116">
        <v>286.75</v>
      </c>
      <c r="G3347" s="100">
        <f t="shared" si="52"/>
        <v>9</v>
      </c>
    </row>
    <row r="3348" spans="1:7" x14ac:dyDescent="0.2">
      <c r="A3348" s="113" t="s">
        <v>6554</v>
      </c>
      <c r="B3348" s="114" t="s">
        <v>6555</v>
      </c>
      <c r="C3348" s="115"/>
      <c r="D3348" s="116"/>
      <c r="E3348" s="116"/>
      <c r="F3348" s="116"/>
      <c r="G3348" s="100">
        <f t="shared" si="52"/>
        <v>5</v>
      </c>
    </row>
    <row r="3349" spans="1:7" ht="45" x14ac:dyDescent="0.2">
      <c r="A3349" s="113" t="s">
        <v>6556</v>
      </c>
      <c r="B3349" s="114" t="s">
        <v>6557</v>
      </c>
      <c r="C3349" s="115" t="s">
        <v>205</v>
      </c>
      <c r="D3349" s="116">
        <v>46.32</v>
      </c>
      <c r="E3349" s="116">
        <v>14.59</v>
      </c>
      <c r="F3349" s="116">
        <v>60.91</v>
      </c>
      <c r="G3349" s="100">
        <f t="shared" si="52"/>
        <v>9</v>
      </c>
    </row>
    <row r="3350" spans="1:7" ht="45" x14ac:dyDescent="0.2">
      <c r="A3350" s="113" t="s">
        <v>6558</v>
      </c>
      <c r="B3350" s="114" t="s">
        <v>6559</v>
      </c>
      <c r="C3350" s="115" t="s">
        <v>205</v>
      </c>
      <c r="D3350" s="116">
        <v>55.26</v>
      </c>
      <c r="E3350" s="116">
        <v>14.59</v>
      </c>
      <c r="F3350" s="116">
        <v>69.849999999999994</v>
      </c>
      <c r="G3350" s="100">
        <f t="shared" si="52"/>
        <v>9</v>
      </c>
    </row>
    <row r="3351" spans="1:7" ht="45" x14ac:dyDescent="0.2">
      <c r="A3351" s="113" t="s">
        <v>6560</v>
      </c>
      <c r="B3351" s="114" t="s">
        <v>6561</v>
      </c>
      <c r="C3351" s="115" t="s">
        <v>205</v>
      </c>
      <c r="D3351" s="116">
        <v>61.46</v>
      </c>
      <c r="E3351" s="116">
        <v>14.59</v>
      </c>
      <c r="F3351" s="116">
        <v>76.05</v>
      </c>
      <c r="G3351" s="100">
        <f t="shared" si="52"/>
        <v>9</v>
      </c>
    </row>
    <row r="3352" spans="1:7" ht="45" x14ac:dyDescent="0.2">
      <c r="A3352" s="113" t="s">
        <v>6562</v>
      </c>
      <c r="B3352" s="114" t="s">
        <v>6563</v>
      </c>
      <c r="C3352" s="115" t="s">
        <v>205</v>
      </c>
      <c r="D3352" s="116">
        <v>130.38</v>
      </c>
      <c r="E3352" s="116">
        <v>21.88</v>
      </c>
      <c r="F3352" s="116">
        <v>152.26</v>
      </c>
      <c r="G3352" s="100">
        <f t="shared" si="52"/>
        <v>9</v>
      </c>
    </row>
    <row r="3353" spans="1:7" ht="30" x14ac:dyDescent="0.2">
      <c r="A3353" s="113" t="s">
        <v>6564</v>
      </c>
      <c r="B3353" s="114" t="s">
        <v>6565</v>
      </c>
      <c r="C3353" s="115" t="s">
        <v>97</v>
      </c>
      <c r="D3353" s="116">
        <v>13.89</v>
      </c>
      <c r="E3353" s="116">
        <v>9.5399999999999991</v>
      </c>
      <c r="F3353" s="116">
        <v>23.43</v>
      </c>
      <c r="G3353" s="100">
        <f t="shared" si="52"/>
        <v>9</v>
      </c>
    </row>
    <row r="3354" spans="1:7" ht="30" x14ac:dyDescent="0.2">
      <c r="A3354" s="113" t="s">
        <v>6566</v>
      </c>
      <c r="B3354" s="114" t="s">
        <v>6567</v>
      </c>
      <c r="C3354" s="115" t="s">
        <v>97</v>
      </c>
      <c r="D3354" s="116">
        <v>20.07</v>
      </c>
      <c r="E3354" s="116">
        <v>9.5399999999999991</v>
      </c>
      <c r="F3354" s="116">
        <v>29.61</v>
      </c>
      <c r="G3354" s="100">
        <f t="shared" si="52"/>
        <v>9</v>
      </c>
    </row>
    <row r="3355" spans="1:7" ht="30" x14ac:dyDescent="0.2">
      <c r="A3355" s="113" t="s">
        <v>6568</v>
      </c>
      <c r="B3355" s="114" t="s">
        <v>6569</v>
      </c>
      <c r="C3355" s="115" t="s">
        <v>97</v>
      </c>
      <c r="D3355" s="116">
        <v>20.95</v>
      </c>
      <c r="E3355" s="116">
        <v>14.51</v>
      </c>
      <c r="F3355" s="116">
        <v>35.46</v>
      </c>
      <c r="G3355" s="100">
        <f t="shared" si="52"/>
        <v>9</v>
      </c>
    </row>
    <row r="3356" spans="1:7" ht="30" x14ac:dyDescent="0.2">
      <c r="A3356" s="113" t="s">
        <v>6570</v>
      </c>
      <c r="B3356" s="114" t="s">
        <v>6571</v>
      </c>
      <c r="C3356" s="115" t="s">
        <v>97</v>
      </c>
      <c r="D3356" s="116">
        <v>21.26</v>
      </c>
      <c r="E3356" s="116">
        <v>16.59</v>
      </c>
      <c r="F3356" s="116">
        <v>37.85</v>
      </c>
      <c r="G3356" s="100">
        <f t="shared" si="52"/>
        <v>9</v>
      </c>
    </row>
    <row r="3357" spans="1:7" ht="30" x14ac:dyDescent="0.2">
      <c r="A3357" s="113" t="s">
        <v>6572</v>
      </c>
      <c r="B3357" s="114" t="s">
        <v>6573</v>
      </c>
      <c r="C3357" s="115" t="s">
        <v>97</v>
      </c>
      <c r="D3357" s="116">
        <v>15.6</v>
      </c>
      <c r="E3357" s="116">
        <v>9.5399999999999991</v>
      </c>
      <c r="F3357" s="116">
        <v>25.14</v>
      </c>
      <c r="G3357" s="100">
        <f t="shared" si="52"/>
        <v>9</v>
      </c>
    </row>
    <row r="3358" spans="1:7" ht="30" x14ac:dyDescent="0.2">
      <c r="A3358" s="113" t="s">
        <v>6574</v>
      </c>
      <c r="B3358" s="114" t="s">
        <v>6575</v>
      </c>
      <c r="C3358" s="115" t="s">
        <v>97</v>
      </c>
      <c r="D3358" s="116">
        <v>18.829999999999998</v>
      </c>
      <c r="E3358" s="116">
        <v>9.5399999999999991</v>
      </c>
      <c r="F3358" s="116">
        <v>28.37</v>
      </c>
      <c r="G3358" s="100">
        <f t="shared" si="52"/>
        <v>9</v>
      </c>
    </row>
    <row r="3359" spans="1:7" ht="30" x14ac:dyDescent="0.2">
      <c r="A3359" s="113" t="s">
        <v>6576</v>
      </c>
      <c r="B3359" s="114" t="s">
        <v>6577</v>
      </c>
      <c r="C3359" s="115" t="s">
        <v>97</v>
      </c>
      <c r="D3359" s="116">
        <v>23.54</v>
      </c>
      <c r="E3359" s="116">
        <v>14.51</v>
      </c>
      <c r="F3359" s="116">
        <v>38.049999999999997</v>
      </c>
      <c r="G3359" s="100">
        <f t="shared" si="52"/>
        <v>9</v>
      </c>
    </row>
    <row r="3360" spans="1:7" ht="30" x14ac:dyDescent="0.2">
      <c r="A3360" s="113" t="s">
        <v>6578</v>
      </c>
      <c r="B3360" s="114" t="s">
        <v>6579</v>
      </c>
      <c r="C3360" s="115" t="s">
        <v>97</v>
      </c>
      <c r="D3360" s="116">
        <v>56.61</v>
      </c>
      <c r="E3360" s="116">
        <v>16.59</v>
      </c>
      <c r="F3360" s="116">
        <v>73.2</v>
      </c>
      <c r="G3360" s="100">
        <f t="shared" si="52"/>
        <v>9</v>
      </c>
    </row>
    <row r="3361" spans="1:7" ht="30" x14ac:dyDescent="0.2">
      <c r="A3361" s="113" t="s">
        <v>6580</v>
      </c>
      <c r="B3361" s="114" t="s">
        <v>6581</v>
      </c>
      <c r="C3361" s="115" t="s">
        <v>97</v>
      </c>
      <c r="D3361" s="116">
        <v>17.170000000000002</v>
      </c>
      <c r="E3361" s="116">
        <v>9.5399999999999991</v>
      </c>
      <c r="F3361" s="116">
        <v>26.71</v>
      </c>
      <c r="G3361" s="100">
        <f t="shared" si="52"/>
        <v>9</v>
      </c>
    </row>
    <row r="3362" spans="1:7" ht="30" x14ac:dyDescent="0.2">
      <c r="A3362" s="113" t="s">
        <v>6582</v>
      </c>
      <c r="B3362" s="114" t="s">
        <v>6583</v>
      </c>
      <c r="C3362" s="115" t="s">
        <v>97</v>
      </c>
      <c r="D3362" s="116">
        <v>20.46</v>
      </c>
      <c r="E3362" s="116">
        <v>9.5399999999999991</v>
      </c>
      <c r="F3362" s="116">
        <v>30</v>
      </c>
      <c r="G3362" s="100">
        <f t="shared" si="52"/>
        <v>9</v>
      </c>
    </row>
    <row r="3363" spans="1:7" ht="30" x14ac:dyDescent="0.2">
      <c r="A3363" s="113" t="s">
        <v>6584</v>
      </c>
      <c r="B3363" s="114" t="s">
        <v>6585</v>
      </c>
      <c r="C3363" s="115" t="s">
        <v>97</v>
      </c>
      <c r="D3363" s="116">
        <v>25.44</v>
      </c>
      <c r="E3363" s="116">
        <v>14.51</v>
      </c>
      <c r="F3363" s="116">
        <v>39.950000000000003</v>
      </c>
      <c r="G3363" s="100">
        <f t="shared" si="52"/>
        <v>9</v>
      </c>
    </row>
    <row r="3364" spans="1:7" ht="30" x14ac:dyDescent="0.2">
      <c r="A3364" s="113" t="s">
        <v>6586</v>
      </c>
      <c r="B3364" s="114" t="s">
        <v>6587</v>
      </c>
      <c r="C3364" s="115" t="s">
        <v>97</v>
      </c>
      <c r="D3364" s="116">
        <v>39.630000000000003</v>
      </c>
      <c r="E3364" s="116">
        <v>16.59</v>
      </c>
      <c r="F3364" s="116">
        <v>56.22</v>
      </c>
      <c r="G3364" s="100">
        <f t="shared" si="52"/>
        <v>9</v>
      </c>
    </row>
    <row r="3365" spans="1:7" ht="30" x14ac:dyDescent="0.2">
      <c r="A3365" s="113" t="s">
        <v>6588</v>
      </c>
      <c r="B3365" s="114" t="s">
        <v>6589</v>
      </c>
      <c r="C3365" s="115" t="s">
        <v>97</v>
      </c>
      <c r="D3365" s="116">
        <v>12.26</v>
      </c>
      <c r="E3365" s="116">
        <v>9.5399999999999991</v>
      </c>
      <c r="F3365" s="116">
        <v>21.8</v>
      </c>
      <c r="G3365" s="100">
        <f t="shared" si="52"/>
        <v>9</v>
      </c>
    </row>
    <row r="3366" spans="1:7" ht="30" x14ac:dyDescent="0.2">
      <c r="A3366" s="113" t="s">
        <v>6590</v>
      </c>
      <c r="B3366" s="114" t="s">
        <v>6591</v>
      </c>
      <c r="C3366" s="115" t="s">
        <v>97</v>
      </c>
      <c r="D3366" s="116">
        <v>19.739999999999998</v>
      </c>
      <c r="E3366" s="116">
        <v>14.51</v>
      </c>
      <c r="F3366" s="116">
        <v>34.25</v>
      </c>
      <c r="G3366" s="100">
        <f t="shared" si="52"/>
        <v>9</v>
      </c>
    </row>
    <row r="3367" spans="1:7" ht="30" x14ac:dyDescent="0.2">
      <c r="A3367" s="113" t="s">
        <v>6592</v>
      </c>
      <c r="B3367" s="114" t="s">
        <v>6593</v>
      </c>
      <c r="C3367" s="115" t="s">
        <v>97</v>
      </c>
      <c r="D3367" s="116">
        <v>32.75</v>
      </c>
      <c r="E3367" s="116">
        <v>16.59</v>
      </c>
      <c r="F3367" s="116">
        <v>49.34</v>
      </c>
      <c r="G3367" s="100">
        <f t="shared" si="52"/>
        <v>9</v>
      </c>
    </row>
    <row r="3368" spans="1:7" ht="30" x14ac:dyDescent="0.2">
      <c r="A3368" s="113" t="s">
        <v>6594</v>
      </c>
      <c r="B3368" s="114" t="s">
        <v>6595</v>
      </c>
      <c r="C3368" s="115" t="s">
        <v>97</v>
      </c>
      <c r="D3368" s="116">
        <v>42.78</v>
      </c>
      <c r="E3368" s="116">
        <v>9.5399999999999991</v>
      </c>
      <c r="F3368" s="116">
        <v>52.32</v>
      </c>
      <c r="G3368" s="100">
        <f t="shared" si="52"/>
        <v>9</v>
      </c>
    </row>
    <row r="3369" spans="1:7" ht="30" x14ac:dyDescent="0.2">
      <c r="A3369" s="113" t="s">
        <v>6596</v>
      </c>
      <c r="B3369" s="114" t="s">
        <v>6597</v>
      </c>
      <c r="C3369" s="115" t="s">
        <v>97</v>
      </c>
      <c r="D3369" s="116">
        <v>54.9</v>
      </c>
      <c r="E3369" s="116">
        <v>14.51</v>
      </c>
      <c r="F3369" s="116">
        <v>69.41</v>
      </c>
      <c r="G3369" s="100">
        <f t="shared" si="52"/>
        <v>9</v>
      </c>
    </row>
    <row r="3370" spans="1:7" ht="30" x14ac:dyDescent="0.2">
      <c r="A3370" s="113" t="s">
        <v>6598</v>
      </c>
      <c r="B3370" s="114" t="s">
        <v>6599</v>
      </c>
      <c r="C3370" s="115" t="s">
        <v>97</v>
      </c>
      <c r="D3370" s="116">
        <v>94.86</v>
      </c>
      <c r="E3370" s="116">
        <v>16.59</v>
      </c>
      <c r="F3370" s="116">
        <v>111.45</v>
      </c>
      <c r="G3370" s="100">
        <f t="shared" si="52"/>
        <v>9</v>
      </c>
    </row>
    <row r="3371" spans="1:7" ht="30" x14ac:dyDescent="0.2">
      <c r="A3371" s="113" t="s">
        <v>6600</v>
      </c>
      <c r="B3371" s="114" t="s">
        <v>6601</v>
      </c>
      <c r="C3371" s="115" t="s">
        <v>97</v>
      </c>
      <c r="D3371" s="116">
        <v>77.05</v>
      </c>
      <c r="E3371" s="116">
        <v>16.59</v>
      </c>
      <c r="F3371" s="116">
        <v>93.64</v>
      </c>
      <c r="G3371" s="100">
        <f t="shared" si="52"/>
        <v>9</v>
      </c>
    </row>
    <row r="3372" spans="1:7" ht="30" x14ac:dyDescent="0.2">
      <c r="A3372" s="113" t="s">
        <v>6602</v>
      </c>
      <c r="B3372" s="114" t="s">
        <v>6603</v>
      </c>
      <c r="C3372" s="115" t="s">
        <v>97</v>
      </c>
      <c r="D3372" s="116">
        <v>255.06</v>
      </c>
      <c r="E3372" s="116">
        <v>14.51</v>
      </c>
      <c r="F3372" s="116">
        <v>269.57</v>
      </c>
      <c r="G3372" s="100">
        <f t="shared" si="52"/>
        <v>9</v>
      </c>
    </row>
    <row r="3373" spans="1:7" ht="30" x14ac:dyDescent="0.2">
      <c r="A3373" s="113" t="s">
        <v>6604</v>
      </c>
      <c r="B3373" s="114" t="s">
        <v>6605</v>
      </c>
      <c r="C3373" s="115" t="s">
        <v>97</v>
      </c>
      <c r="D3373" s="116">
        <v>37.96</v>
      </c>
      <c r="E3373" s="116">
        <v>9.5399999999999991</v>
      </c>
      <c r="F3373" s="116">
        <v>47.5</v>
      </c>
      <c r="G3373" s="100">
        <f t="shared" si="52"/>
        <v>9</v>
      </c>
    </row>
    <row r="3374" spans="1:7" ht="30" x14ac:dyDescent="0.2">
      <c r="A3374" s="113" t="s">
        <v>6606</v>
      </c>
      <c r="B3374" s="114" t="s">
        <v>6607</v>
      </c>
      <c r="C3374" s="115" t="s">
        <v>97</v>
      </c>
      <c r="D3374" s="116">
        <v>41.21</v>
      </c>
      <c r="E3374" s="116">
        <v>14.51</v>
      </c>
      <c r="F3374" s="116">
        <v>55.72</v>
      </c>
      <c r="G3374" s="100">
        <f t="shared" si="52"/>
        <v>9</v>
      </c>
    </row>
    <row r="3375" spans="1:7" ht="30" x14ac:dyDescent="0.2">
      <c r="A3375" s="113" t="s">
        <v>6608</v>
      </c>
      <c r="B3375" s="114" t="s">
        <v>6609</v>
      </c>
      <c r="C3375" s="115" t="s">
        <v>97</v>
      </c>
      <c r="D3375" s="116">
        <v>78.75</v>
      </c>
      <c r="E3375" s="116">
        <v>16.59</v>
      </c>
      <c r="F3375" s="116">
        <v>95.34</v>
      </c>
      <c r="G3375" s="100">
        <f t="shared" si="52"/>
        <v>9</v>
      </c>
    </row>
    <row r="3376" spans="1:7" ht="30" x14ac:dyDescent="0.2">
      <c r="A3376" s="113" t="s">
        <v>6610</v>
      </c>
      <c r="B3376" s="114" t="s">
        <v>6611</v>
      </c>
      <c r="C3376" s="115" t="s">
        <v>97</v>
      </c>
      <c r="D3376" s="116">
        <v>35.01</v>
      </c>
      <c r="E3376" s="116">
        <v>14.51</v>
      </c>
      <c r="F3376" s="116">
        <v>49.52</v>
      </c>
      <c r="G3376" s="100">
        <f t="shared" si="52"/>
        <v>9</v>
      </c>
    </row>
    <row r="3377" spans="1:7" ht="30" x14ac:dyDescent="0.2">
      <c r="A3377" s="113" t="s">
        <v>6612</v>
      </c>
      <c r="B3377" s="114" t="s">
        <v>6613</v>
      </c>
      <c r="C3377" s="115" t="s">
        <v>97</v>
      </c>
      <c r="D3377" s="116">
        <v>67.260000000000005</v>
      </c>
      <c r="E3377" s="116">
        <v>16.59</v>
      </c>
      <c r="F3377" s="116">
        <v>83.85</v>
      </c>
      <c r="G3377" s="100">
        <f t="shared" si="52"/>
        <v>9</v>
      </c>
    </row>
    <row r="3378" spans="1:7" ht="30" x14ac:dyDescent="0.2">
      <c r="A3378" s="113" t="s">
        <v>6614</v>
      </c>
      <c r="B3378" s="114" t="s">
        <v>6615</v>
      </c>
      <c r="C3378" s="115" t="s">
        <v>97</v>
      </c>
      <c r="D3378" s="116">
        <v>66.69</v>
      </c>
      <c r="E3378" s="116">
        <v>16.59</v>
      </c>
      <c r="F3378" s="116">
        <v>83.28</v>
      </c>
      <c r="G3378" s="100">
        <f t="shared" si="52"/>
        <v>9</v>
      </c>
    </row>
    <row r="3379" spans="1:7" ht="30" x14ac:dyDescent="0.2">
      <c r="A3379" s="113" t="s">
        <v>6616</v>
      </c>
      <c r="B3379" s="114" t="s">
        <v>6617</v>
      </c>
      <c r="C3379" s="115" t="s">
        <v>97</v>
      </c>
      <c r="D3379" s="116">
        <v>72.88</v>
      </c>
      <c r="E3379" s="116">
        <v>16.59</v>
      </c>
      <c r="F3379" s="116">
        <v>89.47</v>
      </c>
      <c r="G3379" s="100">
        <f t="shared" si="52"/>
        <v>9</v>
      </c>
    </row>
    <row r="3380" spans="1:7" ht="30" x14ac:dyDescent="0.2">
      <c r="A3380" s="113" t="s">
        <v>6618</v>
      </c>
      <c r="B3380" s="114" t="s">
        <v>6619</v>
      </c>
      <c r="C3380" s="115" t="s">
        <v>97</v>
      </c>
      <c r="D3380" s="116">
        <v>137.27000000000001</v>
      </c>
      <c r="E3380" s="116">
        <v>14.51</v>
      </c>
      <c r="F3380" s="116">
        <v>151.78</v>
      </c>
      <c r="G3380" s="100">
        <f t="shared" si="52"/>
        <v>9</v>
      </c>
    </row>
    <row r="3381" spans="1:7" ht="30" x14ac:dyDescent="0.2">
      <c r="A3381" s="113" t="s">
        <v>6620</v>
      </c>
      <c r="B3381" s="114" t="s">
        <v>6621</v>
      </c>
      <c r="C3381" s="115" t="s">
        <v>97</v>
      </c>
      <c r="D3381" s="116">
        <v>83.59</v>
      </c>
      <c r="E3381" s="116">
        <v>16.59</v>
      </c>
      <c r="F3381" s="116">
        <v>100.18</v>
      </c>
      <c r="G3381" s="100">
        <f t="shared" si="52"/>
        <v>9</v>
      </c>
    </row>
    <row r="3382" spans="1:7" ht="30" x14ac:dyDescent="0.2">
      <c r="A3382" s="113" t="s">
        <v>6622</v>
      </c>
      <c r="B3382" s="114" t="s">
        <v>6623</v>
      </c>
      <c r="C3382" s="115" t="s">
        <v>97</v>
      </c>
      <c r="D3382" s="116">
        <v>69.45</v>
      </c>
      <c r="E3382" s="116">
        <v>9.5399999999999991</v>
      </c>
      <c r="F3382" s="116">
        <v>78.989999999999995</v>
      </c>
      <c r="G3382" s="100">
        <f t="shared" si="52"/>
        <v>9</v>
      </c>
    </row>
    <row r="3383" spans="1:7" ht="30" x14ac:dyDescent="0.2">
      <c r="A3383" s="113" t="s">
        <v>6624</v>
      </c>
      <c r="B3383" s="114" t="s">
        <v>6625</v>
      </c>
      <c r="C3383" s="115" t="s">
        <v>97</v>
      </c>
      <c r="D3383" s="116">
        <v>12.97</v>
      </c>
      <c r="E3383" s="116">
        <v>9.5399999999999991</v>
      </c>
      <c r="F3383" s="116">
        <v>22.51</v>
      </c>
      <c r="G3383" s="100">
        <f t="shared" si="52"/>
        <v>9</v>
      </c>
    </row>
    <row r="3384" spans="1:7" ht="30" x14ac:dyDescent="0.2">
      <c r="A3384" s="113" t="s">
        <v>6626</v>
      </c>
      <c r="B3384" s="114" t="s">
        <v>6627</v>
      </c>
      <c r="C3384" s="115" t="s">
        <v>97</v>
      </c>
      <c r="D3384" s="116">
        <v>34.51</v>
      </c>
      <c r="E3384" s="116">
        <v>9.5399999999999991</v>
      </c>
      <c r="F3384" s="116">
        <v>44.05</v>
      </c>
      <c r="G3384" s="100">
        <f t="shared" si="52"/>
        <v>9</v>
      </c>
    </row>
    <row r="3385" spans="1:7" ht="30" x14ac:dyDescent="0.2">
      <c r="A3385" s="113" t="s">
        <v>6628</v>
      </c>
      <c r="B3385" s="114" t="s">
        <v>6629</v>
      </c>
      <c r="C3385" s="115" t="s">
        <v>97</v>
      </c>
      <c r="D3385" s="116">
        <v>39.299999999999997</v>
      </c>
      <c r="E3385" s="116">
        <v>14.51</v>
      </c>
      <c r="F3385" s="116">
        <v>53.81</v>
      </c>
      <c r="G3385" s="100">
        <f t="shared" si="52"/>
        <v>9</v>
      </c>
    </row>
    <row r="3386" spans="1:7" x14ac:dyDescent="0.2">
      <c r="A3386" s="113" t="s">
        <v>6630</v>
      </c>
      <c r="B3386" s="114" t="s">
        <v>6631</v>
      </c>
      <c r="C3386" s="115" t="s">
        <v>393</v>
      </c>
      <c r="D3386" s="116">
        <v>90.24</v>
      </c>
      <c r="E3386" s="116">
        <v>4.1500000000000004</v>
      </c>
      <c r="F3386" s="116">
        <v>94.39</v>
      </c>
      <c r="G3386" s="100">
        <f t="shared" si="52"/>
        <v>9</v>
      </c>
    </row>
    <row r="3387" spans="1:7" ht="30" x14ac:dyDescent="0.2">
      <c r="A3387" s="113" t="s">
        <v>6632</v>
      </c>
      <c r="B3387" s="114" t="s">
        <v>6633</v>
      </c>
      <c r="C3387" s="115"/>
      <c r="D3387" s="116"/>
      <c r="E3387" s="116"/>
      <c r="F3387" s="116"/>
      <c r="G3387" s="100">
        <f t="shared" si="52"/>
        <v>2</v>
      </c>
    </row>
    <row r="3388" spans="1:7" x14ac:dyDescent="0.2">
      <c r="A3388" s="113" t="s">
        <v>6634</v>
      </c>
      <c r="B3388" s="114" t="s">
        <v>6635</v>
      </c>
      <c r="C3388" s="115"/>
      <c r="D3388" s="116"/>
      <c r="E3388" s="116"/>
      <c r="F3388" s="116"/>
      <c r="G3388" s="100">
        <f t="shared" si="52"/>
        <v>5</v>
      </c>
    </row>
    <row r="3389" spans="1:7" x14ac:dyDescent="0.2">
      <c r="A3389" s="113" t="s">
        <v>6636</v>
      </c>
      <c r="B3389" s="114" t="s">
        <v>6637</v>
      </c>
      <c r="C3389" s="115" t="s">
        <v>97</v>
      </c>
      <c r="D3389" s="116">
        <v>35.36</v>
      </c>
      <c r="E3389" s="116">
        <v>18.66</v>
      </c>
      <c r="F3389" s="116">
        <v>54.02</v>
      </c>
      <c r="G3389" s="100">
        <f t="shared" si="52"/>
        <v>9</v>
      </c>
    </row>
    <row r="3390" spans="1:7" x14ac:dyDescent="0.2">
      <c r="A3390" s="113" t="s">
        <v>6638</v>
      </c>
      <c r="B3390" s="114" t="s">
        <v>6639</v>
      </c>
      <c r="C3390" s="115" t="s">
        <v>97</v>
      </c>
      <c r="D3390" s="116">
        <v>45.68</v>
      </c>
      <c r="E3390" s="116">
        <v>24.88</v>
      </c>
      <c r="F3390" s="116">
        <v>70.56</v>
      </c>
      <c r="G3390" s="100">
        <f t="shared" si="52"/>
        <v>9</v>
      </c>
    </row>
    <row r="3391" spans="1:7" x14ac:dyDescent="0.2">
      <c r="A3391" s="113" t="s">
        <v>6640</v>
      </c>
      <c r="B3391" s="114" t="s">
        <v>6641</v>
      </c>
      <c r="C3391" s="115" t="s">
        <v>97</v>
      </c>
      <c r="D3391" s="116">
        <v>56.13</v>
      </c>
      <c r="E3391" s="116">
        <v>31.1</v>
      </c>
      <c r="F3391" s="116">
        <v>87.23</v>
      </c>
      <c r="G3391" s="100">
        <f t="shared" si="52"/>
        <v>9</v>
      </c>
    </row>
    <row r="3392" spans="1:7" x14ac:dyDescent="0.2">
      <c r="A3392" s="113" t="s">
        <v>6642</v>
      </c>
      <c r="B3392" s="114" t="s">
        <v>6643</v>
      </c>
      <c r="C3392" s="115" t="s">
        <v>97</v>
      </c>
      <c r="D3392" s="116">
        <v>80.61</v>
      </c>
      <c r="E3392" s="116">
        <v>37.32</v>
      </c>
      <c r="F3392" s="116">
        <v>117.93</v>
      </c>
      <c r="G3392" s="100">
        <f t="shared" si="52"/>
        <v>9</v>
      </c>
    </row>
    <row r="3393" spans="1:7" x14ac:dyDescent="0.2">
      <c r="A3393" s="113" t="s">
        <v>6644</v>
      </c>
      <c r="B3393" s="114" t="s">
        <v>6645</v>
      </c>
      <c r="C3393" s="115" t="s">
        <v>97</v>
      </c>
      <c r="D3393" s="116">
        <v>94.37</v>
      </c>
      <c r="E3393" s="116">
        <v>41.47</v>
      </c>
      <c r="F3393" s="116">
        <v>135.84</v>
      </c>
      <c r="G3393" s="100">
        <f t="shared" si="52"/>
        <v>9</v>
      </c>
    </row>
    <row r="3394" spans="1:7" x14ac:dyDescent="0.2">
      <c r="A3394" s="113" t="s">
        <v>6646</v>
      </c>
      <c r="B3394" s="114" t="s">
        <v>6647</v>
      </c>
      <c r="C3394" s="115" t="s">
        <v>97</v>
      </c>
      <c r="D3394" s="116">
        <v>139.99</v>
      </c>
      <c r="E3394" s="116">
        <v>51.84</v>
      </c>
      <c r="F3394" s="116">
        <v>191.83</v>
      </c>
      <c r="G3394" s="100">
        <f t="shared" si="52"/>
        <v>9</v>
      </c>
    </row>
    <row r="3395" spans="1:7" x14ac:dyDescent="0.2">
      <c r="A3395" s="113" t="s">
        <v>6648</v>
      </c>
      <c r="B3395" s="114" t="s">
        <v>6649</v>
      </c>
      <c r="C3395" s="115" t="s">
        <v>97</v>
      </c>
      <c r="D3395" s="116">
        <v>328.01</v>
      </c>
      <c r="E3395" s="116">
        <v>62.21</v>
      </c>
      <c r="F3395" s="116">
        <v>390.22</v>
      </c>
      <c r="G3395" s="100">
        <f t="shared" si="52"/>
        <v>9</v>
      </c>
    </row>
    <row r="3396" spans="1:7" x14ac:dyDescent="0.2">
      <c r="A3396" s="113" t="s">
        <v>6650</v>
      </c>
      <c r="B3396" s="114" t="s">
        <v>6651</v>
      </c>
      <c r="C3396" s="115" t="s">
        <v>97</v>
      </c>
      <c r="D3396" s="116">
        <v>503.78</v>
      </c>
      <c r="E3396" s="116">
        <v>82.94</v>
      </c>
      <c r="F3396" s="116">
        <v>586.72</v>
      </c>
      <c r="G3396" s="100">
        <f t="shared" si="52"/>
        <v>9</v>
      </c>
    </row>
    <row r="3397" spans="1:7" x14ac:dyDescent="0.2">
      <c r="A3397" s="113" t="s">
        <v>6652</v>
      </c>
      <c r="B3397" s="114" t="s">
        <v>6653</v>
      </c>
      <c r="C3397" s="115" t="s">
        <v>97</v>
      </c>
      <c r="D3397" s="116">
        <v>850.77</v>
      </c>
      <c r="E3397" s="116">
        <v>124.41</v>
      </c>
      <c r="F3397" s="116">
        <v>975.18</v>
      </c>
      <c r="G3397" s="100">
        <f t="shared" si="52"/>
        <v>9</v>
      </c>
    </row>
    <row r="3398" spans="1:7" x14ac:dyDescent="0.2">
      <c r="A3398" s="113" t="s">
        <v>6654</v>
      </c>
      <c r="B3398" s="114" t="s">
        <v>6655</v>
      </c>
      <c r="C3398" s="115" t="s">
        <v>97</v>
      </c>
      <c r="D3398" s="116">
        <v>62.59</v>
      </c>
      <c r="E3398" s="116">
        <v>24.88</v>
      </c>
      <c r="F3398" s="116">
        <v>87.47</v>
      </c>
      <c r="G3398" s="100">
        <f t="shared" si="52"/>
        <v>9</v>
      </c>
    </row>
    <row r="3399" spans="1:7" ht="30" x14ac:dyDescent="0.2">
      <c r="A3399" s="113" t="s">
        <v>6656</v>
      </c>
      <c r="B3399" s="114" t="s">
        <v>6657</v>
      </c>
      <c r="C3399" s="115" t="s">
        <v>97</v>
      </c>
      <c r="D3399" s="116">
        <v>23.2</v>
      </c>
      <c r="E3399" s="116">
        <v>18.66</v>
      </c>
      <c r="F3399" s="116">
        <v>41.86</v>
      </c>
      <c r="G3399" s="100">
        <f t="shared" si="52"/>
        <v>9</v>
      </c>
    </row>
    <row r="3400" spans="1:7" ht="30" x14ac:dyDescent="0.2">
      <c r="A3400" s="113" t="s">
        <v>6658</v>
      </c>
      <c r="B3400" s="114" t="s">
        <v>6659</v>
      </c>
      <c r="C3400" s="115" t="s">
        <v>97</v>
      </c>
      <c r="D3400" s="116">
        <v>53.82</v>
      </c>
      <c r="E3400" s="116">
        <v>18.66</v>
      </c>
      <c r="F3400" s="116">
        <v>72.48</v>
      </c>
      <c r="G3400" s="100">
        <f t="shared" si="52"/>
        <v>9</v>
      </c>
    </row>
    <row r="3401" spans="1:7" ht="30" x14ac:dyDescent="0.2">
      <c r="A3401" s="113" t="s">
        <v>6660</v>
      </c>
      <c r="B3401" s="114" t="s">
        <v>6661</v>
      </c>
      <c r="C3401" s="115" t="s">
        <v>97</v>
      </c>
      <c r="D3401" s="116">
        <v>57.95</v>
      </c>
      <c r="E3401" s="116">
        <v>18.66</v>
      </c>
      <c r="F3401" s="116">
        <v>76.61</v>
      </c>
      <c r="G3401" s="100">
        <f t="shared" si="52"/>
        <v>9</v>
      </c>
    </row>
    <row r="3402" spans="1:7" ht="30" x14ac:dyDescent="0.2">
      <c r="A3402" s="113" t="s">
        <v>6662</v>
      </c>
      <c r="B3402" s="114" t="s">
        <v>6663</v>
      </c>
      <c r="C3402" s="115" t="s">
        <v>97</v>
      </c>
      <c r="D3402" s="116">
        <v>93.64</v>
      </c>
      <c r="E3402" s="116">
        <v>20.74</v>
      </c>
      <c r="F3402" s="116">
        <v>114.38</v>
      </c>
      <c r="G3402" s="100">
        <f t="shared" ref="G3402:G3465" si="53">LEN(A3402)</f>
        <v>9</v>
      </c>
    </row>
    <row r="3403" spans="1:7" ht="30" x14ac:dyDescent="0.2">
      <c r="A3403" s="113" t="s">
        <v>6664</v>
      </c>
      <c r="B3403" s="114" t="s">
        <v>6665</v>
      </c>
      <c r="C3403" s="115" t="s">
        <v>97</v>
      </c>
      <c r="D3403" s="116">
        <v>194.9</v>
      </c>
      <c r="E3403" s="116">
        <v>18.66</v>
      </c>
      <c r="F3403" s="116">
        <v>213.56</v>
      </c>
      <c r="G3403" s="100">
        <f t="shared" si="53"/>
        <v>9</v>
      </c>
    </row>
    <row r="3404" spans="1:7" ht="30" x14ac:dyDescent="0.2">
      <c r="A3404" s="113" t="s">
        <v>6666</v>
      </c>
      <c r="B3404" s="114" t="s">
        <v>6667</v>
      </c>
      <c r="C3404" s="115" t="s">
        <v>97</v>
      </c>
      <c r="D3404" s="116">
        <v>1130.46</v>
      </c>
      <c r="E3404" s="116">
        <v>41.47</v>
      </c>
      <c r="F3404" s="116">
        <v>1171.93</v>
      </c>
      <c r="G3404" s="100">
        <f t="shared" si="53"/>
        <v>9</v>
      </c>
    </row>
    <row r="3405" spans="1:7" x14ac:dyDescent="0.2">
      <c r="A3405" s="113" t="s">
        <v>6668</v>
      </c>
      <c r="B3405" s="114" t="s">
        <v>6669</v>
      </c>
      <c r="C3405" s="115"/>
      <c r="D3405" s="116"/>
      <c r="E3405" s="116"/>
      <c r="F3405" s="116"/>
      <c r="G3405" s="100">
        <f t="shared" si="53"/>
        <v>5</v>
      </c>
    </row>
    <row r="3406" spans="1:7" ht="30" x14ac:dyDescent="0.2">
      <c r="A3406" s="113" t="s">
        <v>6670</v>
      </c>
      <c r="B3406" s="114" t="s">
        <v>6671</v>
      </c>
      <c r="C3406" s="115" t="s">
        <v>97</v>
      </c>
      <c r="D3406" s="116">
        <v>91.04</v>
      </c>
      <c r="E3406" s="116">
        <v>18.66</v>
      </c>
      <c r="F3406" s="116">
        <v>109.7</v>
      </c>
      <c r="G3406" s="100">
        <f t="shared" si="53"/>
        <v>9</v>
      </c>
    </row>
    <row r="3407" spans="1:7" ht="30" x14ac:dyDescent="0.2">
      <c r="A3407" s="113" t="s">
        <v>6672</v>
      </c>
      <c r="B3407" s="114" t="s">
        <v>6673</v>
      </c>
      <c r="C3407" s="115" t="s">
        <v>97</v>
      </c>
      <c r="D3407" s="116">
        <v>93.62</v>
      </c>
      <c r="E3407" s="116">
        <v>18.66</v>
      </c>
      <c r="F3407" s="116">
        <v>112.28</v>
      </c>
      <c r="G3407" s="100">
        <f t="shared" si="53"/>
        <v>9</v>
      </c>
    </row>
    <row r="3408" spans="1:7" ht="30" x14ac:dyDescent="0.2">
      <c r="A3408" s="113" t="s">
        <v>6674</v>
      </c>
      <c r="B3408" s="114" t="s">
        <v>6675</v>
      </c>
      <c r="C3408" s="115" t="s">
        <v>97</v>
      </c>
      <c r="D3408" s="116">
        <v>107.63</v>
      </c>
      <c r="E3408" s="116">
        <v>18.66</v>
      </c>
      <c r="F3408" s="116">
        <v>126.29</v>
      </c>
      <c r="G3408" s="100">
        <f t="shared" si="53"/>
        <v>9</v>
      </c>
    </row>
    <row r="3409" spans="1:7" ht="30" x14ac:dyDescent="0.2">
      <c r="A3409" s="113" t="s">
        <v>6676</v>
      </c>
      <c r="B3409" s="114" t="s">
        <v>6677</v>
      </c>
      <c r="C3409" s="115" t="s">
        <v>97</v>
      </c>
      <c r="D3409" s="116">
        <v>137.94999999999999</v>
      </c>
      <c r="E3409" s="116">
        <v>18.66</v>
      </c>
      <c r="F3409" s="116">
        <v>156.61000000000001</v>
      </c>
      <c r="G3409" s="100">
        <f t="shared" si="53"/>
        <v>9</v>
      </c>
    </row>
    <row r="3410" spans="1:7" ht="30" x14ac:dyDescent="0.2">
      <c r="A3410" s="113" t="s">
        <v>6678</v>
      </c>
      <c r="B3410" s="114" t="s">
        <v>6679</v>
      </c>
      <c r="C3410" s="115" t="s">
        <v>97</v>
      </c>
      <c r="D3410" s="116">
        <v>130.47</v>
      </c>
      <c r="E3410" s="116">
        <v>18.66</v>
      </c>
      <c r="F3410" s="116">
        <v>149.13</v>
      </c>
      <c r="G3410" s="100">
        <f t="shared" si="53"/>
        <v>9</v>
      </c>
    </row>
    <row r="3411" spans="1:7" ht="30" x14ac:dyDescent="0.2">
      <c r="A3411" s="113" t="s">
        <v>6680</v>
      </c>
      <c r="B3411" s="114" t="s">
        <v>6681</v>
      </c>
      <c r="C3411" s="115" t="s">
        <v>97</v>
      </c>
      <c r="D3411" s="116">
        <v>83.93</v>
      </c>
      <c r="E3411" s="116">
        <v>18.66</v>
      </c>
      <c r="F3411" s="116">
        <v>102.59</v>
      </c>
      <c r="G3411" s="100">
        <f t="shared" si="53"/>
        <v>9</v>
      </c>
    </row>
    <row r="3412" spans="1:7" ht="30" x14ac:dyDescent="0.2">
      <c r="A3412" s="113" t="s">
        <v>6682</v>
      </c>
      <c r="B3412" s="114" t="s">
        <v>6683</v>
      </c>
      <c r="C3412" s="115" t="s">
        <v>97</v>
      </c>
      <c r="D3412" s="116">
        <v>80.61</v>
      </c>
      <c r="E3412" s="116">
        <v>18.66</v>
      </c>
      <c r="F3412" s="116">
        <v>99.27</v>
      </c>
      <c r="G3412" s="100">
        <f t="shared" si="53"/>
        <v>9</v>
      </c>
    </row>
    <row r="3413" spans="1:7" ht="30" x14ac:dyDescent="0.2">
      <c r="A3413" s="113" t="s">
        <v>6684</v>
      </c>
      <c r="B3413" s="114" t="s">
        <v>6685</v>
      </c>
      <c r="C3413" s="115" t="s">
        <v>97</v>
      </c>
      <c r="D3413" s="116">
        <v>69.8</v>
      </c>
      <c r="E3413" s="116">
        <v>18.66</v>
      </c>
      <c r="F3413" s="116">
        <v>88.46</v>
      </c>
      <c r="G3413" s="100">
        <f t="shared" si="53"/>
        <v>9</v>
      </c>
    </row>
    <row r="3414" spans="1:7" ht="30" x14ac:dyDescent="0.2">
      <c r="A3414" s="113" t="s">
        <v>6686</v>
      </c>
      <c r="B3414" s="114" t="s">
        <v>6687</v>
      </c>
      <c r="C3414" s="115" t="s">
        <v>97</v>
      </c>
      <c r="D3414" s="116">
        <v>64.5</v>
      </c>
      <c r="E3414" s="116">
        <v>18.66</v>
      </c>
      <c r="F3414" s="116">
        <v>83.16</v>
      </c>
      <c r="G3414" s="100">
        <f t="shared" si="53"/>
        <v>9</v>
      </c>
    </row>
    <row r="3415" spans="1:7" x14ac:dyDescent="0.2">
      <c r="A3415" s="113" t="s">
        <v>6688</v>
      </c>
      <c r="B3415" s="114" t="s">
        <v>6689</v>
      </c>
      <c r="C3415" s="115"/>
      <c r="D3415" s="116"/>
      <c r="E3415" s="116"/>
      <c r="F3415" s="116"/>
      <c r="G3415" s="100">
        <f t="shared" si="53"/>
        <v>5</v>
      </c>
    </row>
    <row r="3416" spans="1:7" ht="30" x14ac:dyDescent="0.2">
      <c r="A3416" s="113" t="s">
        <v>6690</v>
      </c>
      <c r="B3416" s="114" t="s">
        <v>6691</v>
      </c>
      <c r="C3416" s="115" t="s">
        <v>97</v>
      </c>
      <c r="D3416" s="116">
        <v>336.78</v>
      </c>
      <c r="E3416" s="116">
        <v>62.21</v>
      </c>
      <c r="F3416" s="116">
        <v>398.99</v>
      </c>
      <c r="G3416" s="100">
        <f t="shared" si="53"/>
        <v>9</v>
      </c>
    </row>
    <row r="3417" spans="1:7" x14ac:dyDescent="0.2">
      <c r="A3417" s="113" t="s">
        <v>6692</v>
      </c>
      <c r="B3417" s="114" t="s">
        <v>6693</v>
      </c>
      <c r="C3417" s="115" t="s">
        <v>97</v>
      </c>
      <c r="D3417" s="116">
        <v>269.75</v>
      </c>
      <c r="E3417" s="116">
        <v>62.21</v>
      </c>
      <c r="F3417" s="116">
        <v>331.96</v>
      </c>
      <c r="G3417" s="100">
        <f t="shared" si="53"/>
        <v>9</v>
      </c>
    </row>
    <row r="3418" spans="1:7" x14ac:dyDescent="0.2">
      <c r="A3418" s="113" t="s">
        <v>6694</v>
      </c>
      <c r="B3418" s="114" t="s">
        <v>6695</v>
      </c>
      <c r="C3418" s="115" t="s">
        <v>97</v>
      </c>
      <c r="D3418" s="116">
        <v>270.41000000000003</v>
      </c>
      <c r="E3418" s="116">
        <v>62.21</v>
      </c>
      <c r="F3418" s="116">
        <v>332.62</v>
      </c>
      <c r="G3418" s="100">
        <f t="shared" si="53"/>
        <v>9</v>
      </c>
    </row>
    <row r="3419" spans="1:7" x14ac:dyDescent="0.2">
      <c r="A3419" s="113" t="s">
        <v>6696</v>
      </c>
      <c r="B3419" s="114" t="s">
        <v>6697</v>
      </c>
      <c r="C3419" s="115" t="s">
        <v>97</v>
      </c>
      <c r="D3419" s="116">
        <v>374.22</v>
      </c>
      <c r="E3419" s="116">
        <v>62.21</v>
      </c>
      <c r="F3419" s="116">
        <v>436.43</v>
      </c>
      <c r="G3419" s="100">
        <f t="shared" si="53"/>
        <v>9</v>
      </c>
    </row>
    <row r="3420" spans="1:7" ht="30" x14ac:dyDescent="0.2">
      <c r="A3420" s="113" t="s">
        <v>6698</v>
      </c>
      <c r="B3420" s="114" t="s">
        <v>6699</v>
      </c>
      <c r="C3420" s="115" t="s">
        <v>97</v>
      </c>
      <c r="D3420" s="116">
        <v>817.66</v>
      </c>
      <c r="E3420" s="116">
        <v>62.21</v>
      </c>
      <c r="F3420" s="116">
        <v>879.87</v>
      </c>
      <c r="G3420" s="100">
        <f t="shared" si="53"/>
        <v>9</v>
      </c>
    </row>
    <row r="3421" spans="1:7" x14ac:dyDescent="0.2">
      <c r="A3421" s="113" t="s">
        <v>6700</v>
      </c>
      <c r="B3421" s="114" t="s">
        <v>6701</v>
      </c>
      <c r="C3421" s="115" t="s">
        <v>97</v>
      </c>
      <c r="D3421" s="116">
        <v>433.94</v>
      </c>
      <c r="E3421" s="116">
        <v>24.88</v>
      </c>
      <c r="F3421" s="116">
        <v>458.82</v>
      </c>
      <c r="G3421" s="100">
        <f t="shared" si="53"/>
        <v>9</v>
      </c>
    </row>
    <row r="3422" spans="1:7" x14ac:dyDescent="0.2">
      <c r="A3422" s="113" t="s">
        <v>6702</v>
      </c>
      <c r="B3422" s="114" t="s">
        <v>6703</v>
      </c>
      <c r="C3422" s="115" t="s">
        <v>97</v>
      </c>
      <c r="D3422" s="116">
        <v>309.35000000000002</v>
      </c>
      <c r="E3422" s="116">
        <v>24.88</v>
      </c>
      <c r="F3422" s="116">
        <v>334.23</v>
      </c>
      <c r="G3422" s="100">
        <f t="shared" si="53"/>
        <v>9</v>
      </c>
    </row>
    <row r="3423" spans="1:7" x14ac:dyDescent="0.2">
      <c r="A3423" s="113" t="s">
        <v>6704</v>
      </c>
      <c r="B3423" s="114" t="s">
        <v>6705</v>
      </c>
      <c r="C3423" s="115" t="s">
        <v>97</v>
      </c>
      <c r="D3423" s="116">
        <v>784.45</v>
      </c>
      <c r="E3423" s="116">
        <v>62.21</v>
      </c>
      <c r="F3423" s="116">
        <v>846.66</v>
      </c>
      <c r="G3423" s="100">
        <f t="shared" si="53"/>
        <v>9</v>
      </c>
    </row>
    <row r="3424" spans="1:7" ht="30" x14ac:dyDescent="0.2">
      <c r="A3424" s="113" t="s">
        <v>6706</v>
      </c>
      <c r="B3424" s="114" t="s">
        <v>6707</v>
      </c>
      <c r="C3424" s="115" t="s">
        <v>97</v>
      </c>
      <c r="D3424" s="116">
        <v>429</v>
      </c>
      <c r="E3424" s="116">
        <v>18.66</v>
      </c>
      <c r="F3424" s="116">
        <v>447.66</v>
      </c>
      <c r="G3424" s="100">
        <f t="shared" si="53"/>
        <v>9</v>
      </c>
    </row>
    <row r="3425" spans="1:7" ht="30" x14ac:dyDescent="0.2">
      <c r="A3425" s="113" t="s">
        <v>6708</v>
      </c>
      <c r="B3425" s="114" t="s">
        <v>6709</v>
      </c>
      <c r="C3425" s="115" t="s">
        <v>97</v>
      </c>
      <c r="D3425" s="116">
        <v>324.04000000000002</v>
      </c>
      <c r="E3425" s="116">
        <v>62.21</v>
      </c>
      <c r="F3425" s="116">
        <v>386.25</v>
      </c>
      <c r="G3425" s="100">
        <f t="shared" si="53"/>
        <v>9</v>
      </c>
    </row>
    <row r="3426" spans="1:7" x14ac:dyDescent="0.2">
      <c r="A3426" s="113" t="s">
        <v>6710</v>
      </c>
      <c r="B3426" s="114" t="s">
        <v>6711</v>
      </c>
      <c r="C3426" s="115"/>
      <c r="D3426" s="116"/>
      <c r="E3426" s="116"/>
      <c r="F3426" s="116"/>
      <c r="G3426" s="100">
        <f t="shared" si="53"/>
        <v>5</v>
      </c>
    </row>
    <row r="3427" spans="1:7" x14ac:dyDescent="0.2">
      <c r="A3427" s="113" t="s">
        <v>6712</v>
      </c>
      <c r="B3427" s="114" t="s">
        <v>6713</v>
      </c>
      <c r="C3427" s="115" t="s">
        <v>97</v>
      </c>
      <c r="D3427" s="116">
        <v>94.27</v>
      </c>
      <c r="E3427" s="116">
        <v>18.66</v>
      </c>
      <c r="F3427" s="116">
        <v>112.93</v>
      </c>
      <c r="G3427" s="100">
        <f t="shared" si="53"/>
        <v>9</v>
      </c>
    </row>
    <row r="3428" spans="1:7" x14ac:dyDescent="0.2">
      <c r="A3428" s="113" t="s">
        <v>6714</v>
      </c>
      <c r="B3428" s="114" t="s">
        <v>6715</v>
      </c>
      <c r="C3428" s="115" t="s">
        <v>97</v>
      </c>
      <c r="D3428" s="116">
        <v>113.93</v>
      </c>
      <c r="E3428" s="116">
        <v>18.66</v>
      </c>
      <c r="F3428" s="116">
        <v>132.59</v>
      </c>
      <c r="G3428" s="100">
        <f t="shared" si="53"/>
        <v>9</v>
      </c>
    </row>
    <row r="3429" spans="1:7" x14ac:dyDescent="0.2">
      <c r="A3429" s="113" t="s">
        <v>6716</v>
      </c>
      <c r="B3429" s="114" t="s">
        <v>6717</v>
      </c>
      <c r="C3429" s="115" t="s">
        <v>97</v>
      </c>
      <c r="D3429" s="116">
        <v>162.33000000000001</v>
      </c>
      <c r="E3429" s="116">
        <v>18.66</v>
      </c>
      <c r="F3429" s="116">
        <v>180.99</v>
      </c>
      <c r="G3429" s="100">
        <f t="shared" si="53"/>
        <v>9</v>
      </c>
    </row>
    <row r="3430" spans="1:7" x14ac:dyDescent="0.2">
      <c r="A3430" s="113" t="s">
        <v>6718</v>
      </c>
      <c r="B3430" s="114" t="s">
        <v>6719</v>
      </c>
      <c r="C3430" s="115" t="s">
        <v>97</v>
      </c>
      <c r="D3430" s="116">
        <v>189.96</v>
      </c>
      <c r="E3430" s="116">
        <v>18.66</v>
      </c>
      <c r="F3430" s="116">
        <v>208.62</v>
      </c>
      <c r="G3430" s="100">
        <f t="shared" si="53"/>
        <v>9</v>
      </c>
    </row>
    <row r="3431" spans="1:7" x14ac:dyDescent="0.2">
      <c r="A3431" s="113" t="s">
        <v>6720</v>
      </c>
      <c r="B3431" s="114" t="s">
        <v>6721</v>
      </c>
      <c r="C3431" s="115" t="s">
        <v>97</v>
      </c>
      <c r="D3431" s="116">
        <v>258.42</v>
      </c>
      <c r="E3431" s="116">
        <v>18.66</v>
      </c>
      <c r="F3431" s="116">
        <v>277.08</v>
      </c>
      <c r="G3431" s="100">
        <f t="shared" si="53"/>
        <v>9</v>
      </c>
    </row>
    <row r="3432" spans="1:7" x14ac:dyDescent="0.2">
      <c r="A3432" s="113" t="s">
        <v>6722</v>
      </c>
      <c r="B3432" s="114" t="s">
        <v>6723</v>
      </c>
      <c r="C3432" s="115" t="s">
        <v>97</v>
      </c>
      <c r="D3432" s="116">
        <v>442.73</v>
      </c>
      <c r="E3432" s="116">
        <v>18.66</v>
      </c>
      <c r="F3432" s="116">
        <v>461.39</v>
      </c>
      <c r="G3432" s="100">
        <f t="shared" si="53"/>
        <v>9</v>
      </c>
    </row>
    <row r="3433" spans="1:7" x14ac:dyDescent="0.2">
      <c r="A3433" s="113" t="s">
        <v>6724</v>
      </c>
      <c r="B3433" s="114" t="s">
        <v>6725</v>
      </c>
      <c r="C3433" s="115" t="s">
        <v>97</v>
      </c>
      <c r="D3433" s="116">
        <v>535.85</v>
      </c>
      <c r="E3433" s="116">
        <v>18.66</v>
      </c>
      <c r="F3433" s="116">
        <v>554.51</v>
      </c>
      <c r="G3433" s="100">
        <f t="shared" si="53"/>
        <v>9</v>
      </c>
    </row>
    <row r="3434" spans="1:7" x14ac:dyDescent="0.2">
      <c r="A3434" s="113" t="s">
        <v>6726</v>
      </c>
      <c r="B3434" s="114" t="s">
        <v>6727</v>
      </c>
      <c r="C3434" s="115" t="s">
        <v>97</v>
      </c>
      <c r="D3434" s="116">
        <v>926.53</v>
      </c>
      <c r="E3434" s="116">
        <v>24.88</v>
      </c>
      <c r="F3434" s="116">
        <v>951.41</v>
      </c>
      <c r="G3434" s="100">
        <f t="shared" si="53"/>
        <v>9</v>
      </c>
    </row>
    <row r="3435" spans="1:7" x14ac:dyDescent="0.2">
      <c r="A3435" s="113" t="s">
        <v>6728</v>
      </c>
      <c r="B3435" s="114" t="s">
        <v>6729</v>
      </c>
      <c r="C3435" s="115" t="s">
        <v>97</v>
      </c>
      <c r="D3435" s="116">
        <v>77.680000000000007</v>
      </c>
      <c r="E3435" s="116">
        <v>18.66</v>
      </c>
      <c r="F3435" s="116">
        <v>96.34</v>
      </c>
      <c r="G3435" s="100">
        <f t="shared" si="53"/>
        <v>9</v>
      </c>
    </row>
    <row r="3436" spans="1:7" x14ac:dyDescent="0.2">
      <c r="A3436" s="113" t="s">
        <v>6730</v>
      </c>
      <c r="B3436" s="114" t="s">
        <v>6731</v>
      </c>
      <c r="C3436" s="115" t="s">
        <v>97</v>
      </c>
      <c r="D3436" s="116">
        <v>107.26</v>
      </c>
      <c r="E3436" s="116">
        <v>18.66</v>
      </c>
      <c r="F3436" s="116">
        <v>125.92</v>
      </c>
      <c r="G3436" s="100">
        <f t="shared" si="53"/>
        <v>9</v>
      </c>
    </row>
    <row r="3437" spans="1:7" x14ac:dyDescent="0.2">
      <c r="A3437" s="113" t="s">
        <v>6732</v>
      </c>
      <c r="B3437" s="114" t="s">
        <v>6733</v>
      </c>
      <c r="C3437" s="115" t="s">
        <v>97</v>
      </c>
      <c r="D3437" s="116">
        <v>134.34</v>
      </c>
      <c r="E3437" s="116">
        <v>18.66</v>
      </c>
      <c r="F3437" s="116">
        <v>153</v>
      </c>
      <c r="G3437" s="100">
        <f t="shared" si="53"/>
        <v>9</v>
      </c>
    </row>
    <row r="3438" spans="1:7" x14ac:dyDescent="0.2">
      <c r="A3438" s="113" t="s">
        <v>6734</v>
      </c>
      <c r="B3438" s="114" t="s">
        <v>6735</v>
      </c>
      <c r="C3438" s="115" t="s">
        <v>97</v>
      </c>
      <c r="D3438" s="116">
        <v>189.59</v>
      </c>
      <c r="E3438" s="116">
        <v>18.66</v>
      </c>
      <c r="F3438" s="116">
        <v>208.25</v>
      </c>
      <c r="G3438" s="100">
        <f t="shared" si="53"/>
        <v>9</v>
      </c>
    </row>
    <row r="3439" spans="1:7" x14ac:dyDescent="0.2">
      <c r="A3439" s="113" t="s">
        <v>6736</v>
      </c>
      <c r="B3439" s="114" t="s">
        <v>6737</v>
      </c>
      <c r="C3439" s="115" t="s">
        <v>97</v>
      </c>
      <c r="D3439" s="116">
        <v>312.95</v>
      </c>
      <c r="E3439" s="116">
        <v>18.66</v>
      </c>
      <c r="F3439" s="116">
        <v>331.61</v>
      </c>
      <c r="G3439" s="100">
        <f t="shared" si="53"/>
        <v>9</v>
      </c>
    </row>
    <row r="3440" spans="1:7" x14ac:dyDescent="0.2">
      <c r="A3440" s="113" t="s">
        <v>6738</v>
      </c>
      <c r="B3440" s="114" t="s">
        <v>6739</v>
      </c>
      <c r="C3440" s="115" t="s">
        <v>97</v>
      </c>
      <c r="D3440" s="116">
        <v>463.58</v>
      </c>
      <c r="E3440" s="116">
        <v>18.66</v>
      </c>
      <c r="F3440" s="116">
        <v>482.24</v>
      </c>
      <c r="G3440" s="100">
        <f t="shared" si="53"/>
        <v>9</v>
      </c>
    </row>
    <row r="3441" spans="1:7" x14ac:dyDescent="0.2">
      <c r="A3441" s="113" t="s">
        <v>6740</v>
      </c>
      <c r="B3441" s="114" t="s">
        <v>6741</v>
      </c>
      <c r="C3441" s="115" t="s">
        <v>97</v>
      </c>
      <c r="D3441" s="116">
        <v>798.4</v>
      </c>
      <c r="E3441" s="116">
        <v>24.88</v>
      </c>
      <c r="F3441" s="116">
        <v>823.28</v>
      </c>
      <c r="G3441" s="100">
        <f t="shared" si="53"/>
        <v>9</v>
      </c>
    </row>
    <row r="3442" spans="1:7" x14ac:dyDescent="0.2">
      <c r="A3442" s="113" t="s">
        <v>6742</v>
      </c>
      <c r="B3442" s="114" t="s">
        <v>6743</v>
      </c>
      <c r="C3442" s="115" t="s">
        <v>97</v>
      </c>
      <c r="D3442" s="116">
        <v>74.400000000000006</v>
      </c>
      <c r="E3442" s="116">
        <v>18.66</v>
      </c>
      <c r="F3442" s="116">
        <v>93.06</v>
      </c>
      <c r="G3442" s="100">
        <f t="shared" si="53"/>
        <v>9</v>
      </c>
    </row>
    <row r="3443" spans="1:7" x14ac:dyDescent="0.2">
      <c r="A3443" s="113" t="s">
        <v>6744</v>
      </c>
      <c r="B3443" s="114" t="s">
        <v>6745</v>
      </c>
      <c r="C3443" s="115" t="s">
        <v>97</v>
      </c>
      <c r="D3443" s="116">
        <v>104.46</v>
      </c>
      <c r="E3443" s="116">
        <v>18.66</v>
      </c>
      <c r="F3443" s="116">
        <v>123.12</v>
      </c>
      <c r="G3443" s="100">
        <f t="shared" si="53"/>
        <v>9</v>
      </c>
    </row>
    <row r="3444" spans="1:7" x14ac:dyDescent="0.2">
      <c r="A3444" s="113" t="s">
        <v>6746</v>
      </c>
      <c r="B3444" s="114" t="s">
        <v>6747</v>
      </c>
      <c r="C3444" s="115" t="s">
        <v>97</v>
      </c>
      <c r="D3444" s="116">
        <v>128.77000000000001</v>
      </c>
      <c r="E3444" s="116">
        <v>18.66</v>
      </c>
      <c r="F3444" s="116">
        <v>147.43</v>
      </c>
      <c r="G3444" s="100">
        <f t="shared" si="53"/>
        <v>9</v>
      </c>
    </row>
    <row r="3445" spans="1:7" x14ac:dyDescent="0.2">
      <c r="A3445" s="113" t="s">
        <v>6748</v>
      </c>
      <c r="B3445" s="114" t="s">
        <v>6749</v>
      </c>
      <c r="C3445" s="115" t="s">
        <v>97</v>
      </c>
      <c r="D3445" s="116">
        <v>174.7</v>
      </c>
      <c r="E3445" s="116">
        <v>18.66</v>
      </c>
      <c r="F3445" s="116">
        <v>193.36</v>
      </c>
      <c r="G3445" s="100">
        <f t="shared" si="53"/>
        <v>9</v>
      </c>
    </row>
    <row r="3446" spans="1:7" x14ac:dyDescent="0.2">
      <c r="A3446" s="113" t="s">
        <v>6750</v>
      </c>
      <c r="B3446" s="114" t="s">
        <v>6751</v>
      </c>
      <c r="C3446" s="115" t="s">
        <v>97</v>
      </c>
      <c r="D3446" s="116">
        <v>281.23</v>
      </c>
      <c r="E3446" s="116">
        <v>18.66</v>
      </c>
      <c r="F3446" s="116">
        <v>299.89</v>
      </c>
      <c r="G3446" s="100">
        <f t="shared" si="53"/>
        <v>9</v>
      </c>
    </row>
    <row r="3447" spans="1:7" ht="30" x14ac:dyDescent="0.2">
      <c r="A3447" s="113" t="s">
        <v>6752</v>
      </c>
      <c r="B3447" s="114" t="s">
        <v>6753</v>
      </c>
      <c r="C3447" s="115" t="s">
        <v>97</v>
      </c>
      <c r="D3447" s="116">
        <v>5823.3</v>
      </c>
      <c r="E3447" s="116">
        <v>31.1</v>
      </c>
      <c r="F3447" s="116">
        <v>5854.4</v>
      </c>
      <c r="G3447" s="100">
        <f t="shared" si="53"/>
        <v>9</v>
      </c>
    </row>
    <row r="3448" spans="1:7" ht="30" x14ac:dyDescent="0.2">
      <c r="A3448" s="113" t="s">
        <v>6754</v>
      </c>
      <c r="B3448" s="114" t="s">
        <v>6755</v>
      </c>
      <c r="C3448" s="115" t="s">
        <v>97</v>
      </c>
      <c r="D3448" s="116">
        <v>159.93</v>
      </c>
      <c r="E3448" s="116">
        <v>18.66</v>
      </c>
      <c r="F3448" s="116">
        <v>178.59</v>
      </c>
      <c r="G3448" s="100">
        <f t="shared" si="53"/>
        <v>9</v>
      </c>
    </row>
    <row r="3449" spans="1:7" ht="30" x14ac:dyDescent="0.2">
      <c r="A3449" s="113" t="s">
        <v>6756</v>
      </c>
      <c r="B3449" s="114" t="s">
        <v>6757</v>
      </c>
      <c r="C3449" s="115" t="s">
        <v>97</v>
      </c>
      <c r="D3449" s="116">
        <v>429.42</v>
      </c>
      <c r="E3449" s="116">
        <v>18.66</v>
      </c>
      <c r="F3449" s="116">
        <v>448.08</v>
      </c>
      <c r="G3449" s="100">
        <f t="shared" si="53"/>
        <v>9</v>
      </c>
    </row>
    <row r="3450" spans="1:7" x14ac:dyDescent="0.2">
      <c r="A3450" s="113" t="s">
        <v>6758</v>
      </c>
      <c r="B3450" s="114" t="s">
        <v>6759</v>
      </c>
      <c r="C3450" s="115" t="s">
        <v>97</v>
      </c>
      <c r="D3450" s="116">
        <v>418.29</v>
      </c>
      <c r="E3450" s="116">
        <v>18.66</v>
      </c>
      <c r="F3450" s="116">
        <v>436.95</v>
      </c>
      <c r="G3450" s="100">
        <f t="shared" si="53"/>
        <v>9</v>
      </c>
    </row>
    <row r="3451" spans="1:7" x14ac:dyDescent="0.2">
      <c r="A3451" s="113" t="s">
        <v>6760</v>
      </c>
      <c r="B3451" s="114" t="s">
        <v>6761</v>
      </c>
      <c r="C3451" s="115" t="s">
        <v>97</v>
      </c>
      <c r="D3451" s="116">
        <v>818.07</v>
      </c>
      <c r="E3451" s="116">
        <v>24.88</v>
      </c>
      <c r="F3451" s="116">
        <v>842.95</v>
      </c>
      <c r="G3451" s="100">
        <f t="shared" si="53"/>
        <v>9</v>
      </c>
    </row>
    <row r="3452" spans="1:7" x14ac:dyDescent="0.2">
      <c r="A3452" s="113" t="s">
        <v>6762</v>
      </c>
      <c r="B3452" s="114" t="s">
        <v>6763</v>
      </c>
      <c r="C3452" s="115" t="s">
        <v>97</v>
      </c>
      <c r="D3452" s="116">
        <v>333.91</v>
      </c>
      <c r="E3452" s="116">
        <v>18.66</v>
      </c>
      <c r="F3452" s="116">
        <v>352.57</v>
      </c>
      <c r="G3452" s="100">
        <f t="shared" si="53"/>
        <v>9</v>
      </c>
    </row>
    <row r="3453" spans="1:7" ht="30" x14ac:dyDescent="0.2">
      <c r="A3453" s="113" t="s">
        <v>6764</v>
      </c>
      <c r="B3453" s="114" t="s">
        <v>6765</v>
      </c>
      <c r="C3453" s="115" t="s">
        <v>97</v>
      </c>
      <c r="D3453" s="116">
        <v>125.92</v>
      </c>
      <c r="E3453" s="116">
        <v>10.37</v>
      </c>
      <c r="F3453" s="116">
        <v>136.29</v>
      </c>
      <c r="G3453" s="100">
        <f t="shared" si="53"/>
        <v>9</v>
      </c>
    </row>
    <row r="3454" spans="1:7" ht="30" x14ac:dyDescent="0.2">
      <c r="A3454" s="113" t="s">
        <v>6766</v>
      </c>
      <c r="B3454" s="114" t="s">
        <v>6767</v>
      </c>
      <c r="C3454" s="115" t="s">
        <v>97</v>
      </c>
      <c r="D3454" s="116">
        <v>4972.21</v>
      </c>
      <c r="E3454" s="116">
        <v>24.88</v>
      </c>
      <c r="F3454" s="116">
        <v>4997.09</v>
      </c>
      <c r="G3454" s="100">
        <f t="shared" si="53"/>
        <v>9</v>
      </c>
    </row>
    <row r="3455" spans="1:7" ht="30" x14ac:dyDescent="0.2">
      <c r="A3455" s="113" t="s">
        <v>6768</v>
      </c>
      <c r="B3455" s="114" t="s">
        <v>6769</v>
      </c>
      <c r="C3455" s="115" t="s">
        <v>97</v>
      </c>
      <c r="D3455" s="116">
        <v>1924.55</v>
      </c>
      <c r="E3455" s="116">
        <v>24.88</v>
      </c>
      <c r="F3455" s="116">
        <v>1949.43</v>
      </c>
      <c r="G3455" s="100">
        <f t="shared" si="53"/>
        <v>9</v>
      </c>
    </row>
    <row r="3456" spans="1:7" ht="30" x14ac:dyDescent="0.2">
      <c r="A3456" s="113" t="s">
        <v>6770</v>
      </c>
      <c r="B3456" s="114" t="s">
        <v>6771</v>
      </c>
      <c r="C3456" s="115" t="s">
        <v>97</v>
      </c>
      <c r="D3456" s="116">
        <v>355.32</v>
      </c>
      <c r="E3456" s="116">
        <v>18.66</v>
      </c>
      <c r="F3456" s="116">
        <v>373.98</v>
      </c>
      <c r="G3456" s="100">
        <f t="shared" si="53"/>
        <v>9</v>
      </c>
    </row>
    <row r="3457" spans="1:7" ht="30" x14ac:dyDescent="0.2">
      <c r="A3457" s="113" t="s">
        <v>6772</v>
      </c>
      <c r="B3457" s="114" t="s">
        <v>6773</v>
      </c>
      <c r="C3457" s="115" t="s">
        <v>97</v>
      </c>
      <c r="D3457" s="116">
        <v>179.75</v>
      </c>
      <c r="E3457" s="116">
        <v>18.66</v>
      </c>
      <c r="F3457" s="116">
        <v>198.41</v>
      </c>
      <c r="G3457" s="100">
        <f t="shared" si="53"/>
        <v>9</v>
      </c>
    </row>
    <row r="3458" spans="1:7" ht="30" x14ac:dyDescent="0.2">
      <c r="A3458" s="113" t="s">
        <v>6774</v>
      </c>
      <c r="B3458" s="114" t="s">
        <v>6775</v>
      </c>
      <c r="C3458" s="115" t="s">
        <v>97</v>
      </c>
      <c r="D3458" s="116">
        <v>236.84</v>
      </c>
      <c r="E3458" s="116">
        <v>18.66</v>
      </c>
      <c r="F3458" s="116">
        <v>255.5</v>
      </c>
      <c r="G3458" s="100">
        <f t="shared" si="53"/>
        <v>9</v>
      </c>
    </row>
    <row r="3459" spans="1:7" ht="30" x14ac:dyDescent="0.2">
      <c r="A3459" s="113" t="s">
        <v>6776</v>
      </c>
      <c r="B3459" s="114" t="s">
        <v>6777</v>
      </c>
      <c r="C3459" s="115" t="s">
        <v>97</v>
      </c>
      <c r="D3459" s="116">
        <v>478.23</v>
      </c>
      <c r="E3459" s="116">
        <v>18.66</v>
      </c>
      <c r="F3459" s="116">
        <v>496.89</v>
      </c>
      <c r="G3459" s="100">
        <f t="shared" si="53"/>
        <v>9</v>
      </c>
    </row>
    <row r="3460" spans="1:7" ht="30" x14ac:dyDescent="0.2">
      <c r="A3460" s="113" t="s">
        <v>6778</v>
      </c>
      <c r="B3460" s="114" t="s">
        <v>6779</v>
      </c>
      <c r="C3460" s="115" t="s">
        <v>97</v>
      </c>
      <c r="D3460" s="116">
        <v>606.95000000000005</v>
      </c>
      <c r="E3460" s="116">
        <v>18.66</v>
      </c>
      <c r="F3460" s="116">
        <v>625.61</v>
      </c>
      <c r="G3460" s="100">
        <f t="shared" si="53"/>
        <v>9</v>
      </c>
    </row>
    <row r="3461" spans="1:7" ht="30" x14ac:dyDescent="0.2">
      <c r="A3461" s="113" t="s">
        <v>6780</v>
      </c>
      <c r="B3461" s="114" t="s">
        <v>6781</v>
      </c>
      <c r="C3461" s="115" t="s">
        <v>97</v>
      </c>
      <c r="D3461" s="116">
        <v>953.39</v>
      </c>
      <c r="E3461" s="116">
        <v>18.66</v>
      </c>
      <c r="F3461" s="116">
        <v>972.05</v>
      </c>
      <c r="G3461" s="100">
        <f t="shared" si="53"/>
        <v>9</v>
      </c>
    </row>
    <row r="3462" spans="1:7" ht="30" x14ac:dyDescent="0.2">
      <c r="A3462" s="113" t="s">
        <v>6782</v>
      </c>
      <c r="B3462" s="114" t="s">
        <v>6783</v>
      </c>
      <c r="C3462" s="115" t="s">
        <v>97</v>
      </c>
      <c r="D3462" s="116">
        <v>2184.8000000000002</v>
      </c>
      <c r="E3462" s="116">
        <v>24.88</v>
      </c>
      <c r="F3462" s="116">
        <v>2209.6799999999998</v>
      </c>
      <c r="G3462" s="100">
        <f t="shared" si="53"/>
        <v>9</v>
      </c>
    </row>
    <row r="3463" spans="1:7" ht="30" x14ac:dyDescent="0.2">
      <c r="A3463" s="113" t="s">
        <v>6784</v>
      </c>
      <c r="B3463" s="114" t="s">
        <v>6785</v>
      </c>
      <c r="C3463" s="115" t="s">
        <v>97</v>
      </c>
      <c r="D3463" s="116">
        <v>5065.57</v>
      </c>
      <c r="E3463" s="116">
        <v>24.88</v>
      </c>
      <c r="F3463" s="116">
        <v>5090.45</v>
      </c>
      <c r="G3463" s="100">
        <f t="shared" si="53"/>
        <v>9</v>
      </c>
    </row>
    <row r="3464" spans="1:7" ht="30" x14ac:dyDescent="0.2">
      <c r="A3464" s="113" t="s">
        <v>6786</v>
      </c>
      <c r="B3464" s="114" t="s">
        <v>6787</v>
      </c>
      <c r="C3464" s="115" t="s">
        <v>97</v>
      </c>
      <c r="D3464" s="116">
        <v>63.05</v>
      </c>
      <c r="E3464" s="116">
        <v>12.44</v>
      </c>
      <c r="F3464" s="116">
        <v>75.489999999999995</v>
      </c>
      <c r="G3464" s="100">
        <f t="shared" si="53"/>
        <v>9</v>
      </c>
    </row>
    <row r="3465" spans="1:7" ht="30" x14ac:dyDescent="0.2">
      <c r="A3465" s="113" t="s">
        <v>6788</v>
      </c>
      <c r="B3465" s="114" t="s">
        <v>6789</v>
      </c>
      <c r="C3465" s="115" t="s">
        <v>97</v>
      </c>
      <c r="D3465" s="116">
        <v>74.13</v>
      </c>
      <c r="E3465" s="116">
        <v>18.66</v>
      </c>
      <c r="F3465" s="116">
        <v>92.79</v>
      </c>
      <c r="G3465" s="100">
        <f t="shared" si="53"/>
        <v>9</v>
      </c>
    </row>
    <row r="3466" spans="1:7" ht="30" x14ac:dyDescent="0.2">
      <c r="A3466" s="113" t="s">
        <v>6790</v>
      </c>
      <c r="B3466" s="114" t="s">
        <v>6791</v>
      </c>
      <c r="C3466" s="115" t="s">
        <v>97</v>
      </c>
      <c r="D3466" s="116">
        <v>91.94</v>
      </c>
      <c r="E3466" s="116">
        <v>16.59</v>
      </c>
      <c r="F3466" s="116">
        <v>108.53</v>
      </c>
      <c r="G3466" s="100">
        <f t="shared" ref="G3466:G3529" si="54">LEN(A3466)</f>
        <v>9</v>
      </c>
    </row>
    <row r="3467" spans="1:7" ht="30" x14ac:dyDescent="0.2">
      <c r="A3467" s="113" t="s">
        <v>6792</v>
      </c>
      <c r="B3467" s="114" t="s">
        <v>6793</v>
      </c>
      <c r="C3467" s="115" t="s">
        <v>97</v>
      </c>
      <c r="D3467" s="116">
        <v>104.9</v>
      </c>
      <c r="E3467" s="116">
        <v>18.66</v>
      </c>
      <c r="F3467" s="116">
        <v>123.56</v>
      </c>
      <c r="G3467" s="100">
        <f t="shared" si="54"/>
        <v>9</v>
      </c>
    </row>
    <row r="3468" spans="1:7" ht="30" x14ac:dyDescent="0.2">
      <c r="A3468" s="113" t="s">
        <v>6794</v>
      </c>
      <c r="B3468" s="114" t="s">
        <v>6795</v>
      </c>
      <c r="C3468" s="115" t="s">
        <v>97</v>
      </c>
      <c r="D3468" s="116">
        <v>420.17</v>
      </c>
      <c r="E3468" s="116">
        <v>18.66</v>
      </c>
      <c r="F3468" s="116">
        <v>438.83</v>
      </c>
      <c r="G3468" s="100">
        <f t="shared" si="54"/>
        <v>9</v>
      </c>
    </row>
    <row r="3469" spans="1:7" ht="30" x14ac:dyDescent="0.2">
      <c r="A3469" s="113" t="s">
        <v>6796</v>
      </c>
      <c r="B3469" s="114" t="s">
        <v>6797</v>
      </c>
      <c r="C3469" s="115" t="s">
        <v>97</v>
      </c>
      <c r="D3469" s="116">
        <v>599.26</v>
      </c>
      <c r="E3469" s="116">
        <v>18.66</v>
      </c>
      <c r="F3469" s="116">
        <v>617.91999999999996</v>
      </c>
      <c r="G3469" s="100">
        <f t="shared" si="54"/>
        <v>9</v>
      </c>
    </row>
    <row r="3470" spans="1:7" ht="45" x14ac:dyDescent="0.2">
      <c r="A3470" s="113" t="s">
        <v>6798</v>
      </c>
      <c r="B3470" s="114" t="s">
        <v>6799</v>
      </c>
      <c r="C3470" s="115" t="s">
        <v>97</v>
      </c>
      <c r="D3470" s="116">
        <v>4735.67</v>
      </c>
      <c r="E3470" s="116">
        <v>82.94</v>
      </c>
      <c r="F3470" s="116">
        <v>4818.6099999999997</v>
      </c>
      <c r="G3470" s="100">
        <f t="shared" si="54"/>
        <v>9</v>
      </c>
    </row>
    <row r="3471" spans="1:7" ht="45" x14ac:dyDescent="0.2">
      <c r="A3471" s="113" t="s">
        <v>6800</v>
      </c>
      <c r="B3471" s="114" t="s">
        <v>6801</v>
      </c>
      <c r="C3471" s="115" t="s">
        <v>97</v>
      </c>
      <c r="D3471" s="116">
        <v>5646.31</v>
      </c>
      <c r="E3471" s="116">
        <v>82.94</v>
      </c>
      <c r="F3471" s="116">
        <v>5729.25</v>
      </c>
      <c r="G3471" s="100">
        <f t="shared" si="54"/>
        <v>9</v>
      </c>
    </row>
    <row r="3472" spans="1:7" x14ac:dyDescent="0.2">
      <c r="A3472" s="113" t="s">
        <v>6802</v>
      </c>
      <c r="B3472" s="114" t="s">
        <v>6803</v>
      </c>
      <c r="C3472" s="115" t="s">
        <v>97</v>
      </c>
      <c r="D3472" s="116">
        <v>453.75</v>
      </c>
      <c r="E3472" s="116">
        <v>41.47</v>
      </c>
      <c r="F3472" s="116">
        <v>495.22</v>
      </c>
      <c r="G3472" s="100">
        <f t="shared" si="54"/>
        <v>9</v>
      </c>
    </row>
    <row r="3473" spans="1:7" x14ac:dyDescent="0.2">
      <c r="A3473" s="113" t="s">
        <v>6804</v>
      </c>
      <c r="B3473" s="114" t="s">
        <v>6805</v>
      </c>
      <c r="C3473" s="115"/>
      <c r="D3473" s="116"/>
      <c r="E3473" s="116"/>
      <c r="F3473" s="116"/>
      <c r="G3473" s="100">
        <f t="shared" si="54"/>
        <v>5</v>
      </c>
    </row>
    <row r="3474" spans="1:7" ht="30" x14ac:dyDescent="0.2">
      <c r="A3474" s="113" t="s">
        <v>6806</v>
      </c>
      <c r="B3474" s="114" t="s">
        <v>6807</v>
      </c>
      <c r="C3474" s="115" t="s">
        <v>97</v>
      </c>
      <c r="D3474" s="116">
        <v>1254.6300000000001</v>
      </c>
      <c r="E3474" s="116">
        <v>51.84</v>
      </c>
      <c r="F3474" s="116">
        <v>1306.47</v>
      </c>
      <c r="G3474" s="100">
        <f t="shared" si="54"/>
        <v>9</v>
      </c>
    </row>
    <row r="3475" spans="1:7" ht="30" x14ac:dyDescent="0.2">
      <c r="A3475" s="113" t="s">
        <v>6808</v>
      </c>
      <c r="B3475" s="114" t="s">
        <v>6809</v>
      </c>
      <c r="C3475" s="115" t="s">
        <v>97</v>
      </c>
      <c r="D3475" s="116">
        <v>1711.12</v>
      </c>
      <c r="E3475" s="116">
        <v>145.15</v>
      </c>
      <c r="F3475" s="116">
        <v>1856.27</v>
      </c>
      <c r="G3475" s="100">
        <f t="shared" si="54"/>
        <v>9</v>
      </c>
    </row>
    <row r="3476" spans="1:7" ht="30" x14ac:dyDescent="0.2">
      <c r="A3476" s="113" t="s">
        <v>6810</v>
      </c>
      <c r="B3476" s="114" t="s">
        <v>6811</v>
      </c>
      <c r="C3476" s="115" t="s">
        <v>97</v>
      </c>
      <c r="D3476" s="116">
        <v>2725.93</v>
      </c>
      <c r="E3476" s="116">
        <v>145.15</v>
      </c>
      <c r="F3476" s="116">
        <v>2871.08</v>
      </c>
      <c r="G3476" s="100">
        <f t="shared" si="54"/>
        <v>9</v>
      </c>
    </row>
    <row r="3477" spans="1:7" x14ac:dyDescent="0.2">
      <c r="A3477" s="113" t="s">
        <v>6812</v>
      </c>
      <c r="B3477" s="114" t="s">
        <v>6813</v>
      </c>
      <c r="C3477" s="115" t="s">
        <v>97</v>
      </c>
      <c r="D3477" s="116">
        <v>1238.79</v>
      </c>
      <c r="E3477" s="116">
        <v>145.15</v>
      </c>
      <c r="F3477" s="116">
        <v>1383.94</v>
      </c>
      <c r="G3477" s="100">
        <f t="shared" si="54"/>
        <v>9</v>
      </c>
    </row>
    <row r="3478" spans="1:7" ht="30" x14ac:dyDescent="0.2">
      <c r="A3478" s="113" t="s">
        <v>6814</v>
      </c>
      <c r="B3478" s="114" t="s">
        <v>6815</v>
      </c>
      <c r="C3478" s="115" t="s">
        <v>97</v>
      </c>
      <c r="D3478" s="116">
        <v>2789</v>
      </c>
      <c r="E3478" s="116">
        <v>145.15</v>
      </c>
      <c r="F3478" s="116">
        <v>2934.15</v>
      </c>
      <c r="G3478" s="100">
        <f t="shared" si="54"/>
        <v>9</v>
      </c>
    </row>
    <row r="3479" spans="1:7" x14ac:dyDescent="0.2">
      <c r="A3479" s="113" t="s">
        <v>6816</v>
      </c>
      <c r="B3479" s="114" t="s">
        <v>6817</v>
      </c>
      <c r="C3479" s="115" t="s">
        <v>97</v>
      </c>
      <c r="D3479" s="116">
        <v>1642.89</v>
      </c>
      <c r="E3479" s="116">
        <v>82.94</v>
      </c>
      <c r="F3479" s="116">
        <v>1725.83</v>
      </c>
      <c r="G3479" s="100">
        <f t="shared" si="54"/>
        <v>9</v>
      </c>
    </row>
    <row r="3480" spans="1:7" x14ac:dyDescent="0.2">
      <c r="A3480" s="113" t="s">
        <v>6818</v>
      </c>
      <c r="B3480" s="114" t="s">
        <v>6819</v>
      </c>
      <c r="C3480" s="115" t="s">
        <v>97</v>
      </c>
      <c r="D3480" s="116">
        <v>2980.57</v>
      </c>
      <c r="E3480" s="116">
        <v>82.94</v>
      </c>
      <c r="F3480" s="116">
        <v>3063.51</v>
      </c>
      <c r="G3480" s="100">
        <f t="shared" si="54"/>
        <v>9</v>
      </c>
    </row>
    <row r="3481" spans="1:7" ht="30" x14ac:dyDescent="0.2">
      <c r="A3481" s="113" t="s">
        <v>6820</v>
      </c>
      <c r="B3481" s="114" t="s">
        <v>6821</v>
      </c>
      <c r="C3481" s="115" t="s">
        <v>97</v>
      </c>
      <c r="D3481" s="116">
        <v>964.34</v>
      </c>
      <c r="E3481" s="116">
        <v>82.94</v>
      </c>
      <c r="F3481" s="116">
        <v>1047.28</v>
      </c>
      <c r="G3481" s="100">
        <f t="shared" si="54"/>
        <v>9</v>
      </c>
    </row>
    <row r="3482" spans="1:7" x14ac:dyDescent="0.2">
      <c r="A3482" s="113" t="s">
        <v>6822</v>
      </c>
      <c r="B3482" s="114" t="s">
        <v>6823</v>
      </c>
      <c r="C3482" s="115" t="s">
        <v>97</v>
      </c>
      <c r="D3482" s="116">
        <v>697</v>
      </c>
      <c r="E3482" s="116">
        <v>82.94</v>
      </c>
      <c r="F3482" s="116">
        <v>779.94</v>
      </c>
      <c r="G3482" s="100">
        <f t="shared" si="54"/>
        <v>9</v>
      </c>
    </row>
    <row r="3483" spans="1:7" ht="30" x14ac:dyDescent="0.2">
      <c r="A3483" s="113" t="s">
        <v>6824</v>
      </c>
      <c r="B3483" s="114" t="s">
        <v>6825</v>
      </c>
      <c r="C3483" s="115" t="s">
        <v>97</v>
      </c>
      <c r="D3483" s="116">
        <v>6836.74</v>
      </c>
      <c r="E3483" s="116">
        <v>51.84</v>
      </c>
      <c r="F3483" s="116">
        <v>6888.58</v>
      </c>
      <c r="G3483" s="100">
        <f t="shared" si="54"/>
        <v>9</v>
      </c>
    </row>
    <row r="3484" spans="1:7" ht="30" x14ac:dyDescent="0.2">
      <c r="A3484" s="113" t="s">
        <v>6826</v>
      </c>
      <c r="B3484" s="114" t="s">
        <v>6827</v>
      </c>
      <c r="C3484" s="115" t="s">
        <v>97</v>
      </c>
      <c r="D3484" s="116">
        <v>3315.36</v>
      </c>
      <c r="E3484" s="116">
        <v>24.88</v>
      </c>
      <c r="F3484" s="116">
        <v>3340.24</v>
      </c>
      <c r="G3484" s="100">
        <f t="shared" si="54"/>
        <v>9</v>
      </c>
    </row>
    <row r="3485" spans="1:7" x14ac:dyDescent="0.2">
      <c r="A3485" s="113" t="s">
        <v>6828</v>
      </c>
      <c r="B3485" s="114" t="s">
        <v>6829</v>
      </c>
      <c r="C3485" s="115" t="s">
        <v>97</v>
      </c>
      <c r="D3485" s="116">
        <v>977.78</v>
      </c>
      <c r="E3485" s="116">
        <v>82.94</v>
      </c>
      <c r="F3485" s="116">
        <v>1060.72</v>
      </c>
      <c r="G3485" s="100">
        <f t="shared" si="54"/>
        <v>9</v>
      </c>
    </row>
    <row r="3486" spans="1:7" ht="30" x14ac:dyDescent="0.2">
      <c r="A3486" s="113" t="s">
        <v>6830</v>
      </c>
      <c r="B3486" s="114" t="s">
        <v>6831</v>
      </c>
      <c r="C3486" s="115" t="s">
        <v>97</v>
      </c>
      <c r="D3486" s="116">
        <v>1123.55</v>
      </c>
      <c r="E3486" s="116">
        <v>31.1</v>
      </c>
      <c r="F3486" s="116">
        <v>1154.6500000000001</v>
      </c>
      <c r="G3486" s="100">
        <f t="shared" si="54"/>
        <v>9</v>
      </c>
    </row>
    <row r="3487" spans="1:7" ht="30" x14ac:dyDescent="0.2">
      <c r="A3487" s="113" t="s">
        <v>6832</v>
      </c>
      <c r="B3487" s="114" t="s">
        <v>6833</v>
      </c>
      <c r="C3487" s="115" t="s">
        <v>97</v>
      </c>
      <c r="D3487" s="116">
        <v>8838.02</v>
      </c>
      <c r="E3487" s="116">
        <v>124.41</v>
      </c>
      <c r="F3487" s="116">
        <v>8962.43</v>
      </c>
      <c r="G3487" s="100">
        <f t="shared" si="54"/>
        <v>9</v>
      </c>
    </row>
    <row r="3488" spans="1:7" ht="30" x14ac:dyDescent="0.2">
      <c r="A3488" s="113" t="s">
        <v>6834</v>
      </c>
      <c r="B3488" s="114" t="s">
        <v>6835</v>
      </c>
      <c r="C3488" s="115" t="s">
        <v>97</v>
      </c>
      <c r="D3488" s="116">
        <v>1983.97</v>
      </c>
      <c r="E3488" s="116">
        <v>82.94</v>
      </c>
      <c r="F3488" s="116">
        <v>2066.91</v>
      </c>
      <c r="G3488" s="100">
        <f t="shared" si="54"/>
        <v>9</v>
      </c>
    </row>
    <row r="3489" spans="1:7" ht="30" x14ac:dyDescent="0.2">
      <c r="A3489" s="113" t="s">
        <v>6836</v>
      </c>
      <c r="B3489" s="114" t="s">
        <v>6837</v>
      </c>
      <c r="C3489" s="115" t="s">
        <v>97</v>
      </c>
      <c r="D3489" s="116">
        <v>3018.29</v>
      </c>
      <c r="E3489" s="116">
        <v>82.94</v>
      </c>
      <c r="F3489" s="116">
        <v>3101.23</v>
      </c>
      <c r="G3489" s="100">
        <f t="shared" si="54"/>
        <v>9</v>
      </c>
    </row>
    <row r="3490" spans="1:7" ht="30" x14ac:dyDescent="0.2">
      <c r="A3490" s="113" t="s">
        <v>6838</v>
      </c>
      <c r="B3490" s="114" t="s">
        <v>6839</v>
      </c>
      <c r="C3490" s="115" t="s">
        <v>97</v>
      </c>
      <c r="D3490" s="116">
        <v>1993.21</v>
      </c>
      <c r="E3490" s="116">
        <v>82.94</v>
      </c>
      <c r="F3490" s="116">
        <v>2076.15</v>
      </c>
      <c r="G3490" s="100">
        <f t="shared" si="54"/>
        <v>9</v>
      </c>
    </row>
    <row r="3491" spans="1:7" x14ac:dyDescent="0.2">
      <c r="A3491" s="113" t="s">
        <v>6840</v>
      </c>
      <c r="B3491" s="114" t="s">
        <v>6841</v>
      </c>
      <c r="C3491" s="115"/>
      <c r="D3491" s="116"/>
      <c r="E3491" s="116"/>
      <c r="F3491" s="116"/>
      <c r="G3491" s="100">
        <f t="shared" si="54"/>
        <v>5</v>
      </c>
    </row>
    <row r="3492" spans="1:7" ht="45" x14ac:dyDescent="0.2">
      <c r="A3492" s="113" t="s">
        <v>6842</v>
      </c>
      <c r="B3492" s="114" t="s">
        <v>6843</v>
      </c>
      <c r="C3492" s="115" t="s">
        <v>97</v>
      </c>
      <c r="D3492" s="116">
        <v>84.85</v>
      </c>
      <c r="E3492" s="116">
        <v>18.66</v>
      </c>
      <c r="F3492" s="116">
        <v>103.51</v>
      </c>
      <c r="G3492" s="100">
        <f t="shared" si="54"/>
        <v>9</v>
      </c>
    </row>
    <row r="3493" spans="1:7" ht="45" x14ac:dyDescent="0.2">
      <c r="A3493" s="113" t="s">
        <v>6844</v>
      </c>
      <c r="B3493" s="114" t="s">
        <v>6845</v>
      </c>
      <c r="C3493" s="115" t="s">
        <v>97</v>
      </c>
      <c r="D3493" s="116">
        <v>124.85</v>
      </c>
      <c r="E3493" s="116">
        <v>24.88</v>
      </c>
      <c r="F3493" s="116">
        <v>149.72999999999999</v>
      </c>
      <c r="G3493" s="100">
        <f t="shared" si="54"/>
        <v>9</v>
      </c>
    </row>
    <row r="3494" spans="1:7" ht="30" x14ac:dyDescent="0.2">
      <c r="A3494" s="113" t="s">
        <v>6846</v>
      </c>
      <c r="B3494" s="114" t="s">
        <v>6847</v>
      </c>
      <c r="C3494" s="115" t="s">
        <v>97</v>
      </c>
      <c r="D3494" s="116">
        <v>145.34</v>
      </c>
      <c r="E3494" s="116">
        <v>31.1</v>
      </c>
      <c r="F3494" s="116">
        <v>176.44</v>
      </c>
      <c r="G3494" s="100">
        <f t="shared" si="54"/>
        <v>9</v>
      </c>
    </row>
    <row r="3495" spans="1:7" ht="45" x14ac:dyDescent="0.2">
      <c r="A3495" s="113" t="s">
        <v>6848</v>
      </c>
      <c r="B3495" s="114" t="s">
        <v>6849</v>
      </c>
      <c r="C3495" s="115" t="s">
        <v>97</v>
      </c>
      <c r="D3495" s="116">
        <v>218.45</v>
      </c>
      <c r="E3495" s="116">
        <v>33.18</v>
      </c>
      <c r="F3495" s="116">
        <v>251.63</v>
      </c>
      <c r="G3495" s="100">
        <f t="shared" si="54"/>
        <v>9</v>
      </c>
    </row>
    <row r="3496" spans="1:7" ht="45" x14ac:dyDescent="0.2">
      <c r="A3496" s="113" t="s">
        <v>6850</v>
      </c>
      <c r="B3496" s="114" t="s">
        <v>6851</v>
      </c>
      <c r="C3496" s="115" t="s">
        <v>97</v>
      </c>
      <c r="D3496" s="116">
        <v>502.49</v>
      </c>
      <c r="E3496" s="116">
        <v>51.84</v>
      </c>
      <c r="F3496" s="116">
        <v>554.33000000000004</v>
      </c>
      <c r="G3496" s="100">
        <f t="shared" si="54"/>
        <v>9</v>
      </c>
    </row>
    <row r="3497" spans="1:7" x14ac:dyDescent="0.2">
      <c r="A3497" s="113" t="s">
        <v>6852</v>
      </c>
      <c r="B3497" s="114" t="s">
        <v>6853</v>
      </c>
      <c r="C3497" s="115"/>
      <c r="D3497" s="116"/>
      <c r="E3497" s="116"/>
      <c r="F3497" s="116"/>
      <c r="G3497" s="100">
        <f t="shared" si="54"/>
        <v>5</v>
      </c>
    </row>
    <row r="3498" spans="1:7" ht="30" x14ac:dyDescent="0.2">
      <c r="A3498" s="113" t="s">
        <v>6854</v>
      </c>
      <c r="B3498" s="114" t="s">
        <v>6855</v>
      </c>
      <c r="C3498" s="115" t="s">
        <v>97</v>
      </c>
      <c r="D3498" s="116">
        <v>379.14</v>
      </c>
      <c r="E3498" s="116">
        <v>24.88</v>
      </c>
      <c r="F3498" s="116">
        <v>404.02</v>
      </c>
      <c r="G3498" s="100">
        <f t="shared" si="54"/>
        <v>9</v>
      </c>
    </row>
    <row r="3499" spans="1:7" ht="30" x14ac:dyDescent="0.2">
      <c r="A3499" s="113" t="s">
        <v>6856</v>
      </c>
      <c r="B3499" s="114" t="s">
        <v>6857</v>
      </c>
      <c r="C3499" s="115" t="s">
        <v>97</v>
      </c>
      <c r="D3499" s="116">
        <v>522.29</v>
      </c>
      <c r="E3499" s="116">
        <v>31.1</v>
      </c>
      <c r="F3499" s="116">
        <v>553.39</v>
      </c>
      <c r="G3499" s="100">
        <f t="shared" si="54"/>
        <v>9</v>
      </c>
    </row>
    <row r="3500" spans="1:7" ht="30" x14ac:dyDescent="0.2">
      <c r="A3500" s="113" t="s">
        <v>6858</v>
      </c>
      <c r="B3500" s="114" t="s">
        <v>6859</v>
      </c>
      <c r="C3500" s="115" t="s">
        <v>97</v>
      </c>
      <c r="D3500" s="116">
        <v>930.59</v>
      </c>
      <c r="E3500" s="116">
        <v>41.47</v>
      </c>
      <c r="F3500" s="116">
        <v>972.06</v>
      </c>
      <c r="G3500" s="100">
        <f t="shared" si="54"/>
        <v>9</v>
      </c>
    </row>
    <row r="3501" spans="1:7" ht="30" x14ac:dyDescent="0.2">
      <c r="A3501" s="113" t="s">
        <v>6860</v>
      </c>
      <c r="B3501" s="114" t="s">
        <v>6861</v>
      </c>
      <c r="C3501" s="115" t="s">
        <v>97</v>
      </c>
      <c r="D3501" s="116">
        <v>1314.9</v>
      </c>
      <c r="E3501" s="116">
        <v>51.84</v>
      </c>
      <c r="F3501" s="116">
        <v>1366.74</v>
      </c>
      <c r="G3501" s="100">
        <f t="shared" si="54"/>
        <v>9</v>
      </c>
    </row>
    <row r="3502" spans="1:7" x14ac:dyDescent="0.2">
      <c r="A3502" s="113" t="s">
        <v>6862</v>
      </c>
      <c r="B3502" s="114" t="s">
        <v>6863</v>
      </c>
      <c r="C3502" s="115"/>
      <c r="D3502" s="116"/>
      <c r="E3502" s="116"/>
      <c r="F3502" s="116"/>
      <c r="G3502" s="100">
        <f t="shared" si="54"/>
        <v>5</v>
      </c>
    </row>
    <row r="3503" spans="1:7" ht="45" x14ac:dyDescent="0.2">
      <c r="A3503" s="113" t="s">
        <v>6864</v>
      </c>
      <c r="B3503" s="114" t="s">
        <v>6865</v>
      </c>
      <c r="C3503" s="115" t="s">
        <v>97</v>
      </c>
      <c r="D3503" s="116">
        <v>710.36</v>
      </c>
      <c r="E3503" s="116">
        <v>18.66</v>
      </c>
      <c r="F3503" s="116">
        <v>729.02</v>
      </c>
      <c r="G3503" s="100">
        <f t="shared" si="54"/>
        <v>9</v>
      </c>
    </row>
    <row r="3504" spans="1:7" x14ac:dyDescent="0.2">
      <c r="A3504" s="113" t="s">
        <v>6866</v>
      </c>
      <c r="B3504" s="114" t="s">
        <v>6867</v>
      </c>
      <c r="C3504" s="115"/>
      <c r="D3504" s="116"/>
      <c r="E3504" s="116"/>
      <c r="F3504" s="116"/>
      <c r="G3504" s="100">
        <f t="shared" si="54"/>
        <v>5</v>
      </c>
    </row>
    <row r="3505" spans="1:7" ht="30" x14ac:dyDescent="0.2">
      <c r="A3505" s="113" t="s">
        <v>6868</v>
      </c>
      <c r="B3505" s="114" t="s">
        <v>6869</v>
      </c>
      <c r="C3505" s="115" t="s">
        <v>97</v>
      </c>
      <c r="D3505" s="116">
        <v>464.79</v>
      </c>
      <c r="E3505" s="116">
        <v>86.81</v>
      </c>
      <c r="F3505" s="116">
        <v>551.6</v>
      </c>
      <c r="G3505" s="100">
        <f t="shared" si="54"/>
        <v>9</v>
      </c>
    </row>
    <row r="3506" spans="1:7" ht="30" x14ac:dyDescent="0.2">
      <c r="A3506" s="113" t="s">
        <v>6870</v>
      </c>
      <c r="B3506" s="114" t="s">
        <v>6871</v>
      </c>
      <c r="C3506" s="115" t="s">
        <v>97</v>
      </c>
      <c r="D3506" s="116">
        <v>172.71</v>
      </c>
      <c r="E3506" s="116">
        <v>8.2899999999999991</v>
      </c>
      <c r="F3506" s="116">
        <v>181</v>
      </c>
      <c r="G3506" s="100">
        <f t="shared" si="54"/>
        <v>9</v>
      </c>
    </row>
    <row r="3507" spans="1:7" ht="30" x14ac:dyDescent="0.2">
      <c r="A3507" s="113" t="s">
        <v>6872</v>
      </c>
      <c r="B3507" s="114" t="s">
        <v>6873</v>
      </c>
      <c r="C3507" s="115" t="s">
        <v>97</v>
      </c>
      <c r="D3507" s="116">
        <v>187.36</v>
      </c>
      <c r="E3507" s="116">
        <v>20.74</v>
      </c>
      <c r="F3507" s="116">
        <v>208.1</v>
      </c>
      <c r="G3507" s="100">
        <f t="shared" si="54"/>
        <v>9</v>
      </c>
    </row>
    <row r="3508" spans="1:7" ht="45" x14ac:dyDescent="0.2">
      <c r="A3508" s="113" t="s">
        <v>6874</v>
      </c>
      <c r="B3508" s="114" t="s">
        <v>6875</v>
      </c>
      <c r="C3508" s="115" t="s">
        <v>97</v>
      </c>
      <c r="D3508" s="116">
        <v>7382.09</v>
      </c>
      <c r="E3508" s="116">
        <v>86.81</v>
      </c>
      <c r="F3508" s="116">
        <v>7468.9</v>
      </c>
      <c r="G3508" s="100">
        <f t="shared" si="54"/>
        <v>9</v>
      </c>
    </row>
    <row r="3509" spans="1:7" x14ac:dyDescent="0.2">
      <c r="A3509" s="113" t="s">
        <v>6876</v>
      </c>
      <c r="B3509" s="114" t="s">
        <v>6877</v>
      </c>
      <c r="C3509" s="115"/>
      <c r="D3509" s="116"/>
      <c r="E3509" s="116"/>
      <c r="F3509" s="116"/>
      <c r="G3509" s="100">
        <f t="shared" si="54"/>
        <v>5</v>
      </c>
    </row>
    <row r="3510" spans="1:7" ht="30" x14ac:dyDescent="0.2">
      <c r="A3510" s="113" t="s">
        <v>6878</v>
      </c>
      <c r="B3510" s="114" t="s">
        <v>6879</v>
      </c>
      <c r="C3510" s="115" t="s">
        <v>97</v>
      </c>
      <c r="D3510" s="116">
        <v>2830.06</v>
      </c>
      <c r="E3510" s="116">
        <v>143.57</v>
      </c>
      <c r="F3510" s="116">
        <v>2973.63</v>
      </c>
      <c r="G3510" s="100">
        <f t="shared" si="54"/>
        <v>9</v>
      </c>
    </row>
    <row r="3511" spans="1:7" ht="30" x14ac:dyDescent="0.2">
      <c r="A3511" s="113" t="s">
        <v>6880</v>
      </c>
      <c r="B3511" s="114" t="s">
        <v>6881</v>
      </c>
      <c r="C3511" s="115" t="s">
        <v>97</v>
      </c>
      <c r="D3511" s="116">
        <v>1010.02</v>
      </c>
      <c r="E3511" s="116">
        <v>143.57</v>
      </c>
      <c r="F3511" s="116">
        <v>1153.5899999999999</v>
      </c>
      <c r="G3511" s="100">
        <f t="shared" si="54"/>
        <v>9</v>
      </c>
    </row>
    <row r="3512" spans="1:7" ht="30" x14ac:dyDescent="0.2">
      <c r="A3512" s="113" t="s">
        <v>6882</v>
      </c>
      <c r="B3512" s="114" t="s">
        <v>6883</v>
      </c>
      <c r="C3512" s="115" t="s">
        <v>97</v>
      </c>
      <c r="D3512" s="116">
        <v>1224.07</v>
      </c>
      <c r="E3512" s="116">
        <v>51.84</v>
      </c>
      <c r="F3512" s="116">
        <v>1275.9100000000001</v>
      </c>
      <c r="G3512" s="100">
        <f t="shared" si="54"/>
        <v>9</v>
      </c>
    </row>
    <row r="3513" spans="1:7" ht="30" x14ac:dyDescent="0.2">
      <c r="A3513" s="113" t="s">
        <v>6884</v>
      </c>
      <c r="B3513" s="114" t="s">
        <v>6885</v>
      </c>
      <c r="C3513" s="115" t="s">
        <v>97</v>
      </c>
      <c r="D3513" s="116">
        <v>1622.36</v>
      </c>
      <c r="E3513" s="116">
        <v>93.31</v>
      </c>
      <c r="F3513" s="116">
        <v>1715.67</v>
      </c>
      <c r="G3513" s="100">
        <f t="shared" si="54"/>
        <v>9</v>
      </c>
    </row>
    <row r="3514" spans="1:7" ht="30" x14ac:dyDescent="0.2">
      <c r="A3514" s="113" t="s">
        <v>6886</v>
      </c>
      <c r="B3514" s="114" t="s">
        <v>6887</v>
      </c>
      <c r="C3514" s="115" t="s">
        <v>97</v>
      </c>
      <c r="D3514" s="116">
        <v>2394.89</v>
      </c>
      <c r="E3514" s="116">
        <v>93.31</v>
      </c>
      <c r="F3514" s="116">
        <v>2488.1999999999998</v>
      </c>
      <c r="G3514" s="100">
        <f t="shared" si="54"/>
        <v>9</v>
      </c>
    </row>
    <row r="3515" spans="1:7" ht="30" x14ac:dyDescent="0.2">
      <c r="A3515" s="113" t="s">
        <v>6888</v>
      </c>
      <c r="B3515" s="114" t="s">
        <v>6889</v>
      </c>
      <c r="C3515" s="115" t="s">
        <v>97</v>
      </c>
      <c r="D3515" s="116">
        <v>6211.13</v>
      </c>
      <c r="E3515" s="116">
        <v>143.57</v>
      </c>
      <c r="F3515" s="116">
        <v>6354.7</v>
      </c>
      <c r="G3515" s="100">
        <f t="shared" si="54"/>
        <v>9</v>
      </c>
    </row>
    <row r="3516" spans="1:7" ht="30" x14ac:dyDescent="0.2">
      <c r="A3516" s="113" t="s">
        <v>6890</v>
      </c>
      <c r="B3516" s="114" t="s">
        <v>6891</v>
      </c>
      <c r="C3516" s="115" t="s">
        <v>97</v>
      </c>
      <c r="D3516" s="116">
        <v>1095.82</v>
      </c>
      <c r="E3516" s="116">
        <v>143.57</v>
      </c>
      <c r="F3516" s="116">
        <v>1239.3900000000001</v>
      </c>
      <c r="G3516" s="100">
        <f t="shared" si="54"/>
        <v>9</v>
      </c>
    </row>
    <row r="3517" spans="1:7" ht="30" x14ac:dyDescent="0.2">
      <c r="A3517" s="113" t="s">
        <v>6892</v>
      </c>
      <c r="B3517" s="114" t="s">
        <v>6893</v>
      </c>
      <c r="C3517" s="115" t="s">
        <v>97</v>
      </c>
      <c r="D3517" s="116">
        <v>1745.98</v>
      </c>
      <c r="E3517" s="116">
        <v>143.57</v>
      </c>
      <c r="F3517" s="116">
        <v>1889.55</v>
      </c>
      <c r="G3517" s="100">
        <f t="shared" si="54"/>
        <v>9</v>
      </c>
    </row>
    <row r="3518" spans="1:7" x14ac:dyDescent="0.2">
      <c r="A3518" s="113" t="s">
        <v>6894</v>
      </c>
      <c r="B3518" s="114" t="s">
        <v>6895</v>
      </c>
      <c r="C3518" s="115" t="s">
        <v>97</v>
      </c>
      <c r="D3518" s="116">
        <v>859.27</v>
      </c>
      <c r="E3518" s="116">
        <v>12.44</v>
      </c>
      <c r="F3518" s="116">
        <v>871.71</v>
      </c>
      <c r="G3518" s="100">
        <f t="shared" si="54"/>
        <v>9</v>
      </c>
    </row>
    <row r="3519" spans="1:7" ht="30" x14ac:dyDescent="0.2">
      <c r="A3519" s="113" t="s">
        <v>6896</v>
      </c>
      <c r="B3519" s="114" t="s">
        <v>6897</v>
      </c>
      <c r="C3519" s="115" t="s">
        <v>97</v>
      </c>
      <c r="D3519" s="116">
        <v>2529.62</v>
      </c>
      <c r="E3519" s="116">
        <v>18.239999999999998</v>
      </c>
      <c r="F3519" s="116">
        <v>2547.86</v>
      </c>
      <c r="G3519" s="100">
        <f t="shared" si="54"/>
        <v>9</v>
      </c>
    </row>
    <row r="3520" spans="1:7" x14ac:dyDescent="0.2">
      <c r="A3520" s="113" t="s">
        <v>6898</v>
      </c>
      <c r="B3520" s="114" t="s">
        <v>6899</v>
      </c>
      <c r="C3520" s="115"/>
      <c r="D3520" s="116"/>
      <c r="E3520" s="116"/>
      <c r="F3520" s="116"/>
      <c r="G3520" s="100">
        <f t="shared" si="54"/>
        <v>5</v>
      </c>
    </row>
    <row r="3521" spans="1:7" x14ac:dyDescent="0.2">
      <c r="A3521" s="113" t="s">
        <v>6900</v>
      </c>
      <c r="B3521" s="114" t="s">
        <v>6901</v>
      </c>
      <c r="C3521" s="115" t="s">
        <v>97</v>
      </c>
      <c r="D3521" s="116">
        <v>12.89</v>
      </c>
      <c r="E3521" s="116">
        <v>18.66</v>
      </c>
      <c r="F3521" s="116">
        <v>31.55</v>
      </c>
      <c r="G3521" s="100">
        <f t="shared" si="54"/>
        <v>9</v>
      </c>
    </row>
    <row r="3522" spans="1:7" ht="30" x14ac:dyDescent="0.2">
      <c r="A3522" s="113" t="s">
        <v>6902</v>
      </c>
      <c r="B3522" s="114" t="s">
        <v>6903</v>
      </c>
      <c r="C3522" s="115" t="s">
        <v>97</v>
      </c>
      <c r="D3522" s="116">
        <v>41.97</v>
      </c>
      <c r="E3522" s="116">
        <v>18.66</v>
      </c>
      <c r="F3522" s="116">
        <v>60.63</v>
      </c>
      <c r="G3522" s="100">
        <f t="shared" si="54"/>
        <v>9</v>
      </c>
    </row>
    <row r="3523" spans="1:7" x14ac:dyDescent="0.2">
      <c r="A3523" s="113" t="s">
        <v>6904</v>
      </c>
      <c r="B3523" s="114" t="s">
        <v>6905</v>
      </c>
      <c r="C3523" s="115"/>
      <c r="D3523" s="116"/>
      <c r="E3523" s="116"/>
      <c r="F3523" s="116"/>
      <c r="G3523" s="100">
        <f t="shared" si="54"/>
        <v>5</v>
      </c>
    </row>
    <row r="3524" spans="1:7" x14ac:dyDescent="0.2">
      <c r="A3524" s="113" t="s">
        <v>6906</v>
      </c>
      <c r="B3524" s="114" t="s">
        <v>6907</v>
      </c>
      <c r="C3524" s="115" t="s">
        <v>97</v>
      </c>
      <c r="D3524" s="116">
        <v>109.79</v>
      </c>
      <c r="E3524" s="116">
        <v>6.22</v>
      </c>
      <c r="F3524" s="116">
        <v>116.01</v>
      </c>
      <c r="G3524" s="100">
        <f t="shared" si="54"/>
        <v>9</v>
      </c>
    </row>
    <row r="3525" spans="1:7" x14ac:dyDescent="0.2">
      <c r="A3525" s="113" t="s">
        <v>6908</v>
      </c>
      <c r="B3525" s="114" t="s">
        <v>6909</v>
      </c>
      <c r="C3525" s="115" t="s">
        <v>97</v>
      </c>
      <c r="D3525" s="116">
        <v>377.69</v>
      </c>
      <c r="E3525" s="116">
        <v>51.84</v>
      </c>
      <c r="F3525" s="116">
        <v>429.53</v>
      </c>
      <c r="G3525" s="100">
        <f t="shared" si="54"/>
        <v>9</v>
      </c>
    </row>
    <row r="3526" spans="1:7" ht="30" x14ac:dyDescent="0.2">
      <c r="A3526" s="113" t="s">
        <v>6910</v>
      </c>
      <c r="B3526" s="114" t="s">
        <v>6911</v>
      </c>
      <c r="C3526" s="115" t="s">
        <v>97</v>
      </c>
      <c r="D3526" s="116">
        <v>489.35</v>
      </c>
      <c r="E3526" s="116">
        <v>51.84</v>
      </c>
      <c r="F3526" s="116">
        <v>541.19000000000005</v>
      </c>
      <c r="G3526" s="100">
        <f t="shared" si="54"/>
        <v>9</v>
      </c>
    </row>
    <row r="3527" spans="1:7" ht="30" x14ac:dyDescent="0.2">
      <c r="A3527" s="113" t="s">
        <v>6912</v>
      </c>
      <c r="B3527" s="114" t="s">
        <v>6913</v>
      </c>
      <c r="C3527" s="115" t="s">
        <v>97</v>
      </c>
      <c r="D3527" s="116">
        <v>35.090000000000003</v>
      </c>
      <c r="E3527" s="116">
        <v>8.75</v>
      </c>
      <c r="F3527" s="116">
        <v>43.84</v>
      </c>
      <c r="G3527" s="100">
        <f t="shared" si="54"/>
        <v>9</v>
      </c>
    </row>
    <row r="3528" spans="1:7" ht="30" x14ac:dyDescent="0.2">
      <c r="A3528" s="113" t="s">
        <v>6914</v>
      </c>
      <c r="B3528" s="114" t="s">
        <v>6915</v>
      </c>
      <c r="C3528" s="115" t="s">
        <v>97</v>
      </c>
      <c r="D3528" s="116">
        <v>724.02</v>
      </c>
      <c r="E3528" s="116">
        <v>29.17</v>
      </c>
      <c r="F3528" s="116">
        <v>753.19</v>
      </c>
      <c r="G3528" s="100">
        <f t="shared" si="54"/>
        <v>9</v>
      </c>
    </row>
    <row r="3529" spans="1:7" ht="30" x14ac:dyDescent="0.2">
      <c r="A3529" s="113" t="s">
        <v>6916</v>
      </c>
      <c r="B3529" s="114" t="s">
        <v>6917</v>
      </c>
      <c r="C3529" s="115" t="s">
        <v>97</v>
      </c>
      <c r="D3529" s="116">
        <v>338.5</v>
      </c>
      <c r="E3529" s="116">
        <v>29.17</v>
      </c>
      <c r="F3529" s="116">
        <v>367.67</v>
      </c>
      <c r="G3529" s="100">
        <f t="shared" si="54"/>
        <v>9</v>
      </c>
    </row>
    <row r="3530" spans="1:7" ht="30" x14ac:dyDescent="0.2">
      <c r="A3530" s="113" t="s">
        <v>6918</v>
      </c>
      <c r="B3530" s="114" t="s">
        <v>6919</v>
      </c>
      <c r="C3530" s="115" t="s">
        <v>97</v>
      </c>
      <c r="D3530" s="116">
        <v>87.37</v>
      </c>
      <c r="E3530" s="116">
        <v>20.74</v>
      </c>
      <c r="F3530" s="116">
        <v>108.11</v>
      </c>
      <c r="G3530" s="100">
        <f t="shared" ref="G3530:G3593" si="55">LEN(A3530)</f>
        <v>9</v>
      </c>
    </row>
    <row r="3531" spans="1:7" ht="30" x14ac:dyDescent="0.2">
      <c r="A3531" s="113" t="s">
        <v>6920</v>
      </c>
      <c r="B3531" s="114" t="s">
        <v>28489</v>
      </c>
      <c r="C3531" s="115" t="s">
        <v>97</v>
      </c>
      <c r="D3531" s="116">
        <v>4261.33</v>
      </c>
      <c r="E3531" s="116">
        <v>124.41</v>
      </c>
      <c r="F3531" s="116">
        <v>4385.74</v>
      </c>
      <c r="G3531" s="100">
        <f t="shared" si="55"/>
        <v>9</v>
      </c>
    </row>
    <row r="3532" spans="1:7" x14ac:dyDescent="0.2">
      <c r="A3532" s="113" t="s">
        <v>6921</v>
      </c>
      <c r="B3532" s="114" t="s">
        <v>6922</v>
      </c>
      <c r="C3532" s="115" t="s">
        <v>97</v>
      </c>
      <c r="D3532" s="116">
        <v>195.61</v>
      </c>
      <c r="E3532" s="116">
        <v>16.59</v>
      </c>
      <c r="F3532" s="116">
        <v>212.2</v>
      </c>
      <c r="G3532" s="100">
        <f t="shared" si="55"/>
        <v>9</v>
      </c>
    </row>
    <row r="3533" spans="1:7" ht="30" x14ac:dyDescent="0.2">
      <c r="A3533" s="113" t="s">
        <v>6923</v>
      </c>
      <c r="B3533" s="114" t="s">
        <v>28490</v>
      </c>
      <c r="C3533" s="115" t="s">
        <v>97</v>
      </c>
      <c r="D3533" s="116">
        <v>481.78</v>
      </c>
      <c r="E3533" s="116">
        <v>49.2</v>
      </c>
      <c r="F3533" s="116">
        <v>530.98</v>
      </c>
      <c r="G3533" s="100">
        <f t="shared" si="55"/>
        <v>9</v>
      </c>
    </row>
    <row r="3534" spans="1:7" ht="30" x14ac:dyDescent="0.2">
      <c r="A3534" s="113" t="s">
        <v>6924</v>
      </c>
      <c r="B3534" s="114" t="s">
        <v>6925</v>
      </c>
      <c r="C3534" s="115" t="s">
        <v>97</v>
      </c>
      <c r="D3534" s="116">
        <v>255.76</v>
      </c>
      <c r="E3534" s="116">
        <v>51.84</v>
      </c>
      <c r="F3534" s="116">
        <v>307.60000000000002</v>
      </c>
      <c r="G3534" s="100">
        <f t="shared" si="55"/>
        <v>9</v>
      </c>
    </row>
    <row r="3535" spans="1:7" ht="30" x14ac:dyDescent="0.2">
      <c r="A3535" s="113" t="s">
        <v>6926</v>
      </c>
      <c r="B3535" s="114" t="s">
        <v>6927</v>
      </c>
      <c r="C3535" s="115" t="s">
        <v>97</v>
      </c>
      <c r="D3535" s="116">
        <v>317.31</v>
      </c>
      <c r="E3535" s="116">
        <v>51.84</v>
      </c>
      <c r="F3535" s="116">
        <v>369.15</v>
      </c>
      <c r="G3535" s="100">
        <f t="shared" si="55"/>
        <v>9</v>
      </c>
    </row>
    <row r="3536" spans="1:7" x14ac:dyDescent="0.2">
      <c r="A3536" s="113" t="s">
        <v>6928</v>
      </c>
      <c r="B3536" s="114" t="s">
        <v>6929</v>
      </c>
      <c r="C3536" s="115"/>
      <c r="D3536" s="116"/>
      <c r="E3536" s="116"/>
      <c r="F3536" s="116"/>
      <c r="G3536" s="100">
        <f t="shared" si="55"/>
        <v>2</v>
      </c>
    </row>
    <row r="3537" spans="1:7" x14ac:dyDescent="0.2">
      <c r="A3537" s="113" t="s">
        <v>6930</v>
      </c>
      <c r="B3537" s="114" t="s">
        <v>6931</v>
      </c>
      <c r="C3537" s="115"/>
      <c r="D3537" s="116"/>
      <c r="E3537" s="116"/>
      <c r="F3537" s="116"/>
      <c r="G3537" s="100">
        <f t="shared" si="55"/>
        <v>5</v>
      </c>
    </row>
    <row r="3538" spans="1:7" x14ac:dyDescent="0.2">
      <c r="A3538" s="113" t="s">
        <v>6932</v>
      </c>
      <c r="B3538" s="114" t="s">
        <v>6933</v>
      </c>
      <c r="C3538" s="115" t="s">
        <v>97</v>
      </c>
      <c r="D3538" s="116">
        <v>7342.19</v>
      </c>
      <c r="E3538" s="116">
        <v>92.08</v>
      </c>
      <c r="F3538" s="116">
        <v>7434.27</v>
      </c>
      <c r="G3538" s="100">
        <f t="shared" si="55"/>
        <v>9</v>
      </c>
    </row>
    <row r="3539" spans="1:7" x14ac:dyDescent="0.2">
      <c r="A3539" s="113" t="s">
        <v>6934</v>
      </c>
      <c r="B3539" s="114" t="s">
        <v>6935</v>
      </c>
      <c r="C3539" s="115" t="s">
        <v>97</v>
      </c>
      <c r="D3539" s="116">
        <v>11254.38</v>
      </c>
      <c r="E3539" s="116">
        <v>125.82</v>
      </c>
      <c r="F3539" s="116">
        <v>11380.2</v>
      </c>
      <c r="G3539" s="100">
        <f t="shared" si="55"/>
        <v>9</v>
      </c>
    </row>
    <row r="3540" spans="1:7" ht="30" x14ac:dyDescent="0.2">
      <c r="A3540" s="113" t="s">
        <v>6936</v>
      </c>
      <c r="B3540" s="114" t="s">
        <v>6937</v>
      </c>
      <c r="C3540" s="115" t="s">
        <v>97</v>
      </c>
      <c r="D3540" s="116">
        <v>1269.22</v>
      </c>
      <c r="E3540" s="116">
        <v>49.91</v>
      </c>
      <c r="F3540" s="116">
        <v>1319.13</v>
      </c>
      <c r="G3540" s="100">
        <f t="shared" si="55"/>
        <v>9</v>
      </c>
    </row>
    <row r="3541" spans="1:7" ht="30" x14ac:dyDescent="0.2">
      <c r="A3541" s="113" t="s">
        <v>6938</v>
      </c>
      <c r="B3541" s="114" t="s">
        <v>6939</v>
      </c>
      <c r="C3541" s="115" t="s">
        <v>97</v>
      </c>
      <c r="D3541" s="116">
        <v>1986.14</v>
      </c>
      <c r="E3541" s="116">
        <v>49.91</v>
      </c>
      <c r="F3541" s="116">
        <v>2036.05</v>
      </c>
      <c r="G3541" s="100">
        <f t="shared" si="55"/>
        <v>9</v>
      </c>
    </row>
    <row r="3542" spans="1:7" ht="30" x14ac:dyDescent="0.2">
      <c r="A3542" s="113" t="s">
        <v>6940</v>
      </c>
      <c r="B3542" s="114" t="s">
        <v>6941</v>
      </c>
      <c r="C3542" s="115" t="s">
        <v>97</v>
      </c>
      <c r="D3542" s="116">
        <v>3226.06</v>
      </c>
      <c r="E3542" s="116">
        <v>58.34</v>
      </c>
      <c r="F3542" s="116">
        <v>3284.4</v>
      </c>
      <c r="G3542" s="100">
        <f t="shared" si="55"/>
        <v>9</v>
      </c>
    </row>
    <row r="3543" spans="1:7" ht="30" x14ac:dyDescent="0.2">
      <c r="A3543" s="113" t="s">
        <v>6942</v>
      </c>
      <c r="B3543" s="114" t="s">
        <v>6943</v>
      </c>
      <c r="C3543" s="115" t="s">
        <v>97</v>
      </c>
      <c r="D3543" s="116">
        <v>5581.94</v>
      </c>
      <c r="E3543" s="116">
        <v>75.209999999999994</v>
      </c>
      <c r="F3543" s="116">
        <v>5657.15</v>
      </c>
      <c r="G3543" s="100">
        <f t="shared" si="55"/>
        <v>9</v>
      </c>
    </row>
    <row r="3544" spans="1:7" ht="45" x14ac:dyDescent="0.2">
      <c r="A3544" s="113" t="s">
        <v>6944</v>
      </c>
      <c r="B3544" s="114" t="s">
        <v>6945</v>
      </c>
      <c r="C3544" s="115" t="s">
        <v>97</v>
      </c>
      <c r="D3544" s="116">
        <v>8373.6200000000008</v>
      </c>
      <c r="E3544" s="116">
        <v>66.78</v>
      </c>
      <c r="F3544" s="116">
        <v>8440.4</v>
      </c>
      <c r="G3544" s="100">
        <f t="shared" si="55"/>
        <v>9</v>
      </c>
    </row>
    <row r="3545" spans="1:7" ht="45" x14ac:dyDescent="0.2">
      <c r="A3545" s="113" t="s">
        <v>6946</v>
      </c>
      <c r="B3545" s="114" t="s">
        <v>6947</v>
      </c>
      <c r="C3545" s="115" t="s">
        <v>97</v>
      </c>
      <c r="D3545" s="116">
        <v>14851.42</v>
      </c>
      <c r="E3545" s="116">
        <v>92.08</v>
      </c>
      <c r="F3545" s="116">
        <v>14943.5</v>
      </c>
      <c r="G3545" s="100">
        <f t="shared" si="55"/>
        <v>9</v>
      </c>
    </row>
    <row r="3546" spans="1:7" ht="30" x14ac:dyDescent="0.2">
      <c r="A3546" s="113" t="s">
        <v>6948</v>
      </c>
      <c r="B3546" s="114" t="s">
        <v>6949</v>
      </c>
      <c r="C3546" s="115" t="s">
        <v>97</v>
      </c>
      <c r="D3546" s="116">
        <v>892.27</v>
      </c>
      <c r="E3546" s="116">
        <v>58.34</v>
      </c>
      <c r="F3546" s="116">
        <v>950.61</v>
      </c>
      <c r="G3546" s="100">
        <f t="shared" si="55"/>
        <v>9</v>
      </c>
    </row>
    <row r="3547" spans="1:7" ht="30" x14ac:dyDescent="0.2">
      <c r="A3547" s="113" t="s">
        <v>6950</v>
      </c>
      <c r="B3547" s="114" t="s">
        <v>6951</v>
      </c>
      <c r="C3547" s="115" t="s">
        <v>97</v>
      </c>
      <c r="D3547" s="116">
        <v>591.48</v>
      </c>
      <c r="E3547" s="116">
        <v>58.34</v>
      </c>
      <c r="F3547" s="116">
        <v>649.82000000000005</v>
      </c>
      <c r="G3547" s="100">
        <f t="shared" si="55"/>
        <v>9</v>
      </c>
    </row>
    <row r="3548" spans="1:7" x14ac:dyDescent="0.2">
      <c r="A3548" s="113" t="s">
        <v>6952</v>
      </c>
      <c r="B3548" s="114" t="s">
        <v>6953</v>
      </c>
      <c r="C3548" s="115"/>
      <c r="D3548" s="116"/>
      <c r="E3548" s="116"/>
      <c r="F3548" s="116"/>
      <c r="G3548" s="100">
        <f t="shared" si="55"/>
        <v>5</v>
      </c>
    </row>
    <row r="3549" spans="1:7" ht="30" x14ac:dyDescent="0.2">
      <c r="A3549" s="113" t="s">
        <v>6954</v>
      </c>
      <c r="B3549" s="114" t="s">
        <v>6955</v>
      </c>
      <c r="C3549" s="115" t="s">
        <v>393</v>
      </c>
      <c r="D3549" s="116">
        <v>3613.78</v>
      </c>
      <c r="E3549" s="116">
        <v>58.34</v>
      </c>
      <c r="F3549" s="116">
        <v>3672.12</v>
      </c>
      <c r="G3549" s="100">
        <f t="shared" si="55"/>
        <v>9</v>
      </c>
    </row>
    <row r="3550" spans="1:7" ht="30" x14ac:dyDescent="0.2">
      <c r="A3550" s="113" t="s">
        <v>6956</v>
      </c>
      <c r="B3550" s="114" t="s">
        <v>6957</v>
      </c>
      <c r="C3550" s="115" t="s">
        <v>393</v>
      </c>
      <c r="D3550" s="116">
        <v>6361.09</v>
      </c>
      <c r="E3550" s="116">
        <v>58.34</v>
      </c>
      <c r="F3550" s="116">
        <v>6419.43</v>
      </c>
      <c r="G3550" s="100">
        <f t="shared" si="55"/>
        <v>9</v>
      </c>
    </row>
    <row r="3551" spans="1:7" ht="30" x14ac:dyDescent="0.2">
      <c r="A3551" s="113" t="s">
        <v>6958</v>
      </c>
      <c r="B3551" s="114" t="s">
        <v>6959</v>
      </c>
      <c r="C3551" s="115" t="s">
        <v>393</v>
      </c>
      <c r="D3551" s="116">
        <v>9020.68</v>
      </c>
      <c r="E3551" s="116">
        <v>58.34</v>
      </c>
      <c r="F3551" s="116">
        <v>9079.02</v>
      </c>
      <c r="G3551" s="100">
        <f t="shared" si="55"/>
        <v>9</v>
      </c>
    </row>
    <row r="3552" spans="1:7" ht="30" x14ac:dyDescent="0.2">
      <c r="A3552" s="113" t="s">
        <v>6960</v>
      </c>
      <c r="B3552" s="114" t="s">
        <v>6961</v>
      </c>
      <c r="C3552" s="115" t="s">
        <v>393</v>
      </c>
      <c r="D3552" s="116">
        <v>16848.86</v>
      </c>
      <c r="E3552" s="116">
        <v>58.34</v>
      </c>
      <c r="F3552" s="116">
        <v>16907.2</v>
      </c>
      <c r="G3552" s="100">
        <f t="shared" si="55"/>
        <v>9</v>
      </c>
    </row>
    <row r="3553" spans="1:7" x14ac:dyDescent="0.2">
      <c r="A3553" s="113" t="s">
        <v>6962</v>
      </c>
      <c r="B3553" s="114" t="s">
        <v>6963</v>
      </c>
      <c r="C3553" s="115"/>
      <c r="D3553" s="116"/>
      <c r="E3553" s="116"/>
      <c r="F3553" s="116"/>
      <c r="G3553" s="100">
        <f t="shared" si="55"/>
        <v>5</v>
      </c>
    </row>
    <row r="3554" spans="1:7" ht="45" x14ac:dyDescent="0.2">
      <c r="A3554" s="113" t="s">
        <v>6964</v>
      </c>
      <c r="B3554" s="114" t="s">
        <v>6965</v>
      </c>
      <c r="C3554" s="115" t="s">
        <v>205</v>
      </c>
      <c r="D3554" s="116">
        <v>16030.38</v>
      </c>
      <c r="E3554" s="116">
        <v>3115.45</v>
      </c>
      <c r="F3554" s="116">
        <v>19145.830000000002</v>
      </c>
      <c r="G3554" s="100">
        <f t="shared" si="55"/>
        <v>9</v>
      </c>
    </row>
    <row r="3555" spans="1:7" ht="45" x14ac:dyDescent="0.2">
      <c r="A3555" s="113" t="s">
        <v>6966</v>
      </c>
      <c r="B3555" s="114" t="s">
        <v>6967</v>
      </c>
      <c r="C3555" s="115" t="s">
        <v>205</v>
      </c>
      <c r="D3555" s="116">
        <v>31906.85</v>
      </c>
      <c r="E3555" s="116">
        <v>6667.46</v>
      </c>
      <c r="F3555" s="116">
        <v>38574.31</v>
      </c>
      <c r="G3555" s="100">
        <f t="shared" si="55"/>
        <v>9</v>
      </c>
    </row>
    <row r="3556" spans="1:7" x14ac:dyDescent="0.2">
      <c r="A3556" s="113" t="s">
        <v>6968</v>
      </c>
      <c r="B3556" s="114" t="s">
        <v>6969</v>
      </c>
      <c r="C3556" s="115"/>
      <c r="D3556" s="116"/>
      <c r="E3556" s="116"/>
      <c r="F3556" s="116"/>
      <c r="G3556" s="100">
        <f t="shared" si="55"/>
        <v>5</v>
      </c>
    </row>
    <row r="3557" spans="1:7" x14ac:dyDescent="0.2">
      <c r="A3557" s="113" t="s">
        <v>6970</v>
      </c>
      <c r="B3557" s="114" t="s">
        <v>6971</v>
      </c>
      <c r="C3557" s="115" t="s">
        <v>97</v>
      </c>
      <c r="D3557" s="116">
        <v>82.95</v>
      </c>
      <c r="E3557" s="116">
        <v>12.44</v>
      </c>
      <c r="F3557" s="116">
        <v>95.39</v>
      </c>
      <c r="G3557" s="100">
        <f t="shared" si="55"/>
        <v>9</v>
      </c>
    </row>
    <row r="3558" spans="1:7" x14ac:dyDescent="0.2">
      <c r="A3558" s="113" t="s">
        <v>6972</v>
      </c>
      <c r="B3558" s="114" t="s">
        <v>6973</v>
      </c>
      <c r="C3558" s="115" t="s">
        <v>97</v>
      </c>
      <c r="D3558" s="116">
        <v>104.67</v>
      </c>
      <c r="E3558" s="116">
        <v>16.59</v>
      </c>
      <c r="F3558" s="116">
        <v>121.26</v>
      </c>
      <c r="G3558" s="100">
        <f t="shared" si="55"/>
        <v>9</v>
      </c>
    </row>
    <row r="3559" spans="1:7" x14ac:dyDescent="0.2">
      <c r="A3559" s="113" t="s">
        <v>6974</v>
      </c>
      <c r="B3559" s="114" t="s">
        <v>6975</v>
      </c>
      <c r="C3559" s="115" t="s">
        <v>97</v>
      </c>
      <c r="D3559" s="116">
        <v>242.86</v>
      </c>
      <c r="E3559" s="116">
        <v>18.66</v>
      </c>
      <c r="F3559" s="116">
        <v>261.52</v>
      </c>
      <c r="G3559" s="100">
        <f t="shared" si="55"/>
        <v>9</v>
      </c>
    </row>
    <row r="3560" spans="1:7" x14ac:dyDescent="0.2">
      <c r="A3560" s="113" t="s">
        <v>6976</v>
      </c>
      <c r="B3560" s="114" t="s">
        <v>6977</v>
      </c>
      <c r="C3560" s="115" t="s">
        <v>97</v>
      </c>
      <c r="D3560" s="116">
        <v>231.25</v>
      </c>
      <c r="E3560" s="116">
        <v>18.66</v>
      </c>
      <c r="F3560" s="116">
        <v>249.91</v>
      </c>
      <c r="G3560" s="100">
        <f t="shared" si="55"/>
        <v>9</v>
      </c>
    </row>
    <row r="3561" spans="1:7" x14ac:dyDescent="0.2">
      <c r="A3561" s="113" t="s">
        <v>6978</v>
      </c>
      <c r="B3561" s="114" t="s">
        <v>6979</v>
      </c>
      <c r="C3561" s="115" t="s">
        <v>97</v>
      </c>
      <c r="D3561" s="116">
        <v>313.52999999999997</v>
      </c>
      <c r="E3561" s="116">
        <v>24.88</v>
      </c>
      <c r="F3561" s="116">
        <v>338.41</v>
      </c>
      <c r="G3561" s="100">
        <f t="shared" si="55"/>
        <v>9</v>
      </c>
    </row>
    <row r="3562" spans="1:7" x14ac:dyDescent="0.2">
      <c r="A3562" s="113" t="s">
        <v>6980</v>
      </c>
      <c r="B3562" s="114" t="s">
        <v>6981</v>
      </c>
      <c r="C3562" s="115" t="s">
        <v>97</v>
      </c>
      <c r="D3562" s="116">
        <v>1308.71</v>
      </c>
      <c r="E3562" s="116">
        <v>18.66</v>
      </c>
      <c r="F3562" s="116">
        <v>1327.37</v>
      </c>
      <c r="G3562" s="100">
        <f t="shared" si="55"/>
        <v>9</v>
      </c>
    </row>
    <row r="3563" spans="1:7" x14ac:dyDescent="0.2">
      <c r="A3563" s="113" t="s">
        <v>6982</v>
      </c>
      <c r="B3563" s="114" t="s">
        <v>6983</v>
      </c>
      <c r="C3563" s="115" t="s">
        <v>97</v>
      </c>
      <c r="D3563" s="116">
        <v>1746.11</v>
      </c>
      <c r="E3563" s="116">
        <v>82.94</v>
      </c>
      <c r="F3563" s="116">
        <v>1829.05</v>
      </c>
      <c r="G3563" s="100">
        <f t="shared" si="55"/>
        <v>9</v>
      </c>
    </row>
    <row r="3564" spans="1:7" x14ac:dyDescent="0.2">
      <c r="A3564" s="113" t="s">
        <v>6984</v>
      </c>
      <c r="B3564" s="114" t="s">
        <v>6985</v>
      </c>
      <c r="C3564" s="115"/>
      <c r="D3564" s="116"/>
      <c r="E3564" s="116"/>
      <c r="F3564" s="116"/>
      <c r="G3564" s="100">
        <f t="shared" si="55"/>
        <v>5</v>
      </c>
    </row>
    <row r="3565" spans="1:7" x14ac:dyDescent="0.2">
      <c r="A3565" s="113" t="s">
        <v>6986</v>
      </c>
      <c r="B3565" s="114" t="s">
        <v>6987</v>
      </c>
      <c r="C3565" s="115" t="s">
        <v>97</v>
      </c>
      <c r="D3565" s="116"/>
      <c r="E3565" s="116">
        <v>50.61</v>
      </c>
      <c r="F3565" s="116">
        <v>50.61</v>
      </c>
      <c r="G3565" s="100">
        <f t="shared" si="55"/>
        <v>9</v>
      </c>
    </row>
    <row r="3566" spans="1:7" x14ac:dyDescent="0.2">
      <c r="A3566" s="113" t="s">
        <v>6988</v>
      </c>
      <c r="B3566" s="114" t="s">
        <v>6989</v>
      </c>
      <c r="C3566" s="115" t="s">
        <v>97</v>
      </c>
      <c r="D3566" s="116"/>
      <c r="E3566" s="116">
        <v>134.96</v>
      </c>
      <c r="F3566" s="116">
        <v>134.96</v>
      </c>
      <c r="G3566" s="100">
        <f t="shared" si="55"/>
        <v>9</v>
      </c>
    </row>
    <row r="3567" spans="1:7" x14ac:dyDescent="0.2">
      <c r="A3567" s="113" t="s">
        <v>6990</v>
      </c>
      <c r="B3567" s="114" t="s">
        <v>6991</v>
      </c>
      <c r="C3567" s="115" t="s">
        <v>97</v>
      </c>
      <c r="D3567" s="116"/>
      <c r="E3567" s="116">
        <v>303.66000000000003</v>
      </c>
      <c r="F3567" s="116">
        <v>303.66000000000003</v>
      </c>
      <c r="G3567" s="100">
        <f t="shared" si="55"/>
        <v>9</v>
      </c>
    </row>
    <row r="3568" spans="1:7" x14ac:dyDescent="0.2">
      <c r="A3568" s="113" t="s">
        <v>6992</v>
      </c>
      <c r="B3568" s="114" t="s">
        <v>6993</v>
      </c>
      <c r="C3568" s="115"/>
      <c r="D3568" s="116"/>
      <c r="E3568" s="116"/>
      <c r="F3568" s="116"/>
      <c r="G3568" s="100">
        <f t="shared" si="55"/>
        <v>2</v>
      </c>
    </row>
    <row r="3569" spans="1:7" x14ac:dyDescent="0.2">
      <c r="A3569" s="113" t="s">
        <v>6994</v>
      </c>
      <c r="B3569" s="114" t="s">
        <v>6995</v>
      </c>
      <c r="C3569" s="115"/>
      <c r="D3569" s="116"/>
      <c r="E3569" s="116"/>
      <c r="F3569" s="116"/>
      <c r="G3569" s="100">
        <f t="shared" si="55"/>
        <v>5</v>
      </c>
    </row>
    <row r="3570" spans="1:7" x14ac:dyDescent="0.2">
      <c r="A3570" s="113" t="s">
        <v>6996</v>
      </c>
      <c r="B3570" s="114" t="s">
        <v>6997</v>
      </c>
      <c r="C3570" s="115" t="s">
        <v>97</v>
      </c>
      <c r="D3570" s="116">
        <v>37.75</v>
      </c>
      <c r="E3570" s="116">
        <v>41.47</v>
      </c>
      <c r="F3570" s="116">
        <v>79.22</v>
      </c>
      <c r="G3570" s="100">
        <f t="shared" si="55"/>
        <v>9</v>
      </c>
    </row>
    <row r="3571" spans="1:7" x14ac:dyDescent="0.2">
      <c r="A3571" s="113" t="s">
        <v>6998</v>
      </c>
      <c r="B3571" s="114" t="s">
        <v>6999</v>
      </c>
      <c r="C3571" s="115" t="s">
        <v>97</v>
      </c>
      <c r="D3571" s="116">
        <v>51.19</v>
      </c>
      <c r="E3571" s="116">
        <v>41.47</v>
      </c>
      <c r="F3571" s="116">
        <v>92.66</v>
      </c>
      <c r="G3571" s="100">
        <f t="shared" si="55"/>
        <v>9</v>
      </c>
    </row>
    <row r="3572" spans="1:7" x14ac:dyDescent="0.2">
      <c r="A3572" s="113" t="s">
        <v>7000</v>
      </c>
      <c r="B3572" s="114" t="s">
        <v>7001</v>
      </c>
      <c r="C3572" s="115" t="s">
        <v>97</v>
      </c>
      <c r="D3572" s="116">
        <v>61.33</v>
      </c>
      <c r="E3572" s="116">
        <v>41.47</v>
      </c>
      <c r="F3572" s="116">
        <v>102.8</v>
      </c>
      <c r="G3572" s="100">
        <f t="shared" si="55"/>
        <v>9</v>
      </c>
    </row>
    <row r="3573" spans="1:7" x14ac:dyDescent="0.2">
      <c r="A3573" s="113" t="s">
        <v>7002</v>
      </c>
      <c r="B3573" s="114" t="s">
        <v>7003</v>
      </c>
      <c r="C3573" s="115" t="s">
        <v>97</v>
      </c>
      <c r="D3573" s="116">
        <v>70.739999999999995</v>
      </c>
      <c r="E3573" s="116">
        <v>41.47</v>
      </c>
      <c r="F3573" s="116">
        <v>112.21</v>
      </c>
      <c r="G3573" s="100">
        <f t="shared" si="55"/>
        <v>9</v>
      </c>
    </row>
    <row r="3574" spans="1:7" x14ac:dyDescent="0.2">
      <c r="A3574" s="113" t="s">
        <v>7004</v>
      </c>
      <c r="B3574" s="114" t="s">
        <v>7005</v>
      </c>
      <c r="C3574" s="115" t="s">
        <v>97</v>
      </c>
      <c r="D3574" s="116">
        <v>88.23</v>
      </c>
      <c r="E3574" s="116">
        <v>41.47</v>
      </c>
      <c r="F3574" s="116">
        <v>129.69999999999999</v>
      </c>
      <c r="G3574" s="100">
        <f t="shared" si="55"/>
        <v>9</v>
      </c>
    </row>
    <row r="3575" spans="1:7" x14ac:dyDescent="0.2">
      <c r="A3575" s="113" t="s">
        <v>7006</v>
      </c>
      <c r="B3575" s="114" t="s">
        <v>7007</v>
      </c>
      <c r="C3575" s="115" t="s">
        <v>97</v>
      </c>
      <c r="D3575" s="116">
        <v>110.16</v>
      </c>
      <c r="E3575" s="116">
        <v>41.47</v>
      </c>
      <c r="F3575" s="116">
        <v>151.63</v>
      </c>
      <c r="G3575" s="100">
        <f t="shared" si="55"/>
        <v>9</v>
      </c>
    </row>
    <row r="3576" spans="1:7" x14ac:dyDescent="0.2">
      <c r="A3576" s="113" t="s">
        <v>7008</v>
      </c>
      <c r="B3576" s="114" t="s">
        <v>7009</v>
      </c>
      <c r="C3576" s="115"/>
      <c r="D3576" s="116"/>
      <c r="E3576" s="116"/>
      <c r="F3576" s="116"/>
      <c r="G3576" s="100">
        <f t="shared" si="55"/>
        <v>5</v>
      </c>
    </row>
    <row r="3577" spans="1:7" x14ac:dyDescent="0.2">
      <c r="A3577" s="113" t="s">
        <v>7010</v>
      </c>
      <c r="B3577" s="114" t="s">
        <v>7011</v>
      </c>
      <c r="C3577" s="115" t="s">
        <v>97</v>
      </c>
      <c r="D3577" s="116">
        <v>98.95</v>
      </c>
      <c r="E3577" s="116">
        <v>187.59</v>
      </c>
      <c r="F3577" s="116">
        <v>286.54000000000002</v>
      </c>
      <c r="G3577" s="100">
        <f t="shared" si="55"/>
        <v>9</v>
      </c>
    </row>
    <row r="3578" spans="1:7" x14ac:dyDescent="0.2">
      <c r="A3578" s="113" t="s">
        <v>7012</v>
      </c>
      <c r="B3578" s="114" t="s">
        <v>8127</v>
      </c>
      <c r="C3578" s="115" t="s">
        <v>97</v>
      </c>
      <c r="D3578" s="116">
        <v>68.8</v>
      </c>
      <c r="E3578" s="116">
        <v>45.57</v>
      </c>
      <c r="F3578" s="116">
        <v>114.37</v>
      </c>
      <c r="G3578" s="100">
        <f t="shared" si="55"/>
        <v>9</v>
      </c>
    </row>
    <row r="3579" spans="1:7" x14ac:dyDescent="0.2">
      <c r="A3579" s="113" t="s">
        <v>7013</v>
      </c>
      <c r="B3579" s="114" t="s">
        <v>7014</v>
      </c>
      <c r="C3579" s="115" t="s">
        <v>97</v>
      </c>
      <c r="D3579" s="116">
        <v>448.01</v>
      </c>
      <c r="E3579" s="116">
        <v>41.47</v>
      </c>
      <c r="F3579" s="116">
        <v>489.48</v>
      </c>
      <c r="G3579" s="100">
        <f t="shared" si="55"/>
        <v>9</v>
      </c>
    </row>
    <row r="3580" spans="1:7" x14ac:dyDescent="0.2">
      <c r="A3580" s="113" t="s">
        <v>7015</v>
      </c>
      <c r="B3580" s="114" t="s">
        <v>7016</v>
      </c>
      <c r="C3580" s="115"/>
      <c r="D3580" s="116"/>
      <c r="E3580" s="116"/>
      <c r="F3580" s="116"/>
      <c r="G3580" s="100">
        <f t="shared" si="55"/>
        <v>5</v>
      </c>
    </row>
    <row r="3581" spans="1:7" x14ac:dyDescent="0.2">
      <c r="A3581" s="113" t="s">
        <v>7017</v>
      </c>
      <c r="B3581" s="114" t="s">
        <v>7018</v>
      </c>
      <c r="C3581" s="115" t="s">
        <v>97</v>
      </c>
      <c r="D3581" s="116">
        <v>34.32</v>
      </c>
      <c r="E3581" s="116">
        <v>41.47</v>
      </c>
      <c r="F3581" s="116">
        <v>75.790000000000006</v>
      </c>
      <c r="G3581" s="100">
        <f t="shared" si="55"/>
        <v>9</v>
      </c>
    </row>
    <row r="3582" spans="1:7" x14ac:dyDescent="0.2">
      <c r="A3582" s="113" t="s">
        <v>7019</v>
      </c>
      <c r="B3582" s="114" t="s">
        <v>7020</v>
      </c>
      <c r="C3582" s="115"/>
      <c r="D3582" s="116"/>
      <c r="E3582" s="116"/>
      <c r="F3582" s="116"/>
      <c r="G3582" s="100">
        <f t="shared" si="55"/>
        <v>5</v>
      </c>
    </row>
    <row r="3583" spans="1:7" ht="30" x14ac:dyDescent="0.2">
      <c r="A3583" s="113" t="s">
        <v>7021</v>
      </c>
      <c r="B3583" s="114" t="s">
        <v>7022</v>
      </c>
      <c r="C3583" s="115" t="s">
        <v>97</v>
      </c>
      <c r="D3583" s="116">
        <v>130.12</v>
      </c>
      <c r="E3583" s="116">
        <v>49.76</v>
      </c>
      <c r="F3583" s="116">
        <v>179.88</v>
      </c>
      <c r="G3583" s="100">
        <f t="shared" si="55"/>
        <v>9</v>
      </c>
    </row>
    <row r="3584" spans="1:7" x14ac:dyDescent="0.2">
      <c r="A3584" s="113" t="s">
        <v>7023</v>
      </c>
      <c r="B3584" s="114" t="s">
        <v>7024</v>
      </c>
      <c r="C3584" s="115" t="s">
        <v>97</v>
      </c>
      <c r="D3584" s="116">
        <v>385.82</v>
      </c>
      <c r="E3584" s="116">
        <v>62.21</v>
      </c>
      <c r="F3584" s="116">
        <v>448.03</v>
      </c>
      <c r="G3584" s="100">
        <f t="shared" si="55"/>
        <v>9</v>
      </c>
    </row>
    <row r="3585" spans="1:7" x14ac:dyDescent="0.2">
      <c r="A3585" s="113" t="s">
        <v>7025</v>
      </c>
      <c r="B3585" s="114" t="s">
        <v>7026</v>
      </c>
      <c r="C3585" s="115"/>
      <c r="D3585" s="116"/>
      <c r="E3585" s="116"/>
      <c r="F3585" s="116"/>
      <c r="G3585" s="100">
        <f t="shared" si="55"/>
        <v>5</v>
      </c>
    </row>
    <row r="3586" spans="1:7" x14ac:dyDescent="0.2">
      <c r="A3586" s="113" t="s">
        <v>7027</v>
      </c>
      <c r="B3586" s="114" t="s">
        <v>28491</v>
      </c>
      <c r="C3586" s="115" t="s">
        <v>97</v>
      </c>
      <c r="D3586" s="116">
        <v>13.68</v>
      </c>
      <c r="E3586" s="116">
        <v>2.4900000000000002</v>
      </c>
      <c r="F3586" s="116">
        <v>16.170000000000002</v>
      </c>
      <c r="G3586" s="100">
        <f t="shared" si="55"/>
        <v>9</v>
      </c>
    </row>
    <row r="3587" spans="1:7" x14ac:dyDescent="0.2">
      <c r="A3587" s="113" t="s">
        <v>7028</v>
      </c>
      <c r="B3587" s="114" t="s">
        <v>7029</v>
      </c>
      <c r="C3587" s="115" t="s">
        <v>149</v>
      </c>
      <c r="D3587" s="116">
        <v>1198.95</v>
      </c>
      <c r="E3587" s="116">
        <v>27.14</v>
      </c>
      <c r="F3587" s="116">
        <v>1226.0899999999999</v>
      </c>
      <c r="G3587" s="100">
        <f t="shared" si="55"/>
        <v>9</v>
      </c>
    </row>
    <row r="3588" spans="1:7" x14ac:dyDescent="0.2">
      <c r="A3588" s="113" t="s">
        <v>7030</v>
      </c>
      <c r="B3588" s="114" t="s">
        <v>28492</v>
      </c>
      <c r="C3588" s="115" t="s">
        <v>97</v>
      </c>
      <c r="D3588" s="116">
        <v>8.52</v>
      </c>
      <c r="E3588" s="116">
        <v>2.4900000000000002</v>
      </c>
      <c r="F3588" s="116">
        <v>11.01</v>
      </c>
      <c r="G3588" s="100">
        <f t="shared" si="55"/>
        <v>9</v>
      </c>
    </row>
    <row r="3589" spans="1:7" x14ac:dyDescent="0.2">
      <c r="A3589" s="113" t="s">
        <v>7031</v>
      </c>
      <c r="B3589" s="114" t="s">
        <v>7032</v>
      </c>
      <c r="C3589" s="115" t="s">
        <v>97</v>
      </c>
      <c r="D3589" s="116">
        <v>345.05</v>
      </c>
      <c r="E3589" s="116">
        <v>21.71</v>
      </c>
      <c r="F3589" s="116">
        <v>366.76</v>
      </c>
      <c r="G3589" s="100">
        <f t="shared" si="55"/>
        <v>9</v>
      </c>
    </row>
    <row r="3590" spans="1:7" x14ac:dyDescent="0.2">
      <c r="A3590" s="113" t="s">
        <v>7033</v>
      </c>
      <c r="B3590" s="114" t="s">
        <v>28493</v>
      </c>
      <c r="C3590" s="115" t="s">
        <v>97</v>
      </c>
      <c r="D3590" s="116">
        <v>36.479999999999997</v>
      </c>
      <c r="E3590" s="116">
        <v>2.4900000000000002</v>
      </c>
      <c r="F3590" s="116">
        <v>38.97</v>
      </c>
      <c r="G3590" s="100">
        <f t="shared" si="55"/>
        <v>9</v>
      </c>
    </row>
    <row r="3591" spans="1:7" x14ac:dyDescent="0.2">
      <c r="A3591" s="113" t="s">
        <v>7034</v>
      </c>
      <c r="B3591" s="114" t="s">
        <v>28494</v>
      </c>
      <c r="C3591" s="115" t="s">
        <v>97</v>
      </c>
      <c r="D3591" s="116">
        <v>10.29</v>
      </c>
      <c r="E3591" s="116">
        <v>2.4900000000000002</v>
      </c>
      <c r="F3591" s="116">
        <v>12.78</v>
      </c>
      <c r="G3591" s="100">
        <f t="shared" si="55"/>
        <v>9</v>
      </c>
    </row>
    <row r="3592" spans="1:7" x14ac:dyDescent="0.2">
      <c r="A3592" s="113" t="s">
        <v>7035</v>
      </c>
      <c r="B3592" s="114" t="s">
        <v>7036</v>
      </c>
      <c r="C3592" s="115" t="s">
        <v>149</v>
      </c>
      <c r="D3592" s="116">
        <v>1194.82</v>
      </c>
      <c r="E3592" s="116">
        <v>27.14</v>
      </c>
      <c r="F3592" s="116">
        <v>1221.96</v>
      </c>
      <c r="G3592" s="100">
        <f t="shared" si="55"/>
        <v>9</v>
      </c>
    </row>
    <row r="3593" spans="1:7" x14ac:dyDescent="0.2">
      <c r="A3593" s="113" t="s">
        <v>7037</v>
      </c>
      <c r="B3593" s="114" t="s">
        <v>7038</v>
      </c>
      <c r="C3593" s="115" t="s">
        <v>149</v>
      </c>
      <c r="D3593" s="116">
        <v>1253.45</v>
      </c>
      <c r="E3593" s="116">
        <v>27.14</v>
      </c>
      <c r="F3593" s="116">
        <v>1280.5899999999999</v>
      </c>
      <c r="G3593" s="100">
        <f t="shared" si="55"/>
        <v>9</v>
      </c>
    </row>
    <row r="3594" spans="1:7" ht="30" x14ac:dyDescent="0.2">
      <c r="A3594" s="113" t="s">
        <v>7039</v>
      </c>
      <c r="B3594" s="114" t="s">
        <v>7040</v>
      </c>
      <c r="C3594" s="115" t="s">
        <v>97</v>
      </c>
      <c r="D3594" s="116">
        <v>75.56</v>
      </c>
      <c r="E3594" s="116">
        <v>13.57</v>
      </c>
      <c r="F3594" s="116">
        <v>89.13</v>
      </c>
      <c r="G3594" s="100">
        <f t="shared" ref="G3594:G3657" si="56">LEN(A3594)</f>
        <v>9</v>
      </c>
    </row>
    <row r="3595" spans="1:7" ht="30" x14ac:dyDescent="0.2">
      <c r="A3595" s="113" t="s">
        <v>7041</v>
      </c>
      <c r="B3595" s="114" t="s">
        <v>7042</v>
      </c>
      <c r="C3595" s="115" t="s">
        <v>97</v>
      </c>
      <c r="D3595" s="116">
        <v>4345.25</v>
      </c>
      <c r="E3595" s="116">
        <v>49.76</v>
      </c>
      <c r="F3595" s="116">
        <v>4395.01</v>
      </c>
      <c r="G3595" s="100">
        <f t="shared" si="56"/>
        <v>9</v>
      </c>
    </row>
    <row r="3596" spans="1:7" ht="30" x14ac:dyDescent="0.2">
      <c r="A3596" s="113" t="s">
        <v>7043</v>
      </c>
      <c r="B3596" s="114" t="s">
        <v>7044</v>
      </c>
      <c r="C3596" s="115" t="s">
        <v>97</v>
      </c>
      <c r="D3596" s="116">
        <v>4972.6899999999996</v>
      </c>
      <c r="E3596" s="116">
        <v>49.76</v>
      </c>
      <c r="F3596" s="116">
        <v>5022.45</v>
      </c>
      <c r="G3596" s="100">
        <f t="shared" si="56"/>
        <v>9</v>
      </c>
    </row>
    <row r="3597" spans="1:7" ht="30" x14ac:dyDescent="0.2">
      <c r="A3597" s="113" t="s">
        <v>7045</v>
      </c>
      <c r="B3597" s="114" t="s">
        <v>7046</v>
      </c>
      <c r="C3597" s="115" t="s">
        <v>97</v>
      </c>
      <c r="D3597" s="116">
        <v>380.45</v>
      </c>
      <c r="E3597" s="116">
        <v>56.11</v>
      </c>
      <c r="F3597" s="116">
        <v>436.56</v>
      </c>
      <c r="G3597" s="100">
        <f t="shared" si="56"/>
        <v>9</v>
      </c>
    </row>
    <row r="3598" spans="1:7" ht="30" x14ac:dyDescent="0.2">
      <c r="A3598" s="113" t="s">
        <v>7047</v>
      </c>
      <c r="B3598" s="114" t="s">
        <v>7048</v>
      </c>
      <c r="C3598" s="115" t="s">
        <v>97</v>
      </c>
      <c r="D3598" s="116">
        <v>398.59</v>
      </c>
      <c r="E3598" s="116">
        <v>56.11</v>
      </c>
      <c r="F3598" s="116">
        <v>454.7</v>
      </c>
      <c r="G3598" s="100">
        <f t="shared" si="56"/>
        <v>9</v>
      </c>
    </row>
    <row r="3599" spans="1:7" ht="30" x14ac:dyDescent="0.2">
      <c r="A3599" s="113" t="s">
        <v>7049</v>
      </c>
      <c r="B3599" s="114" t="s">
        <v>7050</v>
      </c>
      <c r="C3599" s="115" t="s">
        <v>97</v>
      </c>
      <c r="D3599" s="116">
        <v>391.63</v>
      </c>
      <c r="E3599" s="116">
        <v>56.11</v>
      </c>
      <c r="F3599" s="116">
        <v>447.74</v>
      </c>
      <c r="G3599" s="100">
        <f t="shared" si="56"/>
        <v>9</v>
      </c>
    </row>
    <row r="3600" spans="1:7" ht="30" x14ac:dyDescent="0.2">
      <c r="A3600" s="113" t="s">
        <v>7051</v>
      </c>
      <c r="B3600" s="114" t="s">
        <v>7052</v>
      </c>
      <c r="C3600" s="115" t="s">
        <v>97</v>
      </c>
      <c r="D3600" s="116">
        <v>140.86000000000001</v>
      </c>
      <c r="E3600" s="116">
        <v>56.11</v>
      </c>
      <c r="F3600" s="116">
        <v>196.97</v>
      </c>
      <c r="G3600" s="100">
        <f t="shared" si="56"/>
        <v>9</v>
      </c>
    </row>
    <row r="3601" spans="1:7" ht="30" x14ac:dyDescent="0.2">
      <c r="A3601" s="113" t="s">
        <v>7053</v>
      </c>
      <c r="B3601" s="114" t="s">
        <v>7054</v>
      </c>
      <c r="C3601" s="115" t="s">
        <v>97</v>
      </c>
      <c r="D3601" s="116">
        <v>210.44</v>
      </c>
      <c r="E3601" s="116">
        <v>56.11</v>
      </c>
      <c r="F3601" s="116">
        <v>266.55</v>
      </c>
      <c r="G3601" s="100">
        <f t="shared" si="56"/>
        <v>9</v>
      </c>
    </row>
    <row r="3602" spans="1:7" ht="30" x14ac:dyDescent="0.2">
      <c r="A3602" s="113" t="s">
        <v>7055</v>
      </c>
      <c r="B3602" s="114" t="s">
        <v>7056</v>
      </c>
      <c r="C3602" s="115" t="s">
        <v>97</v>
      </c>
      <c r="D3602" s="116">
        <v>306.42</v>
      </c>
      <c r="E3602" s="116">
        <v>56.11</v>
      </c>
      <c r="F3602" s="116">
        <v>362.53</v>
      </c>
      <c r="G3602" s="100">
        <f t="shared" si="56"/>
        <v>9</v>
      </c>
    </row>
    <row r="3603" spans="1:7" ht="30" x14ac:dyDescent="0.2">
      <c r="A3603" s="113" t="s">
        <v>7057</v>
      </c>
      <c r="B3603" s="114" t="s">
        <v>7058</v>
      </c>
      <c r="C3603" s="115" t="s">
        <v>97</v>
      </c>
      <c r="D3603" s="116">
        <v>384.3</v>
      </c>
      <c r="E3603" s="116">
        <v>56.11</v>
      </c>
      <c r="F3603" s="116">
        <v>440.41</v>
      </c>
      <c r="G3603" s="100">
        <f t="shared" si="56"/>
        <v>9</v>
      </c>
    </row>
    <row r="3604" spans="1:7" ht="30" x14ac:dyDescent="0.2">
      <c r="A3604" s="113" t="s">
        <v>7059</v>
      </c>
      <c r="B3604" s="114" t="s">
        <v>7060</v>
      </c>
      <c r="C3604" s="115" t="s">
        <v>97</v>
      </c>
      <c r="D3604" s="116">
        <v>294.77</v>
      </c>
      <c r="E3604" s="116">
        <v>56.11</v>
      </c>
      <c r="F3604" s="116">
        <v>350.88</v>
      </c>
      <c r="G3604" s="100">
        <f t="shared" si="56"/>
        <v>9</v>
      </c>
    </row>
    <row r="3605" spans="1:7" ht="30" x14ac:dyDescent="0.2">
      <c r="A3605" s="113" t="s">
        <v>7061</v>
      </c>
      <c r="B3605" s="114" t="s">
        <v>7062</v>
      </c>
      <c r="C3605" s="115" t="s">
        <v>97</v>
      </c>
      <c r="D3605" s="116">
        <v>1502.85</v>
      </c>
      <c r="E3605" s="116">
        <v>56.11</v>
      </c>
      <c r="F3605" s="116">
        <v>1558.96</v>
      </c>
      <c r="G3605" s="100">
        <f t="shared" si="56"/>
        <v>9</v>
      </c>
    </row>
    <row r="3606" spans="1:7" ht="30" x14ac:dyDescent="0.2">
      <c r="A3606" s="113" t="s">
        <v>7063</v>
      </c>
      <c r="B3606" s="114" t="s">
        <v>7064</v>
      </c>
      <c r="C3606" s="115" t="s">
        <v>205</v>
      </c>
      <c r="D3606" s="116">
        <v>997.3</v>
      </c>
      <c r="E3606" s="116">
        <v>17.579999999999998</v>
      </c>
      <c r="F3606" s="116">
        <v>1014.88</v>
      </c>
      <c r="G3606" s="100">
        <f t="shared" si="56"/>
        <v>9</v>
      </c>
    </row>
    <row r="3607" spans="1:7" ht="30" x14ac:dyDescent="0.2">
      <c r="A3607" s="113" t="s">
        <v>7065</v>
      </c>
      <c r="B3607" s="114" t="s">
        <v>7066</v>
      </c>
      <c r="C3607" s="115" t="s">
        <v>205</v>
      </c>
      <c r="D3607" s="116">
        <v>1605.81</v>
      </c>
      <c r="E3607" s="116">
        <v>23.19</v>
      </c>
      <c r="F3607" s="116">
        <v>1629</v>
      </c>
      <c r="G3607" s="100">
        <f t="shared" si="56"/>
        <v>9</v>
      </c>
    </row>
    <row r="3608" spans="1:7" x14ac:dyDescent="0.2">
      <c r="A3608" s="113" t="s">
        <v>7067</v>
      </c>
      <c r="B3608" s="114" t="s">
        <v>7068</v>
      </c>
      <c r="C3608" s="115"/>
      <c r="D3608" s="116"/>
      <c r="E3608" s="116"/>
      <c r="F3608" s="116"/>
      <c r="G3608" s="100">
        <f t="shared" si="56"/>
        <v>5</v>
      </c>
    </row>
    <row r="3609" spans="1:7" x14ac:dyDescent="0.2">
      <c r="A3609" s="113" t="s">
        <v>7069</v>
      </c>
      <c r="B3609" s="114" t="s">
        <v>7070</v>
      </c>
      <c r="C3609" s="115" t="s">
        <v>97</v>
      </c>
      <c r="D3609" s="116">
        <v>424.14</v>
      </c>
      <c r="E3609" s="116">
        <v>41.47</v>
      </c>
      <c r="F3609" s="116">
        <v>465.61</v>
      </c>
      <c r="G3609" s="100">
        <f t="shared" si="56"/>
        <v>9</v>
      </c>
    </row>
    <row r="3610" spans="1:7" x14ac:dyDescent="0.2">
      <c r="A3610" s="113" t="s">
        <v>7071</v>
      </c>
      <c r="B3610" s="114" t="s">
        <v>7072</v>
      </c>
      <c r="C3610" s="115"/>
      <c r="D3610" s="116"/>
      <c r="E3610" s="116"/>
      <c r="F3610" s="116"/>
      <c r="G3610" s="100">
        <f t="shared" si="56"/>
        <v>5</v>
      </c>
    </row>
    <row r="3611" spans="1:7" x14ac:dyDescent="0.2">
      <c r="A3611" s="113" t="s">
        <v>7073</v>
      </c>
      <c r="B3611" s="114" t="s">
        <v>7074</v>
      </c>
      <c r="C3611" s="115" t="s">
        <v>205</v>
      </c>
      <c r="D3611" s="116">
        <v>387.41</v>
      </c>
      <c r="E3611" s="116">
        <v>9.35</v>
      </c>
      <c r="F3611" s="116">
        <v>396.76</v>
      </c>
      <c r="G3611" s="100">
        <f t="shared" si="56"/>
        <v>9</v>
      </c>
    </row>
    <row r="3612" spans="1:7" ht="30" x14ac:dyDescent="0.2">
      <c r="A3612" s="113" t="s">
        <v>7075</v>
      </c>
      <c r="B3612" s="114" t="s">
        <v>7076</v>
      </c>
      <c r="C3612" s="115" t="s">
        <v>205</v>
      </c>
      <c r="D3612" s="116">
        <v>261.45</v>
      </c>
      <c r="E3612" s="116">
        <v>9.35</v>
      </c>
      <c r="F3612" s="116">
        <v>270.8</v>
      </c>
      <c r="G3612" s="100">
        <f t="shared" si="56"/>
        <v>9</v>
      </c>
    </row>
    <row r="3613" spans="1:7" ht="30" x14ac:dyDescent="0.2">
      <c r="A3613" s="113" t="s">
        <v>7077</v>
      </c>
      <c r="B3613" s="114" t="s">
        <v>7078</v>
      </c>
      <c r="C3613" s="115" t="s">
        <v>205</v>
      </c>
      <c r="D3613" s="116">
        <v>286.08</v>
      </c>
      <c r="E3613" s="116">
        <v>9.35</v>
      </c>
      <c r="F3613" s="116">
        <v>295.43</v>
      </c>
      <c r="G3613" s="100">
        <f t="shared" si="56"/>
        <v>9</v>
      </c>
    </row>
    <row r="3614" spans="1:7" x14ac:dyDescent="0.2">
      <c r="A3614" s="113" t="s">
        <v>7079</v>
      </c>
      <c r="B3614" s="114" t="s">
        <v>7080</v>
      </c>
      <c r="C3614" s="115"/>
      <c r="D3614" s="116"/>
      <c r="E3614" s="116"/>
      <c r="F3614" s="116"/>
      <c r="G3614" s="100">
        <f t="shared" si="56"/>
        <v>5</v>
      </c>
    </row>
    <row r="3615" spans="1:7" x14ac:dyDescent="0.2">
      <c r="A3615" s="113" t="s">
        <v>7081</v>
      </c>
      <c r="B3615" s="114" t="s">
        <v>7082</v>
      </c>
      <c r="C3615" s="115" t="s">
        <v>97</v>
      </c>
      <c r="D3615" s="116">
        <v>1747.83</v>
      </c>
      <c r="E3615" s="116">
        <v>1339.3</v>
      </c>
      <c r="F3615" s="116">
        <v>3087.13</v>
      </c>
      <c r="G3615" s="100">
        <f t="shared" si="56"/>
        <v>9</v>
      </c>
    </row>
    <row r="3616" spans="1:7" x14ac:dyDescent="0.2">
      <c r="A3616" s="113" t="s">
        <v>7083</v>
      </c>
      <c r="B3616" s="114" t="s">
        <v>7084</v>
      </c>
      <c r="C3616" s="115" t="s">
        <v>97</v>
      </c>
      <c r="D3616" s="116">
        <v>2957.05</v>
      </c>
      <c r="E3616" s="116">
        <v>2081.56</v>
      </c>
      <c r="F3616" s="116">
        <v>5038.6099999999997</v>
      </c>
      <c r="G3616" s="100">
        <f t="shared" si="56"/>
        <v>9</v>
      </c>
    </row>
    <row r="3617" spans="1:7" x14ac:dyDescent="0.2">
      <c r="A3617" s="113" t="s">
        <v>7085</v>
      </c>
      <c r="B3617" s="114" t="s">
        <v>7086</v>
      </c>
      <c r="C3617" s="115" t="s">
        <v>97</v>
      </c>
      <c r="D3617" s="116">
        <v>4121.67</v>
      </c>
      <c r="E3617" s="116">
        <v>2818.43</v>
      </c>
      <c r="F3617" s="116">
        <v>6940.1</v>
      </c>
      <c r="G3617" s="100">
        <f t="shared" si="56"/>
        <v>9</v>
      </c>
    </row>
    <row r="3618" spans="1:7" x14ac:dyDescent="0.2">
      <c r="A3618" s="113" t="s">
        <v>7087</v>
      </c>
      <c r="B3618" s="114" t="s">
        <v>7088</v>
      </c>
      <c r="C3618" s="115" t="s">
        <v>97</v>
      </c>
      <c r="D3618" s="116">
        <v>1168.75</v>
      </c>
      <c r="E3618" s="116">
        <v>1321.62</v>
      </c>
      <c r="F3618" s="116">
        <v>2490.37</v>
      </c>
      <c r="G3618" s="100">
        <f t="shared" si="56"/>
        <v>9</v>
      </c>
    </row>
    <row r="3619" spans="1:7" x14ac:dyDescent="0.2">
      <c r="A3619" s="113" t="s">
        <v>7089</v>
      </c>
      <c r="B3619" s="114" t="s">
        <v>7090</v>
      </c>
      <c r="C3619" s="115" t="s">
        <v>97</v>
      </c>
      <c r="D3619" s="116">
        <v>3431.92</v>
      </c>
      <c r="E3619" s="116">
        <v>2266.16</v>
      </c>
      <c r="F3619" s="116">
        <v>5698.08</v>
      </c>
      <c r="G3619" s="100">
        <f t="shared" si="56"/>
        <v>9</v>
      </c>
    </row>
    <row r="3620" spans="1:7" ht="30" x14ac:dyDescent="0.2">
      <c r="A3620" s="113" t="s">
        <v>7091</v>
      </c>
      <c r="B3620" s="114" t="s">
        <v>7092</v>
      </c>
      <c r="C3620" s="115" t="s">
        <v>205</v>
      </c>
      <c r="D3620" s="116">
        <v>260.95</v>
      </c>
      <c r="E3620" s="116">
        <v>329.22</v>
      </c>
      <c r="F3620" s="116">
        <v>590.16999999999996</v>
      </c>
      <c r="G3620" s="100">
        <f t="shared" si="56"/>
        <v>9</v>
      </c>
    </row>
    <row r="3621" spans="1:7" x14ac:dyDescent="0.2">
      <c r="A3621" s="113" t="s">
        <v>7093</v>
      </c>
      <c r="B3621" s="114" t="s">
        <v>7094</v>
      </c>
      <c r="C3621" s="115" t="s">
        <v>97</v>
      </c>
      <c r="D3621" s="116">
        <v>2048.8200000000002</v>
      </c>
      <c r="E3621" s="116">
        <v>2098.7800000000002</v>
      </c>
      <c r="F3621" s="116">
        <v>4147.6000000000004</v>
      </c>
      <c r="G3621" s="100">
        <f t="shared" si="56"/>
        <v>9</v>
      </c>
    </row>
    <row r="3622" spans="1:7" x14ac:dyDescent="0.2">
      <c r="A3622" s="113" t="s">
        <v>7095</v>
      </c>
      <c r="B3622" s="114" t="s">
        <v>7096</v>
      </c>
      <c r="C3622" s="115"/>
      <c r="D3622" s="116"/>
      <c r="E3622" s="116"/>
      <c r="F3622" s="116"/>
      <c r="G3622" s="100">
        <f t="shared" si="56"/>
        <v>5</v>
      </c>
    </row>
    <row r="3623" spans="1:7" ht="30" x14ac:dyDescent="0.2">
      <c r="A3623" s="113" t="s">
        <v>7097</v>
      </c>
      <c r="B3623" s="114" t="s">
        <v>7098</v>
      </c>
      <c r="C3623" s="115" t="s">
        <v>97</v>
      </c>
      <c r="D3623" s="116">
        <v>3542.68</v>
      </c>
      <c r="E3623" s="116">
        <v>2634.63</v>
      </c>
      <c r="F3623" s="116">
        <v>6177.31</v>
      </c>
      <c r="G3623" s="100">
        <f t="shared" si="56"/>
        <v>9</v>
      </c>
    </row>
    <row r="3624" spans="1:7" ht="30" x14ac:dyDescent="0.2">
      <c r="A3624" s="113" t="s">
        <v>7099</v>
      </c>
      <c r="B3624" s="114" t="s">
        <v>7100</v>
      </c>
      <c r="C3624" s="115" t="s">
        <v>97</v>
      </c>
      <c r="D3624" s="116">
        <v>5725.66</v>
      </c>
      <c r="E3624" s="116">
        <v>4282.29</v>
      </c>
      <c r="F3624" s="116">
        <v>10007.950000000001</v>
      </c>
      <c r="G3624" s="100">
        <f t="shared" si="56"/>
        <v>9</v>
      </c>
    </row>
    <row r="3625" spans="1:7" ht="30" x14ac:dyDescent="0.2">
      <c r="A3625" s="113" t="s">
        <v>7101</v>
      </c>
      <c r="B3625" s="114" t="s">
        <v>7102</v>
      </c>
      <c r="C3625" s="115" t="s">
        <v>97</v>
      </c>
      <c r="D3625" s="116">
        <v>8238.11</v>
      </c>
      <c r="E3625" s="116">
        <v>5655.21</v>
      </c>
      <c r="F3625" s="116">
        <v>13893.32</v>
      </c>
      <c r="G3625" s="100">
        <f t="shared" si="56"/>
        <v>9</v>
      </c>
    </row>
    <row r="3626" spans="1:7" ht="30" x14ac:dyDescent="0.2">
      <c r="A3626" s="113" t="s">
        <v>7103</v>
      </c>
      <c r="B3626" s="114" t="s">
        <v>7104</v>
      </c>
      <c r="C3626" s="115" t="s">
        <v>97</v>
      </c>
      <c r="D3626" s="116">
        <v>12257.16</v>
      </c>
      <c r="E3626" s="116">
        <v>7049.06</v>
      </c>
      <c r="F3626" s="116">
        <v>19306.22</v>
      </c>
      <c r="G3626" s="100">
        <f t="shared" si="56"/>
        <v>9</v>
      </c>
    </row>
    <row r="3627" spans="1:7" x14ac:dyDescent="0.2">
      <c r="A3627" s="113" t="s">
        <v>7105</v>
      </c>
      <c r="B3627" s="114" t="s">
        <v>7106</v>
      </c>
      <c r="C3627" s="115"/>
      <c r="D3627" s="116"/>
      <c r="E3627" s="116"/>
      <c r="F3627" s="116"/>
      <c r="G3627" s="100">
        <f t="shared" si="56"/>
        <v>5</v>
      </c>
    </row>
    <row r="3628" spans="1:7" ht="30" x14ac:dyDescent="0.2">
      <c r="A3628" s="113" t="s">
        <v>7107</v>
      </c>
      <c r="B3628" s="114" t="s">
        <v>7108</v>
      </c>
      <c r="C3628" s="115" t="s">
        <v>97</v>
      </c>
      <c r="D3628" s="116">
        <v>2285.87</v>
      </c>
      <c r="E3628" s="116">
        <v>1318.3</v>
      </c>
      <c r="F3628" s="116">
        <v>3604.17</v>
      </c>
      <c r="G3628" s="100">
        <f t="shared" si="56"/>
        <v>9</v>
      </c>
    </row>
    <row r="3629" spans="1:7" ht="30" x14ac:dyDescent="0.2">
      <c r="A3629" s="113" t="s">
        <v>7109</v>
      </c>
      <c r="B3629" s="114" t="s">
        <v>7110</v>
      </c>
      <c r="C3629" s="115" t="s">
        <v>97</v>
      </c>
      <c r="D3629" s="116">
        <v>6364.4</v>
      </c>
      <c r="E3629" s="116">
        <v>1969</v>
      </c>
      <c r="F3629" s="116">
        <v>8333.4</v>
      </c>
      <c r="G3629" s="100">
        <f t="shared" si="56"/>
        <v>9</v>
      </c>
    </row>
    <row r="3630" spans="1:7" ht="30" x14ac:dyDescent="0.2">
      <c r="A3630" s="113" t="s">
        <v>7111</v>
      </c>
      <c r="B3630" s="114" t="s">
        <v>7112</v>
      </c>
      <c r="C3630" s="115" t="s">
        <v>97</v>
      </c>
      <c r="D3630" s="116">
        <v>9514.07</v>
      </c>
      <c r="E3630" s="116">
        <v>3938.01</v>
      </c>
      <c r="F3630" s="116">
        <v>13452.08</v>
      </c>
      <c r="G3630" s="100">
        <f t="shared" si="56"/>
        <v>9</v>
      </c>
    </row>
    <row r="3631" spans="1:7" x14ac:dyDescent="0.2">
      <c r="A3631" s="113" t="s">
        <v>7113</v>
      </c>
      <c r="B3631" s="114" t="s">
        <v>7114</v>
      </c>
      <c r="C3631" s="115" t="s">
        <v>205</v>
      </c>
      <c r="D3631" s="116">
        <v>1241.53</v>
      </c>
      <c r="E3631" s="116">
        <v>655.38</v>
      </c>
      <c r="F3631" s="116">
        <v>1896.91</v>
      </c>
      <c r="G3631" s="100">
        <f t="shared" si="56"/>
        <v>9</v>
      </c>
    </row>
    <row r="3632" spans="1:7" ht="30" x14ac:dyDescent="0.2">
      <c r="A3632" s="113" t="s">
        <v>7115</v>
      </c>
      <c r="B3632" s="114" t="s">
        <v>7116</v>
      </c>
      <c r="C3632" s="115" t="s">
        <v>97</v>
      </c>
      <c r="D3632" s="116">
        <v>708.43</v>
      </c>
      <c r="E3632" s="116">
        <v>37.4</v>
      </c>
      <c r="F3632" s="116">
        <v>745.83</v>
      </c>
      <c r="G3632" s="100">
        <f t="shared" si="56"/>
        <v>9</v>
      </c>
    </row>
    <row r="3633" spans="1:7" x14ac:dyDescent="0.2">
      <c r="A3633" s="113" t="s">
        <v>7117</v>
      </c>
      <c r="B3633" s="114" t="s">
        <v>7118</v>
      </c>
      <c r="C3633" s="115"/>
      <c r="D3633" s="116"/>
      <c r="E3633" s="116"/>
      <c r="F3633" s="116"/>
      <c r="G3633" s="100">
        <f t="shared" si="56"/>
        <v>5</v>
      </c>
    </row>
    <row r="3634" spans="1:7" x14ac:dyDescent="0.2">
      <c r="A3634" s="113" t="s">
        <v>7119</v>
      </c>
      <c r="B3634" s="114" t="s">
        <v>7120</v>
      </c>
      <c r="C3634" s="115" t="s">
        <v>205</v>
      </c>
      <c r="D3634" s="116">
        <v>341.63</v>
      </c>
      <c r="E3634" s="116">
        <v>27.14</v>
      </c>
      <c r="F3634" s="116">
        <v>368.77</v>
      </c>
      <c r="G3634" s="100">
        <f t="shared" si="56"/>
        <v>9</v>
      </c>
    </row>
    <row r="3635" spans="1:7" x14ac:dyDescent="0.2">
      <c r="A3635" s="113" t="s">
        <v>7121</v>
      </c>
      <c r="B3635" s="114" t="s">
        <v>7122</v>
      </c>
      <c r="C3635" s="115" t="s">
        <v>205</v>
      </c>
      <c r="D3635" s="116">
        <v>484.02</v>
      </c>
      <c r="E3635" s="116">
        <v>40.71</v>
      </c>
      <c r="F3635" s="116">
        <v>524.73</v>
      </c>
      <c r="G3635" s="100">
        <f t="shared" si="56"/>
        <v>9</v>
      </c>
    </row>
    <row r="3636" spans="1:7" x14ac:dyDescent="0.2">
      <c r="A3636" s="113" t="s">
        <v>7123</v>
      </c>
      <c r="B3636" s="114" t="s">
        <v>7124</v>
      </c>
      <c r="C3636" s="115" t="s">
        <v>205</v>
      </c>
      <c r="D3636" s="116">
        <v>544.25</v>
      </c>
      <c r="E3636" s="116">
        <v>54.27</v>
      </c>
      <c r="F3636" s="116">
        <v>598.52</v>
      </c>
      <c r="G3636" s="100">
        <f t="shared" si="56"/>
        <v>9</v>
      </c>
    </row>
    <row r="3637" spans="1:7" x14ac:dyDescent="0.2">
      <c r="A3637" s="113" t="s">
        <v>7125</v>
      </c>
      <c r="B3637" s="114" t="s">
        <v>7126</v>
      </c>
      <c r="C3637" s="115" t="s">
        <v>205</v>
      </c>
      <c r="D3637" s="116">
        <v>828.76</v>
      </c>
      <c r="E3637" s="116">
        <v>67.84</v>
      </c>
      <c r="F3637" s="116">
        <v>896.6</v>
      </c>
      <c r="G3637" s="100">
        <f t="shared" si="56"/>
        <v>9</v>
      </c>
    </row>
    <row r="3638" spans="1:7" x14ac:dyDescent="0.2">
      <c r="A3638" s="113" t="s">
        <v>7127</v>
      </c>
      <c r="B3638" s="114" t="s">
        <v>7128</v>
      </c>
      <c r="C3638" s="115" t="s">
        <v>205</v>
      </c>
      <c r="D3638" s="116">
        <v>1295.44</v>
      </c>
      <c r="E3638" s="116">
        <v>81.41</v>
      </c>
      <c r="F3638" s="116">
        <v>1376.85</v>
      </c>
      <c r="G3638" s="100">
        <f t="shared" si="56"/>
        <v>9</v>
      </c>
    </row>
    <row r="3639" spans="1:7" x14ac:dyDescent="0.2">
      <c r="A3639" s="113" t="s">
        <v>7129</v>
      </c>
      <c r="B3639" s="114" t="s">
        <v>7130</v>
      </c>
      <c r="C3639" s="115" t="s">
        <v>205</v>
      </c>
      <c r="D3639" s="116">
        <v>2395.66</v>
      </c>
      <c r="E3639" s="116">
        <v>135.68</v>
      </c>
      <c r="F3639" s="116">
        <v>2531.34</v>
      </c>
      <c r="G3639" s="100">
        <f t="shared" si="56"/>
        <v>9</v>
      </c>
    </row>
    <row r="3640" spans="1:7" x14ac:dyDescent="0.2">
      <c r="A3640" s="113" t="s">
        <v>7131</v>
      </c>
      <c r="B3640" s="114" t="s">
        <v>7132</v>
      </c>
      <c r="C3640" s="115"/>
      <c r="D3640" s="116"/>
      <c r="E3640" s="116"/>
      <c r="F3640" s="116"/>
      <c r="G3640" s="100">
        <f t="shared" si="56"/>
        <v>5</v>
      </c>
    </row>
    <row r="3641" spans="1:7" x14ac:dyDescent="0.2">
      <c r="A3641" s="113" t="s">
        <v>7133</v>
      </c>
      <c r="B3641" s="114" t="s">
        <v>28495</v>
      </c>
      <c r="C3641" s="115" t="s">
        <v>97</v>
      </c>
      <c r="D3641" s="116">
        <v>903.16</v>
      </c>
      <c r="E3641" s="116">
        <v>16.59</v>
      </c>
      <c r="F3641" s="116">
        <v>919.75</v>
      </c>
      <c r="G3641" s="100">
        <f t="shared" si="56"/>
        <v>9</v>
      </c>
    </row>
    <row r="3642" spans="1:7" x14ac:dyDescent="0.2">
      <c r="A3642" s="113" t="s">
        <v>7134</v>
      </c>
      <c r="B3642" s="114" t="s">
        <v>7135</v>
      </c>
      <c r="C3642" s="115" t="s">
        <v>97</v>
      </c>
      <c r="D3642" s="116">
        <v>325.27999999999997</v>
      </c>
      <c r="E3642" s="116">
        <v>20.74</v>
      </c>
      <c r="F3642" s="116">
        <v>346.02</v>
      </c>
      <c r="G3642" s="100">
        <f t="shared" si="56"/>
        <v>9</v>
      </c>
    </row>
    <row r="3643" spans="1:7" x14ac:dyDescent="0.2">
      <c r="A3643" s="113" t="s">
        <v>7136</v>
      </c>
      <c r="B3643" s="114" t="s">
        <v>7137</v>
      </c>
      <c r="C3643" s="115"/>
      <c r="D3643" s="116"/>
      <c r="E3643" s="116"/>
      <c r="F3643" s="116"/>
      <c r="G3643" s="100">
        <f t="shared" si="56"/>
        <v>2</v>
      </c>
    </row>
    <row r="3644" spans="1:7" x14ac:dyDescent="0.2">
      <c r="A3644" s="113" t="s">
        <v>7138</v>
      </c>
      <c r="B3644" s="114" t="s">
        <v>7139</v>
      </c>
      <c r="C3644" s="115"/>
      <c r="D3644" s="116"/>
      <c r="E3644" s="116"/>
      <c r="F3644" s="116"/>
      <c r="G3644" s="100">
        <f t="shared" si="56"/>
        <v>5</v>
      </c>
    </row>
    <row r="3645" spans="1:7" ht="30" x14ac:dyDescent="0.2">
      <c r="A3645" s="113" t="s">
        <v>7140</v>
      </c>
      <c r="B3645" s="114" t="s">
        <v>7141</v>
      </c>
      <c r="C3645" s="115" t="s">
        <v>97</v>
      </c>
      <c r="D3645" s="116">
        <v>1170.82</v>
      </c>
      <c r="E3645" s="116">
        <v>145.15</v>
      </c>
      <c r="F3645" s="116">
        <v>1315.97</v>
      </c>
      <c r="G3645" s="100">
        <f t="shared" si="56"/>
        <v>9</v>
      </c>
    </row>
    <row r="3646" spans="1:7" x14ac:dyDescent="0.2">
      <c r="A3646" s="113" t="s">
        <v>7142</v>
      </c>
      <c r="B3646" s="114" t="s">
        <v>7143</v>
      </c>
      <c r="C3646" s="115" t="s">
        <v>97</v>
      </c>
      <c r="D3646" s="116">
        <v>361.83</v>
      </c>
      <c r="E3646" s="116">
        <v>145.15</v>
      </c>
      <c r="F3646" s="116">
        <v>506.98</v>
      </c>
      <c r="G3646" s="100">
        <f t="shared" si="56"/>
        <v>9</v>
      </c>
    </row>
    <row r="3647" spans="1:7" x14ac:dyDescent="0.2">
      <c r="A3647" s="113" t="s">
        <v>7144</v>
      </c>
      <c r="B3647" s="114" t="s">
        <v>7145</v>
      </c>
      <c r="C3647" s="115" t="s">
        <v>205</v>
      </c>
      <c r="D3647" s="116">
        <v>20.51</v>
      </c>
      <c r="E3647" s="116">
        <v>4.1500000000000004</v>
      </c>
      <c r="F3647" s="116">
        <v>24.66</v>
      </c>
      <c r="G3647" s="100">
        <f t="shared" si="56"/>
        <v>9</v>
      </c>
    </row>
    <row r="3648" spans="1:7" x14ac:dyDescent="0.2">
      <c r="A3648" s="113" t="s">
        <v>7146</v>
      </c>
      <c r="B3648" s="114" t="s">
        <v>7147</v>
      </c>
      <c r="C3648" s="115" t="s">
        <v>97</v>
      </c>
      <c r="D3648" s="116">
        <v>81.97</v>
      </c>
      <c r="E3648" s="116">
        <v>12.44</v>
      </c>
      <c r="F3648" s="116">
        <v>94.41</v>
      </c>
      <c r="G3648" s="100">
        <f t="shared" si="56"/>
        <v>9</v>
      </c>
    </row>
    <row r="3649" spans="1:7" x14ac:dyDescent="0.2">
      <c r="A3649" s="113" t="s">
        <v>7148</v>
      </c>
      <c r="B3649" s="114" t="s">
        <v>7149</v>
      </c>
      <c r="C3649" s="115" t="s">
        <v>205</v>
      </c>
      <c r="D3649" s="116">
        <v>32.32</v>
      </c>
      <c r="E3649" s="116">
        <v>4.1500000000000004</v>
      </c>
      <c r="F3649" s="116">
        <v>36.47</v>
      </c>
      <c r="G3649" s="100">
        <f t="shared" si="56"/>
        <v>9</v>
      </c>
    </row>
    <row r="3650" spans="1:7" x14ac:dyDescent="0.2">
      <c r="A3650" s="113" t="s">
        <v>7150</v>
      </c>
      <c r="B3650" s="114" t="s">
        <v>7151</v>
      </c>
      <c r="C3650" s="115" t="s">
        <v>97</v>
      </c>
      <c r="D3650" s="116">
        <v>213.45</v>
      </c>
      <c r="E3650" s="116">
        <v>4.1500000000000004</v>
      </c>
      <c r="F3650" s="116">
        <v>217.6</v>
      </c>
      <c r="G3650" s="100">
        <f t="shared" si="56"/>
        <v>9</v>
      </c>
    </row>
    <row r="3651" spans="1:7" ht="45" x14ac:dyDescent="0.2">
      <c r="A3651" s="113" t="s">
        <v>7152</v>
      </c>
      <c r="B3651" s="114" t="s">
        <v>7153</v>
      </c>
      <c r="C3651" s="115" t="s">
        <v>97</v>
      </c>
      <c r="D3651" s="116">
        <v>3845.69</v>
      </c>
      <c r="E3651" s="116">
        <v>228.08</v>
      </c>
      <c r="F3651" s="116">
        <v>4073.77</v>
      </c>
      <c r="G3651" s="100">
        <f t="shared" si="56"/>
        <v>9</v>
      </c>
    </row>
    <row r="3652" spans="1:7" x14ac:dyDescent="0.2">
      <c r="A3652" s="113" t="s">
        <v>7154</v>
      </c>
      <c r="B3652" s="114" t="s">
        <v>7155</v>
      </c>
      <c r="C3652" s="115" t="s">
        <v>97</v>
      </c>
      <c r="D3652" s="116">
        <v>67.25</v>
      </c>
      <c r="E3652" s="116">
        <v>4.1500000000000004</v>
      </c>
      <c r="F3652" s="116">
        <v>71.400000000000006</v>
      </c>
      <c r="G3652" s="100">
        <f t="shared" si="56"/>
        <v>9</v>
      </c>
    </row>
    <row r="3653" spans="1:7" x14ac:dyDescent="0.2">
      <c r="A3653" s="113" t="s">
        <v>7156</v>
      </c>
      <c r="B3653" s="114" t="s">
        <v>7157</v>
      </c>
      <c r="C3653" s="115" t="s">
        <v>97</v>
      </c>
      <c r="D3653" s="116">
        <v>100.55</v>
      </c>
      <c r="E3653" s="116">
        <v>4.1500000000000004</v>
      </c>
      <c r="F3653" s="116">
        <v>104.7</v>
      </c>
      <c r="G3653" s="100">
        <f t="shared" si="56"/>
        <v>9</v>
      </c>
    </row>
    <row r="3654" spans="1:7" x14ac:dyDescent="0.2">
      <c r="A3654" s="113" t="s">
        <v>7158</v>
      </c>
      <c r="B3654" s="114" t="s">
        <v>7159</v>
      </c>
      <c r="C3654" s="115" t="s">
        <v>97</v>
      </c>
      <c r="D3654" s="116">
        <v>1787.82</v>
      </c>
      <c r="E3654" s="116">
        <v>53.22</v>
      </c>
      <c r="F3654" s="116">
        <v>1841.04</v>
      </c>
      <c r="G3654" s="100">
        <f t="shared" si="56"/>
        <v>9</v>
      </c>
    </row>
    <row r="3655" spans="1:7" x14ac:dyDescent="0.2">
      <c r="A3655" s="113" t="s">
        <v>7160</v>
      </c>
      <c r="B3655" s="114" t="s">
        <v>7161</v>
      </c>
      <c r="C3655" s="115" t="s">
        <v>97</v>
      </c>
      <c r="D3655" s="116">
        <v>95.94</v>
      </c>
      <c r="E3655" s="116">
        <v>4.1500000000000004</v>
      </c>
      <c r="F3655" s="116">
        <v>100.09</v>
      </c>
      <c r="G3655" s="100">
        <f t="shared" si="56"/>
        <v>9</v>
      </c>
    </row>
    <row r="3656" spans="1:7" x14ac:dyDescent="0.2">
      <c r="A3656" s="113" t="s">
        <v>7162</v>
      </c>
      <c r="B3656" s="114" t="s">
        <v>7163</v>
      </c>
      <c r="C3656" s="115" t="s">
        <v>97</v>
      </c>
      <c r="D3656" s="116">
        <v>65.77</v>
      </c>
      <c r="E3656" s="116">
        <v>4.1500000000000004</v>
      </c>
      <c r="F3656" s="116">
        <v>69.92</v>
      </c>
      <c r="G3656" s="100">
        <f t="shared" si="56"/>
        <v>9</v>
      </c>
    </row>
    <row r="3657" spans="1:7" x14ac:dyDescent="0.2">
      <c r="A3657" s="113" t="s">
        <v>7164</v>
      </c>
      <c r="B3657" s="114" t="s">
        <v>7165</v>
      </c>
      <c r="C3657" s="115" t="s">
        <v>97</v>
      </c>
      <c r="D3657" s="116">
        <v>18.579999999999998</v>
      </c>
      <c r="E3657" s="116">
        <v>0.56000000000000005</v>
      </c>
      <c r="F3657" s="116">
        <v>19.14</v>
      </c>
      <c r="G3657" s="100">
        <f t="shared" si="56"/>
        <v>9</v>
      </c>
    </row>
    <row r="3658" spans="1:7" x14ac:dyDescent="0.2">
      <c r="A3658" s="113" t="s">
        <v>7166</v>
      </c>
      <c r="B3658" s="114" t="s">
        <v>7167</v>
      </c>
      <c r="C3658" s="115" t="s">
        <v>97</v>
      </c>
      <c r="D3658" s="116">
        <v>274.69</v>
      </c>
      <c r="E3658" s="116">
        <v>4.1500000000000004</v>
      </c>
      <c r="F3658" s="116">
        <v>278.83999999999997</v>
      </c>
      <c r="G3658" s="100">
        <f t="shared" ref="G3658:G3721" si="57">LEN(A3658)</f>
        <v>9</v>
      </c>
    </row>
    <row r="3659" spans="1:7" ht="30" x14ac:dyDescent="0.2">
      <c r="A3659" s="113" t="s">
        <v>7168</v>
      </c>
      <c r="B3659" s="114" t="s">
        <v>7169</v>
      </c>
      <c r="C3659" s="115" t="s">
        <v>97</v>
      </c>
      <c r="D3659" s="116">
        <v>1953.12</v>
      </c>
      <c r="E3659" s="116">
        <v>215.64</v>
      </c>
      <c r="F3659" s="116">
        <v>2168.7600000000002</v>
      </c>
      <c r="G3659" s="100">
        <f t="shared" si="57"/>
        <v>9</v>
      </c>
    </row>
    <row r="3660" spans="1:7" ht="30" x14ac:dyDescent="0.2">
      <c r="A3660" s="113" t="s">
        <v>7170</v>
      </c>
      <c r="B3660" s="114" t="s">
        <v>7171</v>
      </c>
      <c r="C3660" s="115" t="s">
        <v>97</v>
      </c>
      <c r="D3660" s="116">
        <v>2415.9499999999998</v>
      </c>
      <c r="E3660" s="116">
        <v>215.64</v>
      </c>
      <c r="F3660" s="116">
        <v>2631.59</v>
      </c>
      <c r="G3660" s="100">
        <f t="shared" si="57"/>
        <v>9</v>
      </c>
    </row>
    <row r="3661" spans="1:7" ht="30" x14ac:dyDescent="0.2">
      <c r="A3661" s="113" t="s">
        <v>7172</v>
      </c>
      <c r="B3661" s="114" t="s">
        <v>7173</v>
      </c>
      <c r="C3661" s="115" t="s">
        <v>97</v>
      </c>
      <c r="D3661" s="116">
        <v>2664.09</v>
      </c>
      <c r="E3661" s="116">
        <v>675.17</v>
      </c>
      <c r="F3661" s="116">
        <v>3339.26</v>
      </c>
      <c r="G3661" s="100">
        <f t="shared" si="57"/>
        <v>9</v>
      </c>
    </row>
    <row r="3662" spans="1:7" x14ac:dyDescent="0.2">
      <c r="A3662" s="113" t="s">
        <v>7174</v>
      </c>
      <c r="B3662" s="114" t="s">
        <v>7175</v>
      </c>
      <c r="C3662" s="115"/>
      <c r="D3662" s="116"/>
      <c r="E3662" s="116"/>
      <c r="F3662" s="116"/>
      <c r="G3662" s="100">
        <f t="shared" si="57"/>
        <v>5</v>
      </c>
    </row>
    <row r="3663" spans="1:7" x14ac:dyDescent="0.2">
      <c r="A3663" s="113" t="s">
        <v>7176</v>
      </c>
      <c r="B3663" s="114" t="s">
        <v>7177</v>
      </c>
      <c r="C3663" s="115" t="s">
        <v>97</v>
      </c>
      <c r="D3663" s="116">
        <v>29.31</v>
      </c>
      <c r="E3663" s="116">
        <v>14.59</v>
      </c>
      <c r="F3663" s="116">
        <v>43.9</v>
      </c>
      <c r="G3663" s="100">
        <f t="shared" si="57"/>
        <v>9</v>
      </c>
    </row>
    <row r="3664" spans="1:7" x14ac:dyDescent="0.2">
      <c r="A3664" s="113" t="s">
        <v>7178</v>
      </c>
      <c r="B3664" s="114" t="s">
        <v>7179</v>
      </c>
      <c r="C3664" s="115" t="s">
        <v>97</v>
      </c>
      <c r="D3664" s="116">
        <v>1131.8</v>
      </c>
      <c r="E3664" s="116">
        <v>20.74</v>
      </c>
      <c r="F3664" s="116">
        <v>1152.54</v>
      </c>
      <c r="G3664" s="100">
        <f t="shared" si="57"/>
        <v>9</v>
      </c>
    </row>
    <row r="3665" spans="1:7" x14ac:dyDescent="0.2">
      <c r="A3665" s="113" t="s">
        <v>7180</v>
      </c>
      <c r="B3665" s="114" t="s">
        <v>7181</v>
      </c>
      <c r="C3665" s="115" t="s">
        <v>97</v>
      </c>
      <c r="D3665" s="116">
        <v>31.25</v>
      </c>
      <c r="E3665" s="116">
        <v>14.59</v>
      </c>
      <c r="F3665" s="116">
        <v>45.84</v>
      </c>
      <c r="G3665" s="100">
        <f t="shared" si="57"/>
        <v>9</v>
      </c>
    </row>
    <row r="3666" spans="1:7" ht="30" x14ac:dyDescent="0.2">
      <c r="A3666" s="113" t="s">
        <v>7182</v>
      </c>
      <c r="B3666" s="114" t="s">
        <v>7183</v>
      </c>
      <c r="C3666" s="115" t="s">
        <v>97</v>
      </c>
      <c r="D3666" s="116">
        <v>8582.77</v>
      </c>
      <c r="E3666" s="116">
        <v>124.41</v>
      </c>
      <c r="F3666" s="116">
        <v>8707.18</v>
      </c>
      <c r="G3666" s="100">
        <f t="shared" si="57"/>
        <v>9</v>
      </c>
    </row>
    <row r="3667" spans="1:7" x14ac:dyDescent="0.2">
      <c r="A3667" s="113" t="s">
        <v>7184</v>
      </c>
      <c r="B3667" s="114" t="s">
        <v>7185</v>
      </c>
      <c r="C3667" s="115"/>
      <c r="D3667" s="116"/>
      <c r="E3667" s="116"/>
      <c r="F3667" s="116"/>
      <c r="G3667" s="100">
        <f t="shared" si="57"/>
        <v>5</v>
      </c>
    </row>
    <row r="3668" spans="1:7" x14ac:dyDescent="0.2">
      <c r="A3668" s="113" t="s">
        <v>7186</v>
      </c>
      <c r="B3668" s="114" t="s">
        <v>7187</v>
      </c>
      <c r="C3668" s="115" t="s">
        <v>97</v>
      </c>
      <c r="D3668" s="116">
        <v>238.78</v>
      </c>
      <c r="E3668" s="116">
        <v>33.18</v>
      </c>
      <c r="F3668" s="116">
        <v>271.95999999999998</v>
      </c>
      <c r="G3668" s="100">
        <f t="shared" si="57"/>
        <v>9</v>
      </c>
    </row>
    <row r="3669" spans="1:7" x14ac:dyDescent="0.2">
      <c r="A3669" s="113" t="s">
        <v>7188</v>
      </c>
      <c r="B3669" s="114" t="s">
        <v>7189</v>
      </c>
      <c r="C3669" s="115" t="s">
        <v>97</v>
      </c>
      <c r="D3669" s="116">
        <v>26965.01</v>
      </c>
      <c r="E3669" s="116">
        <v>13.21</v>
      </c>
      <c r="F3669" s="116">
        <v>26978.22</v>
      </c>
      <c r="G3669" s="100">
        <f t="shared" si="57"/>
        <v>9</v>
      </c>
    </row>
    <row r="3670" spans="1:7" ht="30" x14ac:dyDescent="0.2">
      <c r="A3670" s="113" t="s">
        <v>7190</v>
      </c>
      <c r="B3670" s="114" t="s">
        <v>7191</v>
      </c>
      <c r="C3670" s="115" t="s">
        <v>97</v>
      </c>
      <c r="D3670" s="116">
        <v>321.31</v>
      </c>
      <c r="E3670" s="116">
        <v>20.74</v>
      </c>
      <c r="F3670" s="116">
        <v>342.05</v>
      </c>
      <c r="G3670" s="100">
        <f t="shared" si="57"/>
        <v>9</v>
      </c>
    </row>
    <row r="3671" spans="1:7" ht="30" x14ac:dyDescent="0.2">
      <c r="A3671" s="113" t="s">
        <v>7192</v>
      </c>
      <c r="B3671" s="114" t="s">
        <v>7193</v>
      </c>
      <c r="C3671" s="115" t="s">
        <v>97</v>
      </c>
      <c r="D3671" s="116">
        <v>91.64</v>
      </c>
      <c r="E3671" s="116">
        <v>20.74</v>
      </c>
      <c r="F3671" s="116">
        <v>112.38</v>
      </c>
      <c r="G3671" s="100">
        <f t="shared" si="57"/>
        <v>9</v>
      </c>
    </row>
    <row r="3672" spans="1:7" ht="30" x14ac:dyDescent="0.2">
      <c r="A3672" s="113" t="s">
        <v>7194</v>
      </c>
      <c r="B3672" s="114" t="s">
        <v>7195</v>
      </c>
      <c r="C3672" s="115" t="s">
        <v>97</v>
      </c>
      <c r="D3672" s="116">
        <v>269.79000000000002</v>
      </c>
      <c r="E3672" s="116">
        <v>12.44</v>
      </c>
      <c r="F3672" s="116">
        <v>282.23</v>
      </c>
      <c r="G3672" s="100">
        <f t="shared" si="57"/>
        <v>9</v>
      </c>
    </row>
    <row r="3673" spans="1:7" x14ac:dyDescent="0.2">
      <c r="A3673" s="113" t="s">
        <v>7196</v>
      </c>
      <c r="B3673" s="114" t="s">
        <v>7197</v>
      </c>
      <c r="C3673" s="115" t="s">
        <v>97</v>
      </c>
      <c r="D3673" s="116">
        <v>69.900000000000006</v>
      </c>
      <c r="E3673" s="116">
        <v>12.44</v>
      </c>
      <c r="F3673" s="116">
        <v>82.34</v>
      </c>
      <c r="G3673" s="100">
        <f t="shared" si="57"/>
        <v>9</v>
      </c>
    </row>
    <row r="3674" spans="1:7" x14ac:dyDescent="0.2">
      <c r="A3674" s="113" t="s">
        <v>7198</v>
      </c>
      <c r="B3674" s="114" t="s">
        <v>7199</v>
      </c>
      <c r="C3674" s="115" t="s">
        <v>97</v>
      </c>
      <c r="D3674" s="116">
        <v>168.49</v>
      </c>
      <c r="E3674" s="116">
        <v>12.44</v>
      </c>
      <c r="F3674" s="116">
        <v>180.93</v>
      </c>
      <c r="G3674" s="100">
        <f t="shared" si="57"/>
        <v>9</v>
      </c>
    </row>
    <row r="3675" spans="1:7" ht="30" x14ac:dyDescent="0.2">
      <c r="A3675" s="113" t="s">
        <v>7200</v>
      </c>
      <c r="B3675" s="114" t="s">
        <v>7201</v>
      </c>
      <c r="C3675" s="115" t="s">
        <v>97</v>
      </c>
      <c r="D3675" s="116">
        <v>449.83</v>
      </c>
      <c r="E3675" s="116">
        <v>12.44</v>
      </c>
      <c r="F3675" s="116">
        <v>462.27</v>
      </c>
      <c r="G3675" s="100">
        <f t="shared" si="57"/>
        <v>9</v>
      </c>
    </row>
    <row r="3676" spans="1:7" x14ac:dyDescent="0.2">
      <c r="A3676" s="113" t="s">
        <v>7202</v>
      </c>
      <c r="B3676" s="114" t="s">
        <v>7203</v>
      </c>
      <c r="C3676" s="115" t="s">
        <v>97</v>
      </c>
      <c r="D3676" s="116">
        <v>281.20999999999998</v>
      </c>
      <c r="E3676" s="116">
        <v>12.44</v>
      </c>
      <c r="F3676" s="116">
        <v>293.64999999999998</v>
      </c>
      <c r="G3676" s="100">
        <f t="shared" si="57"/>
        <v>9</v>
      </c>
    </row>
    <row r="3677" spans="1:7" ht="30" x14ac:dyDescent="0.2">
      <c r="A3677" s="113" t="s">
        <v>7204</v>
      </c>
      <c r="B3677" s="114" t="s">
        <v>7205</v>
      </c>
      <c r="C3677" s="115" t="s">
        <v>97</v>
      </c>
      <c r="D3677" s="116">
        <v>903.38</v>
      </c>
      <c r="E3677" s="116">
        <v>13.21</v>
      </c>
      <c r="F3677" s="116">
        <v>916.59</v>
      </c>
      <c r="G3677" s="100">
        <f t="shared" si="57"/>
        <v>9</v>
      </c>
    </row>
    <row r="3678" spans="1:7" ht="30" x14ac:dyDescent="0.2">
      <c r="A3678" s="113" t="s">
        <v>7206</v>
      </c>
      <c r="B3678" s="114" t="s">
        <v>7207</v>
      </c>
      <c r="C3678" s="115" t="s">
        <v>97</v>
      </c>
      <c r="D3678" s="116">
        <v>279.02999999999997</v>
      </c>
      <c r="E3678" s="116">
        <v>13.21</v>
      </c>
      <c r="F3678" s="116">
        <v>292.24</v>
      </c>
      <c r="G3678" s="100">
        <f t="shared" si="57"/>
        <v>9</v>
      </c>
    </row>
    <row r="3679" spans="1:7" ht="30" x14ac:dyDescent="0.2">
      <c r="A3679" s="113" t="s">
        <v>7208</v>
      </c>
      <c r="B3679" s="114" t="s">
        <v>7209</v>
      </c>
      <c r="C3679" s="115" t="s">
        <v>97</v>
      </c>
      <c r="D3679" s="116">
        <v>734.75</v>
      </c>
      <c r="E3679" s="116">
        <v>13.21</v>
      </c>
      <c r="F3679" s="116">
        <v>747.96</v>
      </c>
      <c r="G3679" s="100">
        <f t="shared" si="57"/>
        <v>9</v>
      </c>
    </row>
    <row r="3680" spans="1:7" x14ac:dyDescent="0.2">
      <c r="A3680" s="113" t="s">
        <v>7210</v>
      </c>
      <c r="B3680" s="114" t="s">
        <v>7211</v>
      </c>
      <c r="C3680" s="115" t="s">
        <v>97</v>
      </c>
      <c r="D3680" s="116">
        <v>55.11</v>
      </c>
      <c r="E3680" s="116">
        <v>12.44</v>
      </c>
      <c r="F3680" s="116">
        <v>67.55</v>
      </c>
      <c r="G3680" s="100">
        <f t="shared" si="57"/>
        <v>9</v>
      </c>
    </row>
    <row r="3681" spans="1:7" ht="45" x14ac:dyDescent="0.2">
      <c r="A3681" s="113" t="s">
        <v>7212</v>
      </c>
      <c r="B3681" s="114" t="s">
        <v>7213</v>
      </c>
      <c r="C3681" s="115" t="s">
        <v>97</v>
      </c>
      <c r="D3681" s="116">
        <v>289.5</v>
      </c>
      <c r="E3681" s="116">
        <v>13.21</v>
      </c>
      <c r="F3681" s="116">
        <v>302.70999999999998</v>
      </c>
      <c r="G3681" s="100">
        <f t="shared" si="57"/>
        <v>9</v>
      </c>
    </row>
    <row r="3682" spans="1:7" x14ac:dyDescent="0.2">
      <c r="A3682" s="113" t="s">
        <v>7214</v>
      </c>
      <c r="B3682" s="114" t="s">
        <v>7215</v>
      </c>
      <c r="C3682" s="115" t="s">
        <v>97</v>
      </c>
      <c r="D3682" s="116">
        <v>110.74</v>
      </c>
      <c r="E3682" s="116">
        <v>45.62</v>
      </c>
      <c r="F3682" s="116">
        <v>156.36000000000001</v>
      </c>
      <c r="G3682" s="100">
        <f t="shared" si="57"/>
        <v>9</v>
      </c>
    </row>
    <row r="3683" spans="1:7" x14ac:dyDescent="0.2">
      <c r="A3683" s="113" t="s">
        <v>7216</v>
      </c>
      <c r="B3683" s="114" t="s">
        <v>7217</v>
      </c>
      <c r="C3683" s="115" t="s">
        <v>97</v>
      </c>
      <c r="D3683" s="116">
        <v>207.73</v>
      </c>
      <c r="E3683" s="116">
        <v>41.47</v>
      </c>
      <c r="F3683" s="116">
        <v>249.2</v>
      </c>
      <c r="G3683" s="100">
        <f t="shared" si="57"/>
        <v>9</v>
      </c>
    </row>
    <row r="3684" spans="1:7" x14ac:dyDescent="0.2">
      <c r="A3684" s="113" t="s">
        <v>7218</v>
      </c>
      <c r="B3684" s="114" t="s">
        <v>7219</v>
      </c>
      <c r="C3684" s="115" t="s">
        <v>97</v>
      </c>
      <c r="D3684" s="116">
        <v>1241.29</v>
      </c>
      <c r="E3684" s="116">
        <v>12.44</v>
      </c>
      <c r="F3684" s="116">
        <v>1253.73</v>
      </c>
      <c r="G3684" s="100">
        <f t="shared" si="57"/>
        <v>9</v>
      </c>
    </row>
    <row r="3685" spans="1:7" x14ac:dyDescent="0.2">
      <c r="A3685" s="113" t="s">
        <v>7220</v>
      </c>
      <c r="B3685" s="114" t="s">
        <v>7221</v>
      </c>
      <c r="C3685" s="115" t="s">
        <v>97</v>
      </c>
      <c r="D3685" s="116">
        <v>186.08</v>
      </c>
      <c r="E3685" s="116">
        <v>12.44</v>
      </c>
      <c r="F3685" s="116">
        <v>198.52</v>
      </c>
      <c r="G3685" s="100">
        <f t="shared" si="57"/>
        <v>9</v>
      </c>
    </row>
    <row r="3686" spans="1:7" x14ac:dyDescent="0.2">
      <c r="A3686" s="113" t="s">
        <v>7222</v>
      </c>
      <c r="B3686" s="114" t="s">
        <v>7223</v>
      </c>
      <c r="C3686" s="115" t="s">
        <v>97</v>
      </c>
      <c r="D3686" s="116">
        <v>188.82</v>
      </c>
      <c r="E3686" s="116">
        <v>20.74</v>
      </c>
      <c r="F3686" s="116">
        <v>209.56</v>
      </c>
      <c r="G3686" s="100">
        <f t="shared" si="57"/>
        <v>9</v>
      </c>
    </row>
    <row r="3687" spans="1:7" x14ac:dyDescent="0.2">
      <c r="A3687" s="113" t="s">
        <v>7224</v>
      </c>
      <c r="B3687" s="114" t="s">
        <v>7225</v>
      </c>
      <c r="C3687" s="115" t="s">
        <v>97</v>
      </c>
      <c r="D3687" s="116">
        <v>453.42</v>
      </c>
      <c r="E3687" s="116">
        <v>12.44</v>
      </c>
      <c r="F3687" s="116">
        <v>465.86</v>
      </c>
      <c r="G3687" s="100">
        <f t="shared" si="57"/>
        <v>9</v>
      </c>
    </row>
    <row r="3688" spans="1:7" x14ac:dyDescent="0.2">
      <c r="A3688" s="113" t="s">
        <v>7226</v>
      </c>
      <c r="B3688" s="114" t="s">
        <v>7227</v>
      </c>
      <c r="C3688" s="115" t="s">
        <v>97</v>
      </c>
      <c r="D3688" s="116">
        <v>385.72</v>
      </c>
      <c r="E3688" s="116">
        <v>10.37</v>
      </c>
      <c r="F3688" s="116">
        <v>396.09</v>
      </c>
      <c r="G3688" s="100">
        <f t="shared" si="57"/>
        <v>9</v>
      </c>
    </row>
    <row r="3689" spans="1:7" x14ac:dyDescent="0.2">
      <c r="A3689" s="113" t="s">
        <v>7228</v>
      </c>
      <c r="B3689" s="114" t="s">
        <v>7229</v>
      </c>
      <c r="C3689" s="115" t="s">
        <v>97</v>
      </c>
      <c r="D3689" s="116">
        <v>158.96</v>
      </c>
      <c r="E3689" s="116">
        <v>10.37</v>
      </c>
      <c r="F3689" s="116">
        <v>169.33</v>
      </c>
      <c r="G3689" s="100">
        <f t="shared" si="57"/>
        <v>9</v>
      </c>
    </row>
    <row r="3690" spans="1:7" x14ac:dyDescent="0.2">
      <c r="A3690" s="113" t="s">
        <v>7230</v>
      </c>
      <c r="B3690" s="114" t="s">
        <v>7231</v>
      </c>
      <c r="C3690" s="115"/>
      <c r="D3690" s="116"/>
      <c r="E3690" s="116"/>
      <c r="F3690" s="116"/>
      <c r="G3690" s="100">
        <f t="shared" si="57"/>
        <v>5</v>
      </c>
    </row>
    <row r="3691" spans="1:7" x14ac:dyDescent="0.2">
      <c r="A3691" s="113" t="s">
        <v>7232</v>
      </c>
      <c r="B3691" s="114" t="s">
        <v>7233</v>
      </c>
      <c r="C3691" s="115" t="s">
        <v>97</v>
      </c>
      <c r="D3691" s="116">
        <v>1367.46</v>
      </c>
      <c r="E3691" s="116">
        <v>17.22</v>
      </c>
      <c r="F3691" s="116">
        <v>1384.68</v>
      </c>
      <c r="G3691" s="100">
        <f t="shared" si="57"/>
        <v>9</v>
      </c>
    </row>
    <row r="3692" spans="1:7" x14ac:dyDescent="0.2">
      <c r="A3692" s="113" t="s">
        <v>7234</v>
      </c>
      <c r="B3692" s="114" t="s">
        <v>7235</v>
      </c>
      <c r="C3692" s="115" t="s">
        <v>97</v>
      </c>
      <c r="D3692" s="116">
        <v>5706.68</v>
      </c>
      <c r="E3692" s="116">
        <v>17.22</v>
      </c>
      <c r="F3692" s="116">
        <v>5723.9</v>
      </c>
      <c r="G3692" s="100">
        <f t="shared" si="57"/>
        <v>9</v>
      </c>
    </row>
    <row r="3693" spans="1:7" x14ac:dyDescent="0.2">
      <c r="A3693" s="113" t="s">
        <v>7236</v>
      </c>
      <c r="B3693" s="114" t="s">
        <v>7237</v>
      </c>
      <c r="C3693" s="115" t="s">
        <v>97</v>
      </c>
      <c r="D3693" s="116">
        <v>169.76</v>
      </c>
      <c r="E3693" s="116">
        <v>17.22</v>
      </c>
      <c r="F3693" s="116">
        <v>186.98</v>
      </c>
      <c r="G3693" s="100">
        <f t="shared" si="57"/>
        <v>9</v>
      </c>
    </row>
    <row r="3694" spans="1:7" x14ac:dyDescent="0.2">
      <c r="A3694" s="113" t="s">
        <v>7238</v>
      </c>
      <c r="B3694" s="114" t="s">
        <v>7239</v>
      </c>
      <c r="C3694" s="115" t="s">
        <v>97</v>
      </c>
      <c r="D3694" s="116">
        <v>236.14</v>
      </c>
      <c r="E3694" s="116">
        <v>17.22</v>
      </c>
      <c r="F3694" s="116">
        <v>253.36</v>
      </c>
      <c r="G3694" s="100">
        <f t="shared" si="57"/>
        <v>9</v>
      </c>
    </row>
    <row r="3695" spans="1:7" x14ac:dyDescent="0.2">
      <c r="A3695" s="113" t="s">
        <v>7240</v>
      </c>
      <c r="B3695" s="114" t="s">
        <v>7241</v>
      </c>
      <c r="C3695" s="115" t="s">
        <v>97</v>
      </c>
      <c r="D3695" s="116">
        <v>282.27</v>
      </c>
      <c r="E3695" s="116">
        <v>17.22</v>
      </c>
      <c r="F3695" s="116">
        <v>299.49</v>
      </c>
      <c r="G3695" s="100">
        <f t="shared" si="57"/>
        <v>9</v>
      </c>
    </row>
    <row r="3696" spans="1:7" x14ac:dyDescent="0.2">
      <c r="A3696" s="113" t="s">
        <v>7242</v>
      </c>
      <c r="B3696" s="114" t="s">
        <v>7243</v>
      </c>
      <c r="C3696" s="115" t="s">
        <v>97</v>
      </c>
      <c r="D3696" s="116">
        <v>1375.03</v>
      </c>
      <c r="E3696" s="116"/>
      <c r="F3696" s="116">
        <v>1375.03</v>
      </c>
      <c r="G3696" s="100">
        <f t="shared" si="57"/>
        <v>9</v>
      </c>
    </row>
    <row r="3697" spans="1:7" x14ac:dyDescent="0.2">
      <c r="A3697" s="113" t="s">
        <v>7244</v>
      </c>
      <c r="B3697" s="114" t="s">
        <v>7245</v>
      </c>
      <c r="C3697" s="115" t="s">
        <v>97</v>
      </c>
      <c r="D3697" s="116">
        <v>172.32</v>
      </c>
      <c r="E3697" s="116">
        <v>17.22</v>
      </c>
      <c r="F3697" s="116">
        <v>189.54</v>
      </c>
      <c r="G3697" s="100">
        <f t="shared" si="57"/>
        <v>9</v>
      </c>
    </row>
    <row r="3698" spans="1:7" x14ac:dyDescent="0.2">
      <c r="A3698" s="113" t="s">
        <v>7246</v>
      </c>
      <c r="B3698" s="114" t="s">
        <v>7247</v>
      </c>
      <c r="C3698" s="115" t="s">
        <v>97</v>
      </c>
      <c r="D3698" s="116">
        <v>208.8</v>
      </c>
      <c r="E3698" s="116">
        <v>17.22</v>
      </c>
      <c r="F3698" s="116">
        <v>226.02</v>
      </c>
      <c r="G3698" s="100">
        <f t="shared" si="57"/>
        <v>9</v>
      </c>
    </row>
    <row r="3699" spans="1:7" x14ac:dyDescent="0.2">
      <c r="A3699" s="113" t="s">
        <v>7248</v>
      </c>
      <c r="B3699" s="114" t="s">
        <v>7249</v>
      </c>
      <c r="C3699" s="115" t="s">
        <v>97</v>
      </c>
      <c r="D3699" s="116">
        <v>237.25</v>
      </c>
      <c r="E3699" s="116">
        <v>17.22</v>
      </c>
      <c r="F3699" s="116">
        <v>254.47</v>
      </c>
      <c r="G3699" s="100">
        <f t="shared" si="57"/>
        <v>9</v>
      </c>
    </row>
    <row r="3700" spans="1:7" x14ac:dyDescent="0.2">
      <c r="A3700" s="113" t="s">
        <v>7250</v>
      </c>
      <c r="B3700" s="114" t="s">
        <v>7251</v>
      </c>
      <c r="C3700" s="115" t="s">
        <v>97</v>
      </c>
      <c r="D3700" s="116">
        <v>546.76</v>
      </c>
      <c r="E3700" s="116">
        <v>17.22</v>
      </c>
      <c r="F3700" s="116">
        <v>563.98</v>
      </c>
      <c r="G3700" s="100">
        <f t="shared" si="57"/>
        <v>9</v>
      </c>
    </row>
    <row r="3701" spans="1:7" x14ac:dyDescent="0.2">
      <c r="A3701" s="113" t="s">
        <v>7252</v>
      </c>
      <c r="B3701" s="114" t="s">
        <v>7253</v>
      </c>
      <c r="C3701" s="115" t="s">
        <v>97</v>
      </c>
      <c r="D3701" s="116">
        <v>176.47</v>
      </c>
      <c r="E3701" s="116">
        <v>1.69</v>
      </c>
      <c r="F3701" s="116">
        <v>178.16</v>
      </c>
      <c r="G3701" s="100">
        <f t="shared" si="57"/>
        <v>9</v>
      </c>
    </row>
    <row r="3702" spans="1:7" x14ac:dyDescent="0.2">
      <c r="A3702" s="113" t="s">
        <v>7254</v>
      </c>
      <c r="B3702" s="114" t="s">
        <v>7255</v>
      </c>
      <c r="C3702" s="115" t="s">
        <v>97</v>
      </c>
      <c r="D3702" s="116">
        <v>273.22000000000003</v>
      </c>
      <c r="E3702" s="116">
        <v>1.69</v>
      </c>
      <c r="F3702" s="116">
        <v>274.91000000000003</v>
      </c>
      <c r="G3702" s="100">
        <f t="shared" si="57"/>
        <v>9</v>
      </c>
    </row>
    <row r="3703" spans="1:7" x14ac:dyDescent="0.2">
      <c r="A3703" s="113" t="s">
        <v>7256</v>
      </c>
      <c r="B3703" s="114" t="s">
        <v>7257</v>
      </c>
      <c r="C3703" s="115"/>
      <c r="D3703" s="116"/>
      <c r="E3703" s="116"/>
      <c r="F3703" s="116"/>
      <c r="G3703" s="100">
        <f t="shared" si="57"/>
        <v>5</v>
      </c>
    </row>
    <row r="3704" spans="1:7" x14ac:dyDescent="0.2">
      <c r="A3704" s="113" t="s">
        <v>7258</v>
      </c>
      <c r="B3704" s="114" t="s">
        <v>7259</v>
      </c>
      <c r="C3704" s="115" t="s">
        <v>906</v>
      </c>
      <c r="D3704" s="116">
        <v>3.44</v>
      </c>
      <c r="E3704" s="116"/>
      <c r="F3704" s="116">
        <v>3.44</v>
      </c>
      <c r="G3704" s="100">
        <f t="shared" si="57"/>
        <v>9</v>
      </c>
    </row>
    <row r="3705" spans="1:7" x14ac:dyDescent="0.2">
      <c r="A3705" s="113" t="s">
        <v>7260</v>
      </c>
      <c r="B3705" s="114" t="s">
        <v>7261</v>
      </c>
      <c r="C3705" s="115" t="s">
        <v>643</v>
      </c>
      <c r="D3705" s="116">
        <v>13.13</v>
      </c>
      <c r="E3705" s="116"/>
      <c r="F3705" s="116">
        <v>13.13</v>
      </c>
      <c r="G3705" s="100">
        <f t="shared" si="57"/>
        <v>9</v>
      </c>
    </row>
    <row r="3706" spans="1:7" x14ac:dyDescent="0.2">
      <c r="A3706" s="113" t="s">
        <v>7262</v>
      </c>
      <c r="B3706" s="114" t="s">
        <v>7263</v>
      </c>
      <c r="C3706" s="115" t="s">
        <v>643</v>
      </c>
      <c r="D3706" s="116">
        <v>10.23</v>
      </c>
      <c r="E3706" s="116"/>
      <c r="F3706" s="116">
        <v>10.23</v>
      </c>
      <c r="G3706" s="100">
        <f t="shared" si="57"/>
        <v>9</v>
      </c>
    </row>
    <row r="3707" spans="1:7" ht="30" x14ac:dyDescent="0.2">
      <c r="A3707" s="113" t="s">
        <v>7264</v>
      </c>
      <c r="B3707" s="114" t="s">
        <v>7265</v>
      </c>
      <c r="C3707" s="115" t="s">
        <v>97</v>
      </c>
      <c r="D3707" s="116">
        <v>40.31</v>
      </c>
      <c r="E3707" s="116"/>
      <c r="F3707" s="116">
        <v>40.31</v>
      </c>
      <c r="G3707" s="100">
        <f t="shared" si="57"/>
        <v>9</v>
      </c>
    </row>
    <row r="3708" spans="1:7" ht="30" x14ac:dyDescent="0.2">
      <c r="A3708" s="113" t="s">
        <v>7266</v>
      </c>
      <c r="B3708" s="114" t="s">
        <v>7267</v>
      </c>
      <c r="C3708" s="115" t="s">
        <v>97</v>
      </c>
      <c r="D3708" s="116">
        <v>21.96</v>
      </c>
      <c r="E3708" s="116"/>
      <c r="F3708" s="116">
        <v>21.96</v>
      </c>
      <c r="G3708" s="100">
        <f t="shared" si="57"/>
        <v>9</v>
      </c>
    </row>
    <row r="3709" spans="1:7" x14ac:dyDescent="0.2">
      <c r="A3709" s="113" t="s">
        <v>7268</v>
      </c>
      <c r="B3709" s="114" t="s">
        <v>7269</v>
      </c>
      <c r="C3709" s="115" t="s">
        <v>97</v>
      </c>
      <c r="D3709" s="116">
        <v>0.06</v>
      </c>
      <c r="E3709" s="116">
        <v>14.59</v>
      </c>
      <c r="F3709" s="116">
        <v>14.65</v>
      </c>
      <c r="G3709" s="100">
        <f t="shared" si="57"/>
        <v>9</v>
      </c>
    </row>
    <row r="3710" spans="1:7" x14ac:dyDescent="0.2">
      <c r="A3710" s="113" t="s">
        <v>7270</v>
      </c>
      <c r="B3710" s="114" t="s">
        <v>7271</v>
      </c>
      <c r="C3710" s="115"/>
      <c r="D3710" s="116"/>
      <c r="E3710" s="116"/>
      <c r="F3710" s="116"/>
      <c r="G3710" s="100">
        <f t="shared" si="57"/>
        <v>2</v>
      </c>
    </row>
    <row r="3711" spans="1:7" x14ac:dyDescent="0.2">
      <c r="A3711" s="113" t="s">
        <v>7272</v>
      </c>
      <c r="B3711" s="114" t="s">
        <v>7273</v>
      </c>
      <c r="C3711" s="115"/>
      <c r="D3711" s="116"/>
      <c r="E3711" s="116"/>
      <c r="F3711" s="116"/>
      <c r="G3711" s="100">
        <f t="shared" si="57"/>
        <v>5</v>
      </c>
    </row>
    <row r="3712" spans="1:7" ht="30" x14ac:dyDescent="0.2">
      <c r="A3712" s="113" t="s">
        <v>7274</v>
      </c>
      <c r="B3712" s="114" t="s">
        <v>7275</v>
      </c>
      <c r="C3712" s="115" t="s">
        <v>149</v>
      </c>
      <c r="D3712" s="116">
        <v>3.66</v>
      </c>
      <c r="E3712" s="116">
        <v>0.13</v>
      </c>
      <c r="F3712" s="116">
        <v>3.79</v>
      </c>
      <c r="G3712" s="100">
        <f t="shared" si="57"/>
        <v>9</v>
      </c>
    </row>
    <row r="3713" spans="1:7" ht="30" x14ac:dyDescent="0.2">
      <c r="A3713" s="113" t="s">
        <v>7276</v>
      </c>
      <c r="B3713" s="114" t="s">
        <v>7277</v>
      </c>
      <c r="C3713" s="115" t="s">
        <v>149</v>
      </c>
      <c r="D3713" s="116">
        <v>26.97</v>
      </c>
      <c r="E3713" s="116">
        <v>0.27</v>
      </c>
      <c r="F3713" s="116">
        <v>27.24</v>
      </c>
      <c r="G3713" s="100">
        <f t="shared" si="57"/>
        <v>9</v>
      </c>
    </row>
    <row r="3714" spans="1:7" x14ac:dyDescent="0.2">
      <c r="A3714" s="113" t="s">
        <v>7278</v>
      </c>
      <c r="B3714" s="114" t="s">
        <v>7279</v>
      </c>
      <c r="C3714" s="115" t="s">
        <v>228</v>
      </c>
      <c r="D3714" s="116">
        <v>23.08</v>
      </c>
      <c r="E3714" s="116">
        <v>0.54</v>
      </c>
      <c r="F3714" s="116">
        <v>23.62</v>
      </c>
      <c r="G3714" s="100">
        <f t="shared" si="57"/>
        <v>9</v>
      </c>
    </row>
    <row r="3715" spans="1:7" x14ac:dyDescent="0.2">
      <c r="A3715" s="113" t="s">
        <v>7280</v>
      </c>
      <c r="B3715" s="114" t="s">
        <v>7281</v>
      </c>
      <c r="C3715" s="115" t="s">
        <v>228</v>
      </c>
      <c r="D3715" s="116">
        <v>247.97</v>
      </c>
      <c r="E3715" s="116">
        <v>25.31</v>
      </c>
      <c r="F3715" s="116">
        <v>273.27999999999997</v>
      </c>
      <c r="G3715" s="100">
        <f t="shared" si="57"/>
        <v>9</v>
      </c>
    </row>
    <row r="3716" spans="1:7" x14ac:dyDescent="0.2">
      <c r="A3716" s="113" t="s">
        <v>7282</v>
      </c>
      <c r="B3716" s="114" t="s">
        <v>7283</v>
      </c>
      <c r="C3716" s="115" t="s">
        <v>228</v>
      </c>
      <c r="D3716" s="116">
        <v>187.61</v>
      </c>
      <c r="E3716" s="116">
        <v>16.87</v>
      </c>
      <c r="F3716" s="116">
        <v>204.48</v>
      </c>
      <c r="G3716" s="100">
        <f t="shared" si="57"/>
        <v>9</v>
      </c>
    </row>
    <row r="3717" spans="1:7" x14ac:dyDescent="0.2">
      <c r="A3717" s="113" t="s">
        <v>7284</v>
      </c>
      <c r="B3717" s="114" t="s">
        <v>7285</v>
      </c>
      <c r="C3717" s="115" t="s">
        <v>228</v>
      </c>
      <c r="D3717" s="116">
        <v>162.12</v>
      </c>
      <c r="E3717" s="116">
        <v>2.6</v>
      </c>
      <c r="F3717" s="116">
        <v>164.72</v>
      </c>
      <c r="G3717" s="100">
        <f t="shared" si="57"/>
        <v>9</v>
      </c>
    </row>
    <row r="3718" spans="1:7" x14ac:dyDescent="0.2">
      <c r="A3718" s="113" t="s">
        <v>7286</v>
      </c>
      <c r="B3718" s="114" t="s">
        <v>7287</v>
      </c>
      <c r="C3718" s="115" t="s">
        <v>228</v>
      </c>
      <c r="D3718" s="116">
        <v>993.6</v>
      </c>
      <c r="E3718" s="116">
        <v>12.65</v>
      </c>
      <c r="F3718" s="116">
        <v>1006.25</v>
      </c>
      <c r="G3718" s="100">
        <f t="shared" si="57"/>
        <v>9</v>
      </c>
    </row>
    <row r="3719" spans="1:7" ht="30" x14ac:dyDescent="0.2">
      <c r="A3719" s="113" t="s">
        <v>7288</v>
      </c>
      <c r="B3719" s="114" t="s">
        <v>7289</v>
      </c>
      <c r="C3719" s="115" t="s">
        <v>228</v>
      </c>
      <c r="D3719" s="116">
        <v>266.07</v>
      </c>
      <c r="E3719" s="116"/>
      <c r="F3719" s="116">
        <v>266.07</v>
      </c>
      <c r="G3719" s="100">
        <f t="shared" si="57"/>
        <v>9</v>
      </c>
    </row>
    <row r="3720" spans="1:7" ht="30" x14ac:dyDescent="0.2">
      <c r="A3720" s="113" t="s">
        <v>7290</v>
      </c>
      <c r="B3720" s="114" t="s">
        <v>7291</v>
      </c>
      <c r="C3720" s="115" t="s">
        <v>149</v>
      </c>
      <c r="D3720" s="116">
        <v>22.52</v>
      </c>
      <c r="E3720" s="116">
        <v>0.38</v>
      </c>
      <c r="F3720" s="116">
        <v>22.9</v>
      </c>
      <c r="G3720" s="100">
        <f t="shared" si="57"/>
        <v>9</v>
      </c>
    </row>
    <row r="3721" spans="1:7" x14ac:dyDescent="0.2">
      <c r="A3721" s="113" t="s">
        <v>7292</v>
      </c>
      <c r="B3721" s="114" t="s">
        <v>7293</v>
      </c>
      <c r="C3721" s="115" t="s">
        <v>149</v>
      </c>
      <c r="D3721" s="116"/>
      <c r="E3721" s="116">
        <v>0.67</v>
      </c>
      <c r="F3721" s="116">
        <v>0.67</v>
      </c>
      <c r="G3721" s="100">
        <f t="shared" si="57"/>
        <v>9</v>
      </c>
    </row>
    <row r="3722" spans="1:7" x14ac:dyDescent="0.2">
      <c r="A3722" s="113" t="s">
        <v>7294</v>
      </c>
      <c r="B3722" s="114" t="s">
        <v>7295</v>
      </c>
      <c r="C3722" s="115"/>
      <c r="D3722" s="116"/>
      <c r="E3722" s="116"/>
      <c r="F3722" s="116"/>
      <c r="G3722" s="100">
        <f t="shared" ref="G3722:G3785" si="58">LEN(A3722)</f>
        <v>5</v>
      </c>
    </row>
    <row r="3723" spans="1:7" ht="30" x14ac:dyDescent="0.2">
      <c r="A3723" s="113" t="s">
        <v>7296</v>
      </c>
      <c r="B3723" s="114" t="s">
        <v>7297</v>
      </c>
      <c r="C3723" s="115" t="s">
        <v>228</v>
      </c>
      <c r="D3723" s="116">
        <v>105.15</v>
      </c>
      <c r="E3723" s="116">
        <v>10.8</v>
      </c>
      <c r="F3723" s="116">
        <v>115.95</v>
      </c>
      <c r="G3723" s="100">
        <f t="shared" si="58"/>
        <v>9</v>
      </c>
    </row>
    <row r="3724" spans="1:7" ht="30" x14ac:dyDescent="0.2">
      <c r="A3724" s="113" t="s">
        <v>28496</v>
      </c>
      <c r="B3724" s="114" t="s">
        <v>28497</v>
      </c>
      <c r="C3724" s="115" t="s">
        <v>228</v>
      </c>
      <c r="D3724" s="116">
        <v>156.38</v>
      </c>
      <c r="E3724" s="116">
        <v>79.58</v>
      </c>
      <c r="F3724" s="116">
        <v>235.96</v>
      </c>
      <c r="G3724" s="100">
        <f t="shared" si="58"/>
        <v>9</v>
      </c>
    </row>
    <row r="3725" spans="1:7" x14ac:dyDescent="0.2">
      <c r="A3725" s="113" t="s">
        <v>7298</v>
      </c>
      <c r="B3725" s="114" t="s">
        <v>7299</v>
      </c>
      <c r="C3725" s="115"/>
      <c r="D3725" s="116"/>
      <c r="E3725" s="116"/>
      <c r="F3725" s="116"/>
      <c r="G3725" s="100">
        <f t="shared" si="58"/>
        <v>5</v>
      </c>
    </row>
    <row r="3726" spans="1:7" x14ac:dyDescent="0.2">
      <c r="A3726" s="113" t="s">
        <v>7300</v>
      </c>
      <c r="B3726" s="114" t="s">
        <v>7301</v>
      </c>
      <c r="C3726" s="115" t="s">
        <v>228</v>
      </c>
      <c r="D3726" s="116">
        <v>1474.98</v>
      </c>
      <c r="E3726" s="116">
        <v>14.06</v>
      </c>
      <c r="F3726" s="116">
        <v>1489.04</v>
      </c>
      <c r="G3726" s="100">
        <f t="shared" si="58"/>
        <v>9</v>
      </c>
    </row>
    <row r="3727" spans="1:7" ht="30" x14ac:dyDescent="0.2">
      <c r="A3727" s="113" t="s">
        <v>7302</v>
      </c>
      <c r="B3727" s="114" t="s">
        <v>7303</v>
      </c>
      <c r="C3727" s="115" t="s">
        <v>228</v>
      </c>
      <c r="D3727" s="116">
        <v>1645.55</v>
      </c>
      <c r="E3727" s="116">
        <v>14.06</v>
      </c>
      <c r="F3727" s="116">
        <v>1659.61</v>
      </c>
      <c r="G3727" s="100">
        <f t="shared" si="58"/>
        <v>9</v>
      </c>
    </row>
    <row r="3728" spans="1:7" ht="30" x14ac:dyDescent="0.2">
      <c r="A3728" s="113" t="s">
        <v>7304</v>
      </c>
      <c r="B3728" s="114" t="s">
        <v>7305</v>
      </c>
      <c r="C3728" s="115" t="s">
        <v>228</v>
      </c>
      <c r="D3728" s="116">
        <v>1518.14</v>
      </c>
      <c r="E3728" s="116">
        <v>14.06</v>
      </c>
      <c r="F3728" s="116">
        <v>1532.2</v>
      </c>
      <c r="G3728" s="100">
        <f t="shared" si="58"/>
        <v>9</v>
      </c>
    </row>
    <row r="3729" spans="1:7" x14ac:dyDescent="0.2">
      <c r="A3729" s="113" t="s">
        <v>7306</v>
      </c>
      <c r="B3729" s="114" t="s">
        <v>7307</v>
      </c>
      <c r="C3729" s="115" t="s">
        <v>149</v>
      </c>
      <c r="D3729" s="116">
        <v>7.83</v>
      </c>
      <c r="E3729" s="116">
        <v>0.08</v>
      </c>
      <c r="F3729" s="116">
        <v>7.91</v>
      </c>
      <c r="G3729" s="100">
        <f t="shared" si="58"/>
        <v>9</v>
      </c>
    </row>
    <row r="3730" spans="1:7" x14ac:dyDescent="0.2">
      <c r="A3730" s="113" t="s">
        <v>7308</v>
      </c>
      <c r="B3730" s="114" t="s">
        <v>7309</v>
      </c>
      <c r="C3730" s="115" t="s">
        <v>149</v>
      </c>
      <c r="D3730" s="116">
        <v>16.18</v>
      </c>
      <c r="E3730" s="116">
        <v>0.1</v>
      </c>
      <c r="F3730" s="116">
        <v>16.28</v>
      </c>
      <c r="G3730" s="100">
        <f t="shared" si="58"/>
        <v>9</v>
      </c>
    </row>
    <row r="3731" spans="1:7" x14ac:dyDescent="0.2">
      <c r="A3731" s="113" t="s">
        <v>7310</v>
      </c>
      <c r="B3731" s="114" t="s">
        <v>7311</v>
      </c>
      <c r="C3731" s="115" t="s">
        <v>228</v>
      </c>
      <c r="D3731" s="116">
        <v>1442.23</v>
      </c>
      <c r="E3731" s="116">
        <v>14.06</v>
      </c>
      <c r="F3731" s="116">
        <v>1456.29</v>
      </c>
      <c r="G3731" s="100">
        <f t="shared" si="58"/>
        <v>9</v>
      </c>
    </row>
    <row r="3732" spans="1:7" x14ac:dyDescent="0.2">
      <c r="A3732" s="113" t="s">
        <v>7312</v>
      </c>
      <c r="B3732" s="114" t="s">
        <v>7313</v>
      </c>
      <c r="C3732" s="115" t="s">
        <v>228</v>
      </c>
      <c r="D3732" s="116">
        <v>1508.33</v>
      </c>
      <c r="E3732" s="116">
        <v>33.74</v>
      </c>
      <c r="F3732" s="116">
        <v>1542.07</v>
      </c>
      <c r="G3732" s="100">
        <f t="shared" si="58"/>
        <v>9</v>
      </c>
    </row>
    <row r="3733" spans="1:7" x14ac:dyDescent="0.2">
      <c r="A3733" s="113" t="s">
        <v>7314</v>
      </c>
      <c r="B3733" s="114" t="s">
        <v>7315</v>
      </c>
      <c r="C3733" s="115"/>
      <c r="D3733" s="116"/>
      <c r="E3733" s="116"/>
      <c r="F3733" s="116"/>
      <c r="G3733" s="100">
        <f t="shared" si="58"/>
        <v>5</v>
      </c>
    </row>
    <row r="3734" spans="1:7" x14ac:dyDescent="0.2">
      <c r="A3734" s="113" t="s">
        <v>7316</v>
      </c>
      <c r="B3734" s="114" t="s">
        <v>7317</v>
      </c>
      <c r="C3734" s="115" t="s">
        <v>149</v>
      </c>
      <c r="D3734" s="116">
        <v>190.82</v>
      </c>
      <c r="E3734" s="116">
        <v>21.57</v>
      </c>
      <c r="F3734" s="116">
        <v>212.39</v>
      </c>
      <c r="G3734" s="100">
        <f t="shared" si="58"/>
        <v>9</v>
      </c>
    </row>
    <row r="3735" spans="1:7" x14ac:dyDescent="0.2">
      <c r="A3735" s="113" t="s">
        <v>7318</v>
      </c>
      <c r="B3735" s="114" t="s">
        <v>7319</v>
      </c>
      <c r="C3735" s="115" t="s">
        <v>149</v>
      </c>
      <c r="D3735" s="116">
        <v>17.61</v>
      </c>
      <c r="E3735" s="116">
        <v>1.69</v>
      </c>
      <c r="F3735" s="116">
        <v>19.3</v>
      </c>
      <c r="G3735" s="100">
        <f t="shared" si="58"/>
        <v>9</v>
      </c>
    </row>
    <row r="3736" spans="1:7" ht="30" x14ac:dyDescent="0.2">
      <c r="A3736" s="113" t="s">
        <v>7320</v>
      </c>
      <c r="B3736" s="114" t="s">
        <v>7321</v>
      </c>
      <c r="C3736" s="115" t="s">
        <v>149</v>
      </c>
      <c r="D3736" s="116">
        <v>9.58</v>
      </c>
      <c r="E3736" s="116">
        <v>5.23</v>
      </c>
      <c r="F3736" s="116">
        <v>14.81</v>
      </c>
      <c r="G3736" s="100">
        <f t="shared" si="58"/>
        <v>9</v>
      </c>
    </row>
    <row r="3737" spans="1:7" x14ac:dyDescent="0.2">
      <c r="A3737" s="113" t="s">
        <v>7322</v>
      </c>
      <c r="B3737" s="114" t="s">
        <v>7323</v>
      </c>
      <c r="C3737" s="115" t="s">
        <v>149</v>
      </c>
      <c r="D3737" s="116">
        <v>53.86</v>
      </c>
      <c r="E3737" s="116">
        <v>4.22</v>
      </c>
      <c r="F3737" s="116">
        <v>58.08</v>
      </c>
      <c r="G3737" s="100">
        <f t="shared" si="58"/>
        <v>9</v>
      </c>
    </row>
    <row r="3738" spans="1:7" ht="45" x14ac:dyDescent="0.2">
      <c r="A3738" s="113" t="s">
        <v>7324</v>
      </c>
      <c r="B3738" s="114" t="s">
        <v>7325</v>
      </c>
      <c r="C3738" s="115" t="s">
        <v>149</v>
      </c>
      <c r="D3738" s="116">
        <v>74.94</v>
      </c>
      <c r="E3738" s="116">
        <v>16.28</v>
      </c>
      <c r="F3738" s="116">
        <v>91.22</v>
      </c>
      <c r="G3738" s="100">
        <f t="shared" si="58"/>
        <v>9</v>
      </c>
    </row>
    <row r="3739" spans="1:7" ht="45" x14ac:dyDescent="0.2">
      <c r="A3739" s="113" t="s">
        <v>7326</v>
      </c>
      <c r="B3739" s="114" t="s">
        <v>7327</v>
      </c>
      <c r="C3739" s="115" t="s">
        <v>149</v>
      </c>
      <c r="D3739" s="116">
        <v>67</v>
      </c>
      <c r="E3739" s="116">
        <v>16.28</v>
      </c>
      <c r="F3739" s="116">
        <v>83.28</v>
      </c>
      <c r="G3739" s="100">
        <f t="shared" si="58"/>
        <v>9</v>
      </c>
    </row>
    <row r="3740" spans="1:7" ht="30" x14ac:dyDescent="0.2">
      <c r="A3740" s="113" t="s">
        <v>7328</v>
      </c>
      <c r="B3740" s="114" t="s">
        <v>7329</v>
      </c>
      <c r="C3740" s="115" t="s">
        <v>149</v>
      </c>
      <c r="D3740" s="116">
        <v>81.33</v>
      </c>
      <c r="E3740" s="116">
        <v>21.71</v>
      </c>
      <c r="F3740" s="116">
        <v>103.04</v>
      </c>
      <c r="G3740" s="100">
        <f t="shared" si="58"/>
        <v>9</v>
      </c>
    </row>
    <row r="3741" spans="1:7" ht="30" x14ac:dyDescent="0.2">
      <c r="A3741" s="113" t="s">
        <v>7330</v>
      </c>
      <c r="B3741" s="114" t="s">
        <v>7331</v>
      </c>
      <c r="C3741" s="115" t="s">
        <v>149</v>
      </c>
      <c r="D3741" s="116">
        <v>88.8</v>
      </c>
      <c r="E3741" s="116">
        <v>7.98</v>
      </c>
      <c r="F3741" s="116">
        <v>96.78</v>
      </c>
      <c r="G3741" s="100">
        <f t="shared" si="58"/>
        <v>9</v>
      </c>
    </row>
    <row r="3742" spans="1:7" ht="30" x14ac:dyDescent="0.2">
      <c r="A3742" s="113" t="s">
        <v>7332</v>
      </c>
      <c r="B3742" s="114" t="s">
        <v>28498</v>
      </c>
      <c r="C3742" s="115" t="s">
        <v>149</v>
      </c>
      <c r="D3742" s="116">
        <v>104.35</v>
      </c>
      <c r="E3742" s="116">
        <v>16.88</v>
      </c>
      <c r="F3742" s="116">
        <v>121.23</v>
      </c>
      <c r="G3742" s="100">
        <f t="shared" si="58"/>
        <v>9</v>
      </c>
    </row>
    <row r="3743" spans="1:7" ht="30" x14ac:dyDescent="0.2">
      <c r="A3743" s="113" t="s">
        <v>7333</v>
      </c>
      <c r="B3743" s="114" t="s">
        <v>28499</v>
      </c>
      <c r="C3743" s="115" t="s">
        <v>149</v>
      </c>
      <c r="D3743" s="116">
        <v>101.51</v>
      </c>
      <c r="E3743" s="116">
        <v>16.88</v>
      </c>
      <c r="F3743" s="116">
        <v>118.39</v>
      </c>
      <c r="G3743" s="100">
        <f t="shared" si="58"/>
        <v>9</v>
      </c>
    </row>
    <row r="3744" spans="1:7" x14ac:dyDescent="0.2">
      <c r="A3744" s="113" t="s">
        <v>7334</v>
      </c>
      <c r="B3744" s="114" t="s">
        <v>7335</v>
      </c>
      <c r="C3744" s="115"/>
      <c r="D3744" s="116"/>
      <c r="E3744" s="116"/>
      <c r="F3744" s="116"/>
      <c r="G3744" s="100">
        <f t="shared" si="58"/>
        <v>5</v>
      </c>
    </row>
    <row r="3745" spans="1:7" x14ac:dyDescent="0.2">
      <c r="A3745" s="113" t="s">
        <v>7336</v>
      </c>
      <c r="B3745" s="114" t="s">
        <v>7337</v>
      </c>
      <c r="C3745" s="115" t="s">
        <v>205</v>
      </c>
      <c r="D3745" s="116">
        <v>42.26</v>
      </c>
      <c r="E3745" s="116">
        <v>10.18</v>
      </c>
      <c r="F3745" s="116">
        <v>52.44</v>
      </c>
      <c r="G3745" s="100">
        <f t="shared" si="58"/>
        <v>9</v>
      </c>
    </row>
    <row r="3746" spans="1:7" x14ac:dyDescent="0.2">
      <c r="A3746" s="113" t="s">
        <v>7338</v>
      </c>
      <c r="B3746" s="114" t="s">
        <v>7339</v>
      </c>
      <c r="C3746" s="115" t="s">
        <v>205</v>
      </c>
      <c r="D3746" s="116">
        <v>38.08</v>
      </c>
      <c r="E3746" s="116">
        <v>10.18</v>
      </c>
      <c r="F3746" s="116">
        <v>48.26</v>
      </c>
      <c r="G3746" s="100">
        <f t="shared" si="58"/>
        <v>9</v>
      </c>
    </row>
    <row r="3747" spans="1:7" ht="30" x14ac:dyDescent="0.2">
      <c r="A3747" s="113" t="s">
        <v>7340</v>
      </c>
      <c r="B3747" s="114" t="s">
        <v>7341</v>
      </c>
      <c r="C3747" s="115" t="s">
        <v>228</v>
      </c>
      <c r="D3747" s="116">
        <v>454.3</v>
      </c>
      <c r="E3747" s="116">
        <v>36.659999999999997</v>
      </c>
      <c r="F3747" s="116">
        <v>490.96</v>
      </c>
      <c r="G3747" s="100">
        <f t="shared" si="58"/>
        <v>9</v>
      </c>
    </row>
    <row r="3748" spans="1:7" ht="30" x14ac:dyDescent="0.2">
      <c r="A3748" s="113" t="s">
        <v>7342</v>
      </c>
      <c r="B3748" s="114" t="s">
        <v>7343</v>
      </c>
      <c r="C3748" s="115" t="s">
        <v>228</v>
      </c>
      <c r="D3748" s="116">
        <v>471.61</v>
      </c>
      <c r="E3748" s="116">
        <v>36.659999999999997</v>
      </c>
      <c r="F3748" s="116">
        <v>508.27</v>
      </c>
      <c r="G3748" s="100">
        <f t="shared" si="58"/>
        <v>9</v>
      </c>
    </row>
    <row r="3749" spans="1:7" x14ac:dyDescent="0.2">
      <c r="A3749" s="113" t="s">
        <v>28500</v>
      </c>
      <c r="B3749" s="114" t="s">
        <v>28501</v>
      </c>
      <c r="C3749" s="115" t="s">
        <v>228</v>
      </c>
      <c r="D3749" s="116">
        <v>75.33</v>
      </c>
      <c r="E3749" s="116">
        <v>264.10000000000002</v>
      </c>
      <c r="F3749" s="116">
        <v>339.43</v>
      </c>
      <c r="G3749" s="100">
        <f t="shared" si="58"/>
        <v>9</v>
      </c>
    </row>
    <row r="3750" spans="1:7" ht="30" x14ac:dyDescent="0.2">
      <c r="A3750" s="113" t="s">
        <v>7344</v>
      </c>
      <c r="B3750" s="114" t="s">
        <v>7345</v>
      </c>
      <c r="C3750" s="115" t="s">
        <v>228</v>
      </c>
      <c r="D3750" s="116">
        <v>632.77</v>
      </c>
      <c r="E3750" s="116">
        <v>74.8</v>
      </c>
      <c r="F3750" s="116">
        <v>707.57</v>
      </c>
      <c r="G3750" s="100">
        <f t="shared" si="58"/>
        <v>9</v>
      </c>
    </row>
    <row r="3751" spans="1:7" ht="30" x14ac:dyDescent="0.2">
      <c r="A3751" s="113" t="s">
        <v>7346</v>
      </c>
      <c r="B3751" s="114" t="s">
        <v>7347</v>
      </c>
      <c r="C3751" s="115" t="s">
        <v>228</v>
      </c>
      <c r="D3751" s="116">
        <v>650.08000000000004</v>
      </c>
      <c r="E3751" s="116">
        <v>74.8</v>
      </c>
      <c r="F3751" s="116">
        <v>724.88</v>
      </c>
      <c r="G3751" s="100">
        <f t="shared" si="58"/>
        <v>9</v>
      </c>
    </row>
    <row r="3752" spans="1:7" x14ac:dyDescent="0.2">
      <c r="A3752" s="113" t="s">
        <v>7348</v>
      </c>
      <c r="B3752" s="114" t="s">
        <v>7349</v>
      </c>
      <c r="C3752" s="115"/>
      <c r="D3752" s="116"/>
      <c r="E3752" s="116"/>
      <c r="F3752" s="116"/>
      <c r="G3752" s="100">
        <f t="shared" si="58"/>
        <v>5</v>
      </c>
    </row>
    <row r="3753" spans="1:7" x14ac:dyDescent="0.2">
      <c r="A3753" s="113" t="s">
        <v>7350</v>
      </c>
      <c r="B3753" s="114" t="s">
        <v>7351</v>
      </c>
      <c r="C3753" s="115" t="s">
        <v>149</v>
      </c>
      <c r="D3753" s="116">
        <v>238.42</v>
      </c>
      <c r="E3753" s="116"/>
      <c r="F3753" s="116">
        <v>238.42</v>
      </c>
      <c r="G3753" s="100">
        <f t="shared" si="58"/>
        <v>9</v>
      </c>
    </row>
    <row r="3754" spans="1:7" ht="30" x14ac:dyDescent="0.2">
      <c r="A3754" s="113" t="s">
        <v>7352</v>
      </c>
      <c r="B3754" s="114" t="s">
        <v>7353</v>
      </c>
      <c r="C3754" s="115" t="s">
        <v>149</v>
      </c>
      <c r="D3754" s="116">
        <v>79.25</v>
      </c>
      <c r="E3754" s="116">
        <v>9.5299999999999994</v>
      </c>
      <c r="F3754" s="116">
        <v>88.78</v>
      </c>
      <c r="G3754" s="100">
        <f t="shared" si="58"/>
        <v>9</v>
      </c>
    </row>
    <row r="3755" spans="1:7" ht="30" x14ac:dyDescent="0.2">
      <c r="A3755" s="113" t="s">
        <v>7354</v>
      </c>
      <c r="B3755" s="114" t="s">
        <v>7355</v>
      </c>
      <c r="C3755" s="115" t="s">
        <v>149</v>
      </c>
      <c r="D3755" s="116">
        <v>79.5</v>
      </c>
      <c r="E3755" s="116">
        <v>9.5299999999999994</v>
      </c>
      <c r="F3755" s="116">
        <v>89.03</v>
      </c>
      <c r="G3755" s="100">
        <f t="shared" si="58"/>
        <v>9</v>
      </c>
    </row>
    <row r="3756" spans="1:7" ht="30" x14ac:dyDescent="0.2">
      <c r="A3756" s="113" t="s">
        <v>7356</v>
      </c>
      <c r="B3756" s="114" t="s">
        <v>7357</v>
      </c>
      <c r="C3756" s="115" t="s">
        <v>149</v>
      </c>
      <c r="D3756" s="116">
        <v>4.2</v>
      </c>
      <c r="E3756" s="116">
        <v>8.5</v>
      </c>
      <c r="F3756" s="116">
        <v>12.7</v>
      </c>
      <c r="G3756" s="100">
        <f t="shared" si="58"/>
        <v>9</v>
      </c>
    </row>
    <row r="3757" spans="1:7" ht="30" x14ac:dyDescent="0.2">
      <c r="A3757" s="113" t="s">
        <v>7358</v>
      </c>
      <c r="B3757" s="114" t="s">
        <v>7359</v>
      </c>
      <c r="C3757" s="115" t="s">
        <v>149</v>
      </c>
      <c r="D3757" s="116">
        <v>2.04</v>
      </c>
      <c r="E3757" s="116">
        <v>8.5</v>
      </c>
      <c r="F3757" s="116">
        <v>10.54</v>
      </c>
      <c r="G3757" s="100">
        <f t="shared" si="58"/>
        <v>9</v>
      </c>
    </row>
    <row r="3758" spans="1:7" ht="30" x14ac:dyDescent="0.2">
      <c r="A3758" s="113" t="s">
        <v>7360</v>
      </c>
      <c r="B3758" s="114" t="s">
        <v>7361</v>
      </c>
      <c r="C3758" s="115" t="s">
        <v>149</v>
      </c>
      <c r="D3758" s="116">
        <v>100.31</v>
      </c>
      <c r="E3758" s="116">
        <v>24.13</v>
      </c>
      <c r="F3758" s="116">
        <v>124.44</v>
      </c>
      <c r="G3758" s="100">
        <f t="shared" si="58"/>
        <v>9</v>
      </c>
    </row>
    <row r="3759" spans="1:7" x14ac:dyDescent="0.2">
      <c r="A3759" s="113" t="s">
        <v>7362</v>
      </c>
      <c r="B3759" s="114" t="s">
        <v>7363</v>
      </c>
      <c r="C3759" s="115"/>
      <c r="D3759" s="116"/>
      <c r="E3759" s="116"/>
      <c r="F3759" s="116"/>
      <c r="G3759" s="100">
        <f t="shared" si="58"/>
        <v>5</v>
      </c>
    </row>
    <row r="3760" spans="1:7" x14ac:dyDescent="0.2">
      <c r="A3760" s="113" t="s">
        <v>7364</v>
      </c>
      <c r="B3760" s="114" t="s">
        <v>7365</v>
      </c>
      <c r="C3760" s="115" t="s">
        <v>205</v>
      </c>
      <c r="D3760" s="116">
        <v>61.27</v>
      </c>
      <c r="E3760" s="116">
        <v>11.64</v>
      </c>
      <c r="F3760" s="116">
        <v>72.91</v>
      </c>
      <c r="G3760" s="100">
        <f t="shared" si="58"/>
        <v>9</v>
      </c>
    </row>
    <row r="3761" spans="1:7" x14ac:dyDescent="0.2">
      <c r="A3761" s="113" t="s">
        <v>7366</v>
      </c>
      <c r="B3761" s="114" t="s">
        <v>7367</v>
      </c>
      <c r="C3761" s="115" t="s">
        <v>205</v>
      </c>
      <c r="D3761" s="116">
        <v>8.9700000000000006</v>
      </c>
      <c r="E3761" s="116">
        <v>10.18</v>
      </c>
      <c r="F3761" s="116">
        <v>19.149999999999999</v>
      </c>
      <c r="G3761" s="100">
        <f t="shared" si="58"/>
        <v>9</v>
      </c>
    </row>
    <row r="3762" spans="1:7" x14ac:dyDescent="0.2">
      <c r="A3762" s="113" t="s">
        <v>7368</v>
      </c>
      <c r="B3762" s="114" t="s">
        <v>7369</v>
      </c>
      <c r="C3762" s="115" t="s">
        <v>149</v>
      </c>
      <c r="D3762" s="116">
        <v>13.28</v>
      </c>
      <c r="E3762" s="116">
        <v>21.57</v>
      </c>
      <c r="F3762" s="116">
        <v>34.85</v>
      </c>
      <c r="G3762" s="100">
        <f t="shared" si="58"/>
        <v>9</v>
      </c>
    </row>
    <row r="3763" spans="1:7" ht="30" x14ac:dyDescent="0.2">
      <c r="A3763" s="113" t="s">
        <v>7370</v>
      </c>
      <c r="B3763" s="114" t="s">
        <v>7371</v>
      </c>
      <c r="C3763" s="115" t="s">
        <v>149</v>
      </c>
      <c r="D3763" s="116">
        <v>8.5399999999999991</v>
      </c>
      <c r="E3763" s="116">
        <v>13.32</v>
      </c>
      <c r="F3763" s="116">
        <v>21.86</v>
      </c>
      <c r="G3763" s="100">
        <f t="shared" si="58"/>
        <v>9</v>
      </c>
    </row>
    <row r="3764" spans="1:7" ht="30" x14ac:dyDescent="0.2">
      <c r="A3764" s="113" t="s">
        <v>7372</v>
      </c>
      <c r="B3764" s="114" t="s">
        <v>7373</v>
      </c>
      <c r="C3764" s="115" t="s">
        <v>149</v>
      </c>
      <c r="D3764" s="116">
        <v>8.65</v>
      </c>
      <c r="E3764" s="116">
        <v>15.43</v>
      </c>
      <c r="F3764" s="116">
        <v>24.08</v>
      </c>
      <c r="G3764" s="100">
        <f t="shared" si="58"/>
        <v>9</v>
      </c>
    </row>
    <row r="3765" spans="1:7" ht="30" x14ac:dyDescent="0.2">
      <c r="A3765" s="113" t="s">
        <v>7374</v>
      </c>
      <c r="B3765" s="114" t="s">
        <v>7375</v>
      </c>
      <c r="C3765" s="115" t="s">
        <v>149</v>
      </c>
      <c r="D3765" s="116">
        <v>8.81</v>
      </c>
      <c r="E3765" s="116">
        <v>18.54</v>
      </c>
      <c r="F3765" s="116">
        <v>27.35</v>
      </c>
      <c r="G3765" s="100">
        <f t="shared" si="58"/>
        <v>9</v>
      </c>
    </row>
    <row r="3766" spans="1:7" x14ac:dyDescent="0.2">
      <c r="A3766" s="113" t="s">
        <v>7376</v>
      </c>
      <c r="B3766" s="114" t="s">
        <v>7377</v>
      </c>
      <c r="C3766" s="115"/>
      <c r="D3766" s="116"/>
      <c r="E3766" s="116"/>
      <c r="F3766" s="116"/>
      <c r="G3766" s="100">
        <f t="shared" si="58"/>
        <v>2</v>
      </c>
    </row>
    <row r="3767" spans="1:7" x14ac:dyDescent="0.2">
      <c r="A3767" s="113" t="s">
        <v>7378</v>
      </c>
      <c r="B3767" s="114" t="s">
        <v>7379</v>
      </c>
      <c r="C3767" s="115"/>
      <c r="D3767" s="116"/>
      <c r="E3767" s="116"/>
      <c r="F3767" s="116"/>
      <c r="G3767" s="100">
        <f t="shared" si="58"/>
        <v>5</v>
      </c>
    </row>
    <row r="3768" spans="1:7" x14ac:dyDescent="0.2">
      <c r="A3768" s="113" t="s">
        <v>78</v>
      </c>
      <c r="B3768" s="114" t="s">
        <v>7380</v>
      </c>
      <c r="C3768" s="115" t="s">
        <v>149</v>
      </c>
      <c r="D3768" s="116"/>
      <c r="E3768" s="116">
        <v>11.81</v>
      </c>
      <c r="F3768" s="116">
        <v>11.81</v>
      </c>
      <c r="G3768" s="100">
        <f t="shared" si="58"/>
        <v>9</v>
      </c>
    </row>
    <row r="3769" spans="1:7" x14ac:dyDescent="0.2">
      <c r="A3769" s="113" t="s">
        <v>36</v>
      </c>
      <c r="B3769" s="114" t="s">
        <v>7381</v>
      </c>
      <c r="C3769" s="115" t="s">
        <v>149</v>
      </c>
      <c r="D3769" s="116">
        <v>2.41</v>
      </c>
      <c r="E3769" s="116">
        <v>4.9000000000000004</v>
      </c>
      <c r="F3769" s="116">
        <v>7.31</v>
      </c>
      <c r="G3769" s="100">
        <f t="shared" si="58"/>
        <v>9</v>
      </c>
    </row>
    <row r="3770" spans="1:7" x14ac:dyDescent="0.2">
      <c r="A3770" s="113" t="s">
        <v>7382</v>
      </c>
      <c r="B3770" s="114" t="s">
        <v>7383</v>
      </c>
      <c r="C3770" s="115" t="s">
        <v>149</v>
      </c>
      <c r="D3770" s="116">
        <v>2.57</v>
      </c>
      <c r="E3770" s="116">
        <v>3.37</v>
      </c>
      <c r="F3770" s="116">
        <v>5.94</v>
      </c>
      <c r="G3770" s="100">
        <f t="shared" si="58"/>
        <v>9</v>
      </c>
    </row>
    <row r="3771" spans="1:7" x14ac:dyDescent="0.2">
      <c r="A3771" s="113" t="s">
        <v>7384</v>
      </c>
      <c r="B3771" s="114" t="s">
        <v>7385</v>
      </c>
      <c r="C3771" s="115" t="s">
        <v>97</v>
      </c>
      <c r="D3771" s="116"/>
      <c r="E3771" s="116">
        <v>13.5</v>
      </c>
      <c r="F3771" s="116">
        <v>13.5</v>
      </c>
      <c r="G3771" s="100">
        <f t="shared" si="58"/>
        <v>9</v>
      </c>
    </row>
    <row r="3772" spans="1:7" x14ac:dyDescent="0.2">
      <c r="A3772" s="113" t="s">
        <v>7386</v>
      </c>
      <c r="B3772" s="114" t="s">
        <v>7387</v>
      </c>
      <c r="C3772" s="115" t="s">
        <v>149</v>
      </c>
      <c r="D3772" s="116"/>
      <c r="E3772" s="116">
        <v>12.65</v>
      </c>
      <c r="F3772" s="116">
        <v>12.65</v>
      </c>
      <c r="G3772" s="100">
        <f t="shared" si="58"/>
        <v>9</v>
      </c>
    </row>
    <row r="3773" spans="1:7" ht="30" x14ac:dyDescent="0.2">
      <c r="A3773" s="113" t="s">
        <v>7388</v>
      </c>
      <c r="B3773" s="114" t="s">
        <v>7389</v>
      </c>
      <c r="C3773" s="115" t="s">
        <v>149</v>
      </c>
      <c r="D3773" s="116">
        <v>6.89</v>
      </c>
      <c r="E3773" s="116">
        <v>4.9000000000000004</v>
      </c>
      <c r="F3773" s="116">
        <v>11.79</v>
      </c>
      <c r="G3773" s="100">
        <f t="shared" si="58"/>
        <v>9</v>
      </c>
    </row>
    <row r="3774" spans="1:7" x14ac:dyDescent="0.2">
      <c r="A3774" s="113" t="s">
        <v>7390</v>
      </c>
      <c r="B3774" s="114" t="s">
        <v>7391</v>
      </c>
      <c r="C3774" s="115" t="s">
        <v>149</v>
      </c>
      <c r="D3774" s="116">
        <v>6.2</v>
      </c>
      <c r="E3774" s="116"/>
      <c r="F3774" s="116">
        <v>6.2</v>
      </c>
      <c r="G3774" s="100">
        <f t="shared" si="58"/>
        <v>9</v>
      </c>
    </row>
    <row r="3775" spans="1:7" x14ac:dyDescent="0.2">
      <c r="A3775" s="113" t="s">
        <v>7392</v>
      </c>
      <c r="B3775" s="114" t="s">
        <v>7393</v>
      </c>
      <c r="C3775" s="115"/>
      <c r="D3775" s="116"/>
      <c r="E3775" s="116"/>
      <c r="F3775" s="116"/>
      <c r="G3775" s="100">
        <f t="shared" si="58"/>
        <v>5</v>
      </c>
    </row>
    <row r="3776" spans="1:7" x14ac:dyDescent="0.2">
      <c r="A3776" s="113" t="s">
        <v>7394</v>
      </c>
      <c r="B3776" s="114" t="s">
        <v>7395</v>
      </c>
      <c r="C3776" s="115" t="s">
        <v>97</v>
      </c>
      <c r="D3776" s="116"/>
      <c r="E3776" s="116">
        <v>5.0599999999999996</v>
      </c>
      <c r="F3776" s="116">
        <v>5.0599999999999996</v>
      </c>
      <c r="G3776" s="100">
        <f t="shared" si="58"/>
        <v>9</v>
      </c>
    </row>
    <row r="3777" spans="1:7" x14ac:dyDescent="0.2">
      <c r="A3777" s="113" t="s">
        <v>70</v>
      </c>
      <c r="B3777" s="114" t="s">
        <v>7396</v>
      </c>
      <c r="C3777" s="115" t="s">
        <v>97</v>
      </c>
      <c r="D3777" s="116">
        <v>24.97</v>
      </c>
      <c r="E3777" s="116">
        <v>16.87</v>
      </c>
      <c r="F3777" s="116">
        <v>41.84</v>
      </c>
      <c r="G3777" s="100">
        <f t="shared" si="58"/>
        <v>9</v>
      </c>
    </row>
    <row r="3778" spans="1:7" x14ac:dyDescent="0.2">
      <c r="A3778" s="113" t="s">
        <v>7397</v>
      </c>
      <c r="B3778" s="114" t="s">
        <v>7398</v>
      </c>
      <c r="C3778" s="115" t="s">
        <v>228</v>
      </c>
      <c r="D3778" s="116">
        <v>192.78</v>
      </c>
      <c r="E3778" s="116"/>
      <c r="F3778" s="116">
        <v>192.78</v>
      </c>
      <c r="G3778" s="100">
        <f t="shared" si="58"/>
        <v>9</v>
      </c>
    </row>
    <row r="3779" spans="1:7" x14ac:dyDescent="0.2">
      <c r="A3779" s="113" t="s">
        <v>7399</v>
      </c>
      <c r="B3779" s="114" t="s">
        <v>7400</v>
      </c>
      <c r="C3779" s="115" t="s">
        <v>97</v>
      </c>
      <c r="D3779" s="116"/>
      <c r="E3779" s="116">
        <v>18.71</v>
      </c>
      <c r="F3779" s="116">
        <v>18.71</v>
      </c>
      <c r="G3779" s="100">
        <f t="shared" si="58"/>
        <v>9</v>
      </c>
    </row>
    <row r="3780" spans="1:7" ht="30" x14ac:dyDescent="0.2">
      <c r="A3780" s="113" t="s">
        <v>7401</v>
      </c>
      <c r="B3780" s="114" t="s">
        <v>7402</v>
      </c>
      <c r="C3780" s="115" t="s">
        <v>205</v>
      </c>
      <c r="D3780" s="116"/>
      <c r="E3780" s="116">
        <v>9.35</v>
      </c>
      <c r="F3780" s="116">
        <v>9.35</v>
      </c>
      <c r="G3780" s="100">
        <f t="shared" si="58"/>
        <v>9</v>
      </c>
    </row>
    <row r="3781" spans="1:7" x14ac:dyDescent="0.2">
      <c r="A3781" s="113" t="s">
        <v>7403</v>
      </c>
      <c r="B3781" s="114" t="s">
        <v>7404</v>
      </c>
      <c r="C3781" s="115" t="s">
        <v>205</v>
      </c>
      <c r="D3781" s="116"/>
      <c r="E3781" s="116">
        <v>9.98</v>
      </c>
      <c r="F3781" s="116">
        <v>9.98</v>
      </c>
      <c r="G3781" s="100">
        <f t="shared" si="58"/>
        <v>9</v>
      </c>
    </row>
    <row r="3782" spans="1:7" x14ac:dyDescent="0.2">
      <c r="A3782" s="113" t="s">
        <v>7405</v>
      </c>
      <c r="B3782" s="114" t="s">
        <v>7406</v>
      </c>
      <c r="C3782" s="115"/>
      <c r="D3782" s="116"/>
      <c r="E3782" s="116"/>
      <c r="F3782" s="116"/>
      <c r="G3782" s="100">
        <f t="shared" si="58"/>
        <v>5</v>
      </c>
    </row>
    <row r="3783" spans="1:7" x14ac:dyDescent="0.2">
      <c r="A3783" s="113" t="s">
        <v>7407</v>
      </c>
      <c r="B3783" s="114" t="s">
        <v>7408</v>
      </c>
      <c r="C3783" s="115" t="s">
        <v>470</v>
      </c>
      <c r="D3783" s="116">
        <v>80.739999999999995</v>
      </c>
      <c r="E3783" s="116"/>
      <c r="F3783" s="116">
        <v>80.739999999999995</v>
      </c>
      <c r="G3783" s="100">
        <f t="shared" si="58"/>
        <v>9</v>
      </c>
    </row>
    <row r="3784" spans="1:7" x14ac:dyDescent="0.2">
      <c r="A3784" s="113" t="s">
        <v>7409</v>
      </c>
      <c r="B3784" s="114" t="s">
        <v>7410</v>
      </c>
      <c r="C3784" s="115"/>
      <c r="D3784" s="116"/>
      <c r="E3784" s="116"/>
      <c r="F3784" s="116"/>
      <c r="G3784" s="100">
        <f t="shared" si="58"/>
        <v>2</v>
      </c>
    </row>
    <row r="3785" spans="1:7" x14ac:dyDescent="0.2">
      <c r="A3785" s="113" t="s">
        <v>7411</v>
      </c>
      <c r="B3785" s="114" t="s">
        <v>7412</v>
      </c>
      <c r="C3785" s="115"/>
      <c r="D3785" s="116"/>
      <c r="E3785" s="116"/>
      <c r="F3785" s="116"/>
      <c r="G3785" s="100">
        <f t="shared" si="58"/>
        <v>5</v>
      </c>
    </row>
    <row r="3786" spans="1:7" ht="30" x14ac:dyDescent="0.2">
      <c r="A3786" s="113" t="s">
        <v>7413</v>
      </c>
      <c r="B3786" s="114" t="s">
        <v>7414</v>
      </c>
      <c r="C3786" s="115" t="s">
        <v>393</v>
      </c>
      <c r="D3786" s="116">
        <v>111154.74</v>
      </c>
      <c r="E3786" s="116"/>
      <c r="F3786" s="116">
        <v>111154.74</v>
      </c>
      <c r="G3786" s="100">
        <f t="shared" ref="G3786:G3849" si="59">LEN(A3786)</f>
        <v>9</v>
      </c>
    </row>
    <row r="3787" spans="1:7" ht="30" x14ac:dyDescent="0.2">
      <c r="A3787" s="113" t="s">
        <v>7415</v>
      </c>
      <c r="B3787" s="114" t="s">
        <v>7416</v>
      </c>
      <c r="C3787" s="115" t="s">
        <v>393</v>
      </c>
      <c r="D3787" s="116">
        <v>127555</v>
      </c>
      <c r="E3787" s="116"/>
      <c r="F3787" s="116">
        <v>127555</v>
      </c>
      <c r="G3787" s="100">
        <f t="shared" si="59"/>
        <v>9</v>
      </c>
    </row>
    <row r="3788" spans="1:7" ht="30" x14ac:dyDescent="0.2">
      <c r="A3788" s="113" t="s">
        <v>7417</v>
      </c>
      <c r="B3788" s="114" t="s">
        <v>7418</v>
      </c>
      <c r="C3788" s="115" t="s">
        <v>393</v>
      </c>
      <c r="D3788" s="116">
        <v>130646.19</v>
      </c>
      <c r="E3788" s="116"/>
      <c r="F3788" s="116">
        <v>130646.19</v>
      </c>
      <c r="G3788" s="100">
        <f t="shared" si="59"/>
        <v>9</v>
      </c>
    </row>
    <row r="3789" spans="1:7" ht="30" x14ac:dyDescent="0.2">
      <c r="A3789" s="113" t="s">
        <v>7419</v>
      </c>
      <c r="B3789" s="114" t="s">
        <v>7420</v>
      </c>
      <c r="C3789" s="115" t="s">
        <v>393</v>
      </c>
      <c r="D3789" s="116">
        <v>140412.67000000001</v>
      </c>
      <c r="E3789" s="116"/>
      <c r="F3789" s="116">
        <v>140412.67000000001</v>
      </c>
      <c r="G3789" s="100">
        <f t="shared" si="59"/>
        <v>9</v>
      </c>
    </row>
    <row r="3790" spans="1:7" ht="30" x14ac:dyDescent="0.2">
      <c r="A3790" s="113" t="s">
        <v>7421</v>
      </c>
      <c r="B3790" s="114" t="s">
        <v>7422</v>
      </c>
      <c r="C3790" s="115" t="s">
        <v>393</v>
      </c>
      <c r="D3790" s="116">
        <v>142105</v>
      </c>
      <c r="E3790" s="116"/>
      <c r="F3790" s="116">
        <v>142105</v>
      </c>
      <c r="G3790" s="100">
        <f t="shared" si="59"/>
        <v>9</v>
      </c>
    </row>
    <row r="3791" spans="1:7" x14ac:dyDescent="0.2">
      <c r="A3791" s="113" t="s">
        <v>7423</v>
      </c>
      <c r="B3791" s="114" t="s">
        <v>7424</v>
      </c>
      <c r="C3791" s="115" t="s">
        <v>149</v>
      </c>
      <c r="D3791" s="116">
        <v>885.24</v>
      </c>
      <c r="E3791" s="116"/>
      <c r="F3791" s="116">
        <v>885.24</v>
      </c>
      <c r="G3791" s="100">
        <f t="shared" si="59"/>
        <v>9</v>
      </c>
    </row>
    <row r="3792" spans="1:7" x14ac:dyDescent="0.2">
      <c r="A3792" s="113" t="s">
        <v>7425</v>
      </c>
      <c r="B3792" s="114" t="s">
        <v>7426</v>
      </c>
      <c r="C3792" s="115"/>
      <c r="D3792" s="116"/>
      <c r="E3792" s="116"/>
      <c r="F3792" s="116"/>
      <c r="G3792" s="100">
        <f t="shared" si="59"/>
        <v>5</v>
      </c>
    </row>
    <row r="3793" spans="1:7" ht="30" x14ac:dyDescent="0.2">
      <c r="A3793" s="113" t="s">
        <v>7427</v>
      </c>
      <c r="B3793" s="114" t="s">
        <v>7428</v>
      </c>
      <c r="C3793" s="115" t="s">
        <v>97</v>
      </c>
      <c r="D3793" s="116">
        <v>436717.93</v>
      </c>
      <c r="E3793" s="116">
        <v>25781.25</v>
      </c>
      <c r="F3793" s="116">
        <v>462499.18</v>
      </c>
      <c r="G3793" s="100">
        <f t="shared" si="59"/>
        <v>9</v>
      </c>
    </row>
    <row r="3794" spans="1:7" ht="30" x14ac:dyDescent="0.2">
      <c r="A3794" s="113" t="s">
        <v>7429</v>
      </c>
      <c r="B3794" s="114" t="s">
        <v>7430</v>
      </c>
      <c r="C3794" s="115" t="s">
        <v>97</v>
      </c>
      <c r="D3794" s="116">
        <v>394284.88</v>
      </c>
      <c r="E3794" s="116">
        <v>27463.18</v>
      </c>
      <c r="F3794" s="116">
        <v>421748.06</v>
      </c>
      <c r="G3794" s="100">
        <f t="shared" si="59"/>
        <v>9</v>
      </c>
    </row>
    <row r="3795" spans="1:7" ht="30" x14ac:dyDescent="0.2">
      <c r="A3795" s="113" t="s">
        <v>7431</v>
      </c>
      <c r="B3795" s="114" t="s">
        <v>7432</v>
      </c>
      <c r="C3795" s="115" t="s">
        <v>97</v>
      </c>
      <c r="D3795" s="116">
        <v>728423.82</v>
      </c>
      <c r="E3795" s="116">
        <v>24968.75</v>
      </c>
      <c r="F3795" s="116">
        <v>753392.57</v>
      </c>
      <c r="G3795" s="100">
        <f t="shared" si="59"/>
        <v>9</v>
      </c>
    </row>
    <row r="3796" spans="1:7" ht="30" x14ac:dyDescent="0.2">
      <c r="A3796" s="113" t="s">
        <v>7433</v>
      </c>
      <c r="B3796" s="114" t="s">
        <v>7434</v>
      </c>
      <c r="C3796" s="115" t="s">
        <v>97</v>
      </c>
      <c r="D3796" s="116">
        <v>252909.31</v>
      </c>
      <c r="E3796" s="116">
        <v>20625</v>
      </c>
      <c r="F3796" s="116">
        <v>273534.31</v>
      </c>
      <c r="G3796" s="100">
        <f t="shared" si="59"/>
        <v>9</v>
      </c>
    </row>
    <row r="3797" spans="1:7" ht="30" x14ac:dyDescent="0.2">
      <c r="A3797" s="113" t="s">
        <v>7435</v>
      </c>
      <c r="B3797" s="114" t="s">
        <v>7436</v>
      </c>
      <c r="C3797" s="115" t="s">
        <v>97</v>
      </c>
      <c r="D3797" s="116">
        <v>90239.13</v>
      </c>
      <c r="E3797" s="116">
        <v>12890.63</v>
      </c>
      <c r="F3797" s="116">
        <v>103129.76</v>
      </c>
      <c r="G3797" s="100">
        <f t="shared" si="59"/>
        <v>9</v>
      </c>
    </row>
    <row r="3798" spans="1:7" ht="30" x14ac:dyDescent="0.2">
      <c r="A3798" s="113" t="s">
        <v>7437</v>
      </c>
      <c r="B3798" s="114" t="s">
        <v>7438</v>
      </c>
      <c r="C3798" s="115" t="s">
        <v>97</v>
      </c>
      <c r="D3798" s="116">
        <v>19486.64</v>
      </c>
      <c r="E3798" s="116">
        <v>3051.1</v>
      </c>
      <c r="F3798" s="116">
        <v>22537.74</v>
      </c>
      <c r="G3798" s="100">
        <f t="shared" si="59"/>
        <v>9</v>
      </c>
    </row>
    <row r="3799" spans="1:7" ht="30" x14ac:dyDescent="0.2">
      <c r="A3799" s="113" t="s">
        <v>7439</v>
      </c>
      <c r="B3799" s="114" t="s">
        <v>7440</v>
      </c>
      <c r="C3799" s="115" t="s">
        <v>97</v>
      </c>
      <c r="D3799" s="116">
        <v>16368.28</v>
      </c>
      <c r="E3799" s="116">
        <v>3051.1</v>
      </c>
      <c r="F3799" s="116">
        <v>19419.38</v>
      </c>
      <c r="G3799" s="100">
        <f t="shared" si="59"/>
        <v>9</v>
      </c>
    </row>
    <row r="3800" spans="1:7" ht="30" x14ac:dyDescent="0.2">
      <c r="A3800" s="113" t="s">
        <v>7441</v>
      </c>
      <c r="B3800" s="114" t="s">
        <v>7442</v>
      </c>
      <c r="C3800" s="115" t="s">
        <v>97</v>
      </c>
      <c r="D3800" s="116">
        <v>53476.74</v>
      </c>
      <c r="E3800" s="116">
        <v>6665.88</v>
      </c>
      <c r="F3800" s="116">
        <v>60142.62</v>
      </c>
      <c r="G3800" s="100">
        <f t="shared" si="59"/>
        <v>9</v>
      </c>
    </row>
    <row r="3801" spans="1:7" ht="30" x14ac:dyDescent="0.2">
      <c r="A3801" s="113" t="s">
        <v>7443</v>
      </c>
      <c r="B3801" s="114" t="s">
        <v>7444</v>
      </c>
      <c r="C3801" s="115" t="s">
        <v>97</v>
      </c>
      <c r="D3801" s="116">
        <v>48773.47</v>
      </c>
      <c r="E3801" s="116">
        <v>8133.45</v>
      </c>
      <c r="F3801" s="116">
        <v>56906.92</v>
      </c>
      <c r="G3801" s="100">
        <f t="shared" si="59"/>
        <v>9</v>
      </c>
    </row>
    <row r="3802" spans="1:7" ht="45" x14ac:dyDescent="0.2">
      <c r="A3802" s="113" t="s">
        <v>7445</v>
      </c>
      <c r="B3802" s="114" t="s">
        <v>7446</v>
      </c>
      <c r="C3802" s="115" t="s">
        <v>97</v>
      </c>
      <c r="D3802" s="116">
        <v>4999.8</v>
      </c>
      <c r="E3802" s="116">
        <v>515.04</v>
      </c>
      <c r="F3802" s="116">
        <v>5514.84</v>
      </c>
      <c r="G3802" s="100">
        <f t="shared" si="59"/>
        <v>9</v>
      </c>
    </row>
    <row r="3803" spans="1:7" ht="45" x14ac:dyDescent="0.2">
      <c r="A3803" s="113" t="s">
        <v>7447</v>
      </c>
      <c r="B3803" s="114" t="s">
        <v>7448</v>
      </c>
      <c r="C3803" s="115" t="s">
        <v>97</v>
      </c>
      <c r="D3803" s="116">
        <v>5420.84</v>
      </c>
      <c r="E3803" s="116">
        <v>643.79999999999995</v>
      </c>
      <c r="F3803" s="116">
        <v>6064.64</v>
      </c>
      <c r="G3803" s="100">
        <f t="shared" si="59"/>
        <v>9</v>
      </c>
    </row>
    <row r="3804" spans="1:7" ht="45" x14ac:dyDescent="0.2">
      <c r="A3804" s="113" t="s">
        <v>7449</v>
      </c>
      <c r="B3804" s="114" t="s">
        <v>7450</v>
      </c>
      <c r="C3804" s="115" t="s">
        <v>97</v>
      </c>
      <c r="D3804" s="116">
        <v>6962.92</v>
      </c>
      <c r="E3804" s="116">
        <v>772.56</v>
      </c>
      <c r="F3804" s="116">
        <v>7735.48</v>
      </c>
      <c r="G3804" s="100">
        <f t="shared" si="59"/>
        <v>9</v>
      </c>
    </row>
    <row r="3805" spans="1:7" ht="45" x14ac:dyDescent="0.2">
      <c r="A3805" s="113" t="s">
        <v>7451</v>
      </c>
      <c r="B3805" s="114" t="s">
        <v>7452</v>
      </c>
      <c r="C3805" s="115" t="s">
        <v>97</v>
      </c>
      <c r="D3805" s="116">
        <v>6868.54</v>
      </c>
      <c r="E3805" s="116">
        <v>836.94</v>
      </c>
      <c r="F3805" s="116">
        <v>7705.48</v>
      </c>
      <c r="G3805" s="100">
        <f t="shared" si="59"/>
        <v>9</v>
      </c>
    </row>
    <row r="3806" spans="1:7" ht="30" x14ac:dyDescent="0.2">
      <c r="A3806" s="113" t="s">
        <v>7453</v>
      </c>
      <c r="B3806" s="114" t="s">
        <v>7454</v>
      </c>
      <c r="C3806" s="115" t="s">
        <v>97</v>
      </c>
      <c r="D3806" s="116">
        <v>5087.8</v>
      </c>
      <c r="E3806" s="116">
        <v>403.15</v>
      </c>
      <c r="F3806" s="116">
        <v>5490.95</v>
      </c>
      <c r="G3806" s="100">
        <f t="shared" si="59"/>
        <v>9</v>
      </c>
    </row>
    <row r="3807" spans="1:7" ht="30" x14ac:dyDescent="0.2">
      <c r="A3807" s="113" t="s">
        <v>7455</v>
      </c>
      <c r="B3807" s="114" t="s">
        <v>7456</v>
      </c>
      <c r="C3807" s="115" t="s">
        <v>97</v>
      </c>
      <c r="D3807" s="116">
        <v>5234.43</v>
      </c>
      <c r="E3807" s="116">
        <v>403.15</v>
      </c>
      <c r="F3807" s="116">
        <v>5637.58</v>
      </c>
      <c r="G3807" s="100">
        <f t="shared" si="59"/>
        <v>9</v>
      </c>
    </row>
    <row r="3808" spans="1:7" ht="30" x14ac:dyDescent="0.2">
      <c r="A3808" s="113" t="s">
        <v>7457</v>
      </c>
      <c r="B3808" s="114" t="s">
        <v>7458</v>
      </c>
      <c r="C3808" s="115" t="s">
        <v>97</v>
      </c>
      <c r="D3808" s="116">
        <v>5827.16</v>
      </c>
      <c r="E3808" s="116">
        <v>403.15</v>
      </c>
      <c r="F3808" s="116">
        <v>6230.31</v>
      </c>
      <c r="G3808" s="100">
        <f t="shared" si="59"/>
        <v>9</v>
      </c>
    </row>
    <row r="3809" spans="1:7" x14ac:dyDescent="0.2">
      <c r="A3809" s="113" t="s">
        <v>7459</v>
      </c>
      <c r="B3809" s="114" t="s">
        <v>28502</v>
      </c>
      <c r="C3809" s="115" t="s">
        <v>205</v>
      </c>
      <c r="D3809" s="116">
        <v>9.7899999999999991</v>
      </c>
      <c r="E3809" s="116">
        <v>11.19</v>
      </c>
      <c r="F3809" s="116">
        <v>20.98</v>
      </c>
      <c r="G3809" s="100">
        <f t="shared" si="59"/>
        <v>9</v>
      </c>
    </row>
    <row r="3810" spans="1:7" x14ac:dyDescent="0.2">
      <c r="A3810" s="113" t="s">
        <v>7460</v>
      </c>
      <c r="B3810" s="114" t="s">
        <v>28503</v>
      </c>
      <c r="C3810" s="115" t="s">
        <v>205</v>
      </c>
      <c r="D3810" s="116">
        <v>14.84</v>
      </c>
      <c r="E3810" s="116">
        <v>11.19</v>
      </c>
      <c r="F3810" s="116">
        <v>26.03</v>
      </c>
      <c r="G3810" s="100">
        <f t="shared" si="59"/>
        <v>9</v>
      </c>
    </row>
    <row r="3811" spans="1:7" x14ac:dyDescent="0.2">
      <c r="A3811" s="113" t="s">
        <v>7461</v>
      </c>
      <c r="B3811" s="114" t="s">
        <v>28504</v>
      </c>
      <c r="C3811" s="115" t="s">
        <v>205</v>
      </c>
      <c r="D3811" s="116">
        <v>24.48</v>
      </c>
      <c r="E3811" s="116">
        <v>11.19</v>
      </c>
      <c r="F3811" s="116">
        <v>35.67</v>
      </c>
      <c r="G3811" s="100">
        <f t="shared" si="59"/>
        <v>9</v>
      </c>
    </row>
    <row r="3812" spans="1:7" x14ac:dyDescent="0.2">
      <c r="A3812" s="113" t="s">
        <v>7462</v>
      </c>
      <c r="B3812" s="114" t="s">
        <v>7463</v>
      </c>
      <c r="C3812" s="115" t="s">
        <v>149</v>
      </c>
      <c r="D3812" s="116">
        <v>81.83</v>
      </c>
      <c r="E3812" s="116">
        <v>80.48</v>
      </c>
      <c r="F3812" s="116">
        <v>162.31</v>
      </c>
      <c r="G3812" s="100">
        <f t="shared" si="59"/>
        <v>9</v>
      </c>
    </row>
    <row r="3813" spans="1:7" ht="30" x14ac:dyDescent="0.2">
      <c r="A3813" s="113" t="s">
        <v>7464</v>
      </c>
      <c r="B3813" s="114" t="s">
        <v>7465</v>
      </c>
      <c r="C3813" s="115" t="s">
        <v>149</v>
      </c>
      <c r="D3813" s="116">
        <v>5323.97</v>
      </c>
      <c r="E3813" s="116"/>
      <c r="F3813" s="116">
        <v>5323.97</v>
      </c>
      <c r="G3813" s="100">
        <f t="shared" si="59"/>
        <v>9</v>
      </c>
    </row>
    <row r="3814" spans="1:7" x14ac:dyDescent="0.2">
      <c r="A3814" s="113" t="s">
        <v>7466</v>
      </c>
      <c r="B3814" s="114" t="s">
        <v>7467</v>
      </c>
      <c r="C3814" s="115" t="s">
        <v>149</v>
      </c>
      <c r="D3814" s="116">
        <v>2017.92</v>
      </c>
      <c r="E3814" s="116">
        <v>104.52</v>
      </c>
      <c r="F3814" s="116">
        <v>2122.44</v>
      </c>
      <c r="G3814" s="100">
        <f t="shared" si="59"/>
        <v>9</v>
      </c>
    </row>
    <row r="3815" spans="1:7" x14ac:dyDescent="0.2">
      <c r="A3815" s="113" t="s">
        <v>7468</v>
      </c>
      <c r="B3815" s="114" t="s">
        <v>7469</v>
      </c>
      <c r="C3815" s="115" t="s">
        <v>149</v>
      </c>
      <c r="D3815" s="116">
        <v>1977.79</v>
      </c>
      <c r="E3815" s="116">
        <v>80.77</v>
      </c>
      <c r="F3815" s="116">
        <v>2058.56</v>
      </c>
      <c r="G3815" s="100">
        <f t="shared" si="59"/>
        <v>9</v>
      </c>
    </row>
    <row r="3816" spans="1:7" x14ac:dyDescent="0.2">
      <c r="A3816" s="113" t="s">
        <v>7470</v>
      </c>
      <c r="B3816" s="114" t="s">
        <v>7471</v>
      </c>
      <c r="C3816" s="115" t="s">
        <v>149</v>
      </c>
      <c r="D3816" s="116">
        <v>1290.08</v>
      </c>
      <c r="E3816" s="116">
        <v>71.27</v>
      </c>
      <c r="F3816" s="116">
        <v>1361.35</v>
      </c>
      <c r="G3816" s="100">
        <f t="shared" si="59"/>
        <v>9</v>
      </c>
    </row>
    <row r="3817" spans="1:7" x14ac:dyDescent="0.2">
      <c r="A3817" s="113" t="s">
        <v>7472</v>
      </c>
      <c r="B3817" s="114" t="s">
        <v>7473</v>
      </c>
      <c r="C3817" s="115" t="s">
        <v>97</v>
      </c>
      <c r="D3817" s="116"/>
      <c r="E3817" s="116">
        <v>303.88</v>
      </c>
      <c r="F3817" s="116">
        <v>303.88</v>
      </c>
      <c r="G3817" s="100">
        <f t="shared" si="59"/>
        <v>9</v>
      </c>
    </row>
    <row r="3818" spans="1:7" ht="30" x14ac:dyDescent="0.2">
      <c r="A3818" s="113" t="s">
        <v>7474</v>
      </c>
      <c r="B3818" s="114" t="s">
        <v>7475</v>
      </c>
      <c r="C3818" s="115" t="s">
        <v>97</v>
      </c>
      <c r="D3818" s="116">
        <v>7036.82</v>
      </c>
      <c r="E3818" s="116">
        <v>1287.5999999999999</v>
      </c>
      <c r="F3818" s="116">
        <v>8324.42</v>
      </c>
      <c r="G3818" s="100">
        <f t="shared" si="59"/>
        <v>9</v>
      </c>
    </row>
    <row r="3819" spans="1:7" x14ac:dyDescent="0.2">
      <c r="A3819" s="113" t="s">
        <v>7476</v>
      </c>
      <c r="B3819" s="114" t="s">
        <v>7477</v>
      </c>
      <c r="C3819" s="115" t="s">
        <v>97</v>
      </c>
      <c r="D3819" s="116">
        <v>153.09</v>
      </c>
      <c r="E3819" s="116">
        <v>38.01</v>
      </c>
      <c r="F3819" s="116">
        <v>191.1</v>
      </c>
      <c r="G3819" s="100">
        <f t="shared" si="59"/>
        <v>9</v>
      </c>
    </row>
    <row r="3820" spans="1:7" ht="30" x14ac:dyDescent="0.2">
      <c r="A3820" s="113" t="s">
        <v>7478</v>
      </c>
      <c r="B3820" s="114" t="s">
        <v>7479</v>
      </c>
      <c r="C3820" s="115" t="s">
        <v>97</v>
      </c>
      <c r="D3820" s="116">
        <v>1014.53</v>
      </c>
      <c r="E3820" s="116">
        <v>109.27</v>
      </c>
      <c r="F3820" s="116">
        <v>1123.8</v>
      </c>
      <c r="G3820" s="100">
        <f t="shared" si="59"/>
        <v>9</v>
      </c>
    </row>
    <row r="3821" spans="1:7" x14ac:dyDescent="0.2">
      <c r="A3821" s="113" t="s">
        <v>7480</v>
      </c>
      <c r="B3821" s="114" t="s">
        <v>7481</v>
      </c>
      <c r="C3821" s="115" t="s">
        <v>149</v>
      </c>
      <c r="D3821" s="116">
        <v>4077.6</v>
      </c>
      <c r="E3821" s="116">
        <v>166.29</v>
      </c>
      <c r="F3821" s="116">
        <v>4243.8900000000003</v>
      </c>
      <c r="G3821" s="100">
        <f t="shared" si="59"/>
        <v>9</v>
      </c>
    </row>
    <row r="3822" spans="1:7" x14ac:dyDescent="0.2">
      <c r="A3822" s="113" t="s">
        <v>7482</v>
      </c>
      <c r="B3822" s="114" t="s">
        <v>7483</v>
      </c>
      <c r="C3822" s="115" t="s">
        <v>205</v>
      </c>
      <c r="D3822" s="116">
        <v>4215.05</v>
      </c>
      <c r="E3822" s="116">
        <v>41.47</v>
      </c>
      <c r="F3822" s="116">
        <v>4256.5200000000004</v>
      </c>
      <c r="G3822" s="100">
        <f t="shared" si="59"/>
        <v>9</v>
      </c>
    </row>
    <row r="3823" spans="1:7" x14ac:dyDescent="0.2">
      <c r="A3823" s="113" t="s">
        <v>7484</v>
      </c>
      <c r="B3823" s="114" t="s">
        <v>7485</v>
      </c>
      <c r="C3823" s="115" t="s">
        <v>97</v>
      </c>
      <c r="D3823" s="116">
        <v>87.45</v>
      </c>
      <c r="E3823" s="116">
        <v>38.01</v>
      </c>
      <c r="F3823" s="116">
        <v>125.46</v>
      </c>
      <c r="G3823" s="100">
        <f t="shared" si="59"/>
        <v>9</v>
      </c>
    </row>
    <row r="3824" spans="1:7" x14ac:dyDescent="0.2">
      <c r="A3824" s="113" t="s">
        <v>7486</v>
      </c>
      <c r="B3824" s="114" t="s">
        <v>7487</v>
      </c>
      <c r="C3824" s="115" t="s">
        <v>97</v>
      </c>
      <c r="D3824" s="116">
        <v>92.64</v>
      </c>
      <c r="E3824" s="116">
        <v>38.01</v>
      </c>
      <c r="F3824" s="116">
        <v>130.65</v>
      </c>
      <c r="G3824" s="100">
        <f t="shared" si="59"/>
        <v>9</v>
      </c>
    </row>
    <row r="3825" spans="1:7" x14ac:dyDescent="0.2">
      <c r="A3825" s="113" t="s">
        <v>7488</v>
      </c>
      <c r="B3825" s="114" t="s">
        <v>7489</v>
      </c>
      <c r="C3825" s="115" t="s">
        <v>97</v>
      </c>
      <c r="D3825" s="116">
        <v>308.17</v>
      </c>
      <c r="E3825" s="116">
        <v>38.01</v>
      </c>
      <c r="F3825" s="116">
        <v>346.18</v>
      </c>
      <c r="G3825" s="100">
        <f t="shared" si="59"/>
        <v>9</v>
      </c>
    </row>
    <row r="3826" spans="1:7" x14ac:dyDescent="0.2">
      <c r="A3826" s="113" t="s">
        <v>7490</v>
      </c>
      <c r="B3826" s="114" t="s">
        <v>7491</v>
      </c>
      <c r="C3826" s="115" t="s">
        <v>97</v>
      </c>
      <c r="D3826" s="116">
        <v>241.34</v>
      </c>
      <c r="E3826" s="116">
        <v>38.01</v>
      </c>
      <c r="F3826" s="116">
        <v>279.35000000000002</v>
      </c>
      <c r="G3826" s="100">
        <f t="shared" si="59"/>
        <v>9</v>
      </c>
    </row>
    <row r="3827" spans="1:7" ht="30" x14ac:dyDescent="0.2">
      <c r="A3827" s="113" t="s">
        <v>7492</v>
      </c>
      <c r="B3827" s="114" t="s">
        <v>7493</v>
      </c>
      <c r="C3827" s="115" t="s">
        <v>149</v>
      </c>
      <c r="D3827" s="116">
        <v>2620.56</v>
      </c>
      <c r="E3827" s="116">
        <v>232.8</v>
      </c>
      <c r="F3827" s="116">
        <v>2853.36</v>
      </c>
      <c r="G3827" s="100">
        <f t="shared" si="59"/>
        <v>9</v>
      </c>
    </row>
    <row r="3828" spans="1:7" ht="30" x14ac:dyDescent="0.2">
      <c r="A3828" s="113" t="s">
        <v>7494</v>
      </c>
      <c r="B3828" s="114" t="s">
        <v>7495</v>
      </c>
      <c r="C3828" s="115" t="s">
        <v>149</v>
      </c>
      <c r="D3828" s="116">
        <v>1548.49</v>
      </c>
      <c r="E3828" s="116">
        <v>95.02</v>
      </c>
      <c r="F3828" s="116">
        <v>1643.51</v>
      </c>
      <c r="G3828" s="100">
        <f t="shared" si="59"/>
        <v>9</v>
      </c>
    </row>
    <row r="3829" spans="1:7" ht="30" x14ac:dyDescent="0.2">
      <c r="A3829" s="113" t="s">
        <v>7496</v>
      </c>
      <c r="B3829" s="114" t="s">
        <v>7497</v>
      </c>
      <c r="C3829" s="115" t="s">
        <v>149</v>
      </c>
      <c r="D3829" s="116">
        <v>1599.16</v>
      </c>
      <c r="E3829" s="116">
        <v>47.51</v>
      </c>
      <c r="F3829" s="116">
        <v>1646.67</v>
      </c>
      <c r="G3829" s="100">
        <f t="shared" si="59"/>
        <v>9</v>
      </c>
    </row>
    <row r="3830" spans="1:7" x14ac:dyDescent="0.2">
      <c r="A3830" s="113" t="s">
        <v>7498</v>
      </c>
      <c r="B3830" s="114" t="s">
        <v>7499</v>
      </c>
      <c r="C3830" s="115" t="s">
        <v>149</v>
      </c>
      <c r="D3830" s="116">
        <v>1491.51</v>
      </c>
      <c r="E3830" s="116">
        <v>104.52</v>
      </c>
      <c r="F3830" s="116">
        <v>1596.03</v>
      </c>
      <c r="G3830" s="100">
        <f t="shared" si="59"/>
        <v>9</v>
      </c>
    </row>
    <row r="3831" spans="1:7" x14ac:dyDescent="0.2">
      <c r="A3831" s="113" t="s">
        <v>7500</v>
      </c>
      <c r="B3831" s="114" t="s">
        <v>7501</v>
      </c>
      <c r="C3831" s="115" t="s">
        <v>149</v>
      </c>
      <c r="D3831" s="116">
        <v>1825.89</v>
      </c>
      <c r="E3831" s="116">
        <v>137.78</v>
      </c>
      <c r="F3831" s="116">
        <v>1963.67</v>
      </c>
      <c r="G3831" s="100">
        <f t="shared" si="59"/>
        <v>9</v>
      </c>
    </row>
    <row r="3832" spans="1:7" x14ac:dyDescent="0.2">
      <c r="A3832" s="113" t="s">
        <v>7502</v>
      </c>
      <c r="B3832" s="114" t="s">
        <v>7503</v>
      </c>
      <c r="C3832" s="115" t="s">
        <v>149</v>
      </c>
      <c r="D3832" s="116">
        <v>3242.16</v>
      </c>
      <c r="E3832" s="116">
        <v>228.05</v>
      </c>
      <c r="F3832" s="116">
        <v>3470.21</v>
      </c>
      <c r="G3832" s="100">
        <f t="shared" si="59"/>
        <v>9</v>
      </c>
    </row>
    <row r="3833" spans="1:7" ht="30" x14ac:dyDescent="0.2">
      <c r="A3833" s="113" t="s">
        <v>7504</v>
      </c>
      <c r="B3833" s="114" t="s">
        <v>7505</v>
      </c>
      <c r="C3833" s="115" t="s">
        <v>149</v>
      </c>
      <c r="D3833" s="116">
        <v>2370.38</v>
      </c>
      <c r="E3833" s="116">
        <v>171.03</v>
      </c>
      <c r="F3833" s="116">
        <v>2541.41</v>
      </c>
      <c r="G3833" s="100">
        <f t="shared" si="59"/>
        <v>9</v>
      </c>
    </row>
    <row r="3834" spans="1:7" ht="30" x14ac:dyDescent="0.2">
      <c r="A3834" s="113" t="s">
        <v>7506</v>
      </c>
      <c r="B3834" s="114" t="s">
        <v>7507</v>
      </c>
      <c r="C3834" s="115" t="s">
        <v>149</v>
      </c>
      <c r="D3834" s="116">
        <v>1733.73</v>
      </c>
      <c r="E3834" s="116">
        <v>118.78</v>
      </c>
      <c r="F3834" s="116">
        <v>1852.51</v>
      </c>
      <c r="G3834" s="100">
        <f t="shared" si="59"/>
        <v>9</v>
      </c>
    </row>
    <row r="3835" spans="1:7" ht="30" x14ac:dyDescent="0.2">
      <c r="A3835" s="113" t="s">
        <v>7508</v>
      </c>
      <c r="B3835" s="114" t="s">
        <v>7509</v>
      </c>
      <c r="C3835" s="115" t="s">
        <v>149</v>
      </c>
      <c r="D3835" s="116">
        <v>1436.89</v>
      </c>
      <c r="E3835" s="116">
        <v>95.02</v>
      </c>
      <c r="F3835" s="116">
        <v>1531.91</v>
      </c>
      <c r="G3835" s="100">
        <f t="shared" si="59"/>
        <v>9</v>
      </c>
    </row>
    <row r="3836" spans="1:7" ht="30" x14ac:dyDescent="0.2">
      <c r="A3836" s="113" t="s">
        <v>7510</v>
      </c>
      <c r="B3836" s="114" t="s">
        <v>7511</v>
      </c>
      <c r="C3836" s="115" t="s">
        <v>149</v>
      </c>
      <c r="D3836" s="116">
        <v>1280.53</v>
      </c>
      <c r="E3836" s="116">
        <v>80.77</v>
      </c>
      <c r="F3836" s="116">
        <v>1361.3</v>
      </c>
      <c r="G3836" s="100">
        <f t="shared" si="59"/>
        <v>9</v>
      </c>
    </row>
    <row r="3837" spans="1:7" ht="30" x14ac:dyDescent="0.2">
      <c r="A3837" s="113" t="s">
        <v>7512</v>
      </c>
      <c r="B3837" s="114" t="s">
        <v>7513</v>
      </c>
      <c r="C3837" s="115" t="s">
        <v>149</v>
      </c>
      <c r="D3837" s="116">
        <v>1065.1300000000001</v>
      </c>
      <c r="E3837" s="116">
        <v>71.27</v>
      </c>
      <c r="F3837" s="116">
        <v>1136.4000000000001</v>
      </c>
      <c r="G3837" s="100">
        <f t="shared" si="59"/>
        <v>9</v>
      </c>
    </row>
    <row r="3838" spans="1:7" x14ac:dyDescent="0.2">
      <c r="A3838" s="113" t="s">
        <v>7514</v>
      </c>
      <c r="B3838" s="114" t="s">
        <v>7515</v>
      </c>
      <c r="C3838" s="115" t="s">
        <v>149</v>
      </c>
      <c r="D3838" s="116">
        <v>1567.27</v>
      </c>
      <c r="E3838" s="116">
        <v>95.02</v>
      </c>
      <c r="F3838" s="116">
        <v>1662.29</v>
      </c>
      <c r="G3838" s="100">
        <f t="shared" si="59"/>
        <v>9</v>
      </c>
    </row>
    <row r="3839" spans="1:7" x14ac:dyDescent="0.2">
      <c r="A3839" s="113" t="s">
        <v>7516</v>
      </c>
      <c r="B3839" s="114" t="s">
        <v>7517</v>
      </c>
      <c r="C3839" s="115" t="s">
        <v>149</v>
      </c>
      <c r="D3839" s="116">
        <v>1063.6500000000001</v>
      </c>
      <c r="E3839" s="116">
        <v>57.01</v>
      </c>
      <c r="F3839" s="116">
        <v>1120.6600000000001</v>
      </c>
      <c r="G3839" s="100">
        <f t="shared" si="59"/>
        <v>9</v>
      </c>
    </row>
    <row r="3840" spans="1:7" x14ac:dyDescent="0.2">
      <c r="A3840" s="113" t="s">
        <v>7518</v>
      </c>
      <c r="B3840" s="114" t="s">
        <v>7519</v>
      </c>
      <c r="C3840" s="115" t="s">
        <v>97</v>
      </c>
      <c r="D3840" s="116">
        <v>169.48</v>
      </c>
      <c r="E3840" s="116">
        <v>42.76</v>
      </c>
      <c r="F3840" s="116">
        <v>212.24</v>
      </c>
      <c r="G3840" s="100">
        <f t="shared" si="59"/>
        <v>9</v>
      </c>
    </row>
    <row r="3841" spans="1:7" x14ac:dyDescent="0.2">
      <c r="A3841" s="113" t="s">
        <v>7520</v>
      </c>
      <c r="B3841" s="114" t="s">
        <v>7521</v>
      </c>
      <c r="C3841" s="115" t="s">
        <v>97</v>
      </c>
      <c r="D3841" s="116">
        <v>262.5</v>
      </c>
      <c r="E3841" s="116">
        <v>57.01</v>
      </c>
      <c r="F3841" s="116">
        <v>319.51</v>
      </c>
      <c r="G3841" s="100">
        <f t="shared" si="59"/>
        <v>9</v>
      </c>
    </row>
    <row r="3842" spans="1:7" x14ac:dyDescent="0.2">
      <c r="A3842" s="113" t="s">
        <v>7522</v>
      </c>
      <c r="B3842" s="114" t="s">
        <v>7523</v>
      </c>
      <c r="C3842" s="115"/>
      <c r="D3842" s="116"/>
      <c r="E3842" s="116"/>
      <c r="F3842" s="116"/>
      <c r="G3842" s="100">
        <f t="shared" si="59"/>
        <v>5</v>
      </c>
    </row>
    <row r="3843" spans="1:7" ht="30" x14ac:dyDescent="0.2">
      <c r="A3843" s="113" t="s">
        <v>7524</v>
      </c>
      <c r="B3843" s="114" t="s">
        <v>7525</v>
      </c>
      <c r="C3843" s="115" t="s">
        <v>97</v>
      </c>
      <c r="D3843" s="116">
        <v>6218.51</v>
      </c>
      <c r="E3843" s="116">
        <v>1931.4</v>
      </c>
      <c r="F3843" s="116">
        <v>8149.91</v>
      </c>
      <c r="G3843" s="100">
        <f t="shared" si="59"/>
        <v>9</v>
      </c>
    </row>
    <row r="3844" spans="1:7" ht="30" x14ac:dyDescent="0.2">
      <c r="A3844" s="113" t="s">
        <v>7526</v>
      </c>
      <c r="B3844" s="114" t="s">
        <v>7527</v>
      </c>
      <c r="C3844" s="115" t="s">
        <v>97</v>
      </c>
      <c r="D3844" s="116">
        <v>25069.4</v>
      </c>
      <c r="E3844" s="116">
        <v>4506.6000000000004</v>
      </c>
      <c r="F3844" s="116">
        <v>29576</v>
      </c>
      <c r="G3844" s="100">
        <f t="shared" si="59"/>
        <v>9</v>
      </c>
    </row>
    <row r="3845" spans="1:7" ht="30" x14ac:dyDescent="0.2">
      <c r="A3845" s="113" t="s">
        <v>7528</v>
      </c>
      <c r="B3845" s="114" t="s">
        <v>7529</v>
      </c>
      <c r="C3845" s="115" t="s">
        <v>97</v>
      </c>
      <c r="D3845" s="116">
        <v>9193.65</v>
      </c>
      <c r="E3845" s="116">
        <v>248.82</v>
      </c>
      <c r="F3845" s="116">
        <v>9442.4699999999993</v>
      </c>
      <c r="G3845" s="100">
        <f t="shared" si="59"/>
        <v>9</v>
      </c>
    </row>
    <row r="3846" spans="1:7" ht="30" x14ac:dyDescent="0.2">
      <c r="A3846" s="113" t="s">
        <v>7530</v>
      </c>
      <c r="B3846" s="114" t="s">
        <v>7531</v>
      </c>
      <c r="C3846" s="115" t="s">
        <v>97</v>
      </c>
      <c r="D3846" s="116">
        <v>7964.22</v>
      </c>
      <c r="E3846" s="116">
        <v>248.82</v>
      </c>
      <c r="F3846" s="116">
        <v>8213.0400000000009</v>
      </c>
      <c r="G3846" s="100">
        <f t="shared" si="59"/>
        <v>9</v>
      </c>
    </row>
    <row r="3847" spans="1:7" ht="30" x14ac:dyDescent="0.2">
      <c r="A3847" s="113" t="s">
        <v>7532</v>
      </c>
      <c r="B3847" s="114" t="s">
        <v>7533</v>
      </c>
      <c r="C3847" s="115" t="s">
        <v>97</v>
      </c>
      <c r="D3847" s="116">
        <v>4677.8900000000003</v>
      </c>
      <c r="E3847" s="116">
        <v>248.82</v>
      </c>
      <c r="F3847" s="116">
        <v>4926.71</v>
      </c>
      <c r="G3847" s="100">
        <f t="shared" si="59"/>
        <v>9</v>
      </c>
    </row>
    <row r="3848" spans="1:7" ht="30" x14ac:dyDescent="0.2">
      <c r="A3848" s="113" t="s">
        <v>7534</v>
      </c>
      <c r="B3848" s="114" t="s">
        <v>28505</v>
      </c>
      <c r="C3848" s="115" t="s">
        <v>97</v>
      </c>
      <c r="D3848" s="116">
        <v>4534.3599999999997</v>
      </c>
      <c r="E3848" s="116">
        <v>248.82</v>
      </c>
      <c r="F3848" s="116">
        <v>4783.18</v>
      </c>
      <c r="G3848" s="100">
        <f t="shared" si="59"/>
        <v>9</v>
      </c>
    </row>
    <row r="3849" spans="1:7" ht="30" x14ac:dyDescent="0.2">
      <c r="A3849" s="113" t="s">
        <v>7535</v>
      </c>
      <c r="B3849" s="114" t="s">
        <v>7536</v>
      </c>
      <c r="C3849" s="115" t="s">
        <v>97</v>
      </c>
      <c r="D3849" s="116">
        <v>13323.1</v>
      </c>
      <c r="E3849" s="116">
        <v>583.4</v>
      </c>
      <c r="F3849" s="116">
        <v>13906.5</v>
      </c>
      <c r="G3849" s="100">
        <f t="shared" si="59"/>
        <v>9</v>
      </c>
    </row>
    <row r="3850" spans="1:7" x14ac:dyDescent="0.2">
      <c r="A3850" s="113" t="s">
        <v>7537</v>
      </c>
      <c r="B3850" s="114" t="s">
        <v>7538</v>
      </c>
      <c r="C3850" s="115"/>
      <c r="D3850" s="116"/>
      <c r="E3850" s="116"/>
      <c r="F3850" s="116"/>
      <c r="G3850" s="100">
        <f t="shared" ref="G3850:G3913" si="60">LEN(A3850)</f>
        <v>5</v>
      </c>
    </row>
    <row r="3851" spans="1:7" ht="30" x14ac:dyDescent="0.2">
      <c r="A3851" s="113" t="s">
        <v>7539</v>
      </c>
      <c r="B3851" s="114" t="s">
        <v>7540</v>
      </c>
      <c r="C3851" s="115" t="s">
        <v>97</v>
      </c>
      <c r="D3851" s="116">
        <v>194.83</v>
      </c>
      <c r="E3851" s="116">
        <v>2.0699999999999998</v>
      </c>
      <c r="F3851" s="116">
        <v>196.9</v>
      </c>
      <c r="G3851" s="100">
        <f t="shared" si="60"/>
        <v>9</v>
      </c>
    </row>
    <row r="3852" spans="1:7" x14ac:dyDescent="0.2">
      <c r="A3852" s="113" t="s">
        <v>7541</v>
      </c>
      <c r="B3852" s="114" t="s">
        <v>7542</v>
      </c>
      <c r="C3852" s="115" t="s">
        <v>97</v>
      </c>
      <c r="D3852" s="116">
        <v>10.88</v>
      </c>
      <c r="E3852" s="116">
        <v>12.44</v>
      </c>
      <c r="F3852" s="116">
        <v>23.32</v>
      </c>
      <c r="G3852" s="100">
        <f t="shared" si="60"/>
        <v>9</v>
      </c>
    </row>
    <row r="3853" spans="1:7" ht="30" x14ac:dyDescent="0.2">
      <c r="A3853" s="113" t="s">
        <v>7543</v>
      </c>
      <c r="B3853" s="114" t="s">
        <v>7544</v>
      </c>
      <c r="C3853" s="115" t="s">
        <v>97</v>
      </c>
      <c r="D3853" s="116">
        <v>218.1</v>
      </c>
      <c r="E3853" s="116">
        <v>2.0699999999999998</v>
      </c>
      <c r="F3853" s="116">
        <v>220.17</v>
      </c>
      <c r="G3853" s="100">
        <f t="shared" si="60"/>
        <v>9</v>
      </c>
    </row>
    <row r="3854" spans="1:7" ht="30" x14ac:dyDescent="0.2">
      <c r="A3854" s="113" t="s">
        <v>7545</v>
      </c>
      <c r="B3854" s="114" t="s">
        <v>7546</v>
      </c>
      <c r="C3854" s="115" t="s">
        <v>97</v>
      </c>
      <c r="D3854" s="116">
        <v>2662.07</v>
      </c>
      <c r="E3854" s="116">
        <v>12.66</v>
      </c>
      <c r="F3854" s="116">
        <v>2674.73</v>
      </c>
      <c r="G3854" s="100">
        <f t="shared" si="60"/>
        <v>9</v>
      </c>
    </row>
    <row r="3855" spans="1:7" ht="30" x14ac:dyDescent="0.2">
      <c r="A3855" s="113" t="s">
        <v>7547</v>
      </c>
      <c r="B3855" s="114" t="s">
        <v>28506</v>
      </c>
      <c r="C3855" s="115" t="s">
        <v>97</v>
      </c>
      <c r="D3855" s="116">
        <v>2414.4699999999998</v>
      </c>
      <c r="E3855" s="116">
        <v>19</v>
      </c>
      <c r="F3855" s="116">
        <v>2433.4699999999998</v>
      </c>
      <c r="G3855" s="100">
        <f t="shared" si="60"/>
        <v>9</v>
      </c>
    </row>
    <row r="3856" spans="1:7" x14ac:dyDescent="0.2">
      <c r="A3856" s="113" t="s">
        <v>7548</v>
      </c>
      <c r="B3856" s="114" t="s">
        <v>28507</v>
      </c>
      <c r="C3856" s="115" t="s">
        <v>97</v>
      </c>
      <c r="D3856" s="116">
        <v>959.87</v>
      </c>
      <c r="E3856" s="116">
        <v>14.78</v>
      </c>
      <c r="F3856" s="116">
        <v>974.65</v>
      </c>
      <c r="G3856" s="100">
        <f t="shared" si="60"/>
        <v>9</v>
      </c>
    </row>
    <row r="3857" spans="1:7" ht="30" x14ac:dyDescent="0.2">
      <c r="A3857" s="113" t="s">
        <v>7549</v>
      </c>
      <c r="B3857" s="114" t="s">
        <v>28508</v>
      </c>
      <c r="C3857" s="115" t="s">
        <v>97</v>
      </c>
      <c r="D3857" s="116">
        <v>2474.91</v>
      </c>
      <c r="E3857" s="116">
        <v>19</v>
      </c>
      <c r="F3857" s="116">
        <v>2493.91</v>
      </c>
      <c r="G3857" s="100">
        <f t="shared" si="60"/>
        <v>9</v>
      </c>
    </row>
    <row r="3858" spans="1:7" x14ac:dyDescent="0.2">
      <c r="A3858" s="113" t="s">
        <v>7550</v>
      </c>
      <c r="B3858" s="114" t="s">
        <v>28509</v>
      </c>
      <c r="C3858" s="115" t="s">
        <v>97</v>
      </c>
      <c r="D3858" s="116">
        <v>409.67</v>
      </c>
      <c r="E3858" s="116">
        <v>19</v>
      </c>
      <c r="F3858" s="116">
        <v>428.67</v>
      </c>
      <c r="G3858" s="100">
        <f t="shared" si="60"/>
        <v>9</v>
      </c>
    </row>
    <row r="3859" spans="1:7" ht="30" x14ac:dyDescent="0.2">
      <c r="A3859" s="113" t="s">
        <v>7551</v>
      </c>
      <c r="B3859" s="114" t="s">
        <v>28510</v>
      </c>
      <c r="C3859" s="115" t="s">
        <v>97</v>
      </c>
      <c r="D3859" s="116">
        <v>2055.9299999999998</v>
      </c>
      <c r="E3859" s="116">
        <v>19</v>
      </c>
      <c r="F3859" s="116">
        <v>2074.9299999999998</v>
      </c>
      <c r="G3859" s="100">
        <f t="shared" si="60"/>
        <v>9</v>
      </c>
    </row>
    <row r="3860" spans="1:7" ht="30" x14ac:dyDescent="0.2">
      <c r="A3860" s="113" t="s">
        <v>7552</v>
      </c>
      <c r="B3860" s="114" t="s">
        <v>7553</v>
      </c>
      <c r="C3860" s="115" t="s">
        <v>97</v>
      </c>
      <c r="D3860" s="116">
        <v>940.67</v>
      </c>
      <c r="E3860" s="116">
        <v>12.66</v>
      </c>
      <c r="F3860" s="116">
        <v>953.33</v>
      </c>
      <c r="G3860" s="100">
        <f t="shared" si="60"/>
        <v>9</v>
      </c>
    </row>
    <row r="3861" spans="1:7" x14ac:dyDescent="0.2">
      <c r="A3861" s="113" t="s">
        <v>7554</v>
      </c>
      <c r="B3861" s="114" t="s">
        <v>28511</v>
      </c>
      <c r="C3861" s="115" t="s">
        <v>97</v>
      </c>
      <c r="D3861" s="116">
        <v>2092.7399999999998</v>
      </c>
      <c r="E3861" s="116">
        <v>14.78</v>
      </c>
      <c r="F3861" s="116">
        <v>2107.52</v>
      </c>
      <c r="G3861" s="100">
        <f t="shared" si="60"/>
        <v>9</v>
      </c>
    </row>
    <row r="3862" spans="1:7" x14ac:dyDescent="0.2">
      <c r="A3862" s="113" t="s">
        <v>7555</v>
      </c>
      <c r="B3862" s="114" t="s">
        <v>7556</v>
      </c>
      <c r="C3862" s="115" t="s">
        <v>97</v>
      </c>
      <c r="D3862" s="116">
        <v>117.66</v>
      </c>
      <c r="E3862" s="116">
        <v>6.22</v>
      </c>
      <c r="F3862" s="116">
        <v>123.88</v>
      </c>
      <c r="G3862" s="100">
        <f t="shared" si="60"/>
        <v>9</v>
      </c>
    </row>
    <row r="3863" spans="1:7" x14ac:dyDescent="0.2">
      <c r="A3863" s="113" t="s">
        <v>7557</v>
      </c>
      <c r="B3863" s="114" t="s">
        <v>7558</v>
      </c>
      <c r="C3863" s="115" t="s">
        <v>97</v>
      </c>
      <c r="D3863" s="116">
        <v>266.33999999999997</v>
      </c>
      <c r="E3863" s="116">
        <v>62.78</v>
      </c>
      <c r="F3863" s="116">
        <v>329.12</v>
      </c>
      <c r="G3863" s="100">
        <f t="shared" si="60"/>
        <v>9</v>
      </c>
    </row>
    <row r="3864" spans="1:7" x14ac:dyDescent="0.2">
      <c r="A3864" s="113" t="s">
        <v>7559</v>
      </c>
      <c r="B3864" s="114" t="s">
        <v>7560</v>
      </c>
      <c r="C3864" s="115" t="s">
        <v>97</v>
      </c>
      <c r="D3864" s="116">
        <v>1539.6</v>
      </c>
      <c r="E3864" s="116">
        <v>42.98</v>
      </c>
      <c r="F3864" s="116">
        <v>1582.58</v>
      </c>
      <c r="G3864" s="100">
        <f t="shared" si="60"/>
        <v>9</v>
      </c>
    </row>
    <row r="3865" spans="1:7" x14ac:dyDescent="0.2">
      <c r="A3865" s="113" t="s">
        <v>7561</v>
      </c>
      <c r="B3865" s="114" t="s">
        <v>7562</v>
      </c>
      <c r="C3865" s="115" t="s">
        <v>97</v>
      </c>
      <c r="D3865" s="116">
        <v>332.66</v>
      </c>
      <c r="E3865" s="116">
        <v>31.1</v>
      </c>
      <c r="F3865" s="116">
        <v>363.76</v>
      </c>
      <c r="G3865" s="100">
        <f t="shared" si="60"/>
        <v>9</v>
      </c>
    </row>
    <row r="3866" spans="1:7" x14ac:dyDescent="0.2">
      <c r="A3866" s="113" t="s">
        <v>7563</v>
      </c>
      <c r="B3866" s="114" t="s">
        <v>7564</v>
      </c>
      <c r="C3866" s="115" t="s">
        <v>97</v>
      </c>
      <c r="D3866" s="116">
        <v>179.58</v>
      </c>
      <c r="E3866" s="116">
        <v>62.78</v>
      </c>
      <c r="F3866" s="116">
        <v>242.36</v>
      </c>
      <c r="G3866" s="100">
        <f t="shared" si="60"/>
        <v>9</v>
      </c>
    </row>
    <row r="3867" spans="1:7" x14ac:dyDescent="0.2">
      <c r="A3867" s="113" t="s">
        <v>7565</v>
      </c>
      <c r="B3867" s="114" t="s">
        <v>7566</v>
      </c>
      <c r="C3867" s="115" t="s">
        <v>97</v>
      </c>
      <c r="D3867" s="116">
        <v>71.86</v>
      </c>
      <c r="E3867" s="116">
        <v>68.489999999999995</v>
      </c>
      <c r="F3867" s="116">
        <v>140.35</v>
      </c>
      <c r="G3867" s="100">
        <f t="shared" si="60"/>
        <v>9</v>
      </c>
    </row>
    <row r="3868" spans="1:7" x14ac:dyDescent="0.2">
      <c r="A3868" s="113" t="s">
        <v>7567</v>
      </c>
      <c r="B3868" s="114" t="s">
        <v>7568</v>
      </c>
      <c r="C3868" s="115" t="s">
        <v>97</v>
      </c>
      <c r="D3868" s="116">
        <v>1088.82</v>
      </c>
      <c r="E3868" s="116">
        <v>62.78</v>
      </c>
      <c r="F3868" s="116">
        <v>1151.5999999999999</v>
      </c>
      <c r="G3868" s="100">
        <f t="shared" si="60"/>
        <v>9</v>
      </c>
    </row>
    <row r="3869" spans="1:7" ht="30" x14ac:dyDescent="0.2">
      <c r="A3869" s="113" t="s">
        <v>7569</v>
      </c>
      <c r="B3869" s="114" t="s">
        <v>7570</v>
      </c>
      <c r="C3869" s="115" t="s">
        <v>97</v>
      </c>
      <c r="D3869" s="116">
        <v>1021.36</v>
      </c>
      <c r="E3869" s="116">
        <v>62.78</v>
      </c>
      <c r="F3869" s="116">
        <v>1084.1400000000001</v>
      </c>
      <c r="G3869" s="100">
        <f t="shared" si="60"/>
        <v>9</v>
      </c>
    </row>
    <row r="3870" spans="1:7" ht="30" x14ac:dyDescent="0.2">
      <c r="A3870" s="113" t="s">
        <v>7571</v>
      </c>
      <c r="B3870" s="114" t="s">
        <v>7572</v>
      </c>
      <c r="C3870" s="115" t="s">
        <v>97</v>
      </c>
      <c r="D3870" s="116">
        <v>1963</v>
      </c>
      <c r="E3870" s="116">
        <v>62.78</v>
      </c>
      <c r="F3870" s="116">
        <v>2025.78</v>
      </c>
      <c r="G3870" s="100">
        <f t="shared" si="60"/>
        <v>9</v>
      </c>
    </row>
    <row r="3871" spans="1:7" x14ac:dyDescent="0.2">
      <c r="A3871" s="113" t="s">
        <v>7573</v>
      </c>
      <c r="B3871" s="114" t="s">
        <v>7574</v>
      </c>
      <c r="C3871" s="115" t="s">
        <v>97</v>
      </c>
      <c r="D3871" s="116">
        <v>3578.12</v>
      </c>
      <c r="E3871" s="116">
        <v>285.7</v>
      </c>
      <c r="F3871" s="116">
        <v>3863.82</v>
      </c>
      <c r="G3871" s="100">
        <f t="shared" si="60"/>
        <v>9</v>
      </c>
    </row>
    <row r="3872" spans="1:7" x14ac:dyDescent="0.2">
      <c r="A3872" s="113" t="s">
        <v>7575</v>
      </c>
      <c r="B3872" s="114" t="s">
        <v>7576</v>
      </c>
      <c r="C3872" s="115" t="s">
        <v>97</v>
      </c>
      <c r="D3872" s="116">
        <v>2876.21</v>
      </c>
      <c r="E3872" s="116">
        <v>167.45</v>
      </c>
      <c r="F3872" s="116">
        <v>3043.66</v>
      </c>
      <c r="G3872" s="100">
        <f t="shared" si="60"/>
        <v>9</v>
      </c>
    </row>
    <row r="3873" spans="1:7" x14ac:dyDescent="0.2">
      <c r="A3873" s="113" t="s">
        <v>7577</v>
      </c>
      <c r="B3873" s="114" t="s">
        <v>7578</v>
      </c>
      <c r="C3873" s="115" t="s">
        <v>97</v>
      </c>
      <c r="D3873" s="116">
        <v>4262.17</v>
      </c>
      <c r="E3873" s="116">
        <v>167.45</v>
      </c>
      <c r="F3873" s="116">
        <v>4429.62</v>
      </c>
      <c r="G3873" s="100">
        <f t="shared" si="60"/>
        <v>9</v>
      </c>
    </row>
    <row r="3874" spans="1:7" x14ac:dyDescent="0.2">
      <c r="A3874" s="113" t="s">
        <v>7579</v>
      </c>
      <c r="B3874" s="114" t="s">
        <v>7580</v>
      </c>
      <c r="C3874" s="115" t="s">
        <v>97</v>
      </c>
      <c r="D3874" s="116">
        <v>733.12</v>
      </c>
      <c r="E3874" s="116">
        <v>192.1</v>
      </c>
      <c r="F3874" s="116">
        <v>925.22</v>
      </c>
      <c r="G3874" s="100">
        <f t="shared" si="60"/>
        <v>9</v>
      </c>
    </row>
    <row r="3875" spans="1:7" x14ac:dyDescent="0.2">
      <c r="A3875" s="113" t="s">
        <v>7581</v>
      </c>
      <c r="B3875" s="114" t="s">
        <v>7582</v>
      </c>
      <c r="C3875" s="115"/>
      <c r="D3875" s="116"/>
      <c r="E3875" s="116"/>
      <c r="F3875" s="116"/>
      <c r="G3875" s="100">
        <f t="shared" si="60"/>
        <v>5</v>
      </c>
    </row>
    <row r="3876" spans="1:7" x14ac:dyDescent="0.2">
      <c r="A3876" s="113" t="s">
        <v>7583</v>
      </c>
      <c r="B3876" s="114" t="s">
        <v>7584</v>
      </c>
      <c r="C3876" s="115" t="s">
        <v>393</v>
      </c>
      <c r="D3876" s="116">
        <v>910.95</v>
      </c>
      <c r="E3876" s="116">
        <v>10.9</v>
      </c>
      <c r="F3876" s="116">
        <v>921.85</v>
      </c>
      <c r="G3876" s="100">
        <f t="shared" si="60"/>
        <v>9</v>
      </c>
    </row>
    <row r="3877" spans="1:7" x14ac:dyDescent="0.2">
      <c r="A3877" s="113" t="s">
        <v>7585</v>
      </c>
      <c r="B3877" s="114" t="s">
        <v>7586</v>
      </c>
      <c r="C3877" s="115" t="s">
        <v>393</v>
      </c>
      <c r="D3877" s="116">
        <v>1137.49</v>
      </c>
      <c r="E3877" s="116">
        <v>10.9</v>
      </c>
      <c r="F3877" s="116">
        <v>1148.3900000000001</v>
      </c>
      <c r="G3877" s="100">
        <f t="shared" si="60"/>
        <v>9</v>
      </c>
    </row>
    <row r="3878" spans="1:7" ht="30" x14ac:dyDescent="0.2">
      <c r="A3878" s="113" t="s">
        <v>7587</v>
      </c>
      <c r="B3878" s="114" t="s">
        <v>7588</v>
      </c>
      <c r="C3878" s="115" t="s">
        <v>393</v>
      </c>
      <c r="D3878" s="116">
        <v>1252.96</v>
      </c>
      <c r="E3878" s="116">
        <v>440.47</v>
      </c>
      <c r="F3878" s="116">
        <v>1693.43</v>
      </c>
      <c r="G3878" s="100">
        <f t="shared" si="60"/>
        <v>9</v>
      </c>
    </row>
    <row r="3879" spans="1:7" ht="30" x14ac:dyDescent="0.2">
      <c r="A3879" s="113" t="s">
        <v>7589</v>
      </c>
      <c r="B3879" s="114" t="s">
        <v>7590</v>
      </c>
      <c r="C3879" s="115" t="s">
        <v>393</v>
      </c>
      <c r="D3879" s="116">
        <v>1489.69</v>
      </c>
      <c r="E3879" s="116">
        <v>469.64</v>
      </c>
      <c r="F3879" s="116">
        <v>1959.33</v>
      </c>
      <c r="G3879" s="100">
        <f t="shared" si="60"/>
        <v>9</v>
      </c>
    </row>
    <row r="3880" spans="1:7" ht="30" x14ac:dyDescent="0.2">
      <c r="A3880" s="113" t="s">
        <v>7591</v>
      </c>
      <c r="B3880" s="114" t="s">
        <v>7592</v>
      </c>
      <c r="C3880" s="115" t="s">
        <v>393</v>
      </c>
      <c r="D3880" s="116">
        <v>1771.02</v>
      </c>
      <c r="E3880" s="116">
        <v>527.98</v>
      </c>
      <c r="F3880" s="116">
        <v>2299</v>
      </c>
      <c r="G3880" s="100">
        <f t="shared" si="60"/>
        <v>9</v>
      </c>
    </row>
    <row r="3881" spans="1:7" ht="30" x14ac:dyDescent="0.2">
      <c r="A3881" s="113" t="s">
        <v>7593</v>
      </c>
      <c r="B3881" s="114" t="s">
        <v>7594</v>
      </c>
      <c r="C3881" s="115" t="s">
        <v>393</v>
      </c>
      <c r="D3881" s="116">
        <v>2262.52</v>
      </c>
      <c r="E3881" s="116">
        <v>557.15</v>
      </c>
      <c r="F3881" s="116">
        <v>2819.67</v>
      </c>
      <c r="G3881" s="100">
        <f t="shared" si="60"/>
        <v>9</v>
      </c>
    </row>
    <row r="3882" spans="1:7" x14ac:dyDescent="0.2">
      <c r="A3882" s="113" t="s">
        <v>7595</v>
      </c>
      <c r="B3882" s="114" t="s">
        <v>7596</v>
      </c>
      <c r="C3882" s="115" t="s">
        <v>643</v>
      </c>
      <c r="D3882" s="116">
        <v>27.57</v>
      </c>
      <c r="E3882" s="116">
        <v>24.12</v>
      </c>
      <c r="F3882" s="116">
        <v>51.69</v>
      </c>
      <c r="G3882" s="100">
        <f t="shared" si="60"/>
        <v>9</v>
      </c>
    </row>
    <row r="3883" spans="1:7" x14ac:dyDescent="0.2">
      <c r="A3883" s="113" t="s">
        <v>28512</v>
      </c>
      <c r="B3883" s="114" t="s">
        <v>28513</v>
      </c>
      <c r="C3883" s="115" t="s">
        <v>97</v>
      </c>
      <c r="D3883" s="116">
        <v>180.29</v>
      </c>
      <c r="E3883" s="116">
        <v>13.49</v>
      </c>
      <c r="F3883" s="116">
        <v>193.78</v>
      </c>
      <c r="G3883" s="100">
        <f t="shared" si="60"/>
        <v>9</v>
      </c>
    </row>
    <row r="3884" spans="1:7" x14ac:dyDescent="0.2">
      <c r="A3884" s="113" t="s">
        <v>7597</v>
      </c>
      <c r="B3884" s="114" t="s">
        <v>7598</v>
      </c>
      <c r="C3884" s="115"/>
      <c r="D3884" s="116"/>
      <c r="E3884" s="116"/>
      <c r="F3884" s="116"/>
      <c r="G3884" s="100">
        <f t="shared" si="60"/>
        <v>2</v>
      </c>
    </row>
    <row r="3885" spans="1:7" x14ac:dyDescent="0.2">
      <c r="A3885" s="113" t="s">
        <v>7599</v>
      </c>
      <c r="B3885" s="114" t="s">
        <v>7600</v>
      </c>
      <c r="C3885" s="115"/>
      <c r="D3885" s="116"/>
      <c r="E3885" s="116"/>
      <c r="F3885" s="116"/>
      <c r="G3885" s="100">
        <f t="shared" si="60"/>
        <v>5</v>
      </c>
    </row>
    <row r="3886" spans="1:7" x14ac:dyDescent="0.2">
      <c r="A3886" s="113" t="s">
        <v>7601</v>
      </c>
      <c r="B3886" s="114" t="s">
        <v>7602</v>
      </c>
      <c r="C3886" s="115" t="s">
        <v>97</v>
      </c>
      <c r="D3886" s="116">
        <v>4575.9799999999996</v>
      </c>
      <c r="E3886" s="116">
        <v>20.74</v>
      </c>
      <c r="F3886" s="116">
        <v>4596.72</v>
      </c>
      <c r="G3886" s="100">
        <f t="shared" si="60"/>
        <v>9</v>
      </c>
    </row>
    <row r="3887" spans="1:7" x14ac:dyDescent="0.2">
      <c r="A3887" s="113" t="s">
        <v>7603</v>
      </c>
      <c r="B3887" s="114" t="s">
        <v>7604</v>
      </c>
      <c r="C3887" s="115" t="s">
        <v>205</v>
      </c>
      <c r="D3887" s="116">
        <v>2387.87</v>
      </c>
      <c r="E3887" s="116"/>
      <c r="F3887" s="116">
        <v>2387.87</v>
      </c>
      <c r="G3887" s="100">
        <f t="shared" si="60"/>
        <v>9</v>
      </c>
    </row>
    <row r="3888" spans="1:7" ht="30" x14ac:dyDescent="0.2">
      <c r="A3888" s="113" t="s">
        <v>7605</v>
      </c>
      <c r="B3888" s="114" t="s">
        <v>7606</v>
      </c>
      <c r="C3888" s="115" t="s">
        <v>205</v>
      </c>
      <c r="D3888" s="116">
        <v>2469.41</v>
      </c>
      <c r="E3888" s="116"/>
      <c r="F3888" s="116">
        <v>2469.41</v>
      </c>
      <c r="G3888" s="100">
        <f t="shared" si="60"/>
        <v>9</v>
      </c>
    </row>
    <row r="3889" spans="1:7" x14ac:dyDescent="0.2">
      <c r="A3889" s="113" t="s">
        <v>7607</v>
      </c>
      <c r="B3889" s="114" t="s">
        <v>7608</v>
      </c>
      <c r="C3889" s="115"/>
      <c r="D3889" s="116"/>
      <c r="E3889" s="116"/>
      <c r="F3889" s="116"/>
      <c r="G3889" s="100">
        <f t="shared" si="60"/>
        <v>5</v>
      </c>
    </row>
    <row r="3890" spans="1:7" x14ac:dyDescent="0.2">
      <c r="A3890" s="113" t="s">
        <v>7609</v>
      </c>
      <c r="B3890" s="114" t="s">
        <v>7610</v>
      </c>
      <c r="C3890" s="115" t="s">
        <v>149</v>
      </c>
      <c r="D3890" s="116">
        <v>10615.42</v>
      </c>
      <c r="E3890" s="116"/>
      <c r="F3890" s="116">
        <v>10615.42</v>
      </c>
      <c r="G3890" s="100">
        <f t="shared" si="60"/>
        <v>9</v>
      </c>
    </row>
    <row r="3891" spans="1:7" ht="30" x14ac:dyDescent="0.2">
      <c r="A3891" s="113" t="s">
        <v>7611</v>
      </c>
      <c r="B3891" s="114" t="s">
        <v>7612</v>
      </c>
      <c r="C3891" s="115" t="s">
        <v>149</v>
      </c>
      <c r="D3891" s="116">
        <v>8859.23</v>
      </c>
      <c r="E3891" s="116"/>
      <c r="F3891" s="116">
        <v>8859.23</v>
      </c>
      <c r="G3891" s="100">
        <f t="shared" si="60"/>
        <v>9</v>
      </c>
    </row>
    <row r="3892" spans="1:7" ht="30" x14ac:dyDescent="0.2">
      <c r="A3892" s="113" t="s">
        <v>7613</v>
      </c>
      <c r="B3892" s="114" t="s">
        <v>7614</v>
      </c>
      <c r="C3892" s="115" t="s">
        <v>149</v>
      </c>
      <c r="D3892" s="116">
        <v>4549.53</v>
      </c>
      <c r="E3892" s="116"/>
      <c r="F3892" s="116">
        <v>4549.53</v>
      </c>
      <c r="G3892" s="100">
        <f t="shared" si="60"/>
        <v>9</v>
      </c>
    </row>
    <row r="3893" spans="1:7" x14ac:dyDescent="0.2">
      <c r="A3893" s="113" t="s">
        <v>7615</v>
      </c>
      <c r="B3893" s="114" t="s">
        <v>7616</v>
      </c>
      <c r="C3893" s="115"/>
      <c r="D3893" s="116"/>
      <c r="E3893" s="116"/>
      <c r="F3893" s="116"/>
      <c r="G3893" s="100">
        <f t="shared" si="60"/>
        <v>2</v>
      </c>
    </row>
    <row r="3894" spans="1:7" x14ac:dyDescent="0.2">
      <c r="A3894" s="113" t="s">
        <v>7617</v>
      </c>
      <c r="B3894" s="114" t="s">
        <v>7618</v>
      </c>
      <c r="C3894" s="115"/>
      <c r="D3894" s="116"/>
      <c r="E3894" s="116"/>
      <c r="F3894" s="116"/>
      <c r="G3894" s="100">
        <f t="shared" si="60"/>
        <v>5</v>
      </c>
    </row>
    <row r="3895" spans="1:7" x14ac:dyDescent="0.2">
      <c r="A3895" s="113" t="s">
        <v>7619</v>
      </c>
      <c r="B3895" s="114" t="s">
        <v>7620</v>
      </c>
      <c r="C3895" s="115" t="s">
        <v>149</v>
      </c>
      <c r="D3895" s="116">
        <v>1817.83</v>
      </c>
      <c r="E3895" s="116"/>
      <c r="F3895" s="116">
        <v>1817.83</v>
      </c>
      <c r="G3895" s="100">
        <f t="shared" si="60"/>
        <v>9</v>
      </c>
    </row>
    <row r="3896" spans="1:7" x14ac:dyDescent="0.2">
      <c r="A3896" s="113" t="s">
        <v>7621</v>
      </c>
      <c r="B3896" s="114" t="s">
        <v>7622</v>
      </c>
      <c r="C3896" s="115"/>
      <c r="D3896" s="116"/>
      <c r="E3896" s="116"/>
      <c r="F3896" s="116"/>
      <c r="G3896" s="100">
        <f t="shared" si="60"/>
        <v>5</v>
      </c>
    </row>
    <row r="3897" spans="1:7" x14ac:dyDescent="0.2">
      <c r="A3897" s="113" t="s">
        <v>7623</v>
      </c>
      <c r="B3897" s="114" t="s">
        <v>7624</v>
      </c>
      <c r="C3897" s="115" t="s">
        <v>149</v>
      </c>
      <c r="D3897" s="116">
        <v>2196.71</v>
      </c>
      <c r="E3897" s="116"/>
      <c r="F3897" s="116">
        <v>2196.71</v>
      </c>
      <c r="G3897" s="100">
        <f t="shared" si="60"/>
        <v>9</v>
      </c>
    </row>
    <row r="3898" spans="1:7" x14ac:dyDescent="0.2">
      <c r="A3898" s="113" t="s">
        <v>7625</v>
      </c>
      <c r="B3898" s="114" t="s">
        <v>7626</v>
      </c>
      <c r="C3898" s="115"/>
      <c r="D3898" s="116"/>
      <c r="E3898" s="116"/>
      <c r="F3898" s="116"/>
      <c r="G3898" s="100">
        <f t="shared" si="60"/>
        <v>2</v>
      </c>
    </row>
    <row r="3899" spans="1:7" x14ac:dyDescent="0.2">
      <c r="A3899" s="113" t="s">
        <v>7627</v>
      </c>
      <c r="B3899" s="114" t="s">
        <v>7628</v>
      </c>
      <c r="C3899" s="115"/>
      <c r="D3899" s="116"/>
      <c r="E3899" s="116"/>
      <c r="F3899" s="116"/>
      <c r="G3899" s="100">
        <f t="shared" si="60"/>
        <v>5</v>
      </c>
    </row>
    <row r="3900" spans="1:7" ht="30" x14ac:dyDescent="0.2">
      <c r="A3900" s="113" t="s">
        <v>7629</v>
      </c>
      <c r="B3900" s="114" t="s">
        <v>7630</v>
      </c>
      <c r="C3900" s="115" t="s">
        <v>97</v>
      </c>
      <c r="D3900" s="116">
        <v>985.92</v>
      </c>
      <c r="E3900" s="116">
        <v>12.44</v>
      </c>
      <c r="F3900" s="116">
        <v>998.36</v>
      </c>
      <c r="G3900" s="100">
        <f t="shared" si="60"/>
        <v>9</v>
      </c>
    </row>
    <row r="3901" spans="1:7" x14ac:dyDescent="0.2">
      <c r="A3901" s="113" t="s">
        <v>7631</v>
      </c>
      <c r="B3901" s="114" t="s">
        <v>7632</v>
      </c>
      <c r="C3901" s="115" t="s">
        <v>97</v>
      </c>
      <c r="D3901" s="116">
        <v>11242.74</v>
      </c>
      <c r="E3901" s="116"/>
      <c r="F3901" s="116">
        <v>11242.74</v>
      </c>
      <c r="G3901" s="100">
        <f t="shared" si="60"/>
        <v>9</v>
      </c>
    </row>
    <row r="3902" spans="1:7" x14ac:dyDescent="0.2">
      <c r="A3902" s="113" t="s">
        <v>7633</v>
      </c>
      <c r="B3902" s="114" t="s">
        <v>7634</v>
      </c>
      <c r="C3902" s="115" t="s">
        <v>393</v>
      </c>
      <c r="D3902" s="116">
        <v>213.91</v>
      </c>
      <c r="E3902" s="116">
        <v>41.47</v>
      </c>
      <c r="F3902" s="116">
        <v>255.38</v>
      </c>
      <c r="G3902" s="100">
        <f t="shared" si="60"/>
        <v>9</v>
      </c>
    </row>
    <row r="3903" spans="1:7" ht="30" x14ac:dyDescent="0.2">
      <c r="A3903" s="113" t="s">
        <v>7635</v>
      </c>
      <c r="B3903" s="114" t="s">
        <v>7636</v>
      </c>
      <c r="C3903" s="115" t="s">
        <v>393</v>
      </c>
      <c r="D3903" s="116">
        <v>2963.02</v>
      </c>
      <c r="E3903" s="116"/>
      <c r="F3903" s="116">
        <v>2963.02</v>
      </c>
      <c r="G3903" s="100">
        <f t="shared" si="60"/>
        <v>9</v>
      </c>
    </row>
    <row r="3904" spans="1:7" ht="30" x14ac:dyDescent="0.2">
      <c r="A3904" s="113" t="s">
        <v>7637</v>
      </c>
      <c r="B3904" s="114" t="s">
        <v>7638</v>
      </c>
      <c r="C3904" s="115" t="s">
        <v>393</v>
      </c>
      <c r="D3904" s="116">
        <v>5938.13</v>
      </c>
      <c r="E3904" s="116"/>
      <c r="F3904" s="116">
        <v>5938.13</v>
      </c>
      <c r="G3904" s="100">
        <f t="shared" si="60"/>
        <v>9</v>
      </c>
    </row>
    <row r="3905" spans="1:7" x14ac:dyDescent="0.2">
      <c r="A3905" s="113" t="s">
        <v>7639</v>
      </c>
      <c r="B3905" s="114" t="s">
        <v>7640</v>
      </c>
      <c r="C3905" s="115" t="s">
        <v>393</v>
      </c>
      <c r="D3905" s="116">
        <v>1377.92</v>
      </c>
      <c r="E3905" s="116">
        <v>103.68</v>
      </c>
      <c r="F3905" s="116">
        <v>1481.6</v>
      </c>
      <c r="G3905" s="100">
        <f t="shared" si="60"/>
        <v>9</v>
      </c>
    </row>
    <row r="3906" spans="1:7" x14ac:dyDescent="0.2">
      <c r="A3906" s="113" t="s">
        <v>7641</v>
      </c>
      <c r="B3906" s="114" t="s">
        <v>7642</v>
      </c>
      <c r="C3906" s="115" t="s">
        <v>97</v>
      </c>
      <c r="D3906" s="116">
        <v>2829.68</v>
      </c>
      <c r="E3906" s="116">
        <v>12.44</v>
      </c>
      <c r="F3906" s="116">
        <v>2842.12</v>
      </c>
      <c r="G3906" s="100">
        <f t="shared" si="60"/>
        <v>9</v>
      </c>
    </row>
    <row r="3907" spans="1:7" ht="30" x14ac:dyDescent="0.2">
      <c r="A3907" s="113" t="s">
        <v>7643</v>
      </c>
      <c r="B3907" s="114" t="s">
        <v>7644</v>
      </c>
      <c r="C3907" s="115" t="s">
        <v>393</v>
      </c>
      <c r="D3907" s="116">
        <v>2941.41</v>
      </c>
      <c r="E3907" s="116">
        <v>566.16</v>
      </c>
      <c r="F3907" s="116">
        <v>3507.57</v>
      </c>
      <c r="G3907" s="100">
        <f t="shared" si="60"/>
        <v>9</v>
      </c>
    </row>
    <row r="3908" spans="1:7" x14ac:dyDescent="0.2">
      <c r="A3908" s="113" t="s">
        <v>7645</v>
      </c>
      <c r="B3908" s="114" t="s">
        <v>7646</v>
      </c>
      <c r="C3908" s="115"/>
      <c r="D3908" s="116"/>
      <c r="E3908" s="116"/>
      <c r="F3908" s="116"/>
      <c r="G3908" s="100">
        <f t="shared" si="60"/>
        <v>5</v>
      </c>
    </row>
    <row r="3909" spans="1:7" ht="30" x14ac:dyDescent="0.2">
      <c r="A3909" s="113" t="s">
        <v>7647</v>
      </c>
      <c r="B3909" s="114" t="s">
        <v>7648</v>
      </c>
      <c r="C3909" s="115" t="s">
        <v>97</v>
      </c>
      <c r="D3909" s="116">
        <v>4071.88</v>
      </c>
      <c r="E3909" s="116">
        <v>923.12</v>
      </c>
      <c r="F3909" s="116">
        <v>4995</v>
      </c>
      <c r="G3909" s="100">
        <f t="shared" si="60"/>
        <v>9</v>
      </c>
    </row>
    <row r="3910" spans="1:7" x14ac:dyDescent="0.2">
      <c r="A3910" s="113" t="s">
        <v>7649</v>
      </c>
      <c r="B3910" s="114" t="s">
        <v>7650</v>
      </c>
      <c r="C3910" s="115" t="s">
        <v>97</v>
      </c>
      <c r="D3910" s="116">
        <v>765.6</v>
      </c>
      <c r="E3910" s="116">
        <v>288.48</v>
      </c>
      <c r="F3910" s="116">
        <v>1054.08</v>
      </c>
      <c r="G3910" s="100">
        <f t="shared" si="60"/>
        <v>9</v>
      </c>
    </row>
    <row r="3911" spans="1:7" x14ac:dyDescent="0.2">
      <c r="A3911" s="113" t="s">
        <v>7651</v>
      </c>
      <c r="B3911" s="114" t="s">
        <v>7652</v>
      </c>
      <c r="C3911" s="115" t="s">
        <v>97</v>
      </c>
      <c r="D3911" s="116">
        <v>1267.29</v>
      </c>
      <c r="E3911" s="116">
        <v>288.48</v>
      </c>
      <c r="F3911" s="116">
        <v>1555.77</v>
      </c>
      <c r="G3911" s="100">
        <f t="shared" si="60"/>
        <v>9</v>
      </c>
    </row>
    <row r="3912" spans="1:7" x14ac:dyDescent="0.2">
      <c r="A3912" s="113" t="s">
        <v>7653</v>
      </c>
      <c r="B3912" s="114" t="s">
        <v>7654</v>
      </c>
      <c r="C3912" s="115" t="s">
        <v>97</v>
      </c>
      <c r="D3912" s="116">
        <v>1214.2</v>
      </c>
      <c r="E3912" s="116">
        <v>288.48</v>
      </c>
      <c r="F3912" s="116">
        <v>1502.68</v>
      </c>
      <c r="G3912" s="100">
        <f t="shared" si="60"/>
        <v>9</v>
      </c>
    </row>
    <row r="3913" spans="1:7" x14ac:dyDescent="0.2">
      <c r="A3913" s="113" t="s">
        <v>7655</v>
      </c>
      <c r="B3913" s="114" t="s">
        <v>7656</v>
      </c>
      <c r="C3913" s="115" t="s">
        <v>97</v>
      </c>
      <c r="D3913" s="116">
        <v>2521.89</v>
      </c>
      <c r="E3913" s="116">
        <v>576.95000000000005</v>
      </c>
      <c r="F3913" s="116">
        <v>3098.84</v>
      </c>
      <c r="G3913" s="100">
        <f t="shared" si="60"/>
        <v>9</v>
      </c>
    </row>
    <row r="3914" spans="1:7" x14ac:dyDescent="0.2">
      <c r="A3914" s="113" t="s">
        <v>7657</v>
      </c>
      <c r="B3914" s="114" t="s">
        <v>28514</v>
      </c>
      <c r="C3914" s="115" t="s">
        <v>97</v>
      </c>
      <c r="D3914" s="116">
        <v>978.47</v>
      </c>
      <c r="E3914" s="116">
        <v>9.1999999999999993</v>
      </c>
      <c r="F3914" s="116">
        <v>987.67</v>
      </c>
      <c r="G3914" s="100">
        <f t="shared" ref="G3914:G3977" si="61">LEN(A3914)</f>
        <v>9</v>
      </c>
    </row>
    <row r="3915" spans="1:7" x14ac:dyDescent="0.2">
      <c r="A3915" s="113" t="s">
        <v>7658</v>
      </c>
      <c r="B3915" s="114" t="s">
        <v>7659</v>
      </c>
      <c r="C3915" s="115" t="s">
        <v>97</v>
      </c>
      <c r="D3915" s="116">
        <v>11.18</v>
      </c>
      <c r="E3915" s="116">
        <v>20.74</v>
      </c>
      <c r="F3915" s="116">
        <v>31.92</v>
      </c>
      <c r="G3915" s="100">
        <f t="shared" si="61"/>
        <v>9</v>
      </c>
    </row>
    <row r="3916" spans="1:7" ht="30" x14ac:dyDescent="0.2">
      <c r="A3916" s="113" t="s">
        <v>7660</v>
      </c>
      <c r="B3916" s="114" t="s">
        <v>7661</v>
      </c>
      <c r="C3916" s="115" t="s">
        <v>97</v>
      </c>
      <c r="D3916" s="116">
        <v>1072.97</v>
      </c>
      <c r="E3916" s="116">
        <v>165.88</v>
      </c>
      <c r="F3916" s="116">
        <v>1238.8499999999999</v>
      </c>
      <c r="G3916" s="100">
        <f t="shared" si="61"/>
        <v>9</v>
      </c>
    </row>
    <row r="3917" spans="1:7" x14ac:dyDescent="0.2">
      <c r="A3917" s="113" t="s">
        <v>7662</v>
      </c>
      <c r="B3917" s="114" t="s">
        <v>7663</v>
      </c>
      <c r="C3917" s="115" t="s">
        <v>97</v>
      </c>
      <c r="D3917" s="116">
        <v>164.78</v>
      </c>
      <c r="E3917" s="116">
        <v>41.47</v>
      </c>
      <c r="F3917" s="116">
        <v>206.25</v>
      </c>
      <c r="G3917" s="100">
        <f t="shared" si="61"/>
        <v>9</v>
      </c>
    </row>
    <row r="3918" spans="1:7" x14ac:dyDescent="0.2">
      <c r="A3918" s="113" t="s">
        <v>7664</v>
      </c>
      <c r="B3918" s="114" t="s">
        <v>7665</v>
      </c>
      <c r="C3918" s="115" t="s">
        <v>97</v>
      </c>
      <c r="D3918" s="116">
        <v>483.42</v>
      </c>
      <c r="E3918" s="116">
        <v>12.44</v>
      </c>
      <c r="F3918" s="116">
        <v>495.86</v>
      </c>
      <c r="G3918" s="100">
        <f t="shared" si="61"/>
        <v>9</v>
      </c>
    </row>
    <row r="3919" spans="1:7" ht="30" x14ac:dyDescent="0.2">
      <c r="A3919" s="113" t="s">
        <v>7666</v>
      </c>
      <c r="B3919" s="114" t="s">
        <v>7667</v>
      </c>
      <c r="C3919" s="115" t="s">
        <v>97</v>
      </c>
      <c r="D3919" s="116">
        <v>926.75</v>
      </c>
      <c r="E3919" s="116">
        <v>169.42</v>
      </c>
      <c r="F3919" s="116">
        <v>1096.17</v>
      </c>
      <c r="G3919" s="100">
        <f t="shared" si="61"/>
        <v>9</v>
      </c>
    </row>
    <row r="3920" spans="1:7" ht="30" x14ac:dyDescent="0.2">
      <c r="A3920" s="113" t="s">
        <v>7668</v>
      </c>
      <c r="B3920" s="114" t="s">
        <v>7669</v>
      </c>
      <c r="C3920" s="115" t="s">
        <v>97</v>
      </c>
      <c r="D3920" s="116">
        <v>3501.63</v>
      </c>
      <c r="E3920" s="116">
        <v>169.42</v>
      </c>
      <c r="F3920" s="116">
        <v>3671.05</v>
      </c>
      <c r="G3920" s="100">
        <f t="shared" si="61"/>
        <v>9</v>
      </c>
    </row>
    <row r="3921" spans="1:7" ht="30" x14ac:dyDescent="0.2">
      <c r="A3921" s="113" t="s">
        <v>7670</v>
      </c>
      <c r="B3921" s="114" t="s">
        <v>7671</v>
      </c>
      <c r="C3921" s="115" t="s">
        <v>97</v>
      </c>
      <c r="D3921" s="116">
        <v>10015.98</v>
      </c>
      <c r="E3921" s="116">
        <v>169.42</v>
      </c>
      <c r="F3921" s="116">
        <v>10185.4</v>
      </c>
      <c r="G3921" s="100">
        <f t="shared" si="61"/>
        <v>9</v>
      </c>
    </row>
    <row r="3922" spans="1:7" x14ac:dyDescent="0.2">
      <c r="A3922" s="113" t="s">
        <v>7672</v>
      </c>
      <c r="B3922" s="114" t="s">
        <v>7673</v>
      </c>
      <c r="C3922" s="115" t="s">
        <v>97</v>
      </c>
      <c r="D3922" s="116">
        <v>1294.01</v>
      </c>
      <c r="E3922" s="116">
        <v>3.07</v>
      </c>
      <c r="F3922" s="116">
        <v>1297.08</v>
      </c>
      <c r="G3922" s="100">
        <f t="shared" si="61"/>
        <v>9</v>
      </c>
    </row>
    <row r="3923" spans="1:7" ht="30" x14ac:dyDescent="0.2">
      <c r="A3923" s="113" t="s">
        <v>7674</v>
      </c>
      <c r="B3923" s="114" t="s">
        <v>7675</v>
      </c>
      <c r="C3923" s="115" t="s">
        <v>393</v>
      </c>
      <c r="D3923" s="116">
        <v>10253.27</v>
      </c>
      <c r="E3923" s="116">
        <v>219.11</v>
      </c>
      <c r="F3923" s="116">
        <v>10472.379999999999</v>
      </c>
      <c r="G3923" s="100">
        <f t="shared" si="61"/>
        <v>9</v>
      </c>
    </row>
    <row r="3924" spans="1:7" ht="30" x14ac:dyDescent="0.2">
      <c r="A3924" s="113" t="s">
        <v>7676</v>
      </c>
      <c r="B3924" s="114" t="s">
        <v>7677</v>
      </c>
      <c r="C3924" s="115" t="s">
        <v>393</v>
      </c>
      <c r="D3924" s="116">
        <v>15499.18</v>
      </c>
      <c r="E3924" s="116">
        <v>219.11</v>
      </c>
      <c r="F3924" s="116">
        <v>15718.29</v>
      </c>
      <c r="G3924" s="100">
        <f t="shared" si="61"/>
        <v>9</v>
      </c>
    </row>
    <row r="3925" spans="1:7" ht="45" x14ac:dyDescent="0.2">
      <c r="A3925" s="113" t="s">
        <v>7678</v>
      </c>
      <c r="B3925" s="114" t="s">
        <v>7679</v>
      </c>
      <c r="C3925" s="115" t="s">
        <v>97</v>
      </c>
      <c r="D3925" s="116">
        <v>1221.68</v>
      </c>
      <c r="E3925" s="116">
        <v>146.07</v>
      </c>
      <c r="F3925" s="116">
        <v>1367.75</v>
      </c>
      <c r="G3925" s="100">
        <f t="shared" si="61"/>
        <v>9</v>
      </c>
    </row>
    <row r="3926" spans="1:7" ht="45" x14ac:dyDescent="0.2">
      <c r="A3926" s="113" t="s">
        <v>7680</v>
      </c>
      <c r="B3926" s="114" t="s">
        <v>7681</v>
      </c>
      <c r="C3926" s="115" t="s">
        <v>97</v>
      </c>
      <c r="D3926" s="116">
        <v>1543.57</v>
      </c>
      <c r="E3926" s="116">
        <v>219.11</v>
      </c>
      <c r="F3926" s="116">
        <v>1762.68</v>
      </c>
      <c r="G3926" s="100">
        <f t="shared" si="61"/>
        <v>9</v>
      </c>
    </row>
    <row r="3927" spans="1:7" ht="45" x14ac:dyDescent="0.2">
      <c r="A3927" s="113" t="s">
        <v>7682</v>
      </c>
      <c r="B3927" s="114" t="s">
        <v>7683</v>
      </c>
      <c r="C3927" s="115" t="s">
        <v>97</v>
      </c>
      <c r="D3927" s="116">
        <v>3775.46</v>
      </c>
      <c r="E3927" s="116">
        <v>288.48</v>
      </c>
      <c r="F3927" s="116">
        <v>4063.94</v>
      </c>
      <c r="G3927" s="100">
        <f t="shared" si="61"/>
        <v>9</v>
      </c>
    </row>
    <row r="3928" spans="1:7" x14ac:dyDescent="0.2">
      <c r="A3928" s="113" t="s">
        <v>7684</v>
      </c>
      <c r="B3928" s="114" t="s">
        <v>7685</v>
      </c>
      <c r="C3928" s="115"/>
      <c r="D3928" s="116"/>
      <c r="E3928" s="116"/>
      <c r="F3928" s="116"/>
      <c r="G3928" s="100">
        <f t="shared" si="61"/>
        <v>5</v>
      </c>
    </row>
    <row r="3929" spans="1:7" x14ac:dyDescent="0.2">
      <c r="A3929" s="113" t="s">
        <v>7686</v>
      </c>
      <c r="B3929" s="114" t="s">
        <v>7687</v>
      </c>
      <c r="C3929" s="115" t="s">
        <v>97</v>
      </c>
      <c r="D3929" s="116">
        <v>19.77</v>
      </c>
      <c r="E3929" s="116">
        <v>11.54</v>
      </c>
      <c r="F3929" s="116">
        <v>31.31</v>
      </c>
      <c r="G3929" s="100">
        <f t="shared" si="61"/>
        <v>9</v>
      </c>
    </row>
    <row r="3930" spans="1:7" x14ac:dyDescent="0.2">
      <c r="A3930" s="113" t="s">
        <v>7688</v>
      </c>
      <c r="B3930" s="114" t="s">
        <v>7689</v>
      </c>
      <c r="C3930" s="115" t="s">
        <v>97</v>
      </c>
      <c r="D3930" s="116">
        <v>33.619999999999997</v>
      </c>
      <c r="E3930" s="116">
        <v>11.54</v>
      </c>
      <c r="F3930" s="116">
        <v>45.16</v>
      </c>
      <c r="G3930" s="100">
        <f t="shared" si="61"/>
        <v>9</v>
      </c>
    </row>
    <row r="3931" spans="1:7" x14ac:dyDescent="0.2">
      <c r="A3931" s="113" t="s">
        <v>7690</v>
      </c>
      <c r="B3931" s="114" t="s">
        <v>7691</v>
      </c>
      <c r="C3931" s="115" t="s">
        <v>97</v>
      </c>
      <c r="D3931" s="116"/>
      <c r="E3931" s="116">
        <v>169.42</v>
      </c>
      <c r="F3931" s="116">
        <v>169.42</v>
      </c>
      <c r="G3931" s="100">
        <f t="shared" si="61"/>
        <v>9</v>
      </c>
    </row>
    <row r="3932" spans="1:7" x14ac:dyDescent="0.2">
      <c r="A3932" s="113" t="s">
        <v>7692</v>
      </c>
      <c r="B3932" s="114" t="s">
        <v>7693</v>
      </c>
      <c r="C3932" s="115" t="s">
        <v>97</v>
      </c>
      <c r="D3932" s="116"/>
      <c r="E3932" s="116">
        <v>169.42</v>
      </c>
      <c r="F3932" s="116">
        <v>169.42</v>
      </c>
      <c r="G3932" s="100">
        <f t="shared" si="61"/>
        <v>9</v>
      </c>
    </row>
    <row r="3933" spans="1:7" ht="30" x14ac:dyDescent="0.2">
      <c r="A3933" s="113" t="s">
        <v>7694</v>
      </c>
      <c r="B3933" s="114" t="s">
        <v>7695</v>
      </c>
      <c r="C3933" s="115" t="s">
        <v>97</v>
      </c>
      <c r="D3933" s="116">
        <v>14561.62</v>
      </c>
      <c r="E3933" s="116">
        <v>15.34</v>
      </c>
      <c r="F3933" s="116">
        <v>14576.96</v>
      </c>
      <c r="G3933" s="100">
        <f t="shared" si="61"/>
        <v>9</v>
      </c>
    </row>
    <row r="3934" spans="1:7" x14ac:dyDescent="0.2">
      <c r="A3934" s="113" t="s">
        <v>7696</v>
      </c>
      <c r="B3934" s="114" t="s">
        <v>7697</v>
      </c>
      <c r="C3934" s="115" t="s">
        <v>97</v>
      </c>
      <c r="D3934" s="116">
        <v>2589.1</v>
      </c>
      <c r="E3934" s="116">
        <v>15.34</v>
      </c>
      <c r="F3934" s="116">
        <v>2604.44</v>
      </c>
      <c r="G3934" s="100">
        <f t="shared" si="61"/>
        <v>9</v>
      </c>
    </row>
    <row r="3935" spans="1:7" ht="30" x14ac:dyDescent="0.2">
      <c r="A3935" s="113" t="s">
        <v>7698</v>
      </c>
      <c r="B3935" s="114" t="s">
        <v>7699</v>
      </c>
      <c r="C3935" s="115"/>
      <c r="D3935" s="116"/>
      <c r="E3935" s="116"/>
      <c r="F3935" s="116"/>
      <c r="G3935" s="100">
        <f t="shared" si="61"/>
        <v>2</v>
      </c>
    </row>
    <row r="3936" spans="1:7" x14ac:dyDescent="0.2">
      <c r="A3936" s="113" t="s">
        <v>7700</v>
      </c>
      <c r="B3936" s="114" t="s">
        <v>7701</v>
      </c>
      <c r="C3936" s="115"/>
      <c r="D3936" s="116"/>
      <c r="E3936" s="116"/>
      <c r="F3936" s="116"/>
      <c r="G3936" s="100">
        <f t="shared" si="61"/>
        <v>5</v>
      </c>
    </row>
    <row r="3937" spans="1:7" x14ac:dyDescent="0.2">
      <c r="A3937" s="113" t="s">
        <v>7702</v>
      </c>
      <c r="B3937" s="114" t="s">
        <v>7703</v>
      </c>
      <c r="C3937" s="115" t="s">
        <v>97</v>
      </c>
      <c r="D3937" s="116">
        <v>1699.36</v>
      </c>
      <c r="E3937" s="116">
        <v>74.8</v>
      </c>
      <c r="F3937" s="116">
        <v>1774.16</v>
      </c>
      <c r="G3937" s="100">
        <f t="shared" si="61"/>
        <v>9</v>
      </c>
    </row>
    <row r="3938" spans="1:7" x14ac:dyDescent="0.2">
      <c r="A3938" s="113" t="s">
        <v>7704</v>
      </c>
      <c r="B3938" s="114" t="s">
        <v>7705</v>
      </c>
      <c r="C3938" s="115" t="s">
        <v>149</v>
      </c>
      <c r="D3938" s="116">
        <v>1054.68</v>
      </c>
      <c r="E3938" s="116">
        <v>8.44</v>
      </c>
      <c r="F3938" s="116">
        <v>1063.1199999999999</v>
      </c>
      <c r="G3938" s="100">
        <f t="shared" si="61"/>
        <v>9</v>
      </c>
    </row>
    <row r="3939" spans="1:7" ht="30" x14ac:dyDescent="0.2">
      <c r="A3939" s="113" t="s">
        <v>7706</v>
      </c>
      <c r="B3939" s="114" t="s">
        <v>7707</v>
      </c>
      <c r="C3939" s="115" t="s">
        <v>149</v>
      </c>
      <c r="D3939" s="116">
        <v>2439.88</v>
      </c>
      <c r="E3939" s="116">
        <v>8.44</v>
      </c>
      <c r="F3939" s="116">
        <v>2448.3200000000002</v>
      </c>
      <c r="G3939" s="100">
        <f t="shared" si="61"/>
        <v>9</v>
      </c>
    </row>
    <row r="3940" spans="1:7" ht="30" x14ac:dyDescent="0.2">
      <c r="A3940" s="113" t="s">
        <v>7708</v>
      </c>
      <c r="B3940" s="114" t="s">
        <v>7709</v>
      </c>
      <c r="C3940" s="115" t="s">
        <v>97</v>
      </c>
      <c r="D3940" s="116">
        <v>1016.61</v>
      </c>
      <c r="E3940" s="116">
        <v>4.22</v>
      </c>
      <c r="F3940" s="116">
        <v>1020.83</v>
      </c>
      <c r="G3940" s="100">
        <f t="shared" si="61"/>
        <v>9</v>
      </c>
    </row>
    <row r="3941" spans="1:7" ht="45" x14ac:dyDescent="0.2">
      <c r="A3941" s="113" t="s">
        <v>7710</v>
      </c>
      <c r="B3941" s="114" t="s">
        <v>7711</v>
      </c>
      <c r="C3941" s="115" t="s">
        <v>97</v>
      </c>
      <c r="D3941" s="116">
        <v>19354.43</v>
      </c>
      <c r="E3941" s="116">
        <v>150.01</v>
      </c>
      <c r="F3941" s="116">
        <v>19504.439999999999</v>
      </c>
      <c r="G3941" s="100">
        <f t="shared" si="61"/>
        <v>9</v>
      </c>
    </row>
    <row r="3942" spans="1:7" x14ac:dyDescent="0.2">
      <c r="A3942" s="113" t="s">
        <v>7712</v>
      </c>
      <c r="B3942" s="114" t="s">
        <v>7713</v>
      </c>
      <c r="C3942" s="115" t="s">
        <v>149</v>
      </c>
      <c r="D3942" s="116">
        <v>1752.46</v>
      </c>
      <c r="E3942" s="116">
        <v>27.14</v>
      </c>
      <c r="F3942" s="116">
        <v>1779.6</v>
      </c>
      <c r="G3942" s="100">
        <f t="shared" si="61"/>
        <v>9</v>
      </c>
    </row>
    <row r="3943" spans="1:7" ht="30" x14ac:dyDescent="0.2">
      <c r="A3943" s="113" t="s">
        <v>7714</v>
      </c>
      <c r="B3943" s="114" t="s">
        <v>7715</v>
      </c>
      <c r="C3943" s="115" t="s">
        <v>97</v>
      </c>
      <c r="D3943" s="116">
        <v>92106.36</v>
      </c>
      <c r="E3943" s="116"/>
      <c r="F3943" s="116">
        <v>92106.36</v>
      </c>
      <c r="G3943" s="100">
        <f t="shared" si="61"/>
        <v>9</v>
      </c>
    </row>
    <row r="3944" spans="1:7" ht="30" x14ac:dyDescent="0.2">
      <c r="A3944" s="113" t="s">
        <v>7716</v>
      </c>
      <c r="B3944" s="114" t="s">
        <v>7717</v>
      </c>
      <c r="C3944" s="115" t="s">
        <v>97</v>
      </c>
      <c r="D3944" s="116">
        <v>48479.46</v>
      </c>
      <c r="E3944" s="116">
        <v>242.5</v>
      </c>
      <c r="F3944" s="116">
        <v>48721.96</v>
      </c>
      <c r="G3944" s="100">
        <f t="shared" si="61"/>
        <v>9</v>
      </c>
    </row>
    <row r="3945" spans="1:7" ht="45" x14ac:dyDescent="0.2">
      <c r="A3945" s="113" t="s">
        <v>7718</v>
      </c>
      <c r="B3945" s="114" t="s">
        <v>7719</v>
      </c>
      <c r="C3945" s="115" t="s">
        <v>393</v>
      </c>
      <c r="D3945" s="116">
        <v>415337.38</v>
      </c>
      <c r="E3945" s="116"/>
      <c r="F3945" s="116">
        <v>415337.38</v>
      </c>
      <c r="G3945" s="100">
        <f t="shared" si="61"/>
        <v>9</v>
      </c>
    </row>
    <row r="3946" spans="1:7" ht="60" x14ac:dyDescent="0.2">
      <c r="A3946" s="113" t="s">
        <v>7720</v>
      </c>
      <c r="B3946" s="114" t="s">
        <v>7721</v>
      </c>
      <c r="C3946" s="115" t="s">
        <v>393</v>
      </c>
      <c r="D3946" s="116">
        <v>5271.28</v>
      </c>
      <c r="E3946" s="116">
        <v>52655.46</v>
      </c>
      <c r="F3946" s="116">
        <v>57926.74</v>
      </c>
      <c r="G3946" s="100">
        <f t="shared" si="61"/>
        <v>9</v>
      </c>
    </row>
    <row r="3947" spans="1:7" ht="60" x14ac:dyDescent="0.2">
      <c r="A3947" s="113" t="s">
        <v>7722</v>
      </c>
      <c r="B3947" s="114" t="s">
        <v>7723</v>
      </c>
      <c r="C3947" s="115" t="s">
        <v>393</v>
      </c>
      <c r="D3947" s="116">
        <v>7296.15</v>
      </c>
      <c r="E3947" s="116">
        <v>63558.52</v>
      </c>
      <c r="F3947" s="116">
        <v>70854.67</v>
      </c>
      <c r="G3947" s="100">
        <f t="shared" si="61"/>
        <v>9</v>
      </c>
    </row>
    <row r="3948" spans="1:7" x14ac:dyDescent="0.2">
      <c r="A3948" s="113" t="s">
        <v>7724</v>
      </c>
      <c r="B3948" s="114" t="s">
        <v>7725</v>
      </c>
      <c r="C3948" s="115"/>
      <c r="D3948" s="116"/>
      <c r="E3948" s="116"/>
      <c r="F3948" s="116"/>
      <c r="G3948" s="100">
        <f t="shared" si="61"/>
        <v>2</v>
      </c>
    </row>
    <row r="3949" spans="1:7" x14ac:dyDescent="0.2">
      <c r="A3949" s="113" t="s">
        <v>7726</v>
      </c>
      <c r="B3949" s="114" t="s">
        <v>7727</v>
      </c>
      <c r="C3949" s="115"/>
      <c r="D3949" s="116"/>
      <c r="E3949" s="116"/>
      <c r="F3949" s="116"/>
      <c r="G3949" s="100">
        <f t="shared" si="61"/>
        <v>5</v>
      </c>
    </row>
    <row r="3950" spans="1:7" x14ac:dyDescent="0.2">
      <c r="A3950" s="113" t="s">
        <v>7728</v>
      </c>
      <c r="B3950" s="114" t="s">
        <v>7729</v>
      </c>
      <c r="C3950" s="115" t="s">
        <v>97</v>
      </c>
      <c r="D3950" s="116">
        <v>1302.8800000000001</v>
      </c>
      <c r="E3950" s="116">
        <v>253.28</v>
      </c>
      <c r="F3950" s="116">
        <v>1556.16</v>
      </c>
      <c r="G3950" s="100">
        <f t="shared" si="61"/>
        <v>9</v>
      </c>
    </row>
    <row r="3951" spans="1:7" x14ac:dyDescent="0.2">
      <c r="A3951" s="113" t="s">
        <v>7730</v>
      </c>
      <c r="B3951" s="114" t="s">
        <v>7731</v>
      </c>
      <c r="C3951" s="115" t="s">
        <v>97</v>
      </c>
      <c r="D3951" s="116">
        <v>1273.9000000000001</v>
      </c>
      <c r="E3951" s="116">
        <v>253.28</v>
      </c>
      <c r="F3951" s="116">
        <v>1527.18</v>
      </c>
      <c r="G3951" s="100">
        <f t="shared" si="61"/>
        <v>9</v>
      </c>
    </row>
    <row r="3952" spans="1:7" x14ac:dyDescent="0.2">
      <c r="A3952" s="113" t="s">
        <v>7732</v>
      </c>
      <c r="B3952" s="114" t="s">
        <v>7733</v>
      </c>
      <c r="C3952" s="115" t="s">
        <v>97</v>
      </c>
      <c r="D3952" s="116">
        <v>1751.37</v>
      </c>
      <c r="E3952" s="116">
        <v>253.28</v>
      </c>
      <c r="F3952" s="116">
        <v>2004.65</v>
      </c>
      <c r="G3952" s="100">
        <f t="shared" si="61"/>
        <v>9</v>
      </c>
    </row>
    <row r="3953" spans="1:7" x14ac:dyDescent="0.2">
      <c r="A3953" s="113" t="s">
        <v>7734</v>
      </c>
      <c r="B3953" s="114" t="s">
        <v>7735</v>
      </c>
      <c r="C3953" s="115" t="s">
        <v>97</v>
      </c>
      <c r="D3953" s="116">
        <v>2539.96</v>
      </c>
      <c r="E3953" s="116">
        <v>253.28</v>
      </c>
      <c r="F3953" s="116">
        <v>2793.24</v>
      </c>
      <c r="G3953" s="100">
        <f t="shared" si="61"/>
        <v>9</v>
      </c>
    </row>
    <row r="3954" spans="1:7" x14ac:dyDescent="0.2">
      <c r="A3954" s="113" t="s">
        <v>7736</v>
      </c>
      <c r="B3954" s="114" t="s">
        <v>7737</v>
      </c>
      <c r="C3954" s="115" t="s">
        <v>97</v>
      </c>
      <c r="D3954" s="116">
        <v>1908.61</v>
      </c>
      <c r="E3954" s="116">
        <v>253.28</v>
      </c>
      <c r="F3954" s="116">
        <v>2161.89</v>
      </c>
      <c r="G3954" s="100">
        <f t="shared" si="61"/>
        <v>9</v>
      </c>
    </row>
    <row r="3955" spans="1:7" x14ac:dyDescent="0.2">
      <c r="A3955" s="113" t="s">
        <v>7738</v>
      </c>
      <c r="B3955" s="114" t="s">
        <v>7739</v>
      </c>
      <c r="C3955" s="115" t="s">
        <v>97</v>
      </c>
      <c r="D3955" s="116">
        <v>1594.33</v>
      </c>
      <c r="E3955" s="116">
        <v>253.28</v>
      </c>
      <c r="F3955" s="116">
        <v>1847.61</v>
      </c>
      <c r="G3955" s="100">
        <f t="shared" si="61"/>
        <v>9</v>
      </c>
    </row>
    <row r="3956" spans="1:7" x14ac:dyDescent="0.2">
      <c r="A3956" s="113" t="s">
        <v>7740</v>
      </c>
      <c r="B3956" s="114" t="s">
        <v>7741</v>
      </c>
      <c r="C3956" s="115" t="s">
        <v>97</v>
      </c>
      <c r="D3956" s="116">
        <v>1589.01</v>
      </c>
      <c r="E3956" s="116">
        <v>253.28</v>
      </c>
      <c r="F3956" s="116">
        <v>1842.29</v>
      </c>
      <c r="G3956" s="100">
        <f t="shared" si="61"/>
        <v>9</v>
      </c>
    </row>
    <row r="3957" spans="1:7" x14ac:dyDescent="0.2">
      <c r="A3957" s="113" t="s">
        <v>7742</v>
      </c>
      <c r="B3957" s="114" t="s">
        <v>7743</v>
      </c>
      <c r="C3957" s="115" t="s">
        <v>97</v>
      </c>
      <c r="D3957" s="116">
        <v>2477.9</v>
      </c>
      <c r="E3957" s="116">
        <v>253.28</v>
      </c>
      <c r="F3957" s="116">
        <v>2731.18</v>
      </c>
      <c r="G3957" s="100">
        <f t="shared" si="61"/>
        <v>9</v>
      </c>
    </row>
    <row r="3958" spans="1:7" x14ac:dyDescent="0.2">
      <c r="A3958" s="113" t="s">
        <v>7744</v>
      </c>
      <c r="B3958" s="114" t="s">
        <v>7745</v>
      </c>
      <c r="C3958" s="115" t="s">
        <v>97</v>
      </c>
      <c r="D3958" s="116">
        <v>2297.11</v>
      </c>
      <c r="E3958" s="116">
        <v>253.28</v>
      </c>
      <c r="F3958" s="116">
        <v>2550.39</v>
      </c>
      <c r="G3958" s="100">
        <f t="shared" si="61"/>
        <v>9</v>
      </c>
    </row>
    <row r="3959" spans="1:7" x14ac:dyDescent="0.2">
      <c r="A3959" s="113" t="s">
        <v>7746</v>
      </c>
      <c r="B3959" s="114" t="s">
        <v>7747</v>
      </c>
      <c r="C3959" s="115" t="s">
        <v>97</v>
      </c>
      <c r="D3959" s="116">
        <v>2807.11</v>
      </c>
      <c r="E3959" s="116">
        <v>253.28</v>
      </c>
      <c r="F3959" s="116">
        <v>3060.39</v>
      </c>
      <c r="G3959" s="100">
        <f t="shared" si="61"/>
        <v>9</v>
      </c>
    </row>
    <row r="3960" spans="1:7" x14ac:dyDescent="0.2">
      <c r="A3960" s="113" t="s">
        <v>7748</v>
      </c>
      <c r="B3960" s="114" t="s">
        <v>7749</v>
      </c>
      <c r="C3960" s="115" t="s">
        <v>97</v>
      </c>
      <c r="D3960" s="116">
        <v>2826.46</v>
      </c>
      <c r="E3960" s="116">
        <v>253.28</v>
      </c>
      <c r="F3960" s="116">
        <v>3079.74</v>
      </c>
      <c r="G3960" s="100">
        <f t="shared" si="61"/>
        <v>9</v>
      </c>
    </row>
    <row r="3961" spans="1:7" x14ac:dyDescent="0.2">
      <c r="A3961" s="113" t="s">
        <v>7750</v>
      </c>
      <c r="B3961" s="114" t="s">
        <v>7751</v>
      </c>
      <c r="C3961" s="115" t="s">
        <v>97</v>
      </c>
      <c r="D3961" s="116">
        <v>3085.47</v>
      </c>
      <c r="E3961" s="116">
        <v>253.28</v>
      </c>
      <c r="F3961" s="116">
        <v>3338.75</v>
      </c>
      <c r="G3961" s="100">
        <f t="shared" si="61"/>
        <v>9</v>
      </c>
    </row>
    <row r="3962" spans="1:7" x14ac:dyDescent="0.2">
      <c r="A3962" s="113" t="s">
        <v>7752</v>
      </c>
      <c r="B3962" s="114" t="s">
        <v>7753</v>
      </c>
      <c r="C3962" s="115" t="s">
        <v>97</v>
      </c>
      <c r="D3962" s="116">
        <v>5270.41</v>
      </c>
      <c r="E3962" s="116">
        <v>253.28</v>
      </c>
      <c r="F3962" s="116">
        <v>5523.69</v>
      </c>
      <c r="G3962" s="100">
        <f t="shared" si="61"/>
        <v>9</v>
      </c>
    </row>
    <row r="3963" spans="1:7" x14ac:dyDescent="0.2">
      <c r="A3963" s="113" t="s">
        <v>7754</v>
      </c>
      <c r="B3963" s="114" t="s">
        <v>7755</v>
      </c>
      <c r="C3963" s="115"/>
      <c r="D3963" s="116"/>
      <c r="E3963" s="116"/>
      <c r="F3963" s="116"/>
      <c r="G3963" s="100">
        <f t="shared" si="61"/>
        <v>5</v>
      </c>
    </row>
    <row r="3964" spans="1:7" x14ac:dyDescent="0.2">
      <c r="A3964" s="113" t="s">
        <v>7756</v>
      </c>
      <c r="B3964" s="114" t="s">
        <v>7757</v>
      </c>
      <c r="C3964" s="115" t="s">
        <v>97</v>
      </c>
      <c r="D3964" s="116">
        <v>570</v>
      </c>
      <c r="E3964" s="116">
        <v>148.58000000000001</v>
      </c>
      <c r="F3964" s="116">
        <v>718.58</v>
      </c>
      <c r="G3964" s="100">
        <f t="shared" si="61"/>
        <v>9</v>
      </c>
    </row>
    <row r="3965" spans="1:7" x14ac:dyDescent="0.2">
      <c r="A3965" s="113" t="s">
        <v>7758</v>
      </c>
      <c r="B3965" s="114" t="s">
        <v>7759</v>
      </c>
      <c r="C3965" s="115" t="s">
        <v>97</v>
      </c>
      <c r="D3965" s="116">
        <v>444.41</v>
      </c>
      <c r="E3965" s="116">
        <v>178.29</v>
      </c>
      <c r="F3965" s="116">
        <v>622.70000000000005</v>
      </c>
      <c r="G3965" s="100">
        <f t="shared" si="61"/>
        <v>9</v>
      </c>
    </row>
    <row r="3966" spans="1:7" x14ac:dyDescent="0.2">
      <c r="A3966" s="113" t="s">
        <v>7760</v>
      </c>
      <c r="B3966" s="114" t="s">
        <v>7761</v>
      </c>
      <c r="C3966" s="115" t="s">
        <v>97</v>
      </c>
      <c r="D3966" s="116">
        <v>977.99</v>
      </c>
      <c r="E3966" s="116">
        <v>178.29</v>
      </c>
      <c r="F3966" s="116">
        <v>1156.28</v>
      </c>
      <c r="G3966" s="100">
        <f t="shared" si="61"/>
        <v>9</v>
      </c>
    </row>
    <row r="3967" spans="1:7" x14ac:dyDescent="0.2">
      <c r="A3967" s="113" t="s">
        <v>7762</v>
      </c>
      <c r="B3967" s="114" t="s">
        <v>7763</v>
      </c>
      <c r="C3967" s="115" t="s">
        <v>97</v>
      </c>
      <c r="D3967" s="116">
        <v>1224.44</v>
      </c>
      <c r="E3967" s="116">
        <v>267.44</v>
      </c>
      <c r="F3967" s="116">
        <v>1491.88</v>
      </c>
      <c r="G3967" s="100">
        <f t="shared" si="61"/>
        <v>9</v>
      </c>
    </row>
    <row r="3968" spans="1:7" x14ac:dyDescent="0.2">
      <c r="A3968" s="113" t="s">
        <v>7764</v>
      </c>
      <c r="B3968" s="114" t="s">
        <v>7765</v>
      </c>
      <c r="C3968" s="115" t="s">
        <v>97</v>
      </c>
      <c r="D3968" s="116">
        <v>1420.22</v>
      </c>
      <c r="E3968" s="116">
        <v>356.58</v>
      </c>
      <c r="F3968" s="116">
        <v>1776.8</v>
      </c>
      <c r="G3968" s="100">
        <f t="shared" si="61"/>
        <v>9</v>
      </c>
    </row>
    <row r="3969" spans="1:7" x14ac:dyDescent="0.2">
      <c r="A3969" s="113" t="s">
        <v>7766</v>
      </c>
      <c r="B3969" s="114" t="s">
        <v>7767</v>
      </c>
      <c r="C3969" s="115" t="s">
        <v>97</v>
      </c>
      <c r="D3969" s="116">
        <v>2171.06</v>
      </c>
      <c r="E3969" s="116">
        <v>267.44</v>
      </c>
      <c r="F3969" s="116">
        <v>2438.5</v>
      </c>
      <c r="G3969" s="100">
        <f t="shared" si="61"/>
        <v>9</v>
      </c>
    </row>
    <row r="3970" spans="1:7" x14ac:dyDescent="0.2">
      <c r="A3970" s="113" t="s">
        <v>7768</v>
      </c>
      <c r="B3970" s="114" t="s">
        <v>7769</v>
      </c>
      <c r="C3970" s="115" t="s">
        <v>97</v>
      </c>
      <c r="D3970" s="116">
        <v>1122.5899999999999</v>
      </c>
      <c r="E3970" s="116">
        <v>267.44</v>
      </c>
      <c r="F3970" s="116">
        <v>1390.03</v>
      </c>
      <c r="G3970" s="100">
        <f t="shared" si="61"/>
        <v>9</v>
      </c>
    </row>
    <row r="3971" spans="1:7" x14ac:dyDescent="0.2">
      <c r="A3971" s="113" t="s">
        <v>7770</v>
      </c>
      <c r="B3971" s="114" t="s">
        <v>7771</v>
      </c>
      <c r="C3971" s="115" t="s">
        <v>97</v>
      </c>
      <c r="D3971" s="116">
        <v>2187.4299999999998</v>
      </c>
      <c r="E3971" s="116">
        <v>356.58</v>
      </c>
      <c r="F3971" s="116">
        <v>2544.0100000000002</v>
      </c>
      <c r="G3971" s="100">
        <f t="shared" si="61"/>
        <v>9</v>
      </c>
    </row>
    <row r="3972" spans="1:7" x14ac:dyDescent="0.2">
      <c r="A3972" s="113" t="s">
        <v>7772</v>
      </c>
      <c r="B3972" s="114" t="s">
        <v>7773</v>
      </c>
      <c r="C3972" s="115" t="s">
        <v>97</v>
      </c>
      <c r="D3972" s="116">
        <v>118.06</v>
      </c>
      <c r="E3972" s="116">
        <v>118.86</v>
      </c>
      <c r="F3972" s="116">
        <v>236.92</v>
      </c>
      <c r="G3972" s="100">
        <f t="shared" si="61"/>
        <v>9</v>
      </c>
    </row>
    <row r="3973" spans="1:7" x14ac:dyDescent="0.2">
      <c r="A3973" s="113" t="s">
        <v>7774</v>
      </c>
      <c r="B3973" s="114" t="s">
        <v>7775</v>
      </c>
      <c r="C3973" s="115" t="s">
        <v>97</v>
      </c>
      <c r="D3973" s="116">
        <v>127.07</v>
      </c>
      <c r="E3973" s="116">
        <v>118.86</v>
      </c>
      <c r="F3973" s="116">
        <v>245.93</v>
      </c>
      <c r="G3973" s="100">
        <f t="shared" si="61"/>
        <v>9</v>
      </c>
    </row>
    <row r="3974" spans="1:7" x14ac:dyDescent="0.2">
      <c r="A3974" s="113" t="s">
        <v>7776</v>
      </c>
      <c r="B3974" s="114" t="s">
        <v>7777</v>
      </c>
      <c r="C3974" s="115" t="s">
        <v>97</v>
      </c>
      <c r="D3974" s="116">
        <v>218.15</v>
      </c>
      <c r="E3974" s="116">
        <v>148.58000000000001</v>
      </c>
      <c r="F3974" s="116">
        <v>366.73</v>
      </c>
      <c r="G3974" s="100">
        <f t="shared" si="61"/>
        <v>9</v>
      </c>
    </row>
    <row r="3975" spans="1:7" x14ac:dyDescent="0.2">
      <c r="A3975" s="113" t="s">
        <v>7778</v>
      </c>
      <c r="B3975" s="114" t="s">
        <v>7779</v>
      </c>
      <c r="C3975" s="115" t="s">
        <v>97</v>
      </c>
      <c r="D3975" s="116">
        <v>436.3</v>
      </c>
      <c r="E3975" s="116">
        <v>178.29</v>
      </c>
      <c r="F3975" s="116">
        <v>614.59</v>
      </c>
      <c r="G3975" s="100">
        <f t="shared" si="61"/>
        <v>9</v>
      </c>
    </row>
    <row r="3976" spans="1:7" x14ac:dyDescent="0.2">
      <c r="A3976" s="113" t="s">
        <v>7780</v>
      </c>
      <c r="B3976" s="114" t="s">
        <v>7781</v>
      </c>
      <c r="C3976" s="115"/>
      <c r="D3976" s="116"/>
      <c r="E3976" s="116"/>
      <c r="F3976" s="116"/>
      <c r="G3976" s="100">
        <f t="shared" si="61"/>
        <v>5</v>
      </c>
    </row>
    <row r="3977" spans="1:7" x14ac:dyDescent="0.2">
      <c r="A3977" s="113" t="s">
        <v>7782</v>
      </c>
      <c r="B3977" s="114" t="s">
        <v>7783</v>
      </c>
      <c r="C3977" s="115" t="s">
        <v>97</v>
      </c>
      <c r="D3977" s="116">
        <v>217.45</v>
      </c>
      <c r="E3977" s="116">
        <v>199.92</v>
      </c>
      <c r="F3977" s="116">
        <v>417.37</v>
      </c>
      <c r="G3977" s="100">
        <f t="shared" si="61"/>
        <v>9</v>
      </c>
    </row>
    <row r="3978" spans="1:7" ht="30" x14ac:dyDescent="0.2">
      <c r="A3978" s="113" t="s">
        <v>7784</v>
      </c>
      <c r="B3978" s="114" t="s">
        <v>7785</v>
      </c>
      <c r="C3978" s="115" t="s">
        <v>97</v>
      </c>
      <c r="D3978" s="116">
        <v>61.09</v>
      </c>
      <c r="E3978" s="116">
        <v>14.59</v>
      </c>
      <c r="F3978" s="116">
        <v>75.680000000000007</v>
      </c>
      <c r="G3978" s="100">
        <f t="shared" ref="G3978:G4041" si="62">LEN(A3978)</f>
        <v>9</v>
      </c>
    </row>
    <row r="3979" spans="1:7" ht="30" x14ac:dyDescent="0.2">
      <c r="A3979" s="113" t="s">
        <v>7786</v>
      </c>
      <c r="B3979" s="114" t="s">
        <v>7787</v>
      </c>
      <c r="C3979" s="115" t="s">
        <v>97</v>
      </c>
      <c r="D3979" s="116">
        <v>631.9</v>
      </c>
      <c r="E3979" s="116">
        <v>29.17</v>
      </c>
      <c r="F3979" s="116">
        <v>661.07</v>
      </c>
      <c r="G3979" s="100">
        <f t="shared" si="62"/>
        <v>9</v>
      </c>
    </row>
    <row r="3980" spans="1:7" x14ac:dyDescent="0.2">
      <c r="A3980" s="113" t="s">
        <v>7788</v>
      </c>
      <c r="B3980" s="114" t="s">
        <v>7789</v>
      </c>
      <c r="C3980" s="115" t="s">
        <v>97</v>
      </c>
      <c r="D3980" s="116">
        <v>34.4</v>
      </c>
      <c r="E3980" s="116">
        <v>29.03</v>
      </c>
      <c r="F3980" s="116">
        <v>63.43</v>
      </c>
      <c r="G3980" s="100">
        <f t="shared" si="62"/>
        <v>9</v>
      </c>
    </row>
    <row r="3981" spans="1:7" ht="30" x14ac:dyDescent="0.2">
      <c r="A3981" s="113" t="s">
        <v>7790</v>
      </c>
      <c r="B3981" s="114" t="s">
        <v>7791</v>
      </c>
      <c r="C3981" s="115"/>
      <c r="D3981" s="116"/>
      <c r="E3981" s="116"/>
      <c r="F3981" s="116"/>
      <c r="G3981" s="100">
        <f t="shared" si="62"/>
        <v>2</v>
      </c>
    </row>
    <row r="3982" spans="1:7" x14ac:dyDescent="0.2">
      <c r="A3982" s="113" t="s">
        <v>7792</v>
      </c>
      <c r="B3982" s="114" t="s">
        <v>7793</v>
      </c>
      <c r="C3982" s="115"/>
      <c r="D3982" s="116"/>
      <c r="E3982" s="116"/>
      <c r="F3982" s="116"/>
      <c r="G3982" s="100">
        <f t="shared" si="62"/>
        <v>5</v>
      </c>
    </row>
    <row r="3983" spans="1:7" ht="30" x14ac:dyDescent="0.2">
      <c r="A3983" s="113" t="s">
        <v>7794</v>
      </c>
      <c r="B3983" s="114" t="s">
        <v>7795</v>
      </c>
      <c r="C3983" s="115" t="s">
        <v>97</v>
      </c>
      <c r="D3983" s="116">
        <v>66.959999999999994</v>
      </c>
      <c r="E3983" s="116"/>
      <c r="F3983" s="116">
        <v>66.959999999999994</v>
      </c>
      <c r="G3983" s="100">
        <f t="shared" si="62"/>
        <v>9</v>
      </c>
    </row>
    <row r="3984" spans="1:7" ht="30" x14ac:dyDescent="0.2">
      <c r="A3984" s="113" t="s">
        <v>7796</v>
      </c>
      <c r="B3984" s="114" t="s">
        <v>7797</v>
      </c>
      <c r="C3984" s="115" t="s">
        <v>97</v>
      </c>
      <c r="D3984" s="116">
        <v>403.61</v>
      </c>
      <c r="E3984" s="116">
        <v>52.27</v>
      </c>
      <c r="F3984" s="116">
        <v>455.88</v>
      </c>
      <c r="G3984" s="100">
        <f t="shared" si="62"/>
        <v>9</v>
      </c>
    </row>
    <row r="3985" spans="1:7" ht="30" x14ac:dyDescent="0.2">
      <c r="A3985" s="113" t="s">
        <v>7798</v>
      </c>
      <c r="B3985" s="114" t="s">
        <v>7799</v>
      </c>
      <c r="C3985" s="115" t="s">
        <v>97</v>
      </c>
      <c r="D3985" s="116">
        <v>841.06</v>
      </c>
      <c r="E3985" s="116">
        <v>111.16</v>
      </c>
      <c r="F3985" s="116">
        <v>952.22</v>
      </c>
      <c r="G3985" s="100">
        <f t="shared" si="62"/>
        <v>9</v>
      </c>
    </row>
    <row r="3986" spans="1:7" x14ac:dyDescent="0.2">
      <c r="A3986" s="113" t="s">
        <v>8128</v>
      </c>
      <c r="B3986" s="114" t="s">
        <v>8129</v>
      </c>
      <c r="C3986" s="115" t="s">
        <v>97</v>
      </c>
      <c r="D3986" s="116">
        <v>1458.68</v>
      </c>
      <c r="E3986" s="116">
        <v>5.83</v>
      </c>
      <c r="F3986" s="116">
        <v>1464.51</v>
      </c>
      <c r="G3986" s="100">
        <f t="shared" si="62"/>
        <v>9</v>
      </c>
    </row>
    <row r="3987" spans="1:7" ht="45" x14ac:dyDescent="0.2">
      <c r="A3987" s="113" t="s">
        <v>7800</v>
      </c>
      <c r="B3987" s="114" t="s">
        <v>7801</v>
      </c>
      <c r="C3987" s="115" t="s">
        <v>97</v>
      </c>
      <c r="D3987" s="116">
        <v>169.6</v>
      </c>
      <c r="E3987" s="116">
        <v>16.59</v>
      </c>
      <c r="F3987" s="116">
        <v>186.19</v>
      </c>
      <c r="G3987" s="100">
        <f t="shared" si="62"/>
        <v>9</v>
      </c>
    </row>
    <row r="3988" spans="1:7" x14ac:dyDescent="0.2">
      <c r="A3988" s="113" t="s">
        <v>7802</v>
      </c>
      <c r="B3988" s="114" t="s">
        <v>7803</v>
      </c>
      <c r="C3988" s="115" t="s">
        <v>97</v>
      </c>
      <c r="D3988" s="116">
        <v>36.43</v>
      </c>
      <c r="E3988" s="116">
        <v>6.22</v>
      </c>
      <c r="F3988" s="116">
        <v>42.65</v>
      </c>
      <c r="G3988" s="100">
        <f t="shared" si="62"/>
        <v>9</v>
      </c>
    </row>
    <row r="3989" spans="1:7" x14ac:dyDescent="0.2">
      <c r="A3989" s="113" t="s">
        <v>7804</v>
      </c>
      <c r="B3989" s="114" t="s">
        <v>7805</v>
      </c>
      <c r="C3989" s="115" t="s">
        <v>97</v>
      </c>
      <c r="D3989" s="116">
        <v>162.44</v>
      </c>
      <c r="E3989" s="116">
        <v>6.22</v>
      </c>
      <c r="F3989" s="116">
        <v>168.66</v>
      </c>
      <c r="G3989" s="100">
        <f t="shared" si="62"/>
        <v>9</v>
      </c>
    </row>
    <row r="3990" spans="1:7" ht="30" x14ac:dyDescent="0.2">
      <c r="A3990" s="113" t="s">
        <v>7806</v>
      </c>
      <c r="B3990" s="114" t="s">
        <v>7807</v>
      </c>
      <c r="C3990" s="115" t="s">
        <v>393</v>
      </c>
      <c r="D3990" s="116">
        <v>6855.28</v>
      </c>
      <c r="E3990" s="116"/>
      <c r="F3990" s="116">
        <v>6855.28</v>
      </c>
      <c r="G3990" s="100">
        <f t="shared" si="62"/>
        <v>9</v>
      </c>
    </row>
    <row r="3991" spans="1:7" ht="30" x14ac:dyDescent="0.2">
      <c r="A3991" s="113" t="s">
        <v>7808</v>
      </c>
      <c r="B3991" s="114" t="s">
        <v>7809</v>
      </c>
      <c r="C3991" s="115" t="s">
        <v>393</v>
      </c>
      <c r="D3991" s="116">
        <v>23977.11</v>
      </c>
      <c r="E3991" s="116"/>
      <c r="F3991" s="116">
        <v>23977.11</v>
      </c>
      <c r="G3991" s="100">
        <f t="shared" si="62"/>
        <v>9</v>
      </c>
    </row>
    <row r="3992" spans="1:7" ht="30" x14ac:dyDescent="0.2">
      <c r="A3992" s="113" t="s">
        <v>7810</v>
      </c>
      <c r="B3992" s="114" t="s">
        <v>7811</v>
      </c>
      <c r="C3992" s="115" t="s">
        <v>393</v>
      </c>
      <c r="D3992" s="116">
        <v>69153.73</v>
      </c>
      <c r="E3992" s="116"/>
      <c r="F3992" s="116">
        <v>69153.73</v>
      </c>
      <c r="G3992" s="100">
        <f t="shared" si="62"/>
        <v>9</v>
      </c>
    </row>
    <row r="3993" spans="1:7" x14ac:dyDescent="0.2">
      <c r="A3993" s="113" t="s">
        <v>7812</v>
      </c>
      <c r="B3993" s="114" t="s">
        <v>7813</v>
      </c>
      <c r="C3993" s="115"/>
      <c r="D3993" s="116"/>
      <c r="E3993" s="116"/>
      <c r="F3993" s="116"/>
      <c r="G3993" s="100">
        <f t="shared" si="62"/>
        <v>5</v>
      </c>
    </row>
    <row r="3994" spans="1:7" ht="30" x14ac:dyDescent="0.2">
      <c r="A3994" s="113" t="s">
        <v>7814</v>
      </c>
      <c r="B3994" s="114" t="s">
        <v>7815</v>
      </c>
      <c r="C3994" s="115" t="s">
        <v>97</v>
      </c>
      <c r="D3994" s="116">
        <v>9529.41</v>
      </c>
      <c r="E3994" s="116">
        <v>62.21</v>
      </c>
      <c r="F3994" s="116">
        <v>9591.6200000000008</v>
      </c>
      <c r="G3994" s="100">
        <f t="shared" si="62"/>
        <v>9</v>
      </c>
    </row>
    <row r="3995" spans="1:7" ht="30" x14ac:dyDescent="0.2">
      <c r="A3995" s="113" t="s">
        <v>7816</v>
      </c>
      <c r="B3995" s="114" t="s">
        <v>7817</v>
      </c>
      <c r="C3995" s="115" t="s">
        <v>97</v>
      </c>
      <c r="D3995" s="116">
        <v>12530.79</v>
      </c>
      <c r="E3995" s="116">
        <v>62.21</v>
      </c>
      <c r="F3995" s="116">
        <v>12593</v>
      </c>
      <c r="G3995" s="100">
        <f t="shared" si="62"/>
        <v>9</v>
      </c>
    </row>
    <row r="3996" spans="1:7" x14ac:dyDescent="0.2">
      <c r="A3996" s="113" t="s">
        <v>7818</v>
      </c>
      <c r="B3996" s="114" t="s">
        <v>7819</v>
      </c>
      <c r="C3996" s="115" t="s">
        <v>97</v>
      </c>
      <c r="D3996" s="116">
        <v>37040.69</v>
      </c>
      <c r="E3996" s="116">
        <v>62.21</v>
      </c>
      <c r="F3996" s="116">
        <v>37102.9</v>
      </c>
      <c r="G3996" s="100">
        <f t="shared" si="62"/>
        <v>9</v>
      </c>
    </row>
    <row r="3997" spans="1:7" x14ac:dyDescent="0.2">
      <c r="A3997" s="113" t="s">
        <v>7820</v>
      </c>
      <c r="B3997" s="114" t="s">
        <v>7821</v>
      </c>
      <c r="C3997" s="115"/>
      <c r="D3997" s="116"/>
      <c r="E3997" s="116"/>
      <c r="F3997" s="116"/>
      <c r="G3997" s="100">
        <f t="shared" si="62"/>
        <v>5</v>
      </c>
    </row>
    <row r="3998" spans="1:7" ht="30" x14ac:dyDescent="0.2">
      <c r="A3998" s="113" t="s">
        <v>7822</v>
      </c>
      <c r="B3998" s="114" t="s">
        <v>7823</v>
      </c>
      <c r="C3998" s="115" t="s">
        <v>97</v>
      </c>
      <c r="D3998" s="116">
        <v>36501.4</v>
      </c>
      <c r="E3998" s="116">
        <v>116.68</v>
      </c>
      <c r="F3998" s="116">
        <v>36618.080000000002</v>
      </c>
      <c r="G3998" s="100">
        <f t="shared" si="62"/>
        <v>9</v>
      </c>
    </row>
    <row r="3999" spans="1:7" ht="30" x14ac:dyDescent="0.2">
      <c r="A3999" s="113" t="s">
        <v>7824</v>
      </c>
      <c r="B3999" s="114" t="s">
        <v>7825</v>
      </c>
      <c r="C3999" s="115" t="s">
        <v>97</v>
      </c>
      <c r="D3999" s="116">
        <v>48358.65</v>
      </c>
      <c r="E3999" s="116">
        <v>116.68</v>
      </c>
      <c r="F3999" s="116">
        <v>48475.33</v>
      </c>
      <c r="G3999" s="100">
        <f t="shared" si="62"/>
        <v>9</v>
      </c>
    </row>
    <row r="4000" spans="1:7" ht="30" x14ac:dyDescent="0.2">
      <c r="A4000" s="113" t="s">
        <v>7826</v>
      </c>
      <c r="B4000" s="114" t="s">
        <v>7827</v>
      </c>
      <c r="C4000" s="115" t="s">
        <v>97</v>
      </c>
      <c r="D4000" s="116">
        <v>51982.16</v>
      </c>
      <c r="E4000" s="116">
        <v>116.68</v>
      </c>
      <c r="F4000" s="116">
        <v>52098.84</v>
      </c>
      <c r="G4000" s="100">
        <f t="shared" si="62"/>
        <v>9</v>
      </c>
    </row>
    <row r="4001" spans="1:7" ht="30" x14ac:dyDescent="0.2">
      <c r="A4001" s="113" t="s">
        <v>7828</v>
      </c>
      <c r="B4001" s="114" t="s">
        <v>7829</v>
      </c>
      <c r="C4001" s="115" t="s">
        <v>97</v>
      </c>
      <c r="D4001" s="116">
        <v>4991.84</v>
      </c>
      <c r="E4001" s="116">
        <v>82.94</v>
      </c>
      <c r="F4001" s="116">
        <v>5074.78</v>
      </c>
      <c r="G4001" s="100">
        <f t="shared" si="62"/>
        <v>9</v>
      </c>
    </row>
    <row r="4002" spans="1:7" ht="30" x14ac:dyDescent="0.2">
      <c r="A4002" s="113" t="s">
        <v>7830</v>
      </c>
      <c r="B4002" s="114" t="s">
        <v>7831</v>
      </c>
      <c r="C4002" s="115" t="s">
        <v>97</v>
      </c>
      <c r="D4002" s="116">
        <v>13821.51</v>
      </c>
      <c r="E4002" s="116">
        <v>116.68</v>
      </c>
      <c r="F4002" s="116">
        <v>13938.19</v>
      </c>
      <c r="G4002" s="100">
        <f t="shared" si="62"/>
        <v>9</v>
      </c>
    </row>
    <row r="4003" spans="1:7" ht="30" x14ac:dyDescent="0.2">
      <c r="A4003" s="113" t="s">
        <v>7832</v>
      </c>
      <c r="B4003" s="114" t="s">
        <v>7833</v>
      </c>
      <c r="C4003" s="115" t="s">
        <v>97</v>
      </c>
      <c r="D4003" s="116">
        <v>20497.97</v>
      </c>
      <c r="E4003" s="116">
        <v>82.94</v>
      </c>
      <c r="F4003" s="116">
        <v>20580.91</v>
      </c>
      <c r="G4003" s="100">
        <f t="shared" si="62"/>
        <v>9</v>
      </c>
    </row>
    <row r="4004" spans="1:7" ht="30" x14ac:dyDescent="0.2">
      <c r="A4004" s="113" t="s">
        <v>7834</v>
      </c>
      <c r="B4004" s="114" t="s">
        <v>7835</v>
      </c>
      <c r="C4004" s="115" t="s">
        <v>97</v>
      </c>
      <c r="D4004" s="116">
        <v>769.84</v>
      </c>
      <c r="E4004" s="116">
        <v>41.47</v>
      </c>
      <c r="F4004" s="116">
        <v>811.31</v>
      </c>
      <c r="G4004" s="100">
        <f t="shared" si="62"/>
        <v>9</v>
      </c>
    </row>
    <row r="4005" spans="1:7" ht="30" x14ac:dyDescent="0.2">
      <c r="A4005" s="113" t="s">
        <v>7836</v>
      </c>
      <c r="B4005" s="114" t="s">
        <v>7837</v>
      </c>
      <c r="C4005" s="115" t="s">
        <v>97</v>
      </c>
      <c r="D4005" s="116">
        <v>42990.43</v>
      </c>
      <c r="E4005" s="116">
        <v>116.68</v>
      </c>
      <c r="F4005" s="116">
        <v>43107.11</v>
      </c>
      <c r="G4005" s="100">
        <f t="shared" si="62"/>
        <v>9</v>
      </c>
    </row>
    <row r="4006" spans="1:7" ht="30" x14ac:dyDescent="0.2">
      <c r="A4006" s="113" t="s">
        <v>7838</v>
      </c>
      <c r="B4006" s="114" t="s">
        <v>7839</v>
      </c>
      <c r="C4006" s="115" t="s">
        <v>97</v>
      </c>
      <c r="D4006" s="116">
        <v>57586.8</v>
      </c>
      <c r="E4006" s="116">
        <v>116.68</v>
      </c>
      <c r="F4006" s="116">
        <v>57703.48</v>
      </c>
      <c r="G4006" s="100">
        <f t="shared" si="62"/>
        <v>9</v>
      </c>
    </row>
    <row r="4007" spans="1:7" ht="30" x14ac:dyDescent="0.2">
      <c r="A4007" s="113" t="s">
        <v>7840</v>
      </c>
      <c r="B4007" s="114" t="s">
        <v>7841</v>
      </c>
      <c r="C4007" s="115" t="s">
        <v>97</v>
      </c>
      <c r="D4007" s="116">
        <v>124056.84</v>
      </c>
      <c r="E4007" s="116">
        <v>116.68</v>
      </c>
      <c r="F4007" s="116">
        <v>124173.52</v>
      </c>
      <c r="G4007" s="100">
        <f t="shared" si="62"/>
        <v>9</v>
      </c>
    </row>
    <row r="4008" spans="1:7" ht="30" x14ac:dyDescent="0.2">
      <c r="A4008" s="113" t="s">
        <v>7842</v>
      </c>
      <c r="B4008" s="114" t="s">
        <v>7843</v>
      </c>
      <c r="C4008" s="115" t="s">
        <v>97</v>
      </c>
      <c r="D4008" s="116">
        <v>132516.07999999999</v>
      </c>
      <c r="E4008" s="116">
        <v>116.68</v>
      </c>
      <c r="F4008" s="116">
        <v>132632.76</v>
      </c>
      <c r="G4008" s="100">
        <f t="shared" si="62"/>
        <v>9</v>
      </c>
    </row>
    <row r="4009" spans="1:7" ht="30" x14ac:dyDescent="0.2">
      <c r="A4009" s="113" t="s">
        <v>7844</v>
      </c>
      <c r="B4009" s="114" t="s">
        <v>7845</v>
      </c>
      <c r="C4009" s="115" t="s">
        <v>97</v>
      </c>
      <c r="D4009" s="116">
        <v>56703.79</v>
      </c>
      <c r="E4009" s="116">
        <v>116.68</v>
      </c>
      <c r="F4009" s="116">
        <v>56820.47</v>
      </c>
      <c r="G4009" s="100">
        <f t="shared" si="62"/>
        <v>9</v>
      </c>
    </row>
    <row r="4010" spans="1:7" ht="30" x14ac:dyDescent="0.2">
      <c r="A4010" s="113" t="s">
        <v>7846</v>
      </c>
      <c r="B4010" s="114" t="s">
        <v>7847</v>
      </c>
      <c r="C4010" s="115" t="s">
        <v>97</v>
      </c>
      <c r="D4010" s="116">
        <v>25565.85</v>
      </c>
      <c r="E4010" s="116">
        <v>116.68</v>
      </c>
      <c r="F4010" s="116">
        <v>25682.53</v>
      </c>
      <c r="G4010" s="100">
        <f t="shared" si="62"/>
        <v>9</v>
      </c>
    </row>
    <row r="4011" spans="1:7" ht="30" x14ac:dyDescent="0.2">
      <c r="A4011" s="113" t="s">
        <v>7848</v>
      </c>
      <c r="B4011" s="114" t="s">
        <v>7849</v>
      </c>
      <c r="C4011" s="115" t="s">
        <v>97</v>
      </c>
      <c r="D4011" s="116">
        <v>36238.699999999997</v>
      </c>
      <c r="E4011" s="116">
        <v>116.68</v>
      </c>
      <c r="F4011" s="116">
        <v>36355.379999999997</v>
      </c>
      <c r="G4011" s="100">
        <f t="shared" si="62"/>
        <v>9</v>
      </c>
    </row>
    <row r="4012" spans="1:7" ht="30" x14ac:dyDescent="0.2">
      <c r="A4012" s="113" t="s">
        <v>7850</v>
      </c>
      <c r="B4012" s="114" t="s">
        <v>7851</v>
      </c>
      <c r="C4012" s="115" t="s">
        <v>97</v>
      </c>
      <c r="D4012" s="116">
        <v>80925.73</v>
      </c>
      <c r="E4012" s="116">
        <v>116.68</v>
      </c>
      <c r="F4012" s="116">
        <v>81042.41</v>
      </c>
      <c r="G4012" s="100">
        <f t="shared" si="62"/>
        <v>9</v>
      </c>
    </row>
    <row r="4013" spans="1:7" ht="30" x14ac:dyDescent="0.2">
      <c r="A4013" s="113" t="s">
        <v>7852</v>
      </c>
      <c r="B4013" s="114" t="s">
        <v>7853</v>
      </c>
      <c r="C4013" s="115" t="s">
        <v>97</v>
      </c>
      <c r="D4013" s="116">
        <v>30815.57</v>
      </c>
      <c r="E4013" s="116">
        <v>116.68</v>
      </c>
      <c r="F4013" s="116">
        <v>30932.25</v>
      </c>
      <c r="G4013" s="100">
        <f t="shared" si="62"/>
        <v>9</v>
      </c>
    </row>
    <row r="4014" spans="1:7" ht="30" x14ac:dyDescent="0.2">
      <c r="A4014" s="113" t="s">
        <v>7854</v>
      </c>
      <c r="B4014" s="114" t="s">
        <v>7855</v>
      </c>
      <c r="C4014" s="115" t="s">
        <v>97</v>
      </c>
      <c r="D4014" s="116">
        <v>79722.710000000006</v>
      </c>
      <c r="E4014" s="116">
        <v>116.68</v>
      </c>
      <c r="F4014" s="116">
        <v>79839.39</v>
      </c>
      <c r="G4014" s="100">
        <f t="shared" si="62"/>
        <v>9</v>
      </c>
    </row>
    <row r="4015" spans="1:7" x14ac:dyDescent="0.2">
      <c r="A4015" s="113" t="s">
        <v>7856</v>
      </c>
      <c r="B4015" s="114" t="s">
        <v>7857</v>
      </c>
      <c r="C4015" s="115"/>
      <c r="D4015" s="116"/>
      <c r="E4015" s="116"/>
      <c r="F4015" s="116"/>
      <c r="G4015" s="100">
        <f t="shared" si="62"/>
        <v>5</v>
      </c>
    </row>
    <row r="4016" spans="1:7" x14ac:dyDescent="0.2">
      <c r="A4016" s="113" t="s">
        <v>7858</v>
      </c>
      <c r="B4016" s="114" t="s">
        <v>7859</v>
      </c>
      <c r="C4016" s="115" t="s">
        <v>97</v>
      </c>
      <c r="D4016" s="116">
        <v>768.39</v>
      </c>
      <c r="E4016" s="116">
        <v>47.55</v>
      </c>
      <c r="F4016" s="116">
        <v>815.94</v>
      </c>
      <c r="G4016" s="100">
        <f t="shared" si="62"/>
        <v>9</v>
      </c>
    </row>
    <row r="4017" spans="1:7" x14ac:dyDescent="0.2">
      <c r="A4017" s="113" t="s">
        <v>7860</v>
      </c>
      <c r="B4017" s="114" t="s">
        <v>7861</v>
      </c>
      <c r="C4017" s="115"/>
      <c r="D4017" s="116"/>
      <c r="E4017" s="116"/>
      <c r="F4017" s="116"/>
      <c r="G4017" s="100">
        <f t="shared" si="62"/>
        <v>5</v>
      </c>
    </row>
    <row r="4018" spans="1:7" x14ac:dyDescent="0.2">
      <c r="A4018" s="113" t="s">
        <v>7862</v>
      </c>
      <c r="B4018" s="114" t="s">
        <v>7863</v>
      </c>
      <c r="C4018" s="115" t="s">
        <v>97</v>
      </c>
      <c r="D4018" s="116">
        <v>53.87</v>
      </c>
      <c r="E4018" s="116">
        <v>8.2899999999999991</v>
      </c>
      <c r="F4018" s="116">
        <v>62.16</v>
      </c>
      <c r="G4018" s="100">
        <f t="shared" si="62"/>
        <v>9</v>
      </c>
    </row>
    <row r="4019" spans="1:7" x14ac:dyDescent="0.2">
      <c r="A4019" s="113" t="s">
        <v>7864</v>
      </c>
      <c r="B4019" s="114" t="s">
        <v>7865</v>
      </c>
      <c r="C4019" s="115" t="s">
        <v>97</v>
      </c>
      <c r="D4019" s="116">
        <v>743.48</v>
      </c>
      <c r="E4019" s="116">
        <v>33.18</v>
      </c>
      <c r="F4019" s="116">
        <v>776.66</v>
      </c>
      <c r="G4019" s="100">
        <f t="shared" si="62"/>
        <v>9</v>
      </c>
    </row>
    <row r="4020" spans="1:7" x14ac:dyDescent="0.2">
      <c r="A4020" s="113" t="s">
        <v>7866</v>
      </c>
      <c r="B4020" s="114" t="s">
        <v>7867</v>
      </c>
      <c r="C4020" s="115" t="s">
        <v>97</v>
      </c>
      <c r="D4020" s="116">
        <v>515.6</v>
      </c>
      <c r="E4020" s="116">
        <v>33.18</v>
      </c>
      <c r="F4020" s="116">
        <v>548.78</v>
      </c>
      <c r="G4020" s="100">
        <f t="shared" si="62"/>
        <v>9</v>
      </c>
    </row>
    <row r="4021" spans="1:7" x14ac:dyDescent="0.2">
      <c r="A4021" s="113" t="s">
        <v>7868</v>
      </c>
      <c r="B4021" s="114" t="s">
        <v>7869</v>
      </c>
      <c r="C4021" s="115" t="s">
        <v>97</v>
      </c>
      <c r="D4021" s="116">
        <v>152.9</v>
      </c>
      <c r="E4021" s="116">
        <v>8.2899999999999991</v>
      </c>
      <c r="F4021" s="116">
        <v>161.19</v>
      </c>
      <c r="G4021" s="100">
        <f t="shared" si="62"/>
        <v>9</v>
      </c>
    </row>
    <row r="4022" spans="1:7" x14ac:dyDescent="0.2">
      <c r="A4022" s="113" t="s">
        <v>7870</v>
      </c>
      <c r="B4022" s="114" t="s">
        <v>7871</v>
      </c>
      <c r="C4022" s="115" t="s">
        <v>97</v>
      </c>
      <c r="D4022" s="116">
        <v>1305.82</v>
      </c>
      <c r="E4022" s="116">
        <v>3.07</v>
      </c>
      <c r="F4022" s="116">
        <v>1308.8900000000001</v>
      </c>
      <c r="G4022" s="100">
        <f t="shared" si="62"/>
        <v>9</v>
      </c>
    </row>
    <row r="4023" spans="1:7" x14ac:dyDescent="0.2">
      <c r="A4023" s="113" t="s">
        <v>7872</v>
      </c>
      <c r="B4023" s="114" t="s">
        <v>7873</v>
      </c>
      <c r="C4023" s="115"/>
      <c r="D4023" s="116"/>
      <c r="E4023" s="116"/>
      <c r="F4023" s="116"/>
      <c r="G4023" s="100">
        <f t="shared" si="62"/>
        <v>5</v>
      </c>
    </row>
    <row r="4024" spans="1:7" ht="30" x14ac:dyDescent="0.2">
      <c r="A4024" s="113" t="s">
        <v>7874</v>
      </c>
      <c r="B4024" s="114" t="s">
        <v>7875</v>
      </c>
      <c r="C4024" s="115" t="s">
        <v>97</v>
      </c>
      <c r="D4024" s="116">
        <v>447.95</v>
      </c>
      <c r="E4024" s="116">
        <v>19.02</v>
      </c>
      <c r="F4024" s="116">
        <v>466.97</v>
      </c>
      <c r="G4024" s="100">
        <f t="shared" si="62"/>
        <v>9</v>
      </c>
    </row>
    <row r="4025" spans="1:7" ht="30" x14ac:dyDescent="0.2">
      <c r="A4025" s="113" t="s">
        <v>7876</v>
      </c>
      <c r="B4025" s="114" t="s">
        <v>7877</v>
      </c>
      <c r="C4025" s="115" t="s">
        <v>393</v>
      </c>
      <c r="D4025" s="116">
        <v>497.03</v>
      </c>
      <c r="E4025" s="116">
        <v>331.76</v>
      </c>
      <c r="F4025" s="116">
        <v>828.79</v>
      </c>
      <c r="G4025" s="100">
        <f t="shared" si="62"/>
        <v>9</v>
      </c>
    </row>
    <row r="4026" spans="1:7" x14ac:dyDescent="0.2">
      <c r="A4026" s="113" t="s">
        <v>7878</v>
      </c>
      <c r="B4026" s="114" t="s">
        <v>7879</v>
      </c>
      <c r="C4026" s="115"/>
      <c r="D4026" s="116"/>
      <c r="E4026" s="116"/>
      <c r="F4026" s="116"/>
      <c r="G4026" s="100">
        <f t="shared" si="62"/>
        <v>5</v>
      </c>
    </row>
    <row r="4027" spans="1:7" x14ac:dyDescent="0.2">
      <c r="A4027" s="113" t="s">
        <v>7880</v>
      </c>
      <c r="B4027" s="114" t="s">
        <v>7881</v>
      </c>
      <c r="C4027" s="115" t="s">
        <v>205</v>
      </c>
      <c r="D4027" s="116">
        <v>0.47</v>
      </c>
      <c r="E4027" s="116">
        <v>4.1500000000000004</v>
      </c>
      <c r="F4027" s="116">
        <v>4.62</v>
      </c>
      <c r="G4027" s="100">
        <f t="shared" si="62"/>
        <v>9</v>
      </c>
    </row>
    <row r="4028" spans="1:7" x14ac:dyDescent="0.2">
      <c r="A4028" s="113" t="s">
        <v>7882</v>
      </c>
      <c r="B4028" s="114" t="s">
        <v>7883</v>
      </c>
      <c r="C4028" s="115" t="s">
        <v>97</v>
      </c>
      <c r="D4028" s="116">
        <v>7.11</v>
      </c>
      <c r="E4028" s="116">
        <v>8.2899999999999991</v>
      </c>
      <c r="F4028" s="116">
        <v>15.4</v>
      </c>
      <c r="G4028" s="100">
        <f t="shared" si="62"/>
        <v>9</v>
      </c>
    </row>
    <row r="4029" spans="1:7" x14ac:dyDescent="0.2">
      <c r="A4029" s="113" t="s">
        <v>7884</v>
      </c>
      <c r="B4029" s="114" t="s">
        <v>7885</v>
      </c>
      <c r="C4029" s="115" t="s">
        <v>97</v>
      </c>
      <c r="D4029" s="116">
        <v>2.54</v>
      </c>
      <c r="E4029" s="116">
        <v>8.2899999999999991</v>
      </c>
      <c r="F4029" s="116">
        <v>10.83</v>
      </c>
      <c r="G4029" s="100">
        <f t="shared" si="62"/>
        <v>9</v>
      </c>
    </row>
    <row r="4030" spans="1:7" ht="30" x14ac:dyDescent="0.2">
      <c r="A4030" s="113" t="s">
        <v>7886</v>
      </c>
      <c r="B4030" s="114" t="s">
        <v>7887</v>
      </c>
      <c r="C4030" s="115" t="s">
        <v>97</v>
      </c>
      <c r="D4030" s="116">
        <v>3.19</v>
      </c>
      <c r="E4030" s="116">
        <v>8.2899999999999991</v>
      </c>
      <c r="F4030" s="116">
        <v>11.48</v>
      </c>
      <c r="G4030" s="100">
        <f t="shared" si="62"/>
        <v>9</v>
      </c>
    </row>
    <row r="4031" spans="1:7" x14ac:dyDescent="0.2">
      <c r="A4031" s="113" t="s">
        <v>7888</v>
      </c>
      <c r="B4031" s="114" t="s">
        <v>7889</v>
      </c>
      <c r="C4031" s="115" t="s">
        <v>97</v>
      </c>
      <c r="D4031" s="116">
        <v>281.33</v>
      </c>
      <c r="E4031" s="116">
        <v>9.2100000000000009</v>
      </c>
      <c r="F4031" s="116">
        <v>290.54000000000002</v>
      </c>
      <c r="G4031" s="100">
        <f t="shared" si="62"/>
        <v>9</v>
      </c>
    </row>
    <row r="4032" spans="1:7" x14ac:dyDescent="0.2">
      <c r="A4032" s="113" t="s">
        <v>7890</v>
      </c>
      <c r="B4032" s="114" t="s">
        <v>7891</v>
      </c>
      <c r="C4032" s="115" t="s">
        <v>97</v>
      </c>
      <c r="D4032" s="116">
        <v>619.86</v>
      </c>
      <c r="E4032" s="116">
        <v>9.2100000000000009</v>
      </c>
      <c r="F4032" s="116">
        <v>629.07000000000005</v>
      </c>
      <c r="G4032" s="100">
        <f t="shared" si="62"/>
        <v>9</v>
      </c>
    </row>
    <row r="4033" spans="1:7" x14ac:dyDescent="0.2">
      <c r="A4033" s="113" t="s">
        <v>7892</v>
      </c>
      <c r="B4033" s="114" t="s">
        <v>7893</v>
      </c>
      <c r="C4033" s="115" t="s">
        <v>97</v>
      </c>
      <c r="D4033" s="116">
        <v>4.79</v>
      </c>
      <c r="E4033" s="116">
        <v>14.59</v>
      </c>
      <c r="F4033" s="116">
        <v>19.38</v>
      </c>
      <c r="G4033" s="100">
        <f t="shared" si="62"/>
        <v>9</v>
      </c>
    </row>
    <row r="4034" spans="1:7" x14ac:dyDescent="0.2">
      <c r="A4034" s="113" t="s">
        <v>7894</v>
      </c>
      <c r="B4034" s="114" t="s">
        <v>7895</v>
      </c>
      <c r="C4034" s="115" t="s">
        <v>97</v>
      </c>
      <c r="D4034" s="116">
        <v>21.96</v>
      </c>
      <c r="E4034" s="116">
        <v>14.59</v>
      </c>
      <c r="F4034" s="116">
        <v>36.549999999999997</v>
      </c>
      <c r="G4034" s="100">
        <f t="shared" si="62"/>
        <v>9</v>
      </c>
    </row>
    <row r="4035" spans="1:7" x14ac:dyDescent="0.2">
      <c r="A4035" s="113" t="s">
        <v>7896</v>
      </c>
      <c r="B4035" s="114" t="s">
        <v>7897</v>
      </c>
      <c r="C4035" s="115" t="s">
        <v>97</v>
      </c>
      <c r="D4035" s="116">
        <v>67.91</v>
      </c>
      <c r="E4035" s="116">
        <v>1.69</v>
      </c>
      <c r="F4035" s="116">
        <v>69.599999999999994</v>
      </c>
      <c r="G4035" s="100">
        <f t="shared" si="62"/>
        <v>9</v>
      </c>
    </row>
    <row r="4036" spans="1:7" x14ac:dyDescent="0.2">
      <c r="A4036" s="113" t="s">
        <v>7898</v>
      </c>
      <c r="B4036" s="114" t="s">
        <v>7899</v>
      </c>
      <c r="C4036" s="115" t="s">
        <v>97</v>
      </c>
      <c r="D4036" s="116">
        <v>206.84</v>
      </c>
      <c r="E4036" s="116">
        <v>9.51</v>
      </c>
      <c r="F4036" s="116">
        <v>216.35</v>
      </c>
      <c r="G4036" s="100">
        <f t="shared" si="62"/>
        <v>9</v>
      </c>
    </row>
    <row r="4037" spans="1:7" x14ac:dyDescent="0.2">
      <c r="A4037" s="113" t="s">
        <v>7900</v>
      </c>
      <c r="B4037" s="114" t="s">
        <v>28515</v>
      </c>
      <c r="C4037" s="115" t="s">
        <v>97</v>
      </c>
      <c r="D4037" s="116">
        <v>80.599999999999994</v>
      </c>
      <c r="E4037" s="116">
        <v>6.14</v>
      </c>
      <c r="F4037" s="116">
        <v>86.74</v>
      </c>
      <c r="G4037" s="100">
        <f t="shared" si="62"/>
        <v>9</v>
      </c>
    </row>
    <row r="4038" spans="1:7" x14ac:dyDescent="0.2">
      <c r="A4038" s="113" t="s">
        <v>7901</v>
      </c>
      <c r="B4038" s="114" t="s">
        <v>28516</v>
      </c>
      <c r="C4038" s="115" t="s">
        <v>97</v>
      </c>
      <c r="D4038" s="116">
        <v>103.87</v>
      </c>
      <c r="E4038" s="116">
        <v>6.14</v>
      </c>
      <c r="F4038" s="116">
        <v>110.01</v>
      </c>
      <c r="G4038" s="100">
        <f t="shared" si="62"/>
        <v>9</v>
      </c>
    </row>
    <row r="4039" spans="1:7" x14ac:dyDescent="0.2">
      <c r="A4039" s="113" t="s">
        <v>7902</v>
      </c>
      <c r="B4039" s="114" t="s">
        <v>28517</v>
      </c>
      <c r="C4039" s="115" t="s">
        <v>97</v>
      </c>
      <c r="D4039" s="116">
        <v>167.04</v>
      </c>
      <c r="E4039" s="116">
        <v>6.14</v>
      </c>
      <c r="F4039" s="116">
        <v>173.18</v>
      </c>
      <c r="G4039" s="100">
        <f t="shared" si="62"/>
        <v>9</v>
      </c>
    </row>
    <row r="4040" spans="1:7" x14ac:dyDescent="0.2">
      <c r="A4040" s="113" t="s">
        <v>7903</v>
      </c>
      <c r="B4040" s="114" t="s">
        <v>7904</v>
      </c>
      <c r="C4040" s="115" t="s">
        <v>97</v>
      </c>
      <c r="D4040" s="116">
        <v>89.62</v>
      </c>
      <c r="E4040" s="116">
        <v>1.69</v>
      </c>
      <c r="F4040" s="116">
        <v>91.31</v>
      </c>
      <c r="G4040" s="100">
        <f t="shared" si="62"/>
        <v>9</v>
      </c>
    </row>
    <row r="4041" spans="1:7" x14ac:dyDescent="0.2">
      <c r="A4041" s="113" t="s">
        <v>7905</v>
      </c>
      <c r="B4041" s="114" t="s">
        <v>7906</v>
      </c>
      <c r="C4041" s="115" t="s">
        <v>97</v>
      </c>
      <c r="D4041" s="116">
        <v>92.5</v>
      </c>
      <c r="E4041" s="116">
        <v>1.69</v>
      </c>
      <c r="F4041" s="116">
        <v>94.19</v>
      </c>
      <c r="G4041" s="100">
        <f t="shared" si="62"/>
        <v>9</v>
      </c>
    </row>
    <row r="4042" spans="1:7" x14ac:dyDescent="0.2">
      <c r="A4042" s="113" t="s">
        <v>7907</v>
      </c>
      <c r="B4042" s="114" t="s">
        <v>28518</v>
      </c>
      <c r="C4042" s="115" t="s">
        <v>97</v>
      </c>
      <c r="D4042" s="116">
        <v>9.7799999999999994</v>
      </c>
      <c r="E4042" s="116">
        <v>3.37</v>
      </c>
      <c r="F4042" s="116">
        <v>13.15</v>
      </c>
      <c r="G4042" s="100">
        <f t="shared" ref="G4042:G4105" si="63">LEN(A4042)</f>
        <v>9</v>
      </c>
    </row>
    <row r="4043" spans="1:7" x14ac:dyDescent="0.2">
      <c r="A4043" s="113" t="s">
        <v>7908</v>
      </c>
      <c r="B4043" s="114" t="s">
        <v>28519</v>
      </c>
      <c r="C4043" s="115" t="s">
        <v>97</v>
      </c>
      <c r="D4043" s="116">
        <v>12.21</v>
      </c>
      <c r="E4043" s="116">
        <v>3.37</v>
      </c>
      <c r="F4043" s="116">
        <v>15.58</v>
      </c>
      <c r="G4043" s="100">
        <f t="shared" si="63"/>
        <v>9</v>
      </c>
    </row>
    <row r="4044" spans="1:7" x14ac:dyDescent="0.2">
      <c r="A4044" s="113" t="s">
        <v>7909</v>
      </c>
      <c r="B4044" s="114" t="s">
        <v>7910</v>
      </c>
      <c r="C4044" s="115" t="s">
        <v>97</v>
      </c>
      <c r="D4044" s="116">
        <v>18.45</v>
      </c>
      <c r="E4044" s="116">
        <v>15.69</v>
      </c>
      <c r="F4044" s="116">
        <v>34.14</v>
      </c>
      <c r="G4044" s="100">
        <f t="shared" si="63"/>
        <v>9</v>
      </c>
    </row>
    <row r="4045" spans="1:7" x14ac:dyDescent="0.2">
      <c r="A4045" s="113" t="s">
        <v>7911</v>
      </c>
      <c r="B4045" s="114" t="s">
        <v>7912</v>
      </c>
      <c r="C4045" s="115" t="s">
        <v>97</v>
      </c>
      <c r="D4045" s="116">
        <v>7.99</v>
      </c>
      <c r="E4045" s="116">
        <v>9.51</v>
      </c>
      <c r="F4045" s="116">
        <v>17.5</v>
      </c>
      <c r="G4045" s="100">
        <f t="shared" si="63"/>
        <v>9</v>
      </c>
    </row>
    <row r="4046" spans="1:7" x14ac:dyDescent="0.2">
      <c r="A4046" s="113" t="s">
        <v>7913</v>
      </c>
      <c r="B4046" s="114" t="s">
        <v>7914</v>
      </c>
      <c r="C4046" s="115" t="s">
        <v>97</v>
      </c>
      <c r="D4046" s="116">
        <v>13.11</v>
      </c>
      <c r="E4046" s="116">
        <v>9.51</v>
      </c>
      <c r="F4046" s="116">
        <v>22.62</v>
      </c>
      <c r="G4046" s="100">
        <f t="shared" si="63"/>
        <v>9</v>
      </c>
    </row>
    <row r="4047" spans="1:7" ht="30" x14ac:dyDescent="0.2">
      <c r="A4047" s="113" t="s">
        <v>7915</v>
      </c>
      <c r="B4047" s="114" t="s">
        <v>7916</v>
      </c>
      <c r="C4047" s="115" t="s">
        <v>97</v>
      </c>
      <c r="D4047" s="116">
        <v>12.93</v>
      </c>
      <c r="E4047" s="116">
        <v>9.51</v>
      </c>
      <c r="F4047" s="116">
        <v>22.44</v>
      </c>
      <c r="G4047" s="100">
        <f t="shared" si="63"/>
        <v>9</v>
      </c>
    </row>
    <row r="4048" spans="1:7" x14ac:dyDescent="0.2">
      <c r="A4048" s="113" t="s">
        <v>7917</v>
      </c>
      <c r="B4048" s="114" t="s">
        <v>7918</v>
      </c>
      <c r="C4048" s="115" t="s">
        <v>97</v>
      </c>
      <c r="D4048" s="116">
        <v>31.06</v>
      </c>
      <c r="E4048" s="116">
        <v>16.11</v>
      </c>
      <c r="F4048" s="116">
        <v>47.17</v>
      </c>
      <c r="G4048" s="100">
        <f t="shared" si="63"/>
        <v>9</v>
      </c>
    </row>
    <row r="4049" spans="1:7" x14ac:dyDescent="0.2">
      <c r="A4049" s="113" t="s">
        <v>7919</v>
      </c>
      <c r="B4049" s="114" t="s">
        <v>7920</v>
      </c>
      <c r="C4049" s="115" t="s">
        <v>97</v>
      </c>
      <c r="D4049" s="116">
        <v>11.03</v>
      </c>
      <c r="E4049" s="116">
        <v>8.2899999999999991</v>
      </c>
      <c r="F4049" s="116">
        <v>19.32</v>
      </c>
      <c r="G4049" s="100">
        <f t="shared" si="63"/>
        <v>9</v>
      </c>
    </row>
    <row r="4050" spans="1:7" x14ac:dyDescent="0.2">
      <c r="A4050" s="113" t="s">
        <v>7921</v>
      </c>
      <c r="B4050" s="114" t="s">
        <v>7922</v>
      </c>
      <c r="C4050" s="115" t="s">
        <v>97</v>
      </c>
      <c r="D4050" s="116">
        <v>150.13</v>
      </c>
      <c r="E4050" s="116">
        <v>29.17</v>
      </c>
      <c r="F4050" s="116">
        <v>179.3</v>
      </c>
      <c r="G4050" s="100">
        <f t="shared" si="63"/>
        <v>9</v>
      </c>
    </row>
    <row r="4051" spans="1:7" x14ac:dyDescent="0.2">
      <c r="A4051" s="113" t="s">
        <v>7923</v>
      </c>
      <c r="B4051" s="114" t="s">
        <v>7924</v>
      </c>
      <c r="C4051" s="115"/>
      <c r="D4051" s="116"/>
      <c r="E4051" s="116"/>
      <c r="F4051" s="116"/>
      <c r="G4051" s="100">
        <f t="shared" si="63"/>
        <v>2</v>
      </c>
    </row>
    <row r="4052" spans="1:7" x14ac:dyDescent="0.2">
      <c r="A4052" s="113" t="s">
        <v>7925</v>
      </c>
      <c r="B4052" s="114" t="s">
        <v>7926</v>
      </c>
      <c r="C4052" s="115"/>
      <c r="D4052" s="116"/>
      <c r="E4052" s="116"/>
      <c r="F4052" s="116"/>
      <c r="G4052" s="100">
        <f t="shared" si="63"/>
        <v>5</v>
      </c>
    </row>
    <row r="4053" spans="1:7" ht="30" x14ac:dyDescent="0.2">
      <c r="A4053" s="113" t="s">
        <v>28520</v>
      </c>
      <c r="B4053" s="114" t="s">
        <v>28521</v>
      </c>
      <c r="C4053" s="115" t="s">
        <v>149</v>
      </c>
      <c r="D4053" s="116">
        <v>292.48</v>
      </c>
      <c r="E4053" s="116">
        <v>2.48</v>
      </c>
      <c r="F4053" s="116">
        <v>294.95999999999998</v>
      </c>
      <c r="G4053" s="100">
        <f t="shared" si="63"/>
        <v>9</v>
      </c>
    </row>
    <row r="4054" spans="1:7" x14ac:dyDescent="0.2">
      <c r="A4054" s="113" t="s">
        <v>28522</v>
      </c>
      <c r="B4054" s="114" t="s">
        <v>28523</v>
      </c>
      <c r="C4054" s="115" t="s">
        <v>149</v>
      </c>
      <c r="D4054" s="116">
        <v>309.31</v>
      </c>
      <c r="E4054" s="116">
        <v>2.63</v>
      </c>
      <c r="F4054" s="116">
        <v>311.94</v>
      </c>
      <c r="G4054" s="100">
        <f t="shared" si="63"/>
        <v>9</v>
      </c>
    </row>
    <row r="4055" spans="1:7" x14ac:dyDescent="0.2">
      <c r="A4055" s="113" t="s">
        <v>28524</v>
      </c>
      <c r="B4055" s="114" t="s">
        <v>28525</v>
      </c>
      <c r="C4055" s="115" t="s">
        <v>149</v>
      </c>
      <c r="D4055" s="116">
        <v>311.39</v>
      </c>
      <c r="E4055" s="116">
        <v>2.65</v>
      </c>
      <c r="F4055" s="116">
        <v>314.04000000000002</v>
      </c>
      <c r="G4055" s="100">
        <f t="shared" si="63"/>
        <v>9</v>
      </c>
    </row>
    <row r="4056" spans="1:7" x14ac:dyDescent="0.2">
      <c r="A4056" s="113" t="s">
        <v>7927</v>
      </c>
      <c r="B4056" s="114" t="s">
        <v>7928</v>
      </c>
      <c r="C4056" s="115" t="s">
        <v>205</v>
      </c>
      <c r="D4056" s="116">
        <v>353.07</v>
      </c>
      <c r="E4056" s="116">
        <v>11.88</v>
      </c>
      <c r="F4056" s="116">
        <v>364.95</v>
      </c>
      <c r="G4056" s="100">
        <f t="shared" si="63"/>
        <v>9</v>
      </c>
    </row>
    <row r="4057" spans="1:7" x14ac:dyDescent="0.2">
      <c r="A4057" s="113" t="s">
        <v>7929</v>
      </c>
      <c r="B4057" s="114" t="s">
        <v>7930</v>
      </c>
      <c r="C4057" s="115"/>
      <c r="D4057" s="116"/>
      <c r="E4057" s="116"/>
      <c r="F4057" s="116"/>
      <c r="G4057" s="100">
        <f t="shared" si="63"/>
        <v>5</v>
      </c>
    </row>
    <row r="4058" spans="1:7" x14ac:dyDescent="0.2">
      <c r="A4058" s="113" t="s">
        <v>7931</v>
      </c>
      <c r="B4058" s="114" t="s">
        <v>7932</v>
      </c>
      <c r="C4058" s="115" t="s">
        <v>149</v>
      </c>
      <c r="D4058" s="116">
        <v>72.8</v>
      </c>
      <c r="E4058" s="116"/>
      <c r="F4058" s="116">
        <v>72.8</v>
      </c>
      <c r="G4058" s="100">
        <f t="shared" si="63"/>
        <v>9</v>
      </c>
    </row>
    <row r="4059" spans="1:7" x14ac:dyDescent="0.2">
      <c r="A4059" s="113" t="s">
        <v>7933</v>
      </c>
      <c r="B4059" s="114" t="s">
        <v>7934</v>
      </c>
      <c r="C4059" s="115" t="s">
        <v>149</v>
      </c>
      <c r="D4059" s="116">
        <v>35.74</v>
      </c>
      <c r="E4059" s="116"/>
      <c r="F4059" s="116">
        <v>35.74</v>
      </c>
      <c r="G4059" s="100">
        <f t="shared" si="63"/>
        <v>9</v>
      </c>
    </row>
    <row r="4060" spans="1:7" ht="30" x14ac:dyDescent="0.2">
      <c r="A4060" s="113" t="s">
        <v>7935</v>
      </c>
      <c r="B4060" s="114" t="s">
        <v>7936</v>
      </c>
      <c r="C4060" s="115" t="s">
        <v>149</v>
      </c>
      <c r="D4060" s="116">
        <v>183.28</v>
      </c>
      <c r="E4060" s="116"/>
      <c r="F4060" s="116">
        <v>183.28</v>
      </c>
      <c r="G4060" s="100">
        <f t="shared" si="63"/>
        <v>9</v>
      </c>
    </row>
    <row r="4061" spans="1:7" ht="30" x14ac:dyDescent="0.2">
      <c r="A4061" s="113" t="s">
        <v>7937</v>
      </c>
      <c r="B4061" s="114" t="s">
        <v>7938</v>
      </c>
      <c r="C4061" s="115" t="s">
        <v>149</v>
      </c>
      <c r="D4061" s="116">
        <v>229.1</v>
      </c>
      <c r="E4061" s="116"/>
      <c r="F4061" s="116">
        <v>229.1</v>
      </c>
      <c r="G4061" s="100">
        <f t="shared" si="63"/>
        <v>9</v>
      </c>
    </row>
    <row r="4062" spans="1:7" ht="30" x14ac:dyDescent="0.2">
      <c r="A4062" s="113" t="s">
        <v>7939</v>
      </c>
      <c r="B4062" s="114" t="s">
        <v>7940</v>
      </c>
      <c r="C4062" s="115" t="s">
        <v>149</v>
      </c>
      <c r="D4062" s="116">
        <v>76.91</v>
      </c>
      <c r="E4062" s="116"/>
      <c r="F4062" s="116">
        <v>76.91</v>
      </c>
      <c r="G4062" s="100">
        <f t="shared" si="63"/>
        <v>9</v>
      </c>
    </row>
    <row r="4063" spans="1:7" ht="30" x14ac:dyDescent="0.2">
      <c r="A4063" s="113" t="s">
        <v>7941</v>
      </c>
      <c r="B4063" s="114" t="s">
        <v>7942</v>
      </c>
      <c r="C4063" s="115" t="s">
        <v>149</v>
      </c>
      <c r="D4063" s="116">
        <v>112.4</v>
      </c>
      <c r="E4063" s="116"/>
      <c r="F4063" s="116">
        <v>112.4</v>
      </c>
      <c r="G4063" s="100">
        <f t="shared" si="63"/>
        <v>9</v>
      </c>
    </row>
    <row r="4064" spans="1:7" ht="30" x14ac:dyDescent="0.2">
      <c r="A4064" s="113" t="s">
        <v>7943</v>
      </c>
      <c r="B4064" s="114" t="s">
        <v>7944</v>
      </c>
      <c r="C4064" s="115" t="s">
        <v>149</v>
      </c>
      <c r="D4064" s="116">
        <v>130.19</v>
      </c>
      <c r="E4064" s="116"/>
      <c r="F4064" s="116">
        <v>130.19</v>
      </c>
      <c r="G4064" s="100">
        <f t="shared" si="63"/>
        <v>9</v>
      </c>
    </row>
    <row r="4065" spans="1:7" x14ac:dyDescent="0.2">
      <c r="A4065" s="113" t="s">
        <v>7945</v>
      </c>
      <c r="B4065" s="114" t="s">
        <v>7946</v>
      </c>
      <c r="C4065" s="115" t="s">
        <v>149</v>
      </c>
      <c r="D4065" s="116">
        <v>222.29</v>
      </c>
      <c r="E4065" s="116"/>
      <c r="F4065" s="116">
        <v>222.29</v>
      </c>
      <c r="G4065" s="100">
        <f t="shared" si="63"/>
        <v>9</v>
      </c>
    </row>
    <row r="4066" spans="1:7" x14ac:dyDescent="0.2">
      <c r="A4066" s="113" t="s">
        <v>7947</v>
      </c>
      <c r="B4066" s="114" t="s">
        <v>7948</v>
      </c>
      <c r="C4066" s="115" t="s">
        <v>149</v>
      </c>
      <c r="D4066" s="116">
        <v>215.51</v>
      </c>
      <c r="E4066" s="116"/>
      <c r="F4066" s="116">
        <v>215.51</v>
      </c>
      <c r="G4066" s="100">
        <f t="shared" si="63"/>
        <v>9</v>
      </c>
    </row>
    <row r="4067" spans="1:7" ht="30" x14ac:dyDescent="0.2">
      <c r="A4067" s="113" t="s">
        <v>7949</v>
      </c>
      <c r="B4067" s="114" t="s">
        <v>7950</v>
      </c>
      <c r="C4067" s="115" t="s">
        <v>149</v>
      </c>
      <c r="D4067" s="116">
        <v>37.26</v>
      </c>
      <c r="E4067" s="116"/>
      <c r="F4067" s="116">
        <v>37.26</v>
      </c>
      <c r="G4067" s="100">
        <f t="shared" si="63"/>
        <v>9</v>
      </c>
    </row>
    <row r="4068" spans="1:7" x14ac:dyDescent="0.2">
      <c r="A4068" s="113" t="s">
        <v>7951</v>
      </c>
      <c r="B4068" s="114" t="s">
        <v>7952</v>
      </c>
      <c r="C4068" s="115"/>
      <c r="D4068" s="116"/>
      <c r="E4068" s="116"/>
      <c r="F4068" s="116"/>
      <c r="G4068" s="100">
        <f t="shared" si="63"/>
        <v>5</v>
      </c>
    </row>
    <row r="4069" spans="1:7" ht="30" x14ac:dyDescent="0.2">
      <c r="A4069" s="113" t="s">
        <v>7953</v>
      </c>
      <c r="B4069" s="114" t="s">
        <v>7954</v>
      </c>
      <c r="C4069" s="115" t="s">
        <v>149</v>
      </c>
      <c r="D4069" s="116">
        <v>934.91</v>
      </c>
      <c r="E4069" s="116">
        <v>21.46</v>
      </c>
      <c r="F4069" s="116">
        <v>956.37</v>
      </c>
      <c r="G4069" s="100">
        <f t="shared" si="63"/>
        <v>9</v>
      </c>
    </row>
    <row r="4070" spans="1:7" ht="30" x14ac:dyDescent="0.2">
      <c r="A4070" s="113" t="s">
        <v>7955</v>
      </c>
      <c r="B4070" s="114" t="s">
        <v>7956</v>
      </c>
      <c r="C4070" s="115" t="s">
        <v>149</v>
      </c>
      <c r="D4070" s="116">
        <v>985.97</v>
      </c>
      <c r="E4070" s="116">
        <v>21.46</v>
      </c>
      <c r="F4070" s="116">
        <v>1007.43</v>
      </c>
      <c r="G4070" s="100">
        <f t="shared" si="63"/>
        <v>9</v>
      </c>
    </row>
    <row r="4071" spans="1:7" ht="30" x14ac:dyDescent="0.2">
      <c r="A4071" s="113" t="s">
        <v>7957</v>
      </c>
      <c r="B4071" s="114" t="s">
        <v>7958</v>
      </c>
      <c r="C4071" s="115" t="s">
        <v>149</v>
      </c>
      <c r="D4071" s="116">
        <v>1143.32</v>
      </c>
      <c r="E4071" s="116">
        <v>21.46</v>
      </c>
      <c r="F4071" s="116">
        <v>1164.78</v>
      </c>
      <c r="G4071" s="100">
        <f t="shared" si="63"/>
        <v>9</v>
      </c>
    </row>
    <row r="4072" spans="1:7" ht="30" x14ac:dyDescent="0.2">
      <c r="A4072" s="113" t="s">
        <v>7959</v>
      </c>
      <c r="B4072" s="114" t="s">
        <v>7960</v>
      </c>
      <c r="C4072" s="115" t="s">
        <v>149</v>
      </c>
      <c r="D4072" s="116">
        <v>1206.78</v>
      </c>
      <c r="E4072" s="116">
        <v>21.46</v>
      </c>
      <c r="F4072" s="116">
        <v>1228.24</v>
      </c>
      <c r="G4072" s="100">
        <f t="shared" si="63"/>
        <v>9</v>
      </c>
    </row>
    <row r="4073" spans="1:7" ht="30" x14ac:dyDescent="0.2">
      <c r="A4073" s="113" t="s">
        <v>7961</v>
      </c>
      <c r="B4073" s="114" t="s">
        <v>7962</v>
      </c>
      <c r="C4073" s="115" t="s">
        <v>149</v>
      </c>
      <c r="D4073" s="116">
        <v>1451.13</v>
      </c>
      <c r="E4073" s="116">
        <v>21.46</v>
      </c>
      <c r="F4073" s="116">
        <v>1472.59</v>
      </c>
      <c r="G4073" s="100">
        <f t="shared" si="63"/>
        <v>9</v>
      </c>
    </row>
    <row r="4074" spans="1:7" ht="30" x14ac:dyDescent="0.2">
      <c r="A4074" s="113" t="s">
        <v>7963</v>
      </c>
      <c r="B4074" s="114" t="s">
        <v>7964</v>
      </c>
      <c r="C4074" s="115" t="s">
        <v>149</v>
      </c>
      <c r="D4074" s="116">
        <v>917.28</v>
      </c>
      <c r="E4074" s="116">
        <v>32.19</v>
      </c>
      <c r="F4074" s="116">
        <v>949.47</v>
      </c>
      <c r="G4074" s="100">
        <f t="shared" si="63"/>
        <v>9</v>
      </c>
    </row>
    <row r="4075" spans="1:7" ht="30" x14ac:dyDescent="0.2">
      <c r="A4075" s="113" t="s">
        <v>7965</v>
      </c>
      <c r="B4075" s="114" t="s">
        <v>7966</v>
      </c>
      <c r="C4075" s="115" t="s">
        <v>149</v>
      </c>
      <c r="D4075" s="116">
        <v>988.47</v>
      </c>
      <c r="E4075" s="116">
        <v>32.19</v>
      </c>
      <c r="F4075" s="116">
        <v>1020.66</v>
      </c>
      <c r="G4075" s="100">
        <f t="shared" si="63"/>
        <v>9</v>
      </c>
    </row>
    <row r="4076" spans="1:7" ht="30" x14ac:dyDescent="0.2">
      <c r="A4076" s="113" t="s">
        <v>7967</v>
      </c>
      <c r="B4076" s="114" t="s">
        <v>7968</v>
      </c>
      <c r="C4076" s="115" t="s">
        <v>149</v>
      </c>
      <c r="D4076" s="116">
        <v>1189.73</v>
      </c>
      <c r="E4076" s="116">
        <v>32.19</v>
      </c>
      <c r="F4076" s="116">
        <v>1221.92</v>
      </c>
      <c r="G4076" s="100">
        <f t="shared" si="63"/>
        <v>9</v>
      </c>
    </row>
    <row r="4077" spans="1:7" x14ac:dyDescent="0.2">
      <c r="A4077" s="113" t="s">
        <v>7969</v>
      </c>
      <c r="B4077" s="114" t="s">
        <v>7970</v>
      </c>
      <c r="C4077" s="115"/>
      <c r="D4077" s="116"/>
      <c r="E4077" s="116"/>
      <c r="F4077" s="116"/>
      <c r="G4077" s="100">
        <f t="shared" si="63"/>
        <v>5</v>
      </c>
    </row>
    <row r="4078" spans="1:7" x14ac:dyDescent="0.2">
      <c r="A4078" s="113" t="s">
        <v>7971</v>
      </c>
      <c r="B4078" s="114" t="s">
        <v>28526</v>
      </c>
      <c r="C4078" s="115" t="s">
        <v>97</v>
      </c>
      <c r="D4078" s="116">
        <v>1201.48</v>
      </c>
      <c r="E4078" s="116">
        <v>93.71</v>
      </c>
      <c r="F4078" s="116">
        <v>1295.19</v>
      </c>
      <c r="G4078" s="100">
        <f t="shared" si="63"/>
        <v>9</v>
      </c>
    </row>
    <row r="4079" spans="1:7" x14ac:dyDescent="0.2">
      <c r="A4079" s="113" t="s">
        <v>7972</v>
      </c>
      <c r="B4079" s="114" t="s">
        <v>7973</v>
      </c>
      <c r="C4079" s="115" t="s">
        <v>97</v>
      </c>
      <c r="D4079" s="116">
        <v>2823.33</v>
      </c>
      <c r="E4079" s="116">
        <v>93.71</v>
      </c>
      <c r="F4079" s="116">
        <v>2917.04</v>
      </c>
      <c r="G4079" s="100">
        <f t="shared" si="63"/>
        <v>9</v>
      </c>
    </row>
    <row r="4080" spans="1:7" x14ac:dyDescent="0.2">
      <c r="A4080" s="113" t="s">
        <v>7974</v>
      </c>
      <c r="B4080" s="114" t="s">
        <v>7975</v>
      </c>
      <c r="C4080" s="115" t="s">
        <v>97</v>
      </c>
      <c r="D4080" s="116">
        <v>4244.92</v>
      </c>
      <c r="E4080" s="116">
        <v>160.28</v>
      </c>
      <c r="F4080" s="116">
        <v>4405.2</v>
      </c>
      <c r="G4080" s="100">
        <f t="shared" si="63"/>
        <v>9</v>
      </c>
    </row>
    <row r="4081" spans="1:7" ht="30" x14ac:dyDescent="0.2">
      <c r="A4081" s="113" t="s">
        <v>7976</v>
      </c>
      <c r="B4081" s="114" t="s">
        <v>7977</v>
      </c>
      <c r="C4081" s="115" t="s">
        <v>97</v>
      </c>
      <c r="D4081" s="116">
        <v>3533.03</v>
      </c>
      <c r="E4081" s="116">
        <v>93.71</v>
      </c>
      <c r="F4081" s="116">
        <v>3626.74</v>
      </c>
      <c r="G4081" s="100">
        <f t="shared" si="63"/>
        <v>9</v>
      </c>
    </row>
    <row r="4082" spans="1:7" x14ac:dyDescent="0.2">
      <c r="A4082" s="113" t="s">
        <v>7978</v>
      </c>
      <c r="B4082" s="114" t="s">
        <v>7979</v>
      </c>
      <c r="C4082" s="115" t="s">
        <v>97</v>
      </c>
      <c r="D4082" s="116">
        <v>2153.52</v>
      </c>
      <c r="E4082" s="116">
        <v>58.34</v>
      </c>
      <c r="F4082" s="116">
        <v>2211.86</v>
      </c>
      <c r="G4082" s="100">
        <f t="shared" si="63"/>
        <v>9</v>
      </c>
    </row>
    <row r="4083" spans="1:7" x14ac:dyDescent="0.2">
      <c r="A4083" s="113" t="s">
        <v>7980</v>
      </c>
      <c r="B4083" s="114" t="s">
        <v>28527</v>
      </c>
      <c r="C4083" s="115" t="s">
        <v>97</v>
      </c>
      <c r="D4083" s="116">
        <v>2009.22</v>
      </c>
      <c r="E4083" s="116">
        <v>93.71</v>
      </c>
      <c r="F4083" s="116">
        <v>2102.9299999999998</v>
      </c>
      <c r="G4083" s="100">
        <f t="shared" si="63"/>
        <v>9</v>
      </c>
    </row>
    <row r="4084" spans="1:7" x14ac:dyDescent="0.2">
      <c r="A4084" s="113" t="s">
        <v>7981</v>
      </c>
      <c r="B4084" s="114" t="s">
        <v>7982</v>
      </c>
      <c r="C4084" s="115" t="s">
        <v>97</v>
      </c>
      <c r="D4084" s="116">
        <v>2573.0100000000002</v>
      </c>
      <c r="E4084" s="116">
        <v>93.71</v>
      </c>
      <c r="F4084" s="116">
        <v>2666.72</v>
      </c>
      <c r="G4084" s="100">
        <f t="shared" si="63"/>
        <v>9</v>
      </c>
    </row>
    <row r="4085" spans="1:7" x14ac:dyDescent="0.2">
      <c r="A4085" s="113" t="s">
        <v>7983</v>
      </c>
      <c r="B4085" s="114" t="s">
        <v>7984</v>
      </c>
      <c r="C4085" s="115"/>
      <c r="D4085" s="116"/>
      <c r="E4085" s="116"/>
      <c r="F4085" s="116"/>
      <c r="G4085" s="100">
        <f t="shared" si="63"/>
        <v>5</v>
      </c>
    </row>
    <row r="4086" spans="1:7" x14ac:dyDescent="0.2">
      <c r="A4086" s="113" t="s">
        <v>7985</v>
      </c>
      <c r="B4086" s="114" t="s">
        <v>7986</v>
      </c>
      <c r="C4086" s="115" t="s">
        <v>97</v>
      </c>
      <c r="D4086" s="116">
        <v>361.28</v>
      </c>
      <c r="E4086" s="116">
        <v>19.73</v>
      </c>
      <c r="F4086" s="116">
        <v>381.01</v>
      </c>
      <c r="G4086" s="100">
        <f t="shared" si="63"/>
        <v>9</v>
      </c>
    </row>
    <row r="4087" spans="1:7" x14ac:dyDescent="0.2">
      <c r="A4087" s="113" t="s">
        <v>7987</v>
      </c>
      <c r="B4087" s="114" t="s">
        <v>7988</v>
      </c>
      <c r="C4087" s="115" t="s">
        <v>97</v>
      </c>
      <c r="D4087" s="116">
        <v>3528.58</v>
      </c>
      <c r="E4087" s="116">
        <v>43.85</v>
      </c>
      <c r="F4087" s="116">
        <v>3572.43</v>
      </c>
      <c r="G4087" s="100">
        <f t="shared" si="63"/>
        <v>9</v>
      </c>
    </row>
    <row r="4088" spans="1:7" x14ac:dyDescent="0.2">
      <c r="A4088" s="113" t="s">
        <v>7989</v>
      </c>
      <c r="B4088" s="114" t="s">
        <v>7990</v>
      </c>
      <c r="C4088" s="115" t="s">
        <v>97</v>
      </c>
      <c r="D4088" s="116">
        <v>1420.79</v>
      </c>
      <c r="E4088" s="116">
        <v>29.17</v>
      </c>
      <c r="F4088" s="116">
        <v>1449.96</v>
      </c>
      <c r="G4088" s="100">
        <f t="shared" si="63"/>
        <v>9</v>
      </c>
    </row>
    <row r="4089" spans="1:7" x14ac:dyDescent="0.2">
      <c r="A4089" s="113" t="s">
        <v>7991</v>
      </c>
      <c r="B4089" s="114" t="s">
        <v>7992</v>
      </c>
      <c r="C4089" s="115" t="s">
        <v>97</v>
      </c>
      <c r="D4089" s="116">
        <v>2065.5</v>
      </c>
      <c r="E4089" s="116">
        <v>499.05</v>
      </c>
      <c r="F4089" s="116">
        <v>2564.5500000000002</v>
      </c>
      <c r="G4089" s="100">
        <f t="shared" si="63"/>
        <v>9</v>
      </c>
    </row>
    <row r="4090" spans="1:7" ht="30" x14ac:dyDescent="0.2">
      <c r="A4090" s="113" t="s">
        <v>7993</v>
      </c>
      <c r="B4090" s="114" t="s">
        <v>7994</v>
      </c>
      <c r="C4090" s="115" t="s">
        <v>97</v>
      </c>
      <c r="D4090" s="116">
        <v>6748.99</v>
      </c>
      <c r="E4090" s="116">
        <v>581.99</v>
      </c>
      <c r="F4090" s="116">
        <v>7330.98</v>
      </c>
      <c r="G4090" s="100">
        <f t="shared" si="63"/>
        <v>9</v>
      </c>
    </row>
    <row r="4091" spans="1:7" x14ac:dyDescent="0.2">
      <c r="A4091" s="113" t="s">
        <v>7995</v>
      </c>
      <c r="B4091" s="114" t="s">
        <v>7996</v>
      </c>
      <c r="C4091" s="115"/>
      <c r="D4091" s="116"/>
      <c r="E4091" s="116"/>
      <c r="F4091" s="116"/>
      <c r="G4091" s="100">
        <f t="shared" si="63"/>
        <v>5</v>
      </c>
    </row>
    <row r="4092" spans="1:7" x14ac:dyDescent="0.2">
      <c r="A4092" s="113" t="s">
        <v>7997</v>
      </c>
      <c r="B4092" s="114" t="s">
        <v>7998</v>
      </c>
      <c r="C4092" s="115" t="s">
        <v>97</v>
      </c>
      <c r="D4092" s="116">
        <v>82.52</v>
      </c>
      <c r="E4092" s="116">
        <v>9.5</v>
      </c>
      <c r="F4092" s="116">
        <v>92.02</v>
      </c>
      <c r="G4092" s="100">
        <f t="shared" si="63"/>
        <v>9</v>
      </c>
    </row>
    <row r="4093" spans="1:7" x14ac:dyDescent="0.2">
      <c r="A4093" s="113" t="s">
        <v>7999</v>
      </c>
      <c r="B4093" s="114" t="s">
        <v>8000</v>
      </c>
      <c r="C4093" s="115" t="s">
        <v>97</v>
      </c>
      <c r="D4093" s="116">
        <v>23.75</v>
      </c>
      <c r="E4093" s="116">
        <v>7.13</v>
      </c>
      <c r="F4093" s="116">
        <v>30.88</v>
      </c>
      <c r="G4093" s="100">
        <f t="shared" si="63"/>
        <v>9</v>
      </c>
    </row>
    <row r="4094" spans="1:7" x14ac:dyDescent="0.2">
      <c r="A4094" s="113" t="s">
        <v>8001</v>
      </c>
      <c r="B4094" s="114" t="s">
        <v>8002</v>
      </c>
      <c r="C4094" s="115" t="s">
        <v>97</v>
      </c>
      <c r="D4094" s="116">
        <v>13.19</v>
      </c>
      <c r="E4094" s="116">
        <v>7.13</v>
      </c>
      <c r="F4094" s="116">
        <v>20.32</v>
      </c>
      <c r="G4094" s="100">
        <f t="shared" si="63"/>
        <v>9</v>
      </c>
    </row>
    <row r="4095" spans="1:7" x14ac:dyDescent="0.2">
      <c r="A4095" s="113" t="s">
        <v>8003</v>
      </c>
      <c r="B4095" s="114" t="s">
        <v>8004</v>
      </c>
      <c r="C4095" s="115" t="s">
        <v>97</v>
      </c>
      <c r="D4095" s="116">
        <v>11.49</v>
      </c>
      <c r="E4095" s="116">
        <v>7.13</v>
      </c>
      <c r="F4095" s="116">
        <v>18.62</v>
      </c>
      <c r="G4095" s="100">
        <f t="shared" si="63"/>
        <v>9</v>
      </c>
    </row>
    <row r="4096" spans="1:7" x14ac:dyDescent="0.2">
      <c r="A4096" s="113" t="s">
        <v>8005</v>
      </c>
      <c r="B4096" s="114" t="s">
        <v>8006</v>
      </c>
      <c r="C4096" s="115" t="s">
        <v>97</v>
      </c>
      <c r="D4096" s="116">
        <v>17.47</v>
      </c>
      <c r="E4096" s="116">
        <v>7.13</v>
      </c>
      <c r="F4096" s="116">
        <v>24.6</v>
      </c>
      <c r="G4096" s="100">
        <f t="shared" si="63"/>
        <v>9</v>
      </c>
    </row>
    <row r="4097" spans="1:7" x14ac:dyDescent="0.2">
      <c r="A4097" s="113" t="s">
        <v>8007</v>
      </c>
      <c r="B4097" s="114" t="s">
        <v>8008</v>
      </c>
      <c r="C4097" s="115" t="s">
        <v>97</v>
      </c>
      <c r="D4097" s="116">
        <v>13.72</v>
      </c>
      <c r="E4097" s="116">
        <v>7.13</v>
      </c>
      <c r="F4097" s="116">
        <v>20.85</v>
      </c>
      <c r="G4097" s="100">
        <f t="shared" si="63"/>
        <v>9</v>
      </c>
    </row>
    <row r="4098" spans="1:7" x14ac:dyDescent="0.2">
      <c r="A4098" s="113" t="s">
        <v>8009</v>
      </c>
      <c r="B4098" s="114" t="s">
        <v>8010</v>
      </c>
      <c r="C4098" s="115" t="s">
        <v>97</v>
      </c>
      <c r="D4098" s="116">
        <v>36.65</v>
      </c>
      <c r="E4098" s="116">
        <v>7.97</v>
      </c>
      <c r="F4098" s="116">
        <v>44.62</v>
      </c>
      <c r="G4098" s="100">
        <f t="shared" si="63"/>
        <v>9</v>
      </c>
    </row>
    <row r="4099" spans="1:7" x14ac:dyDescent="0.2">
      <c r="A4099" s="113" t="s">
        <v>8011</v>
      </c>
      <c r="B4099" s="114" t="s">
        <v>8012</v>
      </c>
      <c r="C4099" s="115" t="s">
        <v>97</v>
      </c>
      <c r="D4099" s="116">
        <v>32.79</v>
      </c>
      <c r="E4099" s="116">
        <v>7.97</v>
      </c>
      <c r="F4099" s="116">
        <v>40.76</v>
      </c>
      <c r="G4099" s="100">
        <f t="shared" si="63"/>
        <v>9</v>
      </c>
    </row>
    <row r="4100" spans="1:7" x14ac:dyDescent="0.2">
      <c r="A4100" s="113" t="s">
        <v>8013</v>
      </c>
      <c r="B4100" s="114" t="s">
        <v>8014</v>
      </c>
      <c r="C4100" s="115"/>
      <c r="D4100" s="116"/>
      <c r="E4100" s="116"/>
      <c r="F4100" s="116"/>
      <c r="G4100" s="100">
        <f t="shared" si="63"/>
        <v>2</v>
      </c>
    </row>
    <row r="4101" spans="1:7" x14ac:dyDescent="0.2">
      <c r="A4101" s="113" t="s">
        <v>8015</v>
      </c>
      <c r="B4101" s="114" t="s">
        <v>8016</v>
      </c>
      <c r="C4101" s="115"/>
      <c r="D4101" s="116"/>
      <c r="E4101" s="116"/>
      <c r="F4101" s="116"/>
      <c r="G4101" s="100">
        <f t="shared" si="63"/>
        <v>5</v>
      </c>
    </row>
    <row r="4102" spans="1:7" x14ac:dyDescent="0.2">
      <c r="A4102" s="113" t="s">
        <v>8017</v>
      </c>
      <c r="B4102" s="114" t="s">
        <v>8018</v>
      </c>
      <c r="C4102" s="115" t="s">
        <v>149</v>
      </c>
      <c r="D4102" s="116">
        <v>10256.719999999999</v>
      </c>
      <c r="E4102" s="116">
        <v>74.8</v>
      </c>
      <c r="F4102" s="116">
        <v>10331.52</v>
      </c>
      <c r="G4102" s="100">
        <f t="shared" si="63"/>
        <v>9</v>
      </c>
    </row>
    <row r="4103" spans="1:7" x14ac:dyDescent="0.2">
      <c r="A4103" s="113" t="s">
        <v>8019</v>
      </c>
      <c r="B4103" s="114" t="s">
        <v>8020</v>
      </c>
      <c r="C4103" s="115" t="s">
        <v>149</v>
      </c>
      <c r="D4103" s="116">
        <v>351.76</v>
      </c>
      <c r="E4103" s="116">
        <v>74.8</v>
      </c>
      <c r="F4103" s="116">
        <v>426.56</v>
      </c>
      <c r="G4103" s="100">
        <f t="shared" si="63"/>
        <v>9</v>
      </c>
    </row>
    <row r="4104" spans="1:7" x14ac:dyDescent="0.2">
      <c r="A4104" s="113" t="s">
        <v>8021</v>
      </c>
      <c r="B4104" s="114" t="s">
        <v>8022</v>
      </c>
      <c r="C4104" s="115" t="s">
        <v>149</v>
      </c>
      <c r="D4104" s="116">
        <v>3287.37</v>
      </c>
      <c r="E4104" s="116">
        <v>74.8</v>
      </c>
      <c r="F4104" s="116">
        <v>3362.17</v>
      </c>
      <c r="G4104" s="100">
        <f t="shared" si="63"/>
        <v>9</v>
      </c>
    </row>
    <row r="4105" spans="1:7" ht="45" x14ac:dyDescent="0.2">
      <c r="A4105" s="113" t="s">
        <v>8023</v>
      </c>
      <c r="B4105" s="114" t="s">
        <v>8024</v>
      </c>
      <c r="C4105" s="115" t="s">
        <v>97</v>
      </c>
      <c r="D4105" s="116">
        <v>9.9499999999999993</v>
      </c>
      <c r="E4105" s="116">
        <v>5.42</v>
      </c>
      <c r="F4105" s="116">
        <v>15.37</v>
      </c>
      <c r="G4105" s="100">
        <f t="shared" si="63"/>
        <v>9</v>
      </c>
    </row>
    <row r="4106" spans="1:7" ht="30" x14ac:dyDescent="0.2">
      <c r="A4106" s="113" t="s">
        <v>8025</v>
      </c>
      <c r="B4106" s="114" t="s">
        <v>8026</v>
      </c>
      <c r="C4106" s="115" t="s">
        <v>97</v>
      </c>
      <c r="D4106" s="116">
        <v>6.48</v>
      </c>
      <c r="E4106" s="116">
        <v>5.42</v>
      </c>
      <c r="F4106" s="116">
        <v>11.9</v>
      </c>
      <c r="G4106" s="100">
        <f t="shared" ref="G4106:G4121" si="64">LEN(A4106)</f>
        <v>9</v>
      </c>
    </row>
    <row r="4107" spans="1:7" ht="30" x14ac:dyDescent="0.2">
      <c r="A4107" s="113" t="s">
        <v>8027</v>
      </c>
      <c r="B4107" s="114" t="s">
        <v>8028</v>
      </c>
      <c r="C4107" s="115" t="s">
        <v>97</v>
      </c>
      <c r="D4107" s="116">
        <v>6.05</v>
      </c>
      <c r="E4107" s="116">
        <v>5.42</v>
      </c>
      <c r="F4107" s="116">
        <v>11.47</v>
      </c>
      <c r="G4107" s="100">
        <f t="shared" si="64"/>
        <v>9</v>
      </c>
    </row>
    <row r="4108" spans="1:7" ht="30" x14ac:dyDescent="0.2">
      <c r="A4108" s="113" t="s">
        <v>8029</v>
      </c>
      <c r="B4108" s="114" t="s">
        <v>8030</v>
      </c>
      <c r="C4108" s="115" t="s">
        <v>97</v>
      </c>
      <c r="D4108" s="116">
        <v>5.87</v>
      </c>
      <c r="E4108" s="116">
        <v>5.42</v>
      </c>
      <c r="F4108" s="116">
        <v>11.29</v>
      </c>
      <c r="G4108" s="100">
        <f t="shared" si="64"/>
        <v>9</v>
      </c>
    </row>
    <row r="4109" spans="1:7" x14ac:dyDescent="0.2">
      <c r="A4109" s="113" t="s">
        <v>8031</v>
      </c>
      <c r="B4109" s="114" t="s">
        <v>8032</v>
      </c>
      <c r="C4109" s="115" t="s">
        <v>97</v>
      </c>
      <c r="D4109" s="116">
        <v>11.36</v>
      </c>
      <c r="E4109" s="116">
        <v>5.42</v>
      </c>
      <c r="F4109" s="116">
        <v>16.78</v>
      </c>
      <c r="G4109" s="100">
        <f t="shared" si="64"/>
        <v>9</v>
      </c>
    </row>
    <row r="4110" spans="1:7" x14ac:dyDescent="0.2">
      <c r="A4110" s="113" t="s">
        <v>8033</v>
      </c>
      <c r="B4110" s="114" t="s">
        <v>8034</v>
      </c>
      <c r="C4110" s="115" t="s">
        <v>97</v>
      </c>
      <c r="D4110" s="116">
        <v>5.64</v>
      </c>
      <c r="E4110" s="116">
        <v>5.42</v>
      </c>
      <c r="F4110" s="116">
        <v>11.06</v>
      </c>
      <c r="G4110" s="100">
        <f t="shared" si="64"/>
        <v>9</v>
      </c>
    </row>
    <row r="4111" spans="1:7" x14ac:dyDescent="0.2">
      <c r="A4111" s="113" t="s">
        <v>8035</v>
      </c>
      <c r="B4111" s="114" t="s">
        <v>8036</v>
      </c>
      <c r="C4111" s="115" t="s">
        <v>97</v>
      </c>
      <c r="D4111" s="116">
        <v>531.6</v>
      </c>
      <c r="E4111" s="116">
        <v>3.08</v>
      </c>
      <c r="F4111" s="116">
        <v>534.67999999999995</v>
      </c>
      <c r="G4111" s="100">
        <f t="shared" si="64"/>
        <v>9</v>
      </c>
    </row>
    <row r="4112" spans="1:7" x14ac:dyDescent="0.2">
      <c r="A4112" s="113" t="s">
        <v>8037</v>
      </c>
      <c r="B4112" s="114" t="s">
        <v>8038</v>
      </c>
      <c r="C4112" s="115"/>
      <c r="D4112" s="116"/>
      <c r="E4112" s="116"/>
      <c r="F4112" s="116"/>
      <c r="G4112" s="100">
        <f t="shared" si="64"/>
        <v>5</v>
      </c>
    </row>
    <row r="4113" spans="1:7" x14ac:dyDescent="0.2">
      <c r="A4113" s="113" t="s">
        <v>8039</v>
      </c>
      <c r="B4113" s="114" t="s">
        <v>8040</v>
      </c>
      <c r="C4113" s="115" t="s">
        <v>97</v>
      </c>
      <c r="D4113" s="116">
        <v>9.9</v>
      </c>
      <c r="E4113" s="116">
        <v>47.3</v>
      </c>
      <c r="F4113" s="116">
        <v>57.2</v>
      </c>
      <c r="G4113" s="100">
        <f t="shared" si="64"/>
        <v>9</v>
      </c>
    </row>
    <row r="4114" spans="1:7" x14ac:dyDescent="0.2">
      <c r="A4114" s="113" t="s">
        <v>8041</v>
      </c>
      <c r="B4114" s="114" t="s">
        <v>8042</v>
      </c>
      <c r="C4114" s="115"/>
      <c r="D4114" s="116"/>
      <c r="E4114" s="116"/>
      <c r="F4114" s="116"/>
      <c r="G4114" s="100">
        <f t="shared" si="64"/>
        <v>5</v>
      </c>
    </row>
    <row r="4115" spans="1:7" ht="30" x14ac:dyDescent="0.2">
      <c r="A4115" s="113" t="s">
        <v>8043</v>
      </c>
      <c r="B4115" s="114" t="s">
        <v>8044</v>
      </c>
      <c r="C4115" s="115" t="s">
        <v>97</v>
      </c>
      <c r="D4115" s="116">
        <v>97.25</v>
      </c>
      <c r="E4115" s="116">
        <v>6.36</v>
      </c>
      <c r="F4115" s="116">
        <v>103.61</v>
      </c>
      <c r="G4115" s="100">
        <f t="shared" si="64"/>
        <v>9</v>
      </c>
    </row>
    <row r="4116" spans="1:7" ht="30" x14ac:dyDescent="0.2">
      <c r="A4116" s="113" t="s">
        <v>8045</v>
      </c>
      <c r="B4116" s="114" t="s">
        <v>8046</v>
      </c>
      <c r="C4116" s="115" t="s">
        <v>97</v>
      </c>
      <c r="D4116" s="116">
        <v>39</v>
      </c>
      <c r="E4116" s="116">
        <v>1.31</v>
      </c>
      <c r="F4116" s="116">
        <v>40.31</v>
      </c>
      <c r="G4116" s="100">
        <f t="shared" si="64"/>
        <v>9</v>
      </c>
    </row>
    <row r="4117" spans="1:7" x14ac:dyDescent="0.2">
      <c r="A4117" s="113" t="s">
        <v>8047</v>
      </c>
      <c r="B4117" s="114" t="s">
        <v>8048</v>
      </c>
      <c r="C4117" s="115" t="s">
        <v>149</v>
      </c>
      <c r="D4117" s="116">
        <v>64.260000000000005</v>
      </c>
      <c r="E4117" s="116"/>
      <c r="F4117" s="116">
        <v>64.260000000000005</v>
      </c>
      <c r="G4117" s="100">
        <f t="shared" si="64"/>
        <v>9</v>
      </c>
    </row>
    <row r="4118" spans="1:7" x14ac:dyDescent="0.2">
      <c r="A4118" s="113" t="s">
        <v>8049</v>
      </c>
      <c r="B4118" s="114" t="s">
        <v>8050</v>
      </c>
      <c r="C4118" s="115" t="s">
        <v>643</v>
      </c>
      <c r="D4118" s="116">
        <v>26.01</v>
      </c>
      <c r="E4118" s="116"/>
      <c r="F4118" s="116">
        <v>26.01</v>
      </c>
      <c r="G4118" s="100">
        <f t="shared" si="64"/>
        <v>9</v>
      </c>
    </row>
    <row r="4119" spans="1:7" x14ac:dyDescent="0.2">
      <c r="A4119" s="113" t="s">
        <v>8051</v>
      </c>
      <c r="B4119" s="114" t="s">
        <v>8052</v>
      </c>
      <c r="C4119" s="115"/>
      <c r="D4119" s="116"/>
      <c r="E4119" s="116"/>
      <c r="F4119" s="116"/>
      <c r="G4119" s="100">
        <f t="shared" si="64"/>
        <v>2</v>
      </c>
    </row>
    <row r="4120" spans="1:7" x14ac:dyDescent="0.2">
      <c r="A4120" s="113" t="s">
        <v>8053</v>
      </c>
      <c r="B4120" s="114" t="s">
        <v>8054</v>
      </c>
      <c r="C4120" s="115"/>
      <c r="D4120" s="116"/>
      <c r="E4120" s="116"/>
      <c r="F4120" s="116"/>
      <c r="G4120" s="100">
        <f t="shared" si="64"/>
        <v>5</v>
      </c>
    </row>
    <row r="4121" spans="1:7" x14ac:dyDescent="0.2">
      <c r="A4121" s="113" t="s">
        <v>8055</v>
      </c>
      <c r="B4121" s="114" t="s">
        <v>8056</v>
      </c>
      <c r="C4121" s="115" t="s">
        <v>97</v>
      </c>
      <c r="D4121" s="116">
        <v>687.03</v>
      </c>
      <c r="E4121" s="116"/>
      <c r="F4121" s="116">
        <v>687.03</v>
      </c>
      <c r="G4121" s="100">
        <f t="shared" si="64"/>
        <v>9</v>
      </c>
    </row>
  </sheetData>
  <sheetProtection algorithmName="SHA-512" hashValue="FKfqybxIHdj5Lcj/5GaJQtG3ni/CssGIWq+owK5HERe51ZSNbLIfJwXDDjDaLyVh9aF0w9hH0u/DMGYXLM5Rfg==" saltValue="bsnOtjbuwro+vu7Id7QJhw==" spinCount="100000" sheet="1" objects="1" scenarios="1"/>
  <mergeCells count="4">
    <mergeCell ref="B1:F1"/>
    <mergeCell ref="A2:F2"/>
    <mergeCell ref="A3:F3"/>
    <mergeCell ref="A4:F4"/>
  </mergeCells>
  <conditionalFormatting sqref="A9:A4121">
    <cfRule type="expression" dxfId="27" priority="6" stopIfTrue="1">
      <formula>G9&lt;6</formula>
    </cfRule>
  </conditionalFormatting>
  <conditionalFormatting sqref="B9:B4121">
    <cfRule type="expression" dxfId="26" priority="5" stopIfTrue="1">
      <formula>G9&lt;6</formula>
    </cfRule>
  </conditionalFormatting>
  <conditionalFormatting sqref="C9:C4121">
    <cfRule type="expression" dxfId="25" priority="4" stopIfTrue="1">
      <formula>G9&lt;6</formula>
    </cfRule>
  </conditionalFormatting>
  <conditionalFormatting sqref="D9:D4121">
    <cfRule type="expression" dxfId="24" priority="3" stopIfTrue="1">
      <formula>G9&lt;6</formula>
    </cfRule>
  </conditionalFormatting>
  <conditionalFormatting sqref="E9:E4121">
    <cfRule type="expression" dxfId="23" priority="2" stopIfTrue="1">
      <formula>G9&lt;6</formula>
    </cfRule>
  </conditionalFormatting>
  <conditionalFormatting sqref="F9:F4121">
    <cfRule type="expression" dxfId="22" priority="1" stopIfTrue="1">
      <formula>G9&lt;6</formula>
    </cfRule>
  </conditionalFormatting>
  <printOptions horizontalCentered="1"/>
  <pageMargins left="0.31496062992125984" right="0.31496062992125984" top="0.59055118110236227" bottom="0.59055118110236227" header="0.31496062992125984" footer="0.31496062992125984"/>
  <pageSetup paperSize="9" scale="80" orientation="portrait" horizontalDpi="1200" verticalDpi="1200" r:id="rId1"/>
  <headerFooter>
    <oddFooter>&amp;CPagina &amp;P de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V1252"/>
  <sheetViews>
    <sheetView tabSelected="1" zoomScale="85" zoomScaleNormal="85" workbookViewId="0">
      <selection activeCell="D3" sqref="D3:K3"/>
    </sheetView>
  </sheetViews>
  <sheetFormatPr defaultRowHeight="14.25" x14ac:dyDescent="0.2"/>
  <cols>
    <col min="1" max="1" width="0.7109375" style="932" customWidth="1"/>
    <col min="2" max="2" width="5.85546875" style="1000" customWidth="1"/>
    <col min="3" max="3" width="11.140625" style="841" customWidth="1"/>
    <col min="4" max="4" width="8.85546875" style="1000" customWidth="1"/>
    <col min="5" max="5" width="27.7109375" style="1001" customWidth="1"/>
    <col min="6" max="6" width="8.5703125" style="1001" customWidth="1"/>
    <col min="7" max="7" width="7.7109375" style="1001" customWidth="1"/>
    <col min="8" max="8" width="11.28515625" style="1001" customWidth="1"/>
    <col min="9" max="9" width="9.140625" style="1001" customWidth="1"/>
    <col min="10" max="10" width="4.28515625" style="1001" customWidth="1"/>
    <col min="11" max="11" width="6.140625" style="1219" customWidth="1"/>
    <col min="12" max="12" width="7.85546875" style="1002" customWidth="1"/>
    <col min="13" max="13" width="11.5703125" style="1003" hidden="1" customWidth="1"/>
    <col min="14" max="14" width="10" style="1112" hidden="1" customWidth="1"/>
    <col min="15" max="16" width="5.42578125" style="1002" customWidth="1"/>
    <col min="17" max="17" width="10.42578125" style="1112" customWidth="1"/>
    <col min="18" max="18" width="12.28515625" style="1112" customWidth="1"/>
    <col min="19" max="19" width="12.140625" style="932" customWidth="1"/>
    <col min="20" max="20" width="8.7109375" style="933" customWidth="1"/>
    <col min="21" max="21" width="9.140625" style="932" customWidth="1"/>
    <col min="22" max="16384" width="9.140625" style="932"/>
  </cols>
  <sheetData>
    <row r="1" spans="2:21" s="1261" customFormat="1" ht="27" customHeight="1" x14ac:dyDescent="0.2">
      <c r="B1" s="1752" t="s">
        <v>29116</v>
      </c>
      <c r="C1" s="1753"/>
      <c r="D1" s="1753"/>
      <c r="E1" s="1753"/>
      <c r="F1" s="1753"/>
      <c r="G1" s="1753"/>
      <c r="H1" s="1753"/>
      <c r="I1" s="1753"/>
      <c r="J1" s="1753"/>
      <c r="K1" s="1753"/>
      <c r="L1" s="1753"/>
      <c r="M1" s="1753"/>
      <c r="N1" s="1753"/>
      <c r="O1" s="1753"/>
      <c r="P1" s="1753"/>
      <c r="Q1" s="1753"/>
      <c r="R1" s="1754"/>
      <c r="T1" s="1252"/>
    </row>
    <row r="2" spans="2:21" s="938" customFormat="1" ht="18" customHeight="1" x14ac:dyDescent="0.2">
      <c r="B2" s="1066"/>
      <c r="C2" s="839"/>
      <c r="D2" s="1740" t="s">
        <v>28957</v>
      </c>
      <c r="E2" s="1740"/>
      <c r="F2" s="1740"/>
      <c r="G2" s="1740"/>
      <c r="H2" s="1740"/>
      <c r="I2" s="1740"/>
      <c r="J2" s="1740"/>
      <c r="K2" s="1740"/>
      <c r="L2" s="934"/>
      <c r="M2" s="935"/>
      <c r="N2" s="1077"/>
      <c r="O2" s="1757" t="s">
        <v>30</v>
      </c>
      <c r="P2" s="1757"/>
      <c r="Q2" s="1757"/>
      <c r="R2" s="1665"/>
      <c r="S2" s="936"/>
      <c r="T2" s="937"/>
    </row>
    <row r="3" spans="2:21" s="938" customFormat="1" ht="18" customHeight="1" x14ac:dyDescent="0.2">
      <c r="B3" s="1067"/>
      <c r="C3" s="141"/>
      <c r="D3" s="1741" t="s">
        <v>28708</v>
      </c>
      <c r="E3" s="1741"/>
      <c r="F3" s="1741"/>
      <c r="G3" s="1741"/>
      <c r="H3" s="1741"/>
      <c r="I3" s="1741"/>
      <c r="J3" s="1741"/>
      <c r="K3" s="1741"/>
      <c r="L3" s="939"/>
      <c r="M3" s="940"/>
      <c r="N3" s="1078"/>
      <c r="O3" s="1755" t="s">
        <v>28677</v>
      </c>
      <c r="P3" s="1755"/>
      <c r="Q3" s="1755"/>
      <c r="R3" s="1756"/>
      <c r="S3" s="936"/>
      <c r="T3" s="937"/>
      <c r="U3" s="941"/>
    </row>
    <row r="4" spans="2:21" s="938" customFormat="1" ht="18" customHeight="1" x14ac:dyDescent="0.2">
      <c r="B4" s="1067"/>
      <c r="C4" s="141"/>
      <c r="D4" s="1741" t="s">
        <v>28679</v>
      </c>
      <c r="E4" s="1741"/>
      <c r="F4" s="1741"/>
      <c r="G4" s="1741"/>
      <c r="H4" s="1741"/>
      <c r="I4" s="1741"/>
      <c r="J4" s="1741"/>
      <c r="K4" s="1741"/>
      <c r="L4" s="939"/>
      <c r="M4" s="940"/>
      <c r="N4" s="1078"/>
      <c r="O4" s="1755" t="s">
        <v>28363</v>
      </c>
      <c r="P4" s="1755"/>
      <c r="Q4" s="1755"/>
      <c r="R4" s="1756"/>
      <c r="S4" s="936"/>
      <c r="T4" s="937"/>
      <c r="U4" s="941"/>
    </row>
    <row r="5" spans="2:21" s="938" customFormat="1" ht="18" customHeight="1" x14ac:dyDescent="0.2">
      <c r="B5" s="1067"/>
      <c r="C5" s="141"/>
      <c r="D5" s="1741" t="s">
        <v>28680</v>
      </c>
      <c r="E5" s="1741"/>
      <c r="F5" s="1741"/>
      <c r="G5" s="1741"/>
      <c r="H5" s="1741"/>
      <c r="I5" s="1741"/>
      <c r="J5" s="1741"/>
      <c r="K5" s="1741"/>
      <c r="L5" s="939"/>
      <c r="M5" s="940"/>
      <c r="N5" s="1078"/>
      <c r="O5" s="1755" t="s">
        <v>28369</v>
      </c>
      <c r="P5" s="1755"/>
      <c r="Q5" s="1755"/>
      <c r="R5" s="1756"/>
      <c r="S5" s="936"/>
      <c r="T5" s="937"/>
      <c r="U5" s="941"/>
    </row>
    <row r="6" spans="2:21" s="938" customFormat="1" ht="18" customHeight="1" thickBot="1" x14ac:dyDescent="0.25">
      <c r="B6" s="1068"/>
      <c r="C6" s="1069"/>
      <c r="D6" s="1742" t="s">
        <v>29130</v>
      </c>
      <c r="E6" s="1742"/>
      <c r="F6" s="1742"/>
      <c r="G6" s="1742"/>
      <c r="H6" s="1742"/>
      <c r="I6" s="1742"/>
      <c r="J6" s="1742"/>
      <c r="K6" s="1742"/>
      <c r="L6" s="1070"/>
      <c r="M6" s="1071"/>
      <c r="N6" s="1079"/>
      <c r="O6" s="1664" t="s">
        <v>28789</v>
      </c>
      <c r="P6" s="1666">
        <v>0.2</v>
      </c>
      <c r="Q6" s="1667"/>
      <c r="R6" s="1668"/>
      <c r="S6" s="936"/>
      <c r="T6" s="937"/>
      <c r="U6" s="941"/>
    </row>
    <row r="7" spans="2:21" s="937" customFormat="1" ht="7.5" customHeight="1" thickBot="1" x14ac:dyDescent="0.25">
      <c r="B7" s="333"/>
      <c r="C7" s="141"/>
      <c r="D7" s="352"/>
      <c r="E7" s="869"/>
      <c r="F7" s="869"/>
      <c r="G7" s="869"/>
      <c r="H7" s="869"/>
      <c r="I7" s="869"/>
      <c r="J7" s="869"/>
      <c r="K7" s="1175"/>
      <c r="L7" s="896"/>
      <c r="M7" s="333"/>
      <c r="N7" s="1080"/>
      <c r="O7" s="1115"/>
      <c r="P7" s="1115"/>
      <c r="Q7" s="1126"/>
      <c r="R7" s="1126"/>
      <c r="S7" s="942"/>
      <c r="U7" s="943"/>
    </row>
    <row r="8" spans="2:21" s="1233" customFormat="1" ht="34.5" customHeight="1" thickBot="1" x14ac:dyDescent="0.25">
      <c r="B8" s="1236" t="s">
        <v>0</v>
      </c>
      <c r="C8" s="1237" t="s">
        <v>1</v>
      </c>
      <c r="D8" s="1761" t="s">
        <v>2</v>
      </c>
      <c r="E8" s="1761"/>
      <c r="F8" s="1761"/>
      <c r="G8" s="1761"/>
      <c r="H8" s="1761"/>
      <c r="I8" s="1761"/>
      <c r="J8" s="1761" t="s">
        <v>3</v>
      </c>
      <c r="K8" s="1761" t="s">
        <v>4</v>
      </c>
      <c r="L8" s="1238" t="s">
        <v>31</v>
      </c>
      <c r="M8" s="1239" t="s">
        <v>32</v>
      </c>
      <c r="N8" s="1240" t="s">
        <v>33</v>
      </c>
      <c r="O8" s="1751" t="s">
        <v>34</v>
      </c>
      <c r="P8" s="1751"/>
      <c r="Q8" s="1240" t="s">
        <v>29115</v>
      </c>
      <c r="R8" s="1241" t="s">
        <v>5</v>
      </c>
      <c r="S8" s="1234"/>
      <c r="T8" s="1235"/>
    </row>
    <row r="9" spans="2:21" s="947" customFormat="1" ht="6.95" customHeight="1" thickBot="1" x14ac:dyDescent="0.25">
      <c r="B9" s="1072"/>
      <c r="C9" s="1072"/>
      <c r="D9" s="1072"/>
      <c r="E9" s="1073"/>
      <c r="F9" s="1073"/>
      <c r="G9" s="1073"/>
      <c r="H9" s="1073"/>
      <c r="I9" s="1073"/>
      <c r="J9" s="1073"/>
      <c r="K9" s="1176"/>
      <c r="L9" s="1074"/>
      <c r="M9" s="1075"/>
      <c r="N9" s="1073"/>
      <c r="O9" s="1758"/>
      <c r="P9" s="1758"/>
      <c r="Q9" s="1073"/>
      <c r="R9" s="1073"/>
      <c r="S9" s="945"/>
      <c r="T9" s="946"/>
    </row>
    <row r="10" spans="2:21" s="1633" customFormat="1" ht="19.5" customHeight="1" x14ac:dyDescent="0.2">
      <c r="B10" s="1625">
        <v>1</v>
      </c>
      <c r="C10" s="1626"/>
      <c r="D10" s="1760" t="s">
        <v>6</v>
      </c>
      <c r="E10" s="1760"/>
      <c r="F10" s="1760"/>
      <c r="G10" s="1760"/>
      <c r="H10" s="1760"/>
      <c r="I10" s="1760"/>
      <c r="J10" s="1760" t="s">
        <v>6</v>
      </c>
      <c r="K10" s="1760"/>
      <c r="L10" s="1627"/>
      <c r="M10" s="1628"/>
      <c r="N10" s="1629"/>
      <c r="O10" s="1759"/>
      <c r="P10" s="1759"/>
      <c r="Q10" s="1629"/>
      <c r="R10" s="1630"/>
      <c r="S10" s="1631"/>
      <c r="T10" s="1632"/>
    </row>
    <row r="11" spans="2:21" s="949" customFormat="1" ht="24.75" customHeight="1" x14ac:dyDescent="0.2">
      <c r="B11" s="1025" t="s">
        <v>28663</v>
      </c>
      <c r="C11" s="36" t="s">
        <v>481</v>
      </c>
      <c r="D11" s="36" t="s">
        <v>26</v>
      </c>
      <c r="E11" s="1766" t="str">
        <f>VLOOKUP(C11,desonerado_186!A:F,2,1)</f>
        <v>Placa de identificação para obra</v>
      </c>
      <c r="F11" s="1767"/>
      <c r="G11" s="1767"/>
      <c r="H11" s="1767"/>
      <c r="I11" s="1767"/>
      <c r="J11" s="1768"/>
      <c r="K11" s="1177" t="str">
        <f>VLOOKUP(C11,desonerado_186!A:F,3,1)</f>
        <v>M2</v>
      </c>
      <c r="L11" s="385">
        <f>H15</f>
        <v>2</v>
      </c>
      <c r="M11" s="385">
        <f>VLOOKUP(C11,desonerado_186!A:F,4,1)</f>
        <v>770.75</v>
      </c>
      <c r="N11" s="1081">
        <f>VLOOKUP(C11,desonerado_186!A:F,5,1)</f>
        <v>77.5</v>
      </c>
      <c r="O11" s="1769">
        <f>M11+N11</f>
        <v>848.25</v>
      </c>
      <c r="P11" s="1769"/>
      <c r="Q11" s="1081">
        <f>O11*1.2</f>
        <v>1017.9</v>
      </c>
      <c r="R11" s="1137">
        <f>Q11*L11</f>
        <v>2035.8</v>
      </c>
      <c r="S11" s="944"/>
      <c r="T11" s="337"/>
    </row>
    <row r="12" spans="2:21" s="949" customFormat="1" ht="19.5" hidden="1" customHeight="1" x14ac:dyDescent="0.2">
      <c r="B12" s="1026"/>
      <c r="C12" s="126"/>
      <c r="D12" s="222"/>
      <c r="E12" s="850"/>
      <c r="F12" s="850"/>
      <c r="G12" s="850"/>
      <c r="H12" s="850"/>
      <c r="I12" s="850"/>
      <c r="J12" s="850"/>
      <c r="K12" s="1178"/>
      <c r="L12" s="380"/>
      <c r="M12" s="380"/>
      <c r="N12" s="1082"/>
      <c r="O12" s="380"/>
      <c r="P12" s="380"/>
      <c r="Q12" s="1082"/>
      <c r="R12" s="1138"/>
      <c r="S12" s="944"/>
      <c r="T12" s="337"/>
    </row>
    <row r="13" spans="2:21" s="949" customFormat="1" ht="19.5" hidden="1" customHeight="1" x14ac:dyDescent="0.2">
      <c r="B13" s="1027"/>
      <c r="C13" s="39"/>
      <c r="D13" s="911"/>
      <c r="E13" s="807" t="s">
        <v>28275</v>
      </c>
      <c r="F13" s="807"/>
      <c r="G13" s="807"/>
      <c r="H13" s="810">
        <v>2</v>
      </c>
      <c r="I13" s="807" t="s">
        <v>28268</v>
      </c>
      <c r="J13" s="807"/>
      <c r="K13" s="1179"/>
      <c r="L13" s="308"/>
      <c r="M13" s="308"/>
      <c r="N13" s="829"/>
      <c r="O13" s="308"/>
      <c r="P13" s="308"/>
      <c r="Q13" s="829"/>
      <c r="R13" s="1139"/>
      <c r="S13" s="944"/>
      <c r="T13" s="337"/>
    </row>
    <row r="14" spans="2:21" s="949" customFormat="1" ht="19.5" hidden="1" customHeight="1" x14ac:dyDescent="0.2">
      <c r="B14" s="1027"/>
      <c r="C14" s="39"/>
      <c r="D14" s="911"/>
      <c r="E14" s="807" t="s">
        <v>28271</v>
      </c>
      <c r="F14" s="807"/>
      <c r="G14" s="950"/>
      <c r="H14" s="810">
        <v>1</v>
      </c>
      <c r="I14" s="807" t="s">
        <v>28268</v>
      </c>
      <c r="J14" s="807"/>
      <c r="K14" s="1179"/>
      <c r="L14" s="308"/>
      <c r="M14" s="308"/>
      <c r="N14" s="829"/>
      <c r="O14" s="308"/>
      <c r="P14" s="308"/>
      <c r="Q14" s="829"/>
      <c r="R14" s="1139"/>
      <c r="S14" s="944"/>
      <c r="T14" s="337"/>
    </row>
    <row r="15" spans="2:21" s="949" customFormat="1" ht="19.5" hidden="1" customHeight="1" x14ac:dyDescent="0.2">
      <c r="B15" s="1027"/>
      <c r="C15" s="39"/>
      <c r="D15" s="911"/>
      <c r="E15" s="807" t="s">
        <v>28322</v>
      </c>
      <c r="F15" s="807"/>
      <c r="G15" s="807"/>
      <c r="H15" s="810">
        <f>H13*H14</f>
        <v>2</v>
      </c>
      <c r="I15" s="807" t="s">
        <v>28267</v>
      </c>
      <c r="J15" s="807"/>
      <c r="K15" s="1179"/>
      <c r="L15" s="308"/>
      <c r="M15" s="308"/>
      <c r="N15" s="829"/>
      <c r="O15" s="308"/>
      <c r="P15" s="308"/>
      <c r="Q15" s="829"/>
      <c r="R15" s="1139"/>
      <c r="S15" s="944"/>
      <c r="T15" s="337"/>
    </row>
    <row r="16" spans="2:21" s="949" customFormat="1" ht="19.5" hidden="1" customHeight="1" x14ac:dyDescent="0.2">
      <c r="B16" s="1027"/>
      <c r="C16" s="39"/>
      <c r="D16" s="39"/>
      <c r="E16" s="907"/>
      <c r="F16" s="907"/>
      <c r="G16" s="907"/>
      <c r="H16" s="907"/>
      <c r="I16" s="907"/>
      <c r="J16" s="907"/>
      <c r="K16" s="1179"/>
      <c r="L16" s="308"/>
      <c r="M16" s="308"/>
      <c r="N16" s="829"/>
      <c r="O16" s="308"/>
      <c r="P16" s="308"/>
      <c r="Q16" s="829"/>
      <c r="R16" s="1139"/>
      <c r="S16" s="944"/>
      <c r="T16" s="337"/>
    </row>
    <row r="17" spans="2:20" s="949" customFormat="1" ht="19.5" hidden="1" customHeight="1" x14ac:dyDescent="0.2">
      <c r="B17" s="1028"/>
      <c r="C17" s="145"/>
      <c r="D17" s="145"/>
      <c r="E17" s="904"/>
      <c r="F17" s="904"/>
      <c r="G17" s="904"/>
      <c r="H17" s="904"/>
      <c r="I17" s="904"/>
      <c r="J17" s="904"/>
      <c r="K17" s="1180"/>
      <c r="L17" s="138"/>
      <c r="M17" s="138"/>
      <c r="N17" s="1083"/>
      <c r="O17" s="138"/>
      <c r="P17" s="138"/>
      <c r="Q17" s="1083"/>
      <c r="R17" s="1140"/>
      <c r="S17" s="944"/>
      <c r="T17" s="337"/>
    </row>
    <row r="18" spans="2:20" s="949" customFormat="1" ht="27.75" customHeight="1" x14ac:dyDescent="0.2">
      <c r="B18" s="1029" t="s">
        <v>28664</v>
      </c>
      <c r="C18" s="30" t="s">
        <v>1093</v>
      </c>
      <c r="D18" s="30" t="s">
        <v>26</v>
      </c>
      <c r="E18" s="1695" t="str">
        <f>VLOOKUP(C18,desonerado_186!A:F,2,1)</f>
        <v>Escavação e carga mecanizada em solo de 1ª categoria, em campo aberto</v>
      </c>
      <c r="F18" s="1696"/>
      <c r="G18" s="1696"/>
      <c r="H18" s="1696"/>
      <c r="I18" s="1696"/>
      <c r="J18" s="1697"/>
      <c r="K18" s="1181" t="str">
        <f>VLOOKUP(C18,desonerado_186!A:F,3,1)</f>
        <v>M3</v>
      </c>
      <c r="L18" s="368">
        <f>J21</f>
        <v>80</v>
      </c>
      <c r="M18" s="368">
        <f>VLOOKUP(C18,desonerado_186!A:F,4,1)</f>
        <v>15.36</v>
      </c>
      <c r="N18" s="891">
        <f>VLOOKUP(C18,desonerado_186!A:F,5,1)</f>
        <v>0.24</v>
      </c>
      <c r="O18" s="1680">
        <f>M18+N18</f>
        <v>15.6</v>
      </c>
      <c r="P18" s="1680"/>
      <c r="Q18" s="891">
        <f>O18*1.2</f>
        <v>18.72</v>
      </c>
      <c r="R18" s="1141">
        <f>Q18*L18</f>
        <v>1497.6</v>
      </c>
      <c r="S18" s="944"/>
      <c r="T18" s="337"/>
    </row>
    <row r="19" spans="2:20" s="949" customFormat="1" ht="19.5" hidden="1" customHeight="1" x14ac:dyDescent="0.2">
      <c r="B19" s="1027"/>
      <c r="C19" s="39"/>
      <c r="D19" s="39"/>
      <c r="E19" s="907"/>
      <c r="F19" s="907"/>
      <c r="G19" s="907"/>
      <c r="H19" s="907"/>
      <c r="I19" s="907"/>
      <c r="J19" s="907"/>
      <c r="K19" s="1179"/>
      <c r="L19" s="308"/>
      <c r="M19" s="308"/>
      <c r="N19" s="829"/>
      <c r="O19" s="308"/>
      <c r="P19" s="308"/>
      <c r="Q19" s="829"/>
      <c r="R19" s="1139"/>
      <c r="S19" s="944"/>
      <c r="T19" s="337"/>
    </row>
    <row r="20" spans="2:20" s="949" customFormat="1" ht="19.5" hidden="1" customHeight="1" x14ac:dyDescent="0.2">
      <c r="B20" s="1027"/>
      <c r="C20" s="39"/>
      <c r="D20" s="911"/>
      <c r="E20" s="313"/>
      <c r="F20" s="870" t="s">
        <v>28364</v>
      </c>
      <c r="G20" s="870" t="s">
        <v>28362</v>
      </c>
      <c r="H20" s="870" t="s">
        <v>28791</v>
      </c>
      <c r="I20" s="870"/>
      <c r="J20" s="870" t="s">
        <v>28281</v>
      </c>
      <c r="K20" s="700"/>
      <c r="L20" s="231"/>
      <c r="M20" s="308"/>
      <c r="N20" s="829"/>
      <c r="O20" s="308"/>
      <c r="P20" s="308"/>
      <c r="Q20" s="829"/>
      <c r="R20" s="1139"/>
      <c r="S20" s="944"/>
      <c r="T20" s="337"/>
    </row>
    <row r="21" spans="2:20" s="949" customFormat="1" ht="19.5" hidden="1" customHeight="1" x14ac:dyDescent="0.2">
      <c r="B21" s="1027"/>
      <c r="C21" s="39"/>
      <c r="D21" s="911"/>
      <c r="E21" s="313" t="s">
        <v>28790</v>
      </c>
      <c r="F21" s="830">
        <v>10</v>
      </c>
      <c r="G21" s="830">
        <v>20</v>
      </c>
      <c r="H21" s="830">
        <v>0.4</v>
      </c>
      <c r="I21" s="830"/>
      <c r="J21" s="830">
        <f>F21*G21*H21</f>
        <v>80</v>
      </c>
      <c r="K21" s="1194" t="s">
        <v>28273</v>
      </c>
      <c r="L21" s="231"/>
      <c r="M21" s="308"/>
      <c r="N21" s="829"/>
      <c r="O21" s="308"/>
      <c r="P21" s="308"/>
      <c r="Q21" s="829"/>
      <c r="R21" s="1139"/>
      <c r="S21" s="944"/>
      <c r="T21" s="337"/>
    </row>
    <row r="22" spans="2:20" s="949" customFormat="1" ht="19.5" hidden="1" customHeight="1" x14ac:dyDescent="0.2">
      <c r="B22" s="1027"/>
      <c r="C22" s="39"/>
      <c r="D22" s="911"/>
      <c r="E22" s="313"/>
      <c r="F22" s="313"/>
      <c r="G22" s="313"/>
      <c r="H22" s="313"/>
      <c r="I22" s="313"/>
      <c r="J22" s="313"/>
      <c r="K22" s="700"/>
      <c r="L22" s="231"/>
      <c r="M22" s="308"/>
      <c r="N22" s="829"/>
      <c r="O22" s="308"/>
      <c r="P22" s="308"/>
      <c r="Q22" s="829"/>
      <c r="R22" s="1139"/>
      <c r="S22" s="944"/>
      <c r="T22" s="337"/>
    </row>
    <row r="23" spans="2:20" s="949" customFormat="1" ht="19.5" hidden="1" customHeight="1" x14ac:dyDescent="0.2">
      <c r="B23" s="1027"/>
      <c r="C23" s="39"/>
      <c r="D23" s="911"/>
      <c r="E23" s="313"/>
      <c r="F23" s="313"/>
      <c r="G23" s="313"/>
      <c r="H23" s="313"/>
      <c r="I23" s="313"/>
      <c r="J23" s="313"/>
      <c r="K23" s="700"/>
      <c r="L23" s="231"/>
      <c r="M23" s="308"/>
      <c r="N23" s="829"/>
      <c r="O23" s="308"/>
      <c r="P23" s="308"/>
      <c r="Q23" s="829"/>
      <c r="R23" s="1139"/>
      <c r="S23" s="944"/>
      <c r="T23" s="337"/>
    </row>
    <row r="24" spans="2:20" s="949" customFormat="1" ht="19.5" hidden="1" customHeight="1" x14ac:dyDescent="0.2">
      <c r="B24" s="1027"/>
      <c r="C24" s="39"/>
      <c r="D24" s="911"/>
      <c r="E24" s="313"/>
      <c r="F24" s="313"/>
      <c r="G24" s="313"/>
      <c r="H24" s="313"/>
      <c r="I24" s="313"/>
      <c r="J24" s="313"/>
      <c r="K24" s="700"/>
      <c r="L24" s="231"/>
      <c r="M24" s="308"/>
      <c r="N24" s="829"/>
      <c r="O24" s="308"/>
      <c r="P24" s="308"/>
      <c r="Q24" s="829"/>
      <c r="R24" s="1139"/>
      <c r="S24" s="944"/>
      <c r="T24" s="337"/>
    </row>
    <row r="25" spans="2:20" s="949" customFormat="1" ht="19.5" hidden="1" customHeight="1" x14ac:dyDescent="0.2">
      <c r="B25" s="1027"/>
      <c r="C25" s="39"/>
      <c r="D25" s="911"/>
      <c r="E25" s="313"/>
      <c r="F25" s="313"/>
      <c r="G25" s="313"/>
      <c r="H25" s="313"/>
      <c r="I25" s="313"/>
      <c r="J25" s="313"/>
      <c r="K25" s="700"/>
      <c r="L25" s="231"/>
      <c r="M25" s="308"/>
      <c r="N25" s="829"/>
      <c r="O25" s="308"/>
      <c r="P25" s="308"/>
      <c r="Q25" s="829"/>
      <c r="R25" s="1139"/>
      <c r="S25" s="944"/>
      <c r="T25" s="337"/>
    </row>
    <row r="26" spans="2:20" s="949" customFormat="1" ht="19.5" customHeight="1" x14ac:dyDescent="0.2">
      <c r="B26" s="1029" t="s">
        <v>28665</v>
      </c>
      <c r="C26" s="30" t="s">
        <v>1121</v>
      </c>
      <c r="D26" s="30" t="s">
        <v>26</v>
      </c>
      <c r="E26" s="1748" t="s">
        <v>1122</v>
      </c>
      <c r="F26" s="1749"/>
      <c r="G26" s="1749"/>
      <c r="H26" s="1749"/>
      <c r="I26" s="1749"/>
      <c r="J26" s="1750"/>
      <c r="K26" s="1181" t="str">
        <f>VLOOKUP(C26,desonerado_186!A:F,3,1)</f>
        <v>M3</v>
      </c>
      <c r="L26" s="368">
        <f>J29</f>
        <v>40</v>
      </c>
      <c r="M26" s="368">
        <v>6.07</v>
      </c>
      <c r="N26" s="891">
        <v>0.1</v>
      </c>
      <c r="O26" s="1680">
        <f>M26+N26</f>
        <v>6.17</v>
      </c>
      <c r="P26" s="1680"/>
      <c r="Q26" s="891">
        <f>O26*1.2</f>
        <v>7.4</v>
      </c>
      <c r="R26" s="1141">
        <f>Q26*L26</f>
        <v>296</v>
      </c>
      <c r="S26" s="944"/>
      <c r="T26" s="337"/>
    </row>
    <row r="27" spans="2:20" s="949" customFormat="1" ht="19.5" hidden="1" customHeight="1" x14ac:dyDescent="0.2">
      <c r="B27" s="1027"/>
      <c r="C27" s="39"/>
      <c r="D27" s="911"/>
      <c r="E27" s="372"/>
      <c r="F27" s="372"/>
      <c r="G27" s="372"/>
      <c r="H27" s="372"/>
      <c r="I27" s="372"/>
      <c r="J27" s="372"/>
      <c r="K27" s="700"/>
      <c r="L27" s="231"/>
      <c r="M27" s="308"/>
      <c r="N27" s="829"/>
      <c r="O27" s="308"/>
      <c r="P27" s="308"/>
      <c r="Q27" s="829"/>
      <c r="R27" s="1139"/>
      <c r="S27" s="944"/>
      <c r="T27" s="337"/>
    </row>
    <row r="28" spans="2:20" s="949" customFormat="1" ht="19.5" hidden="1" customHeight="1" x14ac:dyDescent="0.2">
      <c r="B28" s="1027"/>
      <c r="C28" s="39"/>
      <c r="D28" s="911"/>
      <c r="E28" s="314"/>
      <c r="F28" s="701" t="s">
        <v>28364</v>
      </c>
      <c r="G28" s="701" t="s">
        <v>28362</v>
      </c>
      <c r="H28" s="701" t="s">
        <v>28791</v>
      </c>
      <c r="I28" s="701"/>
      <c r="J28" s="701" t="s">
        <v>28281</v>
      </c>
      <c r="K28" s="700"/>
      <c r="L28" s="239"/>
      <c r="M28" s="308"/>
      <c r="N28" s="829"/>
      <c r="O28" s="308"/>
      <c r="P28" s="308"/>
      <c r="Q28" s="829"/>
      <c r="R28" s="1139"/>
      <c r="S28" s="944"/>
      <c r="T28" s="337"/>
    </row>
    <row r="29" spans="2:20" s="949" customFormat="1" ht="19.5" hidden="1" customHeight="1" x14ac:dyDescent="0.2">
      <c r="B29" s="1027"/>
      <c r="C29" s="39"/>
      <c r="D29" s="911"/>
      <c r="E29" s="314" t="s">
        <v>28790</v>
      </c>
      <c r="F29" s="248">
        <v>10</v>
      </c>
      <c r="G29" s="248">
        <v>20</v>
      </c>
      <c r="H29" s="248">
        <v>0.2</v>
      </c>
      <c r="I29" s="248"/>
      <c r="J29" s="248">
        <f>F29*G29*H29</f>
        <v>40</v>
      </c>
      <c r="K29" s="1194" t="s">
        <v>28273</v>
      </c>
      <c r="L29" s="239"/>
      <c r="M29" s="308"/>
      <c r="N29" s="829"/>
      <c r="O29" s="308"/>
      <c r="P29" s="308"/>
      <c r="Q29" s="829"/>
      <c r="R29" s="1139"/>
      <c r="S29" s="944"/>
      <c r="T29" s="337"/>
    </row>
    <row r="30" spans="2:20" s="949" customFormat="1" ht="19.5" hidden="1" customHeight="1" x14ac:dyDescent="0.2">
      <c r="B30" s="1027"/>
      <c r="C30" s="39"/>
      <c r="D30" s="911"/>
      <c r="E30" s="372"/>
      <c r="F30" s="372"/>
      <c r="G30" s="372"/>
      <c r="H30" s="372"/>
      <c r="I30" s="372"/>
      <c r="J30" s="372"/>
      <c r="K30" s="700"/>
      <c r="L30" s="231"/>
      <c r="M30" s="308"/>
      <c r="N30" s="829"/>
      <c r="O30" s="308"/>
      <c r="P30" s="308"/>
      <c r="Q30" s="829"/>
      <c r="R30" s="1139"/>
      <c r="S30" s="944"/>
      <c r="T30" s="337"/>
    </row>
    <row r="31" spans="2:20" s="949" customFormat="1" ht="19.5" hidden="1" customHeight="1" x14ac:dyDescent="0.2">
      <c r="B31" s="1027"/>
      <c r="C31" s="39"/>
      <c r="D31" s="911"/>
      <c r="E31" s="372"/>
      <c r="F31" s="372"/>
      <c r="G31" s="372"/>
      <c r="H31" s="372"/>
      <c r="I31" s="372"/>
      <c r="J31" s="372"/>
      <c r="K31" s="700"/>
      <c r="L31" s="231"/>
      <c r="M31" s="308"/>
      <c r="N31" s="829"/>
      <c r="O31" s="308"/>
      <c r="P31" s="308"/>
      <c r="Q31" s="829"/>
      <c r="R31" s="1139"/>
      <c r="S31" s="944"/>
      <c r="T31" s="337"/>
    </row>
    <row r="32" spans="2:20" s="949" customFormat="1" ht="19.5" hidden="1" customHeight="1" x14ac:dyDescent="0.2">
      <c r="B32" s="1027"/>
      <c r="C32" s="39"/>
      <c r="D32" s="911"/>
      <c r="E32" s="372"/>
      <c r="F32" s="372"/>
      <c r="G32" s="372"/>
      <c r="H32" s="372"/>
      <c r="I32" s="372"/>
      <c r="J32" s="372"/>
      <c r="K32" s="700"/>
      <c r="L32" s="231"/>
      <c r="M32" s="308"/>
      <c r="N32" s="829"/>
      <c r="O32" s="308"/>
      <c r="P32" s="308"/>
      <c r="Q32" s="829"/>
      <c r="R32" s="1139"/>
      <c r="S32" s="944"/>
      <c r="T32" s="337"/>
    </row>
    <row r="33" spans="2:20" s="949" customFormat="1" ht="19.5" hidden="1" customHeight="1" x14ac:dyDescent="0.2">
      <c r="B33" s="1027"/>
      <c r="C33" s="39"/>
      <c r="D33" s="911"/>
      <c r="E33" s="372"/>
      <c r="F33" s="372"/>
      <c r="G33" s="372"/>
      <c r="H33" s="372"/>
      <c r="I33" s="372"/>
      <c r="J33" s="372"/>
      <c r="K33" s="700"/>
      <c r="L33" s="231"/>
      <c r="M33" s="308"/>
      <c r="N33" s="829"/>
      <c r="O33" s="308"/>
      <c r="P33" s="308"/>
      <c r="Q33" s="829"/>
      <c r="R33" s="1139"/>
      <c r="S33" s="944"/>
      <c r="T33" s="337"/>
    </row>
    <row r="34" spans="2:20" s="949" customFormat="1" ht="19.5" hidden="1" customHeight="1" x14ac:dyDescent="0.2">
      <c r="B34" s="1027"/>
      <c r="C34" s="39"/>
      <c r="D34" s="39"/>
      <c r="E34" s="393"/>
      <c r="F34" s="393"/>
      <c r="G34" s="393"/>
      <c r="H34" s="393"/>
      <c r="I34" s="393"/>
      <c r="J34" s="393"/>
      <c r="K34" s="1179"/>
      <c r="L34" s="308"/>
      <c r="M34" s="308"/>
      <c r="N34" s="829"/>
      <c r="O34" s="308"/>
      <c r="P34" s="308"/>
      <c r="Q34" s="829"/>
      <c r="R34" s="1139"/>
      <c r="S34" s="944"/>
      <c r="T34" s="337"/>
    </row>
    <row r="35" spans="2:20" s="949" customFormat="1" ht="29.25" customHeight="1" x14ac:dyDescent="0.2">
      <c r="B35" s="1029" t="s">
        <v>28666</v>
      </c>
      <c r="C35" s="30" t="s">
        <v>1133</v>
      </c>
      <c r="D35" s="30" t="s">
        <v>26</v>
      </c>
      <c r="E35" s="1748" t="str">
        <f>VLOOKUP(C35,desonerado_186!A:F,2,1)</f>
        <v>Compactação de aterro mecanizado mínimo de 95% PN, sem fornecimento de solo em campo aberto</v>
      </c>
      <c r="F35" s="1749"/>
      <c r="G35" s="1749"/>
      <c r="H35" s="1749"/>
      <c r="I35" s="1749"/>
      <c r="J35" s="1750"/>
      <c r="K35" s="1181" t="str">
        <f>VLOOKUP(C35,desonerado_186!A:F,3,1)</f>
        <v>M3</v>
      </c>
      <c r="L35" s="368">
        <f>J39</f>
        <v>75</v>
      </c>
      <c r="M35" s="368">
        <f>VLOOKUP(C35,desonerado_186!A:F,4,1)</f>
        <v>12.87</v>
      </c>
      <c r="N35" s="891">
        <f>VLOOKUP(C35,desonerado_186!A:F,5,1)</f>
        <v>0.25</v>
      </c>
      <c r="O35" s="1680">
        <f>M35+N35</f>
        <v>13.12</v>
      </c>
      <c r="P35" s="1680"/>
      <c r="Q35" s="891">
        <f>O35*1.2</f>
        <v>15.74</v>
      </c>
      <c r="R35" s="1141">
        <f>Q35*L35</f>
        <v>1180.5</v>
      </c>
      <c r="S35" s="944"/>
      <c r="T35" s="337"/>
    </row>
    <row r="36" spans="2:20" s="949" customFormat="1" ht="19.5" hidden="1" customHeight="1" x14ac:dyDescent="0.2">
      <c r="B36" s="1027"/>
      <c r="C36" s="39"/>
      <c r="D36" s="39"/>
      <c r="E36" s="393"/>
      <c r="F36" s="393"/>
      <c r="G36" s="393"/>
      <c r="H36" s="393"/>
      <c r="I36" s="393"/>
      <c r="J36" s="393"/>
      <c r="K36" s="1179"/>
      <c r="L36" s="308"/>
      <c r="M36" s="308"/>
      <c r="N36" s="829"/>
      <c r="O36" s="308"/>
      <c r="P36" s="308"/>
      <c r="Q36" s="829"/>
      <c r="R36" s="1139"/>
      <c r="S36" s="944"/>
      <c r="T36" s="337"/>
    </row>
    <row r="37" spans="2:20" s="949" customFormat="1" ht="19.5" hidden="1" customHeight="1" x14ac:dyDescent="0.2">
      <c r="B37" s="1027"/>
      <c r="C37" s="39"/>
      <c r="D37" s="911"/>
      <c r="E37" s="372"/>
      <c r="F37" s="372" t="s">
        <v>28792</v>
      </c>
      <c r="G37" s="372" t="s">
        <v>28364</v>
      </c>
      <c r="H37" s="372"/>
      <c r="I37" s="372"/>
      <c r="J37" s="372" t="s">
        <v>28281</v>
      </c>
      <c r="K37" s="700"/>
      <c r="L37" s="231"/>
      <c r="M37" s="308"/>
      <c r="N37" s="829"/>
      <c r="O37" s="308"/>
      <c r="P37" s="308"/>
      <c r="Q37" s="829"/>
      <c r="R37" s="1139"/>
      <c r="S37" s="944"/>
      <c r="T37" s="337"/>
    </row>
    <row r="38" spans="2:20" s="949" customFormat="1" ht="19.5" hidden="1" customHeight="1" x14ac:dyDescent="0.2">
      <c r="B38" s="1027"/>
      <c r="C38" s="39"/>
      <c r="D38" s="911"/>
      <c r="E38" s="372"/>
      <c r="F38" s="372" t="s">
        <v>28793</v>
      </c>
      <c r="G38" s="372"/>
      <c r="H38" s="372"/>
      <c r="I38" s="372"/>
      <c r="J38" s="372"/>
      <c r="K38" s="700"/>
      <c r="L38" s="231"/>
      <c r="M38" s="308"/>
      <c r="N38" s="829"/>
      <c r="O38" s="308"/>
      <c r="P38" s="308"/>
      <c r="Q38" s="829"/>
      <c r="R38" s="1139"/>
      <c r="S38" s="944"/>
      <c r="T38" s="337"/>
    </row>
    <row r="39" spans="2:20" s="949" customFormat="1" ht="19.5" hidden="1" customHeight="1" x14ac:dyDescent="0.2">
      <c r="B39" s="1027"/>
      <c r="C39" s="39"/>
      <c r="D39" s="911"/>
      <c r="E39" s="372" t="s">
        <v>28790</v>
      </c>
      <c r="F39" s="248">
        <v>7.5</v>
      </c>
      <c r="G39" s="372">
        <v>10</v>
      </c>
      <c r="H39" s="311"/>
      <c r="I39" s="372"/>
      <c r="J39" s="311">
        <f>F39*G39</f>
        <v>75</v>
      </c>
      <c r="K39" s="700" t="s">
        <v>28273</v>
      </c>
      <c r="L39" s="231"/>
      <c r="M39" s="308"/>
      <c r="N39" s="829"/>
      <c r="O39" s="308"/>
      <c r="P39" s="308"/>
      <c r="Q39" s="829"/>
      <c r="R39" s="1139"/>
      <c r="S39" s="944"/>
      <c r="T39" s="337"/>
    </row>
    <row r="40" spans="2:20" s="949" customFormat="1" ht="19.5" hidden="1" customHeight="1" x14ac:dyDescent="0.2">
      <c r="B40" s="1027"/>
      <c r="C40" s="39"/>
      <c r="D40" s="911"/>
      <c r="E40" s="372"/>
      <c r="F40" s="248"/>
      <c r="G40" s="372"/>
      <c r="H40" s="311"/>
      <c r="I40" s="372"/>
      <c r="J40" s="311"/>
      <c r="K40" s="700"/>
      <c r="L40" s="231"/>
      <c r="M40" s="308"/>
      <c r="N40" s="829"/>
      <c r="O40" s="308"/>
      <c r="P40" s="308"/>
      <c r="Q40" s="829"/>
      <c r="R40" s="1139"/>
      <c r="S40" s="944"/>
      <c r="T40" s="337"/>
    </row>
    <row r="41" spans="2:20" s="949" customFormat="1" ht="19.5" hidden="1" customHeight="1" x14ac:dyDescent="0.2">
      <c r="B41" s="1027"/>
      <c r="C41" s="39"/>
      <c r="D41" s="911"/>
      <c r="E41" s="372"/>
      <c r="F41" s="372"/>
      <c r="G41" s="372"/>
      <c r="H41" s="372"/>
      <c r="I41" s="372"/>
      <c r="J41" s="372"/>
      <c r="K41" s="700"/>
      <c r="L41" s="231"/>
      <c r="M41" s="308"/>
      <c r="N41" s="829"/>
      <c r="O41" s="308"/>
      <c r="P41" s="308"/>
      <c r="Q41" s="829"/>
      <c r="R41" s="1139"/>
      <c r="S41" s="944"/>
      <c r="T41" s="337"/>
    </row>
    <row r="42" spans="2:20" s="337" customFormat="1" ht="30" customHeight="1" x14ac:dyDescent="0.2">
      <c r="B42" s="1029" t="s">
        <v>28852</v>
      </c>
      <c r="C42" s="30" t="s">
        <v>425</v>
      </c>
      <c r="D42" s="30" t="s">
        <v>26</v>
      </c>
      <c r="E42" s="1748" t="str">
        <f>VLOOKUP(C42,desonerado_186!A:F,2,1)</f>
        <v>Locação de container tipo escritório com 1 vaso sanitário, 1 lavatório e 1 ponto para chuveiro - área mínima de 13,80 m²</v>
      </c>
      <c r="F42" s="1749"/>
      <c r="G42" s="1749"/>
      <c r="H42" s="1749"/>
      <c r="I42" s="1749"/>
      <c r="J42" s="1750"/>
      <c r="K42" s="1220" t="str">
        <f>VLOOKUP(C42,desonerado_186!A:F,3,1)</f>
        <v>UNMES</v>
      </c>
      <c r="L42" s="368">
        <v>2</v>
      </c>
      <c r="M42" s="368">
        <f>VLOOKUP(C42,desonerado_186!A:F,4,1)</f>
        <v>972.88</v>
      </c>
      <c r="N42" s="891">
        <f>VLOOKUP(C42,desonerado_186!A:F,5,1)</f>
        <v>115.51</v>
      </c>
      <c r="O42" s="1680">
        <f>M42+N42</f>
        <v>1088.3900000000001</v>
      </c>
      <c r="P42" s="1680"/>
      <c r="Q42" s="891">
        <f>O42*1.2</f>
        <v>1306.07</v>
      </c>
      <c r="R42" s="1141">
        <f>Q42*L42</f>
        <v>2612.14</v>
      </c>
      <c r="S42" s="951"/>
    </row>
    <row r="43" spans="2:20" s="337" customFormat="1" hidden="1" x14ac:dyDescent="0.2">
      <c r="B43" s="1026"/>
      <c r="C43" s="126"/>
      <c r="D43" s="126"/>
      <c r="E43" s="307"/>
      <c r="F43" s="307"/>
      <c r="G43" s="307"/>
      <c r="H43" s="307"/>
      <c r="I43" s="307"/>
      <c r="J43" s="307"/>
      <c r="K43" s="1178"/>
      <c r="L43" s="380"/>
      <c r="M43" s="380"/>
      <c r="N43" s="1082"/>
      <c r="O43" s="380"/>
      <c r="P43" s="380"/>
      <c r="Q43" s="1082"/>
      <c r="R43" s="1138"/>
      <c r="S43" s="951"/>
    </row>
    <row r="44" spans="2:20" s="337" customFormat="1" ht="15" hidden="1" customHeight="1" x14ac:dyDescent="0.2">
      <c r="B44" s="1027"/>
      <c r="C44" s="39"/>
      <c r="D44" s="39"/>
      <c r="E44" s="1743" t="s">
        <v>28795</v>
      </c>
      <c r="F44" s="1743"/>
      <c r="G44" s="372"/>
      <c r="H44" s="311"/>
      <c r="I44" s="372"/>
      <c r="J44" s="311">
        <v>3</v>
      </c>
      <c r="K44" s="700" t="s">
        <v>28794</v>
      </c>
      <c r="L44" s="308"/>
      <c r="M44" s="308"/>
      <c r="N44" s="829"/>
      <c r="O44" s="308"/>
      <c r="P44" s="308"/>
      <c r="Q44" s="829"/>
      <c r="R44" s="1139"/>
      <c r="S44" s="951"/>
    </row>
    <row r="45" spans="2:20" s="337" customFormat="1" hidden="1" x14ac:dyDescent="0.2">
      <c r="B45" s="1028"/>
      <c r="C45" s="145"/>
      <c r="D45" s="145"/>
      <c r="E45" s="370"/>
      <c r="F45" s="370"/>
      <c r="G45" s="370"/>
      <c r="H45" s="370"/>
      <c r="I45" s="370"/>
      <c r="J45" s="370"/>
      <c r="K45" s="1180"/>
      <c r="L45" s="138"/>
      <c r="M45" s="138"/>
      <c r="N45" s="1083"/>
      <c r="O45" s="138"/>
      <c r="P45" s="138"/>
      <c r="Q45" s="1083"/>
      <c r="R45" s="1140"/>
      <c r="S45" s="951"/>
    </row>
    <row r="46" spans="2:20" s="337" customFormat="1" ht="30" customHeight="1" x14ac:dyDescent="0.2">
      <c r="B46" s="1029" t="s">
        <v>28853</v>
      </c>
      <c r="C46" s="30" t="s">
        <v>416</v>
      </c>
      <c r="D46" s="30" t="s">
        <v>26</v>
      </c>
      <c r="E46" s="1748" t="str">
        <f>VLOOKUP(C46,desonerado_186!A:F,2,1)</f>
        <v>Banheiro químico modelo Standard, com manutenção conforme exigências da CETESB</v>
      </c>
      <c r="F46" s="1749"/>
      <c r="G46" s="1749"/>
      <c r="H46" s="1749"/>
      <c r="I46" s="1749"/>
      <c r="J46" s="1750"/>
      <c r="K46" s="1220" t="str">
        <f>VLOOKUP(C46,desonerado_186!A:F,3,1)</f>
        <v>UNMES</v>
      </c>
      <c r="L46" s="368">
        <v>1</v>
      </c>
      <c r="M46" s="368">
        <f>VLOOKUP(C46,desonerado_186!A:F,4,1)</f>
        <v>773.54</v>
      </c>
      <c r="N46" s="891">
        <f>VLOOKUP(C46,desonerado_186!A:F,5,1)</f>
        <v>0</v>
      </c>
      <c r="O46" s="1680">
        <f>M46+N46</f>
        <v>773.54</v>
      </c>
      <c r="P46" s="1680"/>
      <c r="Q46" s="891">
        <f>O46*1.2</f>
        <v>928.25</v>
      </c>
      <c r="R46" s="1141">
        <f>Q46*L46</f>
        <v>928.25</v>
      </c>
      <c r="S46" s="951"/>
    </row>
    <row r="47" spans="2:20" s="337" customFormat="1" hidden="1" x14ac:dyDescent="0.2">
      <c r="B47" s="1026"/>
      <c r="C47" s="126"/>
      <c r="D47" s="126"/>
      <c r="E47" s="307"/>
      <c r="F47" s="307"/>
      <c r="G47" s="307"/>
      <c r="H47" s="307"/>
      <c r="I47" s="307"/>
      <c r="J47" s="307"/>
      <c r="K47" s="1178"/>
      <c r="L47" s="380"/>
      <c r="M47" s="380"/>
      <c r="N47" s="1082"/>
      <c r="O47" s="380"/>
      <c r="P47" s="380"/>
      <c r="Q47" s="1082"/>
      <c r="R47" s="1138"/>
      <c r="S47" s="951"/>
    </row>
    <row r="48" spans="2:20" s="337" customFormat="1" ht="15" hidden="1" customHeight="1" x14ac:dyDescent="0.2">
      <c r="B48" s="1027"/>
      <c r="C48" s="39"/>
      <c r="D48" s="39"/>
      <c r="E48" s="1743" t="s">
        <v>28795</v>
      </c>
      <c r="F48" s="1743"/>
      <c r="G48" s="372"/>
      <c r="H48" s="311"/>
      <c r="I48" s="372"/>
      <c r="J48" s="311">
        <v>3</v>
      </c>
      <c r="K48" s="700" t="s">
        <v>28794</v>
      </c>
      <c r="L48" s="308"/>
      <c r="M48" s="308"/>
      <c r="N48" s="829"/>
      <c r="O48" s="308"/>
      <c r="P48" s="308"/>
      <c r="Q48" s="829"/>
      <c r="R48" s="1139"/>
      <c r="S48" s="951"/>
    </row>
    <row r="49" spans="2:20" s="337" customFormat="1" hidden="1" x14ac:dyDescent="0.2">
      <c r="B49" s="1027"/>
      <c r="C49" s="39"/>
      <c r="D49" s="39"/>
      <c r="E49" s="393"/>
      <c r="F49" s="393"/>
      <c r="G49" s="393"/>
      <c r="H49" s="393"/>
      <c r="I49" s="393"/>
      <c r="J49" s="393"/>
      <c r="K49" s="1179"/>
      <c r="L49" s="308"/>
      <c r="M49" s="308"/>
      <c r="N49" s="829"/>
      <c r="O49" s="308"/>
      <c r="P49" s="308"/>
      <c r="Q49" s="829"/>
      <c r="R49" s="1139"/>
      <c r="S49" s="951"/>
    </row>
    <row r="50" spans="2:20" s="337" customFormat="1" hidden="1" x14ac:dyDescent="0.2">
      <c r="B50" s="1027"/>
      <c r="C50" s="39"/>
      <c r="D50" s="39"/>
      <c r="E50" s="393"/>
      <c r="F50" s="393"/>
      <c r="G50" s="393"/>
      <c r="H50" s="393"/>
      <c r="I50" s="393"/>
      <c r="J50" s="393"/>
      <c r="K50" s="1179"/>
      <c r="L50" s="308"/>
      <c r="M50" s="308"/>
      <c r="N50" s="829"/>
      <c r="O50" s="308"/>
      <c r="P50" s="308"/>
      <c r="Q50" s="829"/>
      <c r="R50" s="1139"/>
      <c r="S50" s="951"/>
    </row>
    <row r="51" spans="2:20" s="337" customFormat="1" ht="24" customHeight="1" x14ac:dyDescent="0.2">
      <c r="B51" s="1029" t="s">
        <v>28854</v>
      </c>
      <c r="C51" s="29" t="s">
        <v>500</v>
      </c>
      <c r="D51" s="30" t="s">
        <v>26</v>
      </c>
      <c r="E51" s="1748" t="str">
        <f>VLOOKUP(C51,desonerado_186!A:F,2,1)</f>
        <v>Locação de obra de edificação</v>
      </c>
      <c r="F51" s="1749"/>
      <c r="G51" s="1749"/>
      <c r="H51" s="1749"/>
      <c r="I51" s="1749"/>
      <c r="J51" s="1750"/>
      <c r="K51" s="1181" t="str">
        <f>VLOOKUP(C51,desonerado_186!A:F,3,1)</f>
        <v>M2</v>
      </c>
      <c r="L51" s="368">
        <f>J53</f>
        <v>61.03</v>
      </c>
      <c r="M51" s="368">
        <f>VLOOKUP(C51,desonerado_186!A:F,4,1)</f>
        <v>10.06</v>
      </c>
      <c r="N51" s="891">
        <f>VLOOKUP(C51,desonerado_186!A:F,5,1)</f>
        <v>4.8600000000000003</v>
      </c>
      <c r="O51" s="1680">
        <f>M51+N51</f>
        <v>14.92</v>
      </c>
      <c r="P51" s="1680"/>
      <c r="Q51" s="891">
        <f>O51*1.2</f>
        <v>17.899999999999999</v>
      </c>
      <c r="R51" s="1141">
        <f>Q51*L51</f>
        <v>1092.44</v>
      </c>
      <c r="S51" s="952"/>
      <c r="T51" s="359"/>
    </row>
    <row r="52" spans="2:20" s="337" customFormat="1" ht="24" hidden="1" customHeight="1" x14ac:dyDescent="0.2">
      <c r="B52" s="1026"/>
      <c r="C52" s="125"/>
      <c r="D52" s="126"/>
      <c r="E52" s="307"/>
      <c r="F52" s="307"/>
      <c r="G52" s="307"/>
      <c r="H52" s="307"/>
      <c r="I52" s="307"/>
      <c r="J52" s="953"/>
      <c r="K52" s="1178"/>
      <c r="L52" s="380"/>
      <c r="M52" s="380"/>
      <c r="N52" s="1082"/>
      <c r="O52" s="380"/>
      <c r="P52" s="380"/>
      <c r="Q52" s="1082"/>
      <c r="R52" s="1138"/>
      <c r="S52" s="952"/>
      <c r="T52" s="359"/>
    </row>
    <row r="53" spans="2:20" s="337" customFormat="1" ht="15" hidden="1" x14ac:dyDescent="0.2">
      <c r="B53" s="1030"/>
      <c r="C53" s="315"/>
      <c r="D53" s="312"/>
      <c r="E53" s="188" t="s">
        <v>28638</v>
      </c>
      <c r="F53" s="188"/>
      <c r="G53" s="188"/>
      <c r="H53" s="188"/>
      <c r="I53" s="188"/>
      <c r="J53" s="188">
        <v>61.03</v>
      </c>
      <c r="K53" s="1221" t="s">
        <v>28267</v>
      </c>
      <c r="L53" s="893"/>
      <c r="M53" s="316"/>
      <c r="N53" s="1084"/>
      <c r="O53" s="317"/>
      <c r="P53" s="317"/>
      <c r="Q53" s="1084"/>
      <c r="R53" s="1142"/>
      <c r="S53" s="952"/>
      <c r="T53" s="359"/>
    </row>
    <row r="54" spans="2:20" s="337" customFormat="1" ht="15" hidden="1" x14ac:dyDescent="0.2">
      <c r="B54" s="1030"/>
      <c r="C54" s="315"/>
      <c r="D54" s="312"/>
      <c r="E54" s="188"/>
      <c r="F54" s="188"/>
      <c r="G54" s="188"/>
      <c r="H54" s="188"/>
      <c r="I54" s="188"/>
      <c r="J54" s="188"/>
      <c r="K54" s="1221"/>
      <c r="L54" s="893"/>
      <c r="M54" s="316"/>
      <c r="N54" s="1084"/>
      <c r="O54" s="317"/>
      <c r="P54" s="317"/>
      <c r="Q54" s="1084"/>
      <c r="R54" s="1142"/>
      <c r="S54" s="952"/>
      <c r="T54" s="359"/>
    </row>
    <row r="55" spans="2:20" s="337" customFormat="1" ht="15" hidden="1" x14ac:dyDescent="0.2">
      <c r="B55" s="1030"/>
      <c r="C55" s="315"/>
      <c r="D55" s="312"/>
      <c r="E55" s="188"/>
      <c r="F55" s="188"/>
      <c r="G55" s="188"/>
      <c r="H55" s="188"/>
      <c r="I55" s="188"/>
      <c r="J55" s="188"/>
      <c r="K55" s="1221"/>
      <c r="L55" s="893"/>
      <c r="M55" s="316"/>
      <c r="N55" s="1084"/>
      <c r="O55" s="317"/>
      <c r="P55" s="317"/>
      <c r="Q55" s="1084"/>
      <c r="R55" s="1142"/>
      <c r="S55" s="952"/>
      <c r="T55" s="359"/>
    </row>
    <row r="56" spans="2:20" s="120" customFormat="1" ht="24.75" customHeight="1" x14ac:dyDescent="0.2">
      <c r="B56" s="1029" t="s">
        <v>29091</v>
      </c>
      <c r="C56" s="29" t="s">
        <v>437</v>
      </c>
      <c r="D56" s="30" t="s">
        <v>26</v>
      </c>
      <c r="E56" s="1748" t="str">
        <f>VLOOKUP(C56,desonerado_186!A:F,2,1)</f>
        <v>Proteção de fachada com tela de nylon</v>
      </c>
      <c r="F56" s="1749"/>
      <c r="G56" s="1749"/>
      <c r="H56" s="1749"/>
      <c r="I56" s="1749"/>
      <c r="J56" s="1750"/>
      <c r="K56" s="1181" t="str">
        <f>VLOOKUP(C56,desonerado_186!A:F,3,1)</f>
        <v>M2</v>
      </c>
      <c r="L56" s="368">
        <f>L61</f>
        <v>45</v>
      </c>
      <c r="M56" s="368">
        <f>VLOOKUP(C56,desonerado_186!A:F,4,1)</f>
        <v>5</v>
      </c>
      <c r="N56" s="891">
        <f>VLOOKUP(C56,desonerado_186!A:F,5,1)</f>
        <v>16.649999999999999</v>
      </c>
      <c r="O56" s="1744">
        <f>M56+N56</f>
        <v>21.65</v>
      </c>
      <c r="P56" s="1745"/>
      <c r="Q56" s="891">
        <f>O56*1.2</f>
        <v>25.98</v>
      </c>
      <c r="R56" s="1141">
        <f>Q56*L56</f>
        <v>1169.0999999999999</v>
      </c>
      <c r="S56" s="954"/>
      <c r="T56" s="955"/>
    </row>
    <row r="57" spans="2:20" s="120" customFormat="1" ht="15" hidden="1" x14ac:dyDescent="0.2">
      <c r="B57" s="1026"/>
      <c r="C57" s="125"/>
      <c r="D57" s="126"/>
      <c r="E57" s="845"/>
      <c r="F57" s="845"/>
      <c r="G57" s="845"/>
      <c r="H57" s="843"/>
      <c r="I57" s="843"/>
      <c r="J57" s="845"/>
      <c r="K57" s="1182"/>
      <c r="L57" s="129"/>
      <c r="M57" s="130"/>
      <c r="N57" s="881"/>
      <c r="O57" s="380"/>
      <c r="P57" s="380"/>
      <c r="Q57" s="1082"/>
      <c r="R57" s="1138"/>
      <c r="S57" s="954"/>
      <c r="T57" s="955"/>
    </row>
    <row r="58" spans="2:20" s="120" customFormat="1" ht="15" hidden="1" x14ac:dyDescent="0.2">
      <c r="B58" s="1027"/>
      <c r="C58" s="132"/>
      <c r="D58" s="39"/>
      <c r="E58" s="338" t="s">
        <v>28327</v>
      </c>
      <c r="F58" s="338"/>
      <c r="G58" s="338"/>
      <c r="H58" s="907"/>
      <c r="I58" s="907"/>
      <c r="J58" s="338"/>
      <c r="K58" s="1183"/>
      <c r="L58" s="94">
        <v>10</v>
      </c>
      <c r="M58" s="98" t="s">
        <v>28268</v>
      </c>
      <c r="N58" s="206"/>
      <c r="O58" s="308"/>
      <c r="P58" s="308"/>
      <c r="Q58" s="829"/>
      <c r="R58" s="1139"/>
      <c r="S58" s="954"/>
      <c r="T58" s="955"/>
    </row>
    <row r="59" spans="2:20" s="120" customFormat="1" ht="15" hidden="1" x14ac:dyDescent="0.2">
      <c r="B59" s="1027"/>
      <c r="C59" s="132"/>
      <c r="D59" s="39"/>
      <c r="E59" s="338" t="s">
        <v>28328</v>
      </c>
      <c r="F59" s="338"/>
      <c r="G59" s="338"/>
      <c r="H59" s="907"/>
      <c r="I59" s="907"/>
      <c r="J59" s="338"/>
      <c r="K59" s="1183"/>
      <c r="L59" s="94">
        <v>20</v>
      </c>
      <c r="M59" s="98" t="s">
        <v>28268</v>
      </c>
      <c r="N59" s="206"/>
      <c r="O59" s="308"/>
      <c r="P59" s="308"/>
      <c r="Q59" s="829"/>
      <c r="R59" s="1139"/>
      <c r="S59" s="954"/>
      <c r="T59" s="955"/>
    </row>
    <row r="60" spans="2:20" s="120" customFormat="1" ht="15" hidden="1" x14ac:dyDescent="0.2">
      <c r="B60" s="1031"/>
      <c r="C60" s="133"/>
      <c r="D60" s="92"/>
      <c r="E60" s="338" t="s">
        <v>28274</v>
      </c>
      <c r="F60" s="338"/>
      <c r="G60" s="338"/>
      <c r="H60" s="338"/>
      <c r="I60" s="338"/>
      <c r="J60" s="338"/>
      <c r="K60" s="1183"/>
      <c r="L60" s="94">
        <v>1.5</v>
      </c>
      <c r="M60" s="98" t="s">
        <v>28268</v>
      </c>
      <c r="N60" s="206"/>
      <c r="O60" s="94"/>
      <c r="P60" s="94"/>
      <c r="Q60" s="829"/>
      <c r="R60" s="1143"/>
      <c r="S60" s="954"/>
      <c r="T60" s="955"/>
    </row>
    <row r="61" spans="2:20" s="120" customFormat="1" ht="15" hidden="1" x14ac:dyDescent="0.2">
      <c r="B61" s="1031"/>
      <c r="C61" s="133"/>
      <c r="D61" s="92"/>
      <c r="E61" s="338" t="s">
        <v>28322</v>
      </c>
      <c r="F61" s="338"/>
      <c r="G61" s="338"/>
      <c r="H61" s="338"/>
      <c r="I61" s="338"/>
      <c r="J61" s="338"/>
      <c r="K61" s="1183"/>
      <c r="L61" s="94">
        <f>(L58+L59)*L60</f>
        <v>45</v>
      </c>
      <c r="M61" s="98" t="s">
        <v>28267</v>
      </c>
      <c r="N61" s="206"/>
      <c r="O61" s="94"/>
      <c r="P61" s="94"/>
      <c r="Q61" s="829"/>
      <c r="R61" s="1143"/>
      <c r="S61" s="954"/>
      <c r="T61" s="955"/>
    </row>
    <row r="62" spans="2:20" s="120" customFormat="1" ht="15" hidden="1" x14ac:dyDescent="0.2">
      <c r="B62" s="1031"/>
      <c r="C62" s="133"/>
      <c r="D62" s="92"/>
      <c r="E62" s="338"/>
      <c r="F62" s="338"/>
      <c r="G62" s="338"/>
      <c r="H62" s="338"/>
      <c r="I62" s="338"/>
      <c r="J62" s="338"/>
      <c r="K62" s="1183"/>
      <c r="L62" s="94"/>
      <c r="M62" s="98"/>
      <c r="N62" s="206"/>
      <c r="O62" s="94"/>
      <c r="P62" s="94"/>
      <c r="Q62" s="829"/>
      <c r="R62" s="1143"/>
      <c r="S62" s="954"/>
      <c r="T62" s="955"/>
    </row>
    <row r="63" spans="2:20" s="120" customFormat="1" ht="15" hidden="1" x14ac:dyDescent="0.2">
      <c r="B63" s="1032"/>
      <c r="C63" s="134"/>
      <c r="D63" s="135"/>
      <c r="E63" s="846"/>
      <c r="F63" s="846"/>
      <c r="G63" s="846"/>
      <c r="H63" s="846"/>
      <c r="I63" s="846"/>
      <c r="J63" s="846"/>
      <c r="K63" s="1184"/>
      <c r="L63" s="137"/>
      <c r="M63" s="137"/>
      <c r="N63" s="1085"/>
      <c r="O63" s="137"/>
      <c r="P63" s="137"/>
      <c r="Q63" s="1083"/>
      <c r="R63" s="1144"/>
      <c r="S63" s="954"/>
      <c r="T63" s="955"/>
    </row>
    <row r="64" spans="2:20" s="337" customFormat="1" ht="18" customHeight="1" x14ac:dyDescent="0.2">
      <c r="B64" s="1732" t="s">
        <v>8</v>
      </c>
      <c r="C64" s="1733"/>
      <c r="D64" s="1733"/>
      <c r="E64" s="1733"/>
      <c r="F64" s="1733"/>
      <c r="G64" s="1733"/>
      <c r="H64" s="1733"/>
      <c r="I64" s="1733"/>
      <c r="J64" s="1733"/>
      <c r="K64" s="1733"/>
      <c r="L64" s="1733"/>
      <c r="M64" s="378"/>
      <c r="N64" s="851"/>
      <c r="O64" s="1728"/>
      <c r="P64" s="1728"/>
      <c r="Q64" s="1790">
        <f>SUM(R11:R63)</f>
        <v>10811.83</v>
      </c>
      <c r="R64" s="1791"/>
      <c r="S64" s="951"/>
    </row>
    <row r="65" spans="2:19" s="337" customFormat="1" ht="6.95" customHeight="1" x14ac:dyDescent="0.2">
      <c r="B65" s="1033"/>
      <c r="C65" s="153"/>
      <c r="D65" s="153"/>
      <c r="E65" s="844"/>
      <c r="F65" s="844"/>
      <c r="G65" s="844"/>
      <c r="H65" s="844"/>
      <c r="I65" s="844"/>
      <c r="J65" s="844"/>
      <c r="K65" s="1185"/>
      <c r="L65" s="912"/>
      <c r="M65" s="912"/>
      <c r="N65" s="844"/>
      <c r="O65" s="1116"/>
      <c r="P65" s="1116"/>
      <c r="Q65" s="989"/>
      <c r="R65" s="1146"/>
      <c r="S65" s="951"/>
    </row>
    <row r="66" spans="2:19" s="1632" customFormat="1" ht="20.100000000000001" customHeight="1" x14ac:dyDescent="0.2">
      <c r="B66" s="1634">
        <v>2</v>
      </c>
      <c r="C66" s="1635"/>
      <c r="D66" s="1747" t="s">
        <v>8133</v>
      </c>
      <c r="E66" s="1747"/>
      <c r="F66" s="1747"/>
      <c r="G66" s="1747"/>
      <c r="H66" s="1747"/>
      <c r="I66" s="1747"/>
      <c r="J66" s="1747"/>
      <c r="K66" s="1747"/>
      <c r="L66" s="1636"/>
      <c r="M66" s="1637"/>
      <c r="N66" s="1638"/>
      <c r="O66" s="1746"/>
      <c r="P66" s="1746"/>
      <c r="Q66" s="1638"/>
      <c r="R66" s="1639"/>
      <c r="S66" s="353"/>
    </row>
    <row r="67" spans="2:19" s="337" customFormat="1" ht="28.5" customHeight="1" x14ac:dyDescent="0.2">
      <c r="B67" s="1029" t="s">
        <v>28659</v>
      </c>
      <c r="C67" s="194" t="s">
        <v>1101</v>
      </c>
      <c r="D67" s="30" t="s">
        <v>26</v>
      </c>
      <c r="E67" s="1729" t="str">
        <f>VLOOKUP(C67,[1]Planilha1!A3:F4086,2,1)</f>
        <v>Escavação mecanizada de valas ou cavas com profundidade de até 2 m</v>
      </c>
      <c r="F67" s="1730"/>
      <c r="G67" s="1730"/>
      <c r="H67" s="1730"/>
      <c r="I67" s="1730"/>
      <c r="J67" s="1731"/>
      <c r="K67" s="1181" t="str">
        <f>VLOOKUP(Orçamento!C67,[1]Planilha1!A3:F4086,3,0)</f>
        <v>M3</v>
      </c>
      <c r="L67" s="368">
        <f>J72</f>
        <v>49.5</v>
      </c>
      <c r="M67" s="368">
        <f>VLOOKUP(C67,desonerado_186!A:F,4,1)</f>
        <v>9.49</v>
      </c>
      <c r="N67" s="891">
        <f>VLOOKUP(C67,desonerado_186!A:F,5,1)</f>
        <v>1.0900000000000001</v>
      </c>
      <c r="O67" s="1680">
        <f>VLOOKUP(C67,[1]Planilha1!A3:F4086,6,1)</f>
        <v>8.6</v>
      </c>
      <c r="P67" s="1680"/>
      <c r="Q67" s="891">
        <f>O67*1.2</f>
        <v>10.32</v>
      </c>
      <c r="R67" s="1141">
        <f>Q67*L67</f>
        <v>510.84</v>
      </c>
      <c r="S67" s="951"/>
    </row>
    <row r="68" spans="2:19" s="337" customFormat="1" ht="12.75" hidden="1" customHeight="1" x14ac:dyDescent="0.2">
      <c r="B68" s="1026"/>
      <c r="C68" s="160"/>
      <c r="D68" s="143"/>
      <c r="E68" s="849"/>
      <c r="F68" s="849"/>
      <c r="G68" s="849"/>
      <c r="H68" s="849"/>
      <c r="I68" s="849"/>
      <c r="J68" s="849"/>
      <c r="K68" s="1186"/>
      <c r="L68" s="129"/>
      <c r="M68" s="129"/>
      <c r="N68" s="881"/>
      <c r="O68" s="380"/>
      <c r="P68" s="380"/>
      <c r="Q68" s="1082"/>
      <c r="R68" s="1138"/>
      <c r="S68" s="951"/>
    </row>
    <row r="69" spans="2:19" s="337" customFormat="1" ht="15" hidden="1" customHeight="1" x14ac:dyDescent="0.2">
      <c r="B69" s="1027"/>
      <c r="C69" s="161"/>
      <c r="D69" s="92"/>
      <c r="E69" s="313"/>
      <c r="F69" s="313" t="s">
        <v>28364</v>
      </c>
      <c r="G69" s="313" t="s">
        <v>28362</v>
      </c>
      <c r="H69" s="313" t="s">
        <v>28791</v>
      </c>
      <c r="I69" s="313"/>
      <c r="J69" s="313" t="s">
        <v>28281</v>
      </c>
      <c r="K69" s="700"/>
      <c r="L69" s="94"/>
      <c r="M69" s="94"/>
      <c r="N69" s="206"/>
      <c r="O69" s="308"/>
      <c r="P69" s="308"/>
      <c r="Q69" s="829"/>
      <c r="R69" s="1139"/>
      <c r="S69" s="951"/>
    </row>
    <row r="70" spans="2:19" s="337" customFormat="1" ht="15" hidden="1" customHeight="1" x14ac:dyDescent="0.2">
      <c r="B70" s="1027"/>
      <c r="C70" s="161"/>
      <c r="D70" s="92"/>
      <c r="E70" s="313" t="s">
        <v>29058</v>
      </c>
      <c r="F70" s="830">
        <v>10</v>
      </c>
      <c r="G70" s="313">
        <v>20</v>
      </c>
      <c r="H70" s="871">
        <v>0.2</v>
      </c>
      <c r="I70" s="313"/>
      <c r="J70" s="871">
        <f>F70*G70*H70</f>
        <v>40</v>
      </c>
      <c r="K70" s="700" t="s">
        <v>28273</v>
      </c>
      <c r="L70" s="94"/>
      <c r="M70" s="94"/>
      <c r="N70" s="206"/>
      <c r="O70" s="308"/>
      <c r="P70" s="308"/>
      <c r="Q70" s="829"/>
      <c r="R70" s="1139"/>
      <c r="S70" s="951"/>
    </row>
    <row r="71" spans="2:19" s="337" customFormat="1" ht="15" hidden="1" customHeight="1" x14ac:dyDescent="0.2">
      <c r="B71" s="1027"/>
      <c r="C71" s="161"/>
      <c r="D71" s="92"/>
      <c r="E71" s="313" t="s">
        <v>29057</v>
      </c>
      <c r="F71" s="830">
        <v>10</v>
      </c>
      <c r="G71" s="313"/>
      <c r="H71" s="871">
        <v>0.95</v>
      </c>
      <c r="I71" s="313"/>
      <c r="J71" s="871">
        <f>F71*H71</f>
        <v>9.5</v>
      </c>
      <c r="K71" s="700" t="s">
        <v>28273</v>
      </c>
      <c r="L71" s="94"/>
      <c r="M71" s="94"/>
      <c r="N71" s="206"/>
      <c r="O71" s="308"/>
      <c r="P71" s="308"/>
      <c r="Q71" s="829"/>
      <c r="R71" s="1139"/>
      <c r="S71" s="951"/>
    </row>
    <row r="72" spans="2:19" s="337" customFormat="1" ht="15" hidden="1" customHeight="1" x14ac:dyDescent="0.2">
      <c r="B72" s="1027"/>
      <c r="C72" s="161"/>
      <c r="D72" s="92"/>
      <c r="E72" s="313" t="s">
        <v>28270</v>
      </c>
      <c r="F72" s="313"/>
      <c r="G72" s="313"/>
      <c r="H72" s="313"/>
      <c r="I72" s="313"/>
      <c r="J72" s="313">
        <f>J71+J70</f>
        <v>49.5</v>
      </c>
      <c r="K72" s="700" t="s">
        <v>28273</v>
      </c>
      <c r="L72" s="94"/>
      <c r="M72" s="92"/>
      <c r="N72" s="206"/>
      <c r="O72" s="308"/>
      <c r="P72" s="308"/>
      <c r="Q72" s="829"/>
      <c r="R72" s="1139"/>
      <c r="S72" s="951"/>
    </row>
    <row r="73" spans="2:19" s="337" customFormat="1" ht="15" hidden="1" customHeight="1" x14ac:dyDescent="0.2">
      <c r="B73" s="1027"/>
      <c r="C73" s="161"/>
      <c r="D73" s="92"/>
      <c r="E73" s="848"/>
      <c r="F73" s="848"/>
      <c r="G73" s="848"/>
      <c r="H73" s="848"/>
      <c r="I73" s="848"/>
      <c r="J73" s="848"/>
      <c r="K73" s="1222"/>
      <c r="L73" s="94"/>
      <c r="M73" s="94"/>
      <c r="N73" s="206"/>
      <c r="O73" s="308"/>
      <c r="P73" s="308"/>
      <c r="Q73" s="829"/>
      <c r="R73" s="1139"/>
      <c r="S73" s="951"/>
    </row>
    <row r="74" spans="2:19" s="337" customFormat="1" ht="21.75" customHeight="1" x14ac:dyDescent="0.2">
      <c r="B74" s="1029" t="s">
        <v>28365</v>
      </c>
      <c r="C74" s="30" t="s">
        <v>1121</v>
      </c>
      <c r="D74" s="30" t="s">
        <v>26</v>
      </c>
      <c r="E74" s="1695" t="str">
        <f>VLOOKUP(C74,desonerado_186!A:F,2,1)</f>
        <v>Espalhamento de solo em bota-fora com compactação sem controle</v>
      </c>
      <c r="F74" s="1696"/>
      <c r="G74" s="1696"/>
      <c r="H74" s="1696"/>
      <c r="I74" s="1696"/>
      <c r="J74" s="1697"/>
      <c r="K74" s="1181" t="str">
        <f>VLOOKUP(C74,desonerado_186!A:F,3,1)</f>
        <v>M3</v>
      </c>
      <c r="L74" s="368">
        <f>J79</f>
        <v>59.5</v>
      </c>
      <c r="M74" s="368">
        <f>VLOOKUP(C74,desonerado_186!A:F,4,1)</f>
        <v>6.07</v>
      </c>
      <c r="N74" s="891">
        <f>VLOOKUP(C74,desonerado_186!A:F,5,1)</f>
        <v>0.1</v>
      </c>
      <c r="O74" s="1680">
        <f>M74+N74</f>
        <v>6.17</v>
      </c>
      <c r="P74" s="1680"/>
      <c r="Q74" s="891">
        <f>O74*1.2</f>
        <v>7.4</v>
      </c>
      <c r="R74" s="1141">
        <f>Q74*L74</f>
        <v>440.3</v>
      </c>
      <c r="S74" s="951"/>
    </row>
    <row r="75" spans="2:19" s="337" customFormat="1" ht="15" hidden="1" customHeight="1" x14ac:dyDescent="0.2">
      <c r="B75" s="1027"/>
      <c r="C75" s="39"/>
      <c r="D75" s="39"/>
      <c r="E75" s="907"/>
      <c r="F75" s="907"/>
      <c r="G75" s="907"/>
      <c r="H75" s="907"/>
      <c r="I75" s="907"/>
      <c r="J75" s="907"/>
      <c r="K75" s="1179"/>
      <c r="L75" s="308"/>
      <c r="M75" s="308"/>
      <c r="N75" s="829"/>
      <c r="O75" s="308"/>
      <c r="P75" s="308"/>
      <c r="Q75" s="829"/>
      <c r="R75" s="1139"/>
      <c r="S75" s="951"/>
    </row>
    <row r="76" spans="2:19" s="337" customFormat="1" ht="15" hidden="1" customHeight="1" x14ac:dyDescent="0.2">
      <c r="B76" s="1027"/>
      <c r="C76" s="39"/>
      <c r="D76" s="911"/>
      <c r="E76" s="313"/>
      <c r="F76" s="313" t="s">
        <v>28364</v>
      </c>
      <c r="G76" s="313" t="s">
        <v>28362</v>
      </c>
      <c r="H76" s="313" t="s">
        <v>28791</v>
      </c>
      <c r="I76" s="313"/>
      <c r="J76" s="313" t="s">
        <v>28281</v>
      </c>
      <c r="K76" s="700"/>
      <c r="L76" s="231"/>
      <c r="M76" s="308"/>
      <c r="N76" s="829"/>
      <c r="O76" s="308"/>
      <c r="P76" s="308"/>
      <c r="Q76" s="829"/>
      <c r="R76" s="1139"/>
      <c r="S76" s="951"/>
    </row>
    <row r="77" spans="2:19" s="337" customFormat="1" ht="15" hidden="1" customHeight="1" x14ac:dyDescent="0.2">
      <c r="B77" s="1027"/>
      <c r="C77" s="39"/>
      <c r="D77" s="911"/>
      <c r="E77" s="313" t="s">
        <v>29058</v>
      </c>
      <c r="F77" s="830">
        <v>10</v>
      </c>
      <c r="G77" s="313">
        <v>20</v>
      </c>
      <c r="H77" s="871">
        <v>0.25</v>
      </c>
      <c r="I77" s="313"/>
      <c r="J77" s="871">
        <f>F77*G77*H77</f>
        <v>50</v>
      </c>
      <c r="K77" s="700" t="s">
        <v>28273</v>
      </c>
      <c r="L77" s="231"/>
      <c r="M77" s="308"/>
      <c r="N77" s="829"/>
      <c r="O77" s="308"/>
      <c r="P77" s="308"/>
      <c r="Q77" s="829"/>
      <c r="R77" s="1139"/>
      <c r="S77" s="951"/>
    </row>
    <row r="78" spans="2:19" s="337" customFormat="1" ht="15" hidden="1" customHeight="1" x14ac:dyDescent="0.2">
      <c r="B78" s="1027"/>
      <c r="C78" s="39"/>
      <c r="D78" s="911"/>
      <c r="E78" s="313" t="s">
        <v>29057</v>
      </c>
      <c r="F78" s="830">
        <v>10</v>
      </c>
      <c r="G78" s="313"/>
      <c r="H78" s="871">
        <v>0.95</v>
      </c>
      <c r="I78" s="313"/>
      <c r="J78" s="871">
        <f>F78*H78</f>
        <v>9.5</v>
      </c>
      <c r="K78" s="700" t="s">
        <v>28273</v>
      </c>
      <c r="L78" s="231"/>
      <c r="M78" s="308"/>
      <c r="N78" s="829"/>
      <c r="O78" s="308"/>
      <c r="P78" s="308"/>
      <c r="Q78" s="829"/>
      <c r="R78" s="1139"/>
      <c r="S78" s="951"/>
    </row>
    <row r="79" spans="2:19" s="337" customFormat="1" ht="28.5" hidden="1" customHeight="1" x14ac:dyDescent="0.2">
      <c r="B79" s="1027"/>
      <c r="C79" s="39"/>
      <c r="D79" s="911"/>
      <c r="E79" s="313" t="s">
        <v>28270</v>
      </c>
      <c r="F79" s="313"/>
      <c r="G79" s="313"/>
      <c r="H79" s="313"/>
      <c r="I79" s="313"/>
      <c r="J79" s="313">
        <f>J78+J77</f>
        <v>59.5</v>
      </c>
      <c r="K79" s="700" t="s">
        <v>28273</v>
      </c>
      <c r="L79" s="231"/>
      <c r="M79" s="308"/>
      <c r="N79" s="829"/>
      <c r="O79" s="308"/>
      <c r="P79" s="308"/>
      <c r="Q79" s="829"/>
      <c r="R79" s="1139"/>
      <c r="S79" s="951"/>
    </row>
    <row r="80" spans="2:19" s="337" customFormat="1" ht="28.5" hidden="1" customHeight="1" x14ac:dyDescent="0.2">
      <c r="B80" s="1027"/>
      <c r="C80" s="39"/>
      <c r="D80" s="911"/>
      <c r="E80" s="848"/>
      <c r="F80" s="848"/>
      <c r="G80" s="848"/>
      <c r="H80" s="848"/>
      <c r="I80" s="848"/>
      <c r="J80" s="848"/>
      <c r="K80" s="1222"/>
      <c r="L80" s="231"/>
      <c r="M80" s="308"/>
      <c r="N80" s="829"/>
      <c r="O80" s="308"/>
      <c r="P80" s="308"/>
      <c r="Q80" s="829"/>
      <c r="R80" s="1139"/>
      <c r="S80" s="951"/>
    </row>
    <row r="81" spans="2:19" s="337" customFormat="1" ht="15" hidden="1" customHeight="1" x14ac:dyDescent="0.2">
      <c r="B81" s="1027"/>
      <c r="C81" s="161"/>
      <c r="D81" s="92"/>
      <c r="E81" s="848"/>
      <c r="F81" s="848"/>
      <c r="G81" s="848"/>
      <c r="H81" s="848"/>
      <c r="I81" s="848"/>
      <c r="J81" s="848"/>
      <c r="K81" s="1222"/>
      <c r="L81" s="94"/>
      <c r="M81" s="94"/>
      <c r="N81" s="206"/>
      <c r="O81" s="308"/>
      <c r="P81" s="308"/>
      <c r="Q81" s="829"/>
      <c r="R81" s="1139"/>
      <c r="S81" s="951"/>
    </row>
    <row r="82" spans="2:19" s="337" customFormat="1" ht="15" hidden="1" customHeight="1" x14ac:dyDescent="0.2">
      <c r="B82" s="1028"/>
      <c r="C82" s="163"/>
      <c r="D82" s="145"/>
      <c r="E82" s="904"/>
      <c r="F82" s="904"/>
      <c r="G82" s="904"/>
      <c r="H82" s="904"/>
      <c r="I82" s="904"/>
      <c r="J82" s="872"/>
      <c r="K82" s="1180"/>
      <c r="L82" s="138"/>
      <c r="M82" s="138"/>
      <c r="N82" s="1083"/>
      <c r="O82" s="138"/>
      <c r="P82" s="138"/>
      <c r="Q82" s="1083"/>
      <c r="R82" s="1140"/>
      <c r="S82" s="951"/>
    </row>
    <row r="83" spans="2:19" s="337" customFormat="1" ht="42" customHeight="1" x14ac:dyDescent="0.2">
      <c r="B83" s="1029" t="s">
        <v>28366</v>
      </c>
      <c r="C83" s="194">
        <v>97083</v>
      </c>
      <c r="D83" s="30" t="s">
        <v>28329</v>
      </c>
      <c r="E83" s="1695" t="s">
        <v>28683</v>
      </c>
      <c r="F83" s="1696"/>
      <c r="G83" s="1696"/>
      <c r="H83" s="1696"/>
      <c r="I83" s="1696"/>
      <c r="J83" s="1697"/>
      <c r="K83" s="1181" t="s">
        <v>149</v>
      </c>
      <c r="L83" s="368">
        <f>J89</f>
        <v>89.71</v>
      </c>
      <c r="M83" s="368">
        <v>0</v>
      </c>
      <c r="N83" s="891">
        <v>0</v>
      </c>
      <c r="O83" s="1680">
        <v>3.77</v>
      </c>
      <c r="P83" s="1680"/>
      <c r="Q83" s="891">
        <f>O83*1.2</f>
        <v>4.5199999999999996</v>
      </c>
      <c r="R83" s="1141">
        <f>Q83*L83</f>
        <v>405.49</v>
      </c>
      <c r="S83" s="951"/>
    </row>
    <row r="84" spans="2:19" s="337" customFormat="1" ht="15" hidden="1" customHeight="1" x14ac:dyDescent="0.2">
      <c r="B84" s="1026"/>
      <c r="C84" s="160"/>
      <c r="D84" s="143"/>
      <c r="E84" s="845"/>
      <c r="F84" s="845"/>
      <c r="G84" s="845"/>
      <c r="H84" s="845"/>
      <c r="I84" s="845"/>
      <c r="J84" s="957"/>
      <c r="K84" s="1182"/>
      <c r="L84" s="129"/>
      <c r="M84" s="129"/>
      <c r="N84" s="881"/>
      <c r="O84" s="380"/>
      <c r="P84" s="380"/>
      <c r="Q84" s="1128"/>
      <c r="R84" s="1138"/>
      <c r="S84" s="951"/>
    </row>
    <row r="85" spans="2:19" s="337" customFormat="1" ht="15" hidden="1" customHeight="1" x14ac:dyDescent="0.2">
      <c r="B85" s="1027"/>
      <c r="C85" s="161"/>
      <c r="D85" s="92"/>
      <c r="E85" s="907"/>
      <c r="F85" s="907"/>
      <c r="G85" s="907"/>
      <c r="H85" s="907"/>
      <c r="I85" s="907"/>
      <c r="J85" s="907"/>
      <c r="K85" s="1179"/>
      <c r="L85" s="94"/>
      <c r="M85" s="94"/>
      <c r="N85" s="206"/>
      <c r="O85" s="308"/>
      <c r="P85" s="308"/>
      <c r="Q85" s="1109"/>
      <c r="R85" s="1139"/>
      <c r="S85" s="951"/>
    </row>
    <row r="86" spans="2:19" s="337" customFormat="1" ht="15" hidden="1" customHeight="1" x14ac:dyDescent="0.2">
      <c r="B86" s="1027"/>
      <c r="C86" s="161"/>
      <c r="D86" s="92"/>
      <c r="E86" s="313"/>
      <c r="F86" s="313"/>
      <c r="G86" s="313"/>
      <c r="H86" s="313"/>
      <c r="I86" s="313"/>
      <c r="J86" s="313" t="s">
        <v>28322</v>
      </c>
      <c r="K86" s="700"/>
      <c r="L86" s="94"/>
      <c r="M86" s="94"/>
      <c r="N86" s="206"/>
      <c r="O86" s="308"/>
      <c r="P86" s="308"/>
      <c r="Q86" s="1109"/>
      <c r="R86" s="1139"/>
      <c r="S86" s="951"/>
    </row>
    <row r="87" spans="2:19" s="337" customFormat="1" ht="15" hidden="1" x14ac:dyDescent="0.2">
      <c r="B87" s="1027"/>
      <c r="C87" s="161"/>
      <c r="D87" s="92"/>
      <c r="E87" s="313" t="s">
        <v>29059</v>
      </c>
      <c r="F87" s="830"/>
      <c r="G87" s="313"/>
      <c r="H87" s="871"/>
      <c r="I87" s="313"/>
      <c r="J87" s="871">
        <v>61.03</v>
      </c>
      <c r="K87" s="700" t="s">
        <v>28267</v>
      </c>
      <c r="L87" s="94"/>
      <c r="M87" s="94"/>
      <c r="N87" s="206"/>
      <c r="O87" s="308"/>
      <c r="P87" s="308"/>
      <c r="Q87" s="1109"/>
      <c r="R87" s="1139"/>
      <c r="S87" s="951"/>
    </row>
    <row r="88" spans="2:19" s="337" customFormat="1" ht="15" hidden="1" x14ac:dyDescent="0.2">
      <c r="B88" s="1027"/>
      <c r="C88" s="161"/>
      <c r="D88" s="92"/>
      <c r="E88" s="313" t="s">
        <v>29060</v>
      </c>
      <c r="F88" s="830"/>
      <c r="G88" s="313"/>
      <c r="H88" s="871"/>
      <c r="I88" s="313"/>
      <c r="J88" s="871">
        <v>28.68</v>
      </c>
      <c r="K88" s="700" t="s">
        <v>28267</v>
      </c>
      <c r="L88" s="94"/>
      <c r="M88" s="94"/>
      <c r="N88" s="206"/>
      <c r="O88" s="308"/>
      <c r="P88" s="308"/>
      <c r="Q88" s="1109"/>
      <c r="R88" s="1139"/>
      <c r="S88" s="951"/>
    </row>
    <row r="89" spans="2:19" s="337" customFormat="1" ht="15" hidden="1" x14ac:dyDescent="0.2">
      <c r="B89" s="1027"/>
      <c r="C89" s="161"/>
      <c r="D89" s="92"/>
      <c r="E89" s="313" t="s">
        <v>28270</v>
      </c>
      <c r="F89" s="830"/>
      <c r="G89" s="313"/>
      <c r="H89" s="871"/>
      <c r="I89" s="313"/>
      <c r="J89" s="871">
        <f>J87+J88</f>
        <v>89.71</v>
      </c>
      <c r="K89" s="700" t="s">
        <v>28267</v>
      </c>
      <c r="L89" s="94"/>
      <c r="M89" s="94"/>
      <c r="N89" s="206"/>
      <c r="O89" s="308"/>
      <c r="P89" s="308"/>
      <c r="Q89" s="1109"/>
      <c r="R89" s="1139"/>
      <c r="S89" s="951"/>
    </row>
    <row r="90" spans="2:19" s="337" customFormat="1" ht="15" hidden="1" x14ac:dyDescent="0.2">
      <c r="B90" s="1027"/>
      <c r="C90" s="161"/>
      <c r="D90" s="92"/>
      <c r="E90" s="313"/>
      <c r="F90" s="313"/>
      <c r="G90" s="313"/>
      <c r="H90" s="313"/>
      <c r="I90" s="313"/>
      <c r="J90" s="313"/>
      <c r="K90" s="700"/>
      <c r="L90" s="94"/>
      <c r="M90" s="94"/>
      <c r="N90" s="206"/>
      <c r="O90" s="308"/>
      <c r="P90" s="308"/>
      <c r="Q90" s="1109"/>
      <c r="R90" s="1139"/>
      <c r="S90" s="951"/>
    </row>
    <row r="91" spans="2:19" s="337" customFormat="1" ht="15" hidden="1" customHeight="1" x14ac:dyDescent="0.2">
      <c r="B91" s="1028"/>
      <c r="C91" s="163"/>
      <c r="D91" s="145"/>
      <c r="E91" s="904"/>
      <c r="F91" s="904"/>
      <c r="G91" s="904"/>
      <c r="H91" s="904"/>
      <c r="I91" s="904"/>
      <c r="J91" s="872"/>
      <c r="K91" s="1180"/>
      <c r="L91" s="138"/>
      <c r="M91" s="138"/>
      <c r="N91" s="1083"/>
      <c r="O91" s="138"/>
      <c r="P91" s="138"/>
      <c r="Q91" s="1129"/>
      <c r="R91" s="1140"/>
      <c r="S91" s="951"/>
    </row>
    <row r="92" spans="2:19" s="337" customFormat="1" ht="28.5" customHeight="1" x14ac:dyDescent="0.2">
      <c r="B92" s="1029" t="s">
        <v>28337</v>
      </c>
      <c r="C92" s="194" t="s">
        <v>67</v>
      </c>
      <c r="D92" s="30" t="s">
        <v>26</v>
      </c>
      <c r="E92" s="1695" t="str">
        <f>VLOOKUP(C92,[1]Planilha1!A4:F4087,2,1)</f>
        <v>Escavação manual em solo de 1ª e 2ª categoria em vala ou cava até 1,5 m</v>
      </c>
      <c r="F92" s="1696"/>
      <c r="G92" s="1696"/>
      <c r="H92" s="1696"/>
      <c r="I92" s="1696"/>
      <c r="J92" s="1697"/>
      <c r="K92" s="1181" t="str">
        <f>VLOOKUP(Orçamento!C92,[1]Planilha1!A4:F4087,3,0)</f>
        <v>M3</v>
      </c>
      <c r="L92" s="368">
        <f>M114</f>
        <v>3.21</v>
      </c>
      <c r="M92" s="368">
        <f>VLOOKUP(C92,desonerado_186!A:F,4,1)</f>
        <v>0</v>
      </c>
      <c r="N92" s="891">
        <f>VLOOKUP(C92,desonerado_186!A:F,5,1)</f>
        <v>50.61</v>
      </c>
      <c r="O92" s="1680">
        <f>VLOOKUP(C92,[1]Planilha1!A4:F4087,6,1)</f>
        <v>43.56</v>
      </c>
      <c r="P92" s="1680"/>
      <c r="Q92" s="891">
        <f>O92*1.2</f>
        <v>52.27</v>
      </c>
      <c r="R92" s="1141">
        <f>Q92*L92</f>
        <v>167.79</v>
      </c>
      <c r="S92" s="951"/>
    </row>
    <row r="93" spans="2:19" s="337" customFormat="1" ht="24" hidden="1" customHeight="1" x14ac:dyDescent="0.2">
      <c r="B93" s="1026"/>
      <c r="C93" s="160"/>
      <c r="D93" s="126"/>
      <c r="E93" s="843"/>
      <c r="F93" s="843"/>
      <c r="G93" s="843"/>
      <c r="H93" s="843"/>
      <c r="I93" s="843"/>
      <c r="J93" s="957"/>
      <c r="K93" s="1178"/>
      <c r="L93" s="380"/>
      <c r="M93" s="380"/>
      <c r="N93" s="1082"/>
      <c r="O93" s="380"/>
      <c r="P93" s="380"/>
      <c r="Q93" s="1128"/>
      <c r="R93" s="1138"/>
      <c r="S93" s="951"/>
    </row>
    <row r="94" spans="2:19" s="337" customFormat="1" ht="24" hidden="1" customHeight="1" x14ac:dyDescent="0.2">
      <c r="B94" s="1027"/>
      <c r="C94" s="161"/>
      <c r="D94" s="157"/>
      <c r="E94" s="859"/>
      <c r="F94" s="859" t="s">
        <v>28364</v>
      </c>
      <c r="G94" s="859"/>
      <c r="H94" s="859" t="s">
        <v>28566</v>
      </c>
      <c r="I94" s="859"/>
      <c r="J94" s="859" t="s">
        <v>28362</v>
      </c>
      <c r="K94" s="1188"/>
      <c r="L94" s="231" t="s">
        <v>28281</v>
      </c>
      <c r="M94" s="248"/>
      <c r="N94" s="830"/>
      <c r="O94" s="308"/>
      <c r="P94" s="308"/>
      <c r="Q94" s="1109"/>
      <c r="R94" s="1139"/>
      <c r="S94" s="951"/>
    </row>
    <row r="95" spans="2:19" s="337" customFormat="1" ht="24" hidden="1" customHeight="1" x14ac:dyDescent="0.2">
      <c r="B95" s="1027"/>
      <c r="C95" s="161"/>
      <c r="D95" s="157"/>
      <c r="E95" s="859" t="s">
        <v>28560</v>
      </c>
      <c r="F95" s="859">
        <v>0.15</v>
      </c>
      <c r="G95" s="859" t="s">
        <v>28539</v>
      </c>
      <c r="H95" s="859">
        <v>0.45</v>
      </c>
      <c r="I95" s="859" t="s">
        <v>28539</v>
      </c>
      <c r="J95" s="859">
        <v>8.6999999999999993</v>
      </c>
      <c r="K95" s="1188" t="s">
        <v>28268</v>
      </c>
      <c r="L95" s="231">
        <f>F95*H95*J95</f>
        <v>0.59</v>
      </c>
      <c r="M95" s="248" t="s">
        <v>28268</v>
      </c>
      <c r="N95" s="830"/>
      <c r="O95" s="308"/>
      <c r="P95" s="308"/>
      <c r="Q95" s="1109"/>
      <c r="R95" s="1139"/>
      <c r="S95" s="951"/>
    </row>
    <row r="96" spans="2:19" s="337" customFormat="1" ht="15" hidden="1" x14ac:dyDescent="0.2">
      <c r="B96" s="1027"/>
      <c r="C96" s="161"/>
      <c r="D96" s="157"/>
      <c r="E96" s="859" t="s">
        <v>28561</v>
      </c>
      <c r="F96" s="859">
        <v>0.15</v>
      </c>
      <c r="G96" s="859" t="s">
        <v>28539</v>
      </c>
      <c r="H96" s="859">
        <v>0.45</v>
      </c>
      <c r="I96" s="859" t="s">
        <v>28539</v>
      </c>
      <c r="J96" s="859">
        <v>1.25</v>
      </c>
      <c r="K96" s="1188" t="s">
        <v>28268</v>
      </c>
      <c r="L96" s="231">
        <f t="shared" ref="L96:L105" si="0">F96*H96*J96</f>
        <v>0.08</v>
      </c>
      <c r="M96" s="248" t="s">
        <v>28268</v>
      </c>
      <c r="N96" s="830"/>
      <c r="O96" s="308"/>
      <c r="P96" s="308"/>
      <c r="Q96" s="1109"/>
      <c r="R96" s="1139"/>
      <c r="S96" s="951"/>
    </row>
    <row r="97" spans="2:19" s="337" customFormat="1" ht="15" hidden="1" x14ac:dyDescent="0.2">
      <c r="B97" s="1027"/>
      <c r="C97" s="161"/>
      <c r="D97" s="157"/>
      <c r="E97" s="859" t="s">
        <v>28562</v>
      </c>
      <c r="F97" s="859">
        <v>0.15</v>
      </c>
      <c r="G97" s="859" t="s">
        <v>28539</v>
      </c>
      <c r="H97" s="859">
        <v>0.45</v>
      </c>
      <c r="I97" s="859" t="s">
        <v>28539</v>
      </c>
      <c r="J97" s="859">
        <v>4.05</v>
      </c>
      <c r="K97" s="1188" t="s">
        <v>28268</v>
      </c>
      <c r="L97" s="231">
        <f t="shared" si="0"/>
        <v>0.27</v>
      </c>
      <c r="M97" s="248" t="s">
        <v>28268</v>
      </c>
      <c r="N97" s="830"/>
      <c r="O97" s="308"/>
      <c r="P97" s="308"/>
      <c r="Q97" s="1109"/>
      <c r="R97" s="1139"/>
      <c r="S97" s="951"/>
    </row>
    <row r="98" spans="2:19" s="337" customFormat="1" ht="15" hidden="1" x14ac:dyDescent="0.2">
      <c r="B98" s="1027"/>
      <c r="C98" s="161"/>
      <c r="D98" s="157"/>
      <c r="E98" s="859" t="s">
        <v>28563</v>
      </c>
      <c r="F98" s="859">
        <v>0.15</v>
      </c>
      <c r="G98" s="859" t="s">
        <v>28539</v>
      </c>
      <c r="H98" s="859">
        <v>0.45</v>
      </c>
      <c r="I98" s="859" t="s">
        <v>28539</v>
      </c>
      <c r="J98" s="859">
        <v>3.7</v>
      </c>
      <c r="K98" s="1188" t="s">
        <v>28268</v>
      </c>
      <c r="L98" s="231">
        <f t="shared" si="0"/>
        <v>0.25</v>
      </c>
      <c r="M98" s="248" t="s">
        <v>28268</v>
      </c>
      <c r="N98" s="830"/>
      <c r="O98" s="308"/>
      <c r="P98" s="308"/>
      <c r="Q98" s="1109"/>
      <c r="R98" s="1139"/>
      <c r="S98" s="951"/>
    </row>
    <row r="99" spans="2:19" s="337" customFormat="1" ht="15" hidden="1" x14ac:dyDescent="0.2">
      <c r="B99" s="1027"/>
      <c r="C99" s="161"/>
      <c r="D99" s="157"/>
      <c r="E99" s="859" t="s">
        <v>28564</v>
      </c>
      <c r="F99" s="859">
        <v>0.15</v>
      </c>
      <c r="G99" s="859" t="s">
        <v>28539</v>
      </c>
      <c r="H99" s="859">
        <v>0.45</v>
      </c>
      <c r="I99" s="859" t="s">
        <v>28539</v>
      </c>
      <c r="J99" s="859">
        <v>4.05</v>
      </c>
      <c r="K99" s="1188" t="s">
        <v>28268</v>
      </c>
      <c r="L99" s="231">
        <f t="shared" si="0"/>
        <v>0.27</v>
      </c>
      <c r="M99" s="248" t="s">
        <v>28268</v>
      </c>
      <c r="N99" s="830"/>
      <c r="O99" s="308"/>
      <c r="P99" s="308"/>
      <c r="Q99" s="1109"/>
      <c r="R99" s="1139"/>
      <c r="S99" s="951"/>
    </row>
    <row r="100" spans="2:19" s="337" customFormat="1" ht="15" hidden="1" x14ac:dyDescent="0.2">
      <c r="B100" s="1027"/>
      <c r="C100" s="161"/>
      <c r="D100" s="157"/>
      <c r="E100" s="859" t="s">
        <v>28567</v>
      </c>
      <c r="F100" s="859">
        <v>0.15</v>
      </c>
      <c r="G100" s="859" t="s">
        <v>28539</v>
      </c>
      <c r="H100" s="859">
        <v>0.45</v>
      </c>
      <c r="I100" s="859" t="s">
        <v>28539</v>
      </c>
      <c r="J100" s="859">
        <v>3.8</v>
      </c>
      <c r="K100" s="1188" t="s">
        <v>28268</v>
      </c>
      <c r="L100" s="231">
        <f t="shared" si="0"/>
        <v>0.26</v>
      </c>
      <c r="M100" s="248" t="s">
        <v>28268</v>
      </c>
      <c r="N100" s="830"/>
      <c r="O100" s="308"/>
      <c r="P100" s="308"/>
      <c r="Q100" s="1109"/>
      <c r="R100" s="1139"/>
      <c r="S100" s="951"/>
    </row>
    <row r="101" spans="2:19" s="337" customFormat="1" ht="15" hidden="1" x14ac:dyDescent="0.2">
      <c r="B101" s="1027"/>
      <c r="C101" s="161"/>
      <c r="D101" s="157"/>
      <c r="E101" s="859" t="s">
        <v>28568</v>
      </c>
      <c r="F101" s="859">
        <v>0.15</v>
      </c>
      <c r="G101" s="859" t="s">
        <v>28539</v>
      </c>
      <c r="H101" s="859">
        <v>0.45</v>
      </c>
      <c r="I101" s="859" t="s">
        <v>28539</v>
      </c>
      <c r="J101" s="859">
        <v>3.35</v>
      </c>
      <c r="K101" s="1188" t="s">
        <v>28268</v>
      </c>
      <c r="L101" s="231">
        <f t="shared" si="0"/>
        <v>0.23</v>
      </c>
      <c r="M101" s="248" t="s">
        <v>28268</v>
      </c>
      <c r="N101" s="830"/>
      <c r="O101" s="308"/>
      <c r="P101" s="308"/>
      <c r="Q101" s="1109"/>
      <c r="R101" s="1139"/>
      <c r="S101" s="951"/>
    </row>
    <row r="102" spans="2:19" s="337" customFormat="1" ht="15" hidden="1" x14ac:dyDescent="0.2">
      <c r="B102" s="1027"/>
      <c r="C102" s="161"/>
      <c r="D102" s="157"/>
      <c r="E102" s="859" t="s">
        <v>28581</v>
      </c>
      <c r="F102" s="859">
        <v>0.15</v>
      </c>
      <c r="G102" s="859" t="s">
        <v>28539</v>
      </c>
      <c r="H102" s="859">
        <v>0.45</v>
      </c>
      <c r="I102" s="859" t="s">
        <v>28539</v>
      </c>
      <c r="J102" s="859">
        <v>2.2000000000000002</v>
      </c>
      <c r="K102" s="1188" t="s">
        <v>28268</v>
      </c>
      <c r="L102" s="231">
        <f t="shared" si="0"/>
        <v>0.15</v>
      </c>
      <c r="M102" s="248" t="s">
        <v>28268</v>
      </c>
      <c r="N102" s="830"/>
      <c r="O102" s="308"/>
      <c r="P102" s="308"/>
      <c r="Q102" s="1109"/>
      <c r="R102" s="1139"/>
      <c r="S102" s="951"/>
    </row>
    <row r="103" spans="2:19" s="337" customFormat="1" ht="15" hidden="1" x14ac:dyDescent="0.2">
      <c r="B103" s="1027"/>
      <c r="C103" s="161"/>
      <c r="D103" s="157"/>
      <c r="E103" s="859" t="s">
        <v>28715</v>
      </c>
      <c r="F103" s="859">
        <v>0.15</v>
      </c>
      <c r="G103" s="859" t="s">
        <v>28539</v>
      </c>
      <c r="H103" s="859">
        <v>0.45</v>
      </c>
      <c r="I103" s="859" t="s">
        <v>28539</v>
      </c>
      <c r="J103" s="859">
        <v>2.2000000000000002</v>
      </c>
      <c r="K103" s="1188" t="s">
        <v>28268</v>
      </c>
      <c r="L103" s="231">
        <f t="shared" si="0"/>
        <v>0.15</v>
      </c>
      <c r="M103" s="248" t="s">
        <v>28268</v>
      </c>
      <c r="N103" s="830"/>
      <c r="O103" s="308"/>
      <c r="P103" s="308"/>
      <c r="Q103" s="1109"/>
      <c r="R103" s="1139"/>
      <c r="S103" s="951"/>
    </row>
    <row r="104" spans="2:19" s="337" customFormat="1" ht="15" hidden="1" x14ac:dyDescent="0.2">
      <c r="B104" s="1027"/>
      <c r="C104" s="161"/>
      <c r="D104" s="157"/>
      <c r="E104" s="859" t="s">
        <v>28716</v>
      </c>
      <c r="F104" s="859">
        <v>0.15</v>
      </c>
      <c r="G104" s="859" t="s">
        <v>28539</v>
      </c>
      <c r="H104" s="859">
        <v>0.45</v>
      </c>
      <c r="I104" s="859" t="s">
        <v>28539</v>
      </c>
      <c r="J104" s="859">
        <v>2.2000000000000002</v>
      </c>
      <c r="K104" s="1188" t="s">
        <v>28268</v>
      </c>
      <c r="L104" s="231">
        <f t="shared" si="0"/>
        <v>0.15</v>
      </c>
      <c r="M104" s="248" t="s">
        <v>28268</v>
      </c>
      <c r="N104" s="830"/>
      <c r="O104" s="308"/>
      <c r="P104" s="308"/>
      <c r="Q104" s="1109"/>
      <c r="R104" s="1139"/>
      <c r="S104" s="951"/>
    </row>
    <row r="105" spans="2:19" s="337" customFormat="1" ht="15" hidden="1" x14ac:dyDescent="0.2">
      <c r="B105" s="1027"/>
      <c r="C105" s="161"/>
      <c r="D105" s="157"/>
      <c r="E105" s="859" t="s">
        <v>28717</v>
      </c>
      <c r="F105" s="859">
        <v>0.15</v>
      </c>
      <c r="G105" s="859" t="s">
        <v>28539</v>
      </c>
      <c r="H105" s="859">
        <v>0.45</v>
      </c>
      <c r="I105" s="859" t="s">
        <v>28539</v>
      </c>
      <c r="J105" s="859">
        <v>7.9</v>
      </c>
      <c r="K105" s="1188" t="s">
        <v>28268</v>
      </c>
      <c r="L105" s="231">
        <f t="shared" si="0"/>
        <v>0.53</v>
      </c>
      <c r="M105" s="248" t="s">
        <v>28268</v>
      </c>
      <c r="N105" s="830"/>
      <c r="O105" s="308"/>
      <c r="P105" s="308"/>
      <c r="Q105" s="1109"/>
      <c r="R105" s="1139"/>
      <c r="S105" s="951"/>
    </row>
    <row r="106" spans="2:19" s="337" customFormat="1" ht="15" hidden="1" x14ac:dyDescent="0.2">
      <c r="B106" s="1027"/>
      <c r="C106" s="161"/>
      <c r="D106" s="157"/>
      <c r="E106" s="859"/>
      <c r="F106" s="859"/>
      <c r="G106" s="859"/>
      <c r="H106" s="859"/>
      <c r="I106" s="859"/>
      <c r="J106" s="859"/>
      <c r="K106" s="1188"/>
      <c r="L106" s="231"/>
      <c r="M106" s="248"/>
      <c r="N106" s="830"/>
      <c r="O106" s="308"/>
      <c r="P106" s="308"/>
      <c r="Q106" s="1109"/>
      <c r="R106" s="1139"/>
      <c r="S106" s="951"/>
    </row>
    <row r="107" spans="2:19" s="337" customFormat="1" ht="15" hidden="1" x14ac:dyDescent="0.2">
      <c r="B107" s="1027"/>
      <c r="C107" s="161"/>
      <c r="D107" s="157"/>
      <c r="E107" s="859"/>
      <c r="F107" s="859"/>
      <c r="G107" s="859"/>
      <c r="H107" s="859"/>
      <c r="I107" s="859"/>
      <c r="J107" s="859"/>
      <c r="K107" s="1188"/>
      <c r="L107" s="231"/>
      <c r="M107" s="248"/>
      <c r="N107" s="830"/>
      <c r="O107" s="308"/>
      <c r="P107" s="308"/>
      <c r="Q107" s="1109"/>
      <c r="R107" s="1139"/>
      <c r="S107" s="951"/>
    </row>
    <row r="108" spans="2:19" s="337" customFormat="1" ht="15" hidden="1" x14ac:dyDescent="0.2">
      <c r="B108" s="1027"/>
      <c r="C108" s="161"/>
      <c r="D108" s="157"/>
      <c r="E108" s="859"/>
      <c r="F108" s="859"/>
      <c r="G108" s="859"/>
      <c r="H108" s="859"/>
      <c r="I108" s="859"/>
      <c r="J108" s="859">
        <f>SUM(J95:J106)</f>
        <v>43.4</v>
      </c>
      <c r="K108" s="1188" t="s">
        <v>28268</v>
      </c>
      <c r="L108" s="231">
        <f>SUM(L95:L106)</f>
        <v>2.93</v>
      </c>
      <c r="M108" s="248" t="s">
        <v>28273</v>
      </c>
      <c r="N108" s="830"/>
      <c r="O108" s="308"/>
      <c r="P108" s="308"/>
      <c r="Q108" s="1109"/>
      <c r="R108" s="1139"/>
      <c r="S108" s="951"/>
    </row>
    <row r="109" spans="2:19" s="337" customFormat="1" ht="15" hidden="1" x14ac:dyDescent="0.2">
      <c r="B109" s="1027"/>
      <c r="C109" s="161"/>
      <c r="D109" s="157"/>
      <c r="E109" s="338"/>
      <c r="F109" s="338"/>
      <c r="G109" s="338"/>
      <c r="H109" s="907"/>
      <c r="I109" s="907"/>
      <c r="J109" s="888"/>
      <c r="K109" s="1187"/>
      <c r="L109" s="94"/>
      <c r="M109" s="98"/>
      <c r="N109" s="829"/>
      <c r="O109" s="308"/>
      <c r="P109" s="308"/>
      <c r="Q109" s="1109"/>
      <c r="R109" s="1139"/>
      <c r="S109" s="951"/>
    </row>
    <row r="110" spans="2:19" s="337" customFormat="1" ht="24" hidden="1" customHeight="1" x14ac:dyDescent="0.2">
      <c r="B110" s="1027"/>
      <c r="C110" s="161"/>
      <c r="D110" s="157"/>
      <c r="E110" s="859" t="s">
        <v>28278</v>
      </c>
      <c r="F110" s="338"/>
      <c r="G110" s="338"/>
      <c r="H110" s="907"/>
      <c r="I110" s="907"/>
      <c r="J110" s="888"/>
      <c r="K110" s="1187"/>
      <c r="L110" s="94"/>
      <c r="M110" s="98"/>
      <c r="N110" s="829"/>
      <c r="O110" s="308"/>
      <c r="P110" s="308"/>
      <c r="Q110" s="1109"/>
      <c r="R110" s="1139"/>
      <c r="S110" s="951"/>
    </row>
    <row r="111" spans="2:19" s="337" customFormat="1" ht="24" hidden="1" customHeight="1" x14ac:dyDescent="0.2">
      <c r="B111" s="1027"/>
      <c r="C111" s="161"/>
      <c r="D111" s="157"/>
      <c r="E111" s="859" t="s">
        <v>28277</v>
      </c>
      <c r="F111" s="859">
        <v>0.5</v>
      </c>
      <c r="G111" s="859" t="s">
        <v>28539</v>
      </c>
      <c r="H111" s="859">
        <v>0.75</v>
      </c>
      <c r="I111" s="859" t="s">
        <v>28539</v>
      </c>
      <c r="J111" s="859">
        <v>0.75</v>
      </c>
      <c r="K111" s="1188" t="s">
        <v>28539</v>
      </c>
      <c r="L111" s="239">
        <v>11</v>
      </c>
      <c r="M111" s="239">
        <f>F111*H111*J111</f>
        <v>0.28000000000000003</v>
      </c>
      <c r="N111" s="830" t="s">
        <v>28273</v>
      </c>
      <c r="O111" s="308"/>
      <c r="P111" s="308"/>
      <c r="Q111" s="1109"/>
      <c r="R111" s="1139"/>
      <c r="S111" s="951"/>
    </row>
    <row r="112" spans="2:19" s="337" customFormat="1" ht="24" hidden="1" customHeight="1" x14ac:dyDescent="0.2">
      <c r="B112" s="1027"/>
      <c r="C112" s="161"/>
      <c r="D112" s="157"/>
      <c r="E112" s="859"/>
      <c r="F112" s="859"/>
      <c r="G112" s="859"/>
      <c r="H112" s="859"/>
      <c r="I112" s="859"/>
      <c r="J112" s="859"/>
      <c r="K112" s="1188"/>
      <c r="L112" s="239"/>
      <c r="M112" s="325"/>
      <c r="N112" s="1086"/>
      <c r="O112" s="308"/>
      <c r="P112" s="308"/>
      <c r="Q112" s="1109"/>
      <c r="R112" s="1139"/>
      <c r="S112" s="951"/>
    </row>
    <row r="113" spans="2:19" s="337" customFormat="1" ht="24" hidden="1" customHeight="1" x14ac:dyDescent="0.2">
      <c r="B113" s="1027"/>
      <c r="C113" s="161"/>
      <c r="D113" s="157"/>
      <c r="E113" s="859"/>
      <c r="F113" s="859"/>
      <c r="G113" s="859"/>
      <c r="H113" s="859"/>
      <c r="I113" s="859"/>
      <c r="J113" s="859"/>
      <c r="K113" s="1188"/>
      <c r="L113" s="239"/>
      <c r="M113" s="325"/>
      <c r="N113" s="1086"/>
      <c r="O113" s="308"/>
      <c r="P113" s="308"/>
      <c r="Q113" s="1109"/>
      <c r="R113" s="1139"/>
      <c r="S113" s="951"/>
    </row>
    <row r="114" spans="2:19" s="337" customFormat="1" ht="24" hidden="1" customHeight="1" x14ac:dyDescent="0.2">
      <c r="B114" s="1027"/>
      <c r="C114" s="161"/>
      <c r="D114" s="157"/>
      <c r="E114" s="859" t="s">
        <v>28969</v>
      </c>
      <c r="F114" s="859"/>
      <c r="G114" s="859"/>
      <c r="H114" s="860">
        <f>L108</f>
        <v>2.93</v>
      </c>
      <c r="I114" s="859" t="s">
        <v>28970</v>
      </c>
      <c r="J114" s="860">
        <f>M111</f>
        <v>0.28000000000000003</v>
      </c>
      <c r="K114" s="1188" t="s">
        <v>28971</v>
      </c>
      <c r="L114" s="895"/>
      <c r="M114" s="239">
        <f>H114+J114</f>
        <v>3.21</v>
      </c>
      <c r="N114" s="830" t="s">
        <v>28273</v>
      </c>
      <c r="O114" s="308"/>
      <c r="P114" s="308"/>
      <c r="Q114" s="1109"/>
      <c r="R114" s="1139"/>
      <c r="S114" s="951"/>
    </row>
    <row r="115" spans="2:19" s="337" customFormat="1" ht="24" hidden="1" customHeight="1" x14ac:dyDescent="0.2">
      <c r="B115" s="1027"/>
      <c r="C115" s="161"/>
      <c r="D115" s="157"/>
      <c r="E115" s="859"/>
      <c r="F115" s="859"/>
      <c r="G115" s="859"/>
      <c r="H115" s="859"/>
      <c r="I115" s="859"/>
      <c r="J115" s="859"/>
      <c r="K115" s="1188"/>
      <c r="L115" s="231"/>
      <c r="M115" s="248"/>
      <c r="N115" s="830"/>
      <c r="O115" s="308"/>
      <c r="P115" s="308"/>
      <c r="Q115" s="1109"/>
      <c r="R115" s="1139"/>
      <c r="S115" s="951"/>
    </row>
    <row r="116" spans="2:19" s="337" customFormat="1" ht="24" customHeight="1" x14ac:dyDescent="0.2">
      <c r="B116" s="1029" t="s">
        <v>28367</v>
      </c>
      <c r="C116" s="195" t="s">
        <v>11</v>
      </c>
      <c r="D116" s="30" t="s">
        <v>26</v>
      </c>
      <c r="E116" s="1748" t="str">
        <f>VLOOKUP(C116,[1]Planilha1!A12:F4095,2,1)</f>
        <v>Aterro manual apiloado de área interna com maço de 30 kg</v>
      </c>
      <c r="F116" s="1749"/>
      <c r="G116" s="1749"/>
      <c r="H116" s="1749"/>
      <c r="I116" s="1749"/>
      <c r="J116" s="1750"/>
      <c r="K116" s="1181" t="str">
        <f>VLOOKUP(Orçamento!C116,[1]Planilha1!A12:F4095,3,0)</f>
        <v>M3</v>
      </c>
      <c r="L116" s="368">
        <f>M142</f>
        <v>0.71</v>
      </c>
      <c r="M116" s="368">
        <f>VLOOKUP(C116,desonerado_186!A:F,4,1)</f>
        <v>0</v>
      </c>
      <c r="N116" s="891">
        <f>VLOOKUP(C116,desonerado_186!A:F,5,1)</f>
        <v>52.11</v>
      </c>
      <c r="O116" s="1744">
        <f>VLOOKUP(C116,[1]Planilha1!A12:F4095,6,1)</f>
        <v>44.85</v>
      </c>
      <c r="P116" s="1745"/>
      <c r="Q116" s="891">
        <f>O116*1.2</f>
        <v>53.82</v>
      </c>
      <c r="R116" s="1141">
        <f>Q116*L116</f>
        <v>38.21</v>
      </c>
      <c r="S116" s="951"/>
    </row>
    <row r="117" spans="2:19" s="337" customFormat="1" hidden="1" x14ac:dyDescent="0.2">
      <c r="B117" s="1026"/>
      <c r="C117" s="168"/>
      <c r="D117" s="126"/>
      <c r="E117" s="843"/>
      <c r="F117" s="843"/>
      <c r="G117" s="843"/>
      <c r="H117" s="843"/>
      <c r="I117" s="843"/>
      <c r="J117" s="957"/>
      <c r="K117" s="1178"/>
      <c r="L117" s="380"/>
      <c r="M117" s="380"/>
      <c r="N117" s="1082"/>
      <c r="O117" s="380"/>
      <c r="P117" s="380"/>
      <c r="Q117" s="1082"/>
      <c r="R117" s="1138"/>
      <c r="S117" s="951"/>
    </row>
    <row r="118" spans="2:19" s="337" customFormat="1" hidden="1" x14ac:dyDescent="0.2">
      <c r="B118" s="1031"/>
      <c r="C118" s="169"/>
      <c r="D118" s="92"/>
      <c r="E118" s="338"/>
      <c r="F118" s="338"/>
      <c r="G118" s="338"/>
      <c r="H118" s="338"/>
      <c r="I118" s="338"/>
      <c r="J118" s="888"/>
      <c r="K118" s="1183"/>
      <c r="L118" s="94"/>
      <c r="M118" s="94"/>
      <c r="N118" s="206"/>
      <c r="O118" s="94"/>
      <c r="P118" s="94"/>
      <c r="Q118" s="206"/>
      <c r="R118" s="1143"/>
      <c r="S118" s="951"/>
    </row>
    <row r="119" spans="2:19" s="337" customFormat="1" ht="28.5" hidden="1" x14ac:dyDescent="0.2">
      <c r="B119" s="1031"/>
      <c r="C119" s="169"/>
      <c r="D119" s="92"/>
      <c r="E119" s="859"/>
      <c r="F119" s="859" t="s">
        <v>28364</v>
      </c>
      <c r="G119" s="859"/>
      <c r="H119" s="859" t="s">
        <v>28566</v>
      </c>
      <c r="I119" s="859"/>
      <c r="J119" s="859" t="s">
        <v>28362</v>
      </c>
      <c r="K119" s="1188"/>
      <c r="L119" s="231" t="s">
        <v>28281</v>
      </c>
      <c r="M119" s="248"/>
      <c r="N119" s="206"/>
      <c r="O119" s="94"/>
      <c r="P119" s="94"/>
      <c r="Q119" s="206"/>
      <c r="R119" s="1143"/>
      <c r="S119" s="951"/>
    </row>
    <row r="120" spans="2:19" s="337" customFormat="1" hidden="1" x14ac:dyDescent="0.2">
      <c r="B120" s="1031"/>
      <c r="C120" s="169"/>
      <c r="D120" s="92"/>
      <c r="E120" s="859" t="s">
        <v>28560</v>
      </c>
      <c r="F120" s="859">
        <v>0.15</v>
      </c>
      <c r="G120" s="859" t="s">
        <v>28539</v>
      </c>
      <c r="H120" s="863">
        <v>0.1</v>
      </c>
      <c r="I120" s="859" t="s">
        <v>28539</v>
      </c>
      <c r="J120" s="859">
        <v>8.6999999999999993</v>
      </c>
      <c r="K120" s="1188" t="s">
        <v>28268</v>
      </c>
      <c r="L120" s="231">
        <f>F120*H120*J120</f>
        <v>0.13</v>
      </c>
      <c r="M120" s="248" t="s">
        <v>28268</v>
      </c>
      <c r="N120" s="206"/>
      <c r="O120" s="94"/>
      <c r="P120" s="94"/>
      <c r="Q120" s="206"/>
      <c r="R120" s="1143"/>
      <c r="S120" s="951"/>
    </row>
    <row r="121" spans="2:19" s="337" customFormat="1" hidden="1" x14ac:dyDescent="0.2">
      <c r="B121" s="1031"/>
      <c r="C121" s="169"/>
      <c r="D121" s="92"/>
      <c r="E121" s="859" t="s">
        <v>28561</v>
      </c>
      <c r="F121" s="859">
        <v>0.15</v>
      </c>
      <c r="G121" s="859" t="s">
        <v>28539</v>
      </c>
      <c r="H121" s="863">
        <v>0.1</v>
      </c>
      <c r="I121" s="859" t="s">
        <v>28539</v>
      </c>
      <c r="J121" s="859">
        <v>1.25</v>
      </c>
      <c r="K121" s="1188" t="s">
        <v>28268</v>
      </c>
      <c r="L121" s="231">
        <f t="shared" ref="L121:L130" si="1">F121*H121*J121</f>
        <v>0.02</v>
      </c>
      <c r="M121" s="248" t="s">
        <v>28268</v>
      </c>
      <c r="N121" s="206"/>
      <c r="O121" s="94"/>
      <c r="P121" s="94"/>
      <c r="Q121" s="206"/>
      <c r="R121" s="1143"/>
      <c r="S121" s="951"/>
    </row>
    <row r="122" spans="2:19" s="337" customFormat="1" hidden="1" x14ac:dyDescent="0.2">
      <c r="B122" s="1031"/>
      <c r="C122" s="169"/>
      <c r="D122" s="92"/>
      <c r="E122" s="859" t="s">
        <v>28562</v>
      </c>
      <c r="F122" s="859">
        <v>0.15</v>
      </c>
      <c r="G122" s="859" t="s">
        <v>28539</v>
      </c>
      <c r="H122" s="863">
        <v>0.1</v>
      </c>
      <c r="I122" s="859" t="s">
        <v>28539</v>
      </c>
      <c r="J122" s="859">
        <v>4.05</v>
      </c>
      <c r="K122" s="1188" t="s">
        <v>28268</v>
      </c>
      <c r="L122" s="231">
        <f t="shared" si="1"/>
        <v>0.06</v>
      </c>
      <c r="M122" s="248" t="s">
        <v>28268</v>
      </c>
      <c r="N122" s="206"/>
      <c r="O122" s="94"/>
      <c r="P122" s="94"/>
      <c r="Q122" s="206"/>
      <c r="R122" s="1143"/>
      <c r="S122" s="951"/>
    </row>
    <row r="123" spans="2:19" s="337" customFormat="1" hidden="1" x14ac:dyDescent="0.2">
      <c r="B123" s="1031"/>
      <c r="C123" s="169"/>
      <c r="D123" s="92"/>
      <c r="E123" s="859" t="s">
        <v>28563</v>
      </c>
      <c r="F123" s="859">
        <v>0.15</v>
      </c>
      <c r="G123" s="859" t="s">
        <v>28539</v>
      </c>
      <c r="H123" s="863">
        <v>0.1</v>
      </c>
      <c r="I123" s="859" t="s">
        <v>28539</v>
      </c>
      <c r="J123" s="859">
        <v>3.7</v>
      </c>
      <c r="K123" s="1188" t="s">
        <v>28268</v>
      </c>
      <c r="L123" s="231">
        <f t="shared" si="1"/>
        <v>0.06</v>
      </c>
      <c r="M123" s="248" t="s">
        <v>28268</v>
      </c>
      <c r="N123" s="206"/>
      <c r="O123" s="94"/>
      <c r="P123" s="94"/>
      <c r="Q123" s="206"/>
      <c r="R123" s="1143"/>
      <c r="S123" s="951"/>
    </row>
    <row r="124" spans="2:19" s="337" customFormat="1" hidden="1" x14ac:dyDescent="0.2">
      <c r="B124" s="1031"/>
      <c r="C124" s="169"/>
      <c r="D124" s="92"/>
      <c r="E124" s="859" t="s">
        <v>28564</v>
      </c>
      <c r="F124" s="859">
        <v>0.15</v>
      </c>
      <c r="G124" s="859" t="s">
        <v>28539</v>
      </c>
      <c r="H124" s="863">
        <v>0.1</v>
      </c>
      <c r="I124" s="859" t="s">
        <v>28539</v>
      </c>
      <c r="J124" s="859">
        <v>4.05</v>
      </c>
      <c r="K124" s="1188" t="s">
        <v>28268</v>
      </c>
      <c r="L124" s="231">
        <f t="shared" si="1"/>
        <v>0.06</v>
      </c>
      <c r="M124" s="248" t="s">
        <v>28268</v>
      </c>
      <c r="N124" s="206"/>
      <c r="O124" s="94"/>
      <c r="P124" s="94"/>
      <c r="Q124" s="206"/>
      <c r="R124" s="1143"/>
      <c r="S124" s="951"/>
    </row>
    <row r="125" spans="2:19" s="337" customFormat="1" hidden="1" x14ac:dyDescent="0.2">
      <c r="B125" s="1031"/>
      <c r="C125" s="169"/>
      <c r="D125" s="92"/>
      <c r="E125" s="859" t="s">
        <v>28567</v>
      </c>
      <c r="F125" s="859">
        <v>0.15</v>
      </c>
      <c r="G125" s="859" t="s">
        <v>28539</v>
      </c>
      <c r="H125" s="863">
        <v>0.1</v>
      </c>
      <c r="I125" s="859" t="s">
        <v>28539</v>
      </c>
      <c r="J125" s="859">
        <v>3.8</v>
      </c>
      <c r="K125" s="1188" t="s">
        <v>28268</v>
      </c>
      <c r="L125" s="231">
        <f t="shared" si="1"/>
        <v>0.06</v>
      </c>
      <c r="M125" s="248" t="s">
        <v>28268</v>
      </c>
      <c r="N125" s="206"/>
      <c r="O125" s="94"/>
      <c r="P125" s="94"/>
      <c r="Q125" s="206"/>
      <c r="R125" s="1143"/>
      <c r="S125" s="951"/>
    </row>
    <row r="126" spans="2:19" s="337" customFormat="1" hidden="1" x14ac:dyDescent="0.2">
      <c r="B126" s="1031"/>
      <c r="C126" s="169"/>
      <c r="D126" s="92"/>
      <c r="E126" s="859" t="s">
        <v>28568</v>
      </c>
      <c r="F126" s="859">
        <v>0.15</v>
      </c>
      <c r="G126" s="859" t="s">
        <v>28539</v>
      </c>
      <c r="H126" s="863">
        <v>0.1</v>
      </c>
      <c r="I126" s="859" t="s">
        <v>28539</v>
      </c>
      <c r="J126" s="859">
        <v>3.35</v>
      </c>
      <c r="K126" s="1188" t="s">
        <v>28268</v>
      </c>
      <c r="L126" s="231">
        <f t="shared" si="1"/>
        <v>0.05</v>
      </c>
      <c r="M126" s="248" t="s">
        <v>28268</v>
      </c>
      <c r="N126" s="206"/>
      <c r="O126" s="94"/>
      <c r="P126" s="94"/>
      <c r="Q126" s="206"/>
      <c r="R126" s="1143"/>
      <c r="S126" s="951"/>
    </row>
    <row r="127" spans="2:19" s="337" customFormat="1" hidden="1" x14ac:dyDescent="0.2">
      <c r="B127" s="1031"/>
      <c r="C127" s="169"/>
      <c r="D127" s="92"/>
      <c r="E127" s="859" t="s">
        <v>28581</v>
      </c>
      <c r="F127" s="859">
        <v>0.15</v>
      </c>
      <c r="G127" s="859" t="s">
        <v>28539</v>
      </c>
      <c r="H127" s="863">
        <v>0.1</v>
      </c>
      <c r="I127" s="859" t="s">
        <v>28539</v>
      </c>
      <c r="J127" s="859">
        <v>2.2000000000000002</v>
      </c>
      <c r="K127" s="1188" t="s">
        <v>28268</v>
      </c>
      <c r="L127" s="231">
        <f t="shared" si="1"/>
        <v>0.03</v>
      </c>
      <c r="M127" s="248" t="s">
        <v>28268</v>
      </c>
      <c r="N127" s="206"/>
      <c r="O127" s="94"/>
      <c r="P127" s="94"/>
      <c r="Q127" s="206"/>
      <c r="R127" s="1143"/>
      <c r="S127" s="951"/>
    </row>
    <row r="128" spans="2:19" s="337" customFormat="1" hidden="1" x14ac:dyDescent="0.2">
      <c r="B128" s="1031"/>
      <c r="C128" s="169"/>
      <c r="D128" s="92"/>
      <c r="E128" s="859" t="s">
        <v>28715</v>
      </c>
      <c r="F128" s="859">
        <v>0.15</v>
      </c>
      <c r="G128" s="859" t="s">
        <v>28539</v>
      </c>
      <c r="H128" s="863">
        <v>0.1</v>
      </c>
      <c r="I128" s="859" t="s">
        <v>28539</v>
      </c>
      <c r="J128" s="859">
        <v>2.2000000000000002</v>
      </c>
      <c r="K128" s="1188" t="s">
        <v>28268</v>
      </c>
      <c r="L128" s="231">
        <f t="shared" si="1"/>
        <v>0.03</v>
      </c>
      <c r="M128" s="248" t="s">
        <v>28268</v>
      </c>
      <c r="N128" s="206"/>
      <c r="O128" s="94"/>
      <c r="P128" s="94"/>
      <c r="Q128" s="206"/>
      <c r="R128" s="1143"/>
      <c r="S128" s="951"/>
    </row>
    <row r="129" spans="2:19" s="337" customFormat="1" hidden="1" x14ac:dyDescent="0.2">
      <c r="B129" s="1031"/>
      <c r="C129" s="169"/>
      <c r="D129" s="92"/>
      <c r="E129" s="859" t="s">
        <v>28716</v>
      </c>
      <c r="F129" s="859">
        <v>0.15</v>
      </c>
      <c r="G129" s="859" t="s">
        <v>28539</v>
      </c>
      <c r="H129" s="863">
        <v>0.1</v>
      </c>
      <c r="I129" s="859" t="s">
        <v>28539</v>
      </c>
      <c r="J129" s="859">
        <v>2.2000000000000002</v>
      </c>
      <c r="K129" s="1188" t="s">
        <v>28268</v>
      </c>
      <c r="L129" s="231">
        <f t="shared" si="1"/>
        <v>0.03</v>
      </c>
      <c r="M129" s="248" t="s">
        <v>28268</v>
      </c>
      <c r="N129" s="206"/>
      <c r="O129" s="94"/>
      <c r="P129" s="94"/>
      <c r="Q129" s="206"/>
      <c r="R129" s="1143"/>
      <c r="S129" s="951"/>
    </row>
    <row r="130" spans="2:19" s="337" customFormat="1" hidden="1" x14ac:dyDescent="0.2">
      <c r="B130" s="1031"/>
      <c r="C130" s="169"/>
      <c r="D130" s="92"/>
      <c r="E130" s="859" t="s">
        <v>28717</v>
      </c>
      <c r="F130" s="859">
        <v>0.15</v>
      </c>
      <c r="G130" s="859" t="s">
        <v>28539</v>
      </c>
      <c r="H130" s="863">
        <v>0.1</v>
      </c>
      <c r="I130" s="859" t="s">
        <v>28539</v>
      </c>
      <c r="J130" s="859">
        <v>7.9</v>
      </c>
      <c r="K130" s="1188" t="s">
        <v>28268</v>
      </c>
      <c r="L130" s="231">
        <f t="shared" si="1"/>
        <v>0.12</v>
      </c>
      <c r="M130" s="248" t="s">
        <v>28268</v>
      </c>
      <c r="N130" s="206"/>
      <c r="O130" s="94"/>
      <c r="P130" s="94"/>
      <c r="Q130" s="206"/>
      <c r="R130" s="1143"/>
      <c r="S130" s="951"/>
    </row>
    <row r="131" spans="2:19" s="337" customFormat="1" hidden="1" x14ac:dyDescent="0.2">
      <c r="B131" s="1031"/>
      <c r="C131" s="169"/>
      <c r="D131" s="92"/>
      <c r="E131" s="859"/>
      <c r="F131" s="859"/>
      <c r="G131" s="859"/>
      <c r="H131" s="859"/>
      <c r="I131" s="859"/>
      <c r="J131" s="859"/>
      <c r="K131" s="1188"/>
      <c r="L131" s="231"/>
      <c r="M131" s="248"/>
      <c r="N131" s="206"/>
      <c r="O131" s="94"/>
      <c r="P131" s="94"/>
      <c r="Q131" s="206"/>
      <c r="R131" s="1143"/>
      <c r="S131" s="951"/>
    </row>
    <row r="132" spans="2:19" s="337" customFormat="1" hidden="1" x14ac:dyDescent="0.2">
      <c r="B132" s="1031"/>
      <c r="C132" s="169"/>
      <c r="D132" s="92"/>
      <c r="E132" s="859"/>
      <c r="F132" s="859"/>
      <c r="G132" s="859"/>
      <c r="H132" s="859"/>
      <c r="I132" s="859"/>
      <c r="J132" s="859"/>
      <c r="K132" s="1188"/>
      <c r="L132" s="231"/>
      <c r="M132" s="248"/>
      <c r="N132" s="206"/>
      <c r="O132" s="94"/>
      <c r="P132" s="94"/>
      <c r="Q132" s="206"/>
      <c r="R132" s="1143"/>
      <c r="S132" s="951"/>
    </row>
    <row r="133" spans="2:19" s="337" customFormat="1" hidden="1" x14ac:dyDescent="0.2">
      <c r="B133" s="1031"/>
      <c r="C133" s="169"/>
      <c r="D133" s="92"/>
      <c r="E133" s="859"/>
      <c r="F133" s="859"/>
      <c r="G133" s="859"/>
      <c r="H133" s="859"/>
      <c r="I133" s="859"/>
      <c r="J133" s="859"/>
      <c r="K133" s="1188"/>
      <c r="L133" s="231"/>
      <c r="M133" s="248"/>
      <c r="N133" s="206"/>
      <c r="O133" s="94"/>
      <c r="P133" s="94"/>
      <c r="Q133" s="206"/>
      <c r="R133" s="1143"/>
      <c r="S133" s="951"/>
    </row>
    <row r="134" spans="2:19" s="337" customFormat="1" hidden="1" x14ac:dyDescent="0.2">
      <c r="B134" s="1031"/>
      <c r="C134" s="169"/>
      <c r="D134" s="92"/>
      <c r="E134" s="338"/>
      <c r="F134" s="338"/>
      <c r="G134" s="338"/>
      <c r="H134" s="338"/>
      <c r="I134" s="338"/>
      <c r="J134" s="888"/>
      <c r="K134" s="1183"/>
      <c r="L134" s="94"/>
      <c r="M134" s="94"/>
      <c r="N134" s="206"/>
      <c r="O134" s="94"/>
      <c r="P134" s="94"/>
      <c r="Q134" s="206"/>
      <c r="R134" s="1143"/>
      <c r="S134" s="951"/>
    </row>
    <row r="135" spans="2:19" s="337" customFormat="1" hidden="1" x14ac:dyDescent="0.2">
      <c r="B135" s="1031"/>
      <c r="C135" s="169"/>
      <c r="D135" s="92"/>
      <c r="E135" s="338"/>
      <c r="F135" s="338"/>
      <c r="G135" s="338"/>
      <c r="H135" s="338"/>
      <c r="I135" s="338"/>
      <c r="J135" s="888"/>
      <c r="K135" s="1183"/>
      <c r="L135" s="231">
        <f>SUM(L120:L133)</f>
        <v>0.65</v>
      </c>
      <c r="M135" s="248" t="s">
        <v>28740</v>
      </c>
      <c r="N135" s="206"/>
      <c r="O135" s="94"/>
      <c r="P135" s="94"/>
      <c r="Q135" s="206"/>
      <c r="R135" s="1143"/>
      <c r="S135" s="951"/>
    </row>
    <row r="136" spans="2:19" s="337" customFormat="1" hidden="1" x14ac:dyDescent="0.2">
      <c r="B136" s="1031"/>
      <c r="C136" s="169"/>
      <c r="D136" s="92"/>
      <c r="E136" s="338"/>
      <c r="F136" s="338"/>
      <c r="G136" s="338"/>
      <c r="H136" s="338"/>
      <c r="I136" s="338"/>
      <c r="J136" s="888"/>
      <c r="K136" s="1183"/>
      <c r="L136" s="231"/>
      <c r="M136" s="248"/>
      <c r="N136" s="206"/>
      <c r="O136" s="94"/>
      <c r="P136" s="94"/>
      <c r="Q136" s="206"/>
      <c r="R136" s="1143"/>
      <c r="S136" s="951"/>
    </row>
    <row r="137" spans="2:19" s="337" customFormat="1" hidden="1" x14ac:dyDescent="0.2">
      <c r="B137" s="1031"/>
      <c r="C137" s="169"/>
      <c r="D137" s="92"/>
      <c r="E137" s="338"/>
      <c r="F137" s="338"/>
      <c r="G137" s="338"/>
      <c r="H137" s="338"/>
      <c r="I137" s="338"/>
      <c r="J137" s="888"/>
      <c r="K137" s="1183"/>
      <c r="L137" s="231"/>
      <c r="M137" s="248"/>
      <c r="N137" s="206"/>
      <c r="O137" s="94"/>
      <c r="P137" s="94"/>
      <c r="Q137" s="206"/>
      <c r="R137" s="1143"/>
      <c r="S137" s="951"/>
    </row>
    <row r="138" spans="2:19" s="337" customFormat="1" hidden="1" x14ac:dyDescent="0.2">
      <c r="B138" s="1031"/>
      <c r="C138" s="169"/>
      <c r="D138" s="92"/>
      <c r="E138" s="859" t="s">
        <v>28278</v>
      </c>
      <c r="F138" s="338"/>
      <c r="G138" s="338"/>
      <c r="H138" s="907"/>
      <c r="I138" s="907"/>
      <c r="J138" s="888"/>
      <c r="K138" s="1187"/>
      <c r="L138" s="94"/>
      <c r="M138" s="98"/>
      <c r="N138" s="829"/>
      <c r="O138" s="94"/>
      <c r="P138" s="94"/>
      <c r="Q138" s="206"/>
      <c r="R138" s="1143"/>
      <c r="S138" s="951"/>
    </row>
    <row r="139" spans="2:19" s="337" customFormat="1" hidden="1" x14ac:dyDescent="0.2">
      <c r="B139" s="1031"/>
      <c r="C139" s="169"/>
      <c r="D139" s="92"/>
      <c r="E139" s="859" t="s">
        <v>28277</v>
      </c>
      <c r="F139" s="859">
        <v>0.1</v>
      </c>
      <c r="G139" s="859" t="s">
        <v>28539</v>
      </c>
      <c r="H139" s="859">
        <v>0.75</v>
      </c>
      <c r="I139" s="859" t="s">
        <v>28539</v>
      </c>
      <c r="J139" s="859">
        <v>0.75</v>
      </c>
      <c r="K139" s="1188" t="s">
        <v>28539</v>
      </c>
      <c r="L139" s="239">
        <v>11</v>
      </c>
      <c r="M139" s="239">
        <f>F139*H139*J139</f>
        <v>0.06</v>
      </c>
      <c r="N139" s="830" t="s">
        <v>28273</v>
      </c>
      <c r="O139" s="94"/>
      <c r="P139" s="94"/>
      <c r="Q139" s="206"/>
      <c r="R139" s="1143"/>
      <c r="S139" s="951"/>
    </row>
    <row r="140" spans="2:19" s="337" customFormat="1" hidden="1" x14ac:dyDescent="0.2">
      <c r="B140" s="1031"/>
      <c r="C140" s="169"/>
      <c r="D140" s="92"/>
      <c r="E140" s="338"/>
      <c r="F140" s="338"/>
      <c r="G140" s="338"/>
      <c r="H140" s="338"/>
      <c r="I140" s="338"/>
      <c r="J140" s="888"/>
      <c r="K140" s="1183"/>
      <c r="L140" s="231"/>
      <c r="M140" s="248"/>
      <c r="N140" s="206"/>
      <c r="O140" s="94"/>
      <c r="P140" s="94"/>
      <c r="Q140" s="206"/>
      <c r="R140" s="1143"/>
      <c r="S140" s="951"/>
    </row>
    <row r="141" spans="2:19" s="337" customFormat="1" hidden="1" x14ac:dyDescent="0.2">
      <c r="B141" s="1031"/>
      <c r="C141" s="169"/>
      <c r="D141" s="92"/>
      <c r="E141" s="338"/>
      <c r="F141" s="338"/>
      <c r="G141" s="338"/>
      <c r="H141" s="338"/>
      <c r="I141" s="338"/>
      <c r="J141" s="888"/>
      <c r="K141" s="1183"/>
      <c r="L141" s="231"/>
      <c r="M141" s="248"/>
      <c r="N141" s="206"/>
      <c r="O141" s="94"/>
      <c r="P141" s="94"/>
      <c r="Q141" s="206"/>
      <c r="R141" s="1143"/>
      <c r="S141" s="951"/>
    </row>
    <row r="142" spans="2:19" s="337" customFormat="1" hidden="1" x14ac:dyDescent="0.2">
      <c r="B142" s="1031"/>
      <c r="C142" s="169"/>
      <c r="D142" s="92"/>
      <c r="E142" s="859" t="s">
        <v>28969</v>
      </c>
      <c r="F142" s="859"/>
      <c r="G142" s="859"/>
      <c r="H142" s="860">
        <f>L135</f>
        <v>0.65</v>
      </c>
      <c r="I142" s="859" t="s">
        <v>28970</v>
      </c>
      <c r="J142" s="860">
        <f>M139</f>
        <v>0.06</v>
      </c>
      <c r="K142" s="1188" t="s">
        <v>28971</v>
      </c>
      <c r="L142" s="895"/>
      <c r="M142" s="239">
        <f>H142+J142</f>
        <v>0.71</v>
      </c>
      <c r="N142" s="830" t="s">
        <v>28273</v>
      </c>
      <c r="O142" s="94"/>
      <c r="P142" s="94"/>
      <c r="Q142" s="206"/>
      <c r="R142" s="1143"/>
      <c r="S142" s="951"/>
    </row>
    <row r="143" spans="2:19" s="337" customFormat="1" hidden="1" x14ac:dyDescent="0.2">
      <c r="B143" s="1031"/>
      <c r="C143" s="169"/>
      <c r="D143" s="92"/>
      <c r="E143" s="338"/>
      <c r="F143" s="338"/>
      <c r="G143" s="338"/>
      <c r="H143" s="338"/>
      <c r="I143" s="338"/>
      <c r="J143" s="888"/>
      <c r="K143" s="1183"/>
      <c r="L143" s="231"/>
      <c r="M143" s="248"/>
      <c r="N143" s="206"/>
      <c r="O143" s="94"/>
      <c r="P143" s="94"/>
      <c r="Q143" s="206"/>
      <c r="R143" s="1143"/>
      <c r="S143" s="951"/>
    </row>
    <row r="144" spans="2:19" s="337" customFormat="1" hidden="1" x14ac:dyDescent="0.2">
      <c r="B144" s="1031"/>
      <c r="C144" s="169"/>
      <c r="D144" s="92"/>
      <c r="E144" s="338"/>
      <c r="F144" s="338"/>
      <c r="G144" s="338"/>
      <c r="H144" s="338"/>
      <c r="I144" s="338"/>
      <c r="J144" s="888"/>
      <c r="K144" s="1183"/>
      <c r="L144" s="231"/>
      <c r="M144" s="248"/>
      <c r="N144" s="206"/>
      <c r="O144" s="94"/>
      <c r="P144" s="94"/>
      <c r="Q144" s="206"/>
      <c r="R144" s="1143"/>
      <c r="S144" s="951"/>
    </row>
    <row r="145" spans="2:19" s="337" customFormat="1" hidden="1" x14ac:dyDescent="0.2">
      <c r="B145" s="1031"/>
      <c r="C145" s="169"/>
      <c r="D145" s="92"/>
      <c r="E145" s="338"/>
      <c r="F145" s="338"/>
      <c r="G145" s="338"/>
      <c r="H145" s="338"/>
      <c r="I145" s="338"/>
      <c r="J145" s="888"/>
      <c r="K145" s="1183"/>
      <c r="L145" s="231"/>
      <c r="M145" s="248"/>
      <c r="N145" s="206"/>
      <c r="O145" s="94"/>
      <c r="P145" s="94"/>
      <c r="Q145" s="206"/>
      <c r="R145" s="1143"/>
      <c r="S145" s="951"/>
    </row>
    <row r="146" spans="2:19" s="120" customFormat="1" hidden="1" x14ac:dyDescent="0.2">
      <c r="B146" s="1031"/>
      <c r="C146" s="169"/>
      <c r="D146" s="92"/>
      <c r="E146" s="338"/>
      <c r="F146" s="338"/>
      <c r="G146" s="338"/>
      <c r="H146" s="338"/>
      <c r="I146" s="338"/>
      <c r="J146" s="338"/>
      <c r="K146" s="1183"/>
      <c r="L146" s="94"/>
      <c r="M146" s="94"/>
      <c r="N146" s="206"/>
      <c r="O146" s="94"/>
      <c r="P146" s="94"/>
      <c r="Q146" s="206"/>
      <c r="R146" s="1143"/>
      <c r="S146" s="188"/>
    </row>
    <row r="147" spans="2:19" s="120" customFormat="1" hidden="1" x14ac:dyDescent="0.2">
      <c r="B147" s="1031"/>
      <c r="C147" s="169"/>
      <c r="D147" s="92"/>
      <c r="E147" s="338"/>
      <c r="F147" s="338"/>
      <c r="G147" s="338"/>
      <c r="H147" s="338"/>
      <c r="I147" s="338"/>
      <c r="J147" s="338"/>
      <c r="K147" s="1183"/>
      <c r="L147" s="94"/>
      <c r="M147" s="94"/>
      <c r="N147" s="206"/>
      <c r="O147" s="94"/>
      <c r="P147" s="94"/>
      <c r="Q147" s="206"/>
      <c r="R147" s="1143"/>
      <c r="S147" s="188"/>
    </row>
    <row r="148" spans="2:19" s="359" customFormat="1" ht="20.100000000000001" customHeight="1" x14ac:dyDescent="0.2">
      <c r="B148" s="1700" t="s">
        <v>8</v>
      </c>
      <c r="C148" s="1701"/>
      <c r="D148" s="1701"/>
      <c r="E148" s="1701"/>
      <c r="F148" s="1701"/>
      <c r="G148" s="1701"/>
      <c r="H148" s="1701"/>
      <c r="I148" s="1701"/>
      <c r="J148" s="1701"/>
      <c r="K148" s="1701"/>
      <c r="L148" s="1701"/>
      <c r="M148" s="366"/>
      <c r="N148" s="852"/>
      <c r="O148" s="1702"/>
      <c r="P148" s="1702"/>
      <c r="Q148" s="1792">
        <f>SUM(R67:R147)</f>
        <v>1562.63</v>
      </c>
      <c r="R148" s="1793"/>
      <c r="S148" s="952"/>
    </row>
    <row r="149" spans="2:19" s="337" customFormat="1" ht="6.95" customHeight="1" x14ac:dyDescent="0.2">
      <c r="B149" s="1033"/>
      <c r="C149" s="153"/>
      <c r="D149" s="153"/>
      <c r="E149" s="844"/>
      <c r="F149" s="844"/>
      <c r="G149" s="844"/>
      <c r="H149" s="844"/>
      <c r="I149" s="844"/>
      <c r="J149" s="844"/>
      <c r="K149" s="1185"/>
      <c r="L149" s="912"/>
      <c r="M149" s="912"/>
      <c r="N149" s="844"/>
      <c r="O149" s="1116"/>
      <c r="P149" s="1116"/>
      <c r="Q149" s="989"/>
      <c r="R149" s="1146"/>
      <c r="S149" s="951"/>
    </row>
    <row r="150" spans="2:19" s="1632" customFormat="1" ht="18" customHeight="1" x14ac:dyDescent="0.2">
      <c r="B150" s="1634">
        <v>3</v>
      </c>
      <c r="C150" s="1635"/>
      <c r="D150" s="1747" t="s">
        <v>8057</v>
      </c>
      <c r="E150" s="1747"/>
      <c r="F150" s="1747"/>
      <c r="G150" s="1747"/>
      <c r="H150" s="1747"/>
      <c r="I150" s="1747"/>
      <c r="J150" s="1747"/>
      <c r="K150" s="1747"/>
      <c r="L150" s="1636"/>
      <c r="M150" s="1637"/>
      <c r="N150" s="1638"/>
      <c r="O150" s="1746"/>
      <c r="P150" s="1746"/>
      <c r="Q150" s="1638"/>
      <c r="R150" s="1639"/>
      <c r="S150" s="353"/>
    </row>
    <row r="151" spans="2:19" s="120" customFormat="1" ht="5.0999999999999996" customHeight="1" x14ac:dyDescent="0.2">
      <c r="B151" s="1031"/>
      <c r="C151" s="172"/>
      <c r="D151" s="93"/>
      <c r="E151" s="338"/>
      <c r="F151" s="338"/>
      <c r="G151" s="338"/>
      <c r="H151" s="205"/>
      <c r="I151" s="205"/>
      <c r="J151" s="338"/>
      <c r="K151" s="1183"/>
      <c r="L151" s="94"/>
      <c r="M151" s="94"/>
      <c r="N151" s="206"/>
      <c r="O151" s="94"/>
      <c r="P151" s="94"/>
      <c r="Q151" s="206"/>
      <c r="R151" s="1143"/>
      <c r="S151" s="188"/>
    </row>
    <row r="152" spans="2:19" s="120" customFormat="1" ht="45" customHeight="1" x14ac:dyDescent="0.2">
      <c r="B152" s="1034" t="s">
        <v>28308</v>
      </c>
      <c r="C152" s="196" t="s">
        <v>14316</v>
      </c>
      <c r="D152" s="148" t="s">
        <v>26</v>
      </c>
      <c r="E152" s="1763" t="s">
        <v>14317</v>
      </c>
      <c r="F152" s="1764"/>
      <c r="G152" s="1764"/>
      <c r="H152" s="1764"/>
      <c r="I152" s="1764"/>
      <c r="J152" s="1765"/>
      <c r="K152" s="1181" t="s">
        <v>205</v>
      </c>
      <c r="L152" s="368">
        <f>L157</f>
        <v>90</v>
      </c>
      <c r="M152" s="368">
        <v>0</v>
      </c>
      <c r="N152" s="891">
        <v>0</v>
      </c>
      <c r="O152" s="1680">
        <v>64.47</v>
      </c>
      <c r="P152" s="1680"/>
      <c r="Q152" s="891">
        <f>O152*1.2</f>
        <v>77.36</v>
      </c>
      <c r="R152" s="1141">
        <f>Q152*L152</f>
        <v>6962.4</v>
      </c>
      <c r="S152" s="188"/>
    </row>
    <row r="153" spans="2:19" s="120" customFormat="1" ht="15" hidden="1" customHeight="1" x14ac:dyDescent="0.2">
      <c r="B153" s="1031"/>
      <c r="C153" s="172"/>
      <c r="D153" s="93"/>
      <c r="E153" s="338"/>
      <c r="F153" s="338"/>
      <c r="G153" s="338"/>
      <c r="H153" s="205"/>
      <c r="I153" s="205"/>
      <c r="J153" s="338"/>
      <c r="K153" s="1183"/>
      <c r="L153" s="94"/>
      <c r="M153" s="94"/>
      <c r="N153" s="206"/>
      <c r="O153" s="94"/>
      <c r="P153" s="94"/>
      <c r="Q153" s="206"/>
      <c r="R153" s="1143"/>
      <c r="S153" s="188"/>
    </row>
    <row r="154" spans="2:19" s="120" customFormat="1" ht="15" hidden="1" customHeight="1" x14ac:dyDescent="0.2">
      <c r="B154" s="1031"/>
      <c r="C154" s="172"/>
      <c r="D154" s="93"/>
      <c r="E154" s="313" t="s">
        <v>28279</v>
      </c>
      <c r="F154" s="313"/>
      <c r="G154" s="313"/>
      <c r="H154" s="807"/>
      <c r="I154" s="807"/>
      <c r="J154" s="313"/>
      <c r="K154" s="700"/>
      <c r="L154" s="231"/>
      <c r="M154" s="231"/>
      <c r="N154" s="206"/>
      <c r="O154" s="94"/>
      <c r="P154" s="94"/>
      <c r="Q154" s="206"/>
      <c r="R154" s="1143"/>
      <c r="S154" s="188"/>
    </row>
    <row r="155" spans="2:19" s="120" customFormat="1" ht="15" hidden="1" customHeight="1" x14ac:dyDescent="0.2">
      <c r="B155" s="1031"/>
      <c r="C155" s="172"/>
      <c r="D155" s="93"/>
      <c r="E155" s="313" t="s">
        <v>28269</v>
      </c>
      <c r="F155" s="313"/>
      <c r="G155" s="313"/>
      <c r="H155" s="807"/>
      <c r="I155" s="807"/>
      <c r="J155" s="313"/>
      <c r="K155" s="700"/>
      <c r="L155" s="231">
        <v>15</v>
      </c>
      <c r="M155" s="248" t="s">
        <v>28280</v>
      </c>
      <c r="N155" s="206"/>
      <c r="O155" s="94"/>
      <c r="P155" s="94"/>
      <c r="Q155" s="206"/>
      <c r="R155" s="1143"/>
      <c r="S155" s="188"/>
    </row>
    <row r="156" spans="2:19" s="120" customFormat="1" ht="15" hidden="1" customHeight="1" x14ac:dyDescent="0.2">
      <c r="B156" s="1031"/>
      <c r="C156" s="172"/>
      <c r="D156" s="93"/>
      <c r="E156" s="313" t="s">
        <v>28272</v>
      </c>
      <c r="F156" s="313"/>
      <c r="G156" s="313"/>
      <c r="H156" s="807"/>
      <c r="I156" s="807"/>
      <c r="J156" s="313"/>
      <c r="K156" s="700"/>
      <c r="L156" s="231">
        <v>6</v>
      </c>
      <c r="M156" s="248" t="s">
        <v>28268</v>
      </c>
      <c r="N156" s="206"/>
      <c r="O156" s="94"/>
      <c r="P156" s="94"/>
      <c r="Q156" s="206"/>
      <c r="R156" s="1143"/>
      <c r="S156" s="188"/>
    </row>
    <row r="157" spans="2:19" s="120" customFormat="1" ht="15" hidden="1" customHeight="1" x14ac:dyDescent="0.2">
      <c r="B157" s="1031"/>
      <c r="C157" s="172"/>
      <c r="D157" s="93"/>
      <c r="E157" s="313"/>
      <c r="F157" s="313"/>
      <c r="G157" s="313"/>
      <c r="H157" s="807"/>
      <c r="I157" s="807"/>
      <c r="J157" s="313"/>
      <c r="K157" s="700"/>
      <c r="L157" s="231">
        <f>L155*L156</f>
        <v>90</v>
      </c>
      <c r="M157" s="248" t="s">
        <v>28268</v>
      </c>
      <c r="N157" s="206"/>
      <c r="O157" s="94"/>
      <c r="P157" s="94"/>
      <c r="Q157" s="206"/>
      <c r="R157" s="1143"/>
      <c r="S157" s="188"/>
    </row>
    <row r="158" spans="2:19" s="120" customFormat="1" ht="15" hidden="1" customHeight="1" x14ac:dyDescent="0.2">
      <c r="B158" s="1031"/>
      <c r="C158" s="172"/>
      <c r="D158" s="93"/>
      <c r="E158" s="338"/>
      <c r="F158" s="338"/>
      <c r="G158" s="338"/>
      <c r="H158" s="205"/>
      <c r="I158" s="205"/>
      <c r="J158" s="338"/>
      <c r="K158" s="1183"/>
      <c r="L158" s="94"/>
      <c r="M158" s="94"/>
      <c r="N158" s="206"/>
      <c r="O158" s="94"/>
      <c r="P158" s="94"/>
      <c r="Q158" s="206"/>
      <c r="R158" s="1143"/>
      <c r="S158" s="188"/>
    </row>
    <row r="159" spans="2:19" s="120" customFormat="1" ht="15" hidden="1" customHeight="1" x14ac:dyDescent="0.2">
      <c r="B159" s="1031"/>
      <c r="C159" s="172"/>
      <c r="D159" s="93"/>
      <c r="E159" s="338"/>
      <c r="F159" s="338"/>
      <c r="G159" s="338"/>
      <c r="H159" s="205"/>
      <c r="I159" s="205"/>
      <c r="J159" s="338"/>
      <c r="K159" s="1183"/>
      <c r="L159" s="94"/>
      <c r="M159" s="94"/>
      <c r="N159" s="206"/>
      <c r="O159" s="94"/>
      <c r="P159" s="94"/>
      <c r="Q159" s="206"/>
      <c r="R159" s="1143"/>
      <c r="S159" s="188"/>
    </row>
    <row r="160" spans="2:19" s="120" customFormat="1" ht="15" hidden="1" customHeight="1" x14ac:dyDescent="0.2">
      <c r="B160" s="1031"/>
      <c r="C160" s="172"/>
      <c r="D160" s="93"/>
      <c r="E160" s="338"/>
      <c r="F160" s="338"/>
      <c r="G160" s="338"/>
      <c r="H160" s="205"/>
      <c r="I160" s="205"/>
      <c r="J160" s="338"/>
      <c r="K160" s="1183"/>
      <c r="L160" s="94"/>
      <c r="M160" s="94"/>
      <c r="N160" s="206"/>
      <c r="O160" s="94"/>
      <c r="P160" s="94"/>
      <c r="Q160" s="206"/>
      <c r="R160" s="1143"/>
      <c r="S160" s="188"/>
    </row>
    <row r="161" spans="2:19" s="120" customFormat="1" ht="45" customHeight="1" x14ac:dyDescent="0.2">
      <c r="B161" s="1029" t="s">
        <v>28309</v>
      </c>
      <c r="C161" s="196" t="s">
        <v>14376</v>
      </c>
      <c r="D161" s="31" t="s">
        <v>26</v>
      </c>
      <c r="E161" s="1763" t="s">
        <v>29090</v>
      </c>
      <c r="F161" s="1764"/>
      <c r="G161" s="1764"/>
      <c r="H161" s="1764"/>
      <c r="I161" s="1764"/>
      <c r="J161" s="1765"/>
      <c r="K161" s="1189" t="s">
        <v>149</v>
      </c>
      <c r="L161" s="368">
        <f>N178</f>
        <v>56.44</v>
      </c>
      <c r="M161" s="368">
        <v>0</v>
      </c>
      <c r="N161" s="891">
        <v>0</v>
      </c>
      <c r="O161" s="1680">
        <v>2.0499999999999998</v>
      </c>
      <c r="P161" s="1680"/>
      <c r="Q161" s="891">
        <f>O161*1.2</f>
        <v>2.46</v>
      </c>
      <c r="R161" s="1141">
        <f>Q161*L161</f>
        <v>138.84</v>
      </c>
      <c r="S161" s="951"/>
    </row>
    <row r="162" spans="2:19" s="120" customFormat="1" ht="15" hidden="1" customHeight="1" x14ac:dyDescent="0.2">
      <c r="B162" s="1035"/>
      <c r="C162" s="170"/>
      <c r="D162" s="128"/>
      <c r="E162" s="845"/>
      <c r="F162" s="845"/>
      <c r="G162" s="845"/>
      <c r="H162" s="873"/>
      <c r="I162" s="873"/>
      <c r="J162" s="845"/>
      <c r="K162" s="1182"/>
      <c r="L162" s="129"/>
      <c r="M162" s="129"/>
      <c r="N162" s="881"/>
      <c r="O162" s="129"/>
      <c r="P162" s="129"/>
      <c r="Q162" s="881"/>
      <c r="R162" s="1148"/>
      <c r="S162" s="188"/>
    </row>
    <row r="163" spans="2:19" s="120" customFormat="1" ht="15" hidden="1" customHeight="1" x14ac:dyDescent="0.2">
      <c r="B163" s="1031"/>
      <c r="C163" s="92"/>
      <c r="D163" s="152"/>
      <c r="E163" s="338"/>
      <c r="F163" s="338"/>
      <c r="G163" s="205"/>
      <c r="H163" s="205"/>
      <c r="I163" s="338"/>
      <c r="J163" s="205"/>
      <c r="K163" s="1223"/>
      <c r="L163" s="94"/>
      <c r="M163" s="94"/>
      <c r="N163" s="206"/>
      <c r="O163" s="94"/>
      <c r="P163" s="231"/>
      <c r="Q163" s="1106"/>
      <c r="R163" s="1143"/>
      <c r="S163" s="188"/>
    </row>
    <row r="164" spans="2:19" s="120" customFormat="1" ht="15" hidden="1" customHeight="1" x14ac:dyDescent="0.2">
      <c r="B164" s="1031"/>
      <c r="C164" s="334"/>
      <c r="D164" s="320" t="s">
        <v>28364</v>
      </c>
      <c r="E164" s="859"/>
      <c r="F164" s="859" t="s">
        <v>28623</v>
      </c>
      <c r="G164" s="859"/>
      <c r="H164" s="859" t="s">
        <v>28624</v>
      </c>
      <c r="I164" s="859"/>
      <c r="J164" s="859" t="s">
        <v>28798</v>
      </c>
      <c r="K164" s="1188"/>
      <c r="L164" s="321" t="s">
        <v>28770</v>
      </c>
      <c r="M164" s="319"/>
      <c r="N164" s="319" t="s">
        <v>28322</v>
      </c>
      <c r="O164" s="231"/>
      <c r="P164" s="231"/>
      <c r="Q164" s="1106"/>
      <c r="R164" s="1143"/>
      <c r="S164" s="188"/>
    </row>
    <row r="165" spans="2:19" s="120" customFormat="1" ht="15" hidden="1" customHeight="1" x14ac:dyDescent="0.2">
      <c r="B165" s="1031"/>
      <c r="C165" s="334" t="s">
        <v>28560</v>
      </c>
      <c r="D165" s="320">
        <v>0.15</v>
      </c>
      <c r="E165" s="925" t="s">
        <v>28756</v>
      </c>
      <c r="F165" s="859">
        <v>0.45</v>
      </c>
      <c r="G165" s="925" t="s">
        <v>28756</v>
      </c>
      <c r="H165" s="859">
        <v>0.45</v>
      </c>
      <c r="I165" s="925" t="s">
        <v>28756</v>
      </c>
      <c r="J165" s="859">
        <v>0.25</v>
      </c>
      <c r="K165" s="1188" t="s">
        <v>28756</v>
      </c>
      <c r="L165" s="823">
        <v>8.6999999999999993</v>
      </c>
      <c r="M165" s="319" t="s">
        <v>28268</v>
      </c>
      <c r="N165" s="830">
        <f>(D165+F165+H165+J165)*L165</f>
        <v>11.31</v>
      </c>
      <c r="O165" s="231" t="s">
        <v>28267</v>
      </c>
      <c r="P165" s="231"/>
      <c r="Q165" s="1106"/>
      <c r="R165" s="1143"/>
      <c r="S165" s="188"/>
    </row>
    <row r="166" spans="2:19" s="120" customFormat="1" ht="15" hidden="1" customHeight="1" x14ac:dyDescent="0.2">
      <c r="B166" s="1031"/>
      <c r="C166" s="334" t="s">
        <v>28561</v>
      </c>
      <c r="D166" s="320">
        <v>0.15</v>
      </c>
      <c r="E166" s="925" t="s">
        <v>28756</v>
      </c>
      <c r="F166" s="859">
        <v>0.45</v>
      </c>
      <c r="G166" s="925" t="s">
        <v>28756</v>
      </c>
      <c r="H166" s="859">
        <v>0.45</v>
      </c>
      <c r="I166" s="925" t="s">
        <v>28756</v>
      </c>
      <c r="J166" s="859">
        <v>0.25</v>
      </c>
      <c r="K166" s="1188" t="s">
        <v>28756</v>
      </c>
      <c r="L166" s="823">
        <v>1.25</v>
      </c>
      <c r="M166" s="319" t="s">
        <v>28268</v>
      </c>
      <c r="N166" s="830">
        <f t="shared" ref="N166:N175" si="2">(D166+F166+H166+J166)*L166</f>
        <v>1.63</v>
      </c>
      <c r="O166" s="231" t="s">
        <v>28267</v>
      </c>
      <c r="P166" s="231"/>
      <c r="Q166" s="1106"/>
      <c r="R166" s="1143"/>
      <c r="S166" s="188"/>
    </row>
    <row r="167" spans="2:19" s="120" customFormat="1" ht="15" hidden="1" customHeight="1" x14ac:dyDescent="0.2">
      <c r="B167" s="1031"/>
      <c r="C167" s="334" t="s">
        <v>28562</v>
      </c>
      <c r="D167" s="320">
        <v>0.15</v>
      </c>
      <c r="E167" s="925" t="s">
        <v>28756</v>
      </c>
      <c r="F167" s="859">
        <v>0.45</v>
      </c>
      <c r="G167" s="925" t="s">
        <v>28756</v>
      </c>
      <c r="H167" s="859">
        <v>0.45</v>
      </c>
      <c r="I167" s="925" t="s">
        <v>28756</v>
      </c>
      <c r="J167" s="859">
        <v>0.25</v>
      </c>
      <c r="K167" s="1188" t="s">
        <v>28756</v>
      </c>
      <c r="L167" s="823">
        <v>4.05</v>
      </c>
      <c r="M167" s="319" t="s">
        <v>28268</v>
      </c>
      <c r="N167" s="830">
        <f t="shared" si="2"/>
        <v>5.27</v>
      </c>
      <c r="O167" s="231" t="s">
        <v>28267</v>
      </c>
      <c r="P167" s="231"/>
      <c r="Q167" s="1106"/>
      <c r="R167" s="1143"/>
      <c r="S167" s="188"/>
    </row>
    <row r="168" spans="2:19" s="120" customFormat="1" ht="15" hidden="1" customHeight="1" x14ac:dyDescent="0.2">
      <c r="B168" s="1031"/>
      <c r="C168" s="334" t="s">
        <v>28563</v>
      </c>
      <c r="D168" s="320">
        <v>0.15</v>
      </c>
      <c r="E168" s="925" t="s">
        <v>28756</v>
      </c>
      <c r="F168" s="859">
        <v>0.45</v>
      </c>
      <c r="G168" s="925" t="s">
        <v>28756</v>
      </c>
      <c r="H168" s="859">
        <v>0.45</v>
      </c>
      <c r="I168" s="925" t="s">
        <v>28756</v>
      </c>
      <c r="J168" s="859">
        <v>0.25</v>
      </c>
      <c r="K168" s="1188" t="s">
        <v>28756</v>
      </c>
      <c r="L168" s="823">
        <v>3.7</v>
      </c>
      <c r="M168" s="319" t="s">
        <v>28268</v>
      </c>
      <c r="N168" s="830">
        <f t="shared" si="2"/>
        <v>4.8099999999999996</v>
      </c>
      <c r="O168" s="231" t="s">
        <v>28267</v>
      </c>
      <c r="P168" s="231"/>
      <c r="Q168" s="1106"/>
      <c r="R168" s="1143"/>
      <c r="S168" s="188"/>
    </row>
    <row r="169" spans="2:19" s="120" customFormat="1" ht="15" hidden="1" customHeight="1" x14ac:dyDescent="0.2">
      <c r="B169" s="1031"/>
      <c r="C169" s="334" t="s">
        <v>28564</v>
      </c>
      <c r="D169" s="320">
        <v>0.15</v>
      </c>
      <c r="E169" s="925" t="s">
        <v>28756</v>
      </c>
      <c r="F169" s="859">
        <v>0.45</v>
      </c>
      <c r="G169" s="925" t="s">
        <v>28756</v>
      </c>
      <c r="H169" s="859">
        <v>0.45</v>
      </c>
      <c r="I169" s="925" t="s">
        <v>28756</v>
      </c>
      <c r="J169" s="859">
        <v>0.25</v>
      </c>
      <c r="K169" s="1188" t="s">
        <v>28756</v>
      </c>
      <c r="L169" s="823">
        <v>4.05</v>
      </c>
      <c r="M169" s="319" t="s">
        <v>28268</v>
      </c>
      <c r="N169" s="830">
        <f t="shared" si="2"/>
        <v>5.27</v>
      </c>
      <c r="O169" s="231" t="s">
        <v>28267</v>
      </c>
      <c r="P169" s="231"/>
      <c r="Q169" s="1106"/>
      <c r="R169" s="1143"/>
      <c r="S169" s="188"/>
    </row>
    <row r="170" spans="2:19" s="120" customFormat="1" ht="15" hidden="1" customHeight="1" x14ac:dyDescent="0.2">
      <c r="B170" s="1031"/>
      <c r="C170" s="334" t="s">
        <v>28567</v>
      </c>
      <c r="D170" s="320">
        <v>0.15</v>
      </c>
      <c r="E170" s="925" t="s">
        <v>28756</v>
      </c>
      <c r="F170" s="859">
        <v>0.45</v>
      </c>
      <c r="G170" s="925" t="s">
        <v>28756</v>
      </c>
      <c r="H170" s="859">
        <v>0.45</v>
      </c>
      <c r="I170" s="925" t="s">
        <v>28756</v>
      </c>
      <c r="J170" s="859">
        <v>0.25</v>
      </c>
      <c r="K170" s="1188" t="s">
        <v>28756</v>
      </c>
      <c r="L170" s="823">
        <v>3.8</v>
      </c>
      <c r="M170" s="319" t="s">
        <v>28268</v>
      </c>
      <c r="N170" s="830">
        <f t="shared" si="2"/>
        <v>4.9400000000000004</v>
      </c>
      <c r="O170" s="231" t="s">
        <v>28267</v>
      </c>
      <c r="P170" s="231"/>
      <c r="Q170" s="1106"/>
      <c r="R170" s="1143"/>
      <c r="S170" s="188"/>
    </row>
    <row r="171" spans="2:19" s="120" customFormat="1" ht="15" hidden="1" customHeight="1" x14ac:dyDescent="0.2">
      <c r="B171" s="1031"/>
      <c r="C171" s="334" t="s">
        <v>28568</v>
      </c>
      <c r="D171" s="320">
        <v>0.15</v>
      </c>
      <c r="E171" s="925" t="s">
        <v>28756</v>
      </c>
      <c r="F171" s="859">
        <v>0.45</v>
      </c>
      <c r="G171" s="925" t="s">
        <v>28756</v>
      </c>
      <c r="H171" s="859">
        <v>0.45</v>
      </c>
      <c r="I171" s="925" t="s">
        <v>28756</v>
      </c>
      <c r="J171" s="859">
        <v>0.25</v>
      </c>
      <c r="K171" s="1188" t="s">
        <v>28756</v>
      </c>
      <c r="L171" s="823">
        <v>3.35</v>
      </c>
      <c r="M171" s="319" t="s">
        <v>28268</v>
      </c>
      <c r="N171" s="830">
        <f t="shared" si="2"/>
        <v>4.3600000000000003</v>
      </c>
      <c r="O171" s="231" t="s">
        <v>28267</v>
      </c>
      <c r="P171" s="231"/>
      <c r="Q171" s="1106"/>
      <c r="R171" s="1143"/>
      <c r="S171" s="188"/>
    </row>
    <row r="172" spans="2:19" s="120" customFormat="1" ht="15" hidden="1" customHeight="1" x14ac:dyDescent="0.2">
      <c r="B172" s="1031"/>
      <c r="C172" s="334" t="s">
        <v>28581</v>
      </c>
      <c r="D172" s="320">
        <v>0.15</v>
      </c>
      <c r="E172" s="925" t="s">
        <v>28756</v>
      </c>
      <c r="F172" s="859">
        <v>0.45</v>
      </c>
      <c r="G172" s="925" t="s">
        <v>28756</v>
      </c>
      <c r="H172" s="859">
        <v>0.45</v>
      </c>
      <c r="I172" s="925" t="s">
        <v>28756</v>
      </c>
      <c r="J172" s="859">
        <v>0.25</v>
      </c>
      <c r="K172" s="1188" t="s">
        <v>28756</v>
      </c>
      <c r="L172" s="823">
        <v>2.2000000000000002</v>
      </c>
      <c r="M172" s="319" t="s">
        <v>28268</v>
      </c>
      <c r="N172" s="830">
        <f t="shared" si="2"/>
        <v>2.86</v>
      </c>
      <c r="O172" s="231" t="s">
        <v>28267</v>
      </c>
      <c r="P172" s="231"/>
      <c r="Q172" s="1106"/>
      <c r="R172" s="1143"/>
      <c r="S172" s="188"/>
    </row>
    <row r="173" spans="2:19" s="120" customFormat="1" ht="15" hidden="1" customHeight="1" x14ac:dyDescent="0.2">
      <c r="B173" s="1031"/>
      <c r="C173" s="334" t="s">
        <v>28715</v>
      </c>
      <c r="D173" s="320">
        <v>0.15</v>
      </c>
      <c r="E173" s="925" t="s">
        <v>28756</v>
      </c>
      <c r="F173" s="859">
        <v>0.45</v>
      </c>
      <c r="G173" s="925" t="s">
        <v>28756</v>
      </c>
      <c r="H173" s="859">
        <v>0.45</v>
      </c>
      <c r="I173" s="925" t="s">
        <v>28756</v>
      </c>
      <c r="J173" s="859">
        <v>0.25</v>
      </c>
      <c r="K173" s="1188" t="s">
        <v>28756</v>
      </c>
      <c r="L173" s="823">
        <v>2.2000000000000002</v>
      </c>
      <c r="M173" s="319" t="s">
        <v>28268</v>
      </c>
      <c r="N173" s="830">
        <f t="shared" si="2"/>
        <v>2.86</v>
      </c>
      <c r="O173" s="231" t="s">
        <v>28267</v>
      </c>
      <c r="P173" s="231"/>
      <c r="Q173" s="1106"/>
      <c r="R173" s="1143"/>
      <c r="S173" s="188"/>
    </row>
    <row r="174" spans="2:19" s="120" customFormat="1" ht="15" hidden="1" customHeight="1" x14ac:dyDescent="0.2">
      <c r="B174" s="1031"/>
      <c r="C174" s="334" t="s">
        <v>28716</v>
      </c>
      <c r="D174" s="320">
        <v>0.15</v>
      </c>
      <c r="E174" s="925" t="s">
        <v>28756</v>
      </c>
      <c r="F174" s="859">
        <v>0.45</v>
      </c>
      <c r="G174" s="925" t="s">
        <v>28756</v>
      </c>
      <c r="H174" s="859">
        <v>0.45</v>
      </c>
      <c r="I174" s="925" t="s">
        <v>28756</v>
      </c>
      <c r="J174" s="859">
        <v>0.25</v>
      </c>
      <c r="K174" s="1188" t="s">
        <v>28756</v>
      </c>
      <c r="L174" s="823">
        <v>2.2000000000000002</v>
      </c>
      <c r="M174" s="319" t="s">
        <v>28268</v>
      </c>
      <c r="N174" s="830">
        <f t="shared" si="2"/>
        <v>2.86</v>
      </c>
      <c r="O174" s="231" t="s">
        <v>28267</v>
      </c>
      <c r="P174" s="231"/>
      <c r="Q174" s="1106"/>
      <c r="R174" s="1143"/>
      <c r="S174" s="188"/>
    </row>
    <row r="175" spans="2:19" s="120" customFormat="1" ht="15" hidden="1" customHeight="1" x14ac:dyDescent="0.2">
      <c r="B175" s="1031"/>
      <c r="C175" s="334" t="s">
        <v>28717</v>
      </c>
      <c r="D175" s="320">
        <v>0.15</v>
      </c>
      <c r="E175" s="925" t="s">
        <v>28756</v>
      </c>
      <c r="F175" s="859">
        <v>0.45</v>
      </c>
      <c r="G175" s="925" t="s">
        <v>28756</v>
      </c>
      <c r="H175" s="859">
        <v>0.45</v>
      </c>
      <c r="I175" s="925" t="s">
        <v>28756</v>
      </c>
      <c r="J175" s="859">
        <v>0.25</v>
      </c>
      <c r="K175" s="1188" t="s">
        <v>28756</v>
      </c>
      <c r="L175" s="823">
        <v>7.9</v>
      </c>
      <c r="M175" s="319" t="s">
        <v>28268</v>
      </c>
      <c r="N175" s="830">
        <f t="shared" si="2"/>
        <v>10.27</v>
      </c>
      <c r="O175" s="231" t="s">
        <v>28267</v>
      </c>
      <c r="P175" s="231"/>
      <c r="Q175" s="1106"/>
      <c r="R175" s="1143"/>
      <c r="S175" s="188"/>
    </row>
    <row r="176" spans="2:19" s="120" customFormat="1" ht="15" hidden="1" customHeight="1" x14ac:dyDescent="0.2">
      <c r="B176" s="1031"/>
      <c r="C176" s="334"/>
      <c r="D176" s="320"/>
      <c r="E176" s="859"/>
      <c r="F176" s="859"/>
      <c r="G176" s="859"/>
      <c r="H176" s="859"/>
      <c r="I176" s="859"/>
      <c r="J176" s="859"/>
      <c r="K176" s="1188"/>
      <c r="L176" s="321"/>
      <c r="M176" s="319"/>
      <c r="N176" s="830"/>
      <c r="O176" s="231"/>
      <c r="P176" s="231"/>
      <c r="Q176" s="1106"/>
      <c r="R176" s="1143"/>
      <c r="S176" s="188"/>
    </row>
    <row r="177" spans="2:19" s="120" customFormat="1" ht="15" hidden="1" customHeight="1" x14ac:dyDescent="0.2">
      <c r="B177" s="1031"/>
      <c r="C177" s="172"/>
      <c r="D177" s="320"/>
      <c r="E177" s="859"/>
      <c r="F177" s="859"/>
      <c r="G177" s="859"/>
      <c r="H177" s="859"/>
      <c r="I177" s="859"/>
      <c r="J177" s="859"/>
      <c r="K177" s="1188"/>
      <c r="L177" s="321"/>
      <c r="M177" s="320"/>
      <c r="N177" s="319"/>
      <c r="O177" s="231"/>
      <c r="P177" s="231"/>
      <c r="Q177" s="1106"/>
      <c r="R177" s="1143"/>
      <c r="S177" s="188"/>
    </row>
    <row r="178" spans="2:19" s="120" customFormat="1" ht="15" hidden="1" customHeight="1" x14ac:dyDescent="0.2">
      <c r="B178" s="1031"/>
      <c r="C178" s="172"/>
      <c r="D178" s="92"/>
      <c r="E178" s="338"/>
      <c r="F178" s="338"/>
      <c r="G178" s="338"/>
      <c r="H178" s="338"/>
      <c r="I178" s="338"/>
      <c r="J178" s="338"/>
      <c r="K178" s="1183"/>
      <c r="L178" s="94"/>
      <c r="M178" s="98"/>
      <c r="N178" s="830">
        <f>SUM(N165:N175)</f>
        <v>56.44</v>
      </c>
      <c r="O178" s="231" t="s">
        <v>28267</v>
      </c>
      <c r="P178" s="94"/>
      <c r="Q178" s="206"/>
      <c r="R178" s="1143"/>
      <c r="S178" s="188"/>
    </row>
    <row r="179" spans="2:19" s="120" customFormat="1" ht="15" hidden="1" customHeight="1" x14ac:dyDescent="0.2">
      <c r="B179" s="1031"/>
      <c r="C179" s="172"/>
      <c r="D179" s="92"/>
      <c r="E179" s="338"/>
      <c r="F179" s="338"/>
      <c r="G179" s="338"/>
      <c r="H179" s="338"/>
      <c r="I179" s="338"/>
      <c r="J179" s="338"/>
      <c r="K179" s="1183"/>
      <c r="L179" s="94"/>
      <c r="M179" s="98"/>
      <c r="N179" s="206"/>
      <c r="O179" s="231"/>
      <c r="P179" s="231"/>
      <c r="Q179" s="206"/>
      <c r="R179" s="1143"/>
      <c r="S179" s="188"/>
    </row>
    <row r="180" spans="2:19" s="120" customFormat="1" ht="15" hidden="1" customHeight="1" x14ac:dyDescent="0.2">
      <c r="B180" s="1031"/>
      <c r="C180" s="172"/>
      <c r="D180" s="92"/>
      <c r="E180" s="338"/>
      <c r="F180" s="338"/>
      <c r="G180" s="338"/>
      <c r="H180" s="338"/>
      <c r="I180" s="338"/>
      <c r="J180" s="338"/>
      <c r="K180" s="1183"/>
      <c r="L180" s="94"/>
      <c r="M180" s="98"/>
      <c r="N180" s="206"/>
      <c r="O180" s="94"/>
      <c r="P180" s="94"/>
      <c r="Q180" s="206"/>
      <c r="R180" s="1143"/>
      <c r="S180" s="188"/>
    </row>
    <row r="181" spans="2:19" s="120" customFormat="1" ht="20.100000000000001" customHeight="1" x14ac:dyDescent="0.2">
      <c r="B181" s="1029" t="s">
        <v>17</v>
      </c>
      <c r="C181" s="196" t="s">
        <v>1360</v>
      </c>
      <c r="D181" s="31" t="s">
        <v>26</v>
      </c>
      <c r="E181" s="905" t="str">
        <f>VLOOKUP(C181,desonerado_186!A:F,2,1)</f>
        <v>Lastro de pedra britada</v>
      </c>
      <c r="F181" s="906"/>
      <c r="G181" s="906"/>
      <c r="H181" s="874"/>
      <c r="I181" s="874"/>
      <c r="J181" s="959"/>
      <c r="K181" s="1181" t="s">
        <v>228</v>
      </c>
      <c r="L181" s="368">
        <f>L201</f>
        <v>0.55000000000000004</v>
      </c>
      <c r="M181" s="368">
        <f>VLOOKUP(C181,desonerado_186!A:F,4,1)</f>
        <v>116.5</v>
      </c>
      <c r="N181" s="891">
        <f>VLOOKUP(C181,desonerado_186!A:F,5,1)</f>
        <v>25.31</v>
      </c>
      <c r="O181" s="1680">
        <f>M181+N181</f>
        <v>141.81</v>
      </c>
      <c r="P181" s="1680"/>
      <c r="Q181" s="891">
        <f>O181*1.2</f>
        <v>170.17</v>
      </c>
      <c r="R181" s="1141">
        <f>Q181*L181</f>
        <v>93.59</v>
      </c>
      <c r="S181" s="188"/>
    </row>
    <row r="182" spans="2:19" s="120" customFormat="1" ht="20.100000000000001" hidden="1" customHeight="1" x14ac:dyDescent="0.2">
      <c r="B182" s="1026"/>
      <c r="C182" s="174"/>
      <c r="D182" s="142"/>
      <c r="E182" s="875"/>
      <c r="F182" s="875"/>
      <c r="G182" s="875"/>
      <c r="H182" s="875"/>
      <c r="I182" s="875"/>
      <c r="J182" s="873"/>
      <c r="K182" s="1178"/>
      <c r="L182" s="177"/>
      <c r="M182" s="178"/>
      <c r="N182" s="1082"/>
      <c r="O182" s="380"/>
      <c r="P182" s="380"/>
      <c r="Q182" s="1082"/>
      <c r="R182" s="1138"/>
      <c r="S182" s="188"/>
    </row>
    <row r="183" spans="2:19" s="120" customFormat="1" ht="20.100000000000001" hidden="1" customHeight="1" x14ac:dyDescent="0.2">
      <c r="B183" s="1027"/>
      <c r="C183" s="334"/>
      <c r="D183" s="320" t="s">
        <v>28364</v>
      </c>
      <c r="E183" s="859"/>
      <c r="F183" s="859" t="s">
        <v>28362</v>
      </c>
      <c r="G183" s="859"/>
      <c r="H183" s="313"/>
      <c r="I183" s="859" t="s">
        <v>28791</v>
      </c>
      <c r="J183" s="313"/>
      <c r="K183" s="1221"/>
      <c r="L183" s="231" t="s">
        <v>28281</v>
      </c>
      <c r="M183" s="248"/>
      <c r="N183" s="319"/>
      <c r="O183" s="231"/>
      <c r="P183" s="231"/>
      <c r="Q183" s="1106"/>
      <c r="R183" s="1139"/>
      <c r="S183" s="188"/>
    </row>
    <row r="184" spans="2:19" s="120" customFormat="1" ht="20.100000000000001" hidden="1" customHeight="1" x14ac:dyDescent="0.2">
      <c r="B184" s="1027"/>
      <c r="C184" s="334" t="s">
        <v>28560</v>
      </c>
      <c r="D184" s="320">
        <v>0.15</v>
      </c>
      <c r="E184" s="859" t="s">
        <v>28539</v>
      </c>
      <c r="F184" s="863">
        <v>8.6999999999999993</v>
      </c>
      <c r="G184" s="859" t="s">
        <v>28268</v>
      </c>
      <c r="H184" s="859" t="s">
        <v>28539</v>
      </c>
      <c r="I184" s="859">
        <v>0.05</v>
      </c>
      <c r="J184" s="313"/>
      <c r="K184" s="1221"/>
      <c r="L184" s="231">
        <f t="shared" ref="L184:L194" si="3">D184*F184*I184</f>
        <v>7.0000000000000007E-2</v>
      </c>
      <c r="M184" s="248" t="s">
        <v>28740</v>
      </c>
      <c r="N184" s="319"/>
      <c r="O184" s="231"/>
      <c r="P184" s="231"/>
      <c r="Q184" s="1106"/>
      <c r="R184" s="1139"/>
      <c r="S184" s="188"/>
    </row>
    <row r="185" spans="2:19" s="120" customFormat="1" ht="20.100000000000001" hidden="1" customHeight="1" x14ac:dyDescent="0.2">
      <c r="B185" s="1027"/>
      <c r="C185" s="334" t="s">
        <v>28561</v>
      </c>
      <c r="D185" s="320">
        <v>0.15</v>
      </c>
      <c r="E185" s="859" t="s">
        <v>28539</v>
      </c>
      <c r="F185" s="863">
        <v>1.25</v>
      </c>
      <c r="G185" s="859" t="s">
        <v>28268</v>
      </c>
      <c r="H185" s="859" t="s">
        <v>28539</v>
      </c>
      <c r="I185" s="859">
        <v>0.05</v>
      </c>
      <c r="J185" s="313"/>
      <c r="K185" s="1221"/>
      <c r="L185" s="231">
        <f t="shared" si="3"/>
        <v>0.01</v>
      </c>
      <c r="M185" s="248" t="s">
        <v>28740</v>
      </c>
      <c r="N185" s="319"/>
      <c r="O185" s="231"/>
      <c r="P185" s="231"/>
      <c r="Q185" s="1106"/>
      <c r="R185" s="1139"/>
      <c r="S185" s="188"/>
    </row>
    <row r="186" spans="2:19" s="120" customFormat="1" ht="20.100000000000001" hidden="1" customHeight="1" x14ac:dyDescent="0.2">
      <c r="B186" s="1027"/>
      <c r="C186" s="334" t="s">
        <v>28562</v>
      </c>
      <c r="D186" s="320">
        <v>0.15</v>
      </c>
      <c r="E186" s="859" t="s">
        <v>28539</v>
      </c>
      <c r="F186" s="863">
        <v>4.05</v>
      </c>
      <c r="G186" s="859" t="s">
        <v>28268</v>
      </c>
      <c r="H186" s="859" t="s">
        <v>28539</v>
      </c>
      <c r="I186" s="859">
        <v>0.05</v>
      </c>
      <c r="J186" s="313"/>
      <c r="K186" s="1221"/>
      <c r="L186" s="231">
        <f t="shared" si="3"/>
        <v>0.03</v>
      </c>
      <c r="M186" s="248" t="s">
        <v>28740</v>
      </c>
      <c r="N186" s="319"/>
      <c r="O186" s="231"/>
      <c r="P186" s="231"/>
      <c r="Q186" s="1106"/>
      <c r="R186" s="1139"/>
      <c r="S186" s="188"/>
    </row>
    <row r="187" spans="2:19" s="120" customFormat="1" ht="20.100000000000001" hidden="1" customHeight="1" x14ac:dyDescent="0.2">
      <c r="B187" s="1027"/>
      <c r="C187" s="334" t="s">
        <v>28563</v>
      </c>
      <c r="D187" s="320">
        <v>0.15</v>
      </c>
      <c r="E187" s="859" t="s">
        <v>28539</v>
      </c>
      <c r="F187" s="863">
        <v>3.7</v>
      </c>
      <c r="G187" s="859" t="s">
        <v>28268</v>
      </c>
      <c r="H187" s="859" t="s">
        <v>28539</v>
      </c>
      <c r="I187" s="859">
        <v>0.05</v>
      </c>
      <c r="J187" s="313"/>
      <c r="K187" s="1221"/>
      <c r="L187" s="231">
        <f t="shared" si="3"/>
        <v>0.03</v>
      </c>
      <c r="M187" s="248" t="s">
        <v>28740</v>
      </c>
      <c r="N187" s="319"/>
      <c r="O187" s="231"/>
      <c r="P187" s="231"/>
      <c r="Q187" s="1106"/>
      <c r="R187" s="1139"/>
      <c r="S187" s="188"/>
    </row>
    <row r="188" spans="2:19" s="120" customFormat="1" ht="20.100000000000001" hidden="1" customHeight="1" x14ac:dyDescent="0.2">
      <c r="B188" s="1027"/>
      <c r="C188" s="334" t="s">
        <v>28564</v>
      </c>
      <c r="D188" s="320">
        <v>0.15</v>
      </c>
      <c r="E188" s="859" t="s">
        <v>28539</v>
      </c>
      <c r="F188" s="863">
        <v>4.05</v>
      </c>
      <c r="G188" s="859" t="s">
        <v>28268</v>
      </c>
      <c r="H188" s="859" t="s">
        <v>28539</v>
      </c>
      <c r="I188" s="859">
        <v>0.05</v>
      </c>
      <c r="J188" s="313"/>
      <c r="K188" s="1221"/>
      <c r="L188" s="231">
        <f t="shared" si="3"/>
        <v>0.03</v>
      </c>
      <c r="M188" s="248" t="s">
        <v>28740</v>
      </c>
      <c r="N188" s="319"/>
      <c r="O188" s="231"/>
      <c r="P188" s="231"/>
      <c r="Q188" s="1106"/>
      <c r="R188" s="1139"/>
      <c r="S188" s="188"/>
    </row>
    <row r="189" spans="2:19" s="120" customFormat="1" ht="20.100000000000001" hidden="1" customHeight="1" x14ac:dyDescent="0.2">
      <c r="B189" s="1027"/>
      <c r="C189" s="334" t="s">
        <v>28567</v>
      </c>
      <c r="D189" s="320">
        <v>0.15</v>
      </c>
      <c r="E189" s="859" t="s">
        <v>28539</v>
      </c>
      <c r="F189" s="863">
        <v>3.8</v>
      </c>
      <c r="G189" s="859" t="s">
        <v>28268</v>
      </c>
      <c r="H189" s="859" t="s">
        <v>28539</v>
      </c>
      <c r="I189" s="859">
        <v>0.05</v>
      </c>
      <c r="J189" s="313"/>
      <c r="K189" s="1221"/>
      <c r="L189" s="231">
        <f t="shared" si="3"/>
        <v>0.03</v>
      </c>
      <c r="M189" s="248" t="s">
        <v>28740</v>
      </c>
      <c r="N189" s="319"/>
      <c r="O189" s="231"/>
      <c r="P189" s="231"/>
      <c r="Q189" s="1106"/>
      <c r="R189" s="1139"/>
      <c r="S189" s="188"/>
    </row>
    <row r="190" spans="2:19" s="120" customFormat="1" ht="20.100000000000001" hidden="1" customHeight="1" x14ac:dyDescent="0.2">
      <c r="B190" s="1027"/>
      <c r="C190" s="334" t="s">
        <v>28568</v>
      </c>
      <c r="D190" s="320">
        <v>0.15</v>
      </c>
      <c r="E190" s="859" t="s">
        <v>28539</v>
      </c>
      <c r="F190" s="863">
        <v>3.35</v>
      </c>
      <c r="G190" s="859" t="s">
        <v>28268</v>
      </c>
      <c r="H190" s="859" t="s">
        <v>28539</v>
      </c>
      <c r="I190" s="859">
        <v>0.05</v>
      </c>
      <c r="J190" s="313"/>
      <c r="K190" s="1221"/>
      <c r="L190" s="231">
        <f t="shared" si="3"/>
        <v>0.03</v>
      </c>
      <c r="M190" s="248" t="s">
        <v>28740</v>
      </c>
      <c r="N190" s="319"/>
      <c r="O190" s="231"/>
      <c r="P190" s="231"/>
      <c r="Q190" s="1106"/>
      <c r="R190" s="1139"/>
      <c r="S190" s="188"/>
    </row>
    <row r="191" spans="2:19" s="120" customFormat="1" ht="20.100000000000001" hidden="1" customHeight="1" x14ac:dyDescent="0.2">
      <c r="B191" s="1027"/>
      <c r="C191" s="334" t="s">
        <v>28581</v>
      </c>
      <c r="D191" s="320">
        <v>0.15</v>
      </c>
      <c r="E191" s="859" t="s">
        <v>28539</v>
      </c>
      <c r="F191" s="863">
        <v>2.2000000000000002</v>
      </c>
      <c r="G191" s="859" t="s">
        <v>28268</v>
      </c>
      <c r="H191" s="859" t="s">
        <v>28539</v>
      </c>
      <c r="I191" s="859">
        <v>0.05</v>
      </c>
      <c r="J191" s="313"/>
      <c r="K191" s="1221"/>
      <c r="L191" s="231">
        <f t="shared" si="3"/>
        <v>0.02</v>
      </c>
      <c r="M191" s="248" t="s">
        <v>28740</v>
      </c>
      <c r="N191" s="319"/>
      <c r="O191" s="231"/>
      <c r="P191" s="231"/>
      <c r="Q191" s="1106"/>
      <c r="R191" s="1139"/>
      <c r="S191" s="188"/>
    </row>
    <row r="192" spans="2:19" s="120" customFormat="1" ht="20.100000000000001" hidden="1" customHeight="1" x14ac:dyDescent="0.2">
      <c r="B192" s="1027"/>
      <c r="C192" s="334" t="s">
        <v>28715</v>
      </c>
      <c r="D192" s="320">
        <v>0.15</v>
      </c>
      <c r="E192" s="859" t="s">
        <v>28539</v>
      </c>
      <c r="F192" s="863">
        <v>2.2000000000000002</v>
      </c>
      <c r="G192" s="859" t="s">
        <v>28268</v>
      </c>
      <c r="H192" s="859" t="s">
        <v>28539</v>
      </c>
      <c r="I192" s="859">
        <v>0.05</v>
      </c>
      <c r="J192" s="313"/>
      <c r="K192" s="1221"/>
      <c r="L192" s="231">
        <f t="shared" si="3"/>
        <v>0.02</v>
      </c>
      <c r="M192" s="248" t="s">
        <v>28740</v>
      </c>
      <c r="N192" s="319"/>
      <c r="O192" s="231"/>
      <c r="P192" s="231"/>
      <c r="Q192" s="1106"/>
      <c r="R192" s="1139"/>
      <c r="S192" s="188"/>
    </row>
    <row r="193" spans="2:19" s="120" customFormat="1" ht="20.100000000000001" hidden="1" customHeight="1" x14ac:dyDescent="0.2">
      <c r="B193" s="1027"/>
      <c r="C193" s="334" t="s">
        <v>28716</v>
      </c>
      <c r="D193" s="320">
        <v>0.15</v>
      </c>
      <c r="E193" s="859" t="s">
        <v>28539</v>
      </c>
      <c r="F193" s="863">
        <v>2.2000000000000002</v>
      </c>
      <c r="G193" s="859" t="s">
        <v>28268</v>
      </c>
      <c r="H193" s="859" t="s">
        <v>28539</v>
      </c>
      <c r="I193" s="859">
        <v>0.05</v>
      </c>
      <c r="J193" s="313"/>
      <c r="K193" s="1221"/>
      <c r="L193" s="231">
        <f t="shared" si="3"/>
        <v>0.02</v>
      </c>
      <c r="M193" s="248" t="s">
        <v>28740</v>
      </c>
      <c r="N193" s="319"/>
      <c r="O193" s="231"/>
      <c r="P193" s="231"/>
      <c r="Q193" s="1106"/>
      <c r="R193" s="1139"/>
      <c r="S193" s="188"/>
    </row>
    <row r="194" spans="2:19" s="120" customFormat="1" ht="20.100000000000001" hidden="1" customHeight="1" x14ac:dyDescent="0.2">
      <c r="B194" s="1027"/>
      <c r="C194" s="334" t="s">
        <v>28717</v>
      </c>
      <c r="D194" s="320">
        <v>0.15</v>
      </c>
      <c r="E194" s="859" t="s">
        <v>28539</v>
      </c>
      <c r="F194" s="863">
        <v>7.9</v>
      </c>
      <c r="G194" s="859" t="s">
        <v>28268</v>
      </c>
      <c r="H194" s="859" t="s">
        <v>28539</v>
      </c>
      <c r="I194" s="859">
        <v>0.05</v>
      </c>
      <c r="J194" s="313"/>
      <c r="K194" s="1221"/>
      <c r="L194" s="231">
        <f t="shared" si="3"/>
        <v>0.06</v>
      </c>
      <c r="M194" s="248" t="s">
        <v>28740</v>
      </c>
      <c r="N194" s="319"/>
      <c r="O194" s="231"/>
      <c r="P194" s="231"/>
      <c r="Q194" s="1106"/>
      <c r="R194" s="1139"/>
      <c r="S194" s="188"/>
    </row>
    <row r="195" spans="2:19" s="120" customFormat="1" ht="20.100000000000001" hidden="1" customHeight="1" x14ac:dyDescent="0.2">
      <c r="B195" s="1027"/>
      <c r="C195" s="225"/>
      <c r="D195" s="225"/>
      <c r="E195" s="313"/>
      <c r="F195" s="313"/>
      <c r="G195" s="313"/>
      <c r="H195" s="313"/>
      <c r="I195" s="807"/>
      <c r="J195" s="313"/>
      <c r="K195" s="1221"/>
      <c r="L195" s="231"/>
      <c r="M195" s="231"/>
      <c r="N195" s="319"/>
      <c r="O195" s="231"/>
      <c r="P195" s="231"/>
      <c r="Q195" s="1106"/>
      <c r="R195" s="1139"/>
      <c r="S195" s="188"/>
    </row>
    <row r="196" spans="2:19" s="120" customFormat="1" ht="20.100000000000001" hidden="1" customHeight="1" x14ac:dyDescent="0.2">
      <c r="B196" s="1027"/>
      <c r="C196" s="225"/>
      <c r="D196" s="225"/>
      <c r="E196" s="313"/>
      <c r="F196" s="313"/>
      <c r="G196" s="313"/>
      <c r="H196" s="313"/>
      <c r="I196" s="807"/>
      <c r="J196" s="313"/>
      <c r="K196" s="1221"/>
      <c r="L196" s="231">
        <f>SUM(L184:L194)</f>
        <v>0.35</v>
      </c>
      <c r="M196" s="248" t="s">
        <v>28740</v>
      </c>
      <c r="N196" s="319"/>
      <c r="O196" s="231"/>
      <c r="P196" s="231"/>
      <c r="Q196" s="1106"/>
      <c r="R196" s="1139"/>
      <c r="S196" s="188"/>
    </row>
    <row r="197" spans="2:19" s="120" customFormat="1" ht="20.100000000000001" hidden="1" customHeight="1" x14ac:dyDescent="0.2">
      <c r="B197" s="1027"/>
      <c r="C197" s="197"/>
      <c r="D197" s="225"/>
      <c r="E197" s="313"/>
      <c r="F197" s="313"/>
      <c r="G197" s="313"/>
      <c r="H197" s="313"/>
      <c r="I197" s="313"/>
      <c r="J197" s="807"/>
      <c r="K197" s="1203"/>
      <c r="L197" s="231"/>
      <c r="M197" s="231"/>
      <c r="N197" s="206"/>
      <c r="O197" s="94"/>
      <c r="P197" s="94"/>
      <c r="Q197" s="206"/>
      <c r="R197" s="1139"/>
      <c r="S197" s="188"/>
    </row>
    <row r="198" spans="2:19" s="120" customFormat="1" ht="20.100000000000001" hidden="1" customHeight="1" x14ac:dyDescent="0.2">
      <c r="B198" s="1027"/>
      <c r="C198" s="334" t="s">
        <v>28972</v>
      </c>
      <c r="D198" s="320"/>
      <c r="E198" s="859">
        <v>0.05</v>
      </c>
      <c r="F198" s="863">
        <v>0.6</v>
      </c>
      <c r="G198" s="859"/>
      <c r="H198" s="859">
        <v>0.6</v>
      </c>
      <c r="I198" s="859"/>
      <c r="J198" s="313">
        <v>11</v>
      </c>
      <c r="K198" s="1221"/>
      <c r="L198" s="231">
        <f>F198*H198*J198*E198</f>
        <v>0.2</v>
      </c>
      <c r="M198" s="248" t="s">
        <v>28740</v>
      </c>
      <c r="N198" s="830"/>
      <c r="O198" s="94"/>
      <c r="P198" s="94"/>
      <c r="Q198" s="206"/>
      <c r="R198" s="1139"/>
      <c r="S198" s="188"/>
    </row>
    <row r="199" spans="2:19" s="120" customFormat="1" ht="20.100000000000001" hidden="1" customHeight="1" x14ac:dyDescent="0.2">
      <c r="B199" s="1027"/>
      <c r="C199" s="197"/>
      <c r="D199" s="225"/>
      <c r="E199" s="313"/>
      <c r="F199" s="313"/>
      <c r="G199" s="313"/>
      <c r="H199" s="313"/>
      <c r="I199" s="313"/>
      <c r="J199" s="807"/>
      <c r="K199" s="1203"/>
      <c r="L199" s="231"/>
      <c r="M199" s="231"/>
      <c r="N199" s="206"/>
      <c r="O199" s="94"/>
      <c r="P199" s="94"/>
      <c r="Q199" s="206"/>
      <c r="R199" s="1139"/>
      <c r="S199" s="188"/>
    </row>
    <row r="200" spans="2:19" s="120" customFormat="1" ht="20.100000000000001" hidden="1" customHeight="1" x14ac:dyDescent="0.2">
      <c r="B200" s="1027"/>
      <c r="C200" s="197"/>
      <c r="D200" s="225"/>
      <c r="E200" s="313"/>
      <c r="F200" s="313"/>
      <c r="G200" s="313"/>
      <c r="H200" s="313"/>
      <c r="I200" s="313"/>
      <c r="J200" s="807"/>
      <c r="K200" s="1203"/>
      <c r="L200" s="231"/>
      <c r="M200" s="231"/>
      <c r="N200" s="206"/>
      <c r="O200" s="94"/>
      <c r="P200" s="94"/>
      <c r="Q200" s="206"/>
      <c r="R200" s="1139"/>
      <c r="S200" s="188"/>
    </row>
    <row r="201" spans="2:19" s="120" customFormat="1" ht="20.100000000000001" hidden="1" customHeight="1" x14ac:dyDescent="0.2">
      <c r="B201" s="1027"/>
      <c r="C201" s="225" t="s">
        <v>28973</v>
      </c>
      <c r="D201" s="225"/>
      <c r="E201" s="313"/>
      <c r="F201" s="338"/>
      <c r="G201" s="830">
        <f>L196</f>
        <v>0.35</v>
      </c>
      <c r="H201" s="313" t="s">
        <v>28756</v>
      </c>
      <c r="I201" s="830">
        <f>L198</f>
        <v>0.2</v>
      </c>
      <c r="J201" s="807"/>
      <c r="K201" s="1203"/>
      <c r="L201" s="231">
        <f>G201+I201</f>
        <v>0.55000000000000004</v>
      </c>
      <c r="M201" s="248" t="s">
        <v>28740</v>
      </c>
      <c r="N201" s="206"/>
      <c r="O201" s="94"/>
      <c r="P201" s="94"/>
      <c r="Q201" s="206"/>
      <c r="R201" s="1139"/>
      <c r="S201" s="188"/>
    </row>
    <row r="202" spans="2:19" s="120" customFormat="1" ht="20.100000000000001" hidden="1" customHeight="1" x14ac:dyDescent="0.2">
      <c r="B202" s="1027"/>
      <c r="C202" s="197"/>
      <c r="D202" s="225"/>
      <c r="E202" s="313"/>
      <c r="F202" s="313"/>
      <c r="G202" s="313"/>
      <c r="H202" s="313"/>
      <c r="I202" s="313"/>
      <c r="J202" s="807"/>
      <c r="K202" s="1203"/>
      <c r="L202" s="231"/>
      <c r="M202" s="231"/>
      <c r="N202" s="206"/>
      <c r="O202" s="94"/>
      <c r="P202" s="94"/>
      <c r="Q202" s="206"/>
      <c r="R202" s="1139"/>
      <c r="S202" s="188"/>
    </row>
    <row r="203" spans="2:19" s="120" customFormat="1" hidden="1" x14ac:dyDescent="0.2">
      <c r="B203" s="1031"/>
      <c r="C203" s="172"/>
      <c r="D203" s="93"/>
      <c r="E203" s="205"/>
      <c r="F203" s="205"/>
      <c r="G203" s="205"/>
      <c r="H203" s="205"/>
      <c r="I203" s="205"/>
      <c r="J203" s="205"/>
      <c r="K203" s="1183"/>
      <c r="L203" s="179"/>
      <c r="M203" s="180"/>
      <c r="N203" s="206"/>
      <c r="O203" s="94"/>
      <c r="P203" s="94"/>
      <c r="Q203" s="206"/>
      <c r="R203" s="1143"/>
      <c r="S203" s="188"/>
    </row>
    <row r="204" spans="2:19" s="337" customFormat="1" ht="20.100000000000001" customHeight="1" x14ac:dyDescent="0.2">
      <c r="B204" s="1029" t="s">
        <v>28310</v>
      </c>
      <c r="C204" s="196" t="s">
        <v>1271</v>
      </c>
      <c r="D204" s="31" t="s">
        <v>26</v>
      </c>
      <c r="E204" s="1748" t="str">
        <f>VLOOKUP(C204,desonerado_186!A:F,2,1)</f>
        <v>Armadura em barra de aço CA-50 (A ou B) fyk = 500 MPa</v>
      </c>
      <c r="F204" s="1749"/>
      <c r="G204" s="1749"/>
      <c r="H204" s="1749"/>
      <c r="I204" s="1749"/>
      <c r="J204" s="1750"/>
      <c r="K204" s="1181" t="str">
        <f>VLOOKUP(Orçamento!C204,[1]Planilha1!A10:F4093,3,0)</f>
        <v>KG</v>
      </c>
      <c r="L204" s="368">
        <f>L209</f>
        <v>266</v>
      </c>
      <c r="M204" s="368">
        <f>VLOOKUP(C204,desonerado_186!A:F,4,1)</f>
        <v>9.08</v>
      </c>
      <c r="N204" s="891">
        <f>VLOOKUP(C204,desonerado_186!A:F,5,1)</f>
        <v>2.17</v>
      </c>
      <c r="O204" s="1680">
        <f>M204+N204</f>
        <v>11.25</v>
      </c>
      <c r="P204" s="1680"/>
      <c r="Q204" s="891">
        <f>O204*1.2</f>
        <v>13.5</v>
      </c>
      <c r="R204" s="1141">
        <f>Q204*L204</f>
        <v>3591</v>
      </c>
      <c r="S204" s="951"/>
    </row>
    <row r="205" spans="2:19" s="337" customFormat="1" ht="20.100000000000001" hidden="1" customHeight="1" x14ac:dyDescent="0.2">
      <c r="B205" s="1026"/>
      <c r="C205" s="174"/>
      <c r="D205" s="142"/>
      <c r="E205" s="307"/>
      <c r="F205" s="307"/>
      <c r="G205" s="307"/>
      <c r="H205" s="176"/>
      <c r="I205" s="176"/>
      <c r="J205" s="953"/>
      <c r="K205" s="1178"/>
      <c r="L205" s="380"/>
      <c r="M205" s="380"/>
      <c r="N205" s="1082"/>
      <c r="O205" s="380"/>
      <c r="P205" s="380"/>
      <c r="Q205" s="1082"/>
      <c r="R205" s="1138"/>
      <c r="S205" s="951"/>
    </row>
    <row r="206" spans="2:19" s="337" customFormat="1" ht="20.100000000000001" hidden="1" customHeight="1" x14ac:dyDescent="0.2">
      <c r="B206" s="1031"/>
      <c r="C206" s="172"/>
      <c r="D206" s="92"/>
      <c r="E206" s="372" t="s">
        <v>28332</v>
      </c>
      <c r="F206" s="372"/>
      <c r="G206" s="372"/>
      <c r="H206" s="372"/>
      <c r="I206" s="372"/>
      <c r="J206" s="372"/>
      <c r="K206" s="700"/>
      <c r="L206" s="231">
        <v>19</v>
      </c>
      <c r="M206" s="248" t="s">
        <v>28283</v>
      </c>
      <c r="N206" s="830"/>
      <c r="O206" s="231"/>
      <c r="P206" s="94"/>
      <c r="Q206" s="206"/>
      <c r="R206" s="1143"/>
      <c r="S206" s="951"/>
    </row>
    <row r="207" spans="2:19" s="337" customFormat="1" ht="20.100000000000001" hidden="1" customHeight="1" x14ac:dyDescent="0.2">
      <c r="B207" s="1031"/>
      <c r="C207" s="172"/>
      <c r="D207" s="92"/>
      <c r="E207" s="372" t="s">
        <v>28774</v>
      </c>
      <c r="F207" s="372"/>
      <c r="G207" s="372"/>
      <c r="H207" s="372"/>
      <c r="I207" s="372"/>
      <c r="J207" s="372"/>
      <c r="K207" s="700"/>
      <c r="L207" s="231">
        <v>247</v>
      </c>
      <c r="M207" s="248" t="s">
        <v>28283</v>
      </c>
      <c r="N207" s="830"/>
      <c r="O207" s="231"/>
      <c r="P207" s="94"/>
      <c r="Q207" s="206"/>
      <c r="R207" s="1143"/>
      <c r="S207" s="951"/>
    </row>
    <row r="208" spans="2:19" s="337" customFormat="1" ht="20.100000000000001" hidden="1" customHeight="1" x14ac:dyDescent="0.2">
      <c r="B208" s="1031"/>
      <c r="C208" s="172"/>
      <c r="D208" s="92"/>
      <c r="E208" s="372" t="s">
        <v>28620</v>
      </c>
      <c r="F208" s="372"/>
      <c r="G208" s="372"/>
      <c r="H208" s="372"/>
      <c r="I208" s="372"/>
      <c r="J208" s="372"/>
      <c r="K208" s="700"/>
      <c r="L208" s="231"/>
      <c r="M208" s="248"/>
      <c r="N208" s="830"/>
      <c r="O208" s="231"/>
      <c r="P208" s="94"/>
      <c r="Q208" s="206"/>
      <c r="R208" s="1143"/>
      <c r="S208" s="951"/>
    </row>
    <row r="209" spans="2:19" s="337" customFormat="1" ht="20.100000000000001" hidden="1" customHeight="1" x14ac:dyDescent="0.2">
      <c r="B209" s="1031"/>
      <c r="C209" s="172"/>
      <c r="D209" s="92"/>
      <c r="E209" s="372"/>
      <c r="F209" s="372"/>
      <c r="G209" s="372"/>
      <c r="H209" s="372"/>
      <c r="I209" s="372"/>
      <c r="J209" s="372"/>
      <c r="K209" s="700"/>
      <c r="L209" s="231">
        <f>L206+L207</f>
        <v>266</v>
      </c>
      <c r="M209" s="248" t="s">
        <v>28283</v>
      </c>
      <c r="N209" s="830"/>
      <c r="O209" s="231"/>
      <c r="P209" s="94"/>
      <c r="Q209" s="206"/>
      <c r="R209" s="1143"/>
      <c r="S209" s="951"/>
    </row>
    <row r="210" spans="2:19" s="337" customFormat="1" ht="20.100000000000001" hidden="1" customHeight="1" x14ac:dyDescent="0.2">
      <c r="B210" s="1031"/>
      <c r="C210" s="172"/>
      <c r="D210" s="93"/>
      <c r="E210" s="188"/>
      <c r="F210" s="188"/>
      <c r="G210" s="188"/>
      <c r="H210" s="181"/>
      <c r="I210" s="181"/>
      <c r="J210" s="951"/>
      <c r="K210" s="1183"/>
      <c r="L210" s="94"/>
      <c r="M210" s="94"/>
      <c r="N210" s="206"/>
      <c r="O210" s="94"/>
      <c r="P210" s="94"/>
      <c r="Q210" s="206"/>
      <c r="R210" s="1143"/>
      <c r="S210" s="951"/>
    </row>
    <row r="211" spans="2:19" s="337" customFormat="1" ht="20.100000000000001" customHeight="1" x14ac:dyDescent="0.2">
      <c r="B211" s="1029" t="s">
        <v>56</v>
      </c>
      <c r="C211" s="196" t="s">
        <v>1273</v>
      </c>
      <c r="D211" s="31" t="s">
        <v>26</v>
      </c>
      <c r="E211" s="1748" t="str">
        <f>VLOOKUP(C211,desonerado_186!A:F,2,1)</f>
        <v>Armadura em barra de aço CA-60 (A ou B) fyk = 600 MPa</v>
      </c>
      <c r="F211" s="1749"/>
      <c r="G211" s="1749"/>
      <c r="H211" s="1749"/>
      <c r="I211" s="1749"/>
      <c r="J211" s="1750"/>
      <c r="K211" s="1181" t="str">
        <f>VLOOKUP(Orçamento!C211,[1]Planilha1!A19:F4102,3,0)</f>
        <v>KG</v>
      </c>
      <c r="L211" s="368">
        <f>L214</f>
        <v>27</v>
      </c>
      <c r="M211" s="368">
        <f>VLOOKUP(C211,desonerado_186!A:F,4,1)</f>
        <v>10.26</v>
      </c>
      <c r="N211" s="891">
        <f>VLOOKUP(C211,desonerado_186!A:F,5,1)</f>
        <v>2.17</v>
      </c>
      <c r="O211" s="1680">
        <f>M211+N211</f>
        <v>12.43</v>
      </c>
      <c r="P211" s="1680"/>
      <c r="Q211" s="891">
        <f>O211*1.2</f>
        <v>14.92</v>
      </c>
      <c r="R211" s="1141">
        <f>Q211*L211</f>
        <v>402.84</v>
      </c>
      <c r="S211" s="951"/>
    </row>
    <row r="212" spans="2:19" s="337" customFormat="1" ht="20.100000000000001" hidden="1" customHeight="1" x14ac:dyDescent="0.2">
      <c r="B212" s="1035"/>
      <c r="C212" s="170"/>
      <c r="D212" s="128"/>
      <c r="E212" s="344"/>
      <c r="F212" s="344"/>
      <c r="G212" s="344"/>
      <c r="H212" s="535"/>
      <c r="I212" s="535"/>
      <c r="J212" s="344"/>
      <c r="K212" s="1190"/>
      <c r="L212" s="224"/>
      <c r="M212" s="224"/>
      <c r="N212" s="881"/>
      <c r="O212" s="129"/>
      <c r="P212" s="129"/>
      <c r="Q212" s="881"/>
      <c r="R212" s="1148"/>
      <c r="S212" s="951"/>
    </row>
    <row r="213" spans="2:19" s="337" customFormat="1" ht="20.100000000000001" hidden="1" customHeight="1" x14ac:dyDescent="0.2">
      <c r="B213" s="1031"/>
      <c r="C213" s="172"/>
      <c r="D213" s="93"/>
      <c r="E213" s="372" t="s">
        <v>28332</v>
      </c>
      <c r="F213" s="372"/>
      <c r="G213" s="372"/>
      <c r="H213" s="314"/>
      <c r="I213" s="314"/>
      <c r="J213" s="372"/>
      <c r="K213" s="700"/>
      <c r="L213" s="231"/>
      <c r="M213" s="248"/>
      <c r="N213" s="206"/>
      <c r="O213" s="94"/>
      <c r="P213" s="94"/>
      <c r="Q213" s="206"/>
      <c r="R213" s="1143"/>
      <c r="S213" s="951"/>
    </row>
    <row r="214" spans="2:19" s="337" customFormat="1" ht="20.100000000000001" hidden="1" customHeight="1" x14ac:dyDescent="0.2">
      <c r="B214" s="1031"/>
      <c r="C214" s="172"/>
      <c r="D214" s="93"/>
      <c r="E214" s="372" t="s">
        <v>28622</v>
      </c>
      <c r="F214" s="372"/>
      <c r="G214" s="372"/>
      <c r="H214" s="314"/>
      <c r="I214" s="314"/>
      <c r="J214" s="372"/>
      <c r="K214" s="700"/>
      <c r="L214" s="231">
        <v>27</v>
      </c>
      <c r="M214" s="248" t="s">
        <v>28283</v>
      </c>
      <c r="N214" s="206"/>
      <c r="O214" s="94"/>
      <c r="P214" s="94"/>
      <c r="Q214" s="206"/>
      <c r="R214" s="1143"/>
      <c r="S214" s="951"/>
    </row>
    <row r="215" spans="2:19" s="337" customFormat="1" ht="20.100000000000001" hidden="1" customHeight="1" x14ac:dyDescent="0.2">
      <c r="B215" s="1031"/>
      <c r="C215" s="172"/>
      <c r="D215" s="93"/>
      <c r="E215" s="372"/>
      <c r="F215" s="372"/>
      <c r="G215" s="372"/>
      <c r="H215" s="314"/>
      <c r="I215" s="314"/>
      <c r="J215" s="372"/>
      <c r="K215" s="700"/>
      <c r="L215" s="231"/>
      <c r="M215" s="231"/>
      <c r="N215" s="206"/>
      <c r="O215" s="94"/>
      <c r="P215" s="94"/>
      <c r="Q215" s="206"/>
      <c r="R215" s="1143"/>
      <c r="S215" s="951"/>
    </row>
    <row r="216" spans="2:19" s="337" customFormat="1" ht="20.100000000000001" customHeight="1" x14ac:dyDescent="0.2">
      <c r="B216" s="1029" t="s">
        <v>28338</v>
      </c>
      <c r="C216" s="196" t="s">
        <v>1285</v>
      </c>
      <c r="D216" s="31" t="s">
        <v>26</v>
      </c>
      <c r="E216" s="1748" t="str">
        <f>VLOOKUP(C216,desonerado_186!A:F,2,1)</f>
        <v>Concreto usinado, fck = 25 MPa</v>
      </c>
      <c r="F216" s="1749"/>
      <c r="G216" s="1749"/>
      <c r="H216" s="1749"/>
      <c r="I216" s="1749"/>
      <c r="J216" s="1750"/>
      <c r="K216" s="1181" t="str">
        <f>VLOOKUP(Orçamento!C216,[1]Planilha1!A11:F4094,3,0)</f>
        <v>M3</v>
      </c>
      <c r="L216" s="368">
        <f>M239</f>
        <v>2.14</v>
      </c>
      <c r="M216" s="368">
        <f>VLOOKUP(C216,desonerado_186!A:F,4,1)</f>
        <v>416.28</v>
      </c>
      <c r="N216" s="891">
        <f>VLOOKUP(C216,desonerado_186!A:F,5,1)</f>
        <v>0</v>
      </c>
      <c r="O216" s="1680">
        <f>M216+N216</f>
        <v>416.28</v>
      </c>
      <c r="P216" s="1680"/>
      <c r="Q216" s="891">
        <f>O216*1.2</f>
        <v>499.54</v>
      </c>
      <c r="R216" s="1141">
        <f>Q216*L216</f>
        <v>1069.02</v>
      </c>
      <c r="S216" s="951"/>
    </row>
    <row r="217" spans="2:19" s="337" customFormat="1" hidden="1" x14ac:dyDescent="0.2">
      <c r="B217" s="1026"/>
      <c r="C217" s="174"/>
      <c r="D217" s="142"/>
      <c r="E217" s="307"/>
      <c r="F217" s="307"/>
      <c r="G217" s="307"/>
      <c r="H217" s="176"/>
      <c r="I217" s="176"/>
      <c r="J217" s="953"/>
      <c r="K217" s="1178"/>
      <c r="L217" s="380"/>
      <c r="M217" s="380"/>
      <c r="N217" s="1082"/>
      <c r="O217" s="380"/>
      <c r="P217" s="380"/>
      <c r="Q217" s="1082"/>
      <c r="R217" s="1138"/>
      <c r="S217" s="951"/>
    </row>
    <row r="218" spans="2:19" s="337" customFormat="1" ht="28.5" hidden="1" x14ac:dyDescent="0.2">
      <c r="B218" s="1027"/>
      <c r="C218" s="197"/>
      <c r="D218" s="40"/>
      <c r="E218" s="926"/>
      <c r="F218" s="926" t="s">
        <v>28364</v>
      </c>
      <c r="G218" s="926"/>
      <c r="H218" s="926" t="s">
        <v>28566</v>
      </c>
      <c r="I218" s="926"/>
      <c r="J218" s="926" t="s">
        <v>28362</v>
      </c>
      <c r="K218" s="1188"/>
      <c r="L218" s="231" t="s">
        <v>28281</v>
      </c>
      <c r="M218" s="248"/>
      <c r="N218" s="206"/>
      <c r="O218" s="308"/>
      <c r="P218" s="308"/>
      <c r="Q218" s="829"/>
      <c r="R218" s="1139"/>
      <c r="S218" s="951"/>
    </row>
    <row r="219" spans="2:19" s="337" customFormat="1" hidden="1" x14ac:dyDescent="0.2">
      <c r="B219" s="1027"/>
      <c r="C219" s="197"/>
      <c r="D219" s="40"/>
      <c r="E219" s="926" t="s">
        <v>28560</v>
      </c>
      <c r="F219" s="926">
        <v>0.15</v>
      </c>
      <c r="G219" s="926" t="s">
        <v>28539</v>
      </c>
      <c r="H219" s="861">
        <v>0.3</v>
      </c>
      <c r="I219" s="926" t="s">
        <v>28539</v>
      </c>
      <c r="J219" s="926">
        <v>8.6999999999999993</v>
      </c>
      <c r="K219" s="1188" t="s">
        <v>28268</v>
      </c>
      <c r="L219" s="231">
        <f>F219*H219*J219</f>
        <v>0.39</v>
      </c>
      <c r="M219" s="248" t="s">
        <v>28268</v>
      </c>
      <c r="N219" s="206"/>
      <c r="O219" s="308"/>
      <c r="P219" s="308"/>
      <c r="Q219" s="829"/>
      <c r="R219" s="1139"/>
      <c r="S219" s="951"/>
    </row>
    <row r="220" spans="2:19" s="337" customFormat="1" hidden="1" x14ac:dyDescent="0.2">
      <c r="B220" s="1027"/>
      <c r="C220" s="197"/>
      <c r="D220" s="40"/>
      <c r="E220" s="926" t="s">
        <v>28561</v>
      </c>
      <c r="F220" s="926">
        <v>0.15</v>
      </c>
      <c r="G220" s="926" t="s">
        <v>28539</v>
      </c>
      <c r="H220" s="861">
        <v>0.3</v>
      </c>
      <c r="I220" s="926" t="s">
        <v>28539</v>
      </c>
      <c r="J220" s="926">
        <v>1.25</v>
      </c>
      <c r="K220" s="1188" t="s">
        <v>28268</v>
      </c>
      <c r="L220" s="231">
        <f t="shared" ref="L220:L229" si="4">F220*H220*J220</f>
        <v>0.06</v>
      </c>
      <c r="M220" s="248" t="s">
        <v>28268</v>
      </c>
      <c r="N220" s="206"/>
      <c r="O220" s="308"/>
      <c r="P220" s="308"/>
      <c r="Q220" s="829"/>
      <c r="R220" s="1139"/>
      <c r="S220" s="951"/>
    </row>
    <row r="221" spans="2:19" s="337" customFormat="1" hidden="1" x14ac:dyDescent="0.2">
      <c r="B221" s="1027"/>
      <c r="C221" s="197"/>
      <c r="D221" s="40"/>
      <c r="E221" s="926" t="s">
        <v>28562</v>
      </c>
      <c r="F221" s="926">
        <v>0.15</v>
      </c>
      <c r="G221" s="926" t="s">
        <v>28539</v>
      </c>
      <c r="H221" s="861">
        <v>0.3</v>
      </c>
      <c r="I221" s="926" t="s">
        <v>28539</v>
      </c>
      <c r="J221" s="926">
        <v>4.05</v>
      </c>
      <c r="K221" s="1188" t="s">
        <v>28268</v>
      </c>
      <c r="L221" s="231">
        <f t="shared" si="4"/>
        <v>0.18</v>
      </c>
      <c r="M221" s="248" t="s">
        <v>28268</v>
      </c>
      <c r="N221" s="206"/>
      <c r="O221" s="308"/>
      <c r="P221" s="308"/>
      <c r="Q221" s="829"/>
      <c r="R221" s="1139"/>
      <c r="S221" s="951"/>
    </row>
    <row r="222" spans="2:19" s="337" customFormat="1" hidden="1" x14ac:dyDescent="0.2">
      <c r="B222" s="1027"/>
      <c r="C222" s="197"/>
      <c r="D222" s="40"/>
      <c r="E222" s="926" t="s">
        <v>28563</v>
      </c>
      <c r="F222" s="926">
        <v>0.15</v>
      </c>
      <c r="G222" s="926" t="s">
        <v>28539</v>
      </c>
      <c r="H222" s="861">
        <v>0.3</v>
      </c>
      <c r="I222" s="926" t="s">
        <v>28539</v>
      </c>
      <c r="J222" s="926">
        <v>3.7</v>
      </c>
      <c r="K222" s="1188" t="s">
        <v>28268</v>
      </c>
      <c r="L222" s="231">
        <f t="shared" si="4"/>
        <v>0.17</v>
      </c>
      <c r="M222" s="248" t="s">
        <v>28268</v>
      </c>
      <c r="N222" s="206"/>
      <c r="O222" s="308"/>
      <c r="P222" s="308"/>
      <c r="Q222" s="829"/>
      <c r="R222" s="1139"/>
      <c r="S222" s="951"/>
    </row>
    <row r="223" spans="2:19" s="337" customFormat="1" hidden="1" x14ac:dyDescent="0.2">
      <c r="B223" s="1027"/>
      <c r="C223" s="197"/>
      <c r="D223" s="40"/>
      <c r="E223" s="926" t="s">
        <v>28564</v>
      </c>
      <c r="F223" s="926">
        <v>0.15</v>
      </c>
      <c r="G223" s="926" t="s">
        <v>28539</v>
      </c>
      <c r="H223" s="861">
        <v>0.3</v>
      </c>
      <c r="I223" s="926" t="s">
        <v>28539</v>
      </c>
      <c r="J223" s="926">
        <v>4.05</v>
      </c>
      <c r="K223" s="1188" t="s">
        <v>28268</v>
      </c>
      <c r="L223" s="231">
        <f t="shared" si="4"/>
        <v>0.18</v>
      </c>
      <c r="M223" s="248" t="s">
        <v>28268</v>
      </c>
      <c r="N223" s="206"/>
      <c r="O223" s="308"/>
      <c r="P223" s="308"/>
      <c r="Q223" s="829"/>
      <c r="R223" s="1139"/>
      <c r="S223" s="951"/>
    </row>
    <row r="224" spans="2:19" s="337" customFormat="1" hidden="1" x14ac:dyDescent="0.2">
      <c r="B224" s="1027"/>
      <c r="C224" s="197"/>
      <c r="D224" s="40"/>
      <c r="E224" s="926" t="s">
        <v>28567</v>
      </c>
      <c r="F224" s="926">
        <v>0.15</v>
      </c>
      <c r="G224" s="926" t="s">
        <v>28539</v>
      </c>
      <c r="H224" s="861">
        <v>0.3</v>
      </c>
      <c r="I224" s="926" t="s">
        <v>28539</v>
      </c>
      <c r="J224" s="926">
        <v>3.8</v>
      </c>
      <c r="K224" s="1188" t="s">
        <v>28268</v>
      </c>
      <c r="L224" s="231">
        <f t="shared" si="4"/>
        <v>0.17</v>
      </c>
      <c r="M224" s="248" t="s">
        <v>28268</v>
      </c>
      <c r="N224" s="206"/>
      <c r="O224" s="308"/>
      <c r="P224" s="308"/>
      <c r="Q224" s="829"/>
      <c r="R224" s="1139"/>
      <c r="S224" s="951"/>
    </row>
    <row r="225" spans="2:19" s="337" customFormat="1" hidden="1" x14ac:dyDescent="0.2">
      <c r="B225" s="1027"/>
      <c r="C225" s="197"/>
      <c r="D225" s="40"/>
      <c r="E225" s="926" t="s">
        <v>28568</v>
      </c>
      <c r="F225" s="926">
        <v>0.15</v>
      </c>
      <c r="G225" s="926" t="s">
        <v>28539</v>
      </c>
      <c r="H225" s="861">
        <v>0.3</v>
      </c>
      <c r="I225" s="926" t="s">
        <v>28539</v>
      </c>
      <c r="J225" s="926">
        <v>3.35</v>
      </c>
      <c r="K225" s="1188" t="s">
        <v>28268</v>
      </c>
      <c r="L225" s="231">
        <f t="shared" si="4"/>
        <v>0.15</v>
      </c>
      <c r="M225" s="248" t="s">
        <v>28268</v>
      </c>
      <c r="N225" s="206"/>
      <c r="O225" s="308"/>
      <c r="P225" s="308"/>
      <c r="Q225" s="829"/>
      <c r="R225" s="1139"/>
      <c r="S225" s="951"/>
    </row>
    <row r="226" spans="2:19" s="337" customFormat="1" hidden="1" x14ac:dyDescent="0.2">
      <c r="B226" s="1027"/>
      <c r="C226" s="197"/>
      <c r="D226" s="40"/>
      <c r="E226" s="926" t="s">
        <v>28581</v>
      </c>
      <c r="F226" s="926">
        <v>0.15</v>
      </c>
      <c r="G226" s="926" t="s">
        <v>28539</v>
      </c>
      <c r="H226" s="861">
        <v>0.3</v>
      </c>
      <c r="I226" s="926" t="s">
        <v>28539</v>
      </c>
      <c r="J226" s="926">
        <v>2.2000000000000002</v>
      </c>
      <c r="K226" s="1188" t="s">
        <v>28268</v>
      </c>
      <c r="L226" s="231">
        <f t="shared" si="4"/>
        <v>0.1</v>
      </c>
      <c r="M226" s="248" t="s">
        <v>28268</v>
      </c>
      <c r="N226" s="206"/>
      <c r="O226" s="308"/>
      <c r="P226" s="308"/>
      <c r="Q226" s="829"/>
      <c r="R226" s="1139"/>
      <c r="S226" s="951"/>
    </row>
    <row r="227" spans="2:19" s="337" customFormat="1" hidden="1" x14ac:dyDescent="0.2">
      <c r="B227" s="1027"/>
      <c r="C227" s="197"/>
      <c r="D227" s="40"/>
      <c r="E227" s="926" t="s">
        <v>28715</v>
      </c>
      <c r="F227" s="926">
        <v>0.15</v>
      </c>
      <c r="G227" s="926" t="s">
        <v>28539</v>
      </c>
      <c r="H227" s="861">
        <v>0.3</v>
      </c>
      <c r="I227" s="926" t="s">
        <v>28539</v>
      </c>
      <c r="J227" s="926">
        <v>2.2000000000000002</v>
      </c>
      <c r="K227" s="1188" t="s">
        <v>28268</v>
      </c>
      <c r="L227" s="231">
        <f t="shared" si="4"/>
        <v>0.1</v>
      </c>
      <c r="M227" s="248" t="s">
        <v>28268</v>
      </c>
      <c r="N227" s="206"/>
      <c r="O227" s="308"/>
      <c r="P227" s="308"/>
      <c r="Q227" s="829"/>
      <c r="R227" s="1139"/>
      <c r="S227" s="951"/>
    </row>
    <row r="228" spans="2:19" s="337" customFormat="1" hidden="1" x14ac:dyDescent="0.2">
      <c r="B228" s="1027"/>
      <c r="C228" s="197"/>
      <c r="D228" s="40"/>
      <c r="E228" s="926" t="s">
        <v>28716</v>
      </c>
      <c r="F228" s="926">
        <v>0.15</v>
      </c>
      <c r="G228" s="926" t="s">
        <v>28539</v>
      </c>
      <c r="H228" s="861">
        <v>0.3</v>
      </c>
      <c r="I228" s="926" t="s">
        <v>28539</v>
      </c>
      <c r="J228" s="926">
        <v>2.2000000000000002</v>
      </c>
      <c r="K228" s="1188" t="s">
        <v>28268</v>
      </c>
      <c r="L228" s="231">
        <f t="shared" si="4"/>
        <v>0.1</v>
      </c>
      <c r="M228" s="248" t="s">
        <v>28268</v>
      </c>
      <c r="N228" s="206"/>
      <c r="O228" s="308"/>
      <c r="P228" s="308"/>
      <c r="Q228" s="829"/>
      <c r="R228" s="1139"/>
      <c r="S228" s="951"/>
    </row>
    <row r="229" spans="2:19" s="337" customFormat="1" hidden="1" x14ac:dyDescent="0.2">
      <c r="B229" s="1027"/>
      <c r="C229" s="197"/>
      <c r="D229" s="40"/>
      <c r="E229" s="926" t="s">
        <v>28717</v>
      </c>
      <c r="F229" s="926">
        <v>0.15</v>
      </c>
      <c r="G229" s="926" t="s">
        <v>28539</v>
      </c>
      <c r="H229" s="861">
        <v>0.3</v>
      </c>
      <c r="I229" s="926" t="s">
        <v>28539</v>
      </c>
      <c r="J229" s="926">
        <v>7.9</v>
      </c>
      <c r="K229" s="1188" t="s">
        <v>28268</v>
      </c>
      <c r="L229" s="231">
        <f t="shared" si="4"/>
        <v>0.36</v>
      </c>
      <c r="M229" s="248" t="s">
        <v>28268</v>
      </c>
      <c r="N229" s="206"/>
      <c r="O229" s="308"/>
      <c r="P229" s="308"/>
      <c r="Q229" s="829"/>
      <c r="R229" s="1139"/>
      <c r="S229" s="951"/>
    </row>
    <row r="230" spans="2:19" s="337" customFormat="1" hidden="1" x14ac:dyDescent="0.2">
      <c r="B230" s="1027"/>
      <c r="C230" s="197"/>
      <c r="D230" s="40"/>
      <c r="E230" s="926"/>
      <c r="F230" s="926"/>
      <c r="G230" s="926"/>
      <c r="H230" s="926"/>
      <c r="I230" s="926"/>
      <c r="J230" s="926"/>
      <c r="K230" s="1188"/>
      <c r="L230" s="231"/>
      <c r="M230" s="248"/>
      <c r="N230" s="206"/>
      <c r="O230" s="308"/>
      <c r="P230" s="308"/>
      <c r="Q230" s="829"/>
      <c r="R230" s="1139"/>
      <c r="S230" s="951"/>
    </row>
    <row r="231" spans="2:19" s="337" customFormat="1" hidden="1" x14ac:dyDescent="0.2">
      <c r="B231" s="1027"/>
      <c r="C231" s="197"/>
      <c r="D231" s="40"/>
      <c r="E231" s="188"/>
      <c r="F231" s="188"/>
      <c r="G231" s="188"/>
      <c r="H231" s="188"/>
      <c r="I231" s="188"/>
      <c r="J231" s="951"/>
      <c r="K231" s="1183"/>
      <c r="L231" s="94"/>
      <c r="M231" s="94"/>
      <c r="N231" s="206"/>
      <c r="O231" s="308"/>
      <c r="P231" s="308"/>
      <c r="Q231" s="829"/>
      <c r="R231" s="1139"/>
      <c r="S231" s="951"/>
    </row>
    <row r="232" spans="2:19" s="337" customFormat="1" hidden="1" x14ac:dyDescent="0.2">
      <c r="B232" s="1027"/>
      <c r="C232" s="197"/>
      <c r="D232" s="40"/>
      <c r="E232" s="188"/>
      <c r="F232" s="188"/>
      <c r="G232" s="188"/>
      <c r="H232" s="188"/>
      <c r="I232" s="188"/>
      <c r="J232" s="951"/>
      <c r="K232" s="1183"/>
      <c r="L232" s="231">
        <f>SUM(L219:L230)</f>
        <v>1.96</v>
      </c>
      <c r="M232" s="248" t="s">
        <v>28740</v>
      </c>
      <c r="N232" s="206"/>
      <c r="O232" s="308"/>
      <c r="P232" s="308"/>
      <c r="Q232" s="829"/>
      <c r="R232" s="1139"/>
      <c r="S232" s="951"/>
    </row>
    <row r="233" spans="2:19" s="337" customFormat="1" hidden="1" x14ac:dyDescent="0.2">
      <c r="B233" s="1027"/>
      <c r="C233" s="197"/>
      <c r="D233" s="40"/>
      <c r="E233" s="188"/>
      <c r="F233" s="188"/>
      <c r="G233" s="188"/>
      <c r="H233" s="188"/>
      <c r="I233" s="188"/>
      <c r="J233" s="951"/>
      <c r="K233" s="1183"/>
      <c r="L233" s="231"/>
      <c r="M233" s="248"/>
      <c r="N233" s="206"/>
      <c r="O233" s="308"/>
      <c r="P233" s="308"/>
      <c r="Q233" s="829"/>
      <c r="R233" s="1139"/>
      <c r="S233" s="951"/>
    </row>
    <row r="234" spans="2:19" s="337" customFormat="1" hidden="1" x14ac:dyDescent="0.2">
      <c r="B234" s="1027"/>
      <c r="C234" s="197"/>
      <c r="D234" s="40"/>
      <c r="E234" s="188"/>
      <c r="F234" s="188"/>
      <c r="G234" s="188"/>
      <c r="H234" s="188"/>
      <c r="I234" s="188"/>
      <c r="J234" s="951"/>
      <c r="K234" s="1183"/>
      <c r="L234" s="231"/>
      <c r="M234" s="248"/>
      <c r="N234" s="206"/>
      <c r="O234" s="308"/>
      <c r="P234" s="308"/>
      <c r="Q234" s="829"/>
      <c r="R234" s="1139"/>
      <c r="S234" s="951"/>
    </row>
    <row r="235" spans="2:19" s="337" customFormat="1" hidden="1" x14ac:dyDescent="0.2">
      <c r="B235" s="1027"/>
      <c r="C235" s="197"/>
      <c r="D235" s="40"/>
      <c r="E235" s="926" t="s">
        <v>28278</v>
      </c>
      <c r="F235" s="188"/>
      <c r="G235" s="188"/>
      <c r="H235" s="393"/>
      <c r="I235" s="393"/>
      <c r="J235" s="951"/>
      <c r="K235" s="1187"/>
      <c r="L235" s="94"/>
      <c r="M235" s="98"/>
      <c r="N235" s="829"/>
      <c r="O235" s="308"/>
      <c r="P235" s="308"/>
      <c r="Q235" s="829"/>
      <c r="R235" s="1139"/>
      <c r="S235" s="951"/>
    </row>
    <row r="236" spans="2:19" s="337" customFormat="1" hidden="1" x14ac:dyDescent="0.2">
      <c r="B236" s="1027"/>
      <c r="C236" s="197"/>
      <c r="D236" s="40"/>
      <c r="E236" s="926" t="s">
        <v>28277</v>
      </c>
      <c r="F236" s="926">
        <v>0.5</v>
      </c>
      <c r="G236" s="926" t="s">
        <v>28539</v>
      </c>
      <c r="H236" s="926">
        <v>0.6</v>
      </c>
      <c r="I236" s="926" t="s">
        <v>28539</v>
      </c>
      <c r="J236" s="926">
        <v>0.6</v>
      </c>
      <c r="K236" s="1188" t="s">
        <v>28539</v>
      </c>
      <c r="L236" s="239">
        <v>11</v>
      </c>
      <c r="M236" s="239">
        <f>F236*H236*J236</f>
        <v>0.18</v>
      </c>
      <c r="N236" s="830" t="s">
        <v>28273</v>
      </c>
      <c r="O236" s="308"/>
      <c r="P236" s="308"/>
      <c r="Q236" s="829"/>
      <c r="R236" s="1139"/>
      <c r="S236" s="951"/>
    </row>
    <row r="237" spans="2:19" s="337" customFormat="1" hidden="1" x14ac:dyDescent="0.2">
      <c r="B237" s="1027"/>
      <c r="C237" s="197"/>
      <c r="D237" s="40"/>
      <c r="E237" s="188"/>
      <c r="F237" s="188"/>
      <c r="G237" s="188"/>
      <c r="H237" s="188"/>
      <c r="I237" s="188"/>
      <c r="J237" s="951"/>
      <c r="K237" s="1183"/>
      <c r="L237" s="231"/>
      <c r="M237" s="248"/>
      <c r="N237" s="206"/>
      <c r="O237" s="308"/>
      <c r="P237" s="308"/>
      <c r="Q237" s="829"/>
      <c r="R237" s="1139"/>
      <c r="S237" s="951"/>
    </row>
    <row r="238" spans="2:19" s="337" customFormat="1" hidden="1" x14ac:dyDescent="0.2">
      <c r="B238" s="1027"/>
      <c r="C238" s="197"/>
      <c r="D238" s="40"/>
      <c r="E238" s="188"/>
      <c r="F238" s="188"/>
      <c r="G238" s="188"/>
      <c r="H238" s="188"/>
      <c r="I238" s="188"/>
      <c r="J238" s="951"/>
      <c r="K238" s="1183"/>
      <c r="L238" s="231"/>
      <c r="M238" s="248"/>
      <c r="N238" s="206"/>
      <c r="O238" s="308"/>
      <c r="P238" s="308"/>
      <c r="Q238" s="829"/>
      <c r="R238" s="1139"/>
      <c r="S238" s="951"/>
    </row>
    <row r="239" spans="2:19" s="337" customFormat="1" hidden="1" x14ac:dyDescent="0.2">
      <c r="B239" s="1027"/>
      <c r="C239" s="197"/>
      <c r="D239" s="40"/>
      <c r="E239" s="926" t="s">
        <v>28969</v>
      </c>
      <c r="F239" s="926"/>
      <c r="G239" s="926"/>
      <c r="H239" s="862">
        <f>L232</f>
        <v>1.96</v>
      </c>
      <c r="I239" s="926" t="s">
        <v>28970</v>
      </c>
      <c r="J239" s="862">
        <f>M236</f>
        <v>0.18</v>
      </c>
      <c r="K239" s="1188" t="s">
        <v>28971</v>
      </c>
      <c r="L239" s="895"/>
      <c r="M239" s="239">
        <f>H239+J239</f>
        <v>2.14</v>
      </c>
      <c r="N239" s="830" t="s">
        <v>28273</v>
      </c>
      <c r="O239" s="308"/>
      <c r="P239" s="308"/>
      <c r="Q239" s="829"/>
      <c r="R239" s="1139"/>
      <c r="S239" s="951"/>
    </row>
    <row r="240" spans="2:19" s="337" customFormat="1" hidden="1" x14ac:dyDescent="0.2">
      <c r="B240" s="1027"/>
      <c r="C240" s="197"/>
      <c r="D240" s="40"/>
      <c r="E240" s="188"/>
      <c r="F240" s="188"/>
      <c r="G240" s="188"/>
      <c r="H240" s="188"/>
      <c r="I240" s="188"/>
      <c r="J240" s="951"/>
      <c r="K240" s="1183"/>
      <c r="L240" s="231"/>
      <c r="M240" s="248"/>
      <c r="N240" s="206"/>
      <c r="O240" s="308"/>
      <c r="P240" s="308"/>
      <c r="Q240" s="829"/>
      <c r="R240" s="1139"/>
      <c r="S240" s="951"/>
    </row>
    <row r="241" spans="2:19" s="337" customFormat="1" hidden="1" x14ac:dyDescent="0.2">
      <c r="B241" s="1027"/>
      <c r="C241" s="197"/>
      <c r="D241" s="40"/>
      <c r="E241" s="393"/>
      <c r="F241" s="393"/>
      <c r="G241" s="393"/>
      <c r="H241" s="324"/>
      <c r="I241" s="324"/>
      <c r="J241" s="951"/>
      <c r="K241" s="1179"/>
      <c r="L241" s="308"/>
      <c r="M241" s="308"/>
      <c r="N241" s="829"/>
      <c r="O241" s="308"/>
      <c r="P241" s="308"/>
      <c r="Q241" s="829"/>
      <c r="R241" s="1139"/>
      <c r="S241" s="951"/>
    </row>
    <row r="242" spans="2:19" s="337" customFormat="1" ht="42.75" customHeight="1" x14ac:dyDescent="0.2">
      <c r="B242" s="1029" t="s">
        <v>28339</v>
      </c>
      <c r="C242" s="196" t="s">
        <v>15621</v>
      </c>
      <c r="D242" s="31" t="s">
        <v>26</v>
      </c>
      <c r="E242" s="1748" t="s">
        <v>15622</v>
      </c>
      <c r="F242" s="1749"/>
      <c r="G242" s="1749"/>
      <c r="H242" s="1749"/>
      <c r="I242" s="1749"/>
      <c r="J242" s="1750"/>
      <c r="K242" s="1181" t="s">
        <v>228</v>
      </c>
      <c r="L242" s="368">
        <f>L244</f>
        <v>2.14</v>
      </c>
      <c r="M242" s="368">
        <v>0</v>
      </c>
      <c r="N242" s="891">
        <v>0</v>
      </c>
      <c r="O242" s="1680">
        <v>665.36</v>
      </c>
      <c r="P242" s="1680"/>
      <c r="Q242" s="891">
        <f>O242*1.2</f>
        <v>798.43</v>
      </c>
      <c r="R242" s="1141">
        <f>Q242*L242</f>
        <v>1708.64</v>
      </c>
      <c r="S242" s="951"/>
    </row>
    <row r="243" spans="2:19" s="337" customFormat="1" hidden="1" x14ac:dyDescent="0.2">
      <c r="B243" s="1026"/>
      <c r="C243" s="174"/>
      <c r="D243" s="223"/>
      <c r="E243" s="850"/>
      <c r="F243" s="850"/>
      <c r="G243" s="850"/>
      <c r="H243" s="876"/>
      <c r="I243" s="876"/>
      <c r="J243" s="850"/>
      <c r="K243" s="1190"/>
      <c r="L243" s="224"/>
      <c r="M243" s="224"/>
      <c r="N243" s="892"/>
      <c r="O243" s="380"/>
      <c r="P243" s="380"/>
      <c r="Q243" s="1082"/>
      <c r="R243" s="1138"/>
      <c r="S243" s="951"/>
    </row>
    <row r="244" spans="2:19" s="337" customFormat="1" hidden="1" x14ac:dyDescent="0.2">
      <c r="B244" s="1027"/>
      <c r="C244" s="197"/>
      <c r="D244" s="835"/>
      <c r="E244" s="313" t="s">
        <v>28344</v>
      </c>
      <c r="F244" s="313"/>
      <c r="G244" s="313"/>
      <c r="H244" s="807"/>
      <c r="I244" s="807"/>
      <c r="J244" s="313"/>
      <c r="K244" s="700"/>
      <c r="L244" s="231">
        <f>L216</f>
        <v>2.14</v>
      </c>
      <c r="M244" s="248" t="s">
        <v>28273</v>
      </c>
      <c r="N244" s="830"/>
      <c r="O244" s="308"/>
      <c r="P244" s="308"/>
      <c r="Q244" s="829"/>
      <c r="R244" s="1139"/>
      <c r="S244" s="951"/>
    </row>
    <row r="245" spans="2:19" s="337" customFormat="1" hidden="1" x14ac:dyDescent="0.2">
      <c r="B245" s="1027"/>
      <c r="C245" s="197"/>
      <c r="D245" s="40"/>
      <c r="E245" s="338"/>
      <c r="F245" s="338"/>
      <c r="G245" s="338"/>
      <c r="H245" s="877"/>
      <c r="I245" s="877"/>
      <c r="J245" s="888"/>
      <c r="K245" s="1183"/>
      <c r="L245" s="94"/>
      <c r="M245" s="98"/>
      <c r="N245" s="829"/>
      <c r="O245" s="308"/>
      <c r="P245" s="308"/>
      <c r="Q245" s="829"/>
      <c r="R245" s="1139"/>
      <c r="S245" s="951"/>
    </row>
    <row r="246" spans="2:19" s="337" customFormat="1" ht="18.75" customHeight="1" x14ac:dyDescent="0.2">
      <c r="B246" s="1029" t="s">
        <v>28660</v>
      </c>
      <c r="C246" s="196" t="s">
        <v>1569</v>
      </c>
      <c r="D246" s="31" t="s">
        <v>26</v>
      </c>
      <c r="E246" s="1695" t="str">
        <f>VLOOKUP(C246,desonerado_186!A:F,2,1)</f>
        <v>Alvenaria de embasamento em tijolo maciço comum</v>
      </c>
      <c r="F246" s="1696"/>
      <c r="G246" s="1696"/>
      <c r="H246" s="1696"/>
      <c r="I246" s="1696"/>
      <c r="J246" s="1697"/>
      <c r="K246" s="1181" t="str">
        <f>VLOOKUP(Orçamento!C246,[1]Planilha1!A15:F4098,3,0)</f>
        <v>M3</v>
      </c>
      <c r="L246" s="368">
        <f>L262</f>
        <v>1.31</v>
      </c>
      <c r="M246" s="368">
        <f>VLOOKUP(C246,desonerado_186!A:F,4,1)</f>
        <v>528.36</v>
      </c>
      <c r="N246" s="891">
        <f>VLOOKUP(C246,desonerado_186!A:F,5,1)</f>
        <v>309.88</v>
      </c>
      <c r="O246" s="1680">
        <f>M246+N246</f>
        <v>838.24</v>
      </c>
      <c r="P246" s="1680"/>
      <c r="Q246" s="891">
        <f>O246*1.2</f>
        <v>1005.89</v>
      </c>
      <c r="R246" s="1141">
        <f>Q246*L246</f>
        <v>1317.72</v>
      </c>
      <c r="S246" s="951"/>
    </row>
    <row r="247" spans="2:19" s="337" customFormat="1" ht="24" hidden="1" customHeight="1" x14ac:dyDescent="0.2">
      <c r="B247" s="1027"/>
      <c r="C247" s="197"/>
      <c r="D247" s="40"/>
      <c r="E247" s="907"/>
      <c r="F247" s="907"/>
      <c r="G247" s="907"/>
      <c r="H247" s="907"/>
      <c r="I247" s="907"/>
      <c r="J247" s="907"/>
      <c r="K247" s="1179"/>
      <c r="L247" s="308"/>
      <c r="M247" s="308"/>
      <c r="N247" s="829"/>
      <c r="O247" s="308"/>
      <c r="P247" s="308"/>
      <c r="Q247" s="829"/>
      <c r="R247" s="1139"/>
      <c r="S247" s="951"/>
    </row>
    <row r="248" spans="2:19" s="337" customFormat="1" ht="24" hidden="1" customHeight="1" x14ac:dyDescent="0.2">
      <c r="B248" s="1027"/>
      <c r="C248" s="1024"/>
      <c r="D248" s="1012"/>
      <c r="E248" s="1023" t="s">
        <v>29047</v>
      </c>
      <c r="F248" s="1023"/>
      <c r="G248" s="313"/>
      <c r="H248" s="313"/>
      <c r="I248" s="313"/>
      <c r="J248" s="313"/>
      <c r="K248" s="700"/>
      <c r="L248" s="231"/>
      <c r="M248" s="231"/>
      <c r="N248" s="829"/>
      <c r="O248" s="308"/>
      <c r="P248" s="308"/>
      <c r="Q248" s="829"/>
      <c r="R248" s="1139"/>
      <c r="S248" s="951"/>
    </row>
    <row r="249" spans="2:19" s="337" customFormat="1" ht="24" hidden="1" customHeight="1" x14ac:dyDescent="0.2">
      <c r="B249" s="1027"/>
      <c r="C249" s="197"/>
      <c r="D249" s="225"/>
      <c r="E249" s="859"/>
      <c r="F249" s="859" t="s">
        <v>28364</v>
      </c>
      <c r="G249" s="859"/>
      <c r="H249" s="859" t="s">
        <v>28566</v>
      </c>
      <c r="I249" s="859"/>
      <c r="J249" s="859" t="s">
        <v>28362</v>
      </c>
      <c r="K249" s="1188"/>
      <c r="L249" s="231" t="s">
        <v>28281</v>
      </c>
      <c r="M249" s="248"/>
      <c r="N249" s="829"/>
      <c r="O249" s="308"/>
      <c r="P249" s="308"/>
      <c r="Q249" s="829"/>
      <c r="R249" s="1139"/>
      <c r="S249" s="951"/>
    </row>
    <row r="250" spans="2:19" s="337" customFormat="1" hidden="1" x14ac:dyDescent="0.2">
      <c r="B250" s="1027"/>
      <c r="C250" s="197"/>
      <c r="D250" s="225"/>
      <c r="E250" s="859" t="s">
        <v>28560</v>
      </c>
      <c r="F250" s="859">
        <v>0.15</v>
      </c>
      <c r="G250" s="913" t="s">
        <v>28539</v>
      </c>
      <c r="H250" s="863">
        <v>0.2</v>
      </c>
      <c r="I250" s="913" t="s">
        <v>28539</v>
      </c>
      <c r="J250" s="859">
        <v>8.6999999999999993</v>
      </c>
      <c r="K250" s="1188" t="s">
        <v>28268</v>
      </c>
      <c r="L250" s="231">
        <f>F250*H250*J250</f>
        <v>0.26</v>
      </c>
      <c r="M250" s="248" t="s">
        <v>28273</v>
      </c>
      <c r="N250" s="829"/>
      <c r="O250" s="308"/>
      <c r="P250" s="308"/>
      <c r="Q250" s="829"/>
      <c r="R250" s="1139"/>
      <c r="S250" s="951"/>
    </row>
    <row r="251" spans="2:19" s="337" customFormat="1" hidden="1" x14ac:dyDescent="0.2">
      <c r="B251" s="1027"/>
      <c r="C251" s="197"/>
      <c r="D251" s="225"/>
      <c r="E251" s="859" t="s">
        <v>28561</v>
      </c>
      <c r="F251" s="859">
        <v>0.15</v>
      </c>
      <c r="G251" s="913" t="s">
        <v>28539</v>
      </c>
      <c r="H251" s="863">
        <v>0.2</v>
      </c>
      <c r="I251" s="913" t="s">
        <v>28539</v>
      </c>
      <c r="J251" s="859">
        <v>1.25</v>
      </c>
      <c r="K251" s="1188" t="s">
        <v>28268</v>
      </c>
      <c r="L251" s="231">
        <f t="shared" ref="L251:L260" si="5">F251*H251*J251</f>
        <v>0.04</v>
      </c>
      <c r="M251" s="248" t="s">
        <v>28273</v>
      </c>
      <c r="N251" s="829"/>
      <c r="O251" s="308"/>
      <c r="P251" s="308"/>
      <c r="Q251" s="829"/>
      <c r="R251" s="1139"/>
      <c r="S251" s="951"/>
    </row>
    <row r="252" spans="2:19" s="337" customFormat="1" hidden="1" x14ac:dyDescent="0.2">
      <c r="B252" s="1027"/>
      <c r="C252" s="197"/>
      <c r="D252" s="225"/>
      <c r="E252" s="859" t="s">
        <v>28562</v>
      </c>
      <c r="F252" s="859">
        <v>0.15</v>
      </c>
      <c r="G252" s="913" t="s">
        <v>28539</v>
      </c>
      <c r="H252" s="863">
        <v>0.2</v>
      </c>
      <c r="I252" s="913" t="s">
        <v>28539</v>
      </c>
      <c r="J252" s="859">
        <v>4.05</v>
      </c>
      <c r="K252" s="1188" t="s">
        <v>28268</v>
      </c>
      <c r="L252" s="231">
        <f t="shared" si="5"/>
        <v>0.12</v>
      </c>
      <c r="M252" s="248" t="s">
        <v>28273</v>
      </c>
      <c r="N252" s="829"/>
      <c r="O252" s="308"/>
      <c r="P252" s="308"/>
      <c r="Q252" s="829"/>
      <c r="R252" s="1139"/>
      <c r="S252" s="951"/>
    </row>
    <row r="253" spans="2:19" s="337" customFormat="1" hidden="1" x14ac:dyDescent="0.2">
      <c r="B253" s="1027"/>
      <c r="C253" s="197"/>
      <c r="D253" s="225"/>
      <c r="E253" s="859" t="s">
        <v>28563</v>
      </c>
      <c r="F253" s="859">
        <v>0.15</v>
      </c>
      <c r="G253" s="913" t="s">
        <v>28539</v>
      </c>
      <c r="H253" s="863">
        <v>0.2</v>
      </c>
      <c r="I253" s="913" t="s">
        <v>28539</v>
      </c>
      <c r="J253" s="859">
        <v>3.7</v>
      </c>
      <c r="K253" s="1188" t="s">
        <v>28268</v>
      </c>
      <c r="L253" s="231">
        <f t="shared" si="5"/>
        <v>0.11</v>
      </c>
      <c r="M253" s="248" t="s">
        <v>28273</v>
      </c>
      <c r="N253" s="829"/>
      <c r="O253" s="308"/>
      <c r="P253" s="308"/>
      <c r="Q253" s="829"/>
      <c r="R253" s="1139"/>
      <c r="S253" s="951"/>
    </row>
    <row r="254" spans="2:19" s="337" customFormat="1" hidden="1" x14ac:dyDescent="0.2">
      <c r="B254" s="1027"/>
      <c r="C254" s="197"/>
      <c r="D254" s="225"/>
      <c r="E254" s="859" t="s">
        <v>28564</v>
      </c>
      <c r="F254" s="859">
        <v>0.15</v>
      </c>
      <c r="G254" s="913" t="s">
        <v>28539</v>
      </c>
      <c r="H254" s="863">
        <v>0.2</v>
      </c>
      <c r="I254" s="913" t="s">
        <v>28539</v>
      </c>
      <c r="J254" s="859">
        <v>4.05</v>
      </c>
      <c r="K254" s="1188" t="s">
        <v>28268</v>
      </c>
      <c r="L254" s="231">
        <f t="shared" si="5"/>
        <v>0.12</v>
      </c>
      <c r="M254" s="248" t="s">
        <v>28273</v>
      </c>
      <c r="N254" s="829"/>
      <c r="O254" s="308"/>
      <c r="P254" s="308"/>
      <c r="Q254" s="829"/>
      <c r="R254" s="1139"/>
      <c r="S254" s="951"/>
    </row>
    <row r="255" spans="2:19" s="337" customFormat="1" hidden="1" x14ac:dyDescent="0.2">
      <c r="B255" s="1027"/>
      <c r="C255" s="197"/>
      <c r="D255" s="225"/>
      <c r="E255" s="859" t="s">
        <v>28567</v>
      </c>
      <c r="F255" s="859">
        <v>0.15</v>
      </c>
      <c r="G255" s="913" t="s">
        <v>28539</v>
      </c>
      <c r="H255" s="863">
        <v>0.2</v>
      </c>
      <c r="I255" s="913" t="s">
        <v>28539</v>
      </c>
      <c r="J255" s="859">
        <v>3.8</v>
      </c>
      <c r="K255" s="1188" t="s">
        <v>28268</v>
      </c>
      <c r="L255" s="231">
        <f t="shared" si="5"/>
        <v>0.11</v>
      </c>
      <c r="M255" s="248" t="s">
        <v>28273</v>
      </c>
      <c r="N255" s="829"/>
      <c r="O255" s="308"/>
      <c r="P255" s="308"/>
      <c r="Q255" s="829"/>
      <c r="R255" s="1139"/>
      <c r="S255" s="951"/>
    </row>
    <row r="256" spans="2:19" s="337" customFormat="1" hidden="1" x14ac:dyDescent="0.2">
      <c r="B256" s="1027"/>
      <c r="C256" s="197"/>
      <c r="D256" s="225"/>
      <c r="E256" s="859" t="s">
        <v>28568</v>
      </c>
      <c r="F256" s="859">
        <v>0.15</v>
      </c>
      <c r="G256" s="913" t="s">
        <v>28539</v>
      </c>
      <c r="H256" s="863">
        <v>0.2</v>
      </c>
      <c r="I256" s="913" t="s">
        <v>28539</v>
      </c>
      <c r="J256" s="859">
        <v>3.35</v>
      </c>
      <c r="K256" s="1188" t="s">
        <v>28268</v>
      </c>
      <c r="L256" s="231">
        <f t="shared" si="5"/>
        <v>0.1</v>
      </c>
      <c r="M256" s="248" t="s">
        <v>28273</v>
      </c>
      <c r="N256" s="829"/>
      <c r="O256" s="308"/>
      <c r="P256" s="308"/>
      <c r="Q256" s="829"/>
      <c r="R256" s="1139"/>
      <c r="S256" s="951"/>
    </row>
    <row r="257" spans="2:19" s="337" customFormat="1" hidden="1" x14ac:dyDescent="0.2">
      <c r="B257" s="1027"/>
      <c r="C257" s="197"/>
      <c r="D257" s="225"/>
      <c r="E257" s="859" t="s">
        <v>28581</v>
      </c>
      <c r="F257" s="859">
        <v>0.15</v>
      </c>
      <c r="G257" s="913" t="s">
        <v>28539</v>
      </c>
      <c r="H257" s="863">
        <v>0.2</v>
      </c>
      <c r="I257" s="913" t="s">
        <v>28539</v>
      </c>
      <c r="J257" s="859">
        <v>2.2000000000000002</v>
      </c>
      <c r="K257" s="1188" t="s">
        <v>28268</v>
      </c>
      <c r="L257" s="231">
        <f t="shared" si="5"/>
        <v>7.0000000000000007E-2</v>
      </c>
      <c r="M257" s="248" t="s">
        <v>28273</v>
      </c>
      <c r="N257" s="829"/>
      <c r="O257" s="308"/>
      <c r="P257" s="308"/>
      <c r="Q257" s="829"/>
      <c r="R257" s="1139"/>
      <c r="S257" s="951"/>
    </row>
    <row r="258" spans="2:19" s="337" customFormat="1" hidden="1" x14ac:dyDescent="0.2">
      <c r="B258" s="1027"/>
      <c r="C258" s="197"/>
      <c r="D258" s="225"/>
      <c r="E258" s="859" t="s">
        <v>28715</v>
      </c>
      <c r="F258" s="859">
        <v>0.15</v>
      </c>
      <c r="G258" s="913" t="s">
        <v>28539</v>
      </c>
      <c r="H258" s="863">
        <v>0.2</v>
      </c>
      <c r="I258" s="913" t="s">
        <v>28539</v>
      </c>
      <c r="J258" s="859">
        <v>2.2000000000000002</v>
      </c>
      <c r="K258" s="1188" t="s">
        <v>28268</v>
      </c>
      <c r="L258" s="231">
        <f t="shared" si="5"/>
        <v>7.0000000000000007E-2</v>
      </c>
      <c r="M258" s="248" t="s">
        <v>28273</v>
      </c>
      <c r="N258" s="829"/>
      <c r="O258" s="308"/>
      <c r="P258" s="308"/>
      <c r="Q258" s="829"/>
      <c r="R258" s="1139"/>
      <c r="S258" s="951"/>
    </row>
    <row r="259" spans="2:19" s="337" customFormat="1" hidden="1" x14ac:dyDescent="0.2">
      <c r="B259" s="1027"/>
      <c r="C259" s="197"/>
      <c r="D259" s="225"/>
      <c r="E259" s="859" t="s">
        <v>28716</v>
      </c>
      <c r="F259" s="859">
        <v>0.15</v>
      </c>
      <c r="G259" s="913" t="s">
        <v>28539</v>
      </c>
      <c r="H259" s="863">
        <v>0.2</v>
      </c>
      <c r="I259" s="913" t="s">
        <v>28539</v>
      </c>
      <c r="J259" s="859">
        <v>2.2000000000000002</v>
      </c>
      <c r="K259" s="1188" t="s">
        <v>28268</v>
      </c>
      <c r="L259" s="231">
        <f t="shared" si="5"/>
        <v>7.0000000000000007E-2</v>
      </c>
      <c r="M259" s="248" t="s">
        <v>28273</v>
      </c>
      <c r="N259" s="829"/>
      <c r="O259" s="308"/>
      <c r="P259" s="308"/>
      <c r="Q259" s="829"/>
      <c r="R259" s="1139"/>
      <c r="S259" s="951"/>
    </row>
    <row r="260" spans="2:19" s="337" customFormat="1" hidden="1" x14ac:dyDescent="0.2">
      <c r="B260" s="1027"/>
      <c r="C260" s="197"/>
      <c r="D260" s="225"/>
      <c r="E260" s="859" t="s">
        <v>28717</v>
      </c>
      <c r="F260" s="859">
        <v>0.15</v>
      </c>
      <c r="G260" s="913" t="s">
        <v>28539</v>
      </c>
      <c r="H260" s="863">
        <v>0.2</v>
      </c>
      <c r="I260" s="913" t="s">
        <v>28539</v>
      </c>
      <c r="J260" s="859">
        <v>7.9</v>
      </c>
      <c r="K260" s="1188" t="s">
        <v>28268</v>
      </c>
      <c r="L260" s="231">
        <f t="shared" si="5"/>
        <v>0.24</v>
      </c>
      <c r="M260" s="248" t="s">
        <v>28273</v>
      </c>
      <c r="N260" s="829"/>
      <c r="O260" s="308"/>
      <c r="P260" s="308"/>
      <c r="Q260" s="829"/>
      <c r="R260" s="1139"/>
      <c r="S260" s="951"/>
    </row>
    <row r="261" spans="2:19" s="337" customFormat="1" hidden="1" x14ac:dyDescent="0.2">
      <c r="B261" s="1027"/>
      <c r="C261" s="197"/>
      <c r="D261" s="225"/>
      <c r="E261" s="859"/>
      <c r="F261" s="859"/>
      <c r="G261" s="859"/>
      <c r="H261" s="859"/>
      <c r="I261" s="913"/>
      <c r="J261" s="859"/>
      <c r="K261" s="1188"/>
      <c r="L261" s="232"/>
      <c r="M261" s="373"/>
      <c r="N261" s="829"/>
      <c r="O261" s="308"/>
      <c r="P261" s="308"/>
      <c r="Q261" s="829"/>
      <c r="R261" s="1139"/>
      <c r="S261" s="951"/>
    </row>
    <row r="262" spans="2:19" s="337" customFormat="1" ht="24" hidden="1" customHeight="1" x14ac:dyDescent="0.2">
      <c r="B262" s="1027"/>
      <c r="C262" s="197"/>
      <c r="D262" s="320"/>
      <c r="E262" s="859"/>
      <c r="F262" s="859"/>
      <c r="G262" s="859"/>
      <c r="H262" s="859"/>
      <c r="I262" s="859"/>
      <c r="J262" s="859"/>
      <c r="K262" s="1188"/>
      <c r="L262" s="231">
        <f>SUM(L250:L261)</f>
        <v>1.31</v>
      </c>
      <c r="M262" s="248" t="s">
        <v>28740</v>
      </c>
      <c r="N262" s="829"/>
      <c r="O262" s="308"/>
      <c r="P262" s="308"/>
      <c r="Q262" s="829"/>
      <c r="R262" s="1139"/>
      <c r="S262" s="951"/>
    </row>
    <row r="263" spans="2:19" s="337" customFormat="1" ht="24" hidden="1" customHeight="1" x14ac:dyDescent="0.2">
      <c r="B263" s="1027"/>
      <c r="C263" s="197"/>
      <c r="D263" s="152"/>
      <c r="E263" s="338"/>
      <c r="F263" s="338"/>
      <c r="G263" s="338"/>
      <c r="H263" s="338"/>
      <c r="I263" s="338"/>
      <c r="J263" s="205"/>
      <c r="K263" s="1223"/>
      <c r="L263" s="94"/>
      <c r="N263" s="829"/>
      <c r="O263" s="308"/>
      <c r="P263" s="308"/>
      <c r="Q263" s="829"/>
      <c r="R263" s="1139"/>
      <c r="S263" s="951"/>
    </row>
    <row r="264" spans="2:19" s="359" customFormat="1" ht="18" customHeight="1" x14ac:dyDescent="0.2">
      <c r="B264" s="1700" t="s">
        <v>8</v>
      </c>
      <c r="C264" s="1701"/>
      <c r="D264" s="1701"/>
      <c r="E264" s="1701"/>
      <c r="F264" s="1701"/>
      <c r="G264" s="1701"/>
      <c r="H264" s="1701"/>
      <c r="I264" s="1701"/>
      <c r="J264" s="1701"/>
      <c r="K264" s="1701"/>
      <c r="L264" s="1701"/>
      <c r="M264" s="366"/>
      <c r="N264" s="852"/>
      <c r="O264" s="1702"/>
      <c r="P264" s="1702"/>
      <c r="Q264" s="1792">
        <f>SUM(R151:R263)</f>
        <v>15284.05</v>
      </c>
      <c r="R264" s="1793"/>
      <c r="S264" s="952"/>
    </row>
    <row r="265" spans="2:19" s="337" customFormat="1" ht="9.9499999999999993" customHeight="1" x14ac:dyDescent="0.2">
      <c r="B265" s="1033"/>
      <c r="C265" s="153"/>
      <c r="D265" s="153"/>
      <c r="E265" s="844"/>
      <c r="F265" s="844"/>
      <c r="G265" s="844"/>
      <c r="H265" s="844"/>
      <c r="I265" s="844"/>
      <c r="J265" s="844"/>
      <c r="K265" s="1185"/>
      <c r="L265" s="912"/>
      <c r="M265" s="912"/>
      <c r="N265" s="844"/>
      <c r="O265" s="1116"/>
      <c r="P265" s="1116"/>
      <c r="Q265" s="989"/>
      <c r="R265" s="1146"/>
      <c r="S265" s="951"/>
    </row>
    <row r="266" spans="2:19" s="1645" customFormat="1" ht="18" customHeight="1" x14ac:dyDescent="0.2">
      <c r="B266" s="1640">
        <v>4</v>
      </c>
      <c r="C266" s="1641"/>
      <c r="D266" s="1771" t="s">
        <v>28284</v>
      </c>
      <c r="E266" s="1771"/>
      <c r="F266" s="1771"/>
      <c r="G266" s="1771"/>
      <c r="H266" s="1771"/>
      <c r="I266" s="1771"/>
      <c r="J266" s="1771" t="s">
        <v>18</v>
      </c>
      <c r="K266" s="1771"/>
      <c r="L266" s="1642"/>
      <c r="M266" s="1643"/>
      <c r="N266" s="1643"/>
      <c r="O266" s="1675"/>
      <c r="P266" s="1675"/>
      <c r="Q266" s="1643"/>
      <c r="R266" s="1644"/>
      <c r="S266" s="842"/>
    </row>
    <row r="267" spans="2:19" s="337" customFormat="1" ht="20.100000000000001" customHeight="1" x14ac:dyDescent="0.2">
      <c r="B267" s="1029" t="s">
        <v>19</v>
      </c>
      <c r="C267" s="30" t="s">
        <v>1231</v>
      </c>
      <c r="D267" s="30" t="s">
        <v>26</v>
      </c>
      <c r="E267" s="1748" t="str">
        <f>VLOOKUP(C267,desonerado_186!A:F,2,1)</f>
        <v>Forma plana em compensado para estrutura convencional</v>
      </c>
      <c r="F267" s="1749"/>
      <c r="G267" s="1749"/>
      <c r="H267" s="1749"/>
      <c r="I267" s="1749"/>
      <c r="J267" s="1750"/>
      <c r="K267" s="1181" t="str">
        <f>VLOOKUP(C267,desonerado_186!A:F,3,1)</f>
        <v>M2</v>
      </c>
      <c r="L267" s="368">
        <f>N305</f>
        <v>15.94</v>
      </c>
      <c r="M267" s="368">
        <f>VLOOKUP(C267,desonerado_186!A:F,4,1)</f>
        <v>127.25</v>
      </c>
      <c r="N267" s="891">
        <f>VLOOKUP(C267,desonerado_186!A:F,5,1)</f>
        <v>52.36</v>
      </c>
      <c r="O267" s="1680">
        <f>M267+N267</f>
        <v>179.61</v>
      </c>
      <c r="P267" s="1680"/>
      <c r="Q267" s="891">
        <f>O267*1.2</f>
        <v>215.53</v>
      </c>
      <c r="R267" s="1141">
        <f>Q267*L267</f>
        <v>3435.55</v>
      </c>
      <c r="S267" s="951"/>
    </row>
    <row r="268" spans="2:19" s="337" customFormat="1" hidden="1" x14ac:dyDescent="0.2">
      <c r="B268" s="1035"/>
      <c r="C268" s="143"/>
      <c r="D268" s="222"/>
      <c r="E268" s="344"/>
      <c r="F268" s="344"/>
      <c r="G268" s="344"/>
      <c r="H268" s="344"/>
      <c r="I268" s="344"/>
      <c r="J268" s="344"/>
      <c r="K268" s="1190"/>
      <c r="L268" s="224"/>
      <c r="M268" s="224"/>
      <c r="N268" s="892"/>
      <c r="O268" s="224"/>
      <c r="P268" s="224"/>
      <c r="Q268" s="881"/>
      <c r="R268" s="1148"/>
      <c r="S268" s="951"/>
    </row>
    <row r="269" spans="2:19" s="337" customFormat="1" ht="25.5" hidden="1" x14ac:dyDescent="0.2">
      <c r="B269" s="1031"/>
      <c r="C269" s="92"/>
      <c r="D269" s="92"/>
      <c r="E269" s="926"/>
      <c r="F269" s="926" t="s">
        <v>28623</v>
      </c>
      <c r="G269" s="926"/>
      <c r="H269" s="926" t="s">
        <v>28624</v>
      </c>
      <c r="I269" s="926"/>
      <c r="J269" s="926" t="s">
        <v>28274</v>
      </c>
      <c r="K269" s="1188"/>
      <c r="L269" s="239" t="s">
        <v>28281</v>
      </c>
      <c r="M269" s="325"/>
      <c r="N269" s="808" t="s">
        <v>28558</v>
      </c>
      <c r="O269" s="239"/>
      <c r="P269" s="204"/>
      <c r="Q269" s="338"/>
      <c r="R269" s="1036"/>
      <c r="S269" s="338"/>
    </row>
    <row r="270" spans="2:19" s="337" customFormat="1" hidden="1" x14ac:dyDescent="0.2">
      <c r="B270" s="1031"/>
      <c r="C270" s="92"/>
      <c r="D270" s="92"/>
      <c r="E270" s="926" t="s">
        <v>28974</v>
      </c>
      <c r="F270" s="926">
        <v>0.14000000000000001</v>
      </c>
      <c r="G270" s="926" t="s">
        <v>28539</v>
      </c>
      <c r="H270" s="861">
        <v>0.26</v>
      </c>
      <c r="I270" s="926" t="s">
        <v>28539</v>
      </c>
      <c r="J270" s="926">
        <v>3.15</v>
      </c>
      <c r="K270" s="1188" t="s">
        <v>28268</v>
      </c>
      <c r="L270" s="239">
        <f>F270*H270*J270</f>
        <v>0.11</v>
      </c>
      <c r="M270" s="325" t="s">
        <v>28273</v>
      </c>
      <c r="N270" s="808">
        <f>(H270+H270)*J270</f>
        <v>1.64</v>
      </c>
      <c r="O270" s="239" t="s">
        <v>28267</v>
      </c>
      <c r="P270" s="204"/>
      <c r="Q270" s="338"/>
      <c r="R270" s="1036"/>
      <c r="S270" s="338"/>
    </row>
    <row r="271" spans="2:19" s="337" customFormat="1" hidden="1" x14ac:dyDescent="0.2">
      <c r="B271" s="1031"/>
      <c r="C271" s="92"/>
      <c r="D271" s="92"/>
      <c r="E271" s="926" t="s">
        <v>28975</v>
      </c>
      <c r="F271" s="926">
        <v>0.14000000000000001</v>
      </c>
      <c r="G271" s="926" t="s">
        <v>28539</v>
      </c>
      <c r="H271" s="861">
        <v>0.26</v>
      </c>
      <c r="I271" s="926" t="s">
        <v>28539</v>
      </c>
      <c r="J271" s="926">
        <v>3.15</v>
      </c>
      <c r="K271" s="1188" t="s">
        <v>28268</v>
      </c>
      <c r="L271" s="239">
        <f t="shared" ref="L271:L280" si="6">F271*H271*J271</f>
        <v>0.11</v>
      </c>
      <c r="M271" s="325" t="s">
        <v>28273</v>
      </c>
      <c r="N271" s="808">
        <f t="shared" ref="N271:N284" si="7">(H271+H271)*J271</f>
        <v>1.64</v>
      </c>
      <c r="O271" s="239" t="s">
        <v>28267</v>
      </c>
      <c r="P271" s="204"/>
      <c r="Q271" s="338"/>
      <c r="R271" s="1036"/>
      <c r="S271" s="338"/>
    </row>
    <row r="272" spans="2:19" s="337" customFormat="1" hidden="1" x14ac:dyDescent="0.2">
      <c r="B272" s="1031"/>
      <c r="C272" s="92"/>
      <c r="D272" s="92"/>
      <c r="E272" s="926" t="s">
        <v>28976</v>
      </c>
      <c r="F272" s="926">
        <v>0.14000000000000001</v>
      </c>
      <c r="G272" s="926" t="s">
        <v>28539</v>
      </c>
      <c r="H272" s="861">
        <v>0.26</v>
      </c>
      <c r="I272" s="926" t="s">
        <v>28539</v>
      </c>
      <c r="J272" s="926">
        <v>3.15</v>
      </c>
      <c r="K272" s="1188" t="s">
        <v>28268</v>
      </c>
      <c r="L272" s="239">
        <f t="shared" si="6"/>
        <v>0.11</v>
      </c>
      <c r="M272" s="325" t="s">
        <v>28273</v>
      </c>
      <c r="N272" s="808">
        <f t="shared" si="7"/>
        <v>1.64</v>
      </c>
      <c r="O272" s="239" t="s">
        <v>28267</v>
      </c>
      <c r="P272" s="204"/>
      <c r="Q272" s="338"/>
      <c r="R272" s="1036"/>
      <c r="S272" s="338"/>
    </row>
    <row r="273" spans="2:19" s="337" customFormat="1" hidden="1" x14ac:dyDescent="0.2">
      <c r="B273" s="1031"/>
      <c r="C273" s="92"/>
      <c r="D273" s="92"/>
      <c r="E273" s="926" t="s">
        <v>28977</v>
      </c>
      <c r="F273" s="926">
        <v>0.14000000000000001</v>
      </c>
      <c r="G273" s="926" t="s">
        <v>28539</v>
      </c>
      <c r="H273" s="861">
        <v>0.26</v>
      </c>
      <c r="I273" s="926" t="s">
        <v>28539</v>
      </c>
      <c r="J273" s="926">
        <v>4.5</v>
      </c>
      <c r="K273" s="1188" t="s">
        <v>28268</v>
      </c>
      <c r="L273" s="239">
        <f t="shared" si="6"/>
        <v>0.16</v>
      </c>
      <c r="M273" s="325" t="s">
        <v>28273</v>
      </c>
      <c r="N273" s="808">
        <f t="shared" si="7"/>
        <v>2.34</v>
      </c>
      <c r="O273" s="239" t="s">
        <v>28267</v>
      </c>
      <c r="P273" s="204"/>
      <c r="Q273" s="338"/>
      <c r="R273" s="1036"/>
      <c r="S273" s="338"/>
    </row>
    <row r="274" spans="2:19" s="337" customFormat="1" hidden="1" x14ac:dyDescent="0.2">
      <c r="B274" s="1031"/>
      <c r="C274" s="92"/>
      <c r="D274" s="92"/>
      <c r="E274" s="926" t="s">
        <v>28978</v>
      </c>
      <c r="F274" s="926">
        <v>0.14000000000000001</v>
      </c>
      <c r="G274" s="926" t="s">
        <v>28539</v>
      </c>
      <c r="H274" s="861">
        <v>0.26</v>
      </c>
      <c r="I274" s="926" t="s">
        <v>28539</v>
      </c>
      <c r="J274" s="926">
        <v>4.5</v>
      </c>
      <c r="K274" s="1188" t="s">
        <v>28268</v>
      </c>
      <c r="L274" s="239">
        <f t="shared" si="6"/>
        <v>0.16</v>
      </c>
      <c r="M274" s="325" t="s">
        <v>28273</v>
      </c>
      <c r="N274" s="808">
        <f t="shared" si="7"/>
        <v>2.34</v>
      </c>
      <c r="O274" s="239" t="s">
        <v>28267</v>
      </c>
      <c r="P274" s="204"/>
      <c r="Q274" s="338"/>
      <c r="R274" s="1036"/>
      <c r="S274" s="338"/>
    </row>
    <row r="275" spans="2:19" s="337" customFormat="1" hidden="1" x14ac:dyDescent="0.2">
      <c r="B275" s="1031"/>
      <c r="C275" s="92"/>
      <c r="D275" s="92"/>
      <c r="E275" s="926" t="s">
        <v>28979</v>
      </c>
      <c r="F275" s="926">
        <v>0.14000000000000001</v>
      </c>
      <c r="G275" s="926" t="s">
        <v>28539</v>
      </c>
      <c r="H275" s="861">
        <v>0.26</v>
      </c>
      <c r="I275" s="926" t="s">
        <v>28539</v>
      </c>
      <c r="J275" s="926">
        <v>4.5</v>
      </c>
      <c r="K275" s="1188" t="s">
        <v>28268</v>
      </c>
      <c r="L275" s="239">
        <f t="shared" si="6"/>
        <v>0.16</v>
      </c>
      <c r="M275" s="325" t="s">
        <v>28273</v>
      </c>
      <c r="N275" s="808">
        <f t="shared" si="7"/>
        <v>2.34</v>
      </c>
      <c r="O275" s="239" t="s">
        <v>28267</v>
      </c>
      <c r="P275" s="204"/>
      <c r="Q275" s="338"/>
      <c r="R275" s="1036"/>
      <c r="S275" s="338"/>
    </row>
    <row r="276" spans="2:19" s="337" customFormat="1" hidden="1" x14ac:dyDescent="0.2">
      <c r="B276" s="1031"/>
      <c r="C276" s="92"/>
      <c r="D276" s="92"/>
      <c r="E276" s="926" t="s">
        <v>28980</v>
      </c>
      <c r="F276" s="926">
        <v>0.14000000000000001</v>
      </c>
      <c r="G276" s="926" t="s">
        <v>28539</v>
      </c>
      <c r="H276" s="861">
        <v>0.26</v>
      </c>
      <c r="I276" s="926" t="s">
        <v>28539</v>
      </c>
      <c r="J276" s="926">
        <v>4.5</v>
      </c>
      <c r="K276" s="1188" t="s">
        <v>28268</v>
      </c>
      <c r="L276" s="239">
        <f t="shared" si="6"/>
        <v>0.16</v>
      </c>
      <c r="M276" s="325" t="s">
        <v>28273</v>
      </c>
      <c r="N276" s="808">
        <f t="shared" si="7"/>
        <v>2.34</v>
      </c>
      <c r="O276" s="239" t="s">
        <v>28267</v>
      </c>
      <c r="P276" s="204"/>
      <c r="Q276" s="338"/>
      <c r="R276" s="1036"/>
      <c r="S276" s="338"/>
    </row>
    <row r="277" spans="2:19" s="337" customFormat="1" hidden="1" x14ac:dyDescent="0.2">
      <c r="B277" s="1031"/>
      <c r="C277" s="92"/>
      <c r="D277" s="92"/>
      <c r="E277" s="926" t="s">
        <v>28981</v>
      </c>
      <c r="F277" s="926">
        <v>0.14000000000000001</v>
      </c>
      <c r="G277" s="926" t="s">
        <v>28539</v>
      </c>
      <c r="H277" s="861">
        <v>0.26</v>
      </c>
      <c r="I277" s="926" t="s">
        <v>28539</v>
      </c>
      <c r="J277" s="926">
        <v>4.5</v>
      </c>
      <c r="K277" s="1188" t="s">
        <v>28268</v>
      </c>
      <c r="L277" s="239">
        <f t="shared" si="6"/>
        <v>0.16</v>
      </c>
      <c r="M277" s="325" t="s">
        <v>28273</v>
      </c>
      <c r="N277" s="808">
        <f t="shared" si="7"/>
        <v>2.34</v>
      </c>
      <c r="O277" s="239" t="s">
        <v>28267</v>
      </c>
      <c r="P277" s="204"/>
      <c r="Q277" s="338"/>
      <c r="R277" s="1036"/>
      <c r="S277" s="338"/>
    </row>
    <row r="278" spans="2:19" s="337" customFormat="1" hidden="1" x14ac:dyDescent="0.2">
      <c r="B278" s="1031"/>
      <c r="C278" s="92"/>
      <c r="D278" s="92"/>
      <c r="E278" s="926" t="s">
        <v>28982</v>
      </c>
      <c r="F278" s="926">
        <v>0.14000000000000001</v>
      </c>
      <c r="G278" s="926" t="s">
        <v>28539</v>
      </c>
      <c r="H278" s="861">
        <v>0.26</v>
      </c>
      <c r="I278" s="926" t="s">
        <v>28539</v>
      </c>
      <c r="J278" s="926">
        <v>4.5</v>
      </c>
      <c r="K278" s="1188" t="s">
        <v>28268</v>
      </c>
      <c r="L278" s="239">
        <f t="shared" si="6"/>
        <v>0.16</v>
      </c>
      <c r="M278" s="325" t="s">
        <v>28273</v>
      </c>
      <c r="N278" s="808">
        <f t="shared" si="7"/>
        <v>2.34</v>
      </c>
      <c r="O278" s="239" t="s">
        <v>28267</v>
      </c>
      <c r="P278" s="204"/>
      <c r="Q278" s="338"/>
      <c r="R278" s="1036"/>
      <c r="S278" s="338"/>
    </row>
    <row r="279" spans="2:19" s="337" customFormat="1" hidden="1" x14ac:dyDescent="0.2">
      <c r="B279" s="1031"/>
      <c r="C279" s="92"/>
      <c r="D279" s="92"/>
      <c r="E279" s="926" t="s">
        <v>28355</v>
      </c>
      <c r="F279" s="926">
        <v>0.14000000000000001</v>
      </c>
      <c r="G279" s="926" t="s">
        <v>28539</v>
      </c>
      <c r="H279" s="861">
        <v>0.26</v>
      </c>
      <c r="I279" s="926" t="s">
        <v>28539</v>
      </c>
      <c r="J279" s="926">
        <v>5.5</v>
      </c>
      <c r="K279" s="1188" t="s">
        <v>28268</v>
      </c>
      <c r="L279" s="239">
        <f t="shared" si="6"/>
        <v>0.2</v>
      </c>
      <c r="M279" s="325" t="s">
        <v>28273</v>
      </c>
      <c r="N279" s="808">
        <f t="shared" si="7"/>
        <v>2.86</v>
      </c>
      <c r="O279" s="239" t="s">
        <v>28267</v>
      </c>
      <c r="P279" s="204"/>
      <c r="Q279" s="338"/>
      <c r="R279" s="1036"/>
      <c r="S279" s="338"/>
    </row>
    <row r="280" spans="2:19" s="337" customFormat="1" hidden="1" x14ac:dyDescent="0.2">
      <c r="B280" s="1031"/>
      <c r="C280" s="92"/>
      <c r="D280" s="92"/>
      <c r="E280" s="926" t="s">
        <v>28356</v>
      </c>
      <c r="F280" s="926">
        <v>0.14000000000000001</v>
      </c>
      <c r="G280" s="926" t="s">
        <v>28539</v>
      </c>
      <c r="H280" s="861">
        <v>0.26</v>
      </c>
      <c r="I280" s="926" t="s">
        <v>28539</v>
      </c>
      <c r="J280" s="926">
        <v>4.5</v>
      </c>
      <c r="K280" s="1188" t="s">
        <v>28268</v>
      </c>
      <c r="L280" s="239">
        <f t="shared" si="6"/>
        <v>0.16</v>
      </c>
      <c r="M280" s="325" t="s">
        <v>28273</v>
      </c>
      <c r="N280" s="808">
        <f t="shared" si="7"/>
        <v>2.34</v>
      </c>
      <c r="O280" s="239" t="s">
        <v>28267</v>
      </c>
      <c r="P280" s="204"/>
      <c r="Q280" s="338"/>
      <c r="R280" s="1036"/>
      <c r="S280" s="338"/>
    </row>
    <row r="281" spans="2:19" s="337" customFormat="1" hidden="1" x14ac:dyDescent="0.2">
      <c r="B281" s="1031"/>
      <c r="C281" s="92"/>
      <c r="D281" s="92"/>
      <c r="E281" s="926" t="s">
        <v>28357</v>
      </c>
      <c r="F281" s="926">
        <v>0.14000000000000001</v>
      </c>
      <c r="G281" s="926" t="s">
        <v>28539</v>
      </c>
      <c r="H281" s="861">
        <v>0.26</v>
      </c>
      <c r="I281" s="926" t="s">
        <v>28539</v>
      </c>
      <c r="J281" s="926">
        <v>4.5</v>
      </c>
      <c r="K281" s="1188" t="s">
        <v>28268</v>
      </c>
      <c r="L281" s="239">
        <f>F281*H281*J281</f>
        <v>0.16</v>
      </c>
      <c r="M281" s="325" t="s">
        <v>28273</v>
      </c>
      <c r="N281" s="808">
        <f t="shared" si="7"/>
        <v>2.34</v>
      </c>
      <c r="O281" s="239" t="s">
        <v>28267</v>
      </c>
      <c r="P281" s="204"/>
      <c r="Q281" s="338"/>
      <c r="R281" s="1036"/>
      <c r="S281" s="338"/>
    </row>
    <row r="282" spans="2:19" s="337" customFormat="1" hidden="1" x14ac:dyDescent="0.2">
      <c r="B282" s="1031"/>
      <c r="C282" s="92"/>
      <c r="D282" s="92"/>
      <c r="E282" s="926" t="s">
        <v>28358</v>
      </c>
      <c r="F282" s="926">
        <v>0.14000000000000001</v>
      </c>
      <c r="G282" s="926" t="s">
        <v>28539</v>
      </c>
      <c r="H282" s="861">
        <v>0.32</v>
      </c>
      <c r="I282" s="926" t="s">
        <v>28539</v>
      </c>
      <c r="J282" s="926">
        <v>5.5</v>
      </c>
      <c r="K282" s="1188" t="s">
        <v>28268</v>
      </c>
      <c r="L282" s="239">
        <f>F282*H282*J282</f>
        <v>0.25</v>
      </c>
      <c r="M282" s="325" t="s">
        <v>28273</v>
      </c>
      <c r="N282" s="808">
        <f t="shared" si="7"/>
        <v>3.52</v>
      </c>
      <c r="O282" s="239" t="s">
        <v>28267</v>
      </c>
      <c r="P282" s="204"/>
      <c r="Q282" s="338"/>
      <c r="R282" s="1036"/>
      <c r="S282" s="338"/>
    </row>
    <row r="283" spans="2:19" s="337" customFormat="1" hidden="1" x14ac:dyDescent="0.2">
      <c r="B283" s="1031"/>
      <c r="C283" s="92"/>
      <c r="D283" s="92"/>
      <c r="E283" s="926" t="s">
        <v>28359</v>
      </c>
      <c r="F283" s="926">
        <v>0.14000000000000001</v>
      </c>
      <c r="G283" s="926" t="s">
        <v>28539</v>
      </c>
      <c r="H283" s="861">
        <v>0.26</v>
      </c>
      <c r="I283" s="926" t="s">
        <v>28539</v>
      </c>
      <c r="J283" s="926">
        <v>5.5</v>
      </c>
      <c r="K283" s="1188" t="s">
        <v>28268</v>
      </c>
      <c r="L283" s="239">
        <f>F283*H283*J283</f>
        <v>0.2</v>
      </c>
      <c r="M283" s="325" t="s">
        <v>28273</v>
      </c>
      <c r="N283" s="808">
        <f t="shared" si="7"/>
        <v>2.86</v>
      </c>
      <c r="O283" s="239" t="s">
        <v>28267</v>
      </c>
      <c r="P283" s="204"/>
      <c r="Q283" s="338"/>
      <c r="R283" s="1036"/>
      <c r="S283" s="338"/>
    </row>
    <row r="284" spans="2:19" s="337" customFormat="1" hidden="1" x14ac:dyDescent="0.2">
      <c r="B284" s="1031"/>
      <c r="C284" s="92"/>
      <c r="D284" s="92"/>
      <c r="E284" s="926" t="s">
        <v>28983</v>
      </c>
      <c r="F284" s="926">
        <v>0.14000000000000001</v>
      </c>
      <c r="G284" s="926" t="s">
        <v>28539</v>
      </c>
      <c r="H284" s="861">
        <v>0.26</v>
      </c>
      <c r="I284" s="926" t="s">
        <v>28539</v>
      </c>
      <c r="J284" s="926">
        <v>3.7</v>
      </c>
      <c r="K284" s="1188" t="s">
        <v>28268</v>
      </c>
      <c r="L284" s="239">
        <f>F284*H284*J284</f>
        <v>0.13</v>
      </c>
      <c r="M284" s="325" t="s">
        <v>28273</v>
      </c>
      <c r="N284" s="808">
        <f t="shared" si="7"/>
        <v>1.92</v>
      </c>
      <c r="O284" s="239" t="s">
        <v>28267</v>
      </c>
      <c r="P284" s="204"/>
      <c r="Q284" s="338"/>
      <c r="R284" s="1036"/>
      <c r="S284" s="338"/>
    </row>
    <row r="285" spans="2:19" s="337" customFormat="1" hidden="1" x14ac:dyDescent="0.2">
      <c r="B285" s="1031"/>
      <c r="C285" s="92"/>
      <c r="D285" s="92"/>
      <c r="E285" s="181"/>
      <c r="F285" s="181"/>
      <c r="G285" s="181"/>
      <c r="H285" s="181"/>
      <c r="I285" s="181"/>
      <c r="J285" s="181"/>
      <c r="K285" s="1183"/>
      <c r="L285" s="239">
        <f>SUM(L270:L284)</f>
        <v>2.39</v>
      </c>
      <c r="M285" s="325" t="s">
        <v>28273</v>
      </c>
      <c r="N285" s="808">
        <f>SUM(N270:N284)</f>
        <v>34.799999999999997</v>
      </c>
      <c r="O285" s="239" t="s">
        <v>28267</v>
      </c>
      <c r="P285" s="204"/>
      <c r="Q285" s="338"/>
      <c r="R285" s="1036"/>
      <c r="S285" s="338"/>
    </row>
    <row r="286" spans="2:19" s="337" customFormat="1" ht="24" hidden="1" customHeight="1" x14ac:dyDescent="0.2">
      <c r="B286" s="1031"/>
      <c r="C286" s="92"/>
      <c r="D286" s="92"/>
      <c r="E286" s="181"/>
      <c r="F286" s="181"/>
      <c r="G286" s="181"/>
      <c r="H286" s="181"/>
      <c r="I286" s="181"/>
      <c r="J286" s="181"/>
      <c r="K286" s="1183"/>
      <c r="L286" s="239"/>
      <c r="M286" s="239"/>
      <c r="N286" s="808">
        <v>4</v>
      </c>
      <c r="O286" s="239" t="s">
        <v>28984</v>
      </c>
      <c r="P286" s="239"/>
      <c r="Q286" s="808"/>
      <c r="R286" s="1036"/>
      <c r="S286" s="338"/>
    </row>
    <row r="287" spans="2:19" s="337" customFormat="1" ht="24" hidden="1" customHeight="1" x14ac:dyDescent="0.2">
      <c r="B287" s="1031"/>
      <c r="C287" s="92"/>
      <c r="D287" s="92"/>
      <c r="E287" s="181"/>
      <c r="F287" s="181"/>
      <c r="G287" s="181"/>
      <c r="H287" s="181"/>
      <c r="I287" s="181"/>
      <c r="J287" s="181"/>
      <c r="K287" s="1183"/>
      <c r="L287" s="239"/>
      <c r="M287" s="239"/>
      <c r="N287" s="808">
        <f>N285/N286</f>
        <v>8.6999999999999993</v>
      </c>
      <c r="O287" s="239" t="s">
        <v>28267</v>
      </c>
      <c r="P287" s="239"/>
      <c r="Q287" s="808"/>
      <c r="R287" s="1036"/>
      <c r="S287" s="338"/>
    </row>
    <row r="288" spans="2:19" s="337" customFormat="1" ht="24" hidden="1" customHeight="1" x14ac:dyDescent="0.2">
      <c r="B288" s="1031"/>
      <c r="C288" s="92"/>
      <c r="D288" s="92"/>
      <c r="E288" s="181"/>
      <c r="F288" s="181"/>
      <c r="G288" s="181"/>
      <c r="H288" s="181"/>
      <c r="I288" s="181"/>
      <c r="J288" s="181"/>
      <c r="K288" s="1183"/>
      <c r="L288" s="239"/>
      <c r="M288" s="239"/>
      <c r="N288" s="808"/>
      <c r="O288" s="239"/>
      <c r="P288" s="239"/>
      <c r="Q288" s="808"/>
      <c r="R288" s="1036"/>
      <c r="S288" s="338"/>
    </row>
    <row r="289" spans="2:19" s="337" customFormat="1" ht="24" hidden="1" customHeight="1" x14ac:dyDescent="0.2">
      <c r="B289" s="1031"/>
      <c r="C289" s="92"/>
      <c r="D289" s="92"/>
      <c r="E289" s="926"/>
      <c r="F289" s="926" t="s">
        <v>28364</v>
      </c>
      <c r="G289" s="926"/>
      <c r="H289" s="926" t="s">
        <v>28274</v>
      </c>
      <c r="I289" s="926"/>
      <c r="J289" s="926" t="s">
        <v>28362</v>
      </c>
      <c r="K289" s="1188"/>
      <c r="L289" s="231" t="s">
        <v>28281</v>
      </c>
      <c r="M289" s="248"/>
      <c r="N289" s="808" t="s">
        <v>28985</v>
      </c>
      <c r="O289" s="239"/>
      <c r="P289" s="239"/>
      <c r="Q289" s="808"/>
      <c r="R289" s="1036"/>
      <c r="S289" s="338"/>
    </row>
    <row r="290" spans="2:19" s="337" customFormat="1" hidden="1" x14ac:dyDescent="0.2">
      <c r="B290" s="1031"/>
      <c r="C290" s="92"/>
      <c r="D290" s="92"/>
      <c r="E290" s="926" t="s">
        <v>28560</v>
      </c>
      <c r="F290" s="926">
        <v>0.15</v>
      </c>
      <c r="G290" s="926" t="s">
        <v>28539</v>
      </c>
      <c r="H290" s="861">
        <v>0.25</v>
      </c>
      <c r="I290" s="926" t="s">
        <v>28539</v>
      </c>
      <c r="J290" s="926">
        <v>8.6999999999999993</v>
      </c>
      <c r="K290" s="1188" t="s">
        <v>28268</v>
      </c>
      <c r="L290" s="231">
        <f>F290*H290*J290</f>
        <v>0.33</v>
      </c>
      <c r="M290" s="248" t="s">
        <v>28273</v>
      </c>
      <c r="N290" s="808">
        <f>(2*H290)*J290</f>
        <v>4.3499999999999996</v>
      </c>
      <c r="O290" s="239" t="s">
        <v>28267</v>
      </c>
      <c r="P290" s="239"/>
      <c r="Q290" s="808"/>
      <c r="R290" s="1036"/>
      <c r="S290" s="338"/>
    </row>
    <row r="291" spans="2:19" s="337" customFormat="1" hidden="1" x14ac:dyDescent="0.2">
      <c r="B291" s="1031"/>
      <c r="C291" s="92"/>
      <c r="D291" s="92"/>
      <c r="E291" s="926" t="s">
        <v>28561</v>
      </c>
      <c r="F291" s="926">
        <v>0.15</v>
      </c>
      <c r="G291" s="926" t="s">
        <v>28539</v>
      </c>
      <c r="H291" s="861">
        <v>0.25</v>
      </c>
      <c r="I291" s="926" t="s">
        <v>28539</v>
      </c>
      <c r="J291" s="926">
        <v>1.25</v>
      </c>
      <c r="K291" s="1188" t="s">
        <v>28268</v>
      </c>
      <c r="L291" s="231">
        <f t="shared" ref="L291:L300" si="8">F291*H291*J291</f>
        <v>0.05</v>
      </c>
      <c r="M291" s="248" t="s">
        <v>28273</v>
      </c>
      <c r="N291" s="808">
        <f t="shared" ref="N291:N300" si="9">(2*H291)*J291</f>
        <v>0.63</v>
      </c>
      <c r="O291" s="239" t="s">
        <v>28267</v>
      </c>
      <c r="P291" s="239"/>
      <c r="Q291" s="808"/>
      <c r="R291" s="1036"/>
      <c r="S291" s="338"/>
    </row>
    <row r="292" spans="2:19" s="337" customFormat="1" hidden="1" x14ac:dyDescent="0.2">
      <c r="B292" s="1031"/>
      <c r="C292" s="92"/>
      <c r="D292" s="92"/>
      <c r="E292" s="926" t="s">
        <v>28562</v>
      </c>
      <c r="F292" s="926">
        <v>0.15</v>
      </c>
      <c r="G292" s="926" t="s">
        <v>28539</v>
      </c>
      <c r="H292" s="861">
        <v>0.25</v>
      </c>
      <c r="I292" s="926" t="s">
        <v>28539</v>
      </c>
      <c r="J292" s="926">
        <v>4.05</v>
      </c>
      <c r="K292" s="1188" t="s">
        <v>28268</v>
      </c>
      <c r="L292" s="231">
        <f t="shared" si="8"/>
        <v>0.15</v>
      </c>
      <c r="M292" s="248" t="s">
        <v>28273</v>
      </c>
      <c r="N292" s="808">
        <f t="shared" si="9"/>
        <v>2.0299999999999998</v>
      </c>
      <c r="O292" s="239" t="s">
        <v>28267</v>
      </c>
      <c r="P292" s="239"/>
      <c r="Q292" s="808"/>
      <c r="R292" s="1036"/>
      <c r="S292" s="338"/>
    </row>
    <row r="293" spans="2:19" s="337" customFormat="1" hidden="1" x14ac:dyDescent="0.2">
      <c r="B293" s="1031"/>
      <c r="C293" s="92"/>
      <c r="D293" s="92"/>
      <c r="E293" s="926" t="s">
        <v>28563</v>
      </c>
      <c r="F293" s="926">
        <v>0.15</v>
      </c>
      <c r="G293" s="926" t="s">
        <v>28539</v>
      </c>
      <c r="H293" s="861">
        <v>0.25</v>
      </c>
      <c r="I293" s="926" t="s">
        <v>28539</v>
      </c>
      <c r="J293" s="926">
        <v>3.7</v>
      </c>
      <c r="K293" s="1188" t="s">
        <v>28268</v>
      </c>
      <c r="L293" s="231">
        <f t="shared" si="8"/>
        <v>0.14000000000000001</v>
      </c>
      <c r="M293" s="248" t="s">
        <v>28273</v>
      </c>
      <c r="N293" s="808">
        <f t="shared" si="9"/>
        <v>1.85</v>
      </c>
      <c r="O293" s="239" t="s">
        <v>28267</v>
      </c>
      <c r="P293" s="239"/>
      <c r="Q293" s="808"/>
      <c r="R293" s="1036"/>
      <c r="S293" s="338"/>
    </row>
    <row r="294" spans="2:19" s="337" customFormat="1" hidden="1" x14ac:dyDescent="0.2">
      <c r="B294" s="1031"/>
      <c r="C294" s="92"/>
      <c r="D294" s="92"/>
      <c r="E294" s="926" t="s">
        <v>28564</v>
      </c>
      <c r="F294" s="926">
        <v>0.15</v>
      </c>
      <c r="G294" s="926" t="s">
        <v>28539</v>
      </c>
      <c r="H294" s="861">
        <v>0.25</v>
      </c>
      <c r="I294" s="926" t="s">
        <v>28539</v>
      </c>
      <c r="J294" s="926">
        <v>4.05</v>
      </c>
      <c r="K294" s="1188" t="s">
        <v>28268</v>
      </c>
      <c r="L294" s="231">
        <f t="shared" si="8"/>
        <v>0.15</v>
      </c>
      <c r="M294" s="248" t="s">
        <v>28273</v>
      </c>
      <c r="N294" s="808">
        <f t="shared" si="9"/>
        <v>2.0299999999999998</v>
      </c>
      <c r="O294" s="239" t="s">
        <v>28267</v>
      </c>
      <c r="P294" s="239"/>
      <c r="Q294" s="808"/>
      <c r="R294" s="1036"/>
      <c r="S294" s="338"/>
    </row>
    <row r="295" spans="2:19" s="337" customFormat="1" hidden="1" x14ac:dyDescent="0.2">
      <c r="B295" s="1031"/>
      <c r="C295" s="92"/>
      <c r="D295" s="92"/>
      <c r="E295" s="926" t="s">
        <v>28567</v>
      </c>
      <c r="F295" s="926">
        <v>0.15</v>
      </c>
      <c r="G295" s="926" t="s">
        <v>28539</v>
      </c>
      <c r="H295" s="861">
        <v>0.25</v>
      </c>
      <c r="I295" s="926" t="s">
        <v>28539</v>
      </c>
      <c r="J295" s="926">
        <v>3.8</v>
      </c>
      <c r="K295" s="1188" t="s">
        <v>28268</v>
      </c>
      <c r="L295" s="231">
        <f t="shared" si="8"/>
        <v>0.14000000000000001</v>
      </c>
      <c r="M295" s="248" t="s">
        <v>28273</v>
      </c>
      <c r="N295" s="808">
        <f t="shared" si="9"/>
        <v>1.9</v>
      </c>
      <c r="O295" s="239" t="s">
        <v>28267</v>
      </c>
      <c r="P295" s="239"/>
      <c r="Q295" s="808"/>
      <c r="R295" s="1036"/>
      <c r="S295" s="338"/>
    </row>
    <row r="296" spans="2:19" s="337" customFormat="1" hidden="1" x14ac:dyDescent="0.2">
      <c r="B296" s="1031"/>
      <c r="C296" s="92"/>
      <c r="D296" s="92"/>
      <c r="E296" s="926" t="s">
        <v>28568</v>
      </c>
      <c r="F296" s="926">
        <v>0.15</v>
      </c>
      <c r="G296" s="926" t="s">
        <v>28539</v>
      </c>
      <c r="H296" s="861">
        <v>0.25</v>
      </c>
      <c r="I296" s="926" t="s">
        <v>28539</v>
      </c>
      <c r="J296" s="926">
        <v>3.35</v>
      </c>
      <c r="K296" s="1188" t="s">
        <v>28268</v>
      </c>
      <c r="L296" s="231">
        <f t="shared" si="8"/>
        <v>0.13</v>
      </c>
      <c r="M296" s="248" t="s">
        <v>28273</v>
      </c>
      <c r="N296" s="808">
        <f t="shared" si="9"/>
        <v>1.68</v>
      </c>
      <c r="O296" s="239" t="s">
        <v>28267</v>
      </c>
      <c r="P296" s="239"/>
      <c r="Q296" s="808"/>
      <c r="R296" s="1036"/>
      <c r="S296" s="338"/>
    </row>
    <row r="297" spans="2:19" s="337" customFormat="1" hidden="1" x14ac:dyDescent="0.2">
      <c r="B297" s="1031"/>
      <c r="C297" s="92"/>
      <c r="D297" s="92"/>
      <c r="E297" s="926" t="s">
        <v>28581</v>
      </c>
      <c r="F297" s="926">
        <v>0.15</v>
      </c>
      <c r="G297" s="926" t="s">
        <v>28539</v>
      </c>
      <c r="H297" s="861">
        <v>0.25</v>
      </c>
      <c r="I297" s="926" t="s">
        <v>28539</v>
      </c>
      <c r="J297" s="926">
        <v>2.2000000000000002</v>
      </c>
      <c r="K297" s="1188" t="s">
        <v>28268</v>
      </c>
      <c r="L297" s="231">
        <f t="shared" si="8"/>
        <v>0.08</v>
      </c>
      <c r="M297" s="248" t="s">
        <v>28273</v>
      </c>
      <c r="N297" s="808">
        <f t="shared" si="9"/>
        <v>1.1000000000000001</v>
      </c>
      <c r="O297" s="239" t="s">
        <v>28267</v>
      </c>
      <c r="P297" s="239"/>
      <c r="Q297" s="808"/>
      <c r="R297" s="1036"/>
      <c r="S297" s="338"/>
    </row>
    <row r="298" spans="2:19" s="337" customFormat="1" hidden="1" x14ac:dyDescent="0.2">
      <c r="B298" s="1031"/>
      <c r="C298" s="92"/>
      <c r="D298" s="92"/>
      <c r="E298" s="926" t="s">
        <v>28715</v>
      </c>
      <c r="F298" s="926">
        <v>0.15</v>
      </c>
      <c r="G298" s="926" t="s">
        <v>28539</v>
      </c>
      <c r="H298" s="861">
        <v>0.25</v>
      </c>
      <c r="I298" s="926" t="s">
        <v>28539</v>
      </c>
      <c r="J298" s="926">
        <v>2.2000000000000002</v>
      </c>
      <c r="K298" s="1188" t="s">
        <v>28268</v>
      </c>
      <c r="L298" s="231">
        <f t="shared" si="8"/>
        <v>0.08</v>
      </c>
      <c r="M298" s="248" t="s">
        <v>28273</v>
      </c>
      <c r="N298" s="808">
        <f t="shared" si="9"/>
        <v>1.1000000000000001</v>
      </c>
      <c r="O298" s="239" t="s">
        <v>28267</v>
      </c>
      <c r="P298" s="239"/>
      <c r="Q298" s="808"/>
      <c r="R298" s="1036"/>
      <c r="S298" s="338"/>
    </row>
    <row r="299" spans="2:19" s="337" customFormat="1" hidden="1" x14ac:dyDescent="0.2">
      <c r="B299" s="1031"/>
      <c r="C299" s="92"/>
      <c r="D299" s="92"/>
      <c r="E299" s="926" t="s">
        <v>28716</v>
      </c>
      <c r="F299" s="926">
        <v>0.15</v>
      </c>
      <c r="G299" s="926" t="s">
        <v>28539</v>
      </c>
      <c r="H299" s="861">
        <v>0.25</v>
      </c>
      <c r="I299" s="926" t="s">
        <v>28539</v>
      </c>
      <c r="J299" s="926">
        <v>2.2000000000000002</v>
      </c>
      <c r="K299" s="1188" t="s">
        <v>28268</v>
      </c>
      <c r="L299" s="231">
        <f t="shared" si="8"/>
        <v>0.08</v>
      </c>
      <c r="M299" s="248" t="s">
        <v>28273</v>
      </c>
      <c r="N299" s="808">
        <f t="shared" si="9"/>
        <v>1.1000000000000001</v>
      </c>
      <c r="O299" s="239" t="s">
        <v>28267</v>
      </c>
      <c r="P299" s="239"/>
      <c r="Q299" s="808"/>
      <c r="R299" s="1036"/>
      <c r="S299" s="338"/>
    </row>
    <row r="300" spans="2:19" s="337" customFormat="1" hidden="1" x14ac:dyDescent="0.2">
      <c r="B300" s="1031"/>
      <c r="C300" s="92"/>
      <c r="D300" s="92"/>
      <c r="E300" s="926" t="s">
        <v>28717</v>
      </c>
      <c r="F300" s="926">
        <v>0.15</v>
      </c>
      <c r="G300" s="926" t="s">
        <v>28539</v>
      </c>
      <c r="H300" s="861">
        <v>0.25</v>
      </c>
      <c r="I300" s="926" t="s">
        <v>28539</v>
      </c>
      <c r="J300" s="926">
        <v>7.9</v>
      </c>
      <c r="K300" s="1188" t="s">
        <v>28268</v>
      </c>
      <c r="L300" s="231">
        <f t="shared" si="8"/>
        <v>0.3</v>
      </c>
      <c r="M300" s="248" t="s">
        <v>28273</v>
      </c>
      <c r="N300" s="808">
        <f t="shared" si="9"/>
        <v>3.95</v>
      </c>
      <c r="O300" s="239" t="s">
        <v>28267</v>
      </c>
      <c r="P300" s="239"/>
      <c r="Q300" s="808"/>
      <c r="R300" s="1036"/>
      <c r="S300" s="338"/>
    </row>
    <row r="301" spans="2:19" s="337" customFormat="1" ht="24" hidden="1" customHeight="1" x14ac:dyDescent="0.2">
      <c r="B301" s="1031"/>
      <c r="C301" s="92"/>
      <c r="D301" s="92"/>
      <c r="E301" s="181"/>
      <c r="F301" s="181"/>
      <c r="G301" s="181"/>
      <c r="H301" s="181"/>
      <c r="I301" s="181"/>
      <c r="J301" s="181"/>
      <c r="K301" s="1183"/>
      <c r="L301" s="239"/>
      <c r="M301" s="239"/>
      <c r="N301" s="808"/>
      <c r="O301" s="239"/>
      <c r="P301" s="239"/>
      <c r="Q301" s="808"/>
      <c r="R301" s="1036"/>
      <c r="S301" s="338"/>
    </row>
    <row r="302" spans="2:19" s="337" customFormat="1" ht="24" hidden="1" customHeight="1" x14ac:dyDescent="0.2">
      <c r="B302" s="1031"/>
      <c r="C302" s="92"/>
      <c r="D302" s="92"/>
      <c r="E302" s="181"/>
      <c r="F302" s="181"/>
      <c r="G302" s="181"/>
      <c r="H302" s="181"/>
      <c r="I302" s="181"/>
      <c r="J302" s="181"/>
      <c r="K302" s="1183"/>
      <c r="L302" s="239">
        <f>SUM(L290:L300)</f>
        <v>1.63</v>
      </c>
      <c r="M302" s="248" t="s">
        <v>28273</v>
      </c>
      <c r="N302" s="808">
        <f>SUM(N290:N300)</f>
        <v>21.72</v>
      </c>
      <c r="O302" s="239" t="s">
        <v>28267</v>
      </c>
      <c r="P302" s="239"/>
      <c r="Q302" s="808"/>
      <c r="R302" s="1036"/>
      <c r="S302" s="338"/>
    </row>
    <row r="303" spans="2:19" s="337" customFormat="1" ht="24" hidden="1" customHeight="1" x14ac:dyDescent="0.2">
      <c r="B303" s="1031"/>
      <c r="C303" s="92"/>
      <c r="D303" s="92"/>
      <c r="E303" s="181"/>
      <c r="F303" s="181"/>
      <c r="G303" s="181"/>
      <c r="H303" s="181"/>
      <c r="I303" s="181"/>
      <c r="J303" s="181"/>
      <c r="K303" s="1183"/>
      <c r="L303" s="1784" t="s">
        <v>29051</v>
      </c>
      <c r="M303" s="1784"/>
      <c r="N303" s="1784"/>
      <c r="O303" s="1784"/>
      <c r="P303" s="239"/>
      <c r="Q303" s="808"/>
      <c r="R303" s="1036"/>
      <c r="S303" s="338"/>
    </row>
    <row r="304" spans="2:19" s="337" customFormat="1" ht="24" hidden="1" customHeight="1" x14ac:dyDescent="0.2">
      <c r="B304" s="1031"/>
      <c r="C304" s="92"/>
      <c r="D304" s="92"/>
      <c r="E304" s="314"/>
      <c r="F304" s="314"/>
      <c r="G304" s="314"/>
      <c r="H304" s="314"/>
      <c r="I304" s="314"/>
      <c r="J304" s="314"/>
      <c r="K304" s="700"/>
      <c r="L304" s="239"/>
      <c r="M304" s="239"/>
      <c r="N304" s="808">
        <f>N302/3</f>
        <v>7.24</v>
      </c>
      <c r="O304" s="239"/>
      <c r="P304" s="239"/>
      <c r="Q304" s="808"/>
      <c r="R304" s="1036"/>
      <c r="S304" s="338"/>
    </row>
    <row r="305" spans="2:20" s="337" customFormat="1" ht="24" hidden="1" customHeight="1" x14ac:dyDescent="0.2">
      <c r="B305" s="1031"/>
      <c r="C305" s="92"/>
      <c r="D305" s="92"/>
      <c r="E305" s="314"/>
      <c r="F305" s="314" t="s">
        <v>28986</v>
      </c>
      <c r="G305" s="314"/>
      <c r="H305" s="325">
        <f>N287</f>
        <v>8.6999999999999993</v>
      </c>
      <c r="I305" s="314" t="s">
        <v>28970</v>
      </c>
      <c r="J305" s="325">
        <f>N302</f>
        <v>21.72</v>
      </c>
      <c r="K305" s="700"/>
      <c r="L305" s="239"/>
      <c r="M305" s="239"/>
      <c r="N305" s="808">
        <f>N304+N287</f>
        <v>15.94</v>
      </c>
      <c r="O305" s="239" t="s">
        <v>28267</v>
      </c>
      <c r="P305" s="239"/>
      <c r="Q305" s="808"/>
      <c r="R305" s="1036"/>
      <c r="S305" s="338"/>
    </row>
    <row r="306" spans="2:20" s="337" customFormat="1" ht="24" hidden="1" customHeight="1" x14ac:dyDescent="0.2">
      <c r="B306" s="1031"/>
      <c r="C306" s="92"/>
      <c r="D306" s="92"/>
      <c r="E306" s="181"/>
      <c r="F306" s="181"/>
      <c r="G306" s="181"/>
      <c r="H306" s="181"/>
      <c r="I306" s="181"/>
      <c r="J306" s="181"/>
      <c r="K306" s="1183"/>
      <c r="L306" s="239"/>
      <c r="M306" s="239"/>
      <c r="N306" s="808"/>
      <c r="O306" s="239"/>
      <c r="P306" s="239"/>
      <c r="Q306" s="808"/>
      <c r="R306" s="1036"/>
      <c r="S306" s="338"/>
    </row>
    <row r="307" spans="2:20" s="337" customFormat="1" ht="24" hidden="1" customHeight="1" x14ac:dyDescent="0.2">
      <c r="B307" s="1031"/>
      <c r="C307" s="92"/>
      <c r="D307" s="92"/>
      <c r="E307" s="181"/>
      <c r="F307" s="181"/>
      <c r="G307" s="181"/>
      <c r="H307" s="181"/>
      <c r="I307" s="181"/>
      <c r="J307" s="181"/>
      <c r="K307" s="1183"/>
      <c r="L307" s="239"/>
      <c r="M307" s="239"/>
      <c r="N307" s="808"/>
      <c r="O307" s="239"/>
      <c r="P307" s="239"/>
      <c r="Q307" s="808"/>
      <c r="R307" s="1036"/>
      <c r="S307" s="338"/>
    </row>
    <row r="308" spans="2:20" s="337" customFormat="1" ht="20.100000000000001" customHeight="1" x14ac:dyDescent="0.2">
      <c r="B308" s="1029" t="s">
        <v>28311</v>
      </c>
      <c r="C308" s="30" t="s">
        <v>1271</v>
      </c>
      <c r="D308" s="30" t="s">
        <v>26</v>
      </c>
      <c r="E308" s="1748" t="str">
        <f>VLOOKUP(C308,desonerado_186!A:F,2,1)</f>
        <v>Armadura em barra de aço CA-50 (A ou B) fyk = 500 MPa</v>
      </c>
      <c r="F308" s="1749"/>
      <c r="G308" s="1749"/>
      <c r="H308" s="1749"/>
      <c r="I308" s="1749"/>
      <c r="J308" s="1750"/>
      <c r="K308" s="1181" t="str">
        <f>VLOOKUP(C308,desonerado_186!A:F,3,1)</f>
        <v>KG</v>
      </c>
      <c r="L308" s="368">
        <f>J317</f>
        <v>374.92</v>
      </c>
      <c r="M308" s="368">
        <f>VLOOKUP(C308,desonerado_186!A:F,4,1)</f>
        <v>9.08</v>
      </c>
      <c r="N308" s="891">
        <f>VLOOKUP(C308,desonerado_186!A:F,5,1)</f>
        <v>2.17</v>
      </c>
      <c r="O308" s="1680">
        <f>M308+N308</f>
        <v>11.25</v>
      </c>
      <c r="P308" s="1680"/>
      <c r="Q308" s="891">
        <f>O308*1.2</f>
        <v>13.5</v>
      </c>
      <c r="R308" s="1141">
        <f>Q308*L308</f>
        <v>5061.42</v>
      </c>
      <c r="S308" s="951"/>
      <c r="T308" s="960"/>
    </row>
    <row r="309" spans="2:20" s="337" customFormat="1" ht="24" hidden="1" customHeight="1" x14ac:dyDescent="0.2">
      <c r="B309" s="1027"/>
      <c r="C309" s="39"/>
      <c r="D309" s="39"/>
      <c r="E309" s="1785" t="s">
        <v>28332</v>
      </c>
      <c r="F309" s="1785"/>
      <c r="G309" s="372"/>
      <c r="H309" s="372"/>
      <c r="I309" s="372"/>
      <c r="J309" s="372"/>
      <c r="K309" s="700"/>
      <c r="L309" s="231"/>
      <c r="M309" s="231"/>
      <c r="N309" s="830"/>
      <c r="O309" s="308"/>
      <c r="P309" s="308"/>
      <c r="Q309" s="829"/>
      <c r="R309" s="1139"/>
      <c r="S309" s="951"/>
      <c r="T309" s="960"/>
    </row>
    <row r="310" spans="2:20" s="337" customFormat="1" ht="28.5" hidden="1" x14ac:dyDescent="0.2">
      <c r="B310" s="1027"/>
      <c r="C310" s="39"/>
      <c r="D310" s="39"/>
      <c r="E310" s="372"/>
      <c r="F310" s="911" t="s">
        <v>28345</v>
      </c>
      <c r="G310" s="911" t="s">
        <v>28987</v>
      </c>
      <c r="H310" s="911" t="s">
        <v>28988</v>
      </c>
      <c r="I310" s="226" t="s">
        <v>29113</v>
      </c>
      <c r="J310" s="231" t="s">
        <v>28270</v>
      </c>
      <c r="K310" s="1194"/>
      <c r="M310" s="231"/>
      <c r="N310" s="830"/>
      <c r="O310" s="308"/>
      <c r="P310" s="308"/>
      <c r="Q310" s="829"/>
      <c r="R310" s="1139"/>
      <c r="S310" s="951"/>
      <c r="T310" s="960"/>
    </row>
    <row r="311" spans="2:20" s="337" customFormat="1" hidden="1" x14ac:dyDescent="0.2">
      <c r="B311" s="1027"/>
      <c r="C311" s="39"/>
      <c r="D311" s="39"/>
      <c r="E311" s="372"/>
      <c r="F311" s="911"/>
      <c r="G311" s="911"/>
      <c r="H311" s="911"/>
      <c r="I311" s="226"/>
      <c r="J311" s="231"/>
      <c r="K311" s="1194"/>
      <c r="M311" s="231"/>
      <c r="N311" s="830"/>
      <c r="O311" s="308"/>
      <c r="P311" s="308"/>
      <c r="Q311" s="829"/>
      <c r="R311" s="1139"/>
      <c r="S311" s="951"/>
      <c r="T311" s="960"/>
    </row>
    <row r="312" spans="2:20" s="337" customFormat="1" hidden="1" x14ac:dyDescent="0.2">
      <c r="B312" s="1027"/>
      <c r="C312" s="39"/>
      <c r="D312" s="39"/>
      <c r="E312" s="326" t="s">
        <v>28610</v>
      </c>
      <c r="F312" s="911"/>
      <c r="G312" s="911">
        <v>41</v>
      </c>
      <c r="H312" s="911">
        <f>1.9*8*0.4*2</f>
        <v>12.16</v>
      </c>
      <c r="I312" s="226">
        <f>4*7*0.4</f>
        <v>11.2</v>
      </c>
      <c r="J312" s="231">
        <f>SUM(F312:I312)</f>
        <v>64.36</v>
      </c>
      <c r="K312" s="1194" t="s">
        <v>28283</v>
      </c>
      <c r="M312" s="231"/>
      <c r="N312" s="830"/>
      <c r="O312" s="308"/>
      <c r="P312" s="308"/>
      <c r="Q312" s="829"/>
      <c r="R312" s="1139"/>
      <c r="S312" s="951"/>
      <c r="T312" s="960"/>
    </row>
    <row r="313" spans="2:20" s="337" customFormat="1" hidden="1" x14ac:dyDescent="0.2">
      <c r="B313" s="1031"/>
      <c r="C313" s="92"/>
      <c r="D313" s="911"/>
      <c r="E313" s="326" t="s">
        <v>28610</v>
      </c>
      <c r="F313" s="911"/>
      <c r="G313" s="835">
        <v>18</v>
      </c>
      <c r="H313" s="835"/>
      <c r="I313" s="226"/>
      <c r="J313" s="231">
        <f t="shared" ref="J313:J316" si="10">SUM(F313:I313)</f>
        <v>18</v>
      </c>
      <c r="K313" s="1194" t="s">
        <v>28283</v>
      </c>
      <c r="M313" s="248"/>
      <c r="N313" s="830"/>
      <c r="O313" s="94"/>
      <c r="P313" s="94"/>
      <c r="Q313" s="206"/>
      <c r="R313" s="1143"/>
      <c r="S313" s="951"/>
    </row>
    <row r="314" spans="2:20" s="337" customFormat="1" hidden="1" x14ac:dyDescent="0.2">
      <c r="B314" s="1031"/>
      <c r="C314" s="92"/>
      <c r="D314" s="911"/>
      <c r="E314" s="326" t="s">
        <v>28610</v>
      </c>
      <c r="F314" s="911"/>
      <c r="G314" s="835">
        <v>80</v>
      </c>
      <c r="H314" s="835"/>
      <c r="I314" s="226"/>
      <c r="J314" s="231">
        <f t="shared" si="10"/>
        <v>80</v>
      </c>
      <c r="K314" s="1194" t="s">
        <v>28283</v>
      </c>
      <c r="M314" s="248"/>
      <c r="N314" s="830"/>
      <c r="O314" s="94"/>
      <c r="P314" s="94"/>
      <c r="Q314" s="206"/>
      <c r="R314" s="1143"/>
      <c r="S314" s="951"/>
    </row>
    <row r="315" spans="2:20" s="337" customFormat="1" hidden="1" x14ac:dyDescent="0.2">
      <c r="B315" s="1031"/>
      <c r="C315" s="92"/>
      <c r="D315" s="911"/>
      <c r="E315" s="326" t="s">
        <v>28606</v>
      </c>
      <c r="F315" s="911">
        <v>205</v>
      </c>
      <c r="G315" s="835"/>
      <c r="H315" s="835"/>
      <c r="I315" s="226"/>
      <c r="J315" s="231">
        <f t="shared" si="10"/>
        <v>205</v>
      </c>
      <c r="K315" s="1194" t="s">
        <v>28283</v>
      </c>
      <c r="M315" s="248"/>
      <c r="N315" s="830"/>
      <c r="O315" s="94"/>
      <c r="P315" s="94"/>
      <c r="Q315" s="206"/>
      <c r="R315" s="1143"/>
      <c r="S315" s="951"/>
    </row>
    <row r="316" spans="2:20" s="337" customFormat="1" hidden="1" x14ac:dyDescent="0.2">
      <c r="B316" s="1031"/>
      <c r="C316" s="92"/>
      <c r="D316" s="911"/>
      <c r="E316" s="326" t="s">
        <v>28606</v>
      </c>
      <c r="F316" s="372">
        <f>4*3*1*0.63</f>
        <v>7.56</v>
      </c>
      <c r="G316" s="911"/>
      <c r="H316" s="911"/>
      <c r="I316" s="911"/>
      <c r="J316" s="231">
        <f t="shared" si="10"/>
        <v>7.56</v>
      </c>
      <c r="K316" s="1194" t="s">
        <v>28283</v>
      </c>
      <c r="M316" s="248"/>
      <c r="N316" s="830"/>
      <c r="O316" s="94"/>
      <c r="P316" s="94"/>
      <c r="Q316" s="206"/>
      <c r="R316" s="1143"/>
      <c r="S316" s="951"/>
    </row>
    <row r="317" spans="2:20" s="337" customFormat="1" hidden="1" x14ac:dyDescent="0.2">
      <c r="B317" s="1031"/>
      <c r="C317" s="92"/>
      <c r="D317" s="911"/>
      <c r="E317" s="372"/>
      <c r="F317" s="372"/>
      <c r="G317" s="372"/>
      <c r="H317" s="372"/>
      <c r="I317" s="372"/>
      <c r="J317" s="231">
        <f>SUM(J312:J316)</f>
        <v>374.92</v>
      </c>
      <c r="K317" s="1194" t="s">
        <v>28283</v>
      </c>
      <c r="M317" s="231"/>
      <c r="N317" s="830"/>
      <c r="O317" s="94"/>
      <c r="P317" s="94"/>
      <c r="Q317" s="206"/>
      <c r="R317" s="1143"/>
      <c r="S317" s="951"/>
    </row>
    <row r="318" spans="2:20" s="337" customFormat="1" ht="15" hidden="1" x14ac:dyDescent="0.2">
      <c r="B318" s="1031"/>
      <c r="C318" s="92"/>
      <c r="D318" s="911"/>
      <c r="E318" s="372"/>
      <c r="F318" s="372"/>
      <c r="G318" s="372"/>
      <c r="H318" s="372"/>
      <c r="I318" s="372"/>
      <c r="J318" s="372"/>
      <c r="K318" s="1203"/>
      <c r="L318" s="1007"/>
      <c r="M318" s="248"/>
      <c r="N318" s="830"/>
      <c r="O318" s="94"/>
      <c r="P318" s="94"/>
      <c r="Q318" s="206"/>
      <c r="R318" s="1143"/>
      <c r="S318" s="951"/>
    </row>
    <row r="319" spans="2:20" s="337" customFormat="1" hidden="1" x14ac:dyDescent="0.2">
      <c r="B319" s="1032"/>
      <c r="C319" s="135"/>
      <c r="D319" s="227"/>
      <c r="E319" s="538"/>
      <c r="F319" s="538"/>
      <c r="G319" s="538"/>
      <c r="H319" s="538"/>
      <c r="I319" s="538"/>
      <c r="J319" s="538"/>
      <c r="K319" s="1191"/>
      <c r="L319" s="228"/>
      <c r="M319" s="228"/>
      <c r="N319" s="1085"/>
      <c r="O319" s="137"/>
      <c r="P319" s="137"/>
      <c r="Q319" s="1085"/>
      <c r="R319" s="1144"/>
      <c r="S319" s="951"/>
    </row>
    <row r="320" spans="2:20" s="337" customFormat="1" ht="20.100000000000001" customHeight="1" x14ac:dyDescent="0.2">
      <c r="B320" s="1037" t="s">
        <v>28312</v>
      </c>
      <c r="C320" s="26" t="s">
        <v>1273</v>
      </c>
      <c r="D320" s="26" t="s">
        <v>26</v>
      </c>
      <c r="E320" s="1748" t="str">
        <f>VLOOKUP(C320,desonerado_186!A:F,2,1)</f>
        <v>Armadura em barra de aço CA-60 (A ou B) fyk = 600 MPa</v>
      </c>
      <c r="F320" s="1749"/>
      <c r="G320" s="1749"/>
      <c r="H320" s="1749"/>
      <c r="I320" s="1749"/>
      <c r="J320" s="1750"/>
      <c r="K320" s="1192" t="str">
        <f>VLOOKUP(C320,desonerado_186!A:F,3,1)</f>
        <v>KG</v>
      </c>
      <c r="L320" s="377">
        <f>J329</f>
        <v>139.74</v>
      </c>
      <c r="M320" s="377">
        <f>VLOOKUP(C320,desonerado_186!A:F,4,1)</f>
        <v>10.26</v>
      </c>
      <c r="N320" s="1087">
        <f>VLOOKUP(C320,desonerado_186!A:F,5,1)</f>
        <v>2.17</v>
      </c>
      <c r="O320" s="1725">
        <f>M320+N320</f>
        <v>12.43</v>
      </c>
      <c r="P320" s="1725"/>
      <c r="Q320" s="1087">
        <f>O320*1.2</f>
        <v>14.92</v>
      </c>
      <c r="R320" s="1149">
        <f>Q320*L320</f>
        <v>2084.92</v>
      </c>
      <c r="S320" s="951"/>
      <c r="T320" s="960"/>
    </row>
    <row r="321" spans="2:19" s="337" customFormat="1" hidden="1" x14ac:dyDescent="0.2">
      <c r="B321" s="1035"/>
      <c r="C321" s="143"/>
      <c r="D321" s="222"/>
      <c r="E321" s="344"/>
      <c r="F321" s="344"/>
      <c r="G321" s="344"/>
      <c r="H321" s="344"/>
      <c r="I321" s="344"/>
      <c r="J321" s="344"/>
      <c r="K321" s="1190"/>
      <c r="L321" s="224"/>
      <c r="M321" s="224"/>
      <c r="N321" s="881"/>
      <c r="O321" s="129"/>
      <c r="P321" s="129"/>
      <c r="Q321" s="881"/>
      <c r="R321" s="1148"/>
      <c r="S321" s="951"/>
    </row>
    <row r="322" spans="2:19" s="337" customFormat="1" ht="30" hidden="1" customHeight="1" x14ac:dyDescent="0.2">
      <c r="B322" s="1031"/>
      <c r="C322" s="911"/>
      <c r="D322" s="1012"/>
      <c r="E322" s="1682"/>
      <c r="F322" s="1682"/>
      <c r="G322" s="1682" t="s">
        <v>28332</v>
      </c>
      <c r="H322" s="1682"/>
      <c r="I322" s="1004"/>
      <c r="J322" s="1004"/>
      <c r="K322" s="700"/>
      <c r="L322" s="1005"/>
      <c r="M322" s="1007"/>
      <c r="N322" s="830"/>
      <c r="O322" s="94"/>
      <c r="P322" s="94"/>
      <c r="Q322" s="206"/>
      <c r="R322" s="1143"/>
      <c r="S322" s="951"/>
    </row>
    <row r="323" spans="2:19" s="337" customFormat="1" ht="15" hidden="1" x14ac:dyDescent="0.2">
      <c r="B323" s="1031"/>
      <c r="C323" s="911"/>
      <c r="D323" s="1012"/>
      <c r="E323" s="1004"/>
      <c r="F323" s="1004"/>
      <c r="G323" s="1004"/>
      <c r="H323" s="1004"/>
      <c r="I323" s="1004"/>
      <c r="J323" s="1004"/>
      <c r="K323" s="700"/>
      <c r="L323" s="1005"/>
      <c r="M323" s="1007"/>
      <c r="N323" s="830"/>
      <c r="O323" s="94"/>
      <c r="P323" s="94"/>
      <c r="Q323" s="206"/>
      <c r="R323" s="1143"/>
      <c r="S323" s="951"/>
    </row>
    <row r="324" spans="2:19" s="337" customFormat="1" ht="28.5" hidden="1" x14ac:dyDescent="0.2">
      <c r="B324" s="1031"/>
      <c r="C324" s="911"/>
      <c r="D324" s="372"/>
      <c r="E324" s="911"/>
      <c r="F324" s="911" t="s">
        <v>28345</v>
      </c>
      <c r="G324" s="911" t="s">
        <v>29109</v>
      </c>
      <c r="H324" s="911" t="s">
        <v>28988</v>
      </c>
      <c r="I324" s="226" t="s">
        <v>29113</v>
      </c>
      <c r="J324" s="231" t="s">
        <v>28270</v>
      </c>
      <c r="K324" s="700"/>
      <c r="L324" s="1005"/>
      <c r="M324" s="1007"/>
      <c r="N324" s="830"/>
      <c r="O324" s="94"/>
      <c r="P324" s="94"/>
      <c r="Q324" s="206"/>
      <c r="R324" s="1143"/>
      <c r="S324" s="951"/>
    </row>
    <row r="325" spans="2:19" s="337" customFormat="1" ht="15" hidden="1" x14ac:dyDescent="0.2">
      <c r="B325" s="1031"/>
      <c r="C325" s="911"/>
      <c r="E325" s="326" t="s">
        <v>28607</v>
      </c>
      <c r="F325" s="911">
        <v>61</v>
      </c>
      <c r="G325" s="911">
        <v>21</v>
      </c>
      <c r="H325" s="911">
        <f>(2/0.2)*0.16*2</f>
        <v>3.2</v>
      </c>
      <c r="I325" s="911"/>
      <c r="J325" s="231">
        <f t="shared" ref="J325:J328" si="11">SUM(F325:I325)</f>
        <v>85.2</v>
      </c>
      <c r="K325" s="700" t="s">
        <v>28283</v>
      </c>
      <c r="L325" s="1005"/>
      <c r="M325" s="1007"/>
      <c r="N325" s="830"/>
      <c r="O325" s="94"/>
      <c r="P325" s="94"/>
      <c r="Q325" s="206"/>
      <c r="R325" s="1143"/>
      <c r="S325" s="951"/>
    </row>
    <row r="326" spans="2:19" s="337" customFormat="1" ht="15" hidden="1" x14ac:dyDescent="0.2">
      <c r="B326" s="1031"/>
      <c r="C326" s="911"/>
      <c r="E326" s="326" t="s">
        <v>28607</v>
      </c>
      <c r="F326" s="911"/>
      <c r="G326" s="835">
        <v>8</v>
      </c>
      <c r="H326" s="835"/>
      <c r="I326" s="911"/>
      <c r="J326" s="231">
        <f t="shared" si="11"/>
        <v>8</v>
      </c>
      <c r="K326" s="700" t="s">
        <v>28283</v>
      </c>
      <c r="L326" s="1005"/>
      <c r="M326" s="1007"/>
      <c r="N326" s="830"/>
      <c r="O326" s="94"/>
      <c r="P326" s="94"/>
      <c r="Q326" s="206"/>
      <c r="R326" s="1143"/>
      <c r="S326" s="951"/>
    </row>
    <row r="327" spans="2:19" s="337" customFormat="1" ht="15" hidden="1" x14ac:dyDescent="0.2">
      <c r="B327" s="1031"/>
      <c r="C327" s="92"/>
      <c r="E327" s="326" t="s">
        <v>28607</v>
      </c>
      <c r="F327" s="911"/>
      <c r="G327" s="835">
        <v>41</v>
      </c>
      <c r="H327" s="835"/>
      <c r="I327" s="911">
        <f>(7/0.2) *0.14+0.14+0.2+0.2+0.1</f>
        <v>5.54</v>
      </c>
      <c r="J327" s="231">
        <f t="shared" si="11"/>
        <v>46.54</v>
      </c>
      <c r="K327" s="700" t="s">
        <v>28283</v>
      </c>
      <c r="L327" s="1005"/>
      <c r="M327" s="1007"/>
      <c r="N327" s="206"/>
      <c r="O327" s="94"/>
      <c r="P327" s="94"/>
      <c r="Q327" s="206"/>
      <c r="R327" s="1143"/>
      <c r="S327" s="951"/>
    </row>
    <row r="328" spans="2:19" s="337" customFormat="1" ht="15" hidden="1" x14ac:dyDescent="0.2">
      <c r="B328" s="1031"/>
      <c r="C328" s="92"/>
      <c r="D328" s="372"/>
      <c r="E328" s="372"/>
      <c r="F328" s="911"/>
      <c r="G328" s="835"/>
      <c r="H328" s="835"/>
      <c r="I328" s="911"/>
      <c r="J328" s="231">
        <f t="shared" si="11"/>
        <v>0</v>
      </c>
      <c r="K328" s="700"/>
      <c r="L328" s="1005"/>
      <c r="M328" s="1007"/>
      <c r="N328" s="206"/>
      <c r="O328" s="94"/>
      <c r="P328" s="94"/>
      <c r="Q328" s="206"/>
      <c r="R328" s="1143"/>
      <c r="S328" s="951"/>
    </row>
    <row r="329" spans="2:19" s="337" customFormat="1" ht="15" hidden="1" x14ac:dyDescent="0.2">
      <c r="B329" s="1031"/>
      <c r="C329" s="92"/>
      <c r="D329" s="213"/>
      <c r="E329" s="1004"/>
      <c r="F329" s="1004"/>
      <c r="G329" s="1004"/>
      <c r="H329" s="1004"/>
      <c r="I329" s="1004"/>
      <c r="J329" s="231">
        <f>SUM(J325:J327)</f>
        <v>139.74</v>
      </c>
      <c r="K329" s="700" t="s">
        <v>28283</v>
      </c>
      <c r="L329" s="1005"/>
      <c r="M329" s="1005"/>
      <c r="N329" s="206"/>
      <c r="O329" s="94"/>
      <c r="P329" s="94"/>
      <c r="Q329" s="206"/>
      <c r="R329" s="1143"/>
      <c r="S329" s="951"/>
    </row>
    <row r="330" spans="2:19" s="337" customFormat="1" hidden="1" x14ac:dyDescent="0.2">
      <c r="B330" s="1032"/>
      <c r="C330" s="135"/>
      <c r="D330" s="135"/>
      <c r="E330" s="500"/>
      <c r="F330" s="500"/>
      <c r="G330" s="500"/>
      <c r="H330" s="500"/>
      <c r="I330" s="500"/>
      <c r="J330" s="961"/>
      <c r="K330" s="1184"/>
      <c r="L330" s="137"/>
      <c r="M330" s="137"/>
      <c r="N330" s="1085"/>
      <c r="O330" s="137"/>
      <c r="P330" s="137"/>
      <c r="Q330" s="1085"/>
      <c r="R330" s="1144"/>
      <c r="S330" s="951"/>
    </row>
    <row r="331" spans="2:19" s="337" customFormat="1" ht="30" customHeight="1" x14ac:dyDescent="0.2">
      <c r="B331" s="1037" t="s">
        <v>28313</v>
      </c>
      <c r="C331" s="26" t="s">
        <v>1543</v>
      </c>
      <c r="D331" s="26" t="s">
        <v>26</v>
      </c>
      <c r="E331" s="1748" t="str">
        <f>VLOOKUP(C331,desonerado_186!A:F,2,1)</f>
        <v>Laje pré-fabricada mista vigota protendida/lajota cerâmica - LP 12 (8+4) e capa com concreto de 25 MPa</v>
      </c>
      <c r="F331" s="1749"/>
      <c r="G331" s="1749"/>
      <c r="H331" s="1749"/>
      <c r="I331" s="1749"/>
      <c r="J331" s="1750"/>
      <c r="K331" s="1192" t="str">
        <f>VLOOKUP(C331,desonerado_186!A:F,3,1)</f>
        <v>M2</v>
      </c>
      <c r="L331" s="377">
        <f>N334</f>
        <v>4.62</v>
      </c>
      <c r="M331" s="377">
        <f>VLOOKUP(C331,desonerado_186!A:F,4,1)</f>
        <v>146</v>
      </c>
      <c r="N331" s="1087">
        <f>VLOOKUP(C331,desonerado_186!A:F,5,1)</f>
        <v>29.94</v>
      </c>
      <c r="O331" s="1725">
        <f>M331+N331</f>
        <v>175.94</v>
      </c>
      <c r="P331" s="1725"/>
      <c r="Q331" s="1087">
        <f>O331*1.2</f>
        <v>211.13</v>
      </c>
      <c r="R331" s="1149">
        <f>Q331*L331</f>
        <v>975.42</v>
      </c>
      <c r="S331" s="951"/>
    </row>
    <row r="332" spans="2:19" s="337" customFormat="1" ht="15" hidden="1" x14ac:dyDescent="0.2">
      <c r="B332" s="1035"/>
      <c r="C332" s="143"/>
      <c r="D332" s="1013"/>
      <c r="E332" s="1014"/>
      <c r="F332" s="1014"/>
      <c r="G332" s="1014"/>
      <c r="H332" s="1014"/>
      <c r="I332" s="1014"/>
      <c r="J332" s="1014"/>
      <c r="K332" s="1190"/>
      <c r="L332" s="1015"/>
      <c r="M332" s="1015"/>
      <c r="N332" s="1088"/>
      <c r="O332" s="224"/>
      <c r="P332" s="224"/>
      <c r="Q332" s="881"/>
      <c r="R332" s="1148"/>
      <c r="S332" s="951"/>
    </row>
    <row r="333" spans="2:19" s="337" customFormat="1" ht="30" hidden="1" x14ac:dyDescent="0.2">
      <c r="B333" s="1031"/>
      <c r="C333" s="92"/>
      <c r="D333" s="1012"/>
      <c r="E333" s="1004"/>
      <c r="F333" s="1012" t="s">
        <v>28364</v>
      </c>
      <c r="G333" s="1004"/>
      <c r="H333" s="1012" t="s">
        <v>28362</v>
      </c>
      <c r="I333" s="1004"/>
      <c r="J333" s="1004" t="s">
        <v>28322</v>
      </c>
      <c r="K333" s="700"/>
      <c r="L333" s="1005"/>
      <c r="M333" s="1005" t="s">
        <v>28331</v>
      </c>
      <c r="N333" s="1089" t="s">
        <v>28322</v>
      </c>
      <c r="O333" s="231"/>
      <c r="P333" s="231"/>
      <c r="Q333" s="206"/>
      <c r="R333" s="1143"/>
      <c r="S333" s="951"/>
    </row>
    <row r="334" spans="2:19" s="337" customFormat="1" ht="15" hidden="1" x14ac:dyDescent="0.2">
      <c r="B334" s="1031"/>
      <c r="C334" s="92"/>
      <c r="D334" s="1012"/>
      <c r="E334" s="1004" t="s">
        <v>28641</v>
      </c>
      <c r="F334" s="1012">
        <v>2.1</v>
      </c>
      <c r="G334" s="1004" t="s">
        <v>28539</v>
      </c>
      <c r="H334" s="1012">
        <v>2.2000000000000002</v>
      </c>
      <c r="I334" s="1004"/>
      <c r="J334" s="1004">
        <f>F334*H334</f>
        <v>4.62</v>
      </c>
      <c r="K334" s="700" t="s">
        <v>28267</v>
      </c>
      <c r="L334" s="1005" t="s">
        <v>28539</v>
      </c>
      <c r="M334" s="1005">
        <v>1</v>
      </c>
      <c r="N334" s="1089">
        <f>J334*M334</f>
        <v>4.62</v>
      </c>
      <c r="O334" s="231"/>
      <c r="P334" s="231"/>
      <c r="Q334" s="206"/>
      <c r="R334" s="1143"/>
      <c r="S334" s="951"/>
    </row>
    <row r="335" spans="2:19" s="337" customFormat="1" ht="15" hidden="1" x14ac:dyDescent="0.2">
      <c r="B335" s="1032"/>
      <c r="C335" s="135"/>
      <c r="D335" s="1016"/>
      <c r="E335" s="1017"/>
      <c r="F335" s="1017"/>
      <c r="G335" s="1017"/>
      <c r="H335" s="1017"/>
      <c r="I335" s="1017"/>
      <c r="J335" s="1017"/>
      <c r="K335" s="1191"/>
      <c r="L335" s="1018"/>
      <c r="M335" s="1018"/>
      <c r="N335" s="1090"/>
      <c r="O335" s="228"/>
      <c r="P335" s="228"/>
      <c r="Q335" s="1085"/>
      <c r="R335" s="1144"/>
      <c r="S335" s="951"/>
    </row>
    <row r="336" spans="2:19" s="337" customFormat="1" ht="20.100000000000001" customHeight="1" x14ac:dyDescent="0.2">
      <c r="B336" s="1037" t="s">
        <v>28314</v>
      </c>
      <c r="C336" s="26" t="s">
        <v>1285</v>
      </c>
      <c r="D336" s="26" t="s">
        <v>26</v>
      </c>
      <c r="E336" s="1748" t="str">
        <f>VLOOKUP(C336,desonerado_186!A:F,2,1)</f>
        <v>Concreto usinado, fck = 25 MPa</v>
      </c>
      <c r="F336" s="1749"/>
      <c r="G336" s="1749"/>
      <c r="H336" s="1749"/>
      <c r="I336" s="1749"/>
      <c r="J336" s="1750"/>
      <c r="K336" s="1192" t="str">
        <f>VLOOKUP(C336,desonerado_186!A:F,3,1)</f>
        <v>M3</v>
      </c>
      <c r="L336" s="377">
        <f>N407</f>
        <v>5.89</v>
      </c>
      <c r="M336" s="377">
        <f>VLOOKUP(C336,desonerado_186!A:F,4,1)</f>
        <v>416.28</v>
      </c>
      <c r="N336" s="1087">
        <f>VLOOKUP(C336,desonerado_186!A:F,5,1)</f>
        <v>0</v>
      </c>
      <c r="O336" s="1725">
        <f>M336+N336</f>
        <v>416.28</v>
      </c>
      <c r="P336" s="1725"/>
      <c r="Q336" s="1087">
        <f>O336*1.2</f>
        <v>499.54</v>
      </c>
      <c r="R336" s="1149">
        <f>Q336*L336</f>
        <v>2942.29</v>
      </c>
      <c r="S336" s="951"/>
    </row>
    <row r="337" spans="2:19" s="337" customFormat="1" hidden="1" x14ac:dyDescent="0.2">
      <c r="B337" s="1026"/>
      <c r="C337" s="126"/>
      <c r="D337" s="222"/>
      <c r="E337" s="344"/>
      <c r="F337" s="344"/>
      <c r="G337" s="344"/>
      <c r="H337" s="344"/>
      <c r="I337" s="344"/>
      <c r="J337" s="344"/>
      <c r="K337" s="1190"/>
      <c r="L337" s="224"/>
      <c r="M337" s="224"/>
      <c r="N337" s="892"/>
      <c r="O337" s="380"/>
      <c r="P337" s="380"/>
      <c r="Q337" s="1082"/>
      <c r="R337" s="1138"/>
      <c r="S337" s="951"/>
    </row>
    <row r="338" spans="2:19" s="337" customFormat="1" ht="15" hidden="1" x14ac:dyDescent="0.2">
      <c r="B338" s="1027"/>
      <c r="C338" s="39"/>
      <c r="D338" s="1012"/>
      <c r="E338" s="1004"/>
      <c r="F338" s="1004"/>
      <c r="G338" s="1004"/>
      <c r="H338" s="1004"/>
      <c r="I338" s="1004"/>
      <c r="J338" s="1004"/>
      <c r="K338" s="700"/>
      <c r="L338" s="1005"/>
      <c r="M338" s="1005"/>
      <c r="N338" s="1089"/>
      <c r="O338" s="231"/>
      <c r="P338" s="231"/>
      <c r="Q338" s="206"/>
      <c r="R338" s="1143"/>
      <c r="S338" s="951"/>
    </row>
    <row r="339" spans="2:19" s="337" customFormat="1" ht="45" hidden="1" x14ac:dyDescent="0.2">
      <c r="B339" s="1027"/>
      <c r="C339" s="39"/>
      <c r="D339" s="1012"/>
      <c r="E339" s="1006"/>
      <c r="F339" s="1006" t="s">
        <v>28623</v>
      </c>
      <c r="G339" s="1006"/>
      <c r="H339" s="1006" t="s">
        <v>28624</v>
      </c>
      <c r="I339" s="1006"/>
      <c r="J339" s="1006" t="s">
        <v>28274</v>
      </c>
      <c r="K339" s="1188"/>
      <c r="L339" s="1005" t="s">
        <v>28281</v>
      </c>
      <c r="M339" s="1007"/>
      <c r="N339" s="1089"/>
      <c r="O339" s="239"/>
      <c r="P339" s="204"/>
      <c r="Q339" s="338"/>
      <c r="R339" s="1036"/>
      <c r="S339" s="951"/>
    </row>
    <row r="340" spans="2:19" s="337" customFormat="1" ht="15" hidden="1" x14ac:dyDescent="0.2">
      <c r="B340" s="1027"/>
      <c r="C340" s="39"/>
      <c r="D340" s="1012"/>
      <c r="E340" s="1006" t="s">
        <v>28974</v>
      </c>
      <c r="F340" s="1006">
        <v>0.14000000000000001</v>
      </c>
      <c r="G340" s="1006" t="s">
        <v>28539</v>
      </c>
      <c r="H340" s="1008">
        <v>0.26</v>
      </c>
      <c r="I340" s="1006" t="s">
        <v>28539</v>
      </c>
      <c r="J340" s="1076">
        <v>3.15</v>
      </c>
      <c r="K340" s="1188" t="s">
        <v>28268</v>
      </c>
      <c r="L340" s="1005">
        <f>F340*H340*J340</f>
        <v>0.11</v>
      </c>
      <c r="M340" s="1007" t="s">
        <v>28273</v>
      </c>
      <c r="N340" s="1089"/>
      <c r="O340" s="239"/>
      <c r="P340" s="204"/>
      <c r="Q340" s="338"/>
      <c r="R340" s="1036"/>
      <c r="S340" s="951"/>
    </row>
    <row r="341" spans="2:19" s="337" customFormat="1" ht="15" hidden="1" x14ac:dyDescent="0.2">
      <c r="B341" s="1027"/>
      <c r="C341" s="39"/>
      <c r="D341" s="1012"/>
      <c r="E341" s="1006" t="s">
        <v>28975</v>
      </c>
      <c r="F341" s="1006">
        <v>0.14000000000000001</v>
      </c>
      <c r="G341" s="1006" t="s">
        <v>28539</v>
      </c>
      <c r="H341" s="1008">
        <v>0.26</v>
      </c>
      <c r="I341" s="1006" t="s">
        <v>28539</v>
      </c>
      <c r="J341" s="1076">
        <v>3.15</v>
      </c>
      <c r="K341" s="1188" t="s">
        <v>28268</v>
      </c>
      <c r="L341" s="1005">
        <f t="shared" ref="L341:L354" si="12">F341*H341*J341</f>
        <v>0.11</v>
      </c>
      <c r="M341" s="1007" t="s">
        <v>28273</v>
      </c>
      <c r="N341" s="1089"/>
      <c r="O341" s="239"/>
      <c r="P341" s="204"/>
      <c r="Q341" s="338"/>
      <c r="R341" s="1036"/>
      <c r="S341" s="951"/>
    </row>
    <row r="342" spans="2:19" s="337" customFormat="1" ht="15" hidden="1" x14ac:dyDescent="0.2">
      <c r="B342" s="1027"/>
      <c r="C342" s="39"/>
      <c r="D342" s="1012"/>
      <c r="E342" s="1006" t="s">
        <v>28976</v>
      </c>
      <c r="F342" s="1006">
        <v>0.14000000000000001</v>
      </c>
      <c r="G342" s="1006" t="s">
        <v>28539</v>
      </c>
      <c r="H342" s="1008">
        <v>0.26</v>
      </c>
      <c r="I342" s="1006" t="s">
        <v>28539</v>
      </c>
      <c r="J342" s="1076">
        <v>3.15</v>
      </c>
      <c r="K342" s="1188" t="s">
        <v>28268</v>
      </c>
      <c r="L342" s="1005">
        <f t="shared" si="12"/>
        <v>0.11</v>
      </c>
      <c r="M342" s="1007" t="s">
        <v>28273</v>
      </c>
      <c r="N342" s="1089"/>
      <c r="O342" s="239"/>
      <c r="P342" s="204"/>
      <c r="Q342" s="338"/>
      <c r="R342" s="1036"/>
      <c r="S342" s="951"/>
    </row>
    <row r="343" spans="2:19" s="337" customFormat="1" ht="15" hidden="1" x14ac:dyDescent="0.2">
      <c r="B343" s="1027"/>
      <c r="C343" s="39"/>
      <c r="D343" s="1012"/>
      <c r="E343" s="1006" t="s">
        <v>28977</v>
      </c>
      <c r="F343" s="1006">
        <v>0.14000000000000001</v>
      </c>
      <c r="G343" s="1006" t="s">
        <v>28539</v>
      </c>
      <c r="H343" s="1008">
        <v>0.26</v>
      </c>
      <c r="I343" s="1006" t="s">
        <v>28539</v>
      </c>
      <c r="J343" s="1076">
        <v>4.5</v>
      </c>
      <c r="K343" s="1188" t="s">
        <v>28268</v>
      </c>
      <c r="L343" s="1005">
        <f t="shared" si="12"/>
        <v>0.16</v>
      </c>
      <c r="M343" s="1007" t="s">
        <v>28273</v>
      </c>
      <c r="N343" s="1089"/>
      <c r="O343" s="239"/>
      <c r="P343" s="204"/>
      <c r="Q343" s="338"/>
      <c r="R343" s="1036"/>
      <c r="S343" s="951"/>
    </row>
    <row r="344" spans="2:19" s="337" customFormat="1" ht="15" hidden="1" x14ac:dyDescent="0.2">
      <c r="B344" s="1027"/>
      <c r="C344" s="39"/>
      <c r="D344" s="1012"/>
      <c r="E344" s="1006" t="s">
        <v>28978</v>
      </c>
      <c r="F344" s="1006">
        <v>0.14000000000000001</v>
      </c>
      <c r="G344" s="1006" t="s">
        <v>28539</v>
      </c>
      <c r="H344" s="1008">
        <v>0.26</v>
      </c>
      <c r="I344" s="1006" t="s">
        <v>28539</v>
      </c>
      <c r="J344" s="1076">
        <v>4.5</v>
      </c>
      <c r="K344" s="1188" t="s">
        <v>28268</v>
      </c>
      <c r="L344" s="1005">
        <f t="shared" si="12"/>
        <v>0.16</v>
      </c>
      <c r="M344" s="1007" t="s">
        <v>28273</v>
      </c>
      <c r="N344" s="1089"/>
      <c r="O344" s="239"/>
      <c r="P344" s="204"/>
      <c r="Q344" s="338"/>
      <c r="R344" s="1036"/>
      <c r="S344" s="951"/>
    </row>
    <row r="345" spans="2:19" s="337" customFormat="1" ht="15" hidden="1" x14ac:dyDescent="0.2">
      <c r="B345" s="1027"/>
      <c r="C345" s="39"/>
      <c r="D345" s="1012"/>
      <c r="E345" s="1006" t="s">
        <v>28979</v>
      </c>
      <c r="F345" s="1006">
        <v>0.14000000000000001</v>
      </c>
      <c r="G345" s="1006" t="s">
        <v>28539</v>
      </c>
      <c r="H345" s="1008">
        <v>0.26</v>
      </c>
      <c r="I345" s="1006" t="s">
        <v>28539</v>
      </c>
      <c r="J345" s="1076">
        <v>4.5</v>
      </c>
      <c r="K345" s="1188" t="s">
        <v>28268</v>
      </c>
      <c r="L345" s="1005">
        <f t="shared" si="12"/>
        <v>0.16</v>
      </c>
      <c r="M345" s="1007" t="s">
        <v>28273</v>
      </c>
      <c r="N345" s="1089"/>
      <c r="O345" s="239"/>
      <c r="P345" s="204"/>
      <c r="Q345" s="338"/>
      <c r="R345" s="1036"/>
      <c r="S345" s="951"/>
    </row>
    <row r="346" spans="2:19" s="337" customFormat="1" ht="15" hidden="1" x14ac:dyDescent="0.2">
      <c r="B346" s="1027"/>
      <c r="C346" s="39"/>
      <c r="D346" s="1012"/>
      <c r="E346" s="1006" t="s">
        <v>28980</v>
      </c>
      <c r="F346" s="1006">
        <v>0.14000000000000001</v>
      </c>
      <c r="G346" s="1006" t="s">
        <v>28539</v>
      </c>
      <c r="H346" s="1008">
        <v>0.26</v>
      </c>
      <c r="I346" s="1006" t="s">
        <v>28539</v>
      </c>
      <c r="J346" s="1076">
        <v>4.5</v>
      </c>
      <c r="K346" s="1188" t="s">
        <v>28268</v>
      </c>
      <c r="L346" s="1005">
        <f t="shared" si="12"/>
        <v>0.16</v>
      </c>
      <c r="M346" s="1007" t="s">
        <v>28273</v>
      </c>
      <c r="N346" s="1089"/>
      <c r="O346" s="239"/>
      <c r="P346" s="204"/>
      <c r="Q346" s="338"/>
      <c r="R346" s="1036"/>
      <c r="S346" s="951"/>
    </row>
    <row r="347" spans="2:19" s="337" customFormat="1" ht="15" hidden="1" x14ac:dyDescent="0.2">
      <c r="B347" s="1027"/>
      <c r="C347" s="39"/>
      <c r="D347" s="1012"/>
      <c r="E347" s="1006" t="s">
        <v>28981</v>
      </c>
      <c r="F347" s="1006">
        <v>0.14000000000000001</v>
      </c>
      <c r="G347" s="1006" t="s">
        <v>28539</v>
      </c>
      <c r="H347" s="1008">
        <v>0.26</v>
      </c>
      <c r="I347" s="1006" t="s">
        <v>28539</v>
      </c>
      <c r="J347" s="1076">
        <v>4.5</v>
      </c>
      <c r="K347" s="1188" t="s">
        <v>28268</v>
      </c>
      <c r="L347" s="1005">
        <f t="shared" si="12"/>
        <v>0.16</v>
      </c>
      <c r="M347" s="1007" t="s">
        <v>28273</v>
      </c>
      <c r="N347" s="1089"/>
      <c r="O347" s="239"/>
      <c r="P347" s="204"/>
      <c r="Q347" s="338"/>
      <c r="R347" s="1036"/>
      <c r="S347" s="951"/>
    </row>
    <row r="348" spans="2:19" s="337" customFormat="1" ht="15" hidden="1" x14ac:dyDescent="0.2">
      <c r="B348" s="1027"/>
      <c r="C348" s="39"/>
      <c r="D348" s="1012"/>
      <c r="E348" s="1006" t="s">
        <v>28982</v>
      </c>
      <c r="F348" s="1006">
        <v>0.14000000000000001</v>
      </c>
      <c r="G348" s="1006" t="s">
        <v>28539</v>
      </c>
      <c r="H348" s="1008">
        <v>0.26</v>
      </c>
      <c r="I348" s="1006" t="s">
        <v>28539</v>
      </c>
      <c r="J348" s="1076">
        <v>5.5</v>
      </c>
      <c r="K348" s="1188" t="s">
        <v>28268</v>
      </c>
      <c r="L348" s="1005">
        <f t="shared" si="12"/>
        <v>0.2</v>
      </c>
      <c r="M348" s="1007" t="s">
        <v>28273</v>
      </c>
      <c r="N348" s="1089"/>
      <c r="O348" s="239"/>
      <c r="P348" s="204"/>
      <c r="Q348" s="338"/>
      <c r="R348" s="1036"/>
      <c r="S348" s="951"/>
    </row>
    <row r="349" spans="2:19" s="337" customFormat="1" ht="15" hidden="1" x14ac:dyDescent="0.2">
      <c r="B349" s="1027"/>
      <c r="C349" s="39"/>
      <c r="D349" s="1012"/>
      <c r="E349" s="1006" t="s">
        <v>28355</v>
      </c>
      <c r="F349" s="1006">
        <v>0.14000000000000001</v>
      </c>
      <c r="G349" s="1006" t="s">
        <v>28539</v>
      </c>
      <c r="H349" s="1008">
        <v>0.26</v>
      </c>
      <c r="I349" s="1006" t="s">
        <v>28539</v>
      </c>
      <c r="J349" s="1076">
        <v>5.5</v>
      </c>
      <c r="K349" s="1188" t="s">
        <v>28268</v>
      </c>
      <c r="L349" s="1005">
        <f t="shared" si="12"/>
        <v>0.2</v>
      </c>
      <c r="M349" s="1007" t="s">
        <v>28273</v>
      </c>
      <c r="N349" s="1089"/>
      <c r="O349" s="239"/>
      <c r="P349" s="204"/>
      <c r="Q349" s="338"/>
      <c r="R349" s="1036"/>
      <c r="S349" s="951"/>
    </row>
    <row r="350" spans="2:19" s="337" customFormat="1" ht="15" hidden="1" x14ac:dyDescent="0.2">
      <c r="B350" s="1027"/>
      <c r="C350" s="39"/>
      <c r="D350" s="1012"/>
      <c r="E350" s="1006" t="s">
        <v>28356</v>
      </c>
      <c r="F350" s="1006">
        <v>0.14000000000000001</v>
      </c>
      <c r="G350" s="1006" t="s">
        <v>28539</v>
      </c>
      <c r="H350" s="1008">
        <v>0.26</v>
      </c>
      <c r="I350" s="1006" t="s">
        <v>28539</v>
      </c>
      <c r="J350" s="1076">
        <v>4.5</v>
      </c>
      <c r="K350" s="1188" t="s">
        <v>28268</v>
      </c>
      <c r="L350" s="1005">
        <f t="shared" si="12"/>
        <v>0.16</v>
      </c>
      <c r="M350" s="1007" t="s">
        <v>28273</v>
      </c>
      <c r="N350" s="1089"/>
      <c r="O350" s="239"/>
      <c r="P350" s="204"/>
      <c r="Q350" s="338"/>
      <c r="R350" s="1036"/>
      <c r="S350" s="951"/>
    </row>
    <row r="351" spans="2:19" s="337" customFormat="1" ht="15" hidden="1" x14ac:dyDescent="0.2">
      <c r="B351" s="1027"/>
      <c r="C351" s="39"/>
      <c r="D351" s="1012"/>
      <c r="E351" s="1006" t="s">
        <v>28357</v>
      </c>
      <c r="F351" s="1006">
        <v>0.14000000000000001</v>
      </c>
      <c r="G351" s="1006" t="s">
        <v>28539</v>
      </c>
      <c r="H351" s="1008">
        <v>0.26</v>
      </c>
      <c r="I351" s="1006" t="s">
        <v>28539</v>
      </c>
      <c r="J351" s="1076">
        <v>4.5</v>
      </c>
      <c r="K351" s="1188" t="s">
        <v>28268</v>
      </c>
      <c r="L351" s="1005">
        <f t="shared" si="12"/>
        <v>0.16</v>
      </c>
      <c r="M351" s="1007" t="s">
        <v>28273</v>
      </c>
      <c r="N351" s="1089"/>
      <c r="O351" s="239"/>
      <c r="P351" s="204"/>
      <c r="Q351" s="338"/>
      <c r="R351" s="1036"/>
      <c r="S351" s="951"/>
    </row>
    <row r="352" spans="2:19" s="337" customFormat="1" ht="15" hidden="1" x14ac:dyDescent="0.2">
      <c r="B352" s="1027"/>
      <c r="C352" s="39"/>
      <c r="D352" s="1012"/>
      <c r="E352" s="1006" t="s">
        <v>28358</v>
      </c>
      <c r="F352" s="1006">
        <v>0.14000000000000001</v>
      </c>
      <c r="G352" s="1006" t="s">
        <v>28539</v>
      </c>
      <c r="H352" s="1008">
        <v>0.32</v>
      </c>
      <c r="I352" s="1006" t="s">
        <v>28539</v>
      </c>
      <c r="J352" s="1076">
        <v>5.5</v>
      </c>
      <c r="K352" s="1188" t="s">
        <v>28268</v>
      </c>
      <c r="L352" s="1005">
        <f t="shared" si="12"/>
        <v>0.25</v>
      </c>
      <c r="M352" s="1007" t="s">
        <v>28273</v>
      </c>
      <c r="N352" s="1089"/>
      <c r="O352" s="239"/>
      <c r="P352" s="204"/>
      <c r="Q352" s="338"/>
      <c r="R352" s="1036"/>
      <c r="S352" s="951"/>
    </row>
    <row r="353" spans="2:19" s="337" customFormat="1" ht="15" hidden="1" x14ac:dyDescent="0.2">
      <c r="B353" s="1027"/>
      <c r="C353" s="39"/>
      <c r="D353" s="1012"/>
      <c r="E353" s="1006" t="s">
        <v>28359</v>
      </c>
      <c r="F353" s="1006">
        <v>0.14000000000000001</v>
      </c>
      <c r="G353" s="1006" t="s">
        <v>28539</v>
      </c>
      <c r="H353" s="1008">
        <v>0.26</v>
      </c>
      <c r="I353" s="1006" t="s">
        <v>28539</v>
      </c>
      <c r="J353" s="1076">
        <v>5.5</v>
      </c>
      <c r="K353" s="1188" t="s">
        <v>28268</v>
      </c>
      <c r="L353" s="1005">
        <f t="shared" si="12"/>
        <v>0.2</v>
      </c>
      <c r="M353" s="1007" t="s">
        <v>28273</v>
      </c>
      <c r="N353" s="1089"/>
      <c r="O353" s="239"/>
      <c r="P353" s="204"/>
      <c r="Q353" s="338"/>
      <c r="R353" s="1036"/>
      <c r="S353" s="951"/>
    </row>
    <row r="354" spans="2:19" s="337" customFormat="1" ht="15" hidden="1" x14ac:dyDescent="0.2">
      <c r="B354" s="1027"/>
      <c r="C354" s="39"/>
      <c r="D354" s="1012"/>
      <c r="E354" s="1006" t="s">
        <v>28983</v>
      </c>
      <c r="F354" s="1006">
        <v>0.14000000000000001</v>
      </c>
      <c r="G354" s="1006" t="s">
        <v>28539</v>
      </c>
      <c r="H354" s="1008">
        <v>0.14000000000000001</v>
      </c>
      <c r="I354" s="1006" t="s">
        <v>28539</v>
      </c>
      <c r="J354" s="1076">
        <v>3.7</v>
      </c>
      <c r="K354" s="1188" t="s">
        <v>28268</v>
      </c>
      <c r="L354" s="1005">
        <f t="shared" si="12"/>
        <v>7.0000000000000007E-2</v>
      </c>
      <c r="M354" s="1007" t="s">
        <v>28273</v>
      </c>
      <c r="N354" s="1089"/>
      <c r="O354" s="239"/>
      <c r="P354" s="204"/>
      <c r="Q354" s="338"/>
      <c r="R354" s="1036"/>
      <c r="S354" s="951"/>
    </row>
    <row r="355" spans="2:19" s="337" customFormat="1" ht="15" hidden="1" x14ac:dyDescent="0.2">
      <c r="B355" s="1027"/>
      <c r="C355" s="39"/>
      <c r="D355" s="1012"/>
      <c r="E355" s="1009"/>
      <c r="F355" s="1009"/>
      <c r="G355" s="1009"/>
      <c r="H355" s="1009"/>
      <c r="I355" s="1009"/>
      <c r="J355" s="1009"/>
      <c r="K355" s="1183"/>
      <c r="L355" s="1005">
        <f>SUM(L340:L354)</f>
        <v>2.37</v>
      </c>
      <c r="M355" s="1007" t="s">
        <v>28273</v>
      </c>
      <c r="N355" s="1089"/>
      <c r="O355" s="239"/>
      <c r="P355" s="204"/>
      <c r="Q355" s="338"/>
      <c r="R355" s="1036"/>
      <c r="S355" s="951"/>
    </row>
    <row r="356" spans="2:19" s="337" customFormat="1" ht="15" hidden="1" x14ac:dyDescent="0.2">
      <c r="B356" s="1027"/>
      <c r="C356" s="39"/>
      <c r="D356" s="1012"/>
      <c r="E356" s="1009"/>
      <c r="F356" s="1009"/>
      <c r="G356" s="1009"/>
      <c r="H356" s="1009"/>
      <c r="I356" s="1009"/>
      <c r="J356" s="1009"/>
      <c r="K356" s="1183"/>
      <c r="L356" s="1005"/>
      <c r="M356" s="1005"/>
      <c r="N356" s="1089"/>
      <c r="O356" s="239"/>
      <c r="P356" s="239"/>
      <c r="Q356" s="808"/>
      <c r="R356" s="1036"/>
      <c r="S356" s="951"/>
    </row>
    <row r="357" spans="2:19" s="337" customFormat="1" ht="15" hidden="1" x14ac:dyDescent="0.2">
      <c r="B357" s="1027"/>
      <c r="C357" s="39"/>
      <c r="D357" s="1012"/>
      <c r="E357" s="1006"/>
      <c r="F357" s="1006"/>
      <c r="G357" s="1006"/>
      <c r="H357" s="1008"/>
      <c r="I357" s="1006"/>
      <c r="J357" s="1006"/>
      <c r="K357" s="1188"/>
      <c r="L357" s="1005"/>
      <c r="M357" s="1007"/>
      <c r="N357" s="1089"/>
      <c r="O357" s="1117"/>
      <c r="P357" s="1118"/>
      <c r="Q357" s="808"/>
      <c r="R357" s="1036"/>
      <c r="S357" s="951"/>
    </row>
    <row r="358" spans="2:19" s="337" customFormat="1" ht="15" hidden="1" x14ac:dyDescent="0.2">
      <c r="B358" s="1027"/>
      <c r="C358" s="39"/>
      <c r="D358" s="1012"/>
      <c r="E358" s="1006"/>
      <c r="F358" s="1006"/>
      <c r="G358" s="1006"/>
      <c r="H358" s="1008"/>
      <c r="I358" s="1006"/>
      <c r="J358" s="1006"/>
      <c r="K358" s="1188"/>
      <c r="L358" s="1005"/>
      <c r="M358" s="1007"/>
      <c r="N358" s="1089"/>
      <c r="O358" s="1117"/>
      <c r="P358" s="1118"/>
      <c r="Q358" s="808"/>
      <c r="R358" s="1036"/>
      <c r="S358" s="951"/>
    </row>
    <row r="359" spans="2:19" s="337" customFormat="1" ht="45" hidden="1" x14ac:dyDescent="0.2">
      <c r="B359" s="1027"/>
      <c r="C359" s="39"/>
      <c r="D359" s="1012"/>
      <c r="E359" s="1006"/>
      <c r="F359" s="1006" t="s">
        <v>28364</v>
      </c>
      <c r="G359" s="1006"/>
      <c r="H359" s="1008" t="s">
        <v>28274</v>
      </c>
      <c r="I359" s="1006"/>
      <c r="J359" s="1006" t="s">
        <v>28362</v>
      </c>
      <c r="K359" s="1188"/>
      <c r="L359" s="1005" t="s">
        <v>28281</v>
      </c>
      <c r="M359" s="1007"/>
      <c r="N359" s="1089"/>
      <c r="O359" s="1117"/>
      <c r="P359" s="1118"/>
      <c r="Q359" s="808"/>
      <c r="R359" s="1036"/>
      <c r="S359" s="951"/>
    </row>
    <row r="360" spans="2:19" s="337" customFormat="1" ht="15" hidden="1" x14ac:dyDescent="0.2">
      <c r="B360" s="1027"/>
      <c r="C360" s="39"/>
      <c r="D360" s="1012"/>
      <c r="E360" s="1006" t="s">
        <v>29035</v>
      </c>
      <c r="F360" s="1006">
        <v>0.15</v>
      </c>
      <c r="G360" s="1006" t="s">
        <v>28539</v>
      </c>
      <c r="H360" s="1008">
        <v>0.25</v>
      </c>
      <c r="I360" s="1006" t="s">
        <v>28539</v>
      </c>
      <c r="J360" s="1076">
        <v>8.6999999999999993</v>
      </c>
      <c r="K360" s="1188" t="s">
        <v>28268</v>
      </c>
      <c r="L360" s="1005">
        <f>F360*H360*J360</f>
        <v>0.33</v>
      </c>
      <c r="M360" s="1007" t="s">
        <v>28273</v>
      </c>
      <c r="N360" s="1089"/>
      <c r="O360" s="1117"/>
      <c r="P360" s="1118"/>
      <c r="Q360" s="808"/>
      <c r="R360" s="1036"/>
      <c r="S360" s="951"/>
    </row>
    <row r="361" spans="2:19" s="337" customFormat="1" ht="15" hidden="1" x14ac:dyDescent="0.2">
      <c r="B361" s="1027"/>
      <c r="C361" s="39"/>
      <c r="D361" s="1012"/>
      <c r="E361" s="1006" t="s">
        <v>29036</v>
      </c>
      <c r="F361" s="1006">
        <v>0.15</v>
      </c>
      <c r="G361" s="1006" t="s">
        <v>28539</v>
      </c>
      <c r="H361" s="1008">
        <v>0.25</v>
      </c>
      <c r="I361" s="1006" t="s">
        <v>28539</v>
      </c>
      <c r="J361" s="1076">
        <v>1.25</v>
      </c>
      <c r="K361" s="1188" t="s">
        <v>28268</v>
      </c>
      <c r="L361" s="1005">
        <f t="shared" ref="L361:L370" si="13">F361*H361*J361</f>
        <v>0.05</v>
      </c>
      <c r="M361" s="1007" t="s">
        <v>28273</v>
      </c>
      <c r="N361" s="1089"/>
      <c r="O361" s="1117"/>
      <c r="P361" s="1118"/>
      <c r="Q361" s="808"/>
      <c r="R361" s="1036"/>
      <c r="S361" s="951"/>
    </row>
    <row r="362" spans="2:19" s="337" customFormat="1" ht="15" hidden="1" x14ac:dyDescent="0.2">
      <c r="B362" s="1027"/>
      <c r="C362" s="39"/>
      <c r="D362" s="1012"/>
      <c r="E362" s="1006" t="s">
        <v>29037</v>
      </c>
      <c r="F362" s="1006">
        <v>0.15</v>
      </c>
      <c r="G362" s="1006" t="s">
        <v>28539</v>
      </c>
      <c r="H362" s="1008">
        <v>0.25</v>
      </c>
      <c r="I362" s="1006" t="s">
        <v>28539</v>
      </c>
      <c r="J362" s="1076">
        <v>4.05</v>
      </c>
      <c r="K362" s="1188" t="s">
        <v>28268</v>
      </c>
      <c r="L362" s="1005">
        <f t="shared" si="13"/>
        <v>0.15</v>
      </c>
      <c r="M362" s="1007" t="s">
        <v>28273</v>
      </c>
      <c r="N362" s="1089"/>
      <c r="O362" s="1117"/>
      <c r="P362" s="1118"/>
      <c r="Q362" s="808"/>
      <c r="R362" s="1036"/>
      <c r="S362" s="951"/>
    </row>
    <row r="363" spans="2:19" s="337" customFormat="1" ht="15" hidden="1" x14ac:dyDescent="0.2">
      <c r="B363" s="1027"/>
      <c r="C363" s="39"/>
      <c r="D363" s="1012"/>
      <c r="E363" s="1006" t="s">
        <v>29038</v>
      </c>
      <c r="F363" s="1006">
        <v>0.15</v>
      </c>
      <c r="G363" s="1006" t="s">
        <v>28539</v>
      </c>
      <c r="H363" s="1008">
        <v>0.25</v>
      </c>
      <c r="I363" s="1006" t="s">
        <v>28539</v>
      </c>
      <c r="J363" s="1076">
        <v>3.7</v>
      </c>
      <c r="K363" s="1188" t="s">
        <v>28268</v>
      </c>
      <c r="L363" s="1005">
        <f t="shared" si="13"/>
        <v>0.14000000000000001</v>
      </c>
      <c r="M363" s="1007" t="s">
        <v>28273</v>
      </c>
      <c r="N363" s="1089"/>
      <c r="O363" s="1117"/>
      <c r="P363" s="1118"/>
      <c r="Q363" s="808"/>
      <c r="R363" s="1036"/>
      <c r="S363" s="951"/>
    </row>
    <row r="364" spans="2:19" s="337" customFormat="1" ht="15" hidden="1" x14ac:dyDescent="0.2">
      <c r="B364" s="1027"/>
      <c r="C364" s="39"/>
      <c r="D364" s="1012"/>
      <c r="E364" s="1006" t="s">
        <v>29039</v>
      </c>
      <c r="F364" s="1006">
        <v>0.15</v>
      </c>
      <c r="G364" s="1006" t="s">
        <v>28539</v>
      </c>
      <c r="H364" s="1008">
        <v>0.25</v>
      </c>
      <c r="I364" s="1006" t="s">
        <v>28539</v>
      </c>
      <c r="J364" s="1076">
        <v>4.05</v>
      </c>
      <c r="K364" s="1188" t="s">
        <v>28268</v>
      </c>
      <c r="L364" s="1005">
        <f t="shared" si="13"/>
        <v>0.15</v>
      </c>
      <c r="M364" s="1007" t="s">
        <v>28273</v>
      </c>
      <c r="N364" s="1089"/>
      <c r="O364" s="1117"/>
      <c r="P364" s="1118"/>
      <c r="Q364" s="808"/>
      <c r="R364" s="1036"/>
      <c r="S364" s="951"/>
    </row>
    <row r="365" spans="2:19" s="337" customFormat="1" ht="15" hidden="1" x14ac:dyDescent="0.2">
      <c r="B365" s="1027"/>
      <c r="C365" s="39"/>
      <c r="D365" s="1012"/>
      <c r="E365" s="1006" t="s">
        <v>29040</v>
      </c>
      <c r="F365" s="1006">
        <v>0.15</v>
      </c>
      <c r="G365" s="1006" t="s">
        <v>28539</v>
      </c>
      <c r="H365" s="1008">
        <v>0.25</v>
      </c>
      <c r="I365" s="1006" t="s">
        <v>28539</v>
      </c>
      <c r="J365" s="1076">
        <v>3.8</v>
      </c>
      <c r="K365" s="1188" t="s">
        <v>28268</v>
      </c>
      <c r="L365" s="1005">
        <f t="shared" si="13"/>
        <v>0.14000000000000001</v>
      </c>
      <c r="M365" s="1007" t="s">
        <v>28273</v>
      </c>
      <c r="N365" s="1089"/>
      <c r="O365" s="1117"/>
      <c r="P365" s="1118"/>
      <c r="Q365" s="808"/>
      <c r="R365" s="1036"/>
      <c r="S365" s="951"/>
    </row>
    <row r="366" spans="2:19" s="337" customFormat="1" ht="15" hidden="1" x14ac:dyDescent="0.2">
      <c r="B366" s="1027"/>
      <c r="C366" s="39"/>
      <c r="D366" s="1012"/>
      <c r="E366" s="1006" t="s">
        <v>29041</v>
      </c>
      <c r="F366" s="1006">
        <v>0.15</v>
      </c>
      <c r="G366" s="1006" t="s">
        <v>28539</v>
      </c>
      <c r="H366" s="1008">
        <v>0.25</v>
      </c>
      <c r="I366" s="1006" t="s">
        <v>28539</v>
      </c>
      <c r="J366" s="1076">
        <v>3.35</v>
      </c>
      <c r="K366" s="1188" t="s">
        <v>28268</v>
      </c>
      <c r="L366" s="1005">
        <f t="shared" si="13"/>
        <v>0.13</v>
      </c>
      <c r="M366" s="1007" t="s">
        <v>28273</v>
      </c>
      <c r="N366" s="1089"/>
      <c r="O366" s="1117"/>
      <c r="P366" s="1118"/>
      <c r="Q366" s="808"/>
      <c r="R366" s="1036"/>
      <c r="S366" s="951"/>
    </row>
    <row r="367" spans="2:19" s="337" customFormat="1" ht="15" hidden="1" x14ac:dyDescent="0.2">
      <c r="B367" s="1027"/>
      <c r="C367" s="39"/>
      <c r="D367" s="1012"/>
      <c r="E367" s="1006" t="s">
        <v>29042</v>
      </c>
      <c r="F367" s="1006">
        <v>0.15</v>
      </c>
      <c r="G367" s="1006" t="s">
        <v>28539</v>
      </c>
      <c r="H367" s="1008">
        <v>0.25</v>
      </c>
      <c r="I367" s="1006" t="s">
        <v>28539</v>
      </c>
      <c r="J367" s="1076">
        <v>2.2000000000000002</v>
      </c>
      <c r="K367" s="1188" t="s">
        <v>28268</v>
      </c>
      <c r="L367" s="1005">
        <f t="shared" si="13"/>
        <v>0.08</v>
      </c>
      <c r="M367" s="1007" t="s">
        <v>28273</v>
      </c>
      <c r="N367" s="1089"/>
      <c r="O367" s="1117"/>
      <c r="P367" s="1118"/>
      <c r="Q367" s="808"/>
      <c r="R367" s="1036"/>
      <c r="S367" s="951"/>
    </row>
    <row r="368" spans="2:19" s="337" customFormat="1" ht="15" hidden="1" x14ac:dyDescent="0.2">
      <c r="B368" s="1027"/>
      <c r="C368" s="39"/>
      <c r="D368" s="1012"/>
      <c r="E368" s="1006" t="s">
        <v>29043</v>
      </c>
      <c r="F368" s="1006">
        <v>0.15</v>
      </c>
      <c r="G368" s="1006" t="s">
        <v>28539</v>
      </c>
      <c r="H368" s="1008">
        <v>0.25</v>
      </c>
      <c r="I368" s="1006" t="s">
        <v>28539</v>
      </c>
      <c r="J368" s="1076">
        <v>2.2000000000000002</v>
      </c>
      <c r="K368" s="1188" t="s">
        <v>28268</v>
      </c>
      <c r="L368" s="1005">
        <f t="shared" si="13"/>
        <v>0.08</v>
      </c>
      <c r="M368" s="1007" t="s">
        <v>28273</v>
      </c>
      <c r="N368" s="1089"/>
      <c r="O368" s="1117"/>
      <c r="P368" s="1118"/>
      <c r="Q368" s="808"/>
      <c r="R368" s="1036"/>
      <c r="S368" s="951"/>
    </row>
    <row r="369" spans="2:19" s="337" customFormat="1" ht="15" hidden="1" x14ac:dyDescent="0.2">
      <c r="B369" s="1027"/>
      <c r="C369" s="39"/>
      <c r="D369" s="1012"/>
      <c r="E369" s="1006" t="s">
        <v>29044</v>
      </c>
      <c r="F369" s="1006">
        <v>0.15</v>
      </c>
      <c r="G369" s="1006" t="s">
        <v>28539</v>
      </c>
      <c r="H369" s="1008">
        <v>0.25</v>
      </c>
      <c r="I369" s="1006" t="s">
        <v>28539</v>
      </c>
      <c r="J369" s="1076">
        <v>2.2000000000000002</v>
      </c>
      <c r="K369" s="1188" t="s">
        <v>28268</v>
      </c>
      <c r="L369" s="1005">
        <f t="shared" si="13"/>
        <v>0.08</v>
      </c>
      <c r="M369" s="1007" t="s">
        <v>28273</v>
      </c>
      <c r="N369" s="1089"/>
      <c r="O369" s="1117"/>
      <c r="P369" s="1118"/>
      <c r="Q369" s="808"/>
      <c r="R369" s="1036"/>
      <c r="S369" s="951"/>
    </row>
    <row r="370" spans="2:19" s="337" customFormat="1" ht="15" hidden="1" x14ac:dyDescent="0.2">
      <c r="B370" s="1027"/>
      <c r="C370" s="39"/>
      <c r="D370" s="1012"/>
      <c r="E370" s="1006" t="s">
        <v>29045</v>
      </c>
      <c r="F370" s="1006">
        <v>0.15</v>
      </c>
      <c r="G370" s="1006" t="s">
        <v>28539</v>
      </c>
      <c r="H370" s="1008">
        <v>0.25</v>
      </c>
      <c r="I370" s="1006" t="s">
        <v>28539</v>
      </c>
      <c r="J370" s="1076">
        <v>7.9</v>
      </c>
      <c r="K370" s="1188" t="s">
        <v>28268</v>
      </c>
      <c r="L370" s="1005">
        <f t="shared" si="13"/>
        <v>0.3</v>
      </c>
      <c r="M370" s="1007" t="s">
        <v>28273</v>
      </c>
      <c r="N370" s="1089"/>
      <c r="O370" s="1117"/>
      <c r="P370" s="1118"/>
      <c r="Q370" s="808"/>
      <c r="R370" s="1036"/>
      <c r="S370" s="951"/>
    </row>
    <row r="371" spans="2:19" s="337" customFormat="1" ht="15" hidden="1" x14ac:dyDescent="0.2">
      <c r="B371" s="1027"/>
      <c r="C371" s="39"/>
      <c r="D371" s="1012"/>
      <c r="E371" s="1006"/>
      <c r="F371" s="1006"/>
      <c r="G371" s="1006"/>
      <c r="H371" s="1008"/>
      <c r="I371" s="1006"/>
      <c r="J371" s="1006"/>
      <c r="K371" s="1188"/>
      <c r="L371" s="1005"/>
      <c r="M371" s="1007"/>
      <c r="N371" s="1089"/>
      <c r="O371" s="1117"/>
      <c r="P371" s="1118"/>
      <c r="Q371" s="808"/>
      <c r="R371" s="1036"/>
      <c r="S371" s="951"/>
    </row>
    <row r="372" spans="2:19" s="337" customFormat="1" ht="15" hidden="1" x14ac:dyDescent="0.2">
      <c r="B372" s="1027"/>
      <c r="C372" s="39"/>
      <c r="D372" s="1012"/>
      <c r="E372" s="1006"/>
      <c r="F372" s="1006"/>
      <c r="G372" s="1006"/>
      <c r="H372" s="1008"/>
      <c r="I372" s="1006"/>
      <c r="J372" s="1006"/>
      <c r="K372" s="1188"/>
      <c r="L372" s="1005">
        <f>SUM(L360:L370)</f>
        <v>1.63</v>
      </c>
      <c r="M372" s="1007" t="s">
        <v>28273</v>
      </c>
      <c r="N372" s="1089"/>
      <c r="O372" s="1117"/>
      <c r="P372" s="1118"/>
      <c r="Q372" s="808"/>
      <c r="R372" s="1036"/>
      <c r="S372" s="951"/>
    </row>
    <row r="373" spans="2:19" s="337" customFormat="1" ht="15" hidden="1" x14ac:dyDescent="0.2">
      <c r="B373" s="1027"/>
      <c r="C373" s="39"/>
      <c r="D373" s="1012"/>
      <c r="E373" s="1006"/>
      <c r="F373" s="1006"/>
      <c r="G373" s="1006"/>
      <c r="H373" s="1008"/>
      <c r="I373" s="1006"/>
      <c r="J373" s="1006"/>
      <c r="K373" s="1188"/>
      <c r="L373" s="1005"/>
      <c r="M373" s="1007"/>
      <c r="N373" s="1089"/>
      <c r="O373" s="1117"/>
      <c r="P373" s="1118"/>
      <c r="Q373" s="808"/>
      <c r="R373" s="1036"/>
      <c r="S373" s="951"/>
    </row>
    <row r="374" spans="2:19" s="337" customFormat="1" ht="45" hidden="1" x14ac:dyDescent="0.2">
      <c r="B374" s="1027"/>
      <c r="C374" s="39"/>
      <c r="D374" s="1012"/>
      <c r="E374" s="1006"/>
      <c r="F374" s="1006" t="s">
        <v>28364</v>
      </c>
      <c r="G374" s="1006"/>
      <c r="H374" s="1008" t="s">
        <v>28274</v>
      </c>
      <c r="I374" s="1006"/>
      <c r="J374" s="1006" t="s">
        <v>28362</v>
      </c>
      <c r="K374" s="1188"/>
      <c r="L374" s="1005" t="s">
        <v>28281</v>
      </c>
      <c r="M374" s="1007"/>
      <c r="N374" s="1089"/>
      <c r="O374" s="1117"/>
      <c r="P374" s="1118"/>
      <c r="Q374" s="808"/>
      <c r="R374" s="1036"/>
      <c r="S374" s="951"/>
    </row>
    <row r="375" spans="2:19" s="337" customFormat="1" ht="15" hidden="1" x14ac:dyDescent="0.2">
      <c r="B375" s="1027"/>
      <c r="C375" s="39"/>
      <c r="D375" s="1012"/>
      <c r="E375" s="1006" t="s">
        <v>29035</v>
      </c>
      <c r="F375" s="1006">
        <v>0.15</v>
      </c>
      <c r="G375" s="1006" t="s">
        <v>28539</v>
      </c>
      <c r="H375" s="1008">
        <v>0</v>
      </c>
      <c r="I375" s="1006" t="s">
        <v>28539</v>
      </c>
      <c r="J375" s="1076">
        <v>8.6999999999999993</v>
      </c>
      <c r="K375" s="1188" t="s">
        <v>28268</v>
      </c>
      <c r="L375" s="1005">
        <f>F375*H375*J375</f>
        <v>0</v>
      </c>
      <c r="M375" s="1007" t="s">
        <v>28273</v>
      </c>
      <c r="N375" s="1089"/>
      <c r="O375" s="1117"/>
      <c r="P375" s="1118"/>
      <c r="Q375" s="808"/>
      <c r="R375" s="1036"/>
      <c r="S375" s="951"/>
    </row>
    <row r="376" spans="2:19" s="337" customFormat="1" ht="15" hidden="1" x14ac:dyDescent="0.2">
      <c r="B376" s="1027"/>
      <c r="C376" s="39"/>
      <c r="D376" s="1012"/>
      <c r="E376" s="1006" t="s">
        <v>29036</v>
      </c>
      <c r="F376" s="1006">
        <v>0.15</v>
      </c>
      <c r="G376" s="1006" t="s">
        <v>28539</v>
      </c>
      <c r="H376" s="1008">
        <v>0.25</v>
      </c>
      <c r="I376" s="1006" t="s">
        <v>28539</v>
      </c>
      <c r="J376" s="1076">
        <v>1.25</v>
      </c>
      <c r="K376" s="1188" t="s">
        <v>28268</v>
      </c>
      <c r="L376" s="1005">
        <f t="shared" ref="L376:L386" si="14">F376*H376*J376</f>
        <v>0.05</v>
      </c>
      <c r="M376" s="1007" t="s">
        <v>28273</v>
      </c>
      <c r="N376" s="1089"/>
      <c r="O376" s="1117"/>
      <c r="P376" s="1118"/>
      <c r="Q376" s="808"/>
      <c r="R376" s="1036"/>
      <c r="S376" s="951"/>
    </row>
    <row r="377" spans="2:19" s="337" customFormat="1" ht="15" hidden="1" x14ac:dyDescent="0.2">
      <c r="B377" s="1027"/>
      <c r="C377" s="39"/>
      <c r="D377" s="1012"/>
      <c r="E377" s="1006" t="s">
        <v>29037</v>
      </c>
      <c r="F377" s="1006">
        <v>0.15</v>
      </c>
      <c r="G377" s="1006" t="s">
        <v>28539</v>
      </c>
      <c r="H377" s="1008">
        <v>0.25</v>
      </c>
      <c r="I377" s="1006" t="s">
        <v>28539</v>
      </c>
      <c r="J377" s="1076">
        <v>4.05</v>
      </c>
      <c r="K377" s="1188" t="s">
        <v>28268</v>
      </c>
      <c r="L377" s="1005">
        <f>F377*H377*J377</f>
        <v>0.15</v>
      </c>
      <c r="M377" s="1007" t="s">
        <v>28273</v>
      </c>
      <c r="N377" s="1089"/>
      <c r="O377" s="1117"/>
      <c r="P377" s="1118"/>
      <c r="Q377" s="808"/>
      <c r="R377" s="1036"/>
      <c r="S377" s="951"/>
    </row>
    <row r="378" spans="2:19" s="337" customFormat="1" ht="15" hidden="1" x14ac:dyDescent="0.2">
      <c r="B378" s="1027"/>
      <c r="C378" s="39"/>
      <c r="D378" s="1012"/>
      <c r="E378" s="1006" t="s">
        <v>29038</v>
      </c>
      <c r="F378" s="1006">
        <v>0.15</v>
      </c>
      <c r="G378" s="1006" t="s">
        <v>28539</v>
      </c>
      <c r="H378" s="1008">
        <v>0.25</v>
      </c>
      <c r="I378" s="1006" t="s">
        <v>28539</v>
      </c>
      <c r="J378" s="1076">
        <v>3.7</v>
      </c>
      <c r="K378" s="1188" t="s">
        <v>28268</v>
      </c>
      <c r="L378" s="1005">
        <f t="shared" si="14"/>
        <v>0.14000000000000001</v>
      </c>
      <c r="M378" s="1007" t="s">
        <v>28273</v>
      </c>
      <c r="N378" s="1089"/>
      <c r="O378" s="1117"/>
      <c r="P378" s="1118"/>
      <c r="Q378" s="808"/>
      <c r="R378" s="1036"/>
      <c r="S378" s="951"/>
    </row>
    <row r="379" spans="2:19" s="337" customFormat="1" ht="15" hidden="1" x14ac:dyDescent="0.2">
      <c r="B379" s="1027"/>
      <c r="C379" s="39"/>
      <c r="D379" s="1012"/>
      <c r="E379" s="1006" t="s">
        <v>29039</v>
      </c>
      <c r="F379" s="1006">
        <v>0.15</v>
      </c>
      <c r="G379" s="1006" t="s">
        <v>28539</v>
      </c>
      <c r="H379" s="1008">
        <v>0.25</v>
      </c>
      <c r="I379" s="1006" t="s">
        <v>28539</v>
      </c>
      <c r="J379" s="1076">
        <v>4.05</v>
      </c>
      <c r="K379" s="1188" t="s">
        <v>28268</v>
      </c>
      <c r="L379" s="1005">
        <f t="shared" si="14"/>
        <v>0.15</v>
      </c>
      <c r="M379" s="1007" t="s">
        <v>28273</v>
      </c>
      <c r="N379" s="1089"/>
      <c r="O379" s="1117"/>
      <c r="P379" s="1118"/>
      <c r="Q379" s="808"/>
      <c r="R379" s="1036"/>
      <c r="S379" s="951"/>
    </row>
    <row r="380" spans="2:19" s="337" customFormat="1" ht="15" hidden="1" x14ac:dyDescent="0.2">
      <c r="B380" s="1027"/>
      <c r="C380" s="39"/>
      <c r="D380" s="1012"/>
      <c r="E380" s="1006" t="s">
        <v>29040</v>
      </c>
      <c r="F380" s="1006">
        <v>0.15</v>
      </c>
      <c r="G380" s="1006" t="s">
        <v>28539</v>
      </c>
      <c r="H380" s="1008">
        <v>0.25</v>
      </c>
      <c r="I380" s="1006" t="s">
        <v>28539</v>
      </c>
      <c r="J380" s="1076">
        <v>0</v>
      </c>
      <c r="K380" s="1188" t="s">
        <v>28268</v>
      </c>
      <c r="L380" s="1005">
        <f t="shared" si="14"/>
        <v>0</v>
      </c>
      <c r="M380" s="1007" t="s">
        <v>28273</v>
      </c>
      <c r="N380" s="1089"/>
      <c r="O380" s="1117"/>
      <c r="P380" s="1118"/>
      <c r="Q380" s="808"/>
      <c r="R380" s="1036"/>
      <c r="S380" s="951"/>
    </row>
    <row r="381" spans="2:19" s="337" customFormat="1" ht="15" hidden="1" x14ac:dyDescent="0.2">
      <c r="B381" s="1027"/>
      <c r="C381" s="39"/>
      <c r="D381" s="1012"/>
      <c r="E381" s="1006" t="s">
        <v>29041</v>
      </c>
      <c r="F381" s="1006">
        <v>0.15</v>
      </c>
      <c r="G381" s="1006" t="s">
        <v>28539</v>
      </c>
      <c r="H381" s="1008">
        <v>0.25</v>
      </c>
      <c r="I381" s="1006" t="s">
        <v>28539</v>
      </c>
      <c r="J381" s="1076">
        <v>7</v>
      </c>
      <c r="K381" s="1188" t="s">
        <v>28268</v>
      </c>
      <c r="L381" s="1005">
        <f t="shared" si="14"/>
        <v>0.26</v>
      </c>
      <c r="M381" s="1007" t="s">
        <v>28273</v>
      </c>
      <c r="N381" s="1089"/>
      <c r="O381" s="1117"/>
      <c r="P381" s="1118"/>
      <c r="Q381" s="808"/>
      <c r="R381" s="1036"/>
      <c r="S381" s="951"/>
    </row>
    <row r="382" spans="2:19" s="337" customFormat="1" ht="15" hidden="1" x14ac:dyDescent="0.2">
      <c r="B382" s="1027"/>
      <c r="C382" s="39"/>
      <c r="D382" s="1012"/>
      <c r="E382" s="1006" t="s">
        <v>29042</v>
      </c>
      <c r="F382" s="1006">
        <v>0.15</v>
      </c>
      <c r="G382" s="1006" t="s">
        <v>28539</v>
      </c>
      <c r="H382" s="1008">
        <v>0.25</v>
      </c>
      <c r="I382" s="1006" t="s">
        <v>28539</v>
      </c>
      <c r="J382" s="1076">
        <v>2.2000000000000002</v>
      </c>
      <c r="K382" s="1188" t="s">
        <v>28268</v>
      </c>
      <c r="L382" s="1005">
        <f t="shared" si="14"/>
        <v>0.08</v>
      </c>
      <c r="M382" s="1007" t="s">
        <v>28273</v>
      </c>
      <c r="N382" s="1089"/>
      <c r="O382" s="1117"/>
      <c r="P382" s="1118"/>
      <c r="Q382" s="808"/>
      <c r="R382" s="1036"/>
      <c r="S382" s="951"/>
    </row>
    <row r="383" spans="2:19" s="337" customFormat="1" ht="15" hidden="1" x14ac:dyDescent="0.2">
      <c r="B383" s="1027"/>
      <c r="C383" s="39"/>
      <c r="D383" s="1012"/>
      <c r="E383" s="1006" t="s">
        <v>29043</v>
      </c>
      <c r="F383" s="1006">
        <v>0.15</v>
      </c>
      <c r="G383" s="1006" t="s">
        <v>28539</v>
      </c>
      <c r="H383" s="1008">
        <v>0.25</v>
      </c>
      <c r="I383" s="1006" t="s">
        <v>28539</v>
      </c>
      <c r="J383" s="1076">
        <v>2.2000000000000002</v>
      </c>
      <c r="K383" s="1188" t="s">
        <v>28268</v>
      </c>
      <c r="L383" s="1005">
        <f t="shared" si="14"/>
        <v>0.08</v>
      </c>
      <c r="M383" s="1007" t="s">
        <v>28273</v>
      </c>
      <c r="N383" s="1089"/>
      <c r="O383" s="1117"/>
      <c r="P383" s="1118"/>
      <c r="Q383" s="808"/>
      <c r="R383" s="1036"/>
      <c r="S383" s="951"/>
    </row>
    <row r="384" spans="2:19" s="337" customFormat="1" ht="15" hidden="1" x14ac:dyDescent="0.2">
      <c r="B384" s="1027"/>
      <c r="C384" s="39"/>
      <c r="D384" s="1012"/>
      <c r="E384" s="1006" t="s">
        <v>29044</v>
      </c>
      <c r="F384" s="1006">
        <v>0.15</v>
      </c>
      <c r="G384" s="1006" t="s">
        <v>28539</v>
      </c>
      <c r="H384" s="1008">
        <v>0.25</v>
      </c>
      <c r="I384" s="1006" t="s">
        <v>28539</v>
      </c>
      <c r="J384" s="1076">
        <v>7.9</v>
      </c>
      <c r="K384" s="1188" t="s">
        <v>28268</v>
      </c>
      <c r="L384" s="1005">
        <f t="shared" si="14"/>
        <v>0.3</v>
      </c>
      <c r="M384" s="1007" t="s">
        <v>28273</v>
      </c>
      <c r="N384" s="1089"/>
      <c r="O384" s="1117"/>
      <c r="P384" s="1118"/>
      <c r="Q384" s="808"/>
      <c r="R384" s="1036"/>
      <c r="S384" s="951"/>
    </row>
    <row r="385" spans="2:19" s="337" customFormat="1" ht="15" hidden="1" x14ac:dyDescent="0.2">
      <c r="B385" s="1027"/>
      <c r="C385" s="39"/>
      <c r="D385" s="1012"/>
      <c r="E385" s="1006" t="s">
        <v>29045</v>
      </c>
      <c r="F385" s="1006">
        <v>0.15</v>
      </c>
      <c r="G385" s="1006" t="s">
        <v>28539</v>
      </c>
      <c r="H385" s="1008">
        <v>0.25</v>
      </c>
      <c r="I385" s="1006" t="s">
        <v>28539</v>
      </c>
      <c r="J385" s="1076">
        <v>0</v>
      </c>
      <c r="K385" s="1188" t="s">
        <v>28268</v>
      </c>
      <c r="L385" s="1005">
        <f t="shared" si="14"/>
        <v>0</v>
      </c>
      <c r="M385" s="1007" t="s">
        <v>28273</v>
      </c>
      <c r="N385" s="1089"/>
      <c r="O385" s="1117"/>
      <c r="P385" s="1118"/>
      <c r="Q385" s="808"/>
      <c r="R385" s="1036"/>
      <c r="S385" s="951"/>
    </row>
    <row r="386" spans="2:19" s="337" customFormat="1" ht="15" hidden="1" x14ac:dyDescent="0.2">
      <c r="B386" s="1027"/>
      <c r="C386" s="39"/>
      <c r="D386" s="1012"/>
      <c r="E386" s="1006" t="s">
        <v>29061</v>
      </c>
      <c r="F386" s="1006">
        <v>0.15</v>
      </c>
      <c r="G386" s="1006" t="s">
        <v>28539</v>
      </c>
      <c r="H386" s="1008">
        <v>0.25</v>
      </c>
      <c r="I386" s="1006" t="s">
        <v>28539</v>
      </c>
      <c r="J386" s="1076">
        <v>0</v>
      </c>
      <c r="K386" s="1188" t="s">
        <v>28268</v>
      </c>
      <c r="L386" s="1005">
        <f t="shared" si="14"/>
        <v>0</v>
      </c>
      <c r="M386" s="1007" t="s">
        <v>28273</v>
      </c>
      <c r="N386" s="1089"/>
      <c r="O386" s="1117"/>
      <c r="P386" s="1118"/>
      <c r="Q386" s="808"/>
      <c r="R386" s="1036"/>
      <c r="S386" s="951"/>
    </row>
    <row r="387" spans="2:19" s="337" customFormat="1" ht="15" hidden="1" x14ac:dyDescent="0.2">
      <c r="B387" s="1027"/>
      <c r="C387" s="39"/>
      <c r="D387" s="1012"/>
      <c r="E387" s="1006"/>
      <c r="F387" s="1006"/>
      <c r="G387" s="1006"/>
      <c r="H387" s="1008"/>
      <c r="I387" s="1006"/>
      <c r="J387" s="1006"/>
      <c r="K387" s="1188"/>
      <c r="L387" s="1005"/>
      <c r="M387" s="1007"/>
      <c r="N387" s="1089"/>
      <c r="O387" s="1117"/>
      <c r="P387" s="1118"/>
      <c r="Q387" s="808"/>
      <c r="R387" s="1036"/>
      <c r="S387" s="951"/>
    </row>
    <row r="388" spans="2:19" s="337" customFormat="1" ht="15" hidden="1" x14ac:dyDescent="0.2">
      <c r="B388" s="1027"/>
      <c r="C388" s="39"/>
      <c r="D388" s="1012"/>
      <c r="E388" s="1006"/>
      <c r="F388" s="1006"/>
      <c r="G388" s="1006"/>
      <c r="H388" s="1008"/>
      <c r="I388" s="1006"/>
      <c r="J388" s="1006"/>
      <c r="K388" s="1188"/>
      <c r="L388" s="1005">
        <f>SUM(L375:L386)</f>
        <v>1.21</v>
      </c>
      <c r="M388" s="1007" t="s">
        <v>28273</v>
      </c>
      <c r="N388" s="1089"/>
      <c r="O388" s="1117"/>
      <c r="P388" s="1118"/>
      <c r="Q388" s="808"/>
      <c r="R388" s="1036"/>
      <c r="S388" s="951"/>
    </row>
    <row r="389" spans="2:19" s="337" customFormat="1" ht="15" hidden="1" x14ac:dyDescent="0.2">
      <c r="B389" s="1027"/>
      <c r="C389" s="39"/>
      <c r="D389" s="1012"/>
      <c r="E389" s="1006"/>
      <c r="F389" s="1006"/>
      <c r="G389" s="1006"/>
      <c r="H389" s="1008"/>
      <c r="I389" s="1006"/>
      <c r="J389" s="1006"/>
      <c r="K389" s="1188"/>
      <c r="L389" s="1005"/>
      <c r="M389" s="1007"/>
      <c r="N389" s="1089"/>
      <c r="O389" s="1117"/>
      <c r="P389" s="1118"/>
      <c r="Q389" s="808"/>
      <c r="R389" s="1036"/>
      <c r="S389" s="951"/>
    </row>
    <row r="390" spans="2:19" s="337" customFormat="1" ht="45" hidden="1" x14ac:dyDescent="0.2">
      <c r="B390" s="1027"/>
      <c r="C390" s="39"/>
      <c r="D390" s="1012"/>
      <c r="E390" s="1006"/>
      <c r="F390" s="1006" t="s">
        <v>28364</v>
      </c>
      <c r="G390" s="1006"/>
      <c r="H390" s="1008" t="s">
        <v>28274</v>
      </c>
      <c r="I390" s="1006"/>
      <c r="J390" s="1006" t="s">
        <v>28362</v>
      </c>
      <c r="K390" s="1188"/>
      <c r="L390" s="1005" t="s">
        <v>28281</v>
      </c>
      <c r="M390" s="1007"/>
      <c r="N390" s="1089"/>
      <c r="O390" s="1117"/>
      <c r="P390" s="1118"/>
      <c r="Q390" s="808"/>
      <c r="R390" s="1036"/>
      <c r="S390" s="951"/>
    </row>
    <row r="391" spans="2:19" s="337" customFormat="1" ht="15" hidden="1" x14ac:dyDescent="0.2">
      <c r="B391" s="1027"/>
      <c r="C391" s="39"/>
      <c r="D391" s="1012"/>
      <c r="E391" s="1006" t="s">
        <v>29035</v>
      </c>
      <c r="F391" s="1006">
        <v>0.15</v>
      </c>
      <c r="G391" s="1006" t="s">
        <v>28539</v>
      </c>
      <c r="H391" s="1008">
        <v>0.2</v>
      </c>
      <c r="I391" s="1006" t="s">
        <v>28539</v>
      </c>
      <c r="J391" s="1076">
        <v>2.1</v>
      </c>
      <c r="K391" s="1188" t="s">
        <v>28268</v>
      </c>
      <c r="L391" s="1005">
        <f>F391*H391*J391</f>
        <v>0.06</v>
      </c>
      <c r="M391" s="1007" t="s">
        <v>28273</v>
      </c>
      <c r="N391" s="1089"/>
      <c r="O391" s="1117"/>
      <c r="P391" s="1118"/>
      <c r="Q391" s="808"/>
      <c r="R391" s="1036"/>
      <c r="S391" s="951"/>
    </row>
    <row r="392" spans="2:19" s="337" customFormat="1" ht="15" hidden="1" x14ac:dyDescent="0.2">
      <c r="B392" s="1027"/>
      <c r="C392" s="39"/>
      <c r="D392" s="1012"/>
      <c r="E392" s="1006" t="s">
        <v>29036</v>
      </c>
      <c r="F392" s="1006">
        <v>0.15</v>
      </c>
      <c r="G392" s="1006" t="s">
        <v>28539</v>
      </c>
      <c r="H392" s="1008">
        <v>0.2</v>
      </c>
      <c r="I392" s="1006" t="s">
        <v>28539</v>
      </c>
      <c r="J392" s="1076">
        <v>2.2000000000000002</v>
      </c>
      <c r="K392" s="1188" t="s">
        <v>28268</v>
      </c>
      <c r="L392" s="1005">
        <f>F392*H392*J392</f>
        <v>7.0000000000000007E-2</v>
      </c>
      <c r="M392" s="1007" t="s">
        <v>28273</v>
      </c>
      <c r="N392" s="1089"/>
      <c r="O392" s="1117"/>
      <c r="P392" s="1118"/>
      <c r="Q392" s="808"/>
      <c r="R392" s="1036"/>
      <c r="S392" s="951"/>
    </row>
    <row r="393" spans="2:19" s="337" customFormat="1" ht="15" hidden="1" x14ac:dyDescent="0.2">
      <c r="B393" s="1027"/>
      <c r="C393" s="39"/>
      <c r="D393" s="1012"/>
      <c r="E393" s="1006" t="s">
        <v>29037</v>
      </c>
      <c r="F393" s="1006">
        <v>0.15</v>
      </c>
      <c r="G393" s="1006" t="s">
        <v>28539</v>
      </c>
      <c r="H393" s="1008">
        <v>0.2</v>
      </c>
      <c r="I393" s="1006" t="s">
        <v>28539</v>
      </c>
      <c r="J393" s="1076">
        <v>2.1</v>
      </c>
      <c r="K393" s="1188" t="s">
        <v>28268</v>
      </c>
      <c r="L393" s="1005">
        <f>F393*H393*J393</f>
        <v>0.06</v>
      </c>
      <c r="M393" s="1007" t="s">
        <v>28273</v>
      </c>
      <c r="N393" s="1089"/>
      <c r="O393" s="1117"/>
      <c r="P393" s="1118"/>
      <c r="Q393" s="808"/>
      <c r="R393" s="1036"/>
      <c r="S393" s="951"/>
    </row>
    <row r="394" spans="2:19" s="337" customFormat="1" ht="15" hidden="1" x14ac:dyDescent="0.2">
      <c r="B394" s="1027"/>
      <c r="C394" s="39"/>
      <c r="D394" s="1012"/>
      <c r="E394" s="1006" t="s">
        <v>29038</v>
      </c>
      <c r="F394" s="1006">
        <v>0.15</v>
      </c>
      <c r="G394" s="1006" t="s">
        <v>28539</v>
      </c>
      <c r="H394" s="1008">
        <v>0.2</v>
      </c>
      <c r="I394" s="1006" t="s">
        <v>28539</v>
      </c>
      <c r="J394" s="1076">
        <v>2.2000000000000002</v>
      </c>
      <c r="K394" s="1188" t="s">
        <v>28268</v>
      </c>
      <c r="L394" s="1005">
        <f>F394*H394*J394</f>
        <v>7.0000000000000007E-2</v>
      </c>
      <c r="M394" s="1007" t="s">
        <v>28273</v>
      </c>
      <c r="N394" s="1089"/>
      <c r="O394" s="1117"/>
      <c r="P394" s="1118"/>
      <c r="Q394" s="808"/>
      <c r="R394" s="1036"/>
      <c r="S394" s="951"/>
    </row>
    <row r="395" spans="2:19" s="337" customFormat="1" ht="15" hidden="1" x14ac:dyDescent="0.2">
      <c r="B395" s="1027"/>
      <c r="C395" s="39"/>
      <c r="D395" s="1012"/>
      <c r="E395" s="1006"/>
      <c r="F395" s="1006"/>
      <c r="G395" s="1006"/>
      <c r="H395" s="1008"/>
      <c r="I395" s="1006"/>
      <c r="J395" s="1006"/>
      <c r="K395" s="1188"/>
      <c r="L395" s="1005"/>
      <c r="M395" s="1007"/>
      <c r="N395" s="1089"/>
      <c r="O395" s="1117"/>
      <c r="P395" s="1118"/>
      <c r="Q395" s="808"/>
      <c r="R395" s="1036"/>
      <c r="S395" s="951"/>
    </row>
    <row r="396" spans="2:19" s="337" customFormat="1" ht="15" hidden="1" x14ac:dyDescent="0.2">
      <c r="B396" s="1027"/>
      <c r="C396" s="39"/>
      <c r="D396" s="1012"/>
      <c r="E396" s="1006"/>
      <c r="F396" s="1006"/>
      <c r="G396" s="1006"/>
      <c r="H396" s="1008"/>
      <c r="I396" s="1006"/>
      <c r="J396" s="1006"/>
      <c r="K396" s="1188"/>
      <c r="L396" s="1005">
        <f>SUM(L391:L394)</f>
        <v>0.26</v>
      </c>
      <c r="M396" s="1007" t="s">
        <v>28273</v>
      </c>
      <c r="N396" s="1089"/>
      <c r="O396" s="1117"/>
      <c r="P396" s="1118"/>
      <c r="Q396" s="808"/>
      <c r="R396" s="1036"/>
      <c r="S396" s="951"/>
    </row>
    <row r="397" spans="2:19" s="337" customFormat="1" ht="15" hidden="1" x14ac:dyDescent="0.2">
      <c r="B397" s="1027"/>
      <c r="C397" s="39"/>
      <c r="D397" s="1012"/>
      <c r="E397" s="1006"/>
      <c r="F397" s="1006"/>
      <c r="G397" s="1006"/>
      <c r="H397" s="1008"/>
      <c r="I397" s="1006"/>
      <c r="J397" s="1006"/>
      <c r="K397" s="1188"/>
      <c r="L397" s="1005"/>
      <c r="M397" s="1007"/>
      <c r="N397" s="1089"/>
      <c r="O397" s="1117"/>
      <c r="P397" s="1118"/>
      <c r="Q397" s="808"/>
      <c r="R397" s="1036"/>
      <c r="S397" s="951"/>
    </row>
    <row r="398" spans="2:19" s="337" customFormat="1" ht="15" hidden="1" x14ac:dyDescent="0.2">
      <c r="B398" s="1027"/>
      <c r="C398" s="39"/>
      <c r="D398" s="1012"/>
      <c r="E398" s="1006"/>
      <c r="F398" s="1006"/>
      <c r="G398" s="1006"/>
      <c r="H398" s="1008"/>
      <c r="I398" s="1006"/>
      <c r="J398" s="1006"/>
      <c r="K398" s="1188"/>
      <c r="L398" s="1005"/>
      <c r="M398" s="1007"/>
      <c r="N398" s="1089"/>
      <c r="O398" s="1117"/>
      <c r="P398" s="1118"/>
      <c r="Q398" s="808"/>
      <c r="R398" s="1036"/>
      <c r="S398" s="951"/>
    </row>
    <row r="399" spans="2:19" s="337" customFormat="1" ht="15" hidden="1" x14ac:dyDescent="0.2">
      <c r="B399" s="1027"/>
      <c r="C399" s="39"/>
      <c r="D399" s="1012"/>
      <c r="E399" s="1006" t="s">
        <v>28987</v>
      </c>
      <c r="F399" s="1006">
        <f>L372</f>
        <v>1.63</v>
      </c>
      <c r="G399" s="1006"/>
      <c r="H399" s="1008">
        <f>L388</f>
        <v>1.21</v>
      </c>
      <c r="I399" s="1006"/>
      <c r="J399" s="1006">
        <f>L396</f>
        <v>0.26</v>
      </c>
      <c r="K399" s="1188"/>
      <c r="L399" s="1005">
        <f>F399+H399+J399</f>
        <v>3.1</v>
      </c>
      <c r="M399" s="1007" t="s">
        <v>28273</v>
      </c>
      <c r="N399" s="1089"/>
      <c r="O399" s="1117"/>
      <c r="P399" s="1118"/>
      <c r="Q399" s="808"/>
      <c r="R399" s="1036"/>
      <c r="S399" s="951"/>
    </row>
    <row r="400" spans="2:19" s="337" customFormat="1" ht="15" hidden="1" x14ac:dyDescent="0.2">
      <c r="B400" s="1027"/>
      <c r="C400" s="39"/>
      <c r="D400" s="1012"/>
      <c r="E400" s="1006"/>
      <c r="F400" s="1006"/>
      <c r="G400" s="1006"/>
      <c r="H400" s="1008"/>
      <c r="I400" s="1006"/>
      <c r="J400" s="1006"/>
      <c r="K400" s="1188"/>
      <c r="L400" s="1005"/>
      <c r="M400" s="1007"/>
      <c r="N400" s="1089"/>
      <c r="O400" s="1117"/>
      <c r="P400" s="1118"/>
      <c r="Q400" s="808"/>
      <c r="R400" s="1036"/>
      <c r="S400" s="951"/>
    </row>
    <row r="401" spans="2:19" s="337" customFormat="1" ht="15" hidden="1" x14ac:dyDescent="0.2">
      <c r="B401" s="1027"/>
      <c r="C401" s="39"/>
      <c r="D401" s="1012"/>
      <c r="E401" s="1006"/>
      <c r="F401" s="1006"/>
      <c r="G401" s="1006"/>
      <c r="H401" s="1008"/>
      <c r="I401" s="1006"/>
      <c r="J401" s="1006"/>
      <c r="K401" s="1188"/>
      <c r="L401" s="1005"/>
      <c r="M401" s="1007"/>
      <c r="N401" s="1089"/>
      <c r="O401" s="1117"/>
      <c r="P401" s="1118"/>
      <c r="Q401" s="808"/>
      <c r="R401" s="1036"/>
      <c r="S401" s="951"/>
    </row>
    <row r="402" spans="2:19" s="337" customFormat="1" ht="30" hidden="1" x14ac:dyDescent="0.2">
      <c r="B402" s="1027"/>
      <c r="C402" s="39"/>
      <c r="D402" s="1012"/>
      <c r="E402" s="1006"/>
      <c r="F402" s="1006" t="s">
        <v>28364</v>
      </c>
      <c r="G402" s="1006" t="s">
        <v>28362</v>
      </c>
      <c r="H402" s="1008" t="s">
        <v>28331</v>
      </c>
      <c r="I402" s="1006"/>
      <c r="J402" s="1006" t="s">
        <v>28322</v>
      </c>
      <c r="K402" s="1188"/>
      <c r="L402" s="1005"/>
      <c r="M402" s="1007"/>
      <c r="N402" s="1089"/>
      <c r="O402" s="1117"/>
      <c r="P402" s="1118"/>
      <c r="Q402" s="808"/>
      <c r="R402" s="1036"/>
      <c r="S402" s="951"/>
    </row>
    <row r="403" spans="2:19" s="337" customFormat="1" ht="15" hidden="1" x14ac:dyDescent="0.2">
      <c r="B403" s="1027"/>
      <c r="C403" s="39"/>
      <c r="D403" s="1012"/>
      <c r="E403" s="1006" t="s">
        <v>28641</v>
      </c>
      <c r="F403" s="1006">
        <v>2.1</v>
      </c>
      <c r="G403" s="1006">
        <v>2.2000000000000002</v>
      </c>
      <c r="H403" s="1008">
        <v>1</v>
      </c>
      <c r="I403" s="1006"/>
      <c r="J403" s="1006">
        <f>F403*G403*H403</f>
        <v>4.62</v>
      </c>
      <c r="K403" s="1188" t="s">
        <v>28267</v>
      </c>
      <c r="L403" s="1005">
        <v>0.09</v>
      </c>
      <c r="M403" s="1007" t="s">
        <v>28989</v>
      </c>
      <c r="N403" s="1089">
        <f>L403*J403</f>
        <v>0.42</v>
      </c>
      <c r="O403" s="1117" t="s">
        <v>28273</v>
      </c>
      <c r="P403" s="1118"/>
      <c r="Q403" s="808"/>
      <c r="R403" s="1036"/>
      <c r="S403" s="951"/>
    </row>
    <row r="404" spans="2:19" s="337" customFormat="1" ht="15" hidden="1" x14ac:dyDescent="0.2">
      <c r="B404" s="1027"/>
      <c r="C404" s="39"/>
      <c r="D404" s="1012"/>
      <c r="E404" s="1006"/>
      <c r="F404" s="1006"/>
      <c r="G404" s="1006"/>
      <c r="H404" s="1008"/>
      <c r="I404" s="1006"/>
      <c r="J404" s="1006"/>
      <c r="K404" s="1188"/>
      <c r="L404" s="1005"/>
      <c r="M404" s="1007"/>
      <c r="N404" s="1089"/>
      <c r="O404" s="1117"/>
      <c r="P404" s="1118"/>
      <c r="Q404" s="808"/>
      <c r="R404" s="1036"/>
      <c r="S404" s="951"/>
    </row>
    <row r="405" spans="2:19" s="337" customFormat="1" ht="15" hidden="1" x14ac:dyDescent="0.2">
      <c r="B405" s="1027"/>
      <c r="C405" s="39"/>
      <c r="D405" s="1012"/>
      <c r="E405" s="1006"/>
      <c r="F405" s="1006"/>
      <c r="G405" s="1006"/>
      <c r="H405" s="1008"/>
      <c r="I405" s="1006"/>
      <c r="J405" s="1006"/>
      <c r="K405" s="1188"/>
      <c r="L405" s="1005"/>
      <c r="M405" s="1007"/>
      <c r="N405" s="1089"/>
      <c r="O405" s="1117"/>
      <c r="P405" s="1118"/>
      <c r="Q405" s="808"/>
      <c r="R405" s="1036"/>
      <c r="S405" s="951"/>
    </row>
    <row r="406" spans="2:19" s="337" customFormat="1" ht="15" hidden="1" x14ac:dyDescent="0.2">
      <c r="B406" s="1027"/>
      <c r="C406" s="39"/>
      <c r="D406" s="1012"/>
      <c r="E406" s="1006"/>
      <c r="F406" s="1006"/>
      <c r="G406" s="1006"/>
      <c r="H406" s="1008"/>
      <c r="I406" s="1006"/>
      <c r="J406" s="1006"/>
      <c r="K406" s="1188"/>
      <c r="L406" s="1005"/>
      <c r="M406" s="1007"/>
      <c r="N406" s="1089"/>
      <c r="O406" s="1117"/>
      <c r="P406" s="1118"/>
      <c r="Q406" s="808"/>
      <c r="R406" s="1036"/>
      <c r="S406" s="951"/>
    </row>
    <row r="407" spans="2:19" s="337" customFormat="1" ht="15" hidden="1" customHeight="1" x14ac:dyDescent="0.2">
      <c r="B407" s="1027"/>
      <c r="C407" s="39"/>
      <c r="D407" s="1012"/>
      <c r="E407" s="1006" t="s">
        <v>28990</v>
      </c>
      <c r="F407" s="1006"/>
      <c r="G407" s="1006"/>
      <c r="H407" s="1008">
        <f>L355</f>
        <v>2.37</v>
      </c>
      <c r="I407" s="1006" t="s">
        <v>28970</v>
      </c>
      <c r="J407" s="1006">
        <f>L399</f>
        <v>3.1</v>
      </c>
      <c r="K407" s="1188" t="s">
        <v>28991</v>
      </c>
      <c r="L407" s="1005">
        <f>N403</f>
        <v>0.42</v>
      </c>
      <c r="M407" s="1007"/>
      <c r="N407" s="1089">
        <f>H407+J407+L407</f>
        <v>5.89</v>
      </c>
      <c r="O407" s="1117" t="s">
        <v>28273</v>
      </c>
      <c r="P407" s="1118"/>
      <c r="Q407" s="808"/>
      <c r="R407" s="1036"/>
      <c r="S407" s="951"/>
    </row>
    <row r="408" spans="2:19" s="337" customFormat="1" ht="15" hidden="1" x14ac:dyDescent="0.2">
      <c r="B408" s="1027"/>
      <c r="C408" s="39"/>
      <c r="D408" s="1012"/>
      <c r="E408" s="1006"/>
      <c r="F408" s="1006"/>
      <c r="G408" s="1006"/>
      <c r="H408" s="1008"/>
      <c r="I408" s="1006"/>
      <c r="J408" s="1006"/>
      <c r="K408" s="1188"/>
      <c r="L408" s="1005"/>
      <c r="M408" s="1007"/>
      <c r="N408" s="1089"/>
      <c r="O408" s="1117"/>
      <c r="P408" s="1118"/>
      <c r="Q408" s="829"/>
      <c r="R408" s="1139"/>
      <c r="S408" s="951"/>
    </row>
    <row r="409" spans="2:19" s="337" customFormat="1" ht="15" hidden="1" x14ac:dyDescent="0.2">
      <c r="B409" s="1027"/>
      <c r="C409" s="39"/>
      <c r="D409" s="1012"/>
      <c r="E409" s="1006"/>
      <c r="F409" s="1006"/>
      <c r="G409" s="1006"/>
      <c r="H409" s="1008"/>
      <c r="I409" s="1006"/>
      <c r="J409" s="1006"/>
      <c r="K409" s="1188"/>
      <c r="L409" s="1005"/>
      <c r="M409" s="1007"/>
      <c r="N409" s="1089"/>
      <c r="O409" s="1117"/>
      <c r="P409" s="1118"/>
      <c r="Q409" s="829"/>
      <c r="R409" s="1139"/>
      <c r="S409" s="951"/>
    </row>
    <row r="410" spans="2:19" s="337" customFormat="1" ht="20.100000000000001" customHeight="1" x14ac:dyDescent="0.2">
      <c r="B410" s="1029" t="s">
        <v>28661</v>
      </c>
      <c r="C410" s="30" t="s">
        <v>1277</v>
      </c>
      <c r="D410" s="30" t="s">
        <v>26</v>
      </c>
      <c r="E410" s="1748" t="str">
        <f>VLOOKUP(C410,desonerado_186!A:F,2,1)</f>
        <v>Armadura em tela soldada de aço</v>
      </c>
      <c r="F410" s="1749"/>
      <c r="G410" s="1749"/>
      <c r="H410" s="1749"/>
      <c r="I410" s="1749"/>
      <c r="J410" s="1750"/>
      <c r="K410" s="1181" t="str">
        <f>VLOOKUP(C410,desonerado_186!A:F,3,1)</f>
        <v>KG</v>
      </c>
      <c r="L410" s="368">
        <f>J415</f>
        <v>10.16</v>
      </c>
      <c r="M410" s="368">
        <f>VLOOKUP(C410,desonerado_186!A:F,4,1)</f>
        <v>12.91</v>
      </c>
      <c r="N410" s="891">
        <f>VLOOKUP(C410,desonerado_186!A:F,5,1)</f>
        <v>1.08</v>
      </c>
      <c r="O410" s="1680">
        <f>M410+N410</f>
        <v>13.99</v>
      </c>
      <c r="P410" s="1680"/>
      <c r="Q410" s="891">
        <f>O410*1.2</f>
        <v>16.79</v>
      </c>
      <c r="R410" s="1141">
        <f>Q410*L410</f>
        <v>170.59</v>
      </c>
      <c r="S410" s="951"/>
    </row>
    <row r="411" spans="2:19" s="337" customFormat="1" hidden="1" x14ac:dyDescent="0.2">
      <c r="B411" s="1027"/>
      <c r="C411" s="39"/>
      <c r="D411" s="911"/>
      <c r="E411" s="313"/>
      <c r="F411" s="313"/>
      <c r="G411" s="313"/>
      <c r="H411" s="807"/>
      <c r="I411" s="807"/>
      <c r="J411" s="313"/>
      <c r="K411" s="700"/>
      <c r="L411" s="231"/>
      <c r="M411" s="248"/>
      <c r="N411" s="830"/>
      <c r="O411" s="308"/>
      <c r="P411" s="308"/>
      <c r="Q411" s="829"/>
      <c r="R411" s="1139"/>
      <c r="S411" s="951"/>
    </row>
    <row r="412" spans="2:19" s="337" customFormat="1" hidden="1" x14ac:dyDescent="0.2">
      <c r="B412" s="1027"/>
      <c r="C412" s="39"/>
      <c r="D412" s="911"/>
      <c r="E412" s="313" t="s">
        <v>28322</v>
      </c>
      <c r="F412" s="313">
        <v>2.1</v>
      </c>
      <c r="G412" s="326" t="s">
        <v>28539</v>
      </c>
      <c r="H412" s="807">
        <v>2.2000000000000002</v>
      </c>
      <c r="I412" s="807" t="s">
        <v>29048</v>
      </c>
      <c r="J412" s="313">
        <f>F412*H412</f>
        <v>4.62</v>
      </c>
      <c r="K412" s="700" t="s">
        <v>28267</v>
      </c>
      <c r="L412" s="231"/>
      <c r="M412" s="248"/>
      <c r="N412" s="830"/>
      <c r="O412" s="308"/>
      <c r="P412" s="308"/>
      <c r="Q412" s="829"/>
      <c r="R412" s="1139"/>
      <c r="S412" s="951"/>
    </row>
    <row r="413" spans="2:19" s="337" customFormat="1" hidden="1" x14ac:dyDescent="0.2">
      <c r="B413" s="1027"/>
      <c r="C413" s="39"/>
      <c r="D413" s="911"/>
      <c r="E413" s="313" t="s">
        <v>28269</v>
      </c>
      <c r="F413" s="313"/>
      <c r="G413" s="313"/>
      <c r="H413" s="807"/>
      <c r="I413" s="807"/>
      <c r="J413" s="313">
        <v>1</v>
      </c>
      <c r="K413" s="700" t="s">
        <v>28280</v>
      </c>
      <c r="L413" s="231"/>
      <c r="M413" s="248"/>
      <c r="N413" s="830"/>
      <c r="O413" s="308"/>
      <c r="P413" s="308"/>
      <c r="Q413" s="829"/>
      <c r="R413" s="1139"/>
      <c r="S413" s="951"/>
    </row>
    <row r="414" spans="2:19" s="337" customFormat="1" hidden="1" x14ac:dyDescent="0.2">
      <c r="B414" s="1027"/>
      <c r="C414" s="39"/>
      <c r="D414" s="911"/>
      <c r="E414" s="313" t="s">
        <v>28303</v>
      </c>
      <c r="F414" s="313"/>
      <c r="G414" s="313"/>
      <c r="H414" s="807"/>
      <c r="I414" s="807"/>
      <c r="J414" s="313">
        <v>2.2000000000000002</v>
      </c>
      <c r="K414" s="700" t="s">
        <v>28599</v>
      </c>
      <c r="L414" s="231"/>
      <c r="M414" s="248"/>
      <c r="N414" s="830"/>
      <c r="O414" s="308"/>
      <c r="P414" s="308"/>
      <c r="Q414" s="829"/>
      <c r="R414" s="1139"/>
      <c r="S414" s="951"/>
    </row>
    <row r="415" spans="2:19" s="337" customFormat="1" hidden="1" x14ac:dyDescent="0.2">
      <c r="B415" s="1027"/>
      <c r="C415" s="39"/>
      <c r="D415" s="911"/>
      <c r="E415" s="313" t="s">
        <v>28270</v>
      </c>
      <c r="F415" s="313"/>
      <c r="G415" s="313"/>
      <c r="H415" s="807"/>
      <c r="I415" s="807"/>
      <c r="J415" s="313">
        <f>J412*J413*J414</f>
        <v>10.164</v>
      </c>
      <c r="K415" s="700" t="s">
        <v>28283</v>
      </c>
      <c r="L415" s="231"/>
      <c r="M415" s="248"/>
      <c r="N415" s="830"/>
      <c r="O415" s="308"/>
      <c r="P415" s="308"/>
      <c r="Q415" s="829"/>
      <c r="R415" s="1139"/>
      <c r="S415" s="951"/>
    </row>
    <row r="416" spans="2:19" s="337" customFormat="1" hidden="1" x14ac:dyDescent="0.2">
      <c r="B416" s="1027"/>
      <c r="C416" s="39"/>
      <c r="D416" s="911"/>
      <c r="E416" s="313"/>
      <c r="F416" s="313"/>
      <c r="G416" s="313"/>
      <c r="H416" s="807"/>
      <c r="I416" s="807"/>
      <c r="J416" s="313"/>
      <c r="K416" s="700"/>
      <c r="L416" s="231"/>
      <c r="M416" s="248"/>
      <c r="N416" s="830"/>
      <c r="O416" s="308"/>
      <c r="P416" s="308"/>
      <c r="Q416" s="829"/>
      <c r="R416" s="1139"/>
      <c r="S416" s="951"/>
    </row>
    <row r="417" spans="2:19" s="337" customFormat="1" hidden="1" x14ac:dyDescent="0.2">
      <c r="B417" s="1028"/>
      <c r="C417" s="145"/>
      <c r="D417" s="145"/>
      <c r="E417" s="904"/>
      <c r="F417" s="904"/>
      <c r="G417" s="904"/>
      <c r="H417" s="904"/>
      <c r="I417" s="904"/>
      <c r="J417" s="872"/>
      <c r="K417" s="1180"/>
      <c r="L417" s="138"/>
      <c r="M417" s="138"/>
      <c r="N417" s="1083"/>
      <c r="O417" s="138"/>
      <c r="P417" s="138"/>
      <c r="Q417" s="1083"/>
      <c r="R417" s="1140"/>
      <c r="S417" s="951"/>
    </row>
    <row r="418" spans="2:19" s="337" customFormat="1" ht="20.100000000000001" customHeight="1" x14ac:dyDescent="0.2">
      <c r="B418" s="1029" t="s">
        <v>28662</v>
      </c>
      <c r="C418" s="30" t="s">
        <v>1348</v>
      </c>
      <c r="D418" s="30" t="s">
        <v>26</v>
      </c>
      <c r="E418" s="1748" t="str">
        <f>VLOOKUP(C418,desonerado_186!A:F,2,1)</f>
        <v>Lançamento e adensamento de concreto ou massa em fundação</v>
      </c>
      <c r="F418" s="1749"/>
      <c r="G418" s="1749"/>
      <c r="H418" s="1749"/>
      <c r="I418" s="1749"/>
      <c r="J418" s="1750"/>
      <c r="K418" s="1181" t="str">
        <f>VLOOKUP(C418,desonerado_186!A:F,3,1)</f>
        <v>M3</v>
      </c>
      <c r="L418" s="368">
        <f>L420</f>
        <v>5.89</v>
      </c>
      <c r="M418" s="368">
        <f>VLOOKUP(C418,desonerado_186!A:F,4,1)</f>
        <v>0</v>
      </c>
      <c r="N418" s="891">
        <f>VLOOKUP(C418,desonerado_186!A:F,5,1)</f>
        <v>142.28</v>
      </c>
      <c r="O418" s="1680">
        <f>M418+N418</f>
        <v>142.28</v>
      </c>
      <c r="P418" s="1680"/>
      <c r="Q418" s="891">
        <f>O418*1.2</f>
        <v>170.74</v>
      </c>
      <c r="R418" s="1141">
        <f>Q418*L418</f>
        <v>1005.66</v>
      </c>
      <c r="S418" s="951"/>
    </row>
    <row r="419" spans="2:19" s="337" customFormat="1" hidden="1" x14ac:dyDescent="0.2">
      <c r="B419" s="1026"/>
      <c r="C419" s="126"/>
      <c r="D419" s="222"/>
      <c r="E419" s="850"/>
      <c r="F419" s="850"/>
      <c r="G419" s="850"/>
      <c r="H419" s="850"/>
      <c r="I419" s="850"/>
      <c r="J419" s="850"/>
      <c r="K419" s="1190"/>
      <c r="L419" s="224"/>
      <c r="M419" s="224"/>
      <c r="N419" s="1082"/>
      <c r="O419" s="380"/>
      <c r="P419" s="380"/>
      <c r="Q419" s="1082"/>
      <c r="R419" s="1138"/>
      <c r="S419" s="951"/>
    </row>
    <row r="420" spans="2:19" s="337" customFormat="1" ht="30" hidden="1" x14ac:dyDescent="0.2">
      <c r="B420" s="1027"/>
      <c r="C420" s="39"/>
      <c r="D420" s="1012"/>
      <c r="E420" s="1006" t="s">
        <v>28332</v>
      </c>
      <c r="F420" s="1006"/>
      <c r="G420" s="1006"/>
      <c r="H420" s="1008"/>
      <c r="I420" s="807"/>
      <c r="J420" s="313"/>
      <c r="K420" s="700"/>
      <c r="L420" s="231">
        <f>N407</f>
        <v>5.89</v>
      </c>
      <c r="M420" s="248" t="s">
        <v>28273</v>
      </c>
      <c r="N420" s="206"/>
      <c r="O420" s="308"/>
      <c r="P420" s="308"/>
      <c r="Q420" s="829"/>
      <c r="R420" s="1139"/>
      <c r="S420" s="951"/>
    </row>
    <row r="421" spans="2:19" s="337" customFormat="1" ht="15" hidden="1" x14ac:dyDescent="0.2">
      <c r="B421" s="1027"/>
      <c r="C421" s="39"/>
      <c r="D421" s="1012"/>
      <c r="E421" s="1006"/>
      <c r="F421" s="1006"/>
      <c r="G421" s="1006"/>
      <c r="H421" s="1008"/>
      <c r="I421" s="313"/>
      <c r="J421" s="313"/>
      <c r="K421" s="700"/>
      <c r="L421" s="231"/>
      <c r="M421" s="231"/>
      <c r="N421" s="206"/>
      <c r="O421" s="308"/>
      <c r="P421" s="308"/>
      <c r="Q421" s="829"/>
      <c r="R421" s="1139"/>
      <c r="S421" s="951"/>
    </row>
    <row r="422" spans="2:19" s="337" customFormat="1" hidden="1" x14ac:dyDescent="0.2">
      <c r="B422" s="1028"/>
      <c r="C422" s="145"/>
      <c r="D422" s="227"/>
      <c r="E422" s="879"/>
      <c r="F422" s="879"/>
      <c r="G422" s="879"/>
      <c r="H422" s="879"/>
      <c r="I422" s="879"/>
      <c r="J422" s="879"/>
      <c r="K422" s="1191"/>
      <c r="L422" s="228"/>
      <c r="M422" s="228"/>
      <c r="N422" s="1083"/>
      <c r="O422" s="138"/>
      <c r="P422" s="138"/>
      <c r="Q422" s="1083"/>
      <c r="R422" s="1140"/>
      <c r="S422" s="951"/>
    </row>
    <row r="423" spans="2:19" s="359" customFormat="1" ht="18" customHeight="1" x14ac:dyDescent="0.2">
      <c r="B423" s="1700" t="s">
        <v>8</v>
      </c>
      <c r="C423" s="1701"/>
      <c r="D423" s="1701"/>
      <c r="E423" s="1701"/>
      <c r="F423" s="1701"/>
      <c r="G423" s="1701"/>
      <c r="H423" s="1701"/>
      <c r="I423" s="1701"/>
      <c r="J423" s="1701"/>
      <c r="K423" s="1701"/>
      <c r="L423" s="1701"/>
      <c r="M423" s="366"/>
      <c r="N423" s="852"/>
      <c r="O423" s="1702"/>
      <c r="P423" s="1702"/>
      <c r="Q423" s="1792">
        <f>SUM(R267:R422)</f>
        <v>15675.85</v>
      </c>
      <c r="R423" s="1793"/>
      <c r="S423" s="952"/>
    </row>
    <row r="424" spans="2:19" s="337" customFormat="1" ht="9.9499999999999993" customHeight="1" x14ac:dyDescent="0.2">
      <c r="B424" s="1607"/>
      <c r="C424" s="140"/>
      <c r="D424" s="140"/>
      <c r="E424" s="908"/>
      <c r="F424" s="908"/>
      <c r="G424" s="908"/>
      <c r="H424" s="908"/>
      <c r="I424" s="908"/>
      <c r="J424" s="908"/>
      <c r="K424" s="1608"/>
      <c r="L424" s="438"/>
      <c r="M424" s="438"/>
      <c r="N424" s="1609"/>
      <c r="O424" s="438"/>
      <c r="P424" s="438"/>
      <c r="Q424" s="1271"/>
      <c r="R424" s="1272"/>
      <c r="S424" s="951"/>
    </row>
    <row r="425" spans="2:19" s="337" customFormat="1" ht="9.9499999999999993" customHeight="1" x14ac:dyDescent="0.2">
      <c r="B425" s="1038"/>
      <c r="C425" s="44"/>
      <c r="D425" s="44"/>
      <c r="E425" s="847"/>
      <c r="F425" s="847"/>
      <c r="G425" s="847"/>
      <c r="H425" s="847"/>
      <c r="I425" s="847"/>
      <c r="J425" s="847"/>
      <c r="K425" s="1193"/>
      <c r="L425" s="96"/>
      <c r="M425" s="96"/>
      <c r="N425" s="1091"/>
      <c r="O425" s="96"/>
      <c r="P425" s="96"/>
      <c r="Q425" s="1094"/>
      <c r="R425" s="1150"/>
      <c r="S425" s="951"/>
    </row>
    <row r="426" spans="2:19" s="1647" customFormat="1" ht="20.100000000000001" customHeight="1" x14ac:dyDescent="0.2">
      <c r="B426" s="1640">
        <v>5</v>
      </c>
      <c r="C426" s="1641"/>
      <c r="D426" s="1770" t="s">
        <v>28285</v>
      </c>
      <c r="E426" s="1770"/>
      <c r="F426" s="1770"/>
      <c r="G426" s="1770"/>
      <c r="H426" s="1770"/>
      <c r="I426" s="1770"/>
      <c r="J426" s="1770" t="s">
        <v>8058</v>
      </c>
      <c r="K426" s="1770"/>
      <c r="L426" s="1642"/>
      <c r="M426" s="1646"/>
      <c r="N426" s="1643"/>
      <c r="O426" s="1675"/>
      <c r="P426" s="1675"/>
      <c r="Q426" s="1643"/>
      <c r="R426" s="1644"/>
      <c r="S426" s="1019"/>
    </row>
    <row r="427" spans="2:19" s="337" customFormat="1" ht="44.25" customHeight="1" x14ac:dyDescent="0.2">
      <c r="B427" s="1029" t="s">
        <v>20</v>
      </c>
      <c r="C427" s="858" t="s">
        <v>23678</v>
      </c>
      <c r="D427" s="30" t="s">
        <v>28329</v>
      </c>
      <c r="E427" s="1762" t="s">
        <v>23679</v>
      </c>
      <c r="F427" s="1762"/>
      <c r="G427" s="1762"/>
      <c r="H427" s="1762"/>
      <c r="I427" s="1762"/>
      <c r="J427" s="1762"/>
      <c r="K427" s="1181" t="s">
        <v>149</v>
      </c>
      <c r="L427" s="368">
        <f>J453</f>
        <v>148.35</v>
      </c>
      <c r="M427" s="891">
        <v>0</v>
      </c>
      <c r="N427" s="891">
        <v>0</v>
      </c>
      <c r="O427" s="1680">
        <v>58.17</v>
      </c>
      <c r="P427" s="1680"/>
      <c r="Q427" s="891">
        <f>O427*1.2</f>
        <v>69.8</v>
      </c>
      <c r="R427" s="1141">
        <f>Q427*L427</f>
        <v>10354.83</v>
      </c>
      <c r="S427" s="951"/>
    </row>
    <row r="428" spans="2:19" s="337" customFormat="1" hidden="1" x14ac:dyDescent="0.2">
      <c r="B428" s="1035"/>
      <c r="C428" s="143"/>
      <c r="D428" s="143"/>
      <c r="E428" s="845"/>
      <c r="F428" s="845"/>
      <c r="G428" s="845"/>
      <c r="H428" s="845"/>
      <c r="I428" s="845"/>
      <c r="J428" s="957"/>
      <c r="K428" s="1182"/>
      <c r="L428" s="129"/>
      <c r="M428" s="881"/>
      <c r="N428" s="881"/>
      <c r="O428" s="129"/>
      <c r="P428" s="129"/>
      <c r="Q428" s="881"/>
      <c r="R428" s="1148"/>
      <c r="S428" s="951"/>
    </row>
    <row r="429" spans="2:19" s="337" customFormat="1" hidden="1" x14ac:dyDescent="0.2">
      <c r="B429" s="1031"/>
      <c r="C429" s="92"/>
      <c r="D429" s="92"/>
      <c r="E429" s="859"/>
      <c r="F429" s="859"/>
      <c r="G429" s="859"/>
      <c r="H429" s="860"/>
      <c r="I429" s="859"/>
      <c r="J429" s="859"/>
      <c r="K429" s="1194"/>
      <c r="L429" s="231"/>
      <c r="M429" s="897"/>
      <c r="N429" s="830"/>
      <c r="O429" s="179"/>
      <c r="P429" s="179"/>
      <c r="Q429" s="1130"/>
      <c r="R429" s="1143"/>
      <c r="S429" s="951"/>
    </row>
    <row r="430" spans="2:19" s="337" customFormat="1" ht="25.5" hidden="1" x14ac:dyDescent="0.2">
      <c r="B430" s="1031"/>
      <c r="C430" s="92"/>
      <c r="D430" s="356"/>
      <c r="E430" s="859"/>
      <c r="F430" s="859" t="s">
        <v>29097</v>
      </c>
      <c r="G430" s="859"/>
      <c r="H430" s="913" t="s">
        <v>28274</v>
      </c>
      <c r="I430" s="859"/>
      <c r="J430" s="239" t="s">
        <v>28322</v>
      </c>
      <c r="K430" s="1194"/>
      <c r="L430" s="243"/>
      <c r="M430" s="898"/>
      <c r="N430" s="1092"/>
      <c r="O430" s="831"/>
      <c r="P430" s="831"/>
      <c r="Q430" s="1092"/>
      <c r="R430" s="1143"/>
      <c r="S430" s="951"/>
    </row>
    <row r="431" spans="2:19" s="337" customFormat="1" hidden="1" x14ac:dyDescent="0.2">
      <c r="B431" s="1031"/>
      <c r="C431" s="92"/>
      <c r="D431" s="356"/>
      <c r="E431" s="859"/>
      <c r="F431" s="863"/>
      <c r="G431" s="863"/>
      <c r="H431" s="863"/>
      <c r="I431" s="863"/>
      <c r="J431" s="810"/>
      <c r="K431" s="832"/>
      <c r="L431" s="245"/>
      <c r="M431" s="962"/>
      <c r="N431" s="1092"/>
      <c r="O431" s="831"/>
      <c r="P431" s="831"/>
      <c r="Q431" s="1092"/>
      <c r="R431" s="1143"/>
      <c r="S431" s="951"/>
    </row>
    <row r="432" spans="2:19" s="337" customFormat="1" hidden="1" x14ac:dyDescent="0.2">
      <c r="B432" s="1031"/>
      <c r="C432" s="92"/>
      <c r="D432" s="356"/>
      <c r="E432" s="859"/>
      <c r="F432" s="863"/>
      <c r="G432" s="863"/>
      <c r="H432" s="863"/>
      <c r="I432" s="863"/>
      <c r="J432" s="810"/>
      <c r="K432" s="832"/>
      <c r="L432" s="245"/>
      <c r="M432" s="962"/>
      <c r="N432" s="1092"/>
      <c r="O432" s="831"/>
      <c r="P432" s="831"/>
      <c r="Q432" s="1092"/>
      <c r="R432" s="1143"/>
      <c r="S432" s="951"/>
    </row>
    <row r="433" spans="2:19" s="337" customFormat="1" hidden="1" x14ac:dyDescent="0.2">
      <c r="B433" s="1031"/>
      <c r="C433" s="92"/>
      <c r="D433" s="356"/>
      <c r="E433" s="859" t="s">
        <v>29098</v>
      </c>
      <c r="F433" s="863">
        <v>3.8</v>
      </c>
      <c r="G433" s="863"/>
      <c r="H433" s="863">
        <v>3.05</v>
      </c>
      <c r="I433" s="863"/>
      <c r="J433" s="810">
        <f>F433*H433</f>
        <v>11.59</v>
      </c>
      <c r="K433" s="832" t="s">
        <v>28267</v>
      </c>
      <c r="L433" s="245"/>
      <c r="M433" s="962"/>
      <c r="N433" s="1092"/>
      <c r="O433" s="831"/>
      <c r="P433" s="831"/>
      <c r="Q433" s="1092"/>
      <c r="R433" s="1143"/>
      <c r="S433" s="951"/>
    </row>
    <row r="434" spans="2:19" s="337" customFormat="1" hidden="1" x14ac:dyDescent="0.2">
      <c r="B434" s="1031"/>
      <c r="C434" s="92"/>
      <c r="D434" s="356"/>
      <c r="E434" s="859"/>
      <c r="F434" s="863">
        <v>1.1000000000000001</v>
      </c>
      <c r="G434" s="863"/>
      <c r="H434" s="863">
        <v>3.05</v>
      </c>
      <c r="I434" s="863"/>
      <c r="J434" s="810">
        <f t="shared" ref="J434:J435" si="15">F434*H434</f>
        <v>3.36</v>
      </c>
      <c r="K434" s="832" t="s">
        <v>28267</v>
      </c>
      <c r="L434" s="245"/>
      <c r="M434" s="962"/>
      <c r="N434" s="1092"/>
      <c r="O434" s="831"/>
      <c r="P434" s="831"/>
      <c r="Q434" s="1092"/>
      <c r="R434" s="1143"/>
      <c r="S434" s="951"/>
    </row>
    <row r="435" spans="2:19" s="337" customFormat="1" hidden="1" x14ac:dyDescent="0.2">
      <c r="B435" s="1031"/>
      <c r="C435" s="92"/>
      <c r="D435" s="356"/>
      <c r="E435" s="859"/>
      <c r="F435" s="863">
        <v>3.2</v>
      </c>
      <c r="G435" s="863"/>
      <c r="H435" s="863">
        <v>3.05</v>
      </c>
      <c r="I435" s="863"/>
      <c r="J435" s="810">
        <f t="shared" si="15"/>
        <v>9.76</v>
      </c>
      <c r="K435" s="832" t="s">
        <v>28267</v>
      </c>
      <c r="L435" s="245"/>
      <c r="M435" s="962"/>
      <c r="N435" s="1092"/>
      <c r="O435" s="831"/>
      <c r="P435" s="831"/>
      <c r="Q435" s="1092"/>
      <c r="R435" s="1143"/>
      <c r="S435" s="951"/>
    </row>
    <row r="436" spans="2:19" s="337" customFormat="1" hidden="1" x14ac:dyDescent="0.2">
      <c r="B436" s="1031"/>
      <c r="C436" s="92"/>
      <c r="D436" s="356"/>
      <c r="E436" s="859"/>
      <c r="F436" s="863">
        <v>2</v>
      </c>
      <c r="G436" s="863"/>
      <c r="H436" s="863">
        <v>3.05</v>
      </c>
      <c r="I436" s="863"/>
      <c r="J436" s="810">
        <f t="shared" ref="J436" si="16">F436*H436</f>
        <v>6.1</v>
      </c>
      <c r="K436" s="832" t="s">
        <v>28267</v>
      </c>
      <c r="L436" s="245"/>
      <c r="M436" s="962"/>
      <c r="N436" s="1092"/>
      <c r="O436" s="831"/>
      <c r="P436" s="831"/>
      <c r="Q436" s="1092"/>
      <c r="R436" s="1143"/>
      <c r="S436" s="951"/>
    </row>
    <row r="437" spans="2:19" s="337" customFormat="1" hidden="1" x14ac:dyDescent="0.2">
      <c r="B437" s="1031"/>
      <c r="C437" s="92"/>
      <c r="D437" s="356"/>
      <c r="E437" s="859"/>
      <c r="F437" s="863"/>
      <c r="G437" s="863"/>
      <c r="H437" s="863"/>
      <c r="I437" s="863"/>
      <c r="J437" s="810"/>
      <c r="K437" s="832"/>
      <c r="L437" s="245"/>
      <c r="M437" s="962"/>
      <c r="N437" s="1092"/>
      <c r="O437" s="831"/>
      <c r="P437" s="831"/>
      <c r="Q437" s="1092"/>
      <c r="R437" s="1143"/>
      <c r="S437" s="951"/>
    </row>
    <row r="438" spans="2:19" s="337" customFormat="1" hidden="1" x14ac:dyDescent="0.2">
      <c r="B438" s="1031"/>
      <c r="C438" s="92"/>
      <c r="D438" s="356"/>
      <c r="E438" s="859"/>
      <c r="F438" s="863"/>
      <c r="G438" s="863"/>
      <c r="H438" s="863"/>
      <c r="I438" s="863"/>
      <c r="J438" s="810"/>
      <c r="K438" s="832"/>
      <c r="L438" s="245"/>
      <c r="M438" s="962"/>
      <c r="N438" s="1092"/>
      <c r="O438" s="831"/>
      <c r="P438" s="831"/>
      <c r="Q438" s="1092"/>
      <c r="R438" s="1143"/>
      <c r="S438" s="951"/>
    </row>
    <row r="439" spans="2:19" s="337" customFormat="1" hidden="1" x14ac:dyDescent="0.2">
      <c r="B439" s="1031"/>
      <c r="C439" s="92"/>
      <c r="D439" s="356"/>
      <c r="E439" s="859" t="s">
        <v>29094</v>
      </c>
      <c r="F439" s="863">
        <v>8.6999999999999993</v>
      </c>
      <c r="G439" s="863"/>
      <c r="H439" s="863">
        <v>3.05</v>
      </c>
      <c r="I439" s="863"/>
      <c r="J439" s="810">
        <f t="shared" ref="J439:J444" si="17">F439*H439</f>
        <v>26.54</v>
      </c>
      <c r="K439" s="832" t="s">
        <v>28267</v>
      </c>
      <c r="L439" s="245"/>
      <c r="M439" s="962"/>
      <c r="N439" s="1092"/>
      <c r="O439" s="831"/>
      <c r="P439" s="831"/>
      <c r="Q439" s="1092"/>
      <c r="R439" s="1143"/>
      <c r="S439" s="951"/>
    </row>
    <row r="440" spans="2:19" s="337" customFormat="1" hidden="1" x14ac:dyDescent="0.2">
      <c r="B440" s="1031"/>
      <c r="C440" s="92"/>
      <c r="D440" s="356"/>
      <c r="E440" s="859"/>
      <c r="F440" s="863"/>
      <c r="G440" s="863"/>
      <c r="H440" s="863"/>
      <c r="I440" s="863"/>
      <c r="J440" s="810"/>
      <c r="K440" s="832"/>
      <c r="L440" s="245"/>
      <c r="M440" s="962"/>
      <c r="N440" s="1092"/>
      <c r="O440" s="831"/>
      <c r="P440" s="831"/>
      <c r="Q440" s="1092"/>
      <c r="R440" s="1143"/>
      <c r="S440" s="951"/>
    </row>
    <row r="441" spans="2:19" s="337" customFormat="1" hidden="1" x14ac:dyDescent="0.2">
      <c r="B441" s="1031"/>
      <c r="C441" s="92"/>
      <c r="D441" s="356"/>
      <c r="E441" s="859" t="s">
        <v>29095</v>
      </c>
      <c r="F441" s="914">
        <v>3.55</v>
      </c>
      <c r="G441" s="914"/>
      <c r="H441" s="914">
        <v>4</v>
      </c>
      <c r="I441" s="914"/>
      <c r="J441" s="915">
        <f t="shared" si="17"/>
        <v>14.2</v>
      </c>
      <c r="K441" s="1224" t="s">
        <v>28267</v>
      </c>
      <c r="L441" s="245"/>
      <c r="M441" s="962"/>
      <c r="N441" s="1092"/>
      <c r="O441" s="831"/>
      <c r="P441" s="831"/>
      <c r="Q441" s="1092"/>
      <c r="R441" s="1143"/>
      <c r="S441" s="951"/>
    </row>
    <row r="442" spans="2:19" s="337" customFormat="1" hidden="1" x14ac:dyDescent="0.2">
      <c r="B442" s="1031"/>
      <c r="C442" s="92"/>
      <c r="D442" s="356"/>
      <c r="E442" s="859"/>
      <c r="F442" s="863">
        <v>0.9</v>
      </c>
      <c r="G442" s="863"/>
      <c r="H442" s="863">
        <v>4</v>
      </c>
      <c r="I442" s="863"/>
      <c r="J442" s="810">
        <f t="shared" si="17"/>
        <v>3.6</v>
      </c>
      <c r="K442" s="832" t="s">
        <v>28267</v>
      </c>
      <c r="L442" s="245"/>
      <c r="M442" s="962"/>
      <c r="N442" s="1092"/>
      <c r="O442" s="831"/>
      <c r="P442" s="831"/>
      <c r="Q442" s="1092"/>
      <c r="R442" s="1143"/>
      <c r="S442" s="951"/>
    </row>
    <row r="443" spans="2:19" s="337" customFormat="1" hidden="1" x14ac:dyDescent="0.2">
      <c r="B443" s="1031"/>
      <c r="C443" s="92"/>
      <c r="D443" s="356"/>
      <c r="E443" s="859"/>
      <c r="F443" s="863">
        <v>1.95</v>
      </c>
      <c r="G443" s="863"/>
      <c r="H443" s="863">
        <v>4</v>
      </c>
      <c r="I443" s="863"/>
      <c r="J443" s="810">
        <f t="shared" si="17"/>
        <v>7.8</v>
      </c>
      <c r="K443" s="832" t="s">
        <v>28267</v>
      </c>
      <c r="L443" s="245"/>
      <c r="M443" s="962"/>
      <c r="N443" s="1092"/>
      <c r="O443" s="831"/>
      <c r="P443" s="831"/>
      <c r="Q443" s="1092"/>
      <c r="R443" s="1143"/>
      <c r="S443" s="951"/>
    </row>
    <row r="444" spans="2:19" s="337" customFormat="1" hidden="1" x14ac:dyDescent="0.2">
      <c r="B444" s="1031"/>
      <c r="C444" s="92"/>
      <c r="D444" s="356"/>
      <c r="E444" s="859"/>
      <c r="F444" s="863">
        <v>5.6</v>
      </c>
      <c r="G444" s="863"/>
      <c r="H444" s="863">
        <v>4</v>
      </c>
      <c r="I444" s="863"/>
      <c r="J444" s="810">
        <f t="shared" si="17"/>
        <v>22.4</v>
      </c>
      <c r="K444" s="832" t="s">
        <v>28267</v>
      </c>
      <c r="L444" s="245"/>
      <c r="M444" s="962"/>
      <c r="N444" s="1092"/>
      <c r="O444" s="831"/>
      <c r="P444" s="831"/>
      <c r="Q444" s="1092"/>
      <c r="R444" s="1143"/>
      <c r="S444" s="951"/>
    </row>
    <row r="445" spans="2:19" s="337" customFormat="1" hidden="1" x14ac:dyDescent="0.2">
      <c r="B445" s="1031"/>
      <c r="C445" s="92"/>
      <c r="D445" s="356"/>
      <c r="E445" s="859"/>
      <c r="F445" s="863"/>
      <c r="G445" s="863"/>
      <c r="H445" s="863"/>
      <c r="I445" s="863"/>
      <c r="J445" s="810"/>
      <c r="K445" s="832"/>
      <c r="L445" s="245"/>
      <c r="M445" s="962"/>
      <c r="N445" s="1092"/>
      <c r="O445" s="831"/>
      <c r="P445" s="831"/>
      <c r="Q445" s="1092"/>
      <c r="R445" s="1143"/>
      <c r="S445" s="951"/>
    </row>
    <row r="446" spans="2:19" s="337" customFormat="1" hidden="1" x14ac:dyDescent="0.2">
      <c r="B446" s="1031"/>
      <c r="C446" s="92"/>
      <c r="D446" s="356"/>
      <c r="E446" s="859"/>
      <c r="F446" s="863"/>
      <c r="G446" s="863"/>
      <c r="H446" s="863"/>
      <c r="I446" s="863"/>
      <c r="J446" s="810"/>
      <c r="K446" s="832"/>
      <c r="L446" s="245"/>
      <c r="M446" s="962"/>
      <c r="N446" s="1092"/>
      <c r="O446" s="831"/>
      <c r="P446" s="831"/>
      <c r="Q446" s="1092"/>
      <c r="R446" s="1143"/>
      <c r="S446" s="951"/>
    </row>
    <row r="447" spans="2:19" s="337" customFormat="1" hidden="1" x14ac:dyDescent="0.2">
      <c r="B447" s="1031"/>
      <c r="C447" s="92"/>
      <c r="D447" s="356"/>
      <c r="E447" s="859" t="s">
        <v>29096</v>
      </c>
      <c r="F447" s="863">
        <v>2.2000000000000002</v>
      </c>
      <c r="G447" s="863"/>
      <c r="H447" s="863">
        <v>5</v>
      </c>
      <c r="I447" s="863"/>
      <c r="J447" s="810">
        <f t="shared" ref="J447:J450" si="18">F447*H447</f>
        <v>11</v>
      </c>
      <c r="K447" s="832" t="s">
        <v>28267</v>
      </c>
      <c r="L447" s="245"/>
      <c r="M447" s="962"/>
      <c r="N447" s="1092"/>
      <c r="O447" s="831"/>
      <c r="P447" s="831"/>
      <c r="Q447" s="1092"/>
      <c r="R447" s="1143"/>
      <c r="S447" s="951"/>
    </row>
    <row r="448" spans="2:19" s="337" customFormat="1" hidden="1" x14ac:dyDescent="0.2">
      <c r="B448" s="1031"/>
      <c r="C448" s="92"/>
      <c r="D448" s="356"/>
      <c r="E448" s="859"/>
      <c r="F448" s="863">
        <v>2.1</v>
      </c>
      <c r="G448" s="863"/>
      <c r="H448" s="863">
        <v>5</v>
      </c>
      <c r="I448" s="863"/>
      <c r="J448" s="810">
        <f t="shared" si="18"/>
        <v>10.5</v>
      </c>
      <c r="K448" s="832" t="s">
        <v>28267</v>
      </c>
      <c r="L448" s="245"/>
      <c r="M448" s="962"/>
      <c r="N448" s="1092"/>
      <c r="O448" s="831"/>
      <c r="P448" s="831"/>
      <c r="Q448" s="1092"/>
      <c r="R448" s="1143"/>
      <c r="S448" s="951"/>
    </row>
    <row r="449" spans="2:19" s="337" customFormat="1" hidden="1" x14ac:dyDescent="0.2">
      <c r="B449" s="1031"/>
      <c r="C449" s="92"/>
      <c r="D449" s="356"/>
      <c r="E449" s="859"/>
      <c r="F449" s="863">
        <v>2.2000000000000002</v>
      </c>
      <c r="G449" s="863"/>
      <c r="H449" s="863">
        <v>5</v>
      </c>
      <c r="I449" s="863"/>
      <c r="J449" s="810">
        <f t="shared" si="18"/>
        <v>11</v>
      </c>
      <c r="K449" s="832" t="s">
        <v>28267</v>
      </c>
      <c r="L449" s="245"/>
      <c r="M449" s="962"/>
      <c r="N449" s="1092"/>
      <c r="O449" s="831"/>
      <c r="P449" s="831"/>
      <c r="Q449" s="1092"/>
      <c r="R449" s="1143"/>
      <c r="S449" s="951"/>
    </row>
    <row r="450" spans="2:19" s="337" customFormat="1" hidden="1" x14ac:dyDescent="0.2">
      <c r="B450" s="1031"/>
      <c r="C450" s="92"/>
      <c r="D450" s="356"/>
      <c r="E450" s="859"/>
      <c r="F450" s="863">
        <v>2.1</v>
      </c>
      <c r="G450" s="863"/>
      <c r="H450" s="863">
        <v>5</v>
      </c>
      <c r="I450" s="863"/>
      <c r="J450" s="810">
        <f t="shared" si="18"/>
        <v>10.5</v>
      </c>
      <c r="K450" s="832" t="s">
        <v>28267</v>
      </c>
      <c r="L450" s="245"/>
      <c r="M450" s="962"/>
      <c r="N450" s="1092"/>
      <c r="O450" s="831"/>
      <c r="P450" s="831"/>
      <c r="Q450" s="1092"/>
      <c r="R450" s="1143"/>
      <c r="S450" s="951"/>
    </row>
    <row r="451" spans="2:19" s="337" customFormat="1" hidden="1" x14ac:dyDescent="0.2">
      <c r="B451" s="1031"/>
      <c r="C451" s="92"/>
      <c r="D451" s="356"/>
      <c r="E451" s="859"/>
      <c r="F451" s="863"/>
      <c r="G451" s="863"/>
      <c r="H451" s="863"/>
      <c r="I451" s="863"/>
      <c r="J451" s="810"/>
      <c r="K451" s="832"/>
      <c r="L451" s="245"/>
      <c r="M451" s="962"/>
      <c r="N451" s="1092"/>
      <c r="O451" s="831"/>
      <c r="P451" s="831"/>
      <c r="Q451" s="1092"/>
      <c r="R451" s="1143"/>
      <c r="S451" s="951"/>
    </row>
    <row r="452" spans="2:19" s="337" customFormat="1" hidden="1" x14ac:dyDescent="0.2">
      <c r="B452" s="1031"/>
      <c r="C452" s="92"/>
      <c r="D452" s="356"/>
      <c r="E452" s="859"/>
      <c r="F452" s="863"/>
      <c r="G452" s="863"/>
      <c r="H452" s="863"/>
      <c r="I452" s="863"/>
      <c r="J452" s="810"/>
      <c r="K452" s="832"/>
      <c r="L452" s="245"/>
      <c r="M452" s="962"/>
      <c r="N452" s="1092"/>
      <c r="O452" s="831"/>
      <c r="P452" s="831"/>
      <c r="Q452" s="1092"/>
      <c r="R452" s="1143"/>
      <c r="S452" s="951"/>
    </row>
    <row r="453" spans="2:19" s="337" customFormat="1" hidden="1" x14ac:dyDescent="0.2">
      <c r="B453" s="1031"/>
      <c r="C453" s="92"/>
      <c r="D453" s="356"/>
      <c r="E453" s="859"/>
      <c r="F453" s="863"/>
      <c r="G453" s="863"/>
      <c r="H453" s="863"/>
      <c r="I453" s="863"/>
      <c r="J453" s="810">
        <f>SUM(J433:J450)</f>
        <v>148.35</v>
      </c>
      <c r="K453" s="832" t="s">
        <v>28267</v>
      </c>
      <c r="L453" s="245"/>
      <c r="M453" s="962"/>
      <c r="N453" s="1092"/>
      <c r="O453" s="831"/>
      <c r="P453" s="831"/>
      <c r="Q453" s="1092"/>
      <c r="R453" s="1143"/>
      <c r="S453" s="951"/>
    </row>
    <row r="454" spans="2:19" s="337" customFormat="1" hidden="1" x14ac:dyDescent="0.2">
      <c r="B454" s="1031"/>
      <c r="C454" s="92"/>
      <c r="D454" s="356"/>
      <c r="E454" s="859"/>
      <c r="F454" s="863"/>
      <c r="G454" s="863"/>
      <c r="H454" s="863"/>
      <c r="I454" s="863"/>
      <c r="J454" s="810"/>
      <c r="K454" s="832"/>
      <c r="L454" s="245"/>
      <c r="M454" s="962"/>
      <c r="N454" s="1092"/>
      <c r="O454" s="831"/>
      <c r="P454" s="831"/>
      <c r="Q454" s="1092"/>
      <c r="R454" s="1143"/>
      <c r="S454" s="951"/>
    </row>
    <row r="455" spans="2:19" s="337" customFormat="1" ht="39.75" customHeight="1" x14ac:dyDescent="0.2">
      <c r="B455" s="1029" t="s">
        <v>8132</v>
      </c>
      <c r="C455" s="858" t="s">
        <v>23626</v>
      </c>
      <c r="D455" s="147" t="s">
        <v>28329</v>
      </c>
      <c r="E455" s="1762" t="s">
        <v>23627</v>
      </c>
      <c r="F455" s="1762"/>
      <c r="G455" s="1762"/>
      <c r="H455" s="1762"/>
      <c r="I455" s="1762"/>
      <c r="J455" s="1762"/>
      <c r="K455" s="1181" t="s">
        <v>149</v>
      </c>
      <c r="L455" s="368">
        <f>M481</f>
        <v>5.93</v>
      </c>
      <c r="M455" s="891">
        <v>0</v>
      </c>
      <c r="N455" s="891">
        <v>0</v>
      </c>
      <c r="O455" s="1680">
        <v>141</v>
      </c>
      <c r="P455" s="1680"/>
      <c r="Q455" s="891">
        <f>O455*1.2</f>
        <v>169.2</v>
      </c>
      <c r="R455" s="1141">
        <f>Q455*L455</f>
        <v>1003.36</v>
      </c>
      <c r="S455" s="951"/>
    </row>
    <row r="456" spans="2:19" s="337" customFormat="1" hidden="1" x14ac:dyDescent="0.2">
      <c r="B456" s="1035"/>
      <c r="C456" s="143"/>
      <c r="D456" s="143"/>
      <c r="E456" s="845"/>
      <c r="F456" s="845"/>
      <c r="G456" s="845"/>
      <c r="H456" s="845"/>
      <c r="I456" s="845"/>
      <c r="J456" s="957"/>
      <c r="K456" s="1182"/>
      <c r="L456" s="129"/>
      <c r="M456" s="881"/>
      <c r="N456" s="881"/>
      <c r="O456" s="129"/>
      <c r="P456" s="129"/>
      <c r="Q456" s="881"/>
      <c r="R456" s="1148"/>
      <c r="S456" s="951"/>
    </row>
    <row r="457" spans="2:19" s="337" customFormat="1" hidden="1" x14ac:dyDescent="0.2">
      <c r="B457" s="1031"/>
      <c r="C457" s="911"/>
      <c r="D457" s="835"/>
      <c r="E457" s="859"/>
      <c r="F457" s="859"/>
      <c r="G457" s="859"/>
      <c r="H457" s="860"/>
      <c r="I457" s="859"/>
      <c r="J457" s="859"/>
      <c r="K457" s="1194"/>
      <c r="L457" s="231"/>
      <c r="M457" s="830"/>
      <c r="N457" s="830"/>
      <c r="O457" s="94"/>
      <c r="P457" s="94"/>
      <c r="Q457" s="206"/>
      <c r="R457" s="1143"/>
      <c r="S457" s="951"/>
    </row>
    <row r="458" spans="2:19" s="337" customFormat="1" hidden="1" x14ac:dyDescent="0.2">
      <c r="B458" s="1031"/>
      <c r="C458" s="911"/>
      <c r="D458" s="835"/>
      <c r="E458" s="859"/>
      <c r="F458" s="859" t="s">
        <v>29097</v>
      </c>
      <c r="G458" s="859"/>
      <c r="H458" s="913" t="s">
        <v>28271</v>
      </c>
      <c r="I458" s="859"/>
      <c r="K458" s="1175"/>
      <c r="L458" s="243"/>
      <c r="M458" s="239" t="s">
        <v>28322</v>
      </c>
      <c r="N458" s="808"/>
      <c r="O458" s="94"/>
      <c r="P458" s="94"/>
      <c r="Q458" s="206"/>
      <c r="R458" s="1143"/>
      <c r="S458" s="951"/>
    </row>
    <row r="459" spans="2:19" s="337" customFormat="1" hidden="1" x14ac:dyDescent="0.2">
      <c r="B459" s="1031"/>
      <c r="C459" s="911"/>
      <c r="D459" s="835"/>
      <c r="E459" s="859"/>
      <c r="F459" s="863"/>
      <c r="G459" s="863"/>
      <c r="H459" s="863"/>
      <c r="I459" s="863"/>
      <c r="K459" s="1175"/>
      <c r="L459" s="245"/>
      <c r="M459" s="810"/>
      <c r="N459" s="810"/>
      <c r="O459" s="94"/>
      <c r="P459" s="94"/>
      <c r="Q459" s="206"/>
      <c r="R459" s="1143"/>
      <c r="S459" s="951"/>
    </row>
    <row r="460" spans="2:19" s="337" customFormat="1" hidden="1" x14ac:dyDescent="0.2">
      <c r="B460" s="1031"/>
      <c r="C460" s="911"/>
      <c r="D460" s="835"/>
      <c r="E460" s="859"/>
      <c r="F460" s="863"/>
      <c r="G460" s="863"/>
      <c r="H460" s="863"/>
      <c r="I460" s="863"/>
      <c r="K460" s="1175"/>
      <c r="L460" s="245"/>
      <c r="M460" s="810"/>
      <c r="N460" s="810"/>
      <c r="O460" s="94"/>
      <c r="P460" s="94"/>
      <c r="Q460" s="206"/>
      <c r="R460" s="1143"/>
      <c r="S460" s="951"/>
    </row>
    <row r="461" spans="2:19" s="337" customFormat="1" hidden="1" x14ac:dyDescent="0.2">
      <c r="B461" s="1031"/>
      <c r="C461" s="911"/>
      <c r="D461" s="835"/>
      <c r="E461" s="859" t="s">
        <v>29098</v>
      </c>
      <c r="F461" s="863">
        <v>3.8</v>
      </c>
      <c r="G461" s="863"/>
      <c r="H461" s="863">
        <v>0.15</v>
      </c>
      <c r="I461" s="863"/>
      <c r="J461" s="863">
        <v>0.1</v>
      </c>
      <c r="K461" s="1175"/>
      <c r="L461" s="245"/>
      <c r="M461" s="810">
        <f>F461*H461</f>
        <v>0.56999999999999995</v>
      </c>
      <c r="N461" s="810" t="s">
        <v>28267</v>
      </c>
      <c r="O461" s="94"/>
      <c r="P461" s="94"/>
      <c r="Q461" s="206"/>
      <c r="R461" s="1143"/>
      <c r="S461" s="951"/>
    </row>
    <row r="462" spans="2:19" s="337" customFormat="1" hidden="1" x14ac:dyDescent="0.2">
      <c r="B462" s="1031"/>
      <c r="C462" s="911"/>
      <c r="D462" s="835"/>
      <c r="E462" s="859"/>
      <c r="F462" s="863">
        <v>1.1000000000000001</v>
      </c>
      <c r="G462" s="863"/>
      <c r="H462" s="863">
        <v>0.15</v>
      </c>
      <c r="I462" s="863"/>
      <c r="J462" s="863">
        <v>0.1</v>
      </c>
      <c r="K462" s="1175"/>
      <c r="L462" s="245"/>
      <c r="M462" s="810">
        <f>F462*H462</f>
        <v>0.17</v>
      </c>
      <c r="N462" s="810" t="s">
        <v>28267</v>
      </c>
      <c r="O462" s="94"/>
      <c r="P462" s="94"/>
      <c r="Q462" s="206"/>
      <c r="R462" s="1143"/>
      <c r="S462" s="951"/>
    </row>
    <row r="463" spans="2:19" s="337" customFormat="1" hidden="1" x14ac:dyDescent="0.2">
      <c r="B463" s="1031"/>
      <c r="C463" s="911"/>
      <c r="D463" s="835"/>
      <c r="E463" s="859"/>
      <c r="F463" s="863">
        <v>3.2</v>
      </c>
      <c r="G463" s="863"/>
      <c r="H463" s="863">
        <v>0.15</v>
      </c>
      <c r="I463" s="863"/>
      <c r="J463" s="863">
        <v>0.1</v>
      </c>
      <c r="K463" s="1175"/>
      <c r="L463" s="245"/>
      <c r="M463" s="810">
        <f>F463*H463</f>
        <v>0.48</v>
      </c>
      <c r="N463" s="810" t="s">
        <v>28267</v>
      </c>
      <c r="O463" s="94"/>
      <c r="P463" s="94"/>
      <c r="Q463" s="206"/>
      <c r="R463" s="1143"/>
      <c r="S463" s="951"/>
    </row>
    <row r="464" spans="2:19" s="337" customFormat="1" hidden="1" x14ac:dyDescent="0.2">
      <c r="B464" s="1031"/>
      <c r="C464" s="911"/>
      <c r="D464" s="835"/>
      <c r="E464" s="859"/>
      <c r="F464" s="863">
        <v>2</v>
      </c>
      <c r="G464" s="863"/>
      <c r="H464" s="863">
        <v>0.15</v>
      </c>
      <c r="I464" s="863"/>
      <c r="J464" s="863">
        <v>0.1</v>
      </c>
      <c r="K464" s="1175"/>
      <c r="L464" s="245"/>
      <c r="M464" s="810">
        <f>F464*H464</f>
        <v>0.3</v>
      </c>
      <c r="N464" s="810" t="s">
        <v>28267</v>
      </c>
      <c r="O464" s="94"/>
      <c r="P464" s="94"/>
      <c r="Q464" s="206"/>
      <c r="R464" s="1143"/>
      <c r="S464" s="951"/>
    </row>
    <row r="465" spans="2:19" s="337" customFormat="1" hidden="1" x14ac:dyDescent="0.2">
      <c r="B465" s="1031"/>
      <c r="C465" s="911"/>
      <c r="D465" s="835"/>
      <c r="E465" s="859"/>
      <c r="F465" s="863"/>
      <c r="G465" s="863"/>
      <c r="H465" s="863"/>
      <c r="I465" s="863"/>
      <c r="J465" s="863"/>
      <c r="K465" s="1175"/>
      <c r="L465" s="245"/>
      <c r="M465" s="810"/>
      <c r="N465" s="810"/>
      <c r="O465" s="94"/>
      <c r="P465" s="94"/>
      <c r="Q465" s="206"/>
      <c r="R465" s="1143"/>
      <c r="S465" s="951"/>
    </row>
    <row r="466" spans="2:19" s="337" customFormat="1" hidden="1" x14ac:dyDescent="0.2">
      <c r="B466" s="1031"/>
      <c r="C466" s="911"/>
      <c r="D466" s="835"/>
      <c r="E466" s="859"/>
      <c r="F466" s="863"/>
      <c r="G466" s="863"/>
      <c r="H466" s="863"/>
      <c r="I466" s="863"/>
      <c r="J466" s="863"/>
      <c r="K466" s="1175"/>
      <c r="L466" s="245"/>
      <c r="M466" s="810"/>
      <c r="N466" s="810"/>
      <c r="O466" s="94"/>
      <c r="P466" s="94"/>
      <c r="Q466" s="206"/>
      <c r="R466" s="1143"/>
      <c r="S466" s="951"/>
    </row>
    <row r="467" spans="2:19" s="337" customFormat="1" hidden="1" x14ac:dyDescent="0.2">
      <c r="B467" s="1031"/>
      <c r="C467" s="911"/>
      <c r="D467" s="835"/>
      <c r="E467" s="859" t="s">
        <v>29094</v>
      </c>
      <c r="F467" s="863">
        <v>8.6999999999999993</v>
      </c>
      <c r="G467" s="863"/>
      <c r="H467" s="863">
        <v>0.15</v>
      </c>
      <c r="I467" s="863"/>
      <c r="J467" s="863">
        <v>0.1</v>
      </c>
      <c r="K467" s="1175"/>
      <c r="L467" s="245"/>
      <c r="M467" s="810">
        <f>F467*H467</f>
        <v>1.31</v>
      </c>
      <c r="N467" s="810" t="s">
        <v>28267</v>
      </c>
      <c r="O467" s="94"/>
      <c r="P467" s="94"/>
      <c r="Q467" s="206"/>
      <c r="R467" s="1143"/>
      <c r="S467" s="951"/>
    </row>
    <row r="468" spans="2:19" s="337" customFormat="1" hidden="1" x14ac:dyDescent="0.2">
      <c r="B468" s="1031"/>
      <c r="C468" s="911"/>
      <c r="D468" s="835"/>
      <c r="E468" s="859"/>
      <c r="F468" s="863"/>
      <c r="G468" s="863"/>
      <c r="H468" s="863"/>
      <c r="I468" s="863"/>
      <c r="J468" s="863"/>
      <c r="K468" s="1175"/>
      <c r="L468" s="245"/>
      <c r="M468" s="810"/>
      <c r="N468" s="810"/>
      <c r="O468" s="94"/>
      <c r="P468" s="94"/>
      <c r="Q468" s="206"/>
      <c r="R468" s="1143"/>
      <c r="S468" s="951"/>
    </row>
    <row r="469" spans="2:19" s="337" customFormat="1" hidden="1" x14ac:dyDescent="0.2">
      <c r="B469" s="1031"/>
      <c r="C469" s="911"/>
      <c r="D469" s="835"/>
      <c r="E469" s="859" t="s">
        <v>29095</v>
      </c>
      <c r="F469" s="914">
        <v>3.55</v>
      </c>
      <c r="G469" s="914"/>
      <c r="H469" s="863">
        <v>0.15</v>
      </c>
      <c r="I469" s="914"/>
      <c r="J469" s="863">
        <v>0.1</v>
      </c>
      <c r="K469" s="1175"/>
      <c r="L469" s="245"/>
      <c r="M469" s="915">
        <f>F469*H469</f>
        <v>0.53</v>
      </c>
      <c r="N469" s="915" t="s">
        <v>28267</v>
      </c>
      <c r="O469" s="94"/>
      <c r="P469" s="94"/>
      <c r="Q469" s="206"/>
      <c r="R469" s="1143"/>
      <c r="S469" s="951"/>
    </row>
    <row r="470" spans="2:19" s="337" customFormat="1" hidden="1" x14ac:dyDescent="0.2">
      <c r="B470" s="1031"/>
      <c r="C470" s="911"/>
      <c r="D470" s="835"/>
      <c r="E470" s="859"/>
      <c r="F470" s="863">
        <v>0.9</v>
      </c>
      <c r="G470" s="863"/>
      <c r="H470" s="863">
        <v>0.15</v>
      </c>
      <c r="I470" s="863"/>
      <c r="J470" s="863">
        <v>0.1</v>
      </c>
      <c r="K470" s="1175"/>
      <c r="L470" s="245"/>
      <c r="M470" s="810">
        <f>F470*H470</f>
        <v>0.14000000000000001</v>
      </c>
      <c r="N470" s="810" t="s">
        <v>28267</v>
      </c>
      <c r="O470" s="94"/>
      <c r="P470" s="94"/>
      <c r="Q470" s="206"/>
      <c r="R470" s="1143"/>
      <c r="S470" s="951"/>
    </row>
    <row r="471" spans="2:19" s="337" customFormat="1" hidden="1" x14ac:dyDescent="0.2">
      <c r="B471" s="1031"/>
      <c r="C471" s="911"/>
      <c r="D471" s="835"/>
      <c r="E471" s="859"/>
      <c r="F471" s="863">
        <v>1.95</v>
      </c>
      <c r="G471" s="863"/>
      <c r="H471" s="863">
        <v>0.15</v>
      </c>
      <c r="I471" s="863"/>
      <c r="J471" s="863">
        <v>0.1</v>
      </c>
      <c r="K471" s="1175"/>
      <c r="L471" s="245"/>
      <c r="M471" s="810">
        <f>F471*H471</f>
        <v>0.28999999999999998</v>
      </c>
      <c r="N471" s="810" t="s">
        <v>28267</v>
      </c>
      <c r="O471" s="94"/>
      <c r="P471" s="94"/>
      <c r="Q471" s="206"/>
      <c r="R471" s="1143"/>
      <c r="S471" s="951"/>
    </row>
    <row r="472" spans="2:19" s="337" customFormat="1" hidden="1" x14ac:dyDescent="0.2">
      <c r="B472" s="1031"/>
      <c r="C472" s="911"/>
      <c r="D472" s="835"/>
      <c r="E472" s="859"/>
      <c r="F472" s="863">
        <v>5.6</v>
      </c>
      <c r="G472" s="863"/>
      <c r="H472" s="863">
        <v>0.15</v>
      </c>
      <c r="I472" s="863"/>
      <c r="J472" s="863">
        <v>0.1</v>
      </c>
      <c r="K472" s="1175"/>
      <c r="L472" s="245"/>
      <c r="M472" s="810">
        <f>F472*H472</f>
        <v>0.84</v>
      </c>
      <c r="N472" s="810" t="s">
        <v>28267</v>
      </c>
      <c r="O472" s="94"/>
      <c r="P472" s="94"/>
      <c r="Q472" s="206"/>
      <c r="R472" s="1143"/>
      <c r="S472" s="951"/>
    </row>
    <row r="473" spans="2:19" s="337" customFormat="1" hidden="1" x14ac:dyDescent="0.2">
      <c r="B473" s="1031"/>
      <c r="C473" s="911"/>
      <c r="D473" s="835"/>
      <c r="E473" s="859"/>
      <c r="F473" s="863"/>
      <c r="G473" s="863"/>
      <c r="H473" s="863"/>
      <c r="I473" s="863"/>
      <c r="J473" s="863"/>
      <c r="K473" s="1175"/>
      <c r="L473" s="245"/>
      <c r="M473" s="810"/>
      <c r="N473" s="810"/>
      <c r="O473" s="94"/>
      <c r="P473" s="94"/>
      <c r="Q473" s="206"/>
      <c r="R473" s="1143"/>
      <c r="S473" s="951"/>
    </row>
    <row r="474" spans="2:19" s="337" customFormat="1" hidden="1" x14ac:dyDescent="0.2">
      <c r="B474" s="1031"/>
      <c r="C474" s="911"/>
      <c r="D474" s="835"/>
      <c r="E474" s="859"/>
      <c r="F474" s="863"/>
      <c r="G474" s="863"/>
      <c r="H474" s="863"/>
      <c r="I474" s="863"/>
      <c r="J474" s="863"/>
      <c r="K474" s="1175"/>
      <c r="L474" s="245"/>
      <c r="M474" s="810"/>
      <c r="N474" s="810"/>
      <c r="O474" s="94"/>
      <c r="P474" s="94"/>
      <c r="Q474" s="206"/>
      <c r="R474" s="1143"/>
      <c r="S474" s="951"/>
    </row>
    <row r="475" spans="2:19" s="337" customFormat="1" hidden="1" x14ac:dyDescent="0.2">
      <c r="B475" s="1031"/>
      <c r="C475" s="911"/>
      <c r="D475" s="835"/>
      <c r="E475" s="859" t="s">
        <v>29096</v>
      </c>
      <c r="F475" s="863">
        <v>2.2000000000000002</v>
      </c>
      <c r="G475" s="863"/>
      <c r="H475" s="863">
        <v>0.15</v>
      </c>
      <c r="I475" s="863"/>
      <c r="J475" s="863">
        <v>0.1</v>
      </c>
      <c r="K475" s="1175"/>
      <c r="L475" s="245"/>
      <c r="M475" s="810">
        <f>F475*H475</f>
        <v>0.33</v>
      </c>
      <c r="N475" s="810" t="s">
        <v>28267</v>
      </c>
      <c r="O475" s="207"/>
      <c r="P475" s="94"/>
      <c r="Q475" s="206"/>
      <c r="R475" s="1143"/>
      <c r="S475" s="951"/>
    </row>
    <row r="476" spans="2:19" s="337" customFormat="1" hidden="1" x14ac:dyDescent="0.2">
      <c r="B476" s="1031"/>
      <c r="C476" s="911"/>
      <c r="D476" s="835"/>
      <c r="E476" s="859"/>
      <c r="F476" s="863">
        <v>2.1</v>
      </c>
      <c r="G476" s="863"/>
      <c r="H476" s="863">
        <v>0.15</v>
      </c>
      <c r="I476" s="863"/>
      <c r="J476" s="863">
        <v>0.1</v>
      </c>
      <c r="K476" s="1175"/>
      <c r="L476" s="245"/>
      <c r="M476" s="810">
        <f>F476*H476</f>
        <v>0.32</v>
      </c>
      <c r="N476" s="810" t="s">
        <v>28267</v>
      </c>
      <c r="O476" s="207"/>
      <c r="P476" s="94"/>
      <c r="Q476" s="206"/>
      <c r="R476" s="1143"/>
      <c r="S476" s="951"/>
    </row>
    <row r="477" spans="2:19" s="337" customFormat="1" hidden="1" x14ac:dyDescent="0.2">
      <c r="B477" s="1031"/>
      <c r="C477" s="911"/>
      <c r="D477" s="835"/>
      <c r="E477" s="859"/>
      <c r="F477" s="863">
        <v>2.2000000000000002</v>
      </c>
      <c r="G477" s="863"/>
      <c r="H477" s="863">
        <v>0.15</v>
      </c>
      <c r="I477" s="863"/>
      <c r="J477" s="863">
        <v>0.1</v>
      </c>
      <c r="K477" s="1175"/>
      <c r="L477" s="245"/>
      <c r="M477" s="810">
        <f>F477*H477</f>
        <v>0.33</v>
      </c>
      <c r="N477" s="810" t="s">
        <v>28267</v>
      </c>
      <c r="O477" s="207"/>
      <c r="P477" s="94"/>
      <c r="Q477" s="206"/>
      <c r="R477" s="1143"/>
      <c r="S477" s="951"/>
    </row>
    <row r="478" spans="2:19" s="337" customFormat="1" hidden="1" x14ac:dyDescent="0.2">
      <c r="B478" s="1031"/>
      <c r="C478" s="911"/>
      <c r="D478" s="835"/>
      <c r="E478" s="859"/>
      <c r="F478" s="863">
        <v>2.1</v>
      </c>
      <c r="G478" s="863"/>
      <c r="H478" s="863">
        <v>0.15</v>
      </c>
      <c r="I478" s="863"/>
      <c r="J478" s="863">
        <v>0.1</v>
      </c>
      <c r="K478" s="1175"/>
      <c r="L478" s="245"/>
      <c r="M478" s="810">
        <f>F478*H478</f>
        <v>0.32</v>
      </c>
      <c r="N478" s="810" t="s">
        <v>28267</v>
      </c>
      <c r="O478" s="207"/>
      <c r="P478" s="94"/>
      <c r="Q478" s="206"/>
      <c r="R478" s="1143"/>
      <c r="S478" s="951"/>
    </row>
    <row r="479" spans="2:19" s="337" customFormat="1" hidden="1" x14ac:dyDescent="0.2">
      <c r="B479" s="1031"/>
      <c r="C479" s="911"/>
      <c r="D479" s="835"/>
      <c r="E479" s="859"/>
      <c r="F479" s="863"/>
      <c r="G479" s="863"/>
      <c r="H479" s="863"/>
      <c r="I479" s="863"/>
      <c r="K479" s="1175"/>
      <c r="L479" s="245"/>
      <c r="M479" s="810"/>
      <c r="N479" s="810"/>
      <c r="O479" s="207"/>
      <c r="P479" s="94"/>
      <c r="Q479" s="206"/>
      <c r="R479" s="1143"/>
      <c r="S479" s="951"/>
    </row>
    <row r="480" spans="2:19" s="337" customFormat="1" hidden="1" x14ac:dyDescent="0.2">
      <c r="B480" s="1031"/>
      <c r="C480" s="911"/>
      <c r="D480" s="835"/>
      <c r="E480" s="859"/>
      <c r="F480" s="863"/>
      <c r="G480" s="863"/>
      <c r="H480" s="863"/>
      <c r="I480" s="863"/>
      <c r="K480" s="1175"/>
      <c r="L480" s="245"/>
      <c r="M480" s="810"/>
      <c r="N480" s="810"/>
      <c r="O480" s="207"/>
      <c r="P480" s="94"/>
      <c r="Q480" s="206"/>
      <c r="R480" s="1143"/>
      <c r="S480" s="951"/>
    </row>
    <row r="481" spans="2:19" s="337" customFormat="1" hidden="1" x14ac:dyDescent="0.2">
      <c r="B481" s="1031"/>
      <c r="C481" s="911"/>
      <c r="D481" s="835"/>
      <c r="E481" s="859"/>
      <c r="F481" s="863"/>
      <c r="G481" s="863"/>
      <c r="H481" s="863"/>
      <c r="I481" s="863"/>
      <c r="K481" s="1175"/>
      <c r="L481" s="245"/>
      <c r="M481" s="810">
        <f>SUM(M461:M478)</f>
        <v>5.93</v>
      </c>
      <c r="N481" s="810" t="s">
        <v>28267</v>
      </c>
      <c r="O481" s="207"/>
      <c r="P481" s="94"/>
      <c r="Q481" s="206"/>
      <c r="R481" s="1143"/>
      <c r="S481" s="951"/>
    </row>
    <row r="482" spans="2:19" s="337" customFormat="1" hidden="1" x14ac:dyDescent="0.2">
      <c r="B482" s="1031"/>
      <c r="C482" s="911"/>
      <c r="D482" s="835"/>
      <c r="E482" s="859"/>
      <c r="F482" s="863"/>
      <c r="G482" s="863"/>
      <c r="H482" s="863"/>
      <c r="I482" s="863"/>
      <c r="J482" s="810"/>
      <c r="K482" s="832"/>
      <c r="L482" s="231"/>
      <c r="M482" s="830"/>
      <c r="N482" s="808"/>
      <c r="O482" s="207"/>
      <c r="P482" s="94"/>
      <c r="Q482" s="206"/>
      <c r="R482" s="1143"/>
      <c r="S482" s="951"/>
    </row>
    <row r="483" spans="2:19" s="337" customFormat="1" hidden="1" x14ac:dyDescent="0.2">
      <c r="B483" s="1031"/>
      <c r="C483" s="911"/>
      <c r="D483" s="911"/>
      <c r="E483" s="859"/>
      <c r="F483" s="859"/>
      <c r="G483" s="859"/>
      <c r="H483" s="860"/>
      <c r="I483" s="859"/>
      <c r="J483" s="859"/>
      <c r="K483" s="1194"/>
      <c r="L483" s="231"/>
      <c r="M483" s="830"/>
      <c r="N483" s="808"/>
      <c r="O483" s="207"/>
      <c r="P483" s="94"/>
      <c r="Q483" s="206"/>
      <c r="R483" s="1143"/>
      <c r="S483" s="951"/>
    </row>
    <row r="484" spans="2:19" s="337" customFormat="1" ht="24" customHeight="1" x14ac:dyDescent="0.2">
      <c r="B484" s="1029" t="s">
        <v>28315</v>
      </c>
      <c r="C484" s="30" t="s">
        <v>53</v>
      </c>
      <c r="D484" s="30" t="s">
        <v>26</v>
      </c>
      <c r="E484" s="1783" t="str">
        <f>VLOOKUP(C484,desonerado_186!A:F,2,1)</f>
        <v>Vergas, contravergas e pilaretes de concreto armado</v>
      </c>
      <c r="F484" s="1783"/>
      <c r="G484" s="1783"/>
      <c r="H484" s="1783"/>
      <c r="I484" s="1783"/>
      <c r="J484" s="1783"/>
      <c r="K484" s="1181" t="str">
        <f>VLOOKUP(C484,desonerado_186!A:F,3,1)</f>
        <v>M3</v>
      </c>
      <c r="L484" s="368">
        <f>Q490</f>
        <v>0.14000000000000001</v>
      </c>
      <c r="M484" s="891">
        <f>VLOOKUP(C484,desonerado_186!A:F,4,1)</f>
        <v>951.03</v>
      </c>
      <c r="N484" s="891">
        <f>VLOOKUP(C484,desonerado_186!A:F,5,1)</f>
        <v>707.26</v>
      </c>
      <c r="O484" s="1680">
        <f>M484+N484</f>
        <v>1658.29</v>
      </c>
      <c r="P484" s="1680"/>
      <c r="Q484" s="891">
        <f>O484*1.2</f>
        <v>1989.95</v>
      </c>
      <c r="R484" s="1141">
        <f>Q484*L484</f>
        <v>278.58999999999997</v>
      </c>
      <c r="S484" s="951"/>
    </row>
    <row r="485" spans="2:19" s="337" customFormat="1" hidden="1" x14ac:dyDescent="0.2">
      <c r="B485" s="1026"/>
      <c r="C485" s="334"/>
      <c r="D485" s="320"/>
      <c r="E485" s="859" t="s">
        <v>29020</v>
      </c>
      <c r="F485" s="863">
        <v>1.95</v>
      </c>
      <c r="G485" s="863"/>
      <c r="H485" s="863">
        <v>0</v>
      </c>
      <c r="I485" s="863"/>
      <c r="J485" s="863">
        <v>0</v>
      </c>
      <c r="K485" s="1225"/>
      <c r="L485" s="823">
        <v>0.15</v>
      </c>
      <c r="M485" s="809">
        <v>0.1</v>
      </c>
      <c r="N485" s="830"/>
      <c r="O485" s="823">
        <f>F485+H485+J485</f>
        <v>1.95</v>
      </c>
      <c r="P485" s="232" t="s">
        <v>28268</v>
      </c>
      <c r="Q485" s="319">
        <f>(F485+H485+J485)*L485*M485</f>
        <v>2.9250000000000002E-2</v>
      </c>
      <c r="R485" s="1039" t="s">
        <v>28273</v>
      </c>
      <c r="S485" s="951"/>
    </row>
    <row r="486" spans="2:19" s="337" customFormat="1" hidden="1" x14ac:dyDescent="0.2">
      <c r="B486" s="1027"/>
      <c r="C486" s="334" t="s">
        <v>29087</v>
      </c>
      <c r="D486" s="320"/>
      <c r="E486" s="859" t="s">
        <v>29021</v>
      </c>
      <c r="F486" s="863">
        <v>1.25</v>
      </c>
      <c r="G486" s="863"/>
      <c r="H486" s="863">
        <v>0</v>
      </c>
      <c r="I486" s="863"/>
      <c r="J486" s="863">
        <v>0</v>
      </c>
      <c r="K486" s="1225"/>
      <c r="L486" s="823">
        <v>0.15</v>
      </c>
      <c r="M486" s="809">
        <v>0.1</v>
      </c>
      <c r="N486" s="830"/>
      <c r="O486" s="823">
        <f>F486+H486+J486</f>
        <v>1.25</v>
      </c>
      <c r="P486" s="232" t="s">
        <v>28268</v>
      </c>
      <c r="Q486" s="319">
        <f>(F486+H486+J486)*L486*M486</f>
        <v>1.8749999999999999E-2</v>
      </c>
      <c r="R486" s="1039" t="s">
        <v>28273</v>
      </c>
      <c r="S486" s="951"/>
    </row>
    <row r="487" spans="2:19" s="337" customFormat="1" hidden="1" x14ac:dyDescent="0.2">
      <c r="B487" s="1027"/>
      <c r="C487" s="334" t="s">
        <v>29088</v>
      </c>
      <c r="D487" s="320"/>
      <c r="E487" s="859" t="s">
        <v>29021</v>
      </c>
      <c r="F487" s="863">
        <v>1.25</v>
      </c>
      <c r="G487" s="863"/>
      <c r="H487" s="863">
        <v>0</v>
      </c>
      <c r="I487" s="863"/>
      <c r="J487" s="863">
        <v>0</v>
      </c>
      <c r="K487" s="1225"/>
      <c r="L487" s="823">
        <v>0.15</v>
      </c>
      <c r="M487" s="809">
        <v>0.1</v>
      </c>
      <c r="N487" s="830"/>
      <c r="O487" s="823">
        <f>F487+H487+J487</f>
        <v>1.25</v>
      </c>
      <c r="P487" s="232" t="s">
        <v>28268</v>
      </c>
      <c r="Q487" s="319">
        <f>(F487+H487+J487)*L487*M487</f>
        <v>1.8749999999999999E-2</v>
      </c>
      <c r="R487" s="1039" t="s">
        <v>28273</v>
      </c>
      <c r="S487" s="951"/>
    </row>
    <row r="488" spans="2:19" s="337" customFormat="1" hidden="1" x14ac:dyDescent="0.2">
      <c r="B488" s="1027"/>
      <c r="C488" s="334"/>
      <c r="D488" s="320"/>
      <c r="E488" s="859" t="s">
        <v>29022</v>
      </c>
      <c r="F488" s="863">
        <v>0.14000000000000001</v>
      </c>
      <c r="G488" s="863"/>
      <c r="H488" s="863">
        <v>0.14000000000000001</v>
      </c>
      <c r="I488" s="863"/>
      <c r="J488" s="863">
        <v>0</v>
      </c>
      <c r="K488" s="1225"/>
      <c r="L488" s="823">
        <v>0.15</v>
      </c>
      <c r="M488" s="809">
        <v>3.7</v>
      </c>
      <c r="N488" s="830"/>
      <c r="O488" s="823">
        <f>F488+H488+J488</f>
        <v>0.28000000000000003</v>
      </c>
      <c r="P488" s="232" t="s">
        <v>28268</v>
      </c>
      <c r="Q488" s="319">
        <f>F488*H488*M488</f>
        <v>7.2520000000000001E-2</v>
      </c>
      <c r="R488" s="1039" t="s">
        <v>28273</v>
      </c>
      <c r="S488" s="951"/>
    </row>
    <row r="489" spans="2:19" s="337" customFormat="1" hidden="1" x14ac:dyDescent="0.2">
      <c r="B489" s="1027"/>
      <c r="C489" s="334"/>
      <c r="D489" s="320"/>
      <c r="E489" s="888"/>
      <c r="F489" s="888"/>
      <c r="G489" s="888"/>
      <c r="H489" s="888"/>
      <c r="I489" s="888"/>
      <c r="J489" s="888"/>
      <c r="K489" s="1175"/>
      <c r="L489" s="895"/>
      <c r="M489" s="963"/>
      <c r="N489" s="963"/>
      <c r="O489" s="895"/>
      <c r="P489" s="895"/>
      <c r="Q489" s="963"/>
      <c r="R489" s="1151"/>
      <c r="S489" s="951"/>
    </row>
    <row r="490" spans="2:19" s="337" customFormat="1" hidden="1" x14ac:dyDescent="0.2">
      <c r="B490" s="1027"/>
      <c r="C490" s="157"/>
      <c r="D490" s="320"/>
      <c r="E490" s="859"/>
      <c r="F490" s="859"/>
      <c r="G490" s="859"/>
      <c r="H490" s="859"/>
      <c r="I490" s="859"/>
      <c r="J490" s="859"/>
      <c r="K490" s="1188"/>
      <c r="L490" s="232"/>
      <c r="M490" s="964"/>
      <c r="N490" s="830"/>
      <c r="O490" s="321">
        <f>SUM(O492:O500)</f>
        <v>13.8</v>
      </c>
      <c r="P490" s="1119" t="s">
        <v>28268</v>
      </c>
      <c r="Q490" s="319">
        <f>SUM(Q485:Q488)</f>
        <v>0.13927</v>
      </c>
      <c r="R490" s="1039" t="s">
        <v>28273</v>
      </c>
      <c r="S490" s="951"/>
    </row>
    <row r="491" spans="2:19" s="337" customFormat="1" ht="15" hidden="1" x14ac:dyDescent="0.2">
      <c r="B491" s="1027"/>
      <c r="C491" s="157"/>
      <c r="D491" s="1012"/>
      <c r="E491" s="864"/>
      <c r="F491" s="864"/>
      <c r="G491" s="864"/>
      <c r="H491" s="864"/>
      <c r="I491" s="864"/>
      <c r="J491" s="864"/>
      <c r="K491" s="1188"/>
      <c r="L491" s="336"/>
      <c r="M491" s="836"/>
      <c r="N491" s="836"/>
      <c r="O491" s="1739"/>
      <c r="P491" s="1739"/>
      <c r="Q491" s="836"/>
      <c r="R491" s="1152"/>
      <c r="S491" s="951"/>
    </row>
    <row r="492" spans="2:19" s="337" customFormat="1" hidden="1" x14ac:dyDescent="0.2">
      <c r="B492" s="1027"/>
      <c r="C492" s="157"/>
      <c r="D492" s="320"/>
      <c r="E492" s="859"/>
      <c r="F492" s="859"/>
      <c r="G492" s="859"/>
      <c r="H492" s="859"/>
      <c r="I492" s="859"/>
      <c r="J492" s="859"/>
      <c r="K492" s="1188"/>
      <c r="L492" s="232"/>
      <c r="M492" s="964"/>
      <c r="N492" s="830"/>
      <c r="O492" s="231"/>
      <c r="P492" s="321"/>
      <c r="Q492" s="345"/>
      <c r="R492" s="1139"/>
      <c r="S492" s="951"/>
    </row>
    <row r="493" spans="2:19" s="337" customFormat="1" ht="30" customHeight="1" x14ac:dyDescent="0.2">
      <c r="B493" s="1029" t="s">
        <v>28316</v>
      </c>
      <c r="C493" s="858" t="s">
        <v>15632</v>
      </c>
      <c r="D493" s="147" t="s">
        <v>28329</v>
      </c>
      <c r="E493" s="1738" t="s">
        <v>15633</v>
      </c>
      <c r="F493" s="1738"/>
      <c r="G493" s="1738"/>
      <c r="H493" s="1738"/>
      <c r="I493" s="1738"/>
      <c r="J493" s="1738"/>
      <c r="K493" s="1181" t="s">
        <v>205</v>
      </c>
      <c r="L493" s="368">
        <f>SUM(O495:O499)</f>
        <v>13.8</v>
      </c>
      <c r="M493" s="891">
        <v>0</v>
      </c>
      <c r="N493" s="891">
        <v>0</v>
      </c>
      <c r="O493" s="1680" t="s">
        <v>9024</v>
      </c>
      <c r="P493" s="1680"/>
      <c r="Q493" s="891">
        <f>O493*1.2</f>
        <v>62.9</v>
      </c>
      <c r="R493" s="1141">
        <f>Q493*L493</f>
        <v>868.02</v>
      </c>
      <c r="S493" s="951"/>
    </row>
    <row r="494" spans="2:19" s="337" customFormat="1" hidden="1" x14ac:dyDescent="0.2">
      <c r="B494" s="1040"/>
      <c r="C494" s="356"/>
      <c r="D494" s="356"/>
      <c r="E494" s="886"/>
      <c r="F494" s="886"/>
      <c r="G494" s="886"/>
      <c r="H494" s="886"/>
      <c r="I494" s="886"/>
      <c r="J494" s="886"/>
      <c r="K494" s="1175"/>
      <c r="L494" s="895"/>
      <c r="M494" s="963"/>
      <c r="N494" s="963"/>
      <c r="O494" s="895"/>
      <c r="P494" s="895"/>
      <c r="Q494" s="963"/>
      <c r="R494" s="1151"/>
      <c r="S494" s="951"/>
    </row>
    <row r="495" spans="2:19" s="337" customFormat="1" hidden="1" x14ac:dyDescent="0.2">
      <c r="B495" s="1040"/>
      <c r="C495" s="334"/>
      <c r="D495" s="320"/>
      <c r="E495" s="859" t="s">
        <v>29014</v>
      </c>
      <c r="F495" s="863">
        <v>0.6</v>
      </c>
      <c r="G495" s="810"/>
      <c r="H495" s="863">
        <v>0.6</v>
      </c>
      <c r="I495" s="810"/>
      <c r="J495" s="863">
        <v>0.6</v>
      </c>
      <c r="K495" s="1225"/>
      <c r="L495" s="823">
        <v>0.15</v>
      </c>
      <c r="M495" s="809">
        <v>0.1</v>
      </c>
      <c r="N495" s="830"/>
      <c r="O495" s="823">
        <f>F495+H495+J495</f>
        <v>1.8</v>
      </c>
      <c r="P495" s="232" t="s">
        <v>28268</v>
      </c>
      <c r="Q495" s="319">
        <f>(F495+H495+J495)*L495*M495</f>
        <v>2.7E-2</v>
      </c>
      <c r="R495" s="1039" t="s">
        <v>28273</v>
      </c>
      <c r="S495" s="951"/>
    </row>
    <row r="496" spans="2:19" s="337" customFormat="1" hidden="1" x14ac:dyDescent="0.2">
      <c r="B496" s="1040"/>
      <c r="C496" s="334"/>
      <c r="D496" s="320"/>
      <c r="E496" s="859" t="s">
        <v>29014</v>
      </c>
      <c r="F496" s="863">
        <v>0.6</v>
      </c>
      <c r="G496" s="810"/>
      <c r="H496" s="863">
        <v>0.6</v>
      </c>
      <c r="I496" s="810"/>
      <c r="J496" s="863">
        <v>0.6</v>
      </c>
      <c r="K496" s="1225"/>
      <c r="L496" s="823">
        <v>0.15</v>
      </c>
      <c r="M496" s="809">
        <v>0.1</v>
      </c>
      <c r="N496" s="830"/>
      <c r="O496" s="823">
        <f>F496+H496+J496</f>
        <v>1.8</v>
      </c>
      <c r="P496" s="232" t="s">
        <v>28268</v>
      </c>
      <c r="Q496" s="319">
        <f>(F496+H496+J496)*L496*M496</f>
        <v>2.7E-2</v>
      </c>
      <c r="R496" s="1039" t="s">
        <v>28273</v>
      </c>
      <c r="S496" s="951"/>
    </row>
    <row r="497" spans="2:19" s="337" customFormat="1" hidden="1" x14ac:dyDescent="0.2">
      <c r="B497" s="1040"/>
      <c r="C497" s="334" t="s">
        <v>29086</v>
      </c>
      <c r="D497" s="320"/>
      <c r="E497" s="859" t="s">
        <v>29017</v>
      </c>
      <c r="F497" s="863">
        <v>1.2</v>
      </c>
      <c r="G497" s="863"/>
      <c r="H497" s="863">
        <v>1.2</v>
      </c>
      <c r="I497" s="863"/>
      <c r="J497" s="863">
        <v>0.6</v>
      </c>
      <c r="K497" s="1225"/>
      <c r="L497" s="823">
        <v>0.15</v>
      </c>
      <c r="M497" s="809">
        <v>0.1</v>
      </c>
      <c r="N497" s="830"/>
      <c r="O497" s="823">
        <f>F497+H497+J497</f>
        <v>3</v>
      </c>
      <c r="P497" s="232" t="s">
        <v>28268</v>
      </c>
      <c r="Q497" s="319">
        <f>(F497+H497+J497)*L497*M497</f>
        <v>4.4999999999999998E-2</v>
      </c>
      <c r="R497" s="1039" t="s">
        <v>28273</v>
      </c>
      <c r="S497" s="951"/>
    </row>
    <row r="498" spans="2:19" s="337" customFormat="1" hidden="1" x14ac:dyDescent="0.2">
      <c r="B498" s="1040"/>
      <c r="C498" s="334"/>
      <c r="D498" s="320"/>
      <c r="E498" s="859" t="s">
        <v>29018</v>
      </c>
      <c r="F498" s="863">
        <v>1.5</v>
      </c>
      <c r="G498" s="863"/>
      <c r="H498" s="863">
        <v>1.5</v>
      </c>
      <c r="I498" s="863"/>
      <c r="J498" s="863">
        <v>0.6</v>
      </c>
      <c r="K498" s="1225"/>
      <c r="L498" s="823">
        <v>0.15</v>
      </c>
      <c r="M498" s="809">
        <v>0.1</v>
      </c>
      <c r="N498" s="830"/>
      <c r="O498" s="823">
        <f>F498+H498+J498</f>
        <v>3.6</v>
      </c>
      <c r="P498" s="232" t="s">
        <v>28268</v>
      </c>
      <c r="Q498" s="319">
        <f>(F498+H498+J498)*L498*M498</f>
        <v>5.3999999999999999E-2</v>
      </c>
      <c r="R498" s="1039" t="s">
        <v>28273</v>
      </c>
      <c r="S498" s="951"/>
    </row>
    <row r="499" spans="2:19" s="337" customFormat="1" hidden="1" x14ac:dyDescent="0.2">
      <c r="B499" s="1040"/>
      <c r="C499" s="334"/>
      <c r="D499" s="320"/>
      <c r="E499" s="859" t="s">
        <v>29019</v>
      </c>
      <c r="F499" s="863">
        <v>1.5</v>
      </c>
      <c r="G499" s="863"/>
      <c r="H499" s="863">
        <v>1.5</v>
      </c>
      <c r="I499" s="863"/>
      <c r="J499" s="863">
        <v>0.6</v>
      </c>
      <c r="K499" s="1225"/>
      <c r="L499" s="823">
        <v>0.15</v>
      </c>
      <c r="M499" s="809">
        <v>0.1</v>
      </c>
      <c r="N499" s="830"/>
      <c r="O499" s="823">
        <f>F499+H499+J499</f>
        <v>3.6</v>
      </c>
      <c r="P499" s="232" t="s">
        <v>28268</v>
      </c>
      <c r="Q499" s="319">
        <f>(F499+H499+J499)*L499*M499</f>
        <v>5.3999999999999999E-2</v>
      </c>
      <c r="R499" s="1039" t="s">
        <v>28273</v>
      </c>
      <c r="S499" s="951"/>
    </row>
    <row r="500" spans="2:19" s="337" customFormat="1" hidden="1" x14ac:dyDescent="0.2">
      <c r="B500" s="1040"/>
      <c r="C500" s="334"/>
      <c r="D500" s="320"/>
      <c r="E500" s="859"/>
      <c r="F500" s="863"/>
      <c r="G500" s="863"/>
      <c r="H500" s="863"/>
      <c r="I500" s="863"/>
      <c r="J500" s="863"/>
      <c r="K500" s="1225"/>
      <c r="L500" s="823"/>
      <c r="M500" s="809"/>
      <c r="N500" s="830"/>
      <c r="O500" s="823"/>
      <c r="P500" s="232"/>
      <c r="Q500" s="319"/>
      <c r="R500" s="1039"/>
      <c r="S500" s="951"/>
    </row>
    <row r="501" spans="2:19" s="337" customFormat="1" ht="30" customHeight="1" x14ac:dyDescent="0.2">
      <c r="B501" s="1029" t="s">
        <v>28856</v>
      </c>
      <c r="C501" s="858" t="s">
        <v>15638</v>
      </c>
      <c r="D501" s="147" t="s">
        <v>28329</v>
      </c>
      <c r="E501" s="1738" t="s">
        <v>15639</v>
      </c>
      <c r="F501" s="1738"/>
      <c r="G501" s="1738"/>
      <c r="H501" s="1738"/>
      <c r="I501" s="1738"/>
      <c r="J501" s="1738"/>
      <c r="K501" s="1181" t="s">
        <v>205</v>
      </c>
      <c r="L501" s="368">
        <f>O509</f>
        <v>4.4000000000000004</v>
      </c>
      <c r="M501" s="891">
        <v>0</v>
      </c>
      <c r="N501" s="891">
        <v>0</v>
      </c>
      <c r="O501" s="1798" t="s">
        <v>29082</v>
      </c>
      <c r="P501" s="1798"/>
      <c r="Q501" s="891">
        <f>O501*1.2</f>
        <v>46.84</v>
      </c>
      <c r="R501" s="1141">
        <f>Q501*L501</f>
        <v>206.1</v>
      </c>
      <c r="S501" s="951"/>
    </row>
    <row r="502" spans="2:19" s="337" customFormat="1" hidden="1" x14ac:dyDescent="0.2">
      <c r="B502" s="1027"/>
      <c r="C502" s="854"/>
      <c r="D502" s="39"/>
      <c r="E502" s="965"/>
      <c r="F502" s="965"/>
      <c r="G502" s="965"/>
      <c r="H502" s="965"/>
      <c r="I502" s="965"/>
      <c r="J502" s="965"/>
      <c r="K502" s="1179"/>
      <c r="L502" s="308"/>
      <c r="M502" s="829"/>
      <c r="N502" s="829"/>
      <c r="O502" s="1120"/>
      <c r="P502" s="1120"/>
      <c r="Q502" s="829"/>
      <c r="R502" s="1139"/>
      <c r="S502" s="951"/>
    </row>
    <row r="503" spans="2:19" s="337" customFormat="1" ht="51" hidden="1" x14ac:dyDescent="0.2">
      <c r="B503" s="1027"/>
      <c r="C503" s="911"/>
      <c r="D503" s="1012"/>
      <c r="E503" s="859" t="s">
        <v>29023</v>
      </c>
      <c r="F503" s="859" t="s">
        <v>28362</v>
      </c>
      <c r="G503" s="859"/>
      <c r="H503" s="859" t="s">
        <v>28275</v>
      </c>
      <c r="I503" s="859"/>
      <c r="J503" s="859" t="s">
        <v>28275</v>
      </c>
      <c r="K503" s="1188"/>
      <c r="L503" s="336" t="s">
        <v>28271</v>
      </c>
      <c r="M503" s="836" t="s">
        <v>28274</v>
      </c>
      <c r="N503" s="836"/>
      <c r="O503" s="1739" t="s">
        <v>28275</v>
      </c>
      <c r="P503" s="1739"/>
      <c r="Q503" s="836" t="s">
        <v>28281</v>
      </c>
      <c r="R503" s="1152"/>
      <c r="S503" s="951"/>
    </row>
    <row r="504" spans="2:19" s="337" customFormat="1" ht="51" hidden="1" x14ac:dyDescent="0.2">
      <c r="B504" s="1027"/>
      <c r="C504" s="911"/>
      <c r="D504" s="966"/>
      <c r="E504" s="859"/>
      <c r="F504" s="859" t="s">
        <v>29015</v>
      </c>
      <c r="G504" s="859"/>
      <c r="H504" s="859" t="s">
        <v>29084</v>
      </c>
      <c r="I504" s="859"/>
      <c r="J504" s="859" t="s">
        <v>28593</v>
      </c>
      <c r="K504" s="1188"/>
      <c r="L504" s="336"/>
      <c r="M504" s="836"/>
      <c r="N504" s="814"/>
      <c r="O504" s="833"/>
      <c r="P504" s="232"/>
      <c r="Q504" s="814"/>
      <c r="R504" s="1153"/>
      <c r="S504" s="951"/>
    </row>
    <row r="505" spans="2:19" s="337" customFormat="1" hidden="1" x14ac:dyDescent="0.2">
      <c r="B505" s="1027"/>
      <c r="C505" s="334"/>
      <c r="D505" s="320"/>
      <c r="E505" s="859" t="s">
        <v>28658</v>
      </c>
      <c r="F505" s="863">
        <v>2</v>
      </c>
      <c r="G505" s="863"/>
      <c r="H505" s="863">
        <v>0</v>
      </c>
      <c r="I505" s="863"/>
      <c r="J505" s="863">
        <v>0.6</v>
      </c>
      <c r="K505" s="1226"/>
      <c r="L505" s="823">
        <v>0.15</v>
      </c>
      <c r="M505" s="809">
        <v>0.1</v>
      </c>
      <c r="N505" s="319"/>
      <c r="O505" s="823">
        <v>0</v>
      </c>
      <c r="P505" s="232" t="s">
        <v>28268</v>
      </c>
      <c r="Q505" s="319">
        <v>0</v>
      </c>
      <c r="R505" s="1154" t="s">
        <v>28273</v>
      </c>
      <c r="S505" s="951"/>
    </row>
    <row r="506" spans="2:19" s="337" customFormat="1" hidden="1" x14ac:dyDescent="0.2">
      <c r="B506" s="1027"/>
      <c r="C506" s="334" t="s">
        <v>29085</v>
      </c>
      <c r="D506" s="320"/>
      <c r="E506" s="859" t="s">
        <v>28741</v>
      </c>
      <c r="F506" s="863">
        <v>0.9</v>
      </c>
      <c r="G506" s="810"/>
      <c r="H506" s="863">
        <v>0</v>
      </c>
      <c r="I506" s="810"/>
      <c r="J506" s="863">
        <v>0.6</v>
      </c>
      <c r="K506" s="1225"/>
      <c r="L506" s="823">
        <v>0.15</v>
      </c>
      <c r="M506" s="809">
        <v>0.1</v>
      </c>
      <c r="N506" s="830"/>
      <c r="O506" s="823">
        <f t="shared" ref="O506:O508" si="19">F506+H506+J506</f>
        <v>1.5</v>
      </c>
      <c r="P506" s="232" t="s">
        <v>28268</v>
      </c>
      <c r="Q506" s="319">
        <f>(F506+H506+J506)*L506*M506</f>
        <v>2.2499999999999999E-2</v>
      </c>
      <c r="R506" s="1039" t="s">
        <v>28273</v>
      </c>
      <c r="S506" s="951"/>
    </row>
    <row r="507" spans="2:19" s="337" customFormat="1" hidden="1" x14ac:dyDescent="0.2">
      <c r="B507" s="1027"/>
      <c r="C507" s="334"/>
      <c r="D507" s="320"/>
      <c r="E507" s="859" t="s">
        <v>28741</v>
      </c>
      <c r="F507" s="863">
        <v>0.9</v>
      </c>
      <c r="G507" s="810"/>
      <c r="H507" s="863">
        <v>0</v>
      </c>
      <c r="I507" s="810"/>
      <c r="J507" s="863">
        <v>0.6</v>
      </c>
      <c r="K507" s="1225"/>
      <c r="L507" s="823">
        <v>0.15</v>
      </c>
      <c r="M507" s="809">
        <v>0.1</v>
      </c>
      <c r="N507" s="830"/>
      <c r="O507" s="823">
        <f t="shared" si="19"/>
        <v>1.5</v>
      </c>
      <c r="P507" s="232" t="s">
        <v>28268</v>
      </c>
      <c r="Q507" s="319">
        <f>(F507+H507+J507)*L507*M507</f>
        <v>2.2499999999999999E-2</v>
      </c>
      <c r="R507" s="1039" t="s">
        <v>28273</v>
      </c>
      <c r="S507" s="951"/>
    </row>
    <row r="508" spans="2:19" s="337" customFormat="1" hidden="1" x14ac:dyDescent="0.2">
      <c r="B508" s="1027"/>
      <c r="C508" s="334"/>
      <c r="D508" s="320"/>
      <c r="E508" s="859" t="s">
        <v>29016</v>
      </c>
      <c r="F508" s="863">
        <v>0.8</v>
      </c>
      <c r="G508" s="863"/>
      <c r="H508" s="863">
        <v>0</v>
      </c>
      <c r="I508" s="810"/>
      <c r="J508" s="863">
        <v>0.6</v>
      </c>
      <c r="K508" s="1225"/>
      <c r="L508" s="823">
        <v>0.15</v>
      </c>
      <c r="M508" s="809">
        <v>0.1</v>
      </c>
      <c r="N508" s="830"/>
      <c r="O508" s="823">
        <f t="shared" si="19"/>
        <v>1.4</v>
      </c>
      <c r="P508" s="232" t="s">
        <v>28268</v>
      </c>
      <c r="Q508" s="319">
        <f>(F508+H508+J508)*L508*M508</f>
        <v>2.1000000000000001E-2</v>
      </c>
      <c r="R508" s="1039" t="s">
        <v>28273</v>
      </c>
      <c r="S508" s="951"/>
    </row>
    <row r="509" spans="2:19" s="337" customFormat="1" hidden="1" x14ac:dyDescent="0.2">
      <c r="B509" s="1027"/>
      <c r="C509" s="334"/>
      <c r="D509" s="911"/>
      <c r="E509" s="859"/>
      <c r="F509" s="859"/>
      <c r="G509" s="859"/>
      <c r="H509" s="859"/>
      <c r="I509" s="859"/>
      <c r="J509" s="859"/>
      <c r="K509" s="700"/>
      <c r="L509" s="231"/>
      <c r="M509" s="830"/>
      <c r="N509" s="830"/>
      <c r="O509" s="823">
        <f>SUM(O505:O508)</f>
        <v>4.4000000000000004</v>
      </c>
      <c r="P509" s="232" t="s">
        <v>28268</v>
      </c>
      <c r="Q509" s="830"/>
      <c r="R509" s="1155"/>
      <c r="S509" s="951"/>
    </row>
    <row r="510" spans="2:19" s="337" customFormat="1" hidden="1" x14ac:dyDescent="0.2">
      <c r="B510" s="1027"/>
      <c r="C510" s="334"/>
      <c r="D510" s="911"/>
      <c r="E510" s="859"/>
      <c r="F510" s="859"/>
      <c r="G510" s="859"/>
      <c r="H510" s="859"/>
      <c r="I510" s="859"/>
      <c r="J510" s="859"/>
      <c r="K510" s="700"/>
      <c r="L510" s="231"/>
      <c r="M510" s="830"/>
      <c r="N510" s="830"/>
      <c r="O510" s="321"/>
      <c r="P510" s="321"/>
      <c r="Q510" s="830"/>
      <c r="R510" s="1155"/>
      <c r="S510" s="951"/>
    </row>
    <row r="511" spans="2:19" s="337" customFormat="1" hidden="1" x14ac:dyDescent="0.2">
      <c r="B511" s="1027"/>
      <c r="C511" s="334"/>
      <c r="D511" s="911"/>
      <c r="E511" s="859"/>
      <c r="F511" s="859"/>
      <c r="G511" s="859"/>
      <c r="H511" s="859"/>
      <c r="I511" s="859"/>
      <c r="J511" s="859"/>
      <c r="K511" s="700"/>
      <c r="L511" s="231"/>
      <c r="M511" s="830"/>
      <c r="N511" s="830"/>
      <c r="O511" s="321"/>
      <c r="P511" s="321"/>
      <c r="Q511" s="830"/>
      <c r="R511" s="1155"/>
      <c r="S511" s="951"/>
    </row>
    <row r="512" spans="2:19" s="337" customFormat="1" ht="30" customHeight="1" x14ac:dyDescent="0.2">
      <c r="B512" s="1029" t="s">
        <v>28910</v>
      </c>
      <c r="C512" s="858" t="s">
        <v>15641</v>
      </c>
      <c r="D512" s="147" t="s">
        <v>28329</v>
      </c>
      <c r="E512" s="1738" t="s">
        <v>15642</v>
      </c>
      <c r="F512" s="1738"/>
      <c r="G512" s="1738"/>
      <c r="H512" s="1738"/>
      <c r="I512" s="1738"/>
      <c r="J512" s="1738"/>
      <c r="K512" s="1181" t="s">
        <v>205</v>
      </c>
      <c r="L512" s="368">
        <f>O516</f>
        <v>2.6</v>
      </c>
      <c r="M512" s="891">
        <v>0</v>
      </c>
      <c r="N512" s="891">
        <v>0</v>
      </c>
      <c r="O512" s="1798" t="s">
        <v>29083</v>
      </c>
      <c r="P512" s="1798"/>
      <c r="Q512" s="891">
        <f>O512*1.2</f>
        <v>78.959999999999994</v>
      </c>
      <c r="R512" s="1141">
        <f>Q512*L512</f>
        <v>205.3</v>
      </c>
      <c r="S512" s="951"/>
    </row>
    <row r="513" spans="2:19" s="337" customFormat="1" hidden="1" x14ac:dyDescent="0.2">
      <c r="B513" s="1026"/>
      <c r="C513" s="159"/>
      <c r="D513" s="931"/>
      <c r="E513" s="865"/>
      <c r="F513" s="865"/>
      <c r="G513" s="865"/>
      <c r="H513" s="865"/>
      <c r="I513" s="865"/>
      <c r="J513" s="865"/>
      <c r="K513" s="1227"/>
      <c r="L513" s="967"/>
      <c r="M513" s="968"/>
      <c r="N513" s="892"/>
      <c r="O513" s="224"/>
      <c r="P513" s="1121"/>
      <c r="Q513" s="838"/>
      <c r="R513" s="1138"/>
      <c r="S513" s="951"/>
    </row>
    <row r="514" spans="2:19" s="337" customFormat="1" ht="51" hidden="1" x14ac:dyDescent="0.2">
      <c r="B514" s="1027"/>
      <c r="C514" s="854"/>
      <c r="D514" s="39"/>
      <c r="E514" s="859" t="s">
        <v>29023</v>
      </c>
      <c r="F514" s="859" t="s">
        <v>28362</v>
      </c>
      <c r="G514" s="859"/>
      <c r="H514" s="859" t="s">
        <v>28275</v>
      </c>
      <c r="I514" s="859"/>
      <c r="J514" s="859" t="s">
        <v>28275</v>
      </c>
      <c r="K514" s="1188"/>
      <c r="L514" s="336" t="s">
        <v>28271</v>
      </c>
      <c r="M514" s="836" t="s">
        <v>28274</v>
      </c>
      <c r="N514" s="836"/>
      <c r="O514" s="1739" t="s">
        <v>28275</v>
      </c>
      <c r="P514" s="1739"/>
      <c r="Q514" s="836" t="s">
        <v>28281</v>
      </c>
      <c r="R514" s="1152"/>
      <c r="S514" s="951"/>
    </row>
    <row r="515" spans="2:19" s="337" customFormat="1" ht="51" hidden="1" x14ac:dyDescent="0.2">
      <c r="B515" s="1027"/>
      <c r="C515" s="854"/>
      <c r="D515" s="39"/>
      <c r="E515" s="859"/>
      <c r="F515" s="859" t="s">
        <v>29015</v>
      </c>
      <c r="G515" s="859"/>
      <c r="H515" s="859" t="s">
        <v>29084</v>
      </c>
      <c r="I515" s="859"/>
      <c r="J515" s="859" t="s">
        <v>28593</v>
      </c>
      <c r="K515" s="1188"/>
      <c r="L515" s="336"/>
      <c r="M515" s="836"/>
      <c r="N515" s="814"/>
      <c r="O515" s="833"/>
      <c r="P515" s="895"/>
      <c r="Q515" s="814"/>
      <c r="R515" s="1153"/>
      <c r="S515" s="951"/>
    </row>
    <row r="516" spans="2:19" s="337" customFormat="1" hidden="1" x14ac:dyDescent="0.2">
      <c r="B516" s="1027"/>
      <c r="C516" s="854"/>
      <c r="D516" s="39"/>
      <c r="E516" s="859" t="s">
        <v>28658</v>
      </c>
      <c r="F516" s="863">
        <v>2</v>
      </c>
      <c r="G516" s="863"/>
      <c r="H516" s="863">
        <v>0</v>
      </c>
      <c r="I516" s="863"/>
      <c r="J516" s="863">
        <v>0.6</v>
      </c>
      <c r="K516" s="1226"/>
      <c r="L516" s="823">
        <v>0.15</v>
      </c>
      <c r="M516" s="809">
        <v>0.1</v>
      </c>
      <c r="N516" s="319"/>
      <c r="O516" s="823">
        <f>F516+H516+J516</f>
        <v>2.6</v>
      </c>
      <c r="P516" s="232" t="s">
        <v>28268</v>
      </c>
      <c r="Q516" s="319">
        <f>(F516+H516+J516)*L516*M516</f>
        <v>3.9E-2</v>
      </c>
      <c r="R516" s="1154" t="s">
        <v>28273</v>
      </c>
      <c r="S516" s="951"/>
    </row>
    <row r="517" spans="2:19" s="337" customFormat="1" hidden="1" x14ac:dyDescent="0.2">
      <c r="B517" s="1027"/>
      <c r="C517" s="157"/>
      <c r="D517" s="320"/>
      <c r="E517" s="859"/>
      <c r="F517" s="859"/>
      <c r="G517" s="859"/>
      <c r="H517" s="859"/>
      <c r="I517" s="859"/>
      <c r="J517" s="859"/>
      <c r="K517" s="1188"/>
      <c r="L517" s="232"/>
      <c r="M517" s="964"/>
      <c r="N517" s="830"/>
      <c r="O517" s="231"/>
      <c r="P517" s="321"/>
      <c r="Q517" s="345"/>
      <c r="R517" s="1139"/>
      <c r="S517" s="951"/>
    </row>
    <row r="518" spans="2:19" s="337" customFormat="1" hidden="1" x14ac:dyDescent="0.2">
      <c r="B518" s="1027"/>
      <c r="C518" s="157"/>
      <c r="D518" s="320"/>
      <c r="E518" s="859"/>
      <c r="F518" s="859"/>
      <c r="G518" s="859"/>
      <c r="H518" s="859"/>
      <c r="I518" s="859"/>
      <c r="J518" s="859"/>
      <c r="K518" s="1188"/>
      <c r="L518" s="232"/>
      <c r="M518" s="964"/>
      <c r="N518" s="830"/>
      <c r="O518" s="231"/>
      <c r="P518" s="321"/>
      <c r="Q518" s="345"/>
      <c r="R518" s="1139"/>
      <c r="S518" s="951"/>
    </row>
    <row r="519" spans="2:19" s="337" customFormat="1" hidden="1" x14ac:dyDescent="0.2">
      <c r="B519" s="1027"/>
      <c r="C519" s="157"/>
      <c r="D519" s="320"/>
      <c r="E519" s="859"/>
      <c r="F519" s="859"/>
      <c r="G519" s="859"/>
      <c r="H519" s="859"/>
      <c r="I519" s="859"/>
      <c r="J519" s="859"/>
      <c r="K519" s="1188"/>
      <c r="L519" s="232"/>
      <c r="M519" s="964"/>
      <c r="N519" s="830"/>
      <c r="O519" s="231"/>
      <c r="P519" s="321"/>
      <c r="Q519" s="345"/>
      <c r="R519" s="1139"/>
      <c r="S519" s="951"/>
    </row>
    <row r="520" spans="2:19" s="337" customFormat="1" hidden="1" x14ac:dyDescent="0.2">
      <c r="B520" s="1027"/>
      <c r="C520" s="157"/>
      <c r="D520" s="320"/>
      <c r="E520" s="859"/>
      <c r="F520" s="859"/>
      <c r="G520" s="859"/>
      <c r="H520" s="859"/>
      <c r="I520" s="859"/>
      <c r="J520" s="859"/>
      <c r="K520" s="1188"/>
      <c r="L520" s="232"/>
      <c r="M520" s="964"/>
      <c r="N520" s="830"/>
      <c r="O520" s="231"/>
      <c r="P520" s="321"/>
      <c r="Q520" s="345"/>
      <c r="R520" s="1139"/>
      <c r="S520" s="951"/>
    </row>
    <row r="521" spans="2:19" s="337" customFormat="1" hidden="1" x14ac:dyDescent="0.2">
      <c r="B521" s="1027"/>
      <c r="C521" s="157"/>
      <c r="D521" s="320"/>
      <c r="E521" s="859"/>
      <c r="F521" s="859"/>
      <c r="G521" s="859"/>
      <c r="H521" s="859"/>
      <c r="I521" s="859"/>
      <c r="J521" s="859"/>
      <c r="K521" s="1188"/>
      <c r="L521" s="232"/>
      <c r="M521" s="964"/>
      <c r="N521" s="830"/>
      <c r="O521" s="231"/>
      <c r="P521" s="321"/>
      <c r="Q521" s="345"/>
      <c r="R521" s="1139"/>
      <c r="S521" s="951"/>
    </row>
    <row r="522" spans="2:19" s="337" customFormat="1" hidden="1" x14ac:dyDescent="0.2">
      <c r="B522" s="1027"/>
      <c r="C522" s="157"/>
      <c r="D522" s="320"/>
      <c r="E522" s="859"/>
      <c r="F522" s="859"/>
      <c r="G522" s="859"/>
      <c r="H522" s="859"/>
      <c r="I522" s="859"/>
      <c r="J522" s="859"/>
      <c r="K522" s="1188"/>
      <c r="L522" s="232"/>
      <c r="M522" s="964"/>
      <c r="N522" s="830"/>
      <c r="O522" s="231"/>
      <c r="P522" s="321"/>
      <c r="Q522" s="345"/>
      <c r="R522" s="1139"/>
      <c r="S522" s="951"/>
    </row>
    <row r="523" spans="2:19" s="337" customFormat="1" hidden="1" x14ac:dyDescent="0.2">
      <c r="B523" s="1027"/>
      <c r="C523" s="157"/>
      <c r="D523" s="320"/>
      <c r="E523" s="859"/>
      <c r="F523" s="859"/>
      <c r="G523" s="859"/>
      <c r="H523" s="859"/>
      <c r="I523" s="859"/>
      <c r="J523" s="859"/>
      <c r="K523" s="1188"/>
      <c r="L523" s="232"/>
      <c r="M523" s="964"/>
      <c r="N523" s="830"/>
      <c r="O523" s="231"/>
      <c r="P523" s="321"/>
      <c r="Q523" s="345"/>
      <c r="R523" s="1139"/>
      <c r="S523" s="951"/>
    </row>
    <row r="524" spans="2:19" s="337" customFormat="1" hidden="1" x14ac:dyDescent="0.2">
      <c r="B524" s="1027"/>
      <c r="C524" s="157"/>
      <c r="D524" s="911"/>
      <c r="E524" s="810"/>
      <c r="F524" s="810"/>
      <c r="G524" s="810"/>
      <c r="H524" s="807"/>
      <c r="I524" s="807"/>
      <c r="J524" s="807"/>
      <c r="K524" s="700"/>
      <c r="L524" s="231"/>
      <c r="M524" s="830"/>
      <c r="N524" s="830"/>
      <c r="O524" s="231"/>
      <c r="P524" s="231"/>
      <c r="Q524" s="830"/>
      <c r="R524" s="1139"/>
      <c r="S524" s="951"/>
    </row>
    <row r="525" spans="2:19" s="337" customFormat="1" ht="28.5" customHeight="1" x14ac:dyDescent="0.2">
      <c r="B525" s="1029" t="s">
        <v>29092</v>
      </c>
      <c r="C525" s="30">
        <v>96359</v>
      </c>
      <c r="D525" s="147" t="s">
        <v>28329</v>
      </c>
      <c r="E525" s="1738" t="s">
        <v>29062</v>
      </c>
      <c r="F525" s="1738"/>
      <c r="G525" s="1738"/>
      <c r="H525" s="1738"/>
      <c r="I525" s="1738"/>
      <c r="J525" s="1738"/>
      <c r="K525" s="1195" t="s">
        <v>28267</v>
      </c>
      <c r="L525" s="368">
        <f>H533</f>
        <v>49.3</v>
      </c>
      <c r="M525" s="891">
        <v>0</v>
      </c>
      <c r="N525" s="891">
        <v>0</v>
      </c>
      <c r="O525" s="1680">
        <v>88.33</v>
      </c>
      <c r="P525" s="1680"/>
      <c r="Q525" s="891">
        <f>O525*1.2</f>
        <v>106</v>
      </c>
      <c r="R525" s="1141">
        <f>Q525*L525</f>
        <v>5225.8</v>
      </c>
      <c r="S525" s="951"/>
    </row>
    <row r="526" spans="2:19" s="337" customFormat="1" ht="20.100000000000001" hidden="1" customHeight="1" x14ac:dyDescent="0.2">
      <c r="B526" s="1026"/>
      <c r="C526" s="222"/>
      <c r="D526" s="223"/>
      <c r="E526" s="876"/>
      <c r="F526" s="876"/>
      <c r="G526" s="876"/>
      <c r="H526" s="876"/>
      <c r="I526" s="876"/>
      <c r="J526" s="876"/>
      <c r="K526" s="1190"/>
      <c r="L526" s="224"/>
      <c r="M526" s="892"/>
      <c r="N526" s="1082"/>
      <c r="O526" s="380"/>
      <c r="P526" s="380"/>
      <c r="Q526" s="1082"/>
      <c r="R526" s="1138"/>
      <c r="S526" s="951"/>
    </row>
    <row r="527" spans="2:19" s="337" customFormat="1" ht="20.100000000000001" hidden="1" customHeight="1" x14ac:dyDescent="0.2">
      <c r="B527" s="1027"/>
      <c r="C527" s="911"/>
      <c r="D527" s="835"/>
      <c r="E527" s="807"/>
      <c r="F527" s="916" t="s">
        <v>28362</v>
      </c>
      <c r="G527" s="916" t="s">
        <v>28274</v>
      </c>
      <c r="H527" s="916" t="s">
        <v>28322</v>
      </c>
      <c r="I527" s="807"/>
      <c r="J527" s="807"/>
      <c r="K527" s="700"/>
      <c r="L527" s="231"/>
      <c r="M527" s="830"/>
      <c r="N527" s="829"/>
      <c r="O527" s="308"/>
      <c r="P527" s="308"/>
      <c r="Q527" s="829"/>
      <c r="R527" s="1139"/>
      <c r="S527" s="951"/>
    </row>
    <row r="528" spans="2:19" s="337" customFormat="1" ht="20.100000000000001" hidden="1" customHeight="1" x14ac:dyDescent="0.2">
      <c r="B528" s="1027"/>
      <c r="C528" s="911"/>
      <c r="D528" s="835"/>
      <c r="E528" s="808" t="s">
        <v>28830</v>
      </c>
      <c r="F528" s="808">
        <v>2.6</v>
      </c>
      <c r="G528" s="808">
        <v>2.9</v>
      </c>
      <c r="H528" s="808">
        <f>F528*G528</f>
        <v>7.54</v>
      </c>
      <c r="I528" s="807" t="s">
        <v>28267</v>
      </c>
      <c r="J528" s="807"/>
      <c r="K528" s="700"/>
      <c r="L528" s="231"/>
      <c r="M528" s="830"/>
      <c r="N528" s="829"/>
      <c r="O528" s="308"/>
      <c r="P528" s="308"/>
      <c r="Q528" s="829"/>
      <c r="R528" s="1139"/>
      <c r="S528" s="951"/>
    </row>
    <row r="529" spans="2:22" s="337" customFormat="1" ht="20.100000000000001" hidden="1" customHeight="1" x14ac:dyDescent="0.2">
      <c r="B529" s="1027"/>
      <c r="C529" s="911"/>
      <c r="D529" s="835"/>
      <c r="E529" s="808" t="s">
        <v>28826</v>
      </c>
      <c r="F529" s="808">
        <v>7.3</v>
      </c>
      <c r="G529" s="808">
        <v>2.9</v>
      </c>
      <c r="H529" s="808">
        <f>F529*G529</f>
        <v>21.17</v>
      </c>
      <c r="I529" s="807" t="s">
        <v>28267</v>
      </c>
      <c r="J529" s="807"/>
      <c r="K529" s="700"/>
      <c r="L529" s="231"/>
      <c r="M529" s="830"/>
      <c r="N529" s="829"/>
      <c r="O529" s="308"/>
      <c r="P529" s="308"/>
      <c r="Q529" s="829"/>
      <c r="R529" s="1139"/>
      <c r="S529" s="951"/>
    </row>
    <row r="530" spans="2:22" s="337" customFormat="1" ht="20.100000000000001" hidden="1" customHeight="1" x14ac:dyDescent="0.2">
      <c r="B530" s="1027"/>
      <c r="C530" s="911"/>
      <c r="D530" s="835"/>
      <c r="E530" s="808" t="s">
        <v>28822</v>
      </c>
      <c r="F530" s="808">
        <v>3.6</v>
      </c>
      <c r="G530" s="808">
        <v>2.9</v>
      </c>
      <c r="H530" s="808">
        <f>F530*G530</f>
        <v>10.44</v>
      </c>
      <c r="I530" s="807" t="s">
        <v>28267</v>
      </c>
      <c r="J530" s="807"/>
      <c r="K530" s="700"/>
      <c r="L530" s="231"/>
      <c r="M530" s="830"/>
      <c r="N530" s="829"/>
      <c r="O530" s="308"/>
      <c r="P530" s="308"/>
      <c r="Q530" s="829"/>
      <c r="R530" s="1139"/>
      <c r="S530" s="951"/>
    </row>
    <row r="531" spans="2:22" s="337" customFormat="1" ht="20.100000000000001" hidden="1" customHeight="1" x14ac:dyDescent="0.2">
      <c r="B531" s="1027"/>
      <c r="C531" s="911"/>
      <c r="D531" s="835"/>
      <c r="E531" s="808" t="s">
        <v>28823</v>
      </c>
      <c r="F531" s="808">
        <v>3.5</v>
      </c>
      <c r="G531" s="808">
        <v>2.9</v>
      </c>
      <c r="H531" s="808">
        <f>F531*G531</f>
        <v>10.15</v>
      </c>
      <c r="I531" s="807" t="s">
        <v>28267</v>
      </c>
      <c r="J531" s="807"/>
      <c r="K531" s="700"/>
      <c r="L531" s="231"/>
      <c r="M531" s="830"/>
      <c r="N531" s="829"/>
      <c r="O531" s="308"/>
      <c r="P531" s="308"/>
      <c r="Q531" s="829"/>
      <c r="R531" s="1139"/>
      <c r="S531" s="951"/>
    </row>
    <row r="532" spans="2:22" s="337" customFormat="1" ht="20.100000000000001" hidden="1" customHeight="1" x14ac:dyDescent="0.2">
      <c r="B532" s="1027"/>
      <c r="C532" s="911"/>
      <c r="D532" s="835"/>
      <c r="E532" s="808"/>
      <c r="F532" s="808"/>
      <c r="G532" s="808"/>
      <c r="H532" s="808"/>
      <c r="I532" s="807"/>
      <c r="J532" s="807"/>
      <c r="K532" s="700"/>
      <c r="L532" s="231"/>
      <c r="M532" s="830"/>
      <c r="N532" s="829"/>
      <c r="O532" s="308"/>
      <c r="P532" s="308"/>
      <c r="Q532" s="829"/>
      <c r="R532" s="1139"/>
      <c r="S532" s="951"/>
    </row>
    <row r="533" spans="2:22" s="337" customFormat="1" ht="20.100000000000001" hidden="1" customHeight="1" x14ac:dyDescent="0.2">
      <c r="B533" s="1027"/>
      <c r="C533" s="911"/>
      <c r="D533" s="835"/>
      <c r="E533" s="808"/>
      <c r="F533" s="808"/>
      <c r="G533" s="808"/>
      <c r="H533" s="808">
        <f>SUM(H528:H532)</f>
        <v>49.3</v>
      </c>
      <c r="I533" s="807" t="s">
        <v>28267</v>
      </c>
      <c r="J533" s="807"/>
      <c r="K533" s="700"/>
      <c r="L533" s="231"/>
      <c r="M533" s="830"/>
      <c r="N533" s="829"/>
      <c r="O533" s="308"/>
      <c r="P533" s="308"/>
      <c r="Q533" s="829"/>
      <c r="R533" s="1139"/>
      <c r="S533" s="951"/>
    </row>
    <row r="534" spans="2:22" s="337" customFormat="1" ht="20.100000000000001" hidden="1" customHeight="1" x14ac:dyDescent="0.2">
      <c r="B534" s="1027"/>
      <c r="C534" s="911"/>
      <c r="D534" s="835"/>
      <c r="E534" s="808"/>
      <c r="F534" s="808"/>
      <c r="G534" s="808"/>
      <c r="H534" s="808"/>
      <c r="I534" s="807"/>
      <c r="J534" s="807"/>
      <c r="K534" s="700"/>
      <c r="L534" s="231"/>
      <c r="M534" s="830"/>
      <c r="N534" s="829"/>
      <c r="O534" s="308"/>
      <c r="P534" s="308"/>
      <c r="Q534" s="829"/>
      <c r="R534" s="1139"/>
      <c r="S534" s="951"/>
    </row>
    <row r="535" spans="2:22" s="337" customFormat="1" ht="30" customHeight="1" x14ac:dyDescent="0.2">
      <c r="B535" s="1041" t="s">
        <v>29093</v>
      </c>
      <c r="C535" s="917" t="s">
        <v>23967</v>
      </c>
      <c r="D535" s="918" t="s">
        <v>28329</v>
      </c>
      <c r="E535" s="1683" t="s">
        <v>23968</v>
      </c>
      <c r="F535" s="1684"/>
      <c r="G535" s="1684"/>
      <c r="H535" s="1684"/>
      <c r="I535" s="1684"/>
      <c r="J535" s="1685"/>
      <c r="K535" s="1196" t="s">
        <v>205</v>
      </c>
      <c r="L535" s="910">
        <v>2.9</v>
      </c>
      <c r="M535" s="919">
        <v>0</v>
      </c>
      <c r="N535" s="919">
        <v>0</v>
      </c>
      <c r="O535" s="1686">
        <v>12.07</v>
      </c>
      <c r="P535" s="1686"/>
      <c r="Q535" s="919">
        <f>O535*1.2</f>
        <v>14.48</v>
      </c>
      <c r="R535" s="1156">
        <f>Q535*L535</f>
        <v>41.99</v>
      </c>
      <c r="S535" s="951"/>
    </row>
    <row r="536" spans="2:22" s="337" customFormat="1" ht="18" customHeight="1" x14ac:dyDescent="0.2">
      <c r="B536" s="1700" t="s">
        <v>8</v>
      </c>
      <c r="C536" s="1701"/>
      <c r="D536" s="1701"/>
      <c r="E536" s="1701"/>
      <c r="F536" s="1701"/>
      <c r="G536" s="1701"/>
      <c r="H536" s="1701"/>
      <c r="I536" s="1701"/>
      <c r="J536" s="1701"/>
      <c r="K536" s="1701"/>
      <c r="L536" s="1701"/>
      <c r="M536" s="366"/>
      <c r="N536" s="852"/>
      <c r="O536" s="1702"/>
      <c r="P536" s="1702"/>
      <c r="Q536" s="1792">
        <f>SUM(R427:R535)</f>
        <v>18183.990000000002</v>
      </c>
      <c r="R536" s="1793"/>
      <c r="S536" s="951"/>
    </row>
    <row r="537" spans="2:22" s="337" customFormat="1" ht="9.9499999999999993" customHeight="1" x14ac:dyDescent="0.2">
      <c r="B537" s="1038"/>
      <c r="C537" s="44"/>
      <c r="D537" s="44"/>
      <c r="E537" s="847"/>
      <c r="F537" s="847"/>
      <c r="G537" s="847"/>
      <c r="H537" s="847"/>
      <c r="I537" s="847"/>
      <c r="J537" s="847"/>
      <c r="K537" s="1193"/>
      <c r="L537" s="96"/>
      <c r="M537" s="96"/>
      <c r="N537" s="1091"/>
      <c r="O537" s="96"/>
      <c r="P537" s="96"/>
      <c r="Q537" s="1094"/>
      <c r="R537" s="1150"/>
      <c r="S537" s="951"/>
    </row>
    <row r="538" spans="2:22" s="1648" customFormat="1" ht="18" customHeight="1" x14ac:dyDescent="0.2">
      <c r="B538" s="1640">
        <v>6</v>
      </c>
      <c r="C538" s="1641"/>
      <c r="D538" s="1718" t="s">
        <v>29110</v>
      </c>
      <c r="E538" s="1718"/>
      <c r="F538" s="1718"/>
      <c r="G538" s="1718"/>
      <c r="H538" s="1718"/>
      <c r="I538" s="1718"/>
      <c r="J538" s="1718" t="s">
        <v>8058</v>
      </c>
      <c r="K538" s="1718"/>
      <c r="L538" s="1642"/>
      <c r="M538" s="1641"/>
      <c r="N538" s="1643"/>
      <c r="O538" s="1675"/>
      <c r="P538" s="1675"/>
      <c r="Q538" s="1643"/>
      <c r="R538" s="1644"/>
      <c r="S538" s="141"/>
    </row>
    <row r="539" spans="2:22" s="358" customFormat="1" ht="30" customHeight="1" x14ac:dyDescent="0.2">
      <c r="B539" s="1029" t="s">
        <v>21</v>
      </c>
      <c r="C539" s="30" t="s">
        <v>25725</v>
      </c>
      <c r="D539" s="30" t="s">
        <v>28329</v>
      </c>
      <c r="E539" s="1734" t="s">
        <v>25726</v>
      </c>
      <c r="F539" s="1734"/>
      <c r="G539" s="1734"/>
      <c r="H539" s="1734"/>
      <c r="I539" s="1734"/>
      <c r="J539" s="1734"/>
      <c r="K539" s="1197" t="s">
        <v>149</v>
      </c>
      <c r="L539" s="368">
        <f>L1231-3.42</f>
        <v>57.61</v>
      </c>
      <c r="M539" s="368">
        <v>0</v>
      </c>
      <c r="N539" s="891">
        <v>0</v>
      </c>
      <c r="O539" s="1680">
        <v>39.590000000000003</v>
      </c>
      <c r="P539" s="1680"/>
      <c r="Q539" s="891">
        <f>O539*1.2</f>
        <v>47.51</v>
      </c>
      <c r="R539" s="1141">
        <f>Q539*L539</f>
        <v>2737.05</v>
      </c>
      <c r="S539" s="951"/>
      <c r="T539" s="337"/>
      <c r="U539" s="337"/>
      <c r="V539" s="337"/>
    </row>
    <row r="540" spans="2:22" s="358" customFormat="1" ht="25.5" customHeight="1" x14ac:dyDescent="0.2">
      <c r="B540" s="1029" t="s">
        <v>24</v>
      </c>
      <c r="C540" s="30" t="s">
        <v>25731</v>
      </c>
      <c r="D540" s="30" t="s">
        <v>28329</v>
      </c>
      <c r="E540" s="1734" t="s">
        <v>25732</v>
      </c>
      <c r="F540" s="1734"/>
      <c r="G540" s="1734"/>
      <c r="H540" s="1734"/>
      <c r="I540" s="1734"/>
      <c r="J540" s="1734"/>
      <c r="K540" s="1181" t="s">
        <v>205</v>
      </c>
      <c r="L540" s="368">
        <f>8.4+5.55+7.31+1.1+6.7+1.15+1.8+1.8+1.8+1.8+1.9+1.9+1.9+1.9</f>
        <v>45.01</v>
      </c>
      <c r="M540" s="368">
        <v>0</v>
      </c>
      <c r="N540" s="891">
        <v>0</v>
      </c>
      <c r="O540" s="1680">
        <v>3.09</v>
      </c>
      <c r="P540" s="1680"/>
      <c r="Q540" s="891">
        <f>O540*1.2</f>
        <v>3.71</v>
      </c>
      <c r="R540" s="1141">
        <f>Q540*L540</f>
        <v>166.99</v>
      </c>
      <c r="S540" s="951"/>
      <c r="T540" s="337"/>
      <c r="U540" s="337"/>
      <c r="V540" s="337"/>
    </row>
    <row r="541" spans="2:22" s="337" customFormat="1" ht="30" customHeight="1" x14ac:dyDescent="0.2">
      <c r="B541" s="1029" t="s">
        <v>29111</v>
      </c>
      <c r="C541" s="30" t="s">
        <v>49</v>
      </c>
      <c r="D541" s="30" t="s">
        <v>26</v>
      </c>
      <c r="E541" s="1734" t="str">
        <f>VLOOKUP(C541,desonerado_186!A:F,2,1)</f>
        <v>Fornecimento e montagem de estrutura em aço ASTM-A572 Grau 50, sem pintura</v>
      </c>
      <c r="F541" s="1734"/>
      <c r="G541" s="1734"/>
      <c r="H541" s="1734"/>
      <c r="I541" s="1734"/>
      <c r="J541" s="1734"/>
      <c r="K541" s="1181" t="str">
        <f>VLOOKUP(C541,desonerado_186!A:F,3,1)</f>
        <v>KG</v>
      </c>
      <c r="L541" s="368">
        <f>P561</f>
        <v>405.18</v>
      </c>
      <c r="M541" s="368">
        <f>VLOOKUP(C541,desonerado_186!A:F,4,1)</f>
        <v>17</v>
      </c>
      <c r="N541" s="891">
        <f>VLOOKUP(C541,desonerado_186!A:F,5,1)</f>
        <v>0</v>
      </c>
      <c r="O541" s="1680">
        <f>M541+N541</f>
        <v>17</v>
      </c>
      <c r="P541" s="1680"/>
      <c r="Q541" s="891">
        <f>O541*1.2</f>
        <v>20.399999999999999</v>
      </c>
      <c r="R541" s="1141">
        <f>Q541*L541</f>
        <v>8265.67</v>
      </c>
      <c r="S541" s="951"/>
    </row>
    <row r="542" spans="2:22" s="337" customFormat="1" ht="20.100000000000001" hidden="1" customHeight="1" x14ac:dyDescent="0.2">
      <c r="B542" s="1025"/>
      <c r="C542" s="811"/>
      <c r="D542" s="126"/>
      <c r="E542" s="845"/>
      <c r="F542" s="881"/>
      <c r="G542" s="881"/>
      <c r="H542" s="881"/>
      <c r="I542" s="957"/>
      <c r="J542" s="881"/>
      <c r="K542" s="1228"/>
      <c r="L542" s="380"/>
      <c r="M542" s="380"/>
      <c r="N542" s="1082"/>
      <c r="O542" s="380"/>
      <c r="P542" s="380"/>
      <c r="Q542" s="1082"/>
      <c r="R542" s="1138"/>
      <c r="S542" s="951"/>
    </row>
    <row r="543" spans="2:22" s="337" customFormat="1" ht="20.100000000000001" hidden="1" customHeight="1" x14ac:dyDescent="0.2">
      <c r="B543" s="1042"/>
      <c r="C543" s="812"/>
      <c r="D543" s="258"/>
      <c r="E543" s="866"/>
      <c r="F543" s="866"/>
      <c r="G543" s="866"/>
      <c r="H543" s="866" t="s">
        <v>382</v>
      </c>
      <c r="I543" s="866" t="s">
        <v>28343</v>
      </c>
      <c r="J543" s="866" t="s">
        <v>28918</v>
      </c>
      <c r="K543" s="1198" t="s">
        <v>28919</v>
      </c>
      <c r="L543" s="301"/>
      <c r="M543" s="250"/>
      <c r="N543" s="250" t="s">
        <v>28915</v>
      </c>
      <c r="O543" s="301"/>
      <c r="P543" s="301" t="s">
        <v>28915</v>
      </c>
      <c r="Q543" s="250"/>
      <c r="R543" s="1139"/>
      <c r="S543" s="951"/>
    </row>
    <row r="544" spans="2:22" s="337" customFormat="1" ht="20.100000000000001" hidden="1" customHeight="1" x14ac:dyDescent="0.2">
      <c r="B544" s="1042"/>
      <c r="C544" s="812"/>
      <c r="D544" s="258"/>
      <c r="E544" s="866" t="s">
        <v>28275</v>
      </c>
      <c r="F544" s="866" t="s">
        <v>28331</v>
      </c>
      <c r="G544" s="866" t="s">
        <v>28301</v>
      </c>
      <c r="H544" s="866" t="s">
        <v>28917</v>
      </c>
      <c r="I544" s="866" t="s">
        <v>28917</v>
      </c>
      <c r="J544" s="866" t="s">
        <v>28917</v>
      </c>
      <c r="K544" s="1198" t="s">
        <v>28917</v>
      </c>
      <c r="L544" s="301" t="s">
        <v>28965</v>
      </c>
      <c r="M544" s="250"/>
      <c r="N544" s="250" t="s">
        <v>28916</v>
      </c>
      <c r="O544" s="301"/>
      <c r="P544" s="301" t="s">
        <v>28270</v>
      </c>
      <c r="Q544" s="250"/>
      <c r="R544" s="1139"/>
      <c r="S544" s="951"/>
    </row>
    <row r="545" spans="2:19" s="337" customFormat="1" ht="20.100000000000001" hidden="1" customHeight="1" x14ac:dyDescent="0.2">
      <c r="B545" s="1042"/>
      <c r="C545" s="812"/>
      <c r="D545" s="258"/>
      <c r="E545" s="866"/>
      <c r="F545" s="866"/>
      <c r="G545" s="866"/>
      <c r="H545" s="866"/>
      <c r="I545" s="866"/>
      <c r="J545" s="866"/>
      <c r="K545" s="1198"/>
      <c r="L545" s="301"/>
      <c r="M545" s="250"/>
      <c r="N545" s="250"/>
      <c r="O545" s="301"/>
      <c r="P545" s="301"/>
      <c r="Q545" s="250"/>
      <c r="R545" s="1139"/>
      <c r="S545" s="951"/>
    </row>
    <row r="546" spans="2:19" s="337" customFormat="1" ht="20.100000000000001" hidden="1" customHeight="1" x14ac:dyDescent="0.2">
      <c r="B546" s="1042"/>
      <c r="C546" s="812"/>
      <c r="D546" s="258"/>
      <c r="E546" s="866"/>
      <c r="F546" s="866"/>
      <c r="G546" s="866"/>
      <c r="H546" s="866"/>
      <c r="I546" s="866"/>
      <c r="J546" s="866"/>
      <c r="K546" s="1198"/>
      <c r="L546" s="301"/>
      <c r="M546" s="250"/>
      <c r="N546" s="250"/>
      <c r="O546" s="301"/>
      <c r="P546" s="301"/>
      <c r="Q546" s="250"/>
      <c r="R546" s="1139"/>
      <c r="S546" s="951"/>
    </row>
    <row r="547" spans="2:19" s="337" customFormat="1" ht="20.100000000000001" hidden="1" customHeight="1" x14ac:dyDescent="0.2">
      <c r="B547" s="1042"/>
      <c r="C547" s="812"/>
      <c r="D547" s="258" t="s">
        <v>28924</v>
      </c>
      <c r="E547" s="866">
        <v>9</v>
      </c>
      <c r="F547" s="866">
        <v>5</v>
      </c>
      <c r="G547" s="866" t="s">
        <v>28958</v>
      </c>
      <c r="H547" s="866">
        <v>75</v>
      </c>
      <c r="I547" s="866">
        <v>40</v>
      </c>
      <c r="J547" s="866">
        <v>15</v>
      </c>
      <c r="K547" s="1198">
        <v>2.25</v>
      </c>
      <c r="L547" s="301"/>
      <c r="M547" s="250"/>
      <c r="N547" s="250">
        <v>1.86</v>
      </c>
      <c r="O547" s="301"/>
      <c r="P547" s="301">
        <f>N547*E547</f>
        <v>16.739999999999998</v>
      </c>
      <c r="Q547" s="250" t="s">
        <v>28283</v>
      </c>
      <c r="R547" s="1139"/>
      <c r="S547" s="951"/>
    </row>
    <row r="548" spans="2:19" s="337" customFormat="1" ht="20.100000000000001" hidden="1" customHeight="1" x14ac:dyDescent="0.2">
      <c r="B548" s="1042"/>
      <c r="C548" s="812"/>
      <c r="D548" s="258" t="s">
        <v>28924</v>
      </c>
      <c r="E548" s="866">
        <v>7.9</v>
      </c>
      <c r="F548" s="866">
        <v>2</v>
      </c>
      <c r="G548" s="866" t="s">
        <v>28958</v>
      </c>
      <c r="H548" s="866">
        <v>75</v>
      </c>
      <c r="I548" s="866">
        <v>40</v>
      </c>
      <c r="J548" s="866">
        <v>15</v>
      </c>
      <c r="K548" s="1198">
        <v>2.25</v>
      </c>
      <c r="L548" s="301"/>
      <c r="M548" s="258"/>
      <c r="N548" s="250">
        <v>1.86</v>
      </c>
      <c r="O548" s="301"/>
      <c r="P548" s="301">
        <f>N548*E548</f>
        <v>14.694000000000001</v>
      </c>
      <c r="Q548" s="250" t="s">
        <v>28283</v>
      </c>
      <c r="R548" s="1139"/>
      <c r="S548" s="951"/>
    </row>
    <row r="549" spans="2:19" s="337" customFormat="1" ht="20.100000000000001" hidden="1" customHeight="1" x14ac:dyDescent="0.2">
      <c r="B549" s="1042"/>
      <c r="C549" s="812"/>
      <c r="D549" s="258" t="s">
        <v>28924</v>
      </c>
      <c r="E549" s="866">
        <v>1</v>
      </c>
      <c r="F549" s="866">
        <v>1</v>
      </c>
      <c r="G549" s="866" t="s">
        <v>28958</v>
      </c>
      <c r="H549" s="866">
        <v>75</v>
      </c>
      <c r="I549" s="866">
        <v>40</v>
      </c>
      <c r="J549" s="866">
        <v>15</v>
      </c>
      <c r="K549" s="1198">
        <v>2.25</v>
      </c>
      <c r="L549" s="301"/>
      <c r="M549" s="258"/>
      <c r="N549" s="250">
        <v>1.86</v>
      </c>
      <c r="O549" s="301"/>
      <c r="P549" s="301">
        <f>N549*E549</f>
        <v>1.86</v>
      </c>
      <c r="Q549" s="250" t="s">
        <v>28283</v>
      </c>
      <c r="R549" s="1139"/>
      <c r="S549" s="951"/>
    </row>
    <row r="550" spans="2:19" s="337" customFormat="1" ht="20.100000000000001" hidden="1" customHeight="1" x14ac:dyDescent="0.2">
      <c r="B550" s="1042"/>
      <c r="C550" s="812"/>
      <c r="D550" s="258" t="s">
        <v>28924</v>
      </c>
      <c r="E550" s="866">
        <v>2.2000000000000002</v>
      </c>
      <c r="F550" s="866">
        <v>2</v>
      </c>
      <c r="G550" s="866" t="s">
        <v>28958</v>
      </c>
      <c r="H550" s="866">
        <v>9</v>
      </c>
      <c r="I550" s="866">
        <v>40</v>
      </c>
      <c r="J550" s="866">
        <v>15</v>
      </c>
      <c r="K550" s="1198">
        <v>2.25</v>
      </c>
      <c r="L550" s="301"/>
      <c r="M550" s="258"/>
      <c r="N550" s="250">
        <v>1.86</v>
      </c>
      <c r="O550" s="301"/>
      <c r="P550" s="301">
        <f>N550*E550</f>
        <v>4.0919999999999996</v>
      </c>
      <c r="Q550" s="250" t="s">
        <v>28283</v>
      </c>
      <c r="R550" s="1139"/>
      <c r="S550" s="951"/>
    </row>
    <row r="551" spans="2:19" s="337" customFormat="1" ht="20.100000000000001" hidden="1" customHeight="1" x14ac:dyDescent="0.2">
      <c r="B551" s="1042"/>
      <c r="C551" s="812"/>
      <c r="D551" s="258" t="s">
        <v>28959</v>
      </c>
      <c r="E551" s="866">
        <v>4.0999999999999996</v>
      </c>
      <c r="F551" s="866">
        <v>1</v>
      </c>
      <c r="G551" s="866" t="s">
        <v>28960</v>
      </c>
      <c r="H551" s="866">
        <v>300</v>
      </c>
      <c r="I551" s="866">
        <v>120</v>
      </c>
      <c r="J551" s="866"/>
      <c r="K551" s="1198">
        <v>3.04</v>
      </c>
      <c r="L551" s="301">
        <v>11</v>
      </c>
      <c r="M551" s="258"/>
      <c r="N551" s="250">
        <v>24.41</v>
      </c>
      <c r="O551" s="301"/>
      <c r="P551" s="301">
        <f>1.04*N551*E551</f>
        <v>104.08423999999999</v>
      </c>
      <c r="Q551" s="250" t="s">
        <v>28283</v>
      </c>
      <c r="R551" s="1139"/>
      <c r="S551" s="951"/>
    </row>
    <row r="552" spans="2:19" s="337" customFormat="1" ht="20.100000000000001" hidden="1" customHeight="1" x14ac:dyDescent="0.2">
      <c r="B552" s="1042"/>
      <c r="C552" s="812"/>
      <c r="D552" s="258" t="s">
        <v>28964</v>
      </c>
      <c r="E552" s="866">
        <v>8.1999999999999993</v>
      </c>
      <c r="F552" s="866">
        <v>1</v>
      </c>
      <c r="G552" s="866" t="s">
        <v>28960</v>
      </c>
      <c r="H552" s="866">
        <v>300</v>
      </c>
      <c r="I552" s="866">
        <v>120</v>
      </c>
      <c r="J552" s="866"/>
      <c r="K552" s="1198">
        <v>3.04</v>
      </c>
      <c r="L552" s="301">
        <v>11</v>
      </c>
      <c r="M552" s="258"/>
      <c r="N552" s="250">
        <v>24.41</v>
      </c>
      <c r="O552" s="301"/>
      <c r="P552" s="301">
        <f>1.04*N552*E552</f>
        <v>208.16847999999999</v>
      </c>
      <c r="Q552" s="250" t="s">
        <v>28283</v>
      </c>
      <c r="R552" s="1139"/>
      <c r="S552" s="951"/>
    </row>
    <row r="553" spans="2:19" s="337" customFormat="1" ht="20.100000000000001" hidden="1" customHeight="1" x14ac:dyDescent="0.2">
      <c r="B553" s="1042"/>
      <c r="C553" s="812"/>
      <c r="D553" s="258" t="s">
        <v>28681</v>
      </c>
      <c r="E553" s="866">
        <v>1</v>
      </c>
      <c r="F553" s="866">
        <v>2</v>
      </c>
      <c r="G553" s="866" t="s">
        <v>28920</v>
      </c>
      <c r="H553" s="866">
        <v>300</v>
      </c>
      <c r="I553" s="866">
        <v>75</v>
      </c>
      <c r="J553" s="866">
        <v>25</v>
      </c>
      <c r="K553" s="1198">
        <v>3.04</v>
      </c>
      <c r="L553" s="301">
        <v>11</v>
      </c>
      <c r="M553" s="258"/>
      <c r="N553" s="250">
        <v>24.41</v>
      </c>
      <c r="O553" s="301"/>
      <c r="P553" s="301">
        <f>E553*F553*K553</f>
        <v>6.08</v>
      </c>
      <c r="Q553" s="250" t="s">
        <v>28283</v>
      </c>
      <c r="R553" s="1139"/>
      <c r="S553" s="951"/>
    </row>
    <row r="554" spans="2:19" s="337" customFormat="1" ht="20.100000000000001" hidden="1" customHeight="1" x14ac:dyDescent="0.2">
      <c r="B554" s="1042"/>
      <c r="C554" s="812"/>
      <c r="D554" s="258" t="s">
        <v>28966</v>
      </c>
      <c r="E554" s="866">
        <f>6.8+8.5</f>
        <v>15.3</v>
      </c>
      <c r="F554" s="866">
        <v>1</v>
      </c>
      <c r="G554" s="866" t="s">
        <v>28967</v>
      </c>
      <c r="H554" s="866"/>
      <c r="I554" s="866"/>
      <c r="J554" s="866"/>
      <c r="K554" s="1198"/>
      <c r="L554" s="301" t="s">
        <v>28968</v>
      </c>
      <c r="M554" s="258"/>
      <c r="N554" s="250">
        <v>0.63</v>
      </c>
      <c r="O554" s="301"/>
      <c r="P554" s="301">
        <f>N554*E554</f>
        <v>9.6389999999999993</v>
      </c>
      <c r="Q554" s="250"/>
      <c r="R554" s="1139"/>
      <c r="S554" s="951"/>
    </row>
    <row r="555" spans="2:19" s="337" customFormat="1" ht="20.100000000000001" hidden="1" customHeight="1" x14ac:dyDescent="0.2">
      <c r="B555" s="1042"/>
      <c r="C555" s="812"/>
      <c r="D555" s="258"/>
      <c r="E555" s="866"/>
      <c r="F555" s="866"/>
      <c r="G555" s="866"/>
      <c r="H555" s="866"/>
      <c r="I555" s="866"/>
      <c r="J555" s="866"/>
      <c r="K555" s="1198"/>
      <c r="L555" s="301"/>
      <c r="M555" s="250"/>
      <c r="N555" s="250"/>
      <c r="O555" s="301"/>
      <c r="P555" s="301"/>
      <c r="Q555" s="250"/>
      <c r="R555" s="1139"/>
      <c r="S555" s="951"/>
    </row>
    <row r="556" spans="2:19" s="337" customFormat="1" ht="20.100000000000001" hidden="1" customHeight="1" x14ac:dyDescent="0.2">
      <c r="B556" s="1042"/>
      <c r="C556" s="812"/>
      <c r="D556" s="258"/>
      <c r="E556" s="866"/>
      <c r="F556" s="866"/>
      <c r="G556" s="866" t="s">
        <v>906</v>
      </c>
      <c r="H556" s="882"/>
      <c r="I556" s="882"/>
      <c r="J556" s="882" t="s">
        <v>28923</v>
      </c>
      <c r="K556" s="1199" t="s">
        <v>28922</v>
      </c>
      <c r="L556" s="301"/>
      <c r="M556" s="250"/>
      <c r="N556" s="250"/>
      <c r="O556" s="301"/>
      <c r="P556" s="301"/>
      <c r="Q556" s="250"/>
      <c r="R556" s="1139"/>
      <c r="S556" s="951"/>
    </row>
    <row r="557" spans="2:19" s="337" customFormat="1" ht="20.100000000000001" hidden="1" customHeight="1" x14ac:dyDescent="0.2">
      <c r="B557" s="1042"/>
      <c r="C557" s="812"/>
      <c r="D557" s="258" t="s">
        <v>28925</v>
      </c>
      <c r="E557" s="866">
        <v>0.56999999999999995</v>
      </c>
      <c r="F557" s="866">
        <v>24</v>
      </c>
      <c r="G557" s="866" t="s">
        <v>906</v>
      </c>
      <c r="H557" s="866"/>
      <c r="I557" s="866"/>
      <c r="J557" s="866">
        <v>3.81</v>
      </c>
      <c r="K557" s="1198">
        <v>0.317</v>
      </c>
      <c r="L557" s="301"/>
      <c r="M557" s="250"/>
      <c r="N557" s="250">
        <v>2.14</v>
      </c>
      <c r="O557" s="301"/>
      <c r="P557" s="301">
        <f>N557*E557*F557</f>
        <v>29.275200000000002</v>
      </c>
      <c r="Q557" s="250" t="s">
        <v>28283</v>
      </c>
      <c r="R557" s="1139"/>
      <c r="S557" s="951"/>
    </row>
    <row r="558" spans="2:19" s="337" customFormat="1" ht="20.100000000000001" hidden="1" customHeight="1" x14ac:dyDescent="0.2">
      <c r="B558" s="1042"/>
      <c r="C558" s="812"/>
      <c r="D558" s="258" t="s">
        <v>28961</v>
      </c>
      <c r="E558" s="866" t="s">
        <v>28962</v>
      </c>
      <c r="F558" s="866">
        <v>24</v>
      </c>
      <c r="G558" s="866" t="s">
        <v>28961</v>
      </c>
      <c r="H558" s="866"/>
      <c r="I558" s="866"/>
      <c r="J558" s="866" t="s">
        <v>28963</v>
      </c>
      <c r="K558" s="1198">
        <v>1.9</v>
      </c>
      <c r="L558" s="301">
        <v>14</v>
      </c>
      <c r="M558" s="250"/>
      <c r="N558" s="250">
        <v>15.26</v>
      </c>
      <c r="O558" s="301"/>
      <c r="P558" s="301">
        <f>N558*F558*0.12*0.24</f>
        <v>10.547712000000001</v>
      </c>
      <c r="Q558" s="250" t="s">
        <v>28283</v>
      </c>
      <c r="R558" s="1139"/>
      <c r="S558" s="951"/>
    </row>
    <row r="559" spans="2:19" s="337" customFormat="1" ht="20.100000000000001" hidden="1" customHeight="1" x14ac:dyDescent="0.2">
      <c r="B559" s="1042"/>
      <c r="C559" s="812"/>
      <c r="D559" s="258"/>
      <c r="E559" s="866"/>
      <c r="F559" s="866"/>
      <c r="G559" s="866"/>
      <c r="H559" s="866"/>
      <c r="I559" s="866"/>
      <c r="J559" s="866"/>
      <c r="K559" s="1198"/>
      <c r="L559" s="301"/>
      <c r="M559" s="250"/>
      <c r="N559" s="250"/>
      <c r="O559" s="301"/>
      <c r="P559" s="301">
        <f>SUM(P547:P558)</f>
        <v>405.180632</v>
      </c>
      <c r="Q559" s="250" t="s">
        <v>28283</v>
      </c>
      <c r="R559" s="1139"/>
      <c r="S559" s="951"/>
    </row>
    <row r="560" spans="2:19" s="337" customFormat="1" ht="20.100000000000001" hidden="1" customHeight="1" x14ac:dyDescent="0.2">
      <c r="B560" s="1042"/>
      <c r="C560" s="812"/>
      <c r="D560" s="258"/>
      <c r="E560" s="866"/>
      <c r="F560" s="866"/>
      <c r="G560" s="866"/>
      <c r="H560" s="866"/>
      <c r="I560" s="866"/>
      <c r="J560" s="866"/>
      <c r="K560" s="1198"/>
      <c r="L560" s="301"/>
      <c r="M560" s="250"/>
      <c r="N560" s="250"/>
      <c r="O560" s="301"/>
      <c r="P560" s="1122"/>
      <c r="Q560" s="250"/>
      <c r="R560" s="1139"/>
      <c r="S560" s="951"/>
    </row>
    <row r="561" spans="2:19" s="337" customFormat="1" ht="20.100000000000001" hidden="1" customHeight="1" x14ac:dyDescent="0.2">
      <c r="B561" s="1042"/>
      <c r="C561" s="812"/>
      <c r="D561" s="39"/>
      <c r="E561" s="907"/>
      <c r="F561" s="907"/>
      <c r="G561" s="907"/>
      <c r="H561" s="907"/>
      <c r="I561" s="907"/>
      <c r="J561" s="888"/>
      <c r="K561" s="1179"/>
      <c r="L561" s="308"/>
      <c r="M561" s="308"/>
      <c r="N561" s="829"/>
      <c r="O561" s="308"/>
      <c r="P561" s="239">
        <f>P559*P560+P559</f>
        <v>405.18</v>
      </c>
      <c r="Q561" s="829"/>
      <c r="R561" s="1139"/>
      <c r="S561" s="951"/>
    </row>
    <row r="562" spans="2:19" s="337" customFormat="1" ht="20.100000000000001" hidden="1" customHeight="1" x14ac:dyDescent="0.2">
      <c r="B562" s="1042"/>
      <c r="C562" s="812"/>
      <c r="D562" s="39"/>
      <c r="E562" s="338"/>
      <c r="F562" s="206"/>
      <c r="G562" s="206"/>
      <c r="H562" s="206"/>
      <c r="I562" s="888"/>
      <c r="J562" s="206"/>
      <c r="K562" s="1221"/>
      <c r="L562" s="308"/>
      <c r="M562" s="308"/>
      <c r="N562" s="829"/>
      <c r="O562" s="308"/>
      <c r="P562" s="308"/>
      <c r="Q562" s="829"/>
      <c r="R562" s="1139"/>
      <c r="S562" s="951"/>
    </row>
    <row r="563" spans="2:19" s="337" customFormat="1" ht="30" customHeight="1" x14ac:dyDescent="0.2">
      <c r="B563" s="1029" t="s">
        <v>29112</v>
      </c>
      <c r="C563" s="30">
        <v>94213</v>
      </c>
      <c r="D563" s="198" t="s">
        <v>28329</v>
      </c>
      <c r="E563" s="1734" t="s">
        <v>29046</v>
      </c>
      <c r="F563" s="1734"/>
      <c r="G563" s="1734"/>
      <c r="H563" s="1734"/>
      <c r="I563" s="1734"/>
      <c r="J563" s="1734"/>
      <c r="K563" s="1200" t="s">
        <v>28267</v>
      </c>
      <c r="L563" s="421">
        <v>67.75</v>
      </c>
      <c r="M563" s="421">
        <v>0</v>
      </c>
      <c r="N563" s="1093">
        <v>0</v>
      </c>
      <c r="O563" s="1786">
        <v>96.81</v>
      </c>
      <c r="P563" s="1786"/>
      <c r="Q563" s="1093">
        <f>O563*1.2</f>
        <v>116.17</v>
      </c>
      <c r="R563" s="1141">
        <f>Q563*L563</f>
        <v>7870.52</v>
      </c>
      <c r="S563" s="951"/>
    </row>
    <row r="564" spans="2:19" s="337" customFormat="1" hidden="1" x14ac:dyDescent="0.2">
      <c r="B564" s="1027"/>
      <c r="C564" s="39"/>
      <c r="D564" s="39"/>
      <c r="E564" s="859"/>
      <c r="F564" s="859"/>
      <c r="G564" s="859"/>
      <c r="H564" s="859"/>
      <c r="I564" s="859"/>
      <c r="J564" s="859"/>
      <c r="K564" s="1188"/>
      <c r="L564" s="243"/>
      <c r="M564" s="320"/>
      <c r="N564" s="829"/>
      <c r="O564" s="308"/>
      <c r="P564" s="308"/>
      <c r="Q564" s="829"/>
      <c r="R564" s="1139"/>
      <c r="S564" s="951"/>
    </row>
    <row r="565" spans="2:19" s="337" customFormat="1" hidden="1" x14ac:dyDescent="0.2">
      <c r="B565" s="1027"/>
      <c r="C565" s="39"/>
      <c r="D565" s="152"/>
      <c r="E565" s="859" t="s">
        <v>28699</v>
      </c>
      <c r="F565" s="859"/>
      <c r="G565" s="859"/>
      <c r="H565" s="859"/>
      <c r="I565" s="859"/>
      <c r="J565" s="859"/>
      <c r="K565" s="1188"/>
      <c r="L565" s="243"/>
      <c r="M565" s="320"/>
      <c r="N565" s="829"/>
      <c r="O565" s="308"/>
      <c r="P565" s="308"/>
      <c r="Q565" s="829"/>
      <c r="R565" s="1139"/>
      <c r="S565" s="951"/>
    </row>
    <row r="566" spans="2:19" s="337" customFormat="1" hidden="1" x14ac:dyDescent="0.2">
      <c r="B566" s="1027"/>
      <c r="C566" s="39"/>
      <c r="D566" s="152"/>
      <c r="E566" s="859"/>
      <c r="F566" s="859"/>
      <c r="G566" s="859"/>
      <c r="H566" s="859"/>
      <c r="I566" s="859"/>
      <c r="J566" s="859"/>
      <c r="K566" s="1188"/>
      <c r="L566" s="243"/>
      <c r="M566" s="320"/>
      <c r="N566" s="829"/>
      <c r="O566" s="308"/>
      <c r="P566" s="308"/>
      <c r="Q566" s="829"/>
      <c r="R566" s="1139"/>
      <c r="S566" s="951"/>
    </row>
    <row r="567" spans="2:19" s="337" customFormat="1" hidden="1" x14ac:dyDescent="0.2">
      <c r="B567" s="1027"/>
      <c r="C567" s="39"/>
      <c r="D567" s="152"/>
      <c r="E567" s="859"/>
      <c r="F567" s="859"/>
      <c r="G567" s="859"/>
      <c r="H567" s="859"/>
      <c r="I567" s="859"/>
      <c r="J567" s="859"/>
      <c r="K567" s="1188"/>
      <c r="L567" s="243"/>
      <c r="M567" s="320"/>
      <c r="N567" s="829"/>
      <c r="O567" s="308"/>
      <c r="P567" s="308"/>
      <c r="Q567" s="829"/>
      <c r="R567" s="1139"/>
      <c r="S567" s="951"/>
    </row>
    <row r="568" spans="2:19" s="337" customFormat="1" hidden="1" x14ac:dyDescent="0.2">
      <c r="B568" s="1027"/>
      <c r="C568" s="39"/>
      <c r="D568" s="152"/>
      <c r="E568" s="859"/>
      <c r="F568" s="859"/>
      <c r="G568" s="859"/>
      <c r="H568" s="859"/>
      <c r="I568" s="859"/>
      <c r="J568" s="859"/>
      <c r="K568" s="1188"/>
      <c r="L568" s="243"/>
      <c r="M568" s="320"/>
      <c r="N568" s="829"/>
      <c r="O568" s="308"/>
      <c r="P568" s="308"/>
      <c r="Q568" s="829"/>
      <c r="R568" s="1139"/>
      <c r="S568" s="951"/>
    </row>
    <row r="569" spans="2:19" s="337" customFormat="1" hidden="1" x14ac:dyDescent="0.2">
      <c r="B569" s="1027"/>
      <c r="C569" s="39"/>
      <c r="D569" s="157"/>
      <c r="E569" s="859"/>
      <c r="F569" s="859"/>
      <c r="G569" s="859"/>
      <c r="H569" s="859"/>
      <c r="I569" s="859"/>
      <c r="J569" s="859"/>
      <c r="K569" s="1188"/>
      <c r="L569" s="243"/>
      <c r="M569" s="320"/>
      <c r="N569" s="829"/>
      <c r="O569" s="308"/>
      <c r="P569" s="308"/>
      <c r="Q569" s="829"/>
      <c r="R569" s="1139"/>
      <c r="S569" s="951"/>
    </row>
    <row r="570" spans="2:19" s="337" customFormat="1" hidden="1" x14ac:dyDescent="0.2">
      <c r="B570" s="1027"/>
      <c r="C570" s="39"/>
      <c r="D570" s="39"/>
      <c r="E570" s="907"/>
      <c r="F570" s="907"/>
      <c r="G570" s="907"/>
      <c r="H570" s="907"/>
      <c r="I570" s="907"/>
      <c r="J570" s="888"/>
      <c r="K570" s="1179"/>
      <c r="L570" s="308"/>
      <c r="M570" s="308"/>
      <c r="N570" s="829"/>
      <c r="O570" s="308"/>
      <c r="P570" s="308"/>
      <c r="Q570" s="829"/>
      <c r="R570" s="1139"/>
      <c r="S570" s="951"/>
    </row>
    <row r="571" spans="2:19" s="337" customFormat="1" hidden="1" x14ac:dyDescent="0.2">
      <c r="B571" s="1038"/>
      <c r="C571" s="44"/>
      <c r="D571" s="44"/>
      <c r="E571" s="847"/>
      <c r="F571" s="847"/>
      <c r="G571" s="847"/>
      <c r="H571" s="847"/>
      <c r="I571" s="847"/>
      <c r="J571" s="969"/>
      <c r="K571" s="1193"/>
      <c r="L571" s="96"/>
      <c r="M571" s="96"/>
      <c r="N571" s="1094"/>
      <c r="O571" s="96"/>
      <c r="P571" s="96"/>
      <c r="Q571" s="1094"/>
      <c r="R571" s="1150"/>
      <c r="S571" s="951"/>
    </row>
    <row r="572" spans="2:19" s="359" customFormat="1" ht="18" customHeight="1" x14ac:dyDescent="0.2">
      <c r="B572" s="1700" t="s">
        <v>8</v>
      </c>
      <c r="C572" s="1701"/>
      <c r="D572" s="1701"/>
      <c r="E572" s="1701"/>
      <c r="F572" s="1701"/>
      <c r="G572" s="1701"/>
      <c r="H572" s="1701"/>
      <c r="I572" s="1701"/>
      <c r="J572" s="1701"/>
      <c r="K572" s="1701"/>
      <c r="L572" s="1701"/>
      <c r="M572" s="366"/>
      <c r="N572" s="852"/>
      <c r="O572" s="1702"/>
      <c r="P572" s="1702"/>
      <c r="Q572" s="1792">
        <f>SUM(R539:R570)</f>
        <v>19040.23</v>
      </c>
      <c r="R572" s="1793"/>
      <c r="S572" s="952"/>
    </row>
    <row r="573" spans="2:19" s="332" customFormat="1" ht="5.0999999999999996" customHeight="1" x14ac:dyDescent="0.2">
      <c r="B573" s="1043"/>
      <c r="C573" s="356"/>
      <c r="D573" s="333"/>
      <c r="E573" s="886"/>
      <c r="F573" s="886"/>
      <c r="G573" s="886"/>
      <c r="H573" s="886"/>
      <c r="I573" s="886"/>
      <c r="J573" s="886"/>
      <c r="K573" s="1175"/>
      <c r="L573" s="896"/>
      <c r="N573" s="1080"/>
      <c r="O573" s="896"/>
      <c r="P573" s="896"/>
      <c r="Q573" s="1080"/>
      <c r="R573" s="1157"/>
    </row>
    <row r="574" spans="2:19" s="332" customFormat="1" ht="6.95" customHeight="1" x14ac:dyDescent="0.2">
      <c r="B574" s="1043"/>
      <c r="C574" s="356"/>
      <c r="D574" s="333"/>
      <c r="E574" s="886"/>
      <c r="F574" s="886"/>
      <c r="G574" s="886"/>
      <c r="H574" s="886"/>
      <c r="I574" s="886"/>
      <c r="J574" s="886"/>
      <c r="K574" s="1175"/>
      <c r="L574" s="896"/>
      <c r="N574" s="1080"/>
      <c r="O574" s="896"/>
      <c r="P574" s="896"/>
      <c r="Q574" s="1080"/>
      <c r="R574" s="1157"/>
    </row>
    <row r="575" spans="2:19" s="1654" customFormat="1" ht="18" customHeight="1" x14ac:dyDescent="0.2">
      <c r="B575" s="1649">
        <v>7</v>
      </c>
      <c r="C575" s="1635"/>
      <c r="D575" s="1736" t="s">
        <v>28368</v>
      </c>
      <c r="E575" s="1736"/>
      <c r="F575" s="1736"/>
      <c r="G575" s="1736"/>
      <c r="H575" s="1736"/>
      <c r="I575" s="1736"/>
      <c r="J575" s="1736" t="s">
        <v>71</v>
      </c>
      <c r="K575" s="1736"/>
      <c r="L575" s="1650"/>
      <c r="M575" s="1651"/>
      <c r="N575" s="1652"/>
      <c r="O575" s="1735"/>
      <c r="P575" s="1735"/>
      <c r="Q575" s="1652"/>
      <c r="R575" s="1653"/>
    </row>
    <row r="576" spans="2:19" s="332" customFormat="1" ht="30" customHeight="1" x14ac:dyDescent="0.2">
      <c r="B576" s="1044" t="s">
        <v>77</v>
      </c>
      <c r="C576" s="41" t="s">
        <v>22</v>
      </c>
      <c r="D576" s="146" t="s">
        <v>26</v>
      </c>
      <c r="E576" s="1729" t="str">
        <f>VLOOKUP(C576,desonerado_186!A:F,2,1)</f>
        <v>Impermeabilização em pintura de asfalto oxidado com solventes orgânicos, sobre massa</v>
      </c>
      <c r="F576" s="1730"/>
      <c r="G576" s="1730"/>
      <c r="H576" s="1730"/>
      <c r="I576" s="1730"/>
      <c r="J576" s="1731"/>
      <c r="K576" s="1201" t="str">
        <f>VLOOKUP(Orçamento!C576,[1]Planilha1!A4:F4087,3,0)</f>
        <v>M2</v>
      </c>
      <c r="L576" s="909">
        <f>L613</f>
        <v>44.91</v>
      </c>
      <c r="M576" s="909">
        <f>VLOOKUP(C576,[1]Planilha1!A59:F4142,4,1)</f>
        <v>8.64</v>
      </c>
      <c r="N576" s="1095">
        <f>VLOOKUP(C576,[1]Planilha1!A33:F4116,5,1)</f>
        <v>5.81</v>
      </c>
      <c r="O576" s="1737">
        <f>M576+N576</f>
        <v>14.45</v>
      </c>
      <c r="P576" s="1737"/>
      <c r="Q576" s="1095">
        <f>O576*1.2</f>
        <v>17.34</v>
      </c>
      <c r="R576" s="1158">
        <f>Q576*L576</f>
        <v>778.74</v>
      </c>
    </row>
    <row r="577" spans="2:18" s="332" customFormat="1" hidden="1" x14ac:dyDescent="0.2">
      <c r="B577" s="1027"/>
      <c r="C577" s="39"/>
      <c r="D577" s="39"/>
      <c r="E577" s="843"/>
      <c r="F577" s="843"/>
      <c r="G577" s="843"/>
      <c r="H577" s="843"/>
      <c r="I577" s="843"/>
      <c r="J577" s="970"/>
      <c r="K577" s="1178"/>
      <c r="L577" s="380"/>
      <c r="M577" s="380"/>
      <c r="N577" s="1082"/>
      <c r="O577" s="380"/>
      <c r="P577" s="380"/>
      <c r="Q577" s="1082"/>
      <c r="R577" s="1138"/>
    </row>
    <row r="578" spans="2:18" s="332" customFormat="1" hidden="1" x14ac:dyDescent="0.2">
      <c r="B578" s="1027"/>
      <c r="C578" s="39"/>
      <c r="D578" s="39"/>
      <c r="E578" s="907"/>
      <c r="F578" s="907"/>
      <c r="G578" s="907"/>
      <c r="H578" s="907"/>
      <c r="I578" s="907"/>
      <c r="J578" s="886"/>
      <c r="K578" s="1179"/>
      <c r="L578" s="308"/>
      <c r="M578" s="308"/>
      <c r="N578" s="829"/>
      <c r="O578" s="308"/>
      <c r="P578" s="308"/>
      <c r="Q578" s="829"/>
      <c r="R578" s="1139"/>
    </row>
    <row r="579" spans="2:18" s="332" customFormat="1" ht="28.5" hidden="1" x14ac:dyDescent="0.2">
      <c r="B579" s="1027"/>
      <c r="C579" s="39"/>
      <c r="D579" s="39"/>
      <c r="E579" s="859" t="s">
        <v>29024</v>
      </c>
      <c r="F579" s="859" t="s">
        <v>28364</v>
      </c>
      <c r="G579" s="859"/>
      <c r="H579" s="859" t="s">
        <v>28566</v>
      </c>
      <c r="I579" s="859"/>
      <c r="J579" s="859" t="s">
        <v>28362</v>
      </c>
      <c r="K579" s="1188"/>
      <c r="L579" s="231" t="s">
        <v>28281</v>
      </c>
      <c r="M579" s="248"/>
      <c r="N579" s="829"/>
      <c r="O579" s="308"/>
      <c r="P579" s="308"/>
      <c r="Q579" s="829"/>
      <c r="R579" s="1139"/>
    </row>
    <row r="580" spans="2:18" s="332" customFormat="1" hidden="1" x14ac:dyDescent="0.2">
      <c r="B580" s="1027"/>
      <c r="C580" s="39"/>
      <c r="D580" s="39"/>
      <c r="E580" s="859" t="s">
        <v>28560</v>
      </c>
      <c r="F580" s="859">
        <v>0.15</v>
      </c>
      <c r="G580" s="859" t="s">
        <v>28539</v>
      </c>
      <c r="H580" s="863">
        <v>0.5</v>
      </c>
      <c r="I580" s="859" t="s">
        <v>28539</v>
      </c>
      <c r="J580" s="859">
        <v>8.6999999999999993</v>
      </c>
      <c r="K580" s="1188" t="s">
        <v>28268</v>
      </c>
      <c r="L580" s="231">
        <f>F580*H580*J580</f>
        <v>0.65</v>
      </c>
      <c r="M580" s="248" t="s">
        <v>28267</v>
      </c>
      <c r="N580" s="829"/>
      <c r="O580" s="308"/>
      <c r="P580" s="308"/>
      <c r="Q580" s="829"/>
      <c r="R580" s="1139"/>
    </row>
    <row r="581" spans="2:18" s="332" customFormat="1" hidden="1" x14ac:dyDescent="0.2">
      <c r="B581" s="1027"/>
      <c r="C581" s="39"/>
      <c r="D581" s="39"/>
      <c r="E581" s="859" t="s">
        <v>28561</v>
      </c>
      <c r="F581" s="859">
        <v>0.15</v>
      </c>
      <c r="G581" s="859" t="s">
        <v>28539</v>
      </c>
      <c r="H581" s="863">
        <v>0.5</v>
      </c>
      <c r="I581" s="859" t="s">
        <v>28539</v>
      </c>
      <c r="J581" s="859">
        <v>1.25</v>
      </c>
      <c r="K581" s="1188" t="s">
        <v>28268</v>
      </c>
      <c r="L581" s="231">
        <f t="shared" ref="L581:L590" si="20">F581*H581*J581</f>
        <v>0.09</v>
      </c>
      <c r="M581" s="248" t="s">
        <v>28267</v>
      </c>
      <c r="N581" s="829"/>
      <c r="O581" s="308"/>
      <c r="P581" s="308"/>
      <c r="Q581" s="829"/>
      <c r="R581" s="1139"/>
    </row>
    <row r="582" spans="2:18" s="332" customFormat="1" hidden="1" x14ac:dyDescent="0.2">
      <c r="B582" s="1027"/>
      <c r="C582" s="39"/>
      <c r="D582" s="39"/>
      <c r="E582" s="859" t="s">
        <v>28562</v>
      </c>
      <c r="F582" s="859">
        <v>0.15</v>
      </c>
      <c r="G582" s="859" t="s">
        <v>28539</v>
      </c>
      <c r="H582" s="863">
        <v>0.5</v>
      </c>
      <c r="I582" s="859" t="s">
        <v>28539</v>
      </c>
      <c r="J582" s="859">
        <v>4.05</v>
      </c>
      <c r="K582" s="1188" t="s">
        <v>28268</v>
      </c>
      <c r="L582" s="231">
        <f t="shared" si="20"/>
        <v>0.3</v>
      </c>
      <c r="M582" s="248" t="s">
        <v>28267</v>
      </c>
      <c r="N582" s="829"/>
      <c r="O582" s="308"/>
      <c r="P582" s="308"/>
      <c r="Q582" s="829"/>
      <c r="R582" s="1139"/>
    </row>
    <row r="583" spans="2:18" s="332" customFormat="1" hidden="1" x14ac:dyDescent="0.2">
      <c r="B583" s="1027"/>
      <c r="C583" s="39"/>
      <c r="D583" s="39"/>
      <c r="E583" s="859" t="s">
        <v>28563</v>
      </c>
      <c r="F583" s="859">
        <v>0.15</v>
      </c>
      <c r="G583" s="859" t="s">
        <v>28539</v>
      </c>
      <c r="H583" s="863">
        <v>0.5</v>
      </c>
      <c r="I583" s="859" t="s">
        <v>28539</v>
      </c>
      <c r="J583" s="859">
        <v>3.7</v>
      </c>
      <c r="K583" s="1188" t="s">
        <v>28268</v>
      </c>
      <c r="L583" s="231">
        <f t="shared" si="20"/>
        <v>0.28000000000000003</v>
      </c>
      <c r="M583" s="248" t="s">
        <v>28267</v>
      </c>
      <c r="N583" s="829"/>
      <c r="O583" s="308"/>
      <c r="P583" s="308"/>
      <c r="Q583" s="829"/>
      <c r="R583" s="1139"/>
    </row>
    <row r="584" spans="2:18" s="332" customFormat="1" hidden="1" x14ac:dyDescent="0.2">
      <c r="B584" s="1027"/>
      <c r="C584" s="39"/>
      <c r="D584" s="39"/>
      <c r="E584" s="859" t="s">
        <v>28564</v>
      </c>
      <c r="F584" s="859">
        <v>0.15</v>
      </c>
      <c r="G584" s="859" t="s">
        <v>28539</v>
      </c>
      <c r="H584" s="863">
        <v>0.5</v>
      </c>
      <c r="I584" s="859" t="s">
        <v>28539</v>
      </c>
      <c r="J584" s="859">
        <v>4.05</v>
      </c>
      <c r="K584" s="1188" t="s">
        <v>28268</v>
      </c>
      <c r="L584" s="231">
        <f t="shared" si="20"/>
        <v>0.3</v>
      </c>
      <c r="M584" s="248" t="s">
        <v>28267</v>
      </c>
      <c r="N584" s="829"/>
      <c r="O584" s="308"/>
      <c r="P584" s="308"/>
      <c r="Q584" s="829"/>
      <c r="R584" s="1139"/>
    </row>
    <row r="585" spans="2:18" s="332" customFormat="1" hidden="1" x14ac:dyDescent="0.2">
      <c r="B585" s="1027"/>
      <c r="C585" s="39"/>
      <c r="D585" s="92"/>
      <c r="E585" s="859" t="s">
        <v>28567</v>
      </c>
      <c r="F585" s="859">
        <v>0.15</v>
      </c>
      <c r="G585" s="859" t="s">
        <v>28539</v>
      </c>
      <c r="H585" s="863">
        <v>0.5</v>
      </c>
      <c r="I585" s="859" t="s">
        <v>28539</v>
      </c>
      <c r="J585" s="859">
        <v>3.8</v>
      </c>
      <c r="K585" s="1188" t="s">
        <v>28268</v>
      </c>
      <c r="L585" s="231">
        <f t="shared" si="20"/>
        <v>0.28999999999999998</v>
      </c>
      <c r="M585" s="248" t="s">
        <v>28267</v>
      </c>
      <c r="N585" s="829"/>
      <c r="O585" s="308"/>
      <c r="P585" s="308"/>
      <c r="Q585" s="829"/>
      <c r="R585" s="1139"/>
    </row>
    <row r="586" spans="2:18" s="332" customFormat="1" hidden="1" x14ac:dyDescent="0.2">
      <c r="B586" s="1027"/>
      <c r="C586" s="39"/>
      <c r="D586" s="92"/>
      <c r="E586" s="859" t="s">
        <v>28568</v>
      </c>
      <c r="F586" s="859">
        <v>0.15</v>
      </c>
      <c r="G586" s="859" t="s">
        <v>28539</v>
      </c>
      <c r="H586" s="863">
        <v>0.5</v>
      </c>
      <c r="I586" s="859" t="s">
        <v>28539</v>
      </c>
      <c r="J586" s="859">
        <v>3.35</v>
      </c>
      <c r="K586" s="1188" t="s">
        <v>28268</v>
      </c>
      <c r="L586" s="231">
        <f t="shared" si="20"/>
        <v>0.25</v>
      </c>
      <c r="M586" s="248" t="s">
        <v>28267</v>
      </c>
      <c r="N586" s="830"/>
      <c r="O586" s="231"/>
      <c r="P586" s="896"/>
      <c r="Q586" s="1080"/>
      <c r="R586" s="1157"/>
    </row>
    <row r="587" spans="2:18" s="332" customFormat="1" hidden="1" x14ac:dyDescent="0.2">
      <c r="B587" s="1027"/>
      <c r="C587" s="39"/>
      <c r="D587" s="92"/>
      <c r="E587" s="859" t="s">
        <v>28581</v>
      </c>
      <c r="F587" s="859">
        <v>0.15</v>
      </c>
      <c r="G587" s="859" t="s">
        <v>28539</v>
      </c>
      <c r="H587" s="863">
        <v>0.5</v>
      </c>
      <c r="I587" s="859" t="s">
        <v>28539</v>
      </c>
      <c r="J587" s="859">
        <v>2.2000000000000002</v>
      </c>
      <c r="K587" s="1188" t="s">
        <v>28268</v>
      </c>
      <c r="L587" s="231">
        <f t="shared" si="20"/>
        <v>0.17</v>
      </c>
      <c r="M587" s="248" t="s">
        <v>28267</v>
      </c>
      <c r="N587" s="830"/>
      <c r="O587" s="231"/>
      <c r="P587" s="896"/>
      <c r="Q587" s="1080"/>
      <c r="R587" s="1157"/>
    </row>
    <row r="588" spans="2:18" s="332" customFormat="1" hidden="1" x14ac:dyDescent="0.2">
      <c r="B588" s="1027"/>
      <c r="C588" s="39"/>
      <c r="D588" s="92"/>
      <c r="E588" s="859" t="s">
        <v>28715</v>
      </c>
      <c r="F588" s="859">
        <v>0.15</v>
      </c>
      <c r="G588" s="859" t="s">
        <v>28539</v>
      </c>
      <c r="H588" s="863">
        <v>0.5</v>
      </c>
      <c r="I588" s="859" t="s">
        <v>28539</v>
      </c>
      <c r="J588" s="859">
        <v>2.2000000000000002</v>
      </c>
      <c r="K588" s="1188" t="s">
        <v>28268</v>
      </c>
      <c r="L588" s="231">
        <f t="shared" si="20"/>
        <v>0.17</v>
      </c>
      <c r="M588" s="248" t="s">
        <v>28267</v>
      </c>
      <c r="N588" s="830"/>
      <c r="O588" s="231"/>
      <c r="P588" s="896"/>
      <c r="Q588" s="1080"/>
      <c r="R588" s="1157"/>
    </row>
    <row r="589" spans="2:18" s="332" customFormat="1" hidden="1" x14ac:dyDescent="0.2">
      <c r="B589" s="1027"/>
      <c r="C589" s="39"/>
      <c r="D589" s="92"/>
      <c r="E589" s="859" t="s">
        <v>28716</v>
      </c>
      <c r="F589" s="859">
        <v>0.15</v>
      </c>
      <c r="G589" s="859" t="s">
        <v>28539</v>
      </c>
      <c r="H589" s="863">
        <v>0.5</v>
      </c>
      <c r="I589" s="859" t="s">
        <v>28539</v>
      </c>
      <c r="J589" s="859">
        <v>2.2000000000000002</v>
      </c>
      <c r="K589" s="1188" t="s">
        <v>28268</v>
      </c>
      <c r="L589" s="231">
        <f t="shared" si="20"/>
        <v>0.17</v>
      </c>
      <c r="M589" s="248" t="s">
        <v>28267</v>
      </c>
      <c r="N589" s="830"/>
      <c r="O589" s="231"/>
      <c r="P589" s="896"/>
      <c r="Q589" s="1080"/>
      <c r="R589" s="1157"/>
    </row>
    <row r="590" spans="2:18" s="332" customFormat="1" hidden="1" x14ac:dyDescent="0.2">
      <c r="B590" s="1027"/>
      <c r="C590" s="39"/>
      <c r="D590" s="92"/>
      <c r="E590" s="859" t="s">
        <v>28717</v>
      </c>
      <c r="F590" s="859">
        <v>0.15</v>
      </c>
      <c r="G590" s="859" t="s">
        <v>28539</v>
      </c>
      <c r="H590" s="863">
        <v>0.5</v>
      </c>
      <c r="I590" s="859" t="s">
        <v>28539</v>
      </c>
      <c r="J590" s="859">
        <v>7.9</v>
      </c>
      <c r="K590" s="1188" t="s">
        <v>28268</v>
      </c>
      <c r="L590" s="231">
        <f t="shared" si="20"/>
        <v>0.59</v>
      </c>
      <c r="M590" s="248" t="s">
        <v>28267</v>
      </c>
      <c r="N590" s="830"/>
      <c r="O590" s="231"/>
      <c r="P590" s="896"/>
      <c r="Q590" s="1080"/>
      <c r="R590" s="1157"/>
    </row>
    <row r="591" spans="2:18" s="332" customFormat="1" hidden="1" x14ac:dyDescent="0.2">
      <c r="B591" s="1027"/>
      <c r="C591" s="39"/>
      <c r="D591" s="92"/>
      <c r="E591" s="859"/>
      <c r="F591" s="859"/>
      <c r="G591" s="859"/>
      <c r="H591" s="859"/>
      <c r="I591" s="859"/>
      <c r="J591" s="859"/>
      <c r="K591" s="1188"/>
      <c r="L591" s="321"/>
      <c r="M591" s="319"/>
      <c r="N591" s="830"/>
      <c r="O591" s="231"/>
      <c r="P591" s="896"/>
      <c r="Q591" s="1080"/>
      <c r="R591" s="1157"/>
    </row>
    <row r="592" spans="2:18" s="332" customFormat="1" hidden="1" x14ac:dyDescent="0.2">
      <c r="B592" s="1027"/>
      <c r="C592" s="39"/>
      <c r="D592" s="92"/>
      <c r="E592" s="859"/>
      <c r="F592" s="859"/>
      <c r="G592" s="859"/>
      <c r="H592" s="859"/>
      <c r="I592" s="859"/>
      <c r="J592" s="859"/>
      <c r="K592" s="1188"/>
      <c r="L592" s="231">
        <f>SUM(L580:L590)</f>
        <v>3.26</v>
      </c>
      <c r="M592" s="248" t="s">
        <v>28273</v>
      </c>
      <c r="N592" s="830"/>
      <c r="O592" s="231"/>
      <c r="P592" s="896"/>
      <c r="Q592" s="1080"/>
      <c r="R592" s="1157"/>
    </row>
    <row r="593" spans="2:18" s="332" customFormat="1" hidden="1" x14ac:dyDescent="0.2">
      <c r="B593" s="1027"/>
      <c r="C593" s="39"/>
      <c r="D593" s="92"/>
      <c r="E593" s="859"/>
      <c r="F593" s="859"/>
      <c r="G593" s="859"/>
      <c r="H593" s="859"/>
      <c r="I593" s="859"/>
      <c r="J593" s="859"/>
      <c r="K593" s="1188"/>
      <c r="L593" s="321"/>
      <c r="M593" s="319"/>
      <c r="N593" s="830"/>
      <c r="O593" s="231"/>
      <c r="P593" s="896"/>
      <c r="Q593" s="1080"/>
      <c r="R593" s="1157"/>
    </row>
    <row r="594" spans="2:18" s="332" customFormat="1" hidden="1" x14ac:dyDescent="0.2">
      <c r="B594" s="1027"/>
      <c r="C594" s="39"/>
      <c r="D594" s="152" t="s">
        <v>29025</v>
      </c>
      <c r="E594" s="859"/>
      <c r="F594" s="859"/>
      <c r="G594" s="859"/>
      <c r="H594" s="859"/>
      <c r="I594" s="859"/>
      <c r="J594" s="859"/>
      <c r="K594" s="1188"/>
      <c r="L594" s="321"/>
      <c r="M594" s="319"/>
      <c r="N594" s="830"/>
      <c r="O594" s="231"/>
      <c r="P594" s="896"/>
      <c r="Q594" s="1080"/>
      <c r="R594" s="1157"/>
    </row>
    <row r="595" spans="2:18" s="332" customFormat="1" hidden="1" x14ac:dyDescent="0.2">
      <c r="B595" s="1027"/>
      <c r="C595" s="911"/>
      <c r="D595" s="835"/>
      <c r="E595" s="859"/>
      <c r="F595" s="859" t="s">
        <v>28362</v>
      </c>
      <c r="G595" s="859"/>
      <c r="H595" s="859" t="s">
        <v>28274</v>
      </c>
      <c r="I595" s="859"/>
      <c r="J595" s="313"/>
      <c r="K595" s="1203"/>
      <c r="L595" s="231" t="s">
        <v>28322</v>
      </c>
      <c r="M595" s="248"/>
      <c r="N595" s="830"/>
      <c r="O595" s="94"/>
      <c r="P595" s="896"/>
      <c r="Q595" s="1080"/>
      <c r="R595" s="1157"/>
    </row>
    <row r="596" spans="2:18" s="332" customFormat="1" hidden="1" x14ac:dyDescent="0.2">
      <c r="B596" s="1027"/>
      <c r="C596" s="911" t="s">
        <v>29002</v>
      </c>
      <c r="D596" s="835" t="s">
        <v>29009</v>
      </c>
      <c r="E596" s="859" t="s">
        <v>28992</v>
      </c>
      <c r="F596" s="863">
        <v>8.6999999999999993</v>
      </c>
      <c r="G596" s="863" t="s">
        <v>28268</v>
      </c>
      <c r="H596" s="863">
        <v>1</v>
      </c>
      <c r="I596" s="863" t="s">
        <v>28268</v>
      </c>
      <c r="J596" s="871"/>
      <c r="K596" s="1203"/>
      <c r="L596" s="231">
        <f>F596*H596</f>
        <v>8.6999999999999993</v>
      </c>
      <c r="M596" s="248" t="s">
        <v>28267</v>
      </c>
      <c r="N596" s="808"/>
      <c r="O596" s="207"/>
      <c r="P596" s="896"/>
      <c r="Q596" s="1080"/>
      <c r="R596" s="1157"/>
    </row>
    <row r="597" spans="2:18" s="332" customFormat="1" hidden="1" x14ac:dyDescent="0.2">
      <c r="B597" s="1027"/>
      <c r="C597" s="911" t="s">
        <v>29002</v>
      </c>
      <c r="D597" s="835" t="s">
        <v>29010</v>
      </c>
      <c r="E597" s="859" t="s">
        <v>28993</v>
      </c>
      <c r="F597" s="863">
        <v>1.25</v>
      </c>
      <c r="G597" s="863" t="s">
        <v>28268</v>
      </c>
      <c r="H597" s="863">
        <v>1</v>
      </c>
      <c r="I597" s="863" t="s">
        <v>28268</v>
      </c>
      <c r="J597" s="871"/>
      <c r="K597" s="1203"/>
      <c r="L597" s="231">
        <f t="shared" ref="L597:L608" si="21">F597*H597</f>
        <v>1.25</v>
      </c>
      <c r="M597" s="248" t="s">
        <v>28267</v>
      </c>
      <c r="N597" s="808"/>
      <c r="O597" s="207"/>
      <c r="P597" s="896"/>
      <c r="Q597" s="1080"/>
      <c r="R597" s="1157"/>
    </row>
    <row r="598" spans="2:18" s="332" customFormat="1" hidden="1" x14ac:dyDescent="0.2">
      <c r="B598" s="1027"/>
      <c r="C598" s="911" t="s">
        <v>29002</v>
      </c>
      <c r="D598" s="835" t="s">
        <v>29011</v>
      </c>
      <c r="E598" s="859" t="s">
        <v>28994</v>
      </c>
      <c r="F598" s="863">
        <v>2.1</v>
      </c>
      <c r="G598" s="863" t="s">
        <v>28268</v>
      </c>
      <c r="H598" s="863">
        <v>1</v>
      </c>
      <c r="I598" s="863" t="s">
        <v>28268</v>
      </c>
      <c r="J598" s="871"/>
      <c r="K598" s="1203"/>
      <c r="L598" s="231">
        <f t="shared" si="21"/>
        <v>2.1</v>
      </c>
      <c r="M598" s="248" t="s">
        <v>28267</v>
      </c>
      <c r="N598" s="808"/>
      <c r="O598" s="207"/>
      <c r="P598" s="896"/>
      <c r="Q598" s="1080"/>
      <c r="R598" s="1157"/>
    </row>
    <row r="599" spans="2:18" s="332" customFormat="1" hidden="1" x14ac:dyDescent="0.2">
      <c r="B599" s="1027"/>
      <c r="C599" s="911" t="s">
        <v>29002</v>
      </c>
      <c r="D599" s="835" t="s">
        <v>29007</v>
      </c>
      <c r="E599" s="859" t="s">
        <v>28995</v>
      </c>
      <c r="F599" s="863">
        <v>2.1</v>
      </c>
      <c r="G599" s="863" t="s">
        <v>28268</v>
      </c>
      <c r="H599" s="863">
        <v>1</v>
      </c>
      <c r="I599" s="863" t="s">
        <v>28268</v>
      </c>
      <c r="J599" s="871"/>
      <c r="K599" s="1203"/>
      <c r="L599" s="231">
        <f t="shared" si="21"/>
        <v>2.1</v>
      </c>
      <c r="M599" s="248" t="s">
        <v>28267</v>
      </c>
      <c r="N599" s="808"/>
      <c r="O599" s="207"/>
      <c r="P599" s="896"/>
      <c r="Q599" s="1080"/>
      <c r="R599" s="1157"/>
    </row>
    <row r="600" spans="2:18" s="332" customFormat="1" ht="25.5" hidden="1" x14ac:dyDescent="0.2">
      <c r="B600" s="1027"/>
      <c r="C600" s="911" t="s">
        <v>29002</v>
      </c>
      <c r="D600" s="835" t="s">
        <v>29012</v>
      </c>
      <c r="E600" s="859" t="s">
        <v>28996</v>
      </c>
      <c r="F600" s="863">
        <v>3.7</v>
      </c>
      <c r="G600" s="863" t="s">
        <v>28268</v>
      </c>
      <c r="H600" s="863">
        <v>1</v>
      </c>
      <c r="I600" s="863" t="s">
        <v>28268</v>
      </c>
      <c r="J600" s="871"/>
      <c r="K600" s="1203"/>
      <c r="L600" s="231">
        <f t="shared" si="21"/>
        <v>3.7</v>
      </c>
      <c r="M600" s="248" t="s">
        <v>28267</v>
      </c>
      <c r="N600" s="808"/>
      <c r="O600" s="207"/>
      <c r="P600" s="896"/>
      <c r="Q600" s="1080"/>
      <c r="R600" s="1157"/>
    </row>
    <row r="601" spans="2:18" s="332" customFormat="1" hidden="1" x14ac:dyDescent="0.2">
      <c r="B601" s="1027"/>
      <c r="C601" s="911" t="s">
        <v>29002</v>
      </c>
      <c r="D601" s="835" t="s">
        <v>29011</v>
      </c>
      <c r="E601" s="859" t="s">
        <v>28997</v>
      </c>
      <c r="F601" s="863">
        <v>2.1</v>
      </c>
      <c r="G601" s="863" t="s">
        <v>28268</v>
      </c>
      <c r="H601" s="863">
        <v>1</v>
      </c>
      <c r="I601" s="863" t="s">
        <v>28268</v>
      </c>
      <c r="J601" s="871"/>
      <c r="K601" s="1203"/>
      <c r="L601" s="231">
        <f t="shared" si="21"/>
        <v>2.1</v>
      </c>
      <c r="M601" s="248" t="s">
        <v>28267</v>
      </c>
      <c r="N601" s="808"/>
      <c r="O601" s="207"/>
      <c r="P601" s="896"/>
      <c r="Q601" s="1080"/>
      <c r="R601" s="1157"/>
    </row>
    <row r="602" spans="2:18" s="332" customFormat="1" hidden="1" x14ac:dyDescent="0.2">
      <c r="B602" s="1027"/>
      <c r="C602" s="911" t="s">
        <v>29002</v>
      </c>
      <c r="D602" s="835" t="s">
        <v>29007</v>
      </c>
      <c r="E602" s="859" t="s">
        <v>28998</v>
      </c>
      <c r="F602" s="863">
        <v>2.1</v>
      </c>
      <c r="G602" s="863" t="s">
        <v>28268</v>
      </c>
      <c r="H602" s="863">
        <v>1</v>
      </c>
      <c r="I602" s="863" t="s">
        <v>28268</v>
      </c>
      <c r="J602" s="871"/>
      <c r="K602" s="1203"/>
      <c r="L602" s="231">
        <f t="shared" si="21"/>
        <v>2.1</v>
      </c>
      <c r="M602" s="248" t="s">
        <v>28267</v>
      </c>
      <c r="N602" s="808"/>
      <c r="O602" s="207"/>
      <c r="P602" s="896"/>
      <c r="Q602" s="1080"/>
      <c r="R602" s="1157"/>
    </row>
    <row r="603" spans="2:18" s="332" customFormat="1" ht="25.5" hidden="1" x14ac:dyDescent="0.2">
      <c r="B603" s="1027"/>
      <c r="C603" s="911" t="s">
        <v>29006</v>
      </c>
      <c r="D603" s="835" t="s">
        <v>29013</v>
      </c>
      <c r="E603" s="859" t="s">
        <v>28999</v>
      </c>
      <c r="F603" s="863">
        <v>3.8</v>
      </c>
      <c r="G603" s="863" t="s">
        <v>28268</v>
      </c>
      <c r="H603" s="863">
        <v>1</v>
      </c>
      <c r="I603" s="863" t="s">
        <v>28268</v>
      </c>
      <c r="J603" s="871"/>
      <c r="K603" s="1203"/>
      <c r="L603" s="231">
        <f t="shared" si="21"/>
        <v>3.8</v>
      </c>
      <c r="M603" s="248" t="s">
        <v>28267</v>
      </c>
      <c r="N603" s="808"/>
      <c r="O603" s="207"/>
      <c r="P603" s="896"/>
      <c r="Q603" s="1080"/>
      <c r="R603" s="1157"/>
    </row>
    <row r="604" spans="2:18" s="332" customFormat="1" ht="25.5" hidden="1" x14ac:dyDescent="0.2">
      <c r="B604" s="1027"/>
      <c r="C604" s="911" t="s">
        <v>29006</v>
      </c>
      <c r="D604" s="835" t="s">
        <v>29013</v>
      </c>
      <c r="E604" s="859" t="s">
        <v>29000</v>
      </c>
      <c r="F604" s="863">
        <v>3.35</v>
      </c>
      <c r="G604" s="863" t="s">
        <v>28268</v>
      </c>
      <c r="H604" s="863">
        <v>1</v>
      </c>
      <c r="I604" s="863" t="s">
        <v>28268</v>
      </c>
      <c r="J604" s="871"/>
      <c r="K604" s="1203"/>
      <c r="L604" s="231">
        <f t="shared" si="21"/>
        <v>3.35</v>
      </c>
      <c r="M604" s="248" t="s">
        <v>28267</v>
      </c>
      <c r="N604" s="808"/>
      <c r="O604" s="207"/>
      <c r="P604" s="896"/>
      <c r="Q604" s="1080"/>
      <c r="R604" s="1157"/>
    </row>
    <row r="605" spans="2:18" s="332" customFormat="1" hidden="1" x14ac:dyDescent="0.2">
      <c r="B605" s="1027"/>
      <c r="C605" s="911" t="s">
        <v>29006</v>
      </c>
      <c r="D605" s="835" t="s">
        <v>29011</v>
      </c>
      <c r="E605" s="859" t="s">
        <v>29001</v>
      </c>
      <c r="F605" s="863">
        <v>2.2000000000000002</v>
      </c>
      <c r="G605" s="863" t="s">
        <v>28268</v>
      </c>
      <c r="H605" s="863">
        <v>1</v>
      </c>
      <c r="I605" s="863" t="s">
        <v>28268</v>
      </c>
      <c r="J605" s="871"/>
      <c r="K605" s="1203"/>
      <c r="L605" s="231">
        <f t="shared" si="21"/>
        <v>2.2000000000000002</v>
      </c>
      <c r="M605" s="248" t="s">
        <v>28267</v>
      </c>
      <c r="N605" s="808"/>
      <c r="O605" s="207"/>
      <c r="P605" s="896"/>
      <c r="Q605" s="1080"/>
      <c r="R605" s="1157"/>
    </row>
    <row r="606" spans="2:18" s="332" customFormat="1" hidden="1" x14ac:dyDescent="0.2">
      <c r="B606" s="1027"/>
      <c r="C606" s="911" t="s">
        <v>29006</v>
      </c>
      <c r="D606" s="835" t="s">
        <v>29007</v>
      </c>
      <c r="E606" s="859" t="s">
        <v>29003</v>
      </c>
      <c r="F606" s="863">
        <v>2.2000000000000002</v>
      </c>
      <c r="G606" s="863" t="s">
        <v>28268</v>
      </c>
      <c r="H606" s="863">
        <v>1</v>
      </c>
      <c r="I606" s="863" t="s">
        <v>28268</v>
      </c>
      <c r="J606" s="871"/>
      <c r="K606" s="1203"/>
      <c r="L606" s="231">
        <f t="shared" si="21"/>
        <v>2.2000000000000002</v>
      </c>
      <c r="M606" s="248" t="s">
        <v>28267</v>
      </c>
      <c r="N606" s="808"/>
      <c r="O606" s="207"/>
      <c r="P606" s="896"/>
      <c r="Q606" s="1080"/>
      <c r="R606" s="1157"/>
    </row>
    <row r="607" spans="2:18" s="332" customFormat="1" hidden="1" x14ac:dyDescent="0.2">
      <c r="B607" s="1027"/>
      <c r="C607" s="911" t="s">
        <v>29006</v>
      </c>
      <c r="D607" s="835" t="s">
        <v>29007</v>
      </c>
      <c r="E607" s="859" t="s">
        <v>29004</v>
      </c>
      <c r="F607" s="863">
        <v>2.2000000000000002</v>
      </c>
      <c r="G607" s="863" t="s">
        <v>28268</v>
      </c>
      <c r="H607" s="863">
        <v>1</v>
      </c>
      <c r="I607" s="863" t="s">
        <v>28268</v>
      </c>
      <c r="J607" s="871"/>
      <c r="K607" s="1203"/>
      <c r="L607" s="231">
        <f t="shared" si="21"/>
        <v>2.2000000000000002</v>
      </c>
      <c r="M607" s="248" t="s">
        <v>28267</v>
      </c>
      <c r="N607" s="808"/>
      <c r="O607" s="207"/>
      <c r="P607" s="896"/>
      <c r="Q607" s="1080"/>
      <c r="R607" s="1157"/>
    </row>
    <row r="608" spans="2:18" s="332" customFormat="1" ht="25.5" hidden="1" x14ac:dyDescent="0.2">
      <c r="B608" s="1027"/>
      <c r="C608" s="911" t="s">
        <v>29006</v>
      </c>
      <c r="D608" s="835" t="s">
        <v>29008</v>
      </c>
      <c r="E608" s="859" t="s">
        <v>29005</v>
      </c>
      <c r="F608" s="863">
        <v>5.85</v>
      </c>
      <c r="G608" s="863" t="s">
        <v>28268</v>
      </c>
      <c r="H608" s="863">
        <v>1</v>
      </c>
      <c r="I608" s="810" t="s">
        <v>28268</v>
      </c>
      <c r="J608" s="810"/>
      <c r="K608" s="700"/>
      <c r="L608" s="231">
        <f t="shared" si="21"/>
        <v>5.85</v>
      </c>
      <c r="M608" s="248" t="s">
        <v>28267</v>
      </c>
      <c r="N608" s="808"/>
      <c r="O608" s="207"/>
      <c r="P608" s="896"/>
      <c r="Q608" s="1080"/>
      <c r="R608" s="1157"/>
    </row>
    <row r="609" spans="2:18" s="332" customFormat="1" hidden="1" x14ac:dyDescent="0.2">
      <c r="B609" s="1027"/>
      <c r="C609" s="911"/>
      <c r="D609" s="835"/>
      <c r="E609" s="859"/>
      <c r="F609" s="863"/>
      <c r="G609" s="863"/>
      <c r="H609" s="863"/>
      <c r="I609" s="863"/>
      <c r="J609" s="863"/>
      <c r="K609" s="1194"/>
      <c r="L609" s="231"/>
      <c r="M609" s="373"/>
      <c r="N609" s="808"/>
      <c r="O609" s="207"/>
      <c r="P609" s="896"/>
      <c r="Q609" s="1080"/>
      <c r="R609" s="1157"/>
    </row>
    <row r="610" spans="2:18" s="332" customFormat="1" hidden="1" x14ac:dyDescent="0.2">
      <c r="B610" s="1027"/>
      <c r="C610" s="911"/>
      <c r="D610" s="835"/>
      <c r="E610" s="859"/>
      <c r="F610" s="859"/>
      <c r="G610" s="859"/>
      <c r="H610" s="859"/>
      <c r="I610" s="859"/>
      <c r="J610" s="859"/>
      <c r="K610" s="1194"/>
      <c r="L610" s="231">
        <f>SUM(L596:L608)</f>
        <v>41.65</v>
      </c>
      <c r="M610" s="248" t="s">
        <v>28267</v>
      </c>
      <c r="N610" s="808"/>
      <c r="O610" s="207"/>
      <c r="P610" s="896"/>
      <c r="Q610" s="1080"/>
      <c r="R610" s="1157"/>
    </row>
    <row r="611" spans="2:18" s="332" customFormat="1" ht="15" hidden="1" x14ac:dyDescent="0.2">
      <c r="B611" s="1027"/>
      <c r="C611" s="39"/>
      <c r="D611" s="213"/>
      <c r="E611" s="880"/>
      <c r="F611" s="880"/>
      <c r="G611" s="880"/>
      <c r="H611" s="880"/>
      <c r="I611" s="880"/>
      <c r="J611" s="880"/>
      <c r="K611" s="1188"/>
      <c r="L611" s="833"/>
      <c r="M611" s="814"/>
      <c r="N611" s="1089"/>
      <c r="O611" s="231"/>
      <c r="P611" s="896"/>
      <c r="Q611" s="1080"/>
      <c r="R611" s="1157"/>
    </row>
    <row r="612" spans="2:18" s="332" customFormat="1" ht="15" hidden="1" x14ac:dyDescent="0.2">
      <c r="B612" s="1027"/>
      <c r="C612" s="39"/>
      <c r="D612" s="213"/>
      <c r="E612" s="880"/>
      <c r="F612" s="880"/>
      <c r="G612" s="880"/>
      <c r="H612" s="880"/>
      <c r="I612" s="880"/>
      <c r="J612" s="880"/>
      <c r="K612" s="1188"/>
      <c r="L612" s="833"/>
      <c r="M612" s="814"/>
      <c r="N612" s="1089"/>
      <c r="O612" s="231"/>
      <c r="P612" s="896"/>
      <c r="Q612" s="1080"/>
      <c r="R612" s="1157"/>
    </row>
    <row r="613" spans="2:18" s="332" customFormat="1" ht="15" hidden="1" x14ac:dyDescent="0.2">
      <c r="B613" s="1027"/>
      <c r="C613" s="39"/>
      <c r="D613" s="813" t="s">
        <v>29026</v>
      </c>
      <c r="E613" s="880"/>
      <c r="F613" s="883">
        <f>L592</f>
        <v>3.26</v>
      </c>
      <c r="G613" s="880" t="s">
        <v>28970</v>
      </c>
      <c r="H613" s="883">
        <f>L610</f>
        <v>41.65</v>
      </c>
      <c r="I613" s="880"/>
      <c r="J613" s="880"/>
      <c r="K613" s="1188"/>
      <c r="L613" s="894">
        <f>F613+H613</f>
        <v>44.91</v>
      </c>
      <c r="M613" s="814" t="s">
        <v>28267</v>
      </c>
      <c r="N613" s="1089"/>
      <c r="O613" s="231"/>
      <c r="P613" s="896"/>
      <c r="Q613" s="1080"/>
      <c r="R613" s="1157"/>
    </row>
    <row r="614" spans="2:18" s="332" customFormat="1" ht="15" hidden="1" x14ac:dyDescent="0.2">
      <c r="B614" s="1027"/>
      <c r="C614" s="39"/>
      <c r="D614" s="213"/>
      <c r="E614" s="880"/>
      <c r="F614" s="880"/>
      <c r="G614" s="880"/>
      <c r="H614" s="880"/>
      <c r="I614" s="880"/>
      <c r="J614" s="880"/>
      <c r="K614" s="1188"/>
      <c r="L614" s="833"/>
      <c r="M614" s="814"/>
      <c r="N614" s="1089"/>
      <c r="O614" s="231"/>
      <c r="P614" s="896"/>
      <c r="Q614" s="1080"/>
      <c r="R614" s="1157"/>
    </row>
    <row r="615" spans="2:18" s="332" customFormat="1" ht="15" hidden="1" x14ac:dyDescent="0.2">
      <c r="B615" s="1027"/>
      <c r="C615" s="39"/>
      <c r="D615" s="213"/>
      <c r="E615" s="880"/>
      <c r="F615" s="880"/>
      <c r="G615" s="880"/>
      <c r="H615" s="880"/>
      <c r="I615" s="880"/>
      <c r="J615" s="880"/>
      <c r="K615" s="1188"/>
      <c r="L615" s="833"/>
      <c r="M615" s="814"/>
      <c r="N615" s="1089"/>
      <c r="O615" s="231"/>
      <c r="P615" s="896"/>
      <c r="Q615" s="1080"/>
      <c r="R615" s="1157"/>
    </row>
    <row r="616" spans="2:18" s="332" customFormat="1" ht="15" hidden="1" x14ac:dyDescent="0.2">
      <c r="B616" s="1027"/>
      <c r="C616" s="39"/>
      <c r="D616" s="213"/>
      <c r="E616" s="880"/>
      <c r="F616" s="880"/>
      <c r="G616" s="880"/>
      <c r="H616" s="880"/>
      <c r="I616" s="880"/>
      <c r="J616" s="880"/>
      <c r="K616" s="1188"/>
      <c r="L616" s="833"/>
      <c r="M616" s="814"/>
      <c r="N616" s="1089"/>
      <c r="O616" s="231"/>
      <c r="P616" s="896"/>
      <c r="Q616" s="1080"/>
      <c r="R616" s="1157"/>
    </row>
    <row r="617" spans="2:18" s="360" customFormat="1" ht="20.100000000000001" customHeight="1" x14ac:dyDescent="0.2">
      <c r="B617" s="1700" t="s">
        <v>8</v>
      </c>
      <c r="C617" s="1701"/>
      <c r="D617" s="1701"/>
      <c r="E617" s="1701"/>
      <c r="F617" s="1701"/>
      <c r="G617" s="1701"/>
      <c r="H617" s="1701"/>
      <c r="I617" s="1701"/>
      <c r="J617" s="1701"/>
      <c r="K617" s="1701"/>
      <c r="L617" s="1701"/>
      <c r="M617" s="366"/>
      <c r="N617" s="852"/>
      <c r="O617" s="1702"/>
      <c r="P617" s="1702"/>
      <c r="Q617" s="1108"/>
      <c r="R617" s="1260">
        <f>SUM(R576:R616)</f>
        <v>778.74</v>
      </c>
    </row>
    <row r="618" spans="2:18" s="332" customFormat="1" ht="5.0999999999999996" customHeight="1" x14ac:dyDescent="0.2">
      <c r="B618" s="1043"/>
      <c r="C618" s="356"/>
      <c r="D618" s="333"/>
      <c r="E618" s="886"/>
      <c r="F618" s="886"/>
      <c r="G618" s="886"/>
      <c r="H618" s="886"/>
      <c r="I618" s="886"/>
      <c r="J618" s="886"/>
      <c r="K618" s="1175"/>
      <c r="L618" s="896"/>
      <c r="N618" s="1080"/>
      <c r="O618" s="896"/>
      <c r="P618" s="896"/>
      <c r="Q618" s="1080"/>
      <c r="R618" s="1157"/>
    </row>
    <row r="619" spans="2:18" s="190" customFormat="1" ht="18" customHeight="1" x14ac:dyDescent="0.2">
      <c r="B619" s="1640">
        <v>8</v>
      </c>
      <c r="C619" s="1641"/>
      <c r="D619" s="1718" t="s">
        <v>28342</v>
      </c>
      <c r="E619" s="1718" t="s">
        <v>8058</v>
      </c>
      <c r="F619" s="1718"/>
      <c r="G619" s="1718"/>
      <c r="H619" s="1718"/>
      <c r="I619" s="1718"/>
      <c r="J619" s="1718"/>
      <c r="K619" s="1718"/>
      <c r="L619" s="1642"/>
      <c r="M619" s="1646"/>
      <c r="N619" s="1643"/>
      <c r="O619" s="1675"/>
      <c r="P619" s="1675"/>
      <c r="Q619" s="1643"/>
      <c r="R619" s="1644"/>
    </row>
    <row r="620" spans="2:18" s="332" customFormat="1" ht="27.75" customHeight="1" x14ac:dyDescent="0.2">
      <c r="B620" s="1045" t="s">
        <v>28684</v>
      </c>
      <c r="C620" s="389">
        <v>89512</v>
      </c>
      <c r="D620" s="389" t="s">
        <v>28329</v>
      </c>
      <c r="E620" s="1690" t="s">
        <v>18019</v>
      </c>
      <c r="F620" s="1691"/>
      <c r="G620" s="1691"/>
      <c r="H620" s="1691"/>
      <c r="I620" s="1691"/>
      <c r="J620" s="1692"/>
      <c r="K620" s="1202" t="s">
        <v>205</v>
      </c>
      <c r="L620" s="390">
        <v>11.5</v>
      </c>
      <c r="M620" s="390">
        <v>0</v>
      </c>
      <c r="N620" s="1096">
        <v>0</v>
      </c>
      <c r="O620" s="1727">
        <v>79.28</v>
      </c>
      <c r="P620" s="1727"/>
      <c r="Q620" s="1096">
        <f>O620*1.2</f>
        <v>95.14</v>
      </c>
      <c r="R620" s="1159">
        <f>Q620*L620</f>
        <v>1094.1099999999999</v>
      </c>
    </row>
    <row r="621" spans="2:18" s="332" customFormat="1" ht="27.75" hidden="1" customHeight="1" x14ac:dyDescent="0.2">
      <c r="B621" s="1027"/>
      <c r="C621" s="39"/>
      <c r="D621" s="911"/>
      <c r="E621" s="313"/>
      <c r="F621" s="313"/>
      <c r="G621" s="313"/>
      <c r="H621" s="313"/>
      <c r="I621" s="313"/>
      <c r="J621" s="907"/>
      <c r="K621" s="1179"/>
      <c r="L621" s="308"/>
      <c r="M621" s="308"/>
      <c r="N621" s="829"/>
      <c r="O621" s="308"/>
      <c r="P621" s="308"/>
      <c r="Q621" s="829"/>
      <c r="R621" s="1139"/>
    </row>
    <row r="622" spans="2:18" s="332" customFormat="1" ht="27.75" hidden="1" customHeight="1" x14ac:dyDescent="0.2">
      <c r="B622" s="1027"/>
      <c r="C622" s="39"/>
      <c r="D622" s="911"/>
      <c r="E622" s="313" t="s">
        <v>28652</v>
      </c>
      <c r="F622" s="871">
        <v>4</v>
      </c>
      <c r="G622" s="313" t="s">
        <v>28268</v>
      </c>
      <c r="H622" s="313"/>
      <c r="I622" s="313"/>
      <c r="J622" s="907"/>
      <c r="K622" s="1179"/>
      <c r="L622" s="308"/>
      <c r="M622" s="308"/>
      <c r="N622" s="829"/>
      <c r="O622" s="308"/>
      <c r="P622" s="308"/>
      <c r="Q622" s="829"/>
      <c r="R622" s="1139"/>
    </row>
    <row r="623" spans="2:18" s="332" customFormat="1" ht="27.75" hidden="1" customHeight="1" x14ac:dyDescent="0.2">
      <c r="B623" s="1027"/>
      <c r="C623" s="39"/>
      <c r="D623" s="911"/>
      <c r="E623" s="313" t="s">
        <v>28817</v>
      </c>
      <c r="F623" s="871">
        <v>5</v>
      </c>
      <c r="G623" s="313" t="s">
        <v>28268</v>
      </c>
      <c r="H623" s="313"/>
      <c r="I623" s="313"/>
      <c r="J623" s="907"/>
      <c r="K623" s="1179"/>
      <c r="L623" s="308"/>
      <c r="M623" s="308"/>
      <c r="N623" s="829"/>
      <c r="O623" s="308"/>
      <c r="P623" s="308"/>
      <c r="Q623" s="829"/>
      <c r="R623" s="1139"/>
    </row>
    <row r="624" spans="2:18" s="332" customFormat="1" ht="27.75" hidden="1" customHeight="1" x14ac:dyDescent="0.2">
      <c r="B624" s="1027"/>
      <c r="C624" s="39"/>
      <c r="D624" s="911"/>
      <c r="E624" s="313" t="s">
        <v>28818</v>
      </c>
      <c r="F624" s="313">
        <v>5.45</v>
      </c>
      <c r="G624" s="313" t="s">
        <v>28268</v>
      </c>
      <c r="H624" s="313"/>
      <c r="I624" s="313"/>
      <c r="J624" s="907"/>
      <c r="K624" s="1179"/>
      <c r="L624" s="308"/>
      <c r="M624" s="308"/>
      <c r="N624" s="829"/>
      <c r="O624" s="308"/>
      <c r="P624" s="308"/>
      <c r="Q624" s="829"/>
      <c r="R624" s="1139"/>
    </row>
    <row r="625" spans="2:18" s="332" customFormat="1" ht="27.75" hidden="1" customHeight="1" x14ac:dyDescent="0.2">
      <c r="B625" s="1027"/>
      <c r="C625" s="39"/>
      <c r="D625" s="911"/>
      <c r="E625" s="313" t="s">
        <v>28270</v>
      </c>
      <c r="F625" s="871">
        <f>SUM(F622:F624)</f>
        <v>14.45</v>
      </c>
      <c r="G625" s="313" t="s">
        <v>28268</v>
      </c>
      <c r="H625" s="313"/>
      <c r="I625" s="313"/>
      <c r="J625" s="907"/>
      <c r="K625" s="1179"/>
      <c r="L625" s="308"/>
      <c r="M625" s="308"/>
      <c r="N625" s="829"/>
      <c r="O625" s="308"/>
      <c r="P625" s="308"/>
      <c r="Q625" s="829"/>
      <c r="R625" s="1139"/>
    </row>
    <row r="626" spans="2:18" s="332" customFormat="1" ht="27.75" hidden="1" customHeight="1" x14ac:dyDescent="0.2">
      <c r="B626" s="1027"/>
      <c r="C626" s="39"/>
      <c r="D626" s="911"/>
      <c r="E626" s="313"/>
      <c r="F626" s="313"/>
      <c r="G626" s="313"/>
      <c r="H626" s="313"/>
      <c r="I626" s="313"/>
      <c r="J626" s="907"/>
      <c r="K626" s="1179"/>
      <c r="L626" s="308"/>
      <c r="M626" s="308"/>
      <c r="N626" s="829"/>
      <c r="O626" s="308"/>
      <c r="P626" s="308"/>
      <c r="Q626" s="829"/>
      <c r="R626" s="1139"/>
    </row>
    <row r="627" spans="2:18" s="332" customFormat="1" ht="30" customHeight="1" x14ac:dyDescent="0.2">
      <c r="B627" s="1045" t="s">
        <v>28685</v>
      </c>
      <c r="C627" s="389">
        <v>89508</v>
      </c>
      <c r="D627" s="389" t="s">
        <v>28329</v>
      </c>
      <c r="E627" s="1690" t="s">
        <v>18011</v>
      </c>
      <c r="F627" s="1691"/>
      <c r="G627" s="1691"/>
      <c r="H627" s="1691"/>
      <c r="I627" s="1691"/>
      <c r="J627" s="1692"/>
      <c r="K627" s="1202" t="s">
        <v>205</v>
      </c>
      <c r="L627" s="390">
        <f>J635</f>
        <v>9.65</v>
      </c>
      <c r="M627" s="390">
        <v>0</v>
      </c>
      <c r="N627" s="1096">
        <v>0</v>
      </c>
      <c r="O627" s="1727">
        <v>25.66</v>
      </c>
      <c r="P627" s="1727"/>
      <c r="Q627" s="1096">
        <f>O627*1.2</f>
        <v>30.79</v>
      </c>
      <c r="R627" s="1159">
        <f>Q627*L627</f>
        <v>297.12</v>
      </c>
    </row>
    <row r="628" spans="2:18" s="332" customFormat="1" ht="27.75" hidden="1" customHeight="1" x14ac:dyDescent="0.2">
      <c r="B628" s="1046"/>
      <c r="C628" s="157"/>
      <c r="D628" s="911"/>
      <c r="E628" s="313"/>
      <c r="F628" s="313"/>
      <c r="G628" s="313"/>
      <c r="H628" s="313"/>
      <c r="I628" s="313"/>
      <c r="J628" s="807"/>
      <c r="K628" s="700"/>
      <c r="L628" s="185"/>
      <c r="M628" s="185"/>
      <c r="N628" s="1097"/>
      <c r="O628" s="185"/>
      <c r="P628" s="185"/>
      <c r="Q628" s="1097"/>
      <c r="R628" s="1160"/>
    </row>
    <row r="629" spans="2:18" s="332" customFormat="1" ht="27.75" hidden="1" customHeight="1" x14ac:dyDescent="0.2">
      <c r="B629" s="1046"/>
      <c r="C629" s="157"/>
      <c r="D629" s="911"/>
      <c r="E629" s="313"/>
      <c r="F629" s="313" t="s">
        <v>28274</v>
      </c>
      <c r="G629" s="313"/>
      <c r="H629" s="313" t="s">
        <v>28331</v>
      </c>
      <c r="I629" s="313"/>
      <c r="J629" s="313" t="s">
        <v>28270</v>
      </c>
      <c r="K629" s="700"/>
      <c r="L629" s="185"/>
      <c r="M629" s="185"/>
      <c r="N629" s="1097"/>
      <c r="O629" s="185"/>
      <c r="P629" s="185"/>
      <c r="Q629" s="1097"/>
      <c r="R629" s="1160"/>
    </row>
    <row r="630" spans="2:18" s="332" customFormat="1" ht="27.75" hidden="1" customHeight="1" x14ac:dyDescent="0.2">
      <c r="B630" s="1046"/>
      <c r="C630" s="157"/>
      <c r="D630" s="911"/>
      <c r="E630" s="313" t="s">
        <v>28815</v>
      </c>
      <c r="F630" s="871">
        <v>2.7</v>
      </c>
      <c r="G630" s="313" t="s">
        <v>28268</v>
      </c>
      <c r="H630" s="884">
        <v>1</v>
      </c>
      <c r="I630" s="871"/>
      <c r="J630" s="871">
        <f>F630*H630</f>
        <v>2.7</v>
      </c>
      <c r="K630" s="1203" t="s">
        <v>28268</v>
      </c>
      <c r="L630" s="185"/>
      <c r="M630" s="185"/>
      <c r="N630" s="1097"/>
      <c r="O630" s="185"/>
      <c r="P630" s="185"/>
      <c r="Q630" s="1097"/>
      <c r="R630" s="1160"/>
    </row>
    <row r="631" spans="2:18" s="332" customFormat="1" ht="27.75" hidden="1" customHeight="1" x14ac:dyDescent="0.2">
      <c r="B631" s="1046"/>
      <c r="C631" s="157"/>
      <c r="D631" s="911"/>
      <c r="E631" s="313" t="s">
        <v>28815</v>
      </c>
      <c r="F631" s="871">
        <v>2.7</v>
      </c>
      <c r="G631" s="313" t="s">
        <v>28268</v>
      </c>
      <c r="H631" s="884">
        <v>1</v>
      </c>
      <c r="I631" s="871"/>
      <c r="J631" s="871">
        <f>F631*H631</f>
        <v>2.7</v>
      </c>
      <c r="K631" s="1203" t="s">
        <v>28268</v>
      </c>
      <c r="L631" s="185"/>
      <c r="M631" s="185"/>
      <c r="N631" s="1097"/>
      <c r="O631" s="185"/>
      <c r="P631" s="185"/>
      <c r="Q631" s="1097"/>
      <c r="R631" s="1160"/>
    </row>
    <row r="632" spans="2:18" s="332" customFormat="1" ht="27.75" hidden="1" customHeight="1" x14ac:dyDescent="0.2">
      <c r="B632" s="1046"/>
      <c r="C632" s="157"/>
      <c r="D632" s="911"/>
      <c r="E632" s="313" t="s">
        <v>29054</v>
      </c>
      <c r="F632" s="871">
        <v>1</v>
      </c>
      <c r="G632" s="313" t="s">
        <v>28268</v>
      </c>
      <c r="H632" s="884">
        <v>1</v>
      </c>
      <c r="I632" s="871"/>
      <c r="J632" s="871">
        <f>F632*H632</f>
        <v>1</v>
      </c>
      <c r="K632" s="1203" t="s">
        <v>28268</v>
      </c>
      <c r="L632" s="185"/>
      <c r="M632" s="185"/>
      <c r="N632" s="1097"/>
      <c r="O632" s="185"/>
      <c r="P632" s="185"/>
      <c r="Q632" s="1097"/>
      <c r="R632" s="1160"/>
    </row>
    <row r="633" spans="2:18" s="332" customFormat="1" ht="27.75" hidden="1" customHeight="1" x14ac:dyDescent="0.2">
      <c r="B633" s="1046"/>
      <c r="C633" s="157"/>
      <c r="D633" s="911"/>
      <c r="E633" s="313" t="s">
        <v>28816</v>
      </c>
      <c r="F633" s="313"/>
      <c r="G633" s="313"/>
      <c r="H633" s="313"/>
      <c r="I633" s="313"/>
      <c r="J633" s="871">
        <v>3.25</v>
      </c>
      <c r="K633" s="1203" t="s">
        <v>28268</v>
      </c>
      <c r="L633" s="185"/>
      <c r="M633" s="185"/>
      <c r="N633" s="1097"/>
      <c r="O633" s="185"/>
      <c r="P633" s="185"/>
      <c r="Q633" s="1097"/>
      <c r="R633" s="1160"/>
    </row>
    <row r="634" spans="2:18" s="332" customFormat="1" ht="27.75" hidden="1" customHeight="1" x14ac:dyDescent="0.2">
      <c r="B634" s="1046"/>
      <c r="C634" s="157"/>
      <c r="D634" s="911"/>
      <c r="E634" s="807"/>
      <c r="F634" s="807"/>
      <c r="G634" s="807"/>
      <c r="H634" s="807"/>
      <c r="I634" s="807"/>
      <c r="J634" s="807"/>
      <c r="K634" s="1203"/>
      <c r="L634" s="185"/>
      <c r="M634" s="185"/>
      <c r="N634" s="1097"/>
      <c r="O634" s="185"/>
      <c r="P634" s="185"/>
      <c r="Q634" s="1097"/>
      <c r="R634" s="1160"/>
    </row>
    <row r="635" spans="2:18" s="332" customFormat="1" ht="27.75" hidden="1" customHeight="1" x14ac:dyDescent="0.2">
      <c r="B635" s="1046"/>
      <c r="C635" s="157"/>
      <c r="D635" s="911"/>
      <c r="E635" s="807"/>
      <c r="F635" s="807"/>
      <c r="G635" s="807"/>
      <c r="H635" s="807"/>
      <c r="I635" s="807"/>
      <c r="J635" s="871">
        <f>SUM(J630:J633)</f>
        <v>9.65</v>
      </c>
      <c r="K635" s="1203" t="s">
        <v>28268</v>
      </c>
      <c r="L635" s="185"/>
      <c r="M635" s="185"/>
      <c r="N635" s="1097"/>
      <c r="O635" s="185"/>
      <c r="P635" s="185"/>
      <c r="Q635" s="1097"/>
      <c r="R635" s="1160"/>
    </row>
    <row r="636" spans="2:18" s="332" customFormat="1" ht="27.75" hidden="1" customHeight="1" x14ac:dyDescent="0.2">
      <c r="B636" s="1027"/>
      <c r="C636" s="39"/>
      <c r="D636" s="911"/>
      <c r="E636" s="313"/>
      <c r="F636" s="313"/>
      <c r="G636" s="313"/>
      <c r="H636" s="313"/>
      <c r="I636" s="313"/>
      <c r="J636" s="313"/>
      <c r="K636" s="700"/>
      <c r="L636" s="308"/>
      <c r="M636" s="308"/>
      <c r="N636" s="829"/>
      <c r="O636" s="308"/>
      <c r="P636" s="308"/>
      <c r="Q636" s="829"/>
      <c r="R636" s="1139"/>
    </row>
    <row r="637" spans="2:18" s="332" customFormat="1" ht="30" customHeight="1" x14ac:dyDescent="0.2">
      <c r="B637" s="1045" t="s">
        <v>28686</v>
      </c>
      <c r="C637" s="389">
        <v>89495</v>
      </c>
      <c r="D637" s="389" t="s">
        <v>28329</v>
      </c>
      <c r="E637" s="1690" t="s">
        <v>29074</v>
      </c>
      <c r="F637" s="1691"/>
      <c r="G637" s="1691"/>
      <c r="H637" s="1691"/>
      <c r="I637" s="1691"/>
      <c r="J637" s="1692"/>
      <c r="K637" s="1202" t="s">
        <v>97</v>
      </c>
      <c r="L637" s="390">
        <v>2</v>
      </c>
      <c r="M637" s="390">
        <v>0</v>
      </c>
      <c r="N637" s="1096">
        <v>0</v>
      </c>
      <c r="O637" s="1727">
        <v>20.37</v>
      </c>
      <c r="P637" s="1727"/>
      <c r="Q637" s="1096">
        <f>O637*1.2</f>
        <v>24.44</v>
      </c>
      <c r="R637" s="1159">
        <f>Q637*L637</f>
        <v>48.88</v>
      </c>
    </row>
    <row r="638" spans="2:18" s="332" customFormat="1" ht="24" customHeight="1" x14ac:dyDescent="0.2">
      <c r="B638" s="1045" t="s">
        <v>28687</v>
      </c>
      <c r="C638" s="389" t="s">
        <v>7010</v>
      </c>
      <c r="D638" s="389" t="s">
        <v>26</v>
      </c>
      <c r="E638" s="1690" t="s">
        <v>28323</v>
      </c>
      <c r="F638" s="1691"/>
      <c r="G638" s="1691"/>
      <c r="H638" s="1691"/>
      <c r="I638" s="1691"/>
      <c r="J638" s="1692"/>
      <c r="K638" s="1202" t="str">
        <f>VLOOKUP(C638,[2]desonerado_185!A:F,3,1)</f>
        <v>UN</v>
      </c>
      <c r="L638" s="390">
        <v>1</v>
      </c>
      <c r="M638" s="390">
        <f>VLOOKUP(C638,desonerado_186!A:F,4,1)</f>
        <v>98.95</v>
      </c>
      <c r="N638" s="1096">
        <f>VLOOKUP(C638,desonerado_186!A:F,5,1)</f>
        <v>187.59</v>
      </c>
      <c r="O638" s="1727">
        <f>M638+N638</f>
        <v>286.54000000000002</v>
      </c>
      <c r="P638" s="1727"/>
      <c r="Q638" s="1096">
        <f>O638*1.2</f>
        <v>343.85</v>
      </c>
      <c r="R638" s="1159">
        <f>Q638*L638</f>
        <v>343.85</v>
      </c>
    </row>
    <row r="639" spans="2:18" s="332" customFormat="1" ht="40.5" hidden="1" customHeight="1" x14ac:dyDescent="0.2">
      <c r="B639" s="1045"/>
      <c r="C639" s="389"/>
      <c r="D639" s="389"/>
      <c r="E639" s="1690"/>
      <c r="F639" s="1691"/>
      <c r="G639" s="1691"/>
      <c r="H639" s="1691"/>
      <c r="I639" s="1691"/>
      <c r="J639" s="1692"/>
      <c r="K639" s="1202"/>
      <c r="L639" s="390"/>
      <c r="M639" s="390"/>
      <c r="N639" s="1096"/>
      <c r="O639" s="1727"/>
      <c r="P639" s="1727"/>
      <c r="Q639" s="1096"/>
      <c r="R639" s="1159"/>
    </row>
    <row r="640" spans="2:18" s="332" customFormat="1" hidden="1" x14ac:dyDescent="0.2">
      <c r="B640" s="1027"/>
      <c r="C640" s="39"/>
      <c r="D640" s="39"/>
      <c r="E640" s="907"/>
      <c r="F640" s="907"/>
      <c r="G640" s="907"/>
      <c r="H640" s="907"/>
      <c r="I640" s="907"/>
      <c r="J640" s="907"/>
      <c r="K640" s="1179"/>
      <c r="L640" s="308"/>
      <c r="M640" s="308"/>
      <c r="N640" s="829"/>
      <c r="O640" s="308"/>
      <c r="P640" s="308"/>
      <c r="Q640" s="829"/>
      <c r="R640" s="1139"/>
    </row>
    <row r="641" spans="2:18" s="332" customFormat="1" hidden="1" x14ac:dyDescent="0.2">
      <c r="B641" s="1027"/>
      <c r="C641" s="39"/>
      <c r="D641" s="39"/>
      <c r="E641" s="864"/>
      <c r="F641" s="864"/>
      <c r="G641" s="313"/>
      <c r="H641" s="864"/>
      <c r="I641" s="864"/>
      <c r="J641" s="864"/>
      <c r="K641" s="1203"/>
      <c r="L641" s="336"/>
      <c r="M641" s="334"/>
      <c r="N641" s="836"/>
      <c r="O641" s="308"/>
      <c r="P641" s="308"/>
      <c r="Q641" s="829"/>
      <c r="R641" s="1139"/>
    </row>
    <row r="642" spans="2:18" s="332" customFormat="1" hidden="1" x14ac:dyDescent="0.2">
      <c r="B642" s="1027"/>
      <c r="C642" s="39"/>
      <c r="D642" s="39"/>
      <c r="E642" s="864"/>
      <c r="F642" s="864"/>
      <c r="G642" s="864"/>
      <c r="H642" s="864"/>
      <c r="I642" s="864"/>
      <c r="J642" s="868"/>
      <c r="K642" s="1188"/>
      <c r="L642" s="837"/>
      <c r="M642" s="335"/>
      <c r="N642" s="830"/>
      <c r="O642" s="308"/>
      <c r="P642" s="308"/>
      <c r="Q642" s="829"/>
      <c r="R642" s="1139"/>
    </row>
    <row r="643" spans="2:18" s="332" customFormat="1" hidden="1" x14ac:dyDescent="0.2">
      <c r="B643" s="1027"/>
      <c r="C643" s="39"/>
      <c r="D643" s="39"/>
      <c r="E643" s="864"/>
      <c r="F643" s="864"/>
      <c r="G643" s="864"/>
      <c r="H643" s="864"/>
      <c r="I643" s="864"/>
      <c r="J643" s="868"/>
      <c r="K643" s="1188"/>
      <c r="L643" s="837"/>
      <c r="M643" s="335"/>
      <c r="N643" s="830"/>
      <c r="O643" s="308"/>
      <c r="P643" s="308"/>
      <c r="Q643" s="829"/>
      <c r="R643" s="1139"/>
    </row>
    <row r="644" spans="2:18" s="332" customFormat="1" ht="42" customHeight="1" x14ac:dyDescent="0.2">
      <c r="B644" s="1045" t="s">
        <v>28688</v>
      </c>
      <c r="C644" s="389">
        <v>100434</v>
      </c>
      <c r="D644" s="389" t="s">
        <v>28329</v>
      </c>
      <c r="E644" s="1690" t="s">
        <v>12033</v>
      </c>
      <c r="F644" s="1691"/>
      <c r="G644" s="1691"/>
      <c r="H644" s="1691"/>
      <c r="I644" s="1691"/>
      <c r="J644" s="1692"/>
      <c r="K644" s="1202" t="s">
        <v>205</v>
      </c>
      <c r="L644" s="390">
        <f>L656</f>
        <v>1.9</v>
      </c>
      <c r="M644" s="390">
        <v>0</v>
      </c>
      <c r="N644" s="1096">
        <v>0</v>
      </c>
      <c r="O644" s="1781">
        <v>72.010000000000005</v>
      </c>
      <c r="P644" s="1781"/>
      <c r="Q644" s="1096">
        <f>O644*1.2</f>
        <v>86.41</v>
      </c>
      <c r="R644" s="1159">
        <f>Q644*L644</f>
        <v>164.18</v>
      </c>
    </row>
    <row r="645" spans="2:18" s="332" customFormat="1" ht="13.5" hidden="1" customHeight="1" x14ac:dyDescent="0.2">
      <c r="B645" s="1027"/>
      <c r="C645" s="39"/>
      <c r="D645" s="39"/>
      <c r="E645" s="907"/>
      <c r="F645" s="907"/>
      <c r="G645" s="907"/>
      <c r="H645" s="907"/>
      <c r="I645" s="907"/>
      <c r="J645" s="907"/>
      <c r="K645" s="1179"/>
      <c r="L645" s="308"/>
      <c r="M645" s="308"/>
      <c r="N645" s="829"/>
      <c r="O645" s="308"/>
      <c r="P645" s="308"/>
      <c r="Q645" s="829"/>
      <c r="R645" s="1139"/>
    </row>
    <row r="646" spans="2:18" s="332" customFormat="1" ht="57" hidden="1" x14ac:dyDescent="0.2">
      <c r="B646" s="1027"/>
      <c r="C646" s="39"/>
      <c r="D646" s="911"/>
      <c r="E646" s="864"/>
      <c r="F646" s="864"/>
      <c r="G646" s="313"/>
      <c r="H646" s="864" t="s">
        <v>28651</v>
      </c>
      <c r="I646" s="864"/>
      <c r="J646" s="864" t="s">
        <v>28814</v>
      </c>
      <c r="K646" s="1203"/>
      <c r="L646" s="336" t="s">
        <v>28810</v>
      </c>
      <c r="M646" s="334"/>
      <c r="N646" s="836"/>
      <c r="O646" s="308"/>
      <c r="P646" s="308"/>
      <c r="Q646" s="829"/>
      <c r="R646" s="1139"/>
    </row>
    <row r="647" spans="2:18" s="332" customFormat="1" hidden="1" x14ac:dyDescent="0.2">
      <c r="B647" s="1027"/>
      <c r="C647" s="39"/>
      <c r="D647" s="911"/>
      <c r="E647" s="864" t="s">
        <v>28813</v>
      </c>
      <c r="F647" s="864"/>
      <c r="G647" s="864"/>
      <c r="H647" s="864"/>
      <c r="I647" s="864"/>
      <c r="J647" s="868"/>
      <c r="K647" s="1188"/>
      <c r="L647" s="837">
        <v>0</v>
      </c>
      <c r="M647" s="335" t="s">
        <v>28268</v>
      </c>
      <c r="N647" s="830"/>
      <c r="O647" s="702"/>
      <c r="P647" s="702"/>
      <c r="Q647" s="829"/>
      <c r="R647" s="1139"/>
    </row>
    <row r="648" spans="2:18" s="332" customFormat="1" hidden="1" x14ac:dyDescent="0.2">
      <c r="B648" s="1027"/>
      <c r="C648" s="39"/>
      <c r="D648" s="911"/>
      <c r="E648" s="864" t="s">
        <v>28812</v>
      </c>
      <c r="F648" s="864"/>
      <c r="G648" s="864"/>
      <c r="H648" s="864"/>
      <c r="I648" s="864"/>
      <c r="J648" s="868"/>
      <c r="K648" s="1188"/>
      <c r="L648" s="837">
        <v>0</v>
      </c>
      <c r="M648" s="335" t="s">
        <v>28268</v>
      </c>
      <c r="N648" s="830"/>
      <c r="O648" s="702"/>
      <c r="P648" s="702"/>
      <c r="Q648" s="829"/>
      <c r="R648" s="1139"/>
    </row>
    <row r="649" spans="2:18" s="332" customFormat="1" hidden="1" x14ac:dyDescent="0.2">
      <c r="B649" s="1027"/>
      <c r="C649" s="39"/>
      <c r="D649" s="911"/>
      <c r="E649" s="864" t="s">
        <v>28807</v>
      </c>
      <c r="F649" s="864"/>
      <c r="G649" s="864"/>
      <c r="H649" s="864"/>
      <c r="I649" s="864"/>
      <c r="J649" s="868"/>
      <c r="K649" s="1188"/>
      <c r="L649" s="837">
        <v>0</v>
      </c>
      <c r="M649" s="335" t="s">
        <v>28268</v>
      </c>
      <c r="N649" s="830"/>
      <c r="O649" s="702"/>
      <c r="P649" s="702"/>
      <c r="Q649" s="829"/>
      <c r="R649" s="1139"/>
    </row>
    <row r="650" spans="2:18" s="332" customFormat="1" hidden="1" x14ac:dyDescent="0.2">
      <c r="B650" s="1027"/>
      <c r="C650" s="39"/>
      <c r="D650" s="911"/>
      <c r="E650" s="864" t="s">
        <v>28811</v>
      </c>
      <c r="F650" s="864"/>
      <c r="G650" s="864"/>
      <c r="H650" s="864"/>
      <c r="I650" s="864"/>
      <c r="J650" s="868"/>
      <c r="K650" s="1188"/>
      <c r="L650" s="837">
        <v>0</v>
      </c>
      <c r="M650" s="335" t="s">
        <v>28268</v>
      </c>
      <c r="N650" s="830"/>
      <c r="O650" s="702"/>
      <c r="P650" s="702"/>
      <c r="Q650" s="829"/>
      <c r="R650" s="1139"/>
    </row>
    <row r="651" spans="2:18" s="332" customFormat="1" ht="28.5" hidden="1" x14ac:dyDescent="0.2">
      <c r="B651" s="1027"/>
      <c r="C651" s="39"/>
      <c r="D651" s="911"/>
      <c r="E651" s="864" t="s">
        <v>28808</v>
      </c>
      <c r="F651" s="864"/>
      <c r="G651" s="864"/>
      <c r="H651" s="864"/>
      <c r="I651" s="864"/>
      <c r="J651" s="868"/>
      <c r="K651" s="1188"/>
      <c r="L651" s="837">
        <v>1.9</v>
      </c>
      <c r="M651" s="335" t="s">
        <v>28268</v>
      </c>
      <c r="N651" s="830"/>
      <c r="O651" s="702"/>
      <c r="P651" s="702"/>
      <c r="Q651" s="829"/>
      <c r="R651" s="1139"/>
    </row>
    <row r="652" spans="2:18" s="332" customFormat="1" ht="28.5" hidden="1" x14ac:dyDescent="0.2">
      <c r="B652" s="1027"/>
      <c r="C652" s="39"/>
      <c r="D652" s="911"/>
      <c r="E652" s="864" t="s">
        <v>28809</v>
      </c>
      <c r="F652" s="864"/>
      <c r="G652" s="864"/>
      <c r="H652" s="864"/>
      <c r="I652" s="864"/>
      <c r="J652" s="868"/>
      <c r="K652" s="1188"/>
      <c r="L652" s="837">
        <v>0</v>
      </c>
      <c r="M652" s="335" t="s">
        <v>28268</v>
      </c>
      <c r="N652" s="830"/>
      <c r="O652" s="702"/>
      <c r="P652" s="702"/>
      <c r="Q652" s="829"/>
      <c r="R652" s="1139"/>
    </row>
    <row r="653" spans="2:18" s="332" customFormat="1" hidden="1" x14ac:dyDescent="0.2">
      <c r="B653" s="1027"/>
      <c r="C653" s="39"/>
      <c r="D653" s="911"/>
      <c r="E653" s="313"/>
      <c r="F653" s="313"/>
      <c r="G653" s="313"/>
      <c r="H653" s="313"/>
      <c r="I653" s="313"/>
      <c r="J653" s="313"/>
      <c r="K653" s="700"/>
      <c r="L653" s="246">
        <v>0</v>
      </c>
      <c r="M653" s="248" t="s">
        <v>28268</v>
      </c>
      <c r="N653" s="830"/>
      <c r="O653" s="235"/>
      <c r="P653" s="702"/>
      <c r="Q653" s="829"/>
      <c r="R653" s="1139"/>
    </row>
    <row r="654" spans="2:18" s="332" customFormat="1" hidden="1" x14ac:dyDescent="0.2">
      <c r="B654" s="1027"/>
      <c r="C654" s="39"/>
      <c r="D654" s="911"/>
      <c r="E654" s="313"/>
      <c r="F654" s="313"/>
      <c r="G654" s="313"/>
      <c r="H654" s="313"/>
      <c r="I654" s="313"/>
      <c r="J654" s="313"/>
      <c r="K654" s="700"/>
      <c r="L654" s="231"/>
      <c r="M654" s="231"/>
      <c r="N654" s="830"/>
      <c r="O654" s="308"/>
      <c r="P654" s="308"/>
      <c r="Q654" s="829"/>
      <c r="R654" s="1139"/>
    </row>
    <row r="655" spans="2:18" s="332" customFormat="1" hidden="1" x14ac:dyDescent="0.2">
      <c r="B655" s="1027"/>
      <c r="C655" s="39"/>
      <c r="D655" s="911"/>
      <c r="E655" s="313"/>
      <c r="F655" s="313"/>
      <c r="G655" s="313"/>
      <c r="H655" s="313"/>
      <c r="I655" s="313"/>
      <c r="J655" s="313"/>
      <c r="K655" s="700"/>
      <c r="L655" s="231"/>
      <c r="M655" s="231"/>
      <c r="N655" s="830"/>
      <c r="O655" s="308"/>
      <c r="P655" s="308"/>
      <c r="Q655" s="829"/>
      <c r="R655" s="1139"/>
    </row>
    <row r="656" spans="2:18" s="332" customFormat="1" hidden="1" x14ac:dyDescent="0.2">
      <c r="B656" s="1027"/>
      <c r="C656" s="39"/>
      <c r="D656" s="911"/>
      <c r="E656" s="313"/>
      <c r="F656" s="313"/>
      <c r="G656" s="313"/>
      <c r="H656" s="313"/>
      <c r="I656" s="313"/>
      <c r="J656" s="313"/>
      <c r="K656" s="700"/>
      <c r="L656" s="231">
        <f>SUM(L647:L653)</f>
        <v>1.9</v>
      </c>
      <c r="M656" s="231"/>
      <c r="N656" s="830"/>
      <c r="O656" s="308"/>
      <c r="P656" s="308"/>
      <c r="Q656" s="829"/>
      <c r="R656" s="1139"/>
    </row>
    <row r="657" spans="2:18" s="332" customFormat="1" hidden="1" x14ac:dyDescent="0.2">
      <c r="B657" s="1027"/>
      <c r="C657" s="39"/>
      <c r="D657" s="911"/>
      <c r="E657" s="313"/>
      <c r="F657" s="313"/>
      <c r="G657" s="313"/>
      <c r="H657" s="313"/>
      <c r="I657" s="313"/>
      <c r="J657" s="313"/>
      <c r="K657" s="700"/>
      <c r="L657" s="231"/>
      <c r="M657" s="231"/>
      <c r="N657" s="830"/>
      <c r="O657" s="308"/>
      <c r="P657" s="308"/>
      <c r="Q657" s="829"/>
      <c r="R657" s="1139"/>
    </row>
    <row r="658" spans="2:18" s="332" customFormat="1" hidden="1" x14ac:dyDescent="0.2">
      <c r="B658" s="1027"/>
      <c r="C658" s="39"/>
      <c r="D658" s="911"/>
      <c r="E658" s="313"/>
      <c r="F658" s="313"/>
      <c r="G658" s="313"/>
      <c r="H658" s="313"/>
      <c r="I658" s="313"/>
      <c r="J658" s="313"/>
      <c r="K658" s="700"/>
      <c r="L658" s="231"/>
      <c r="M658" s="231"/>
      <c r="N658" s="830"/>
      <c r="O658" s="308"/>
      <c r="P658" s="308"/>
      <c r="Q658" s="829"/>
      <c r="R658" s="1139"/>
    </row>
    <row r="659" spans="2:18" s="332" customFormat="1" hidden="1" x14ac:dyDescent="0.2">
      <c r="B659" s="1027"/>
      <c r="C659" s="39"/>
      <c r="D659" s="911"/>
      <c r="E659" s="313"/>
      <c r="F659" s="313"/>
      <c r="G659" s="313"/>
      <c r="H659" s="313"/>
      <c r="I659" s="313"/>
      <c r="J659" s="313"/>
      <c r="K659" s="700"/>
      <c r="L659" s="231"/>
      <c r="M659" s="231"/>
      <c r="N659" s="830"/>
      <c r="O659" s="308"/>
      <c r="P659" s="308"/>
      <c r="Q659" s="829"/>
      <c r="R659" s="1139"/>
    </row>
    <row r="660" spans="2:18" s="332" customFormat="1" ht="40.5" hidden="1" customHeight="1" x14ac:dyDescent="0.2">
      <c r="B660" s="1027"/>
      <c r="C660" s="39"/>
      <c r="D660" s="39"/>
      <c r="E660" s="907"/>
      <c r="F660" s="907"/>
      <c r="G660" s="907"/>
      <c r="H660" s="907"/>
      <c r="I660" s="907"/>
      <c r="J660" s="907"/>
      <c r="K660" s="1179"/>
      <c r="L660" s="308"/>
      <c r="M660" s="308"/>
      <c r="N660" s="829"/>
      <c r="O660" s="308"/>
      <c r="P660" s="308"/>
      <c r="Q660" s="829"/>
      <c r="R660" s="1139"/>
    </row>
    <row r="661" spans="2:18" s="332" customFormat="1" ht="33.950000000000003" customHeight="1" x14ac:dyDescent="0.2">
      <c r="B661" s="1045" t="s">
        <v>28866</v>
      </c>
      <c r="C661" s="389">
        <v>94231</v>
      </c>
      <c r="D661" s="389" t="s">
        <v>28329</v>
      </c>
      <c r="E661" s="1690" t="s">
        <v>12048</v>
      </c>
      <c r="F661" s="1691"/>
      <c r="G661" s="1691"/>
      <c r="H661" s="1691"/>
      <c r="I661" s="1691"/>
      <c r="J661" s="1692"/>
      <c r="K661" s="1202" t="s">
        <v>205</v>
      </c>
      <c r="L661" s="390">
        <f>N670</f>
        <v>42.17</v>
      </c>
      <c r="M661" s="390">
        <v>0</v>
      </c>
      <c r="N661" s="1096">
        <v>0</v>
      </c>
      <c r="O661" s="1727">
        <v>63.88</v>
      </c>
      <c r="P661" s="1727"/>
      <c r="Q661" s="1096">
        <f>O661*1.2</f>
        <v>76.66</v>
      </c>
      <c r="R661" s="1159">
        <f>Q661*L661</f>
        <v>3232.75</v>
      </c>
    </row>
    <row r="662" spans="2:18" s="332" customFormat="1" hidden="1" x14ac:dyDescent="0.2">
      <c r="B662" s="1027"/>
      <c r="C662" s="39"/>
      <c r="D662" s="39"/>
      <c r="E662" s="907"/>
      <c r="F662" s="907"/>
      <c r="G662" s="907"/>
      <c r="H662" s="907"/>
      <c r="I662" s="907"/>
      <c r="J662" s="907"/>
      <c r="K662" s="1179"/>
      <c r="L662" s="308"/>
      <c r="M662" s="308"/>
      <c r="N662" s="829"/>
      <c r="O662" s="308"/>
      <c r="P662" s="308"/>
      <c r="Q662" s="829"/>
      <c r="R662" s="1139"/>
    </row>
    <row r="663" spans="2:18" s="332" customFormat="1" ht="57" hidden="1" x14ac:dyDescent="0.2">
      <c r="B663" s="1027"/>
      <c r="C663" s="39"/>
      <c r="D663" s="39"/>
      <c r="E663" s="864"/>
      <c r="F663" s="864"/>
      <c r="G663" s="313"/>
      <c r="H663" s="864" t="s">
        <v>28651</v>
      </c>
      <c r="I663" s="864"/>
      <c r="J663" s="864" t="s">
        <v>28814</v>
      </c>
      <c r="K663" s="1203"/>
      <c r="L663" s="336" t="s">
        <v>28810</v>
      </c>
      <c r="M663" s="334"/>
      <c r="N663" s="836" t="s">
        <v>28270</v>
      </c>
      <c r="O663" s="308"/>
      <c r="P663" s="308"/>
      <c r="Q663" s="829"/>
      <c r="R663" s="1139"/>
    </row>
    <row r="664" spans="2:18" s="332" customFormat="1" hidden="1" x14ac:dyDescent="0.2">
      <c r="B664" s="1027"/>
      <c r="C664" s="39"/>
      <c r="D664" s="39"/>
      <c r="E664" s="864" t="s">
        <v>28813</v>
      </c>
      <c r="F664" s="864"/>
      <c r="G664" s="864"/>
      <c r="H664" s="864">
        <v>1.9</v>
      </c>
      <c r="I664" s="864"/>
      <c r="J664" s="868">
        <v>0</v>
      </c>
      <c r="K664" s="1188"/>
      <c r="L664" s="837">
        <v>0</v>
      </c>
      <c r="M664" s="335" t="s">
        <v>28268</v>
      </c>
      <c r="N664" s="830">
        <f t="shared" ref="N664:N669" si="22">J664+L664</f>
        <v>0</v>
      </c>
      <c r="O664" s="231" t="s">
        <v>28268</v>
      </c>
      <c r="P664" s="308"/>
      <c r="Q664" s="829"/>
      <c r="R664" s="1139"/>
    </row>
    <row r="665" spans="2:18" s="332" customFormat="1" hidden="1" x14ac:dyDescent="0.2">
      <c r="B665" s="1027"/>
      <c r="C665" s="39"/>
      <c r="D665" s="39"/>
      <c r="E665" s="864" t="s">
        <v>28812</v>
      </c>
      <c r="F665" s="864"/>
      <c r="G665" s="864"/>
      <c r="H665" s="864"/>
      <c r="I665" s="864"/>
      <c r="J665" s="868">
        <v>0</v>
      </c>
      <c r="K665" s="1188"/>
      <c r="L665" s="837">
        <v>0</v>
      </c>
      <c r="M665" s="335" t="s">
        <v>28268</v>
      </c>
      <c r="N665" s="830">
        <f t="shared" si="22"/>
        <v>0</v>
      </c>
      <c r="O665" s="231" t="s">
        <v>28268</v>
      </c>
      <c r="P665" s="308"/>
      <c r="Q665" s="829"/>
      <c r="R665" s="1139"/>
    </row>
    <row r="666" spans="2:18" s="332" customFormat="1" hidden="1" x14ac:dyDescent="0.2">
      <c r="B666" s="1027"/>
      <c r="C666" s="39"/>
      <c r="D666" s="39"/>
      <c r="E666" s="864" t="s">
        <v>28807</v>
      </c>
      <c r="F666" s="864"/>
      <c r="G666" s="864"/>
      <c r="H666" s="864"/>
      <c r="I666" s="864"/>
      <c r="J666" s="868">
        <f>5.65+0.9</f>
        <v>6.55</v>
      </c>
      <c r="K666" s="1188"/>
      <c r="L666" s="837">
        <f>3.9+0.9+1.8+2.02+1.9</f>
        <v>10.52</v>
      </c>
      <c r="M666" s="335" t="s">
        <v>28268</v>
      </c>
      <c r="N666" s="830">
        <f t="shared" si="22"/>
        <v>17.07</v>
      </c>
      <c r="O666" s="231" t="s">
        <v>28268</v>
      </c>
      <c r="P666" s="308"/>
      <c r="Q666" s="829"/>
      <c r="R666" s="1139"/>
    </row>
    <row r="667" spans="2:18" s="332" customFormat="1" hidden="1" x14ac:dyDescent="0.2">
      <c r="B667" s="1027"/>
      <c r="C667" s="39"/>
      <c r="D667" s="39"/>
      <c r="E667" s="864" t="s">
        <v>28811</v>
      </c>
      <c r="F667" s="864"/>
      <c r="G667" s="864"/>
      <c r="H667" s="864"/>
      <c r="I667" s="864"/>
      <c r="J667" s="868">
        <v>5.7</v>
      </c>
      <c r="K667" s="1188"/>
      <c r="L667" s="837">
        <v>5.7</v>
      </c>
      <c r="M667" s="335" t="s">
        <v>28268</v>
      </c>
      <c r="N667" s="830">
        <f t="shared" si="22"/>
        <v>11.4</v>
      </c>
      <c r="O667" s="231" t="s">
        <v>28268</v>
      </c>
      <c r="P667" s="308"/>
      <c r="Q667" s="829"/>
      <c r="R667" s="1139"/>
    </row>
    <row r="668" spans="2:18" s="332" customFormat="1" ht="28.5" hidden="1" x14ac:dyDescent="0.2">
      <c r="B668" s="1027"/>
      <c r="C668" s="39"/>
      <c r="D668" s="39"/>
      <c r="E668" s="864" t="s">
        <v>28808</v>
      </c>
      <c r="F668" s="864"/>
      <c r="G668" s="864"/>
      <c r="H668" s="864"/>
      <c r="I668" s="864"/>
      <c r="J668" s="868">
        <f>2.2+2.2</f>
        <v>4.4000000000000004</v>
      </c>
      <c r="K668" s="1188"/>
      <c r="L668" s="837">
        <v>1.9</v>
      </c>
      <c r="M668" s="335" t="s">
        <v>28268</v>
      </c>
      <c r="N668" s="830">
        <f t="shared" si="22"/>
        <v>6.3</v>
      </c>
      <c r="O668" s="231" t="s">
        <v>28268</v>
      </c>
      <c r="P668" s="308"/>
      <c r="Q668" s="829"/>
      <c r="R668" s="1139"/>
    </row>
    <row r="669" spans="2:18" s="332" customFormat="1" ht="28.5" hidden="1" x14ac:dyDescent="0.2">
      <c r="B669" s="1027"/>
      <c r="C669" s="39"/>
      <c r="D669" s="39"/>
      <c r="E669" s="864" t="s">
        <v>28809</v>
      </c>
      <c r="F669" s="864"/>
      <c r="G669" s="864"/>
      <c r="H669" s="864"/>
      <c r="I669" s="864"/>
      <c r="J669" s="868">
        <v>4</v>
      </c>
      <c r="K669" s="1188"/>
      <c r="L669" s="837">
        <f>1.7+1.7</f>
        <v>3.4</v>
      </c>
      <c r="M669" s="335" t="s">
        <v>28268</v>
      </c>
      <c r="N669" s="830">
        <f t="shared" si="22"/>
        <v>7.4</v>
      </c>
      <c r="O669" s="231" t="s">
        <v>28268</v>
      </c>
      <c r="P669" s="308"/>
      <c r="Q669" s="829"/>
      <c r="R669" s="1139"/>
    </row>
    <row r="670" spans="2:18" s="332" customFormat="1" hidden="1" x14ac:dyDescent="0.2">
      <c r="B670" s="1027"/>
      <c r="C670" s="39"/>
      <c r="D670" s="39"/>
      <c r="E670" s="313"/>
      <c r="F670" s="313"/>
      <c r="G670" s="313"/>
      <c r="H670" s="313"/>
      <c r="I670" s="313"/>
      <c r="J670" s="313"/>
      <c r="K670" s="700"/>
      <c r="L670" s="246"/>
      <c r="M670" s="248" t="s">
        <v>28268</v>
      </c>
      <c r="N670" s="830">
        <f>SUM(N664:N669)</f>
        <v>42.17</v>
      </c>
      <c r="O670" s="231" t="s">
        <v>28268</v>
      </c>
      <c r="P670" s="308"/>
      <c r="Q670" s="829"/>
      <c r="R670" s="1139"/>
    </row>
    <row r="671" spans="2:18" s="332" customFormat="1" hidden="1" x14ac:dyDescent="0.2">
      <c r="B671" s="1027"/>
      <c r="C671" s="39"/>
      <c r="D671" s="39"/>
      <c r="E671" s="907"/>
      <c r="F671" s="907"/>
      <c r="G671" s="907"/>
      <c r="H671" s="907"/>
      <c r="I671" s="907"/>
      <c r="J671" s="907"/>
      <c r="K671" s="1179"/>
      <c r="L671" s="308"/>
      <c r="M671" s="308"/>
      <c r="N671" s="829"/>
      <c r="O671" s="308"/>
      <c r="P671" s="308"/>
      <c r="Q671" s="829"/>
      <c r="R671" s="1139"/>
    </row>
    <row r="672" spans="2:18" s="332" customFormat="1" hidden="1" x14ac:dyDescent="0.2">
      <c r="B672" s="1027"/>
      <c r="C672" s="39"/>
      <c r="D672" s="39"/>
      <c r="E672" s="907"/>
      <c r="F672" s="907"/>
      <c r="G672" s="907"/>
      <c r="H672" s="907"/>
      <c r="I672" s="907"/>
      <c r="J672" s="907"/>
      <c r="K672" s="1179"/>
      <c r="L672" s="308"/>
      <c r="M672" s="308"/>
      <c r="N672" s="829"/>
      <c r="O672" s="308"/>
      <c r="P672" s="308"/>
      <c r="Q672" s="829"/>
      <c r="R672" s="1139"/>
    </row>
    <row r="673" spans="2:18" s="332" customFormat="1" hidden="1" x14ac:dyDescent="0.2">
      <c r="B673" s="1027"/>
      <c r="C673" s="39"/>
      <c r="D673" s="39"/>
      <c r="E673" s="907"/>
      <c r="F673" s="907"/>
      <c r="G673" s="907"/>
      <c r="H673" s="907"/>
      <c r="I673" s="907"/>
      <c r="J673" s="907"/>
      <c r="K673" s="1179"/>
      <c r="L673" s="308"/>
      <c r="M673" s="308"/>
      <c r="N673" s="829"/>
      <c r="O673" s="308"/>
      <c r="P673" s="308"/>
      <c r="Q673" s="829"/>
      <c r="R673" s="1139"/>
    </row>
    <row r="674" spans="2:18" s="332" customFormat="1" hidden="1" x14ac:dyDescent="0.2">
      <c r="B674" s="1027"/>
      <c r="C674" s="39"/>
      <c r="D674" s="39"/>
      <c r="E674" s="907"/>
      <c r="F674" s="907"/>
      <c r="G674" s="907"/>
      <c r="H674" s="907"/>
      <c r="I674" s="907"/>
      <c r="J674" s="907"/>
      <c r="K674" s="1179"/>
      <c r="L674" s="308"/>
      <c r="M674" s="308"/>
      <c r="N674" s="829"/>
      <c r="O674" s="308"/>
      <c r="P674" s="308"/>
      <c r="Q674" s="829"/>
      <c r="R674" s="1139"/>
    </row>
    <row r="675" spans="2:18" s="332" customFormat="1" ht="18" customHeight="1" x14ac:dyDescent="0.2">
      <c r="B675" s="1732" t="s">
        <v>8</v>
      </c>
      <c r="C675" s="1733"/>
      <c r="D675" s="1733"/>
      <c r="E675" s="1733"/>
      <c r="F675" s="1733"/>
      <c r="G675" s="1733"/>
      <c r="H675" s="1733"/>
      <c r="I675" s="1733"/>
      <c r="J675" s="1733"/>
      <c r="K675" s="1733"/>
      <c r="L675" s="1733"/>
      <c r="M675" s="378"/>
      <c r="N675" s="851"/>
      <c r="O675" s="1728"/>
      <c r="P675" s="1728"/>
      <c r="Q675" s="1127"/>
      <c r="R675" s="1259">
        <f>SUM(R620:R674)</f>
        <v>5180.8900000000003</v>
      </c>
    </row>
    <row r="676" spans="2:18" s="332" customFormat="1" ht="9.9499999999999993" customHeight="1" x14ac:dyDescent="0.2">
      <c r="B676" s="1047"/>
      <c r="C676" s="856"/>
      <c r="D676" s="856"/>
      <c r="E676" s="851"/>
      <c r="F676" s="851"/>
      <c r="G676" s="851"/>
      <c r="H676" s="886"/>
      <c r="I676" s="886"/>
      <c r="J676" s="886"/>
      <c r="K676" s="1175"/>
      <c r="L676" s="896"/>
      <c r="M676" s="378"/>
      <c r="N676" s="851"/>
      <c r="O676" s="1123"/>
      <c r="P676" s="1123"/>
      <c r="Q676" s="1127"/>
      <c r="R676" s="1145"/>
    </row>
    <row r="677" spans="2:18" s="190" customFormat="1" ht="18" customHeight="1" x14ac:dyDescent="0.2">
      <c r="B677" s="1640">
        <v>9</v>
      </c>
      <c r="C677" s="1641"/>
      <c r="D677" s="1718" t="s">
        <v>28870</v>
      </c>
      <c r="E677" s="1718" t="s">
        <v>28840</v>
      </c>
      <c r="F677" s="1718"/>
      <c r="G677" s="1718"/>
      <c r="H677" s="1718"/>
      <c r="I677" s="1718"/>
      <c r="J677" s="1718"/>
      <c r="K677" s="1718"/>
      <c r="L677" s="1642"/>
      <c r="M677" s="1646"/>
      <c r="N677" s="1643"/>
      <c r="O677" s="1675"/>
      <c r="P677" s="1675"/>
      <c r="Q677" s="1643"/>
      <c r="R677" s="1644"/>
    </row>
    <row r="678" spans="2:18" s="332" customFormat="1" ht="35.25" customHeight="1" x14ac:dyDescent="0.2">
      <c r="B678" s="1045" t="s">
        <v>28667</v>
      </c>
      <c r="C678" s="389">
        <v>95636</v>
      </c>
      <c r="D678" s="389" t="s">
        <v>28329</v>
      </c>
      <c r="E678" s="1690" t="s">
        <v>28859</v>
      </c>
      <c r="F678" s="1691"/>
      <c r="G678" s="1691"/>
      <c r="H678" s="1691"/>
      <c r="I678" s="1691"/>
      <c r="J678" s="1692"/>
      <c r="K678" s="1202" t="s">
        <v>28860</v>
      </c>
      <c r="L678" s="390">
        <v>1</v>
      </c>
      <c r="M678" s="390">
        <v>0</v>
      </c>
      <c r="N678" s="1096">
        <v>0</v>
      </c>
      <c r="O678" s="1693">
        <v>397.41</v>
      </c>
      <c r="P678" s="1694"/>
      <c r="Q678" s="1096">
        <f>O678*1.2</f>
        <v>476.89</v>
      </c>
      <c r="R678" s="1159">
        <f t="shared" ref="R678:R688" si="23">Q678*L678</f>
        <v>476.89</v>
      </c>
    </row>
    <row r="679" spans="2:18" s="332" customFormat="1" ht="47.25" customHeight="1" x14ac:dyDescent="0.2">
      <c r="B679" s="1045" t="s">
        <v>28668</v>
      </c>
      <c r="C679" s="389" t="s">
        <v>6948</v>
      </c>
      <c r="D679" s="389" t="s">
        <v>28329</v>
      </c>
      <c r="E679" s="1690" t="s">
        <v>21878</v>
      </c>
      <c r="F679" s="1691"/>
      <c r="G679" s="1691"/>
      <c r="H679" s="1691"/>
      <c r="I679" s="1691"/>
      <c r="J679" s="1692"/>
      <c r="K679" s="1202" t="str">
        <f>VLOOKUP(C679,[2]desonerado_185!A:F,3,1)</f>
        <v>UN</v>
      </c>
      <c r="L679" s="390">
        <v>1</v>
      </c>
      <c r="M679" s="390">
        <v>0</v>
      </c>
      <c r="N679" s="1096">
        <v>58.34</v>
      </c>
      <c r="O679" s="1693">
        <v>942.7</v>
      </c>
      <c r="P679" s="1694"/>
      <c r="Q679" s="1096">
        <f>O679*1.2</f>
        <v>1131.24</v>
      </c>
      <c r="R679" s="1159">
        <f t="shared" si="23"/>
        <v>1131.24</v>
      </c>
    </row>
    <row r="680" spans="2:18" s="332" customFormat="1" ht="30" customHeight="1" x14ac:dyDescent="0.2">
      <c r="B680" s="1045" t="s">
        <v>28669</v>
      </c>
      <c r="C680" s="389" t="s">
        <v>6656</v>
      </c>
      <c r="D680" s="389" t="s">
        <v>26</v>
      </c>
      <c r="E680" s="1690" t="str">
        <f>VLOOKUP(C680,desonerado_186!A:F,2,1)</f>
        <v>Válvula de esfera monobloco em latão, passagem plena, acionamento com alavanca, DN= 1/2´</v>
      </c>
      <c r="F680" s="1691"/>
      <c r="G680" s="1691"/>
      <c r="H680" s="1691"/>
      <c r="I680" s="1691"/>
      <c r="J680" s="1692"/>
      <c r="K680" s="1202" t="str">
        <f>VLOOKUP(C680,[2]desonerado_185!A:F,3,1)</f>
        <v>UN</v>
      </c>
      <c r="L680" s="390">
        <v>1</v>
      </c>
      <c r="M680" s="390">
        <f>VLOOKUP(C680,desonerado_186!A:F,4,1)</f>
        <v>23.2</v>
      </c>
      <c r="N680" s="1096">
        <f>VLOOKUP(C680,desonerado_186!A:F,5,1)</f>
        <v>18.66</v>
      </c>
      <c r="O680" s="1727">
        <f t="shared" ref="O680:O687" si="24">M680+N680</f>
        <v>41.86</v>
      </c>
      <c r="P680" s="1727"/>
      <c r="Q680" s="1096">
        <f t="shared" ref="Q680:Q688" si="25">O680*1.2</f>
        <v>50.23</v>
      </c>
      <c r="R680" s="1159">
        <f t="shared" si="23"/>
        <v>50.23</v>
      </c>
    </row>
    <row r="681" spans="2:18" s="332" customFormat="1" ht="30" customHeight="1" x14ac:dyDescent="0.2">
      <c r="B681" s="1042" t="s">
        <v>28940</v>
      </c>
      <c r="C681" s="342" t="s">
        <v>6670</v>
      </c>
      <c r="D681" s="342" t="s">
        <v>26</v>
      </c>
      <c r="E681" s="1778" t="str">
        <f>VLOOKUP(C681,desonerado_186!A:F,2,1)</f>
        <v>Registro de gaveta em latão fundido cromado com canopla, DN= 1/2´ - linha especial</v>
      </c>
      <c r="F681" s="1779"/>
      <c r="G681" s="1779"/>
      <c r="H681" s="1779"/>
      <c r="I681" s="1779"/>
      <c r="J681" s="1780"/>
      <c r="K681" s="1204" t="str">
        <f>VLOOKUP(C681,[2]desonerado_185!A:F,3,1)</f>
        <v>UN</v>
      </c>
      <c r="L681" s="394">
        <v>3</v>
      </c>
      <c r="M681" s="394">
        <f>VLOOKUP(C681,desonerado_186!A:F,4,1)</f>
        <v>91.04</v>
      </c>
      <c r="N681" s="1098">
        <f>VLOOKUP(C681,desonerado_186!A:F,5,1)</f>
        <v>18.66</v>
      </c>
      <c r="O681" s="1782">
        <f t="shared" si="24"/>
        <v>109.7</v>
      </c>
      <c r="P681" s="1782"/>
      <c r="Q681" s="1098">
        <f t="shared" si="25"/>
        <v>131.63999999999999</v>
      </c>
      <c r="R681" s="1161">
        <f t="shared" si="23"/>
        <v>394.92</v>
      </c>
    </row>
    <row r="682" spans="2:18" s="332" customFormat="1" ht="33.950000000000003" customHeight="1" x14ac:dyDescent="0.2">
      <c r="B682" s="1045" t="s">
        <v>28941</v>
      </c>
      <c r="C682" s="389">
        <v>89356</v>
      </c>
      <c r="D682" s="389" t="s">
        <v>28329</v>
      </c>
      <c r="E682" s="1690" t="s">
        <v>17979</v>
      </c>
      <c r="F682" s="1691"/>
      <c r="G682" s="1691"/>
      <c r="H682" s="1691"/>
      <c r="I682" s="1691"/>
      <c r="J682" s="1692"/>
      <c r="K682" s="1202" t="s">
        <v>205</v>
      </c>
      <c r="L682" s="390">
        <f>7+6+3+4.7+4.4+2.4</f>
        <v>27.5</v>
      </c>
      <c r="M682" s="390">
        <v>0</v>
      </c>
      <c r="N682" s="1096">
        <v>0</v>
      </c>
      <c r="O682" s="1727">
        <v>25.14</v>
      </c>
      <c r="P682" s="1727"/>
      <c r="Q682" s="1096">
        <f t="shared" si="25"/>
        <v>30.17</v>
      </c>
      <c r="R682" s="1159">
        <f t="shared" si="23"/>
        <v>829.68</v>
      </c>
    </row>
    <row r="683" spans="2:18" s="332" customFormat="1" ht="30" customHeight="1" x14ac:dyDescent="0.2">
      <c r="B683" s="1045" t="s">
        <v>28942</v>
      </c>
      <c r="C683" s="389">
        <v>89357</v>
      </c>
      <c r="D683" s="389" t="s">
        <v>28329</v>
      </c>
      <c r="E683" s="1690" t="s">
        <v>17982</v>
      </c>
      <c r="F683" s="1691"/>
      <c r="G683" s="1691"/>
      <c r="H683" s="1691"/>
      <c r="I683" s="1691"/>
      <c r="J683" s="1692"/>
      <c r="K683" s="1202" t="s">
        <v>205</v>
      </c>
      <c r="L683" s="390">
        <f>11.5+3.7</f>
        <v>15.2</v>
      </c>
      <c r="M683" s="390">
        <v>0</v>
      </c>
      <c r="N683" s="1096">
        <v>0</v>
      </c>
      <c r="O683" s="1727">
        <v>35.729999999999997</v>
      </c>
      <c r="P683" s="1727"/>
      <c r="Q683" s="1096">
        <f t="shared" si="25"/>
        <v>42.88</v>
      </c>
      <c r="R683" s="1159">
        <f t="shared" si="23"/>
        <v>651.78</v>
      </c>
    </row>
    <row r="684" spans="2:18" s="332" customFormat="1" ht="20.100000000000001" customHeight="1" x14ac:dyDescent="0.2">
      <c r="B684" s="1045" t="s">
        <v>28943</v>
      </c>
      <c r="C684" s="389" t="s">
        <v>5873</v>
      </c>
      <c r="D684" s="389" t="s">
        <v>26</v>
      </c>
      <c r="E684" s="1690" t="str">
        <f>VLOOKUP(C684,desonerado_186!A:F,2,1)</f>
        <v>Tubo de ligação para sanitário</v>
      </c>
      <c r="F684" s="1691"/>
      <c r="G684" s="1691"/>
      <c r="H684" s="1691"/>
      <c r="I684" s="1691"/>
      <c r="J684" s="1692"/>
      <c r="K684" s="1202" t="str">
        <f>VLOOKUP(C684,[2]desonerado_185!A:F,3,1)</f>
        <v>UN</v>
      </c>
      <c r="L684" s="390">
        <v>2</v>
      </c>
      <c r="M684" s="390">
        <f>VLOOKUP(C684,desonerado_186!A:F,4,1)</f>
        <v>51.38</v>
      </c>
      <c r="N684" s="1096">
        <f>VLOOKUP(C684,desonerado_186!A:F,5,1)</f>
        <v>5.0599999999999996</v>
      </c>
      <c r="O684" s="1727">
        <f t="shared" si="24"/>
        <v>56.44</v>
      </c>
      <c r="P684" s="1727"/>
      <c r="Q684" s="1096">
        <f t="shared" si="25"/>
        <v>67.73</v>
      </c>
      <c r="R684" s="1159">
        <f t="shared" si="23"/>
        <v>135.46</v>
      </c>
    </row>
    <row r="685" spans="2:18" s="332" customFormat="1" ht="20.100000000000001" customHeight="1" x14ac:dyDescent="0.2">
      <c r="B685" s="1045" t="s">
        <v>28944</v>
      </c>
      <c r="C685" s="389" t="s">
        <v>5861</v>
      </c>
      <c r="D685" s="389" t="s">
        <v>26</v>
      </c>
      <c r="E685" s="1690" t="str">
        <f>VLOOKUP(C685,desonerado_186!A:F,2,1)</f>
        <v>Tubo de ligação para mictório, DN= 1/2´</v>
      </c>
      <c r="F685" s="1691"/>
      <c r="G685" s="1691"/>
      <c r="H685" s="1691"/>
      <c r="I685" s="1691"/>
      <c r="J685" s="1692"/>
      <c r="K685" s="1202" t="str">
        <f>VLOOKUP(C685,[2]desonerado_185!A:F,3,1)</f>
        <v>UN</v>
      </c>
      <c r="L685" s="390">
        <v>0</v>
      </c>
      <c r="M685" s="390">
        <f>VLOOKUP(C685,desonerado_186!A:F,4,1)</f>
        <v>66.22</v>
      </c>
      <c r="N685" s="1096">
        <f>VLOOKUP(C685,desonerado_186!A:F,5,1)</f>
        <v>5.0599999999999996</v>
      </c>
      <c r="O685" s="1727">
        <f t="shared" si="24"/>
        <v>71.28</v>
      </c>
      <c r="P685" s="1727"/>
      <c r="Q685" s="1096">
        <f t="shared" si="25"/>
        <v>85.54</v>
      </c>
      <c r="R685" s="1159">
        <f t="shared" si="23"/>
        <v>0</v>
      </c>
    </row>
    <row r="686" spans="2:18" s="332" customFormat="1" ht="27.75" customHeight="1" x14ac:dyDescent="0.2">
      <c r="B686" s="1045" t="s">
        <v>28945</v>
      </c>
      <c r="C686" s="389">
        <v>86883</v>
      </c>
      <c r="D686" s="389" t="s">
        <v>28329</v>
      </c>
      <c r="E686" s="1690" t="s">
        <v>29075</v>
      </c>
      <c r="F686" s="1691"/>
      <c r="G686" s="1691"/>
      <c r="H686" s="1691"/>
      <c r="I686" s="1691"/>
      <c r="J686" s="1692"/>
      <c r="K686" s="1202" t="s">
        <v>97</v>
      </c>
      <c r="L686" s="390">
        <v>4</v>
      </c>
      <c r="M686" s="390">
        <v>0</v>
      </c>
      <c r="N686" s="1096">
        <v>0</v>
      </c>
      <c r="O686" s="1727">
        <v>14.29</v>
      </c>
      <c r="P686" s="1727"/>
      <c r="Q686" s="1096">
        <f t="shared" si="25"/>
        <v>17.149999999999999</v>
      </c>
      <c r="R686" s="1159">
        <f t="shared" si="23"/>
        <v>68.599999999999994</v>
      </c>
    </row>
    <row r="687" spans="2:18" s="332" customFormat="1" ht="27.75" customHeight="1" x14ac:dyDescent="0.2">
      <c r="B687" s="1045" t="s">
        <v>28946</v>
      </c>
      <c r="C687" s="389" t="s">
        <v>5881</v>
      </c>
      <c r="D687" s="389" t="s">
        <v>26</v>
      </c>
      <c r="E687" s="1690" t="str">
        <f>VLOOKUP(C687,desonerado_186!A:F,2,1)</f>
        <v>Bolsa para bacia sanitária</v>
      </c>
      <c r="F687" s="1691"/>
      <c r="G687" s="1691"/>
      <c r="H687" s="1691"/>
      <c r="I687" s="1691"/>
      <c r="J687" s="1692"/>
      <c r="K687" s="1202" t="str">
        <f>VLOOKUP(C687,[2]desonerado_185!A:F,3,1)</f>
        <v>UN</v>
      </c>
      <c r="L687" s="390">
        <v>2</v>
      </c>
      <c r="M687" s="390">
        <f>VLOOKUP(C687,desonerado_186!A:F,4,1)</f>
        <v>7.8</v>
      </c>
      <c r="N687" s="1096">
        <f>VLOOKUP(C687,desonerado_186!A:F,5,1)</f>
        <v>7.05</v>
      </c>
      <c r="O687" s="1727">
        <f t="shared" si="24"/>
        <v>14.85</v>
      </c>
      <c r="P687" s="1727"/>
      <c r="Q687" s="1096">
        <f t="shared" si="25"/>
        <v>17.82</v>
      </c>
      <c r="R687" s="1159">
        <f t="shared" si="23"/>
        <v>35.64</v>
      </c>
    </row>
    <row r="688" spans="2:18" s="332" customFormat="1" ht="27.75" customHeight="1" x14ac:dyDescent="0.2">
      <c r="B688" s="1045" t="s">
        <v>28947</v>
      </c>
      <c r="C688" s="389">
        <v>86879</v>
      </c>
      <c r="D688" s="389" t="s">
        <v>28329</v>
      </c>
      <c r="E688" s="1690" t="s">
        <v>29078</v>
      </c>
      <c r="F688" s="1691"/>
      <c r="G688" s="1691"/>
      <c r="H688" s="1691"/>
      <c r="I688" s="1691"/>
      <c r="J688" s="1692"/>
      <c r="K688" s="1202" t="s">
        <v>97</v>
      </c>
      <c r="L688" s="390">
        <v>4</v>
      </c>
      <c r="M688" s="390">
        <v>0</v>
      </c>
      <c r="N688" s="1096">
        <v>0</v>
      </c>
      <c r="O688" s="1727">
        <v>8.94</v>
      </c>
      <c r="P688" s="1727"/>
      <c r="Q688" s="1096">
        <f t="shared" si="25"/>
        <v>10.73</v>
      </c>
      <c r="R688" s="1159">
        <f t="shared" si="23"/>
        <v>42.92</v>
      </c>
    </row>
    <row r="689" spans="2:18" s="332" customFormat="1" ht="18" customHeight="1" x14ac:dyDescent="0.2">
      <c r="B689" s="1787" t="s">
        <v>8</v>
      </c>
      <c r="C689" s="1788"/>
      <c r="D689" s="1788"/>
      <c r="E689" s="1788"/>
      <c r="F689" s="1788"/>
      <c r="G689" s="1788"/>
      <c r="H689" s="971"/>
      <c r="I689" s="971"/>
      <c r="J689" s="971"/>
      <c r="K689" s="1229"/>
      <c r="L689" s="972"/>
      <c r="M689" s="378"/>
      <c r="N689" s="851"/>
      <c r="O689" s="1789"/>
      <c r="P689" s="1789"/>
      <c r="Q689" s="1127"/>
      <c r="R689" s="1259">
        <f>SUM(R678:R688)</f>
        <v>3817.36</v>
      </c>
    </row>
    <row r="690" spans="2:18" s="332" customFormat="1" ht="10.5" customHeight="1" x14ac:dyDescent="0.2">
      <c r="B690" s="1048"/>
      <c r="C690" s="857"/>
      <c r="D690" s="857"/>
      <c r="E690" s="852"/>
      <c r="F690" s="852"/>
      <c r="G690" s="852"/>
      <c r="H690" s="852"/>
      <c r="I690" s="852"/>
      <c r="J690" s="852"/>
      <c r="K690" s="1230"/>
      <c r="L690" s="366"/>
      <c r="M690" s="366"/>
      <c r="N690" s="852"/>
      <c r="O690" s="997"/>
      <c r="P690" s="997"/>
      <c r="Q690" s="1108"/>
      <c r="R690" s="1147"/>
    </row>
    <row r="691" spans="2:18" s="190" customFormat="1" ht="18" customHeight="1" x14ac:dyDescent="0.2">
      <c r="B691" s="1640">
        <v>10</v>
      </c>
      <c r="C691" s="1641"/>
      <c r="D691" s="1718" t="s">
        <v>28850</v>
      </c>
      <c r="E691" s="1718"/>
      <c r="F691" s="1718"/>
      <c r="G691" s="1718"/>
      <c r="H691" s="1718"/>
      <c r="I691" s="1718"/>
      <c r="J691" s="1718"/>
      <c r="K691" s="1718"/>
      <c r="L691" s="1642"/>
      <c r="M691" s="1646"/>
      <c r="N691" s="1643"/>
      <c r="O691" s="1675"/>
      <c r="P691" s="1675"/>
      <c r="Q691" s="1643"/>
      <c r="R691" s="1644"/>
    </row>
    <row r="692" spans="2:18" s="332" customFormat="1" ht="24" customHeight="1" x14ac:dyDescent="0.2">
      <c r="B692" s="1044" t="s">
        <v>28317</v>
      </c>
      <c r="C692" s="41" t="s">
        <v>5735</v>
      </c>
      <c r="D692" s="41" t="s">
        <v>26</v>
      </c>
      <c r="E692" s="1729" t="str">
        <f>VLOOKUP(C692,desonerado_186!A:F,2,1)</f>
        <v>Torneira volante tipo alavanca</v>
      </c>
      <c r="F692" s="1730"/>
      <c r="G692" s="1730"/>
      <c r="H692" s="1730"/>
      <c r="I692" s="1730"/>
      <c r="J692" s="1731"/>
      <c r="K692" s="1205" t="str">
        <f>VLOOKUP(C692,[2]desonerado_185!A:F,3,1)</f>
        <v>UN</v>
      </c>
      <c r="L692" s="909">
        <v>1</v>
      </c>
      <c r="M692" s="909">
        <f>VLOOKUP(C692,desonerado_186!A:F,4,1)</f>
        <v>187.9</v>
      </c>
      <c r="N692" s="1095">
        <f>VLOOKUP(C692,desonerado_186!A:F,5,1)</f>
        <v>15.82</v>
      </c>
      <c r="O692" s="1737">
        <f>M692+N692</f>
        <v>203.72</v>
      </c>
      <c r="P692" s="1737"/>
      <c r="Q692" s="1095">
        <f>O692*1.2</f>
        <v>244.46</v>
      </c>
      <c r="R692" s="1158">
        <f t="shared" ref="R692:R701" si="26">Q692*L692</f>
        <v>244.46</v>
      </c>
    </row>
    <row r="693" spans="2:18" s="332" customFormat="1" ht="30.75" customHeight="1" x14ac:dyDescent="0.2">
      <c r="B693" s="1029" t="s">
        <v>28318</v>
      </c>
      <c r="C693" s="30" t="s">
        <v>5747</v>
      </c>
      <c r="D693" s="30" t="s">
        <v>26</v>
      </c>
      <c r="E693" s="1695" t="str">
        <f>VLOOKUP(C693,desonerado_186!A:F,2,1)</f>
        <v>Torneira curta com rosca para uso geral, em latão fundido cromado, DN= 3/4´</v>
      </c>
      <c r="F693" s="1696"/>
      <c r="G693" s="1696"/>
      <c r="H693" s="1696"/>
      <c r="I693" s="1696"/>
      <c r="J693" s="1697"/>
      <c r="K693" s="1181" t="str">
        <f>VLOOKUP(C693,[2]desonerado_185!A:F,3,1)</f>
        <v>UN</v>
      </c>
      <c r="L693" s="368">
        <v>3</v>
      </c>
      <c r="M693" s="368">
        <f>VLOOKUP(C693,desonerado_186!A:F,4,1)</f>
        <v>37.130000000000003</v>
      </c>
      <c r="N693" s="891">
        <f>VLOOKUP(C693,desonerado_186!A:F,5,1)</f>
        <v>14.59</v>
      </c>
      <c r="O693" s="1680">
        <f>M693+N693</f>
        <v>51.72</v>
      </c>
      <c r="P693" s="1680"/>
      <c r="Q693" s="891">
        <f t="shared" ref="Q693:Q701" si="27">O693*1.2</f>
        <v>62.06</v>
      </c>
      <c r="R693" s="1141">
        <f t="shared" si="26"/>
        <v>186.18</v>
      </c>
    </row>
    <row r="694" spans="2:18" s="332" customFormat="1" ht="28.5" customHeight="1" x14ac:dyDescent="0.2">
      <c r="B694" s="1029" t="s">
        <v>28689</v>
      </c>
      <c r="C694" s="30">
        <v>86887</v>
      </c>
      <c r="D694" s="30" t="s">
        <v>26</v>
      </c>
      <c r="E694" s="1695" t="s">
        <v>29076</v>
      </c>
      <c r="F694" s="1696"/>
      <c r="G694" s="1696"/>
      <c r="H694" s="1696"/>
      <c r="I694" s="1696"/>
      <c r="J694" s="1697"/>
      <c r="K694" s="1181" t="s">
        <v>97</v>
      </c>
      <c r="L694" s="368">
        <v>4</v>
      </c>
      <c r="M694" s="368">
        <v>0</v>
      </c>
      <c r="N694" s="891">
        <v>0</v>
      </c>
      <c r="O694" s="1680">
        <v>15.28</v>
      </c>
      <c r="P694" s="1680"/>
      <c r="Q694" s="891">
        <f t="shared" si="27"/>
        <v>18.34</v>
      </c>
      <c r="R694" s="1141">
        <f t="shared" si="26"/>
        <v>73.36</v>
      </c>
    </row>
    <row r="695" spans="2:18" s="332" customFormat="1" ht="24" customHeight="1" x14ac:dyDescent="0.2">
      <c r="B695" s="1029" t="s">
        <v>28690</v>
      </c>
      <c r="C695" s="30" t="s">
        <v>5691</v>
      </c>
      <c r="D695" s="30" t="s">
        <v>26</v>
      </c>
      <c r="E695" s="1695" t="str">
        <f>VLOOKUP(C695,desonerado_186!A:F,2,1)</f>
        <v>Lavatório de louça para canto, sem coluna - sem pertences</v>
      </c>
      <c r="F695" s="1696"/>
      <c r="G695" s="1696"/>
      <c r="H695" s="1696"/>
      <c r="I695" s="1696"/>
      <c r="J695" s="1697"/>
      <c r="K695" s="1181" t="str">
        <f>VLOOKUP(C695,[2]desonerado_185!A:F,3,1)</f>
        <v>UN</v>
      </c>
      <c r="L695" s="368">
        <v>2</v>
      </c>
      <c r="M695" s="368">
        <f>VLOOKUP(C695,desonerado_186!A:F,4,1)</f>
        <v>208.06</v>
      </c>
      <c r="N695" s="891">
        <f>VLOOKUP(C695,desonerado_186!A:F,5,1)</f>
        <v>20.74</v>
      </c>
      <c r="O695" s="1680">
        <f>M695+N695</f>
        <v>228.8</v>
      </c>
      <c r="P695" s="1680"/>
      <c r="Q695" s="891">
        <f t="shared" si="27"/>
        <v>274.56</v>
      </c>
      <c r="R695" s="1141">
        <f t="shared" si="26"/>
        <v>549.12</v>
      </c>
    </row>
    <row r="696" spans="2:18" s="332" customFormat="1" ht="30.75" customHeight="1" x14ac:dyDescent="0.2">
      <c r="B696" s="1029" t="s">
        <v>28691</v>
      </c>
      <c r="C696" s="30">
        <v>86874</v>
      </c>
      <c r="D696" s="30" t="s">
        <v>28329</v>
      </c>
      <c r="E696" s="1695" t="s">
        <v>21904</v>
      </c>
      <c r="F696" s="1696"/>
      <c r="G696" s="1696"/>
      <c r="H696" s="1696"/>
      <c r="I696" s="1696"/>
      <c r="J696" s="1697"/>
      <c r="K696" s="1181" t="s">
        <v>97</v>
      </c>
      <c r="L696" s="368">
        <v>1</v>
      </c>
      <c r="M696" s="368">
        <v>0</v>
      </c>
      <c r="N696" s="891">
        <v>0</v>
      </c>
      <c r="O696" s="1680">
        <v>400.3</v>
      </c>
      <c r="P696" s="1680"/>
      <c r="Q696" s="891">
        <f t="shared" si="27"/>
        <v>480.36</v>
      </c>
      <c r="R696" s="1141">
        <f t="shared" si="26"/>
        <v>480.36</v>
      </c>
    </row>
    <row r="697" spans="2:18" s="332" customFormat="1" ht="24" customHeight="1" x14ac:dyDescent="0.2">
      <c r="B697" s="1029" t="s">
        <v>28692</v>
      </c>
      <c r="C697" s="30" t="s">
        <v>5723</v>
      </c>
      <c r="D697" s="30" t="s">
        <v>26</v>
      </c>
      <c r="E697" s="1695" t="str">
        <f>VLOOKUP(C697,desonerado_186!A:F,2,1)</f>
        <v>Porta-papel de louça de embutir</v>
      </c>
      <c r="F697" s="1696"/>
      <c r="G697" s="1696"/>
      <c r="H697" s="1696"/>
      <c r="I697" s="1696"/>
      <c r="J697" s="1697"/>
      <c r="K697" s="1181" t="str">
        <f>VLOOKUP(C697,[2]desonerado_185!A:F,3,1)</f>
        <v>UN</v>
      </c>
      <c r="L697" s="368">
        <v>2</v>
      </c>
      <c r="M697" s="368">
        <f>VLOOKUP(C697,desonerado_186!A:F,4,1)</f>
        <v>49.08</v>
      </c>
      <c r="N697" s="891">
        <f>VLOOKUP(C697,desonerado_186!A:F,5,1)</f>
        <v>12.34</v>
      </c>
      <c r="O697" s="1680">
        <f>M697+N697</f>
        <v>61.42</v>
      </c>
      <c r="P697" s="1680"/>
      <c r="Q697" s="891">
        <f t="shared" si="27"/>
        <v>73.7</v>
      </c>
      <c r="R697" s="1141">
        <f t="shared" si="26"/>
        <v>147.4</v>
      </c>
    </row>
    <row r="698" spans="2:18" s="332" customFormat="1" ht="24" customHeight="1" x14ac:dyDescent="0.2">
      <c r="B698" s="1029" t="s">
        <v>28871</v>
      </c>
      <c r="C698" s="30" t="s">
        <v>5783</v>
      </c>
      <c r="D698" s="30" t="s">
        <v>26</v>
      </c>
      <c r="E698" s="1695" t="str">
        <f>VLOOKUP(C698,desonerado_186!A:F,2,1)</f>
        <v>Ducha higiênica com registro</v>
      </c>
      <c r="F698" s="1696"/>
      <c r="G698" s="1696"/>
      <c r="H698" s="1696"/>
      <c r="I698" s="1696"/>
      <c r="J698" s="1697"/>
      <c r="K698" s="1181" t="str">
        <f>VLOOKUP(C698,[2]desonerado_185!A:F,3,1)</f>
        <v>UN</v>
      </c>
      <c r="L698" s="368">
        <v>1</v>
      </c>
      <c r="M698" s="368">
        <f>VLOOKUP(C698,desonerado_186!A:F,4,1)</f>
        <v>340.22</v>
      </c>
      <c r="N698" s="891">
        <f>VLOOKUP(C698,desonerado_186!A:F,5,1)</f>
        <v>20.74</v>
      </c>
      <c r="O698" s="1680">
        <f>M698+N698</f>
        <v>360.96</v>
      </c>
      <c r="P698" s="1680"/>
      <c r="Q698" s="891">
        <f t="shared" si="27"/>
        <v>433.15</v>
      </c>
      <c r="R698" s="1141">
        <f t="shared" si="26"/>
        <v>433.15</v>
      </c>
    </row>
    <row r="699" spans="2:18" s="332" customFormat="1" ht="24" customHeight="1" x14ac:dyDescent="0.2">
      <c r="B699" s="1029" t="s">
        <v>28872</v>
      </c>
      <c r="C699" s="30" t="s">
        <v>5879</v>
      </c>
      <c r="D699" s="30" t="s">
        <v>26</v>
      </c>
      <c r="E699" s="1695" t="str">
        <f>VLOOKUP(C699,desonerado_186!A:F,2,1)</f>
        <v>Tampa de plástico para bacia sanitária</v>
      </c>
      <c r="F699" s="1696"/>
      <c r="G699" s="1696"/>
      <c r="H699" s="1696"/>
      <c r="I699" s="1696"/>
      <c r="J699" s="1697"/>
      <c r="K699" s="1181" t="str">
        <f>VLOOKUP(C699,[2]desonerado_185!A:F,3,1)</f>
        <v>UN</v>
      </c>
      <c r="L699" s="368">
        <v>2</v>
      </c>
      <c r="M699" s="368">
        <f>VLOOKUP(C699,desonerado_186!A:F,4,1)</f>
        <v>40.409999999999997</v>
      </c>
      <c r="N699" s="891">
        <f>VLOOKUP(C699,desonerado_186!A:F,5,1)</f>
        <v>2.5299999999999998</v>
      </c>
      <c r="O699" s="1680">
        <f>M699+N699</f>
        <v>42.94</v>
      </c>
      <c r="P699" s="1680"/>
      <c r="Q699" s="891">
        <f t="shared" si="27"/>
        <v>51.53</v>
      </c>
      <c r="R699" s="1141">
        <f t="shared" si="26"/>
        <v>103.06</v>
      </c>
    </row>
    <row r="700" spans="2:18" s="332" customFormat="1" ht="55.5" customHeight="1" x14ac:dyDescent="0.2">
      <c r="B700" s="1029" t="s">
        <v>28873</v>
      </c>
      <c r="C700" s="30">
        <v>95472</v>
      </c>
      <c r="D700" s="30" t="s">
        <v>28329</v>
      </c>
      <c r="E700" s="1695" t="s">
        <v>22099</v>
      </c>
      <c r="F700" s="1696"/>
      <c r="G700" s="1696"/>
      <c r="H700" s="1696"/>
      <c r="I700" s="1696"/>
      <c r="J700" s="1697"/>
      <c r="K700" s="1181" t="s">
        <v>97</v>
      </c>
      <c r="L700" s="368">
        <v>2</v>
      </c>
      <c r="M700" s="368">
        <v>0</v>
      </c>
      <c r="N700" s="891">
        <v>0</v>
      </c>
      <c r="O700" s="1680">
        <v>595.23</v>
      </c>
      <c r="P700" s="1680"/>
      <c r="Q700" s="891">
        <f t="shared" si="27"/>
        <v>714.28</v>
      </c>
      <c r="R700" s="1141">
        <f t="shared" si="26"/>
        <v>1428.56</v>
      </c>
    </row>
    <row r="701" spans="2:18" s="332" customFormat="1" ht="35.25" customHeight="1" x14ac:dyDescent="0.2">
      <c r="B701" s="1029" t="s">
        <v>28948</v>
      </c>
      <c r="C701" s="30">
        <v>86893</v>
      </c>
      <c r="D701" s="30" t="s">
        <v>28329</v>
      </c>
      <c r="E701" s="1721" t="s">
        <v>21949</v>
      </c>
      <c r="F701" s="1722"/>
      <c r="G701" s="1722"/>
      <c r="H701" s="1722"/>
      <c r="I701" s="1722"/>
      <c r="J701" s="1723"/>
      <c r="K701" s="1181" t="s">
        <v>97</v>
      </c>
      <c r="L701" s="368">
        <f>1.5*0.5</f>
        <v>0.75</v>
      </c>
      <c r="M701" s="368">
        <v>0</v>
      </c>
      <c r="N701" s="891">
        <v>0</v>
      </c>
      <c r="O701" s="1680">
        <v>626.74</v>
      </c>
      <c r="P701" s="1680"/>
      <c r="Q701" s="891">
        <f t="shared" si="27"/>
        <v>752.09</v>
      </c>
      <c r="R701" s="1141">
        <f t="shared" si="26"/>
        <v>564.07000000000005</v>
      </c>
    </row>
    <row r="702" spans="2:18" s="332" customFormat="1" ht="18" customHeight="1" x14ac:dyDescent="0.2">
      <c r="B702" s="1700" t="s">
        <v>8</v>
      </c>
      <c r="C702" s="1701"/>
      <c r="D702" s="1701"/>
      <c r="E702" s="1701"/>
      <c r="F702" s="1701"/>
      <c r="G702" s="1701"/>
      <c r="H702" s="852"/>
      <c r="I702" s="852"/>
      <c r="J702" s="852"/>
      <c r="K702" s="1230"/>
      <c r="L702" s="366"/>
      <c r="M702" s="366"/>
      <c r="N702" s="852"/>
      <c r="O702" s="1702"/>
      <c r="P702" s="1702"/>
      <c r="Q702" s="1792">
        <f>SUM(R692:R701)</f>
        <v>4209.72</v>
      </c>
      <c r="R702" s="1793"/>
    </row>
    <row r="703" spans="2:18" s="332" customFormat="1" ht="9.75" customHeight="1" x14ac:dyDescent="0.2">
      <c r="B703" s="1049"/>
      <c r="C703" s="141"/>
      <c r="D703" s="141"/>
      <c r="E703" s="842"/>
      <c r="F703" s="842"/>
      <c r="G703" s="842"/>
      <c r="H703" s="842"/>
      <c r="I703" s="842"/>
      <c r="J703" s="842"/>
      <c r="K703" s="1217"/>
      <c r="L703" s="49"/>
      <c r="M703" s="49"/>
      <c r="N703" s="842"/>
      <c r="O703" s="1124"/>
      <c r="P703" s="1124"/>
      <c r="Q703" s="1131"/>
      <c r="R703" s="1162"/>
    </row>
    <row r="704" spans="2:18" s="190" customFormat="1" ht="18" customHeight="1" x14ac:dyDescent="0.2">
      <c r="B704" s="1640">
        <v>11</v>
      </c>
      <c r="C704" s="1641"/>
      <c r="D704" s="1718" t="s">
        <v>28864</v>
      </c>
      <c r="E704" s="1718" t="s">
        <v>8058</v>
      </c>
      <c r="F704" s="1718"/>
      <c r="G704" s="1718"/>
      <c r="H704" s="1718"/>
      <c r="I704" s="1718"/>
      <c r="J704" s="1718"/>
      <c r="K704" s="1718"/>
      <c r="L704" s="1642"/>
      <c r="M704" s="1646"/>
      <c r="N704" s="1643"/>
      <c r="O704" s="1675"/>
      <c r="P704" s="1675"/>
      <c r="Q704" s="1643"/>
      <c r="R704" s="1644"/>
    </row>
    <row r="705" spans="2:18" s="332" customFormat="1" ht="39.950000000000003" customHeight="1" x14ac:dyDescent="0.2">
      <c r="B705" s="1029" t="s">
        <v>28670</v>
      </c>
      <c r="C705" s="30">
        <v>89711</v>
      </c>
      <c r="D705" s="30" t="s">
        <v>28329</v>
      </c>
      <c r="E705" s="1710" t="s">
        <v>18043</v>
      </c>
      <c r="F705" s="1711"/>
      <c r="G705" s="1711"/>
      <c r="H705" s="1711"/>
      <c r="I705" s="1711"/>
      <c r="J705" s="1712"/>
      <c r="K705" s="1181" t="s">
        <v>205</v>
      </c>
      <c r="L705" s="368">
        <f>2+4.5+9</f>
        <v>15.5</v>
      </c>
      <c r="M705" s="368">
        <v>0</v>
      </c>
      <c r="N705" s="891">
        <v>0</v>
      </c>
      <c r="O705" s="1680">
        <v>23.14</v>
      </c>
      <c r="P705" s="1680"/>
      <c r="Q705" s="891">
        <f>O705*1.2</f>
        <v>27.77</v>
      </c>
      <c r="R705" s="1141">
        <f>Q705*L705</f>
        <v>430.44</v>
      </c>
    </row>
    <row r="706" spans="2:18" s="332" customFormat="1" ht="39.950000000000003" customHeight="1" x14ac:dyDescent="0.2">
      <c r="B706" s="1029" t="s">
        <v>28841</v>
      </c>
      <c r="C706" s="30">
        <v>89712</v>
      </c>
      <c r="D706" s="30" t="s">
        <v>28329</v>
      </c>
      <c r="E706" s="1710" t="s">
        <v>18045</v>
      </c>
      <c r="F706" s="1711"/>
      <c r="G706" s="1711"/>
      <c r="H706" s="1711"/>
      <c r="I706" s="1711"/>
      <c r="J706" s="1712"/>
      <c r="K706" s="1181" t="s">
        <v>205</v>
      </c>
      <c r="L706" s="368">
        <f>5.6+4.5+3</f>
        <v>13.1</v>
      </c>
      <c r="M706" s="368">
        <v>0</v>
      </c>
      <c r="N706" s="891">
        <v>0</v>
      </c>
      <c r="O706" s="1680">
        <v>34.11</v>
      </c>
      <c r="P706" s="1680"/>
      <c r="Q706" s="891">
        <f>O706*1.2</f>
        <v>40.93</v>
      </c>
      <c r="R706" s="1141">
        <f>Q706*L706</f>
        <v>536.17999999999995</v>
      </c>
    </row>
    <row r="707" spans="2:18" s="332" customFormat="1" ht="27.75" hidden="1" customHeight="1" x14ac:dyDescent="0.2">
      <c r="B707" s="1050"/>
      <c r="C707" s="346"/>
      <c r="D707" s="347"/>
      <c r="E707" s="1655"/>
      <c r="F707" s="886"/>
      <c r="G707" s="886"/>
      <c r="H707" s="886"/>
      <c r="I707" s="886"/>
      <c r="J707" s="973"/>
      <c r="K707" s="1206"/>
      <c r="L707" s="348"/>
      <c r="M707" s="348"/>
      <c r="N707" s="1099"/>
      <c r="O707" s="349"/>
      <c r="P707" s="350"/>
      <c r="Q707" s="1132"/>
      <c r="R707" s="1163"/>
    </row>
    <row r="708" spans="2:18" s="332" customFormat="1" ht="27.75" hidden="1" customHeight="1" x14ac:dyDescent="0.2">
      <c r="B708" s="1050"/>
      <c r="C708" s="346"/>
      <c r="D708" s="347"/>
      <c r="E708" s="1655" t="s">
        <v>28861</v>
      </c>
      <c r="F708" s="886"/>
      <c r="G708" s="886"/>
      <c r="H708" s="886"/>
      <c r="I708" s="886"/>
      <c r="J708" s="973"/>
      <c r="K708" s="1206"/>
      <c r="L708" s="348"/>
      <c r="M708" s="348"/>
      <c r="N708" s="1099"/>
      <c r="O708" s="349"/>
      <c r="P708" s="350"/>
      <c r="Q708" s="1132"/>
      <c r="R708" s="1163"/>
    </row>
    <row r="709" spans="2:18" s="332" customFormat="1" ht="27.75" hidden="1" customHeight="1" x14ac:dyDescent="0.2">
      <c r="B709" s="1050"/>
      <c r="C709" s="346"/>
      <c r="D709" s="347"/>
      <c r="E709" s="1655" t="s">
        <v>28275</v>
      </c>
      <c r="F709" s="886"/>
      <c r="G709" s="886"/>
      <c r="H709" s="886"/>
      <c r="I709" s="886"/>
      <c r="J709" s="973"/>
      <c r="K709" s="1206"/>
      <c r="L709" s="348">
        <v>4</v>
      </c>
      <c r="M709" s="348" t="s">
        <v>28268</v>
      </c>
      <c r="N709" s="1099"/>
      <c r="O709" s="349"/>
      <c r="P709" s="350"/>
      <c r="Q709" s="1132"/>
      <c r="R709" s="1163"/>
    </row>
    <row r="710" spans="2:18" s="332" customFormat="1" ht="27.75" hidden="1" customHeight="1" x14ac:dyDescent="0.2">
      <c r="B710" s="1050"/>
      <c r="C710" s="346"/>
      <c r="D710" s="347"/>
      <c r="E710" s="1655" t="s">
        <v>28331</v>
      </c>
      <c r="F710" s="886"/>
      <c r="G710" s="886"/>
      <c r="H710" s="886"/>
      <c r="I710" s="886"/>
      <c r="J710" s="973"/>
      <c r="K710" s="1206"/>
      <c r="L710" s="348">
        <v>2</v>
      </c>
      <c r="M710" s="348" t="s">
        <v>28280</v>
      </c>
      <c r="N710" s="1099"/>
      <c r="O710" s="349"/>
      <c r="P710" s="350"/>
      <c r="Q710" s="1132"/>
      <c r="R710" s="1163"/>
    </row>
    <row r="711" spans="2:18" s="332" customFormat="1" ht="27.75" hidden="1" customHeight="1" x14ac:dyDescent="0.2">
      <c r="B711" s="1050"/>
      <c r="C711" s="346"/>
      <c r="D711" s="347"/>
      <c r="E711" s="1655"/>
      <c r="F711" s="886"/>
      <c r="G711" s="886"/>
      <c r="H711" s="886"/>
      <c r="I711" s="886"/>
      <c r="J711" s="973"/>
      <c r="K711" s="1206"/>
      <c r="L711" s="348">
        <f>L709*L710</f>
        <v>8</v>
      </c>
      <c r="M711" s="348" t="s">
        <v>28276</v>
      </c>
      <c r="N711" s="1099"/>
      <c r="O711" s="349"/>
      <c r="P711" s="350"/>
      <c r="Q711" s="1132"/>
      <c r="R711" s="1163"/>
    </row>
    <row r="712" spans="2:18" s="332" customFormat="1" ht="27.75" hidden="1" customHeight="1" x14ac:dyDescent="0.2">
      <c r="B712" s="1050"/>
      <c r="C712" s="346"/>
      <c r="D712" s="347"/>
      <c r="E712" s="1655" t="s">
        <v>28862</v>
      </c>
      <c r="F712" s="886"/>
      <c r="G712" s="886"/>
      <c r="H712" s="886"/>
      <c r="I712" s="886"/>
      <c r="J712" s="973"/>
      <c r="K712" s="1206"/>
      <c r="L712" s="348">
        <f>3.2+1+0.7+0.5+0.5+0.5</f>
        <v>6.4</v>
      </c>
      <c r="M712" s="348" t="s">
        <v>28277</v>
      </c>
      <c r="N712" s="1099"/>
      <c r="O712" s="349"/>
      <c r="P712" s="350"/>
      <c r="Q712" s="1132"/>
      <c r="R712" s="1163"/>
    </row>
    <row r="713" spans="2:18" s="332" customFormat="1" ht="27.75" hidden="1" customHeight="1" x14ac:dyDescent="0.2">
      <c r="B713" s="1042"/>
      <c r="C713" s="342"/>
      <c r="D713" s="347"/>
      <c r="E713" s="1655"/>
      <c r="F713" s="886"/>
      <c r="G713" s="886"/>
      <c r="H713" s="886"/>
      <c r="I713" s="886"/>
      <c r="J713" s="973"/>
      <c r="K713" s="1206"/>
      <c r="L713" s="348"/>
      <c r="M713" s="348"/>
      <c r="N713" s="1099"/>
      <c r="O713" s="351"/>
      <c r="P713" s="330"/>
      <c r="Q713" s="1098"/>
      <c r="R713" s="1161"/>
    </row>
    <row r="714" spans="2:18" s="332" customFormat="1" ht="27.75" hidden="1" customHeight="1" x14ac:dyDescent="0.2">
      <c r="B714" s="1042"/>
      <c r="C714" s="342"/>
      <c r="D714" s="347"/>
      <c r="E714" s="1655" t="s">
        <v>28863</v>
      </c>
      <c r="F714" s="886"/>
      <c r="G714" s="886"/>
      <c r="H714" s="886"/>
      <c r="I714" s="886"/>
      <c r="J714" s="973"/>
      <c r="K714" s="1206"/>
      <c r="L714" s="348">
        <f>L711+L712</f>
        <v>14.4</v>
      </c>
      <c r="M714" s="348"/>
      <c r="N714" s="1099"/>
      <c r="O714" s="351"/>
      <c r="P714" s="330"/>
      <c r="Q714" s="1098"/>
      <c r="R714" s="1161"/>
    </row>
    <row r="715" spans="2:18" s="332" customFormat="1" ht="27.75" hidden="1" customHeight="1" x14ac:dyDescent="0.2">
      <c r="B715" s="1042"/>
      <c r="C715" s="342"/>
      <c r="D715" s="342"/>
      <c r="E715" s="1656"/>
      <c r="F715" s="886"/>
      <c r="G715" s="886"/>
      <c r="H715" s="886"/>
      <c r="I715" s="886"/>
      <c r="J715" s="973"/>
      <c r="K715" s="1204"/>
      <c r="L715" s="394"/>
      <c r="M715" s="394"/>
      <c r="N715" s="1098"/>
      <c r="O715" s="351"/>
      <c r="P715" s="330"/>
      <c r="Q715" s="1098"/>
      <c r="R715" s="1161"/>
    </row>
    <row r="716" spans="2:18" s="332" customFormat="1" ht="27.75" hidden="1" customHeight="1" x14ac:dyDescent="0.2">
      <c r="B716" s="1042"/>
      <c r="C716" s="342"/>
      <c r="D716" s="342"/>
      <c r="E716" s="1656"/>
      <c r="F716" s="886"/>
      <c r="G716" s="886"/>
      <c r="H716" s="886"/>
      <c r="I716" s="886"/>
      <c r="J716" s="973"/>
      <c r="K716" s="1204"/>
      <c r="L716" s="394"/>
      <c r="M716" s="394"/>
      <c r="N716" s="1098"/>
      <c r="O716" s="351"/>
      <c r="P716" s="330"/>
      <c r="Q716" s="1098"/>
      <c r="R716" s="1161"/>
    </row>
    <row r="717" spans="2:18" s="332" customFormat="1" ht="39.950000000000003" customHeight="1" x14ac:dyDescent="0.2">
      <c r="B717" s="1029" t="s">
        <v>28842</v>
      </c>
      <c r="C717" s="30">
        <v>89714</v>
      </c>
      <c r="D717" s="30" t="s">
        <v>28329</v>
      </c>
      <c r="E717" s="1710" t="s">
        <v>18050</v>
      </c>
      <c r="F717" s="1711"/>
      <c r="G717" s="1711"/>
      <c r="H717" s="1711"/>
      <c r="I717" s="1711"/>
      <c r="J717" s="1712"/>
      <c r="K717" s="1181" t="s">
        <v>205</v>
      </c>
      <c r="L717" s="368">
        <v>14.5</v>
      </c>
      <c r="M717" s="368">
        <v>0</v>
      </c>
      <c r="N717" s="891">
        <v>0</v>
      </c>
      <c r="O717" s="1680">
        <v>65.3</v>
      </c>
      <c r="P717" s="1680"/>
      <c r="Q717" s="891">
        <f>O717*1.2</f>
        <v>78.36</v>
      </c>
      <c r="R717" s="1141">
        <f>Q717*L717</f>
        <v>1136.22</v>
      </c>
    </row>
    <row r="718" spans="2:18" s="332" customFormat="1" ht="27.75" hidden="1" customHeight="1" x14ac:dyDescent="0.2">
      <c r="B718" s="1042"/>
      <c r="C718" s="342"/>
      <c r="D718" s="342"/>
      <c r="E718" s="1656"/>
      <c r="F718" s="886"/>
      <c r="G718" s="886"/>
      <c r="H718" s="886"/>
      <c r="I718" s="886"/>
      <c r="J718" s="973"/>
      <c r="K718" s="1204"/>
      <c r="L718" s="394"/>
      <c r="M718" s="394"/>
      <c r="N718" s="1098"/>
      <c r="O718" s="351"/>
      <c r="P718" s="330"/>
      <c r="Q718" s="1098"/>
      <c r="R718" s="1161"/>
    </row>
    <row r="719" spans="2:18" s="332" customFormat="1" ht="27.75" hidden="1" customHeight="1" x14ac:dyDescent="0.2">
      <c r="B719" s="1042"/>
      <c r="C719" s="342"/>
      <c r="D719" s="342"/>
      <c r="E719" s="1655" t="s">
        <v>28331</v>
      </c>
      <c r="F719" s="886"/>
      <c r="G719" s="886"/>
      <c r="H719" s="886"/>
      <c r="I719" s="886"/>
      <c r="J719" s="973"/>
      <c r="K719" s="1206"/>
      <c r="L719" s="348">
        <f>2.12+1.1+1.2+2.4+1.5+2.2+4.5+2.3+1.5</f>
        <v>18.82</v>
      </c>
      <c r="M719" s="348" t="s">
        <v>28268</v>
      </c>
      <c r="N719" s="1099"/>
      <c r="O719" s="351"/>
      <c r="P719" s="330"/>
      <c r="Q719" s="1098"/>
      <c r="R719" s="1161"/>
    </row>
    <row r="720" spans="2:18" s="332" customFormat="1" ht="27.75" hidden="1" customHeight="1" x14ac:dyDescent="0.2">
      <c r="B720" s="1042"/>
      <c r="C720" s="342"/>
      <c r="D720" s="342"/>
      <c r="E720" s="1655"/>
      <c r="F720" s="886"/>
      <c r="G720" s="886"/>
      <c r="H720" s="886"/>
      <c r="I720" s="886"/>
      <c r="J720" s="973"/>
      <c r="K720" s="1206"/>
      <c r="L720" s="348"/>
      <c r="M720" s="348"/>
      <c r="N720" s="1099"/>
      <c r="O720" s="351"/>
      <c r="P720" s="330"/>
      <c r="Q720" s="1098"/>
      <c r="R720" s="1161"/>
    </row>
    <row r="721" spans="2:20" s="332" customFormat="1" ht="27.75" hidden="1" customHeight="1" x14ac:dyDescent="0.2">
      <c r="B721" s="1042"/>
      <c r="C721" s="342"/>
      <c r="D721" s="342"/>
      <c r="E721" s="1656"/>
      <c r="F721" s="886"/>
      <c r="G721" s="886"/>
      <c r="H721" s="886"/>
      <c r="I721" s="886"/>
      <c r="J721" s="973"/>
      <c r="K721" s="1204"/>
      <c r="L721" s="394"/>
      <c r="M721" s="394"/>
      <c r="N721" s="1098"/>
      <c r="O721" s="351"/>
      <c r="P721" s="330"/>
      <c r="Q721" s="1098"/>
      <c r="R721" s="1161"/>
    </row>
    <row r="722" spans="2:20" s="332" customFormat="1" ht="27.75" hidden="1" customHeight="1" x14ac:dyDescent="0.2">
      <c r="B722" s="1042"/>
      <c r="C722" s="342"/>
      <c r="D722" s="342"/>
      <c r="E722" s="1656"/>
      <c r="F722" s="886"/>
      <c r="G722" s="886"/>
      <c r="H722" s="886"/>
      <c r="I722" s="886"/>
      <c r="J722" s="973"/>
      <c r="K722" s="1204"/>
      <c r="L722" s="394"/>
      <c r="M722" s="394"/>
      <c r="N722" s="1098"/>
      <c r="O722" s="351"/>
      <c r="P722" s="330"/>
      <c r="Q722" s="1098"/>
      <c r="R722" s="1161"/>
    </row>
    <row r="723" spans="2:20" s="332" customFormat="1" ht="50.1" customHeight="1" x14ac:dyDescent="0.2">
      <c r="B723" s="1029" t="s">
        <v>28843</v>
      </c>
      <c r="C723" s="30">
        <v>89707</v>
      </c>
      <c r="D723" s="30" t="s">
        <v>28329</v>
      </c>
      <c r="E723" s="1710" t="s">
        <v>29077</v>
      </c>
      <c r="F723" s="1711"/>
      <c r="G723" s="1711"/>
      <c r="H723" s="1711"/>
      <c r="I723" s="1711"/>
      <c r="J723" s="1712"/>
      <c r="K723" s="1181" t="s">
        <v>97</v>
      </c>
      <c r="L723" s="368">
        <v>3</v>
      </c>
      <c r="M723" s="368">
        <v>0</v>
      </c>
      <c r="N723" s="891">
        <v>0</v>
      </c>
      <c r="O723" s="1680">
        <v>45.4</v>
      </c>
      <c r="P723" s="1680"/>
      <c r="Q723" s="891">
        <f>O723*1.2</f>
        <v>54.48</v>
      </c>
      <c r="R723" s="1141">
        <f>Q723*L723</f>
        <v>163.44</v>
      </c>
    </row>
    <row r="724" spans="2:20" s="332" customFormat="1" ht="24" customHeight="1" x14ac:dyDescent="0.2">
      <c r="B724" s="1029" t="s">
        <v>28844</v>
      </c>
      <c r="C724" s="30" t="s">
        <v>7012</v>
      </c>
      <c r="D724" s="30" t="s">
        <v>26</v>
      </c>
      <c r="E724" s="1695" t="str">
        <f>VLOOKUP(C724,[2]desonerado_185!A:F,2,1)</f>
        <v>Caixa de gordura premoldada com tampa - capacidade 18 litros</v>
      </c>
      <c r="F724" s="1696"/>
      <c r="G724" s="1696"/>
      <c r="H724" s="1696"/>
      <c r="I724" s="1696"/>
      <c r="J724" s="1697"/>
      <c r="K724" s="1181" t="str">
        <f>VLOOKUP(C724,[2]desonerado_185!A:F,3,1)</f>
        <v>UN</v>
      </c>
      <c r="L724" s="368">
        <v>1</v>
      </c>
      <c r="M724" s="368">
        <f>VLOOKUP(C724,desonerado_186!A:F,4,1)</f>
        <v>68.8</v>
      </c>
      <c r="N724" s="891">
        <f>VLOOKUP(C724,desonerado_186!A:F,5,1)</f>
        <v>45.57</v>
      </c>
      <c r="O724" s="1680">
        <f>M724+N724</f>
        <v>114.37</v>
      </c>
      <c r="P724" s="1680"/>
      <c r="Q724" s="891">
        <f>O724*1.2</f>
        <v>137.24</v>
      </c>
      <c r="R724" s="1141">
        <f>Q724*L724</f>
        <v>137.24</v>
      </c>
    </row>
    <row r="725" spans="2:20" s="332" customFormat="1" ht="24" customHeight="1" x14ac:dyDescent="0.2">
      <c r="B725" s="1029" t="s">
        <v>28845</v>
      </c>
      <c r="C725" s="30" t="s">
        <v>7010</v>
      </c>
      <c r="D725" s="30" t="s">
        <v>26</v>
      </c>
      <c r="E725" s="1695" t="s">
        <v>29055</v>
      </c>
      <c r="F725" s="1696"/>
      <c r="G725" s="1696"/>
      <c r="H725" s="1696"/>
      <c r="I725" s="1696"/>
      <c r="J725" s="1697"/>
      <c r="K725" s="1181" t="str">
        <f>VLOOKUP(C725,[2]desonerado_185!A:F,3,1)</f>
        <v>UN</v>
      </c>
      <c r="L725" s="368">
        <v>3</v>
      </c>
      <c r="M725" s="368">
        <f>VLOOKUP(C725,desonerado_186!A:F,4,1)</f>
        <v>98.95</v>
      </c>
      <c r="N725" s="891">
        <f>VLOOKUP(C725,desonerado_186!A:F,5,1)</f>
        <v>187.59</v>
      </c>
      <c r="O725" s="1680">
        <f>M725+N725</f>
        <v>286.54000000000002</v>
      </c>
      <c r="P725" s="1680"/>
      <c r="Q725" s="891">
        <f>O725*1.2</f>
        <v>343.85</v>
      </c>
      <c r="R725" s="1141">
        <f>Q725*L725</f>
        <v>1031.55</v>
      </c>
    </row>
    <row r="726" spans="2:20" s="332" customFormat="1" ht="24" customHeight="1" x14ac:dyDescent="0.2">
      <c r="B726" s="1715" t="s">
        <v>8</v>
      </c>
      <c r="C726" s="1716"/>
      <c r="D726" s="1716"/>
      <c r="E726" s="1716"/>
      <c r="F726" s="1716"/>
      <c r="G726" s="1716"/>
      <c r="H726" s="885"/>
      <c r="I726" s="885"/>
      <c r="J726" s="1717"/>
      <c r="K726" s="1717"/>
      <c r="L726" s="974"/>
      <c r="M726" s="975"/>
      <c r="N726" s="885"/>
      <c r="O726" s="974"/>
      <c r="P726" s="974"/>
      <c r="Q726" s="1133"/>
      <c r="R726" s="1258">
        <f>SUM(R705:R725)</f>
        <v>3435.07</v>
      </c>
    </row>
    <row r="727" spans="2:20" s="332" customFormat="1" ht="9.9499999999999993" customHeight="1" x14ac:dyDescent="0.2">
      <c r="B727" s="1049"/>
      <c r="C727" s="141"/>
      <c r="D727" s="141"/>
      <c r="E727" s="842"/>
      <c r="F727" s="842"/>
      <c r="G727" s="842"/>
      <c r="H727" s="842"/>
      <c r="I727" s="842"/>
      <c r="J727" s="842"/>
      <c r="K727" s="1217"/>
      <c r="L727" s="49"/>
      <c r="M727" s="49"/>
      <c r="N727" s="842"/>
      <c r="O727" s="1124"/>
      <c r="P727" s="1124"/>
      <c r="Q727" s="1131"/>
      <c r="R727" s="1162"/>
    </row>
    <row r="728" spans="2:20" s="190" customFormat="1" ht="15" x14ac:dyDescent="0.2">
      <c r="B728" s="1640">
        <v>12</v>
      </c>
      <c r="C728" s="1641"/>
      <c r="D728" s="1718" t="s">
        <v>29063</v>
      </c>
      <c r="E728" s="1718"/>
      <c r="F728" s="1718"/>
      <c r="G728" s="1718"/>
      <c r="H728" s="1718"/>
      <c r="I728" s="1718"/>
      <c r="J728" s="1718" t="s">
        <v>8058</v>
      </c>
      <c r="K728" s="1718"/>
      <c r="L728" s="1642"/>
      <c r="M728" s="1646"/>
      <c r="N728" s="1643"/>
      <c r="O728" s="1675"/>
      <c r="P728" s="1675"/>
      <c r="Q728" s="1643"/>
      <c r="R728" s="1644"/>
      <c r="S728" s="1654"/>
      <c r="T728" s="1654"/>
    </row>
    <row r="729" spans="2:20" s="173" customFormat="1" ht="5.0999999999999996" customHeight="1" x14ac:dyDescent="0.2">
      <c r="B729" s="1031"/>
      <c r="C729" s="92"/>
      <c r="D729" s="92"/>
      <c r="E729" s="338"/>
      <c r="F729" s="338"/>
      <c r="G729" s="338"/>
      <c r="H729" s="338"/>
      <c r="I729" s="338"/>
      <c r="J729" s="338"/>
      <c r="K729" s="1183"/>
      <c r="L729" s="94"/>
      <c r="M729" s="94"/>
      <c r="N729" s="206"/>
      <c r="O729" s="94"/>
      <c r="P729" s="94"/>
      <c r="Q729" s="206"/>
      <c r="R729" s="1143"/>
    </row>
    <row r="730" spans="2:20" s="173" customFormat="1" ht="21.75" hidden="1" customHeight="1" x14ac:dyDescent="0.2">
      <c r="B730" s="1051" t="s">
        <v>28671</v>
      </c>
      <c r="C730" s="899" t="s">
        <v>4006</v>
      </c>
      <c r="D730" s="976" t="s">
        <v>26</v>
      </c>
      <c r="E730" s="1708" t="s">
        <v>4007</v>
      </c>
      <c r="F730" s="1708"/>
      <c r="G730" s="1708"/>
      <c r="H730" s="1708"/>
      <c r="I730" s="1708"/>
      <c r="J730" s="1708"/>
      <c r="K730" s="1207" t="s">
        <v>97</v>
      </c>
      <c r="L730" s="977">
        <v>1</v>
      </c>
      <c r="M730" s="978">
        <v>0</v>
      </c>
      <c r="N730" s="1100">
        <v>21.83</v>
      </c>
      <c r="O730" s="1724">
        <f>M730+N730</f>
        <v>21.83</v>
      </c>
      <c r="P730" s="1724"/>
      <c r="Q730" s="1100">
        <f t="shared" ref="Q730:Q746" si="28">O730*1.2</f>
        <v>26.2</v>
      </c>
      <c r="R730" s="1164">
        <v>0</v>
      </c>
    </row>
    <row r="731" spans="2:20" s="173" customFormat="1" ht="21.75" customHeight="1" x14ac:dyDescent="0.2">
      <c r="B731" s="1052" t="s">
        <v>28671</v>
      </c>
      <c r="C731" s="900" t="s">
        <v>4881</v>
      </c>
      <c r="D731" s="979" t="s">
        <v>26</v>
      </c>
      <c r="E731" s="1709" t="s">
        <v>4882</v>
      </c>
      <c r="F731" s="1709"/>
      <c r="G731" s="1709"/>
      <c r="H731" s="1709"/>
      <c r="I731" s="1709"/>
      <c r="J731" s="1709"/>
      <c r="K731" s="1208" t="s">
        <v>393</v>
      </c>
      <c r="L731" s="980">
        <v>27</v>
      </c>
      <c r="M731" s="981">
        <v>11.24</v>
      </c>
      <c r="N731" s="982">
        <v>10.92</v>
      </c>
      <c r="O731" s="1699">
        <f>M731+N731</f>
        <v>22.16</v>
      </c>
      <c r="P731" s="1699"/>
      <c r="Q731" s="982">
        <f t="shared" si="28"/>
        <v>26.59</v>
      </c>
      <c r="R731" s="1165">
        <f t="shared" ref="R731:R734" si="29">Q731*L731</f>
        <v>717.93</v>
      </c>
    </row>
    <row r="732" spans="2:20" s="173" customFormat="1" ht="21.75" customHeight="1" x14ac:dyDescent="0.2">
      <c r="B732" s="1052" t="s">
        <v>28693</v>
      </c>
      <c r="C732" s="900" t="s">
        <v>4883</v>
      </c>
      <c r="D732" s="979" t="s">
        <v>26</v>
      </c>
      <c r="E732" s="1709" t="s">
        <v>4884</v>
      </c>
      <c r="F732" s="1709"/>
      <c r="G732" s="1709"/>
      <c r="H732" s="1709"/>
      <c r="I732" s="1709"/>
      <c r="J732" s="1709"/>
      <c r="K732" s="1208" t="s">
        <v>393</v>
      </c>
      <c r="L732" s="980">
        <v>2</v>
      </c>
      <c r="M732" s="981">
        <v>16.14</v>
      </c>
      <c r="N732" s="982">
        <v>10.92</v>
      </c>
      <c r="O732" s="1699">
        <f>M732+N732</f>
        <v>27.06</v>
      </c>
      <c r="P732" s="1699"/>
      <c r="Q732" s="982">
        <f t="shared" si="28"/>
        <v>32.47</v>
      </c>
      <c r="R732" s="1165">
        <f t="shared" si="29"/>
        <v>64.94</v>
      </c>
    </row>
    <row r="733" spans="2:20" s="173" customFormat="1" ht="21.75" customHeight="1" x14ac:dyDescent="0.2">
      <c r="B733" s="1052" t="s">
        <v>28694</v>
      </c>
      <c r="C733" s="901" t="s">
        <v>4893</v>
      </c>
      <c r="D733" s="979" t="s">
        <v>26</v>
      </c>
      <c r="E733" s="1709" t="s">
        <v>4894</v>
      </c>
      <c r="F733" s="1709"/>
      <c r="G733" s="1709"/>
      <c r="H733" s="1709"/>
      <c r="I733" s="1709"/>
      <c r="J733" s="1709"/>
      <c r="K733" s="1208" t="s">
        <v>393</v>
      </c>
      <c r="L733" s="980">
        <v>7</v>
      </c>
      <c r="M733" s="982">
        <v>9.51</v>
      </c>
      <c r="N733" s="982">
        <v>14.1</v>
      </c>
      <c r="O733" s="1699">
        <f>M733+N733</f>
        <v>23.61</v>
      </c>
      <c r="P733" s="1699"/>
      <c r="Q733" s="982">
        <f t="shared" si="28"/>
        <v>28.33</v>
      </c>
      <c r="R733" s="1165">
        <f t="shared" si="29"/>
        <v>198.31</v>
      </c>
    </row>
    <row r="734" spans="2:20" s="173" customFormat="1" ht="30" customHeight="1" x14ac:dyDescent="0.2">
      <c r="B734" s="1052" t="s">
        <v>28695</v>
      </c>
      <c r="C734" s="900" t="s">
        <v>3920</v>
      </c>
      <c r="D734" s="979" t="s">
        <v>26</v>
      </c>
      <c r="E734" s="1709" t="s">
        <v>3921</v>
      </c>
      <c r="F734" s="1709"/>
      <c r="G734" s="1709"/>
      <c r="H734" s="1709"/>
      <c r="I734" s="1709"/>
      <c r="J734" s="1709"/>
      <c r="K734" s="1208" t="s">
        <v>97</v>
      </c>
      <c r="L734" s="980">
        <v>1</v>
      </c>
      <c r="M734" s="981">
        <v>483.52</v>
      </c>
      <c r="N734" s="982">
        <v>108.06</v>
      </c>
      <c r="O734" s="1699">
        <f>M734+N734</f>
        <v>591.58000000000004</v>
      </c>
      <c r="P734" s="1699"/>
      <c r="Q734" s="982">
        <f t="shared" si="28"/>
        <v>709.9</v>
      </c>
      <c r="R734" s="1165">
        <f t="shared" si="29"/>
        <v>709.9</v>
      </c>
    </row>
    <row r="735" spans="2:20" s="173" customFormat="1" ht="41.25" customHeight="1" x14ac:dyDescent="0.2">
      <c r="B735" s="1052" t="s">
        <v>28696</v>
      </c>
      <c r="C735" s="900">
        <v>91836</v>
      </c>
      <c r="D735" s="979" t="s">
        <v>28329</v>
      </c>
      <c r="E735" s="1709" t="s">
        <v>15938</v>
      </c>
      <c r="F735" s="1709"/>
      <c r="G735" s="1709"/>
      <c r="H735" s="1709"/>
      <c r="I735" s="1709"/>
      <c r="J735" s="1709"/>
      <c r="K735" s="1208" t="s">
        <v>205</v>
      </c>
      <c r="L735" s="980">
        <f>150.87</f>
        <v>150.87</v>
      </c>
      <c r="M735" s="981">
        <v>0</v>
      </c>
      <c r="N735" s="982">
        <v>0</v>
      </c>
      <c r="O735" s="1699">
        <v>13.3</v>
      </c>
      <c r="P735" s="1699"/>
      <c r="Q735" s="982">
        <f t="shared" si="28"/>
        <v>15.96</v>
      </c>
      <c r="R735" s="1165">
        <f t="shared" ref="R735" si="30">Q735*L735</f>
        <v>2407.89</v>
      </c>
    </row>
    <row r="736" spans="2:20" s="173" customFormat="1" ht="30" customHeight="1" x14ac:dyDescent="0.2">
      <c r="B736" s="1052" t="s">
        <v>29128</v>
      </c>
      <c r="C736" s="900">
        <v>91840</v>
      </c>
      <c r="D736" s="979" t="s">
        <v>28329</v>
      </c>
      <c r="E736" s="1709" t="s">
        <v>29056</v>
      </c>
      <c r="F736" s="1709"/>
      <c r="G736" s="1709"/>
      <c r="H736" s="1709"/>
      <c r="I736" s="1709"/>
      <c r="J736" s="1709"/>
      <c r="K736" s="1208" t="s">
        <v>205</v>
      </c>
      <c r="L736" s="980">
        <f>42/3</f>
        <v>14</v>
      </c>
      <c r="M736" s="981">
        <v>0</v>
      </c>
      <c r="N736" s="982">
        <v>0</v>
      </c>
      <c r="O736" s="1699">
        <v>14.4</v>
      </c>
      <c r="P736" s="1699"/>
      <c r="Q736" s="982">
        <f>O736*1.2</f>
        <v>17.28</v>
      </c>
      <c r="R736" s="1165">
        <f>Q736*L736</f>
        <v>241.92</v>
      </c>
    </row>
    <row r="737" spans="2:18" s="173" customFormat="1" ht="39.950000000000003" hidden="1" customHeight="1" x14ac:dyDescent="0.2">
      <c r="B737" s="1052" t="s">
        <v>28697</v>
      </c>
      <c r="C737" s="900">
        <v>91924</v>
      </c>
      <c r="D737" s="979" t="s">
        <v>28329</v>
      </c>
      <c r="E737" s="1709" t="s">
        <v>16276</v>
      </c>
      <c r="F737" s="1709"/>
      <c r="G737" s="1709"/>
      <c r="H737" s="1709"/>
      <c r="I737" s="1709"/>
      <c r="J737" s="1709"/>
      <c r="K737" s="1208" t="s">
        <v>205</v>
      </c>
      <c r="L737" s="980">
        <v>204.06</v>
      </c>
      <c r="M737" s="981">
        <v>0</v>
      </c>
      <c r="N737" s="982">
        <v>0</v>
      </c>
      <c r="O737" s="1699">
        <v>2.7</v>
      </c>
      <c r="P737" s="1699"/>
      <c r="Q737" s="982">
        <f t="shared" si="28"/>
        <v>3.24</v>
      </c>
      <c r="R737" s="1165">
        <v>0</v>
      </c>
    </row>
    <row r="738" spans="2:18" s="173" customFormat="1" ht="39.950000000000003" hidden="1" customHeight="1" x14ac:dyDescent="0.2">
      <c r="B738" s="1052" t="s">
        <v>28698</v>
      </c>
      <c r="C738" s="900">
        <v>91926</v>
      </c>
      <c r="D738" s="979" t="s">
        <v>28329</v>
      </c>
      <c r="E738" s="1709" t="s">
        <v>16282</v>
      </c>
      <c r="F738" s="1709"/>
      <c r="G738" s="1709"/>
      <c r="H738" s="1709"/>
      <c r="I738" s="1709"/>
      <c r="J738" s="1709"/>
      <c r="K738" s="1208" t="s">
        <v>205</v>
      </c>
      <c r="L738" s="980">
        <v>502.89</v>
      </c>
      <c r="M738" s="981">
        <v>0</v>
      </c>
      <c r="N738" s="982">
        <v>0</v>
      </c>
      <c r="O738" s="1699">
        <v>3.85</v>
      </c>
      <c r="P738" s="1699"/>
      <c r="Q738" s="982">
        <f t="shared" si="28"/>
        <v>4.62</v>
      </c>
      <c r="R738" s="1165">
        <v>0</v>
      </c>
    </row>
    <row r="739" spans="2:18" s="173" customFormat="1" ht="39.950000000000003" hidden="1" customHeight="1" x14ac:dyDescent="0.2">
      <c r="B739" s="1052" t="s">
        <v>29064</v>
      </c>
      <c r="C739" s="900">
        <v>91928</v>
      </c>
      <c r="D739" s="979" t="s">
        <v>28329</v>
      </c>
      <c r="E739" s="1709" t="s">
        <v>16287</v>
      </c>
      <c r="F739" s="1709"/>
      <c r="G739" s="1709"/>
      <c r="H739" s="1709"/>
      <c r="I739" s="1709"/>
      <c r="J739" s="1709"/>
      <c r="K739" s="1208" t="s">
        <v>205</v>
      </c>
      <c r="L739" s="980">
        <v>62.04</v>
      </c>
      <c r="M739" s="981">
        <v>0</v>
      </c>
      <c r="N739" s="982">
        <v>0</v>
      </c>
      <c r="O739" s="1699">
        <v>6.15</v>
      </c>
      <c r="P739" s="1699"/>
      <c r="Q739" s="982">
        <f t="shared" si="28"/>
        <v>7.38</v>
      </c>
      <c r="R739" s="1165">
        <v>0</v>
      </c>
    </row>
    <row r="740" spans="2:18" s="173" customFormat="1" ht="30" hidden="1" customHeight="1" x14ac:dyDescent="0.2">
      <c r="B740" s="1052" t="s">
        <v>29065</v>
      </c>
      <c r="C740" s="900">
        <v>93655</v>
      </c>
      <c r="D740" s="979" t="s">
        <v>28329</v>
      </c>
      <c r="E740" s="1709" t="s">
        <v>16545</v>
      </c>
      <c r="F740" s="1709"/>
      <c r="G740" s="1709"/>
      <c r="H740" s="1709"/>
      <c r="I740" s="1709"/>
      <c r="J740" s="1709"/>
      <c r="K740" s="1208" t="s">
        <v>97</v>
      </c>
      <c r="L740" s="980">
        <v>4</v>
      </c>
      <c r="M740" s="981">
        <v>0</v>
      </c>
      <c r="N740" s="982">
        <v>0</v>
      </c>
      <c r="O740" s="1699">
        <v>13.88</v>
      </c>
      <c r="P740" s="1699"/>
      <c r="Q740" s="982">
        <f t="shared" si="28"/>
        <v>16.66</v>
      </c>
      <c r="R740" s="1165">
        <v>0</v>
      </c>
    </row>
    <row r="741" spans="2:18" s="173" customFormat="1" ht="30" hidden="1" customHeight="1" x14ac:dyDescent="0.2">
      <c r="B741" s="1052" t="s">
        <v>1487</v>
      </c>
      <c r="C741" s="900">
        <v>93654</v>
      </c>
      <c r="D741" s="979" t="s">
        <v>28329</v>
      </c>
      <c r="E741" s="1709" t="s">
        <v>16543</v>
      </c>
      <c r="F741" s="1709"/>
      <c r="G741" s="1709"/>
      <c r="H741" s="1709"/>
      <c r="I741" s="1709"/>
      <c r="J741" s="1709"/>
      <c r="K741" s="1208" t="s">
        <v>97</v>
      </c>
      <c r="L741" s="980">
        <v>1</v>
      </c>
      <c r="M741" s="981">
        <v>0</v>
      </c>
      <c r="N741" s="982">
        <v>0</v>
      </c>
      <c r="O741" s="1699">
        <v>12.58</v>
      </c>
      <c r="P741" s="1699"/>
      <c r="Q741" s="982">
        <f t="shared" si="28"/>
        <v>15.1</v>
      </c>
      <c r="R741" s="1165">
        <v>0</v>
      </c>
    </row>
    <row r="742" spans="2:18" s="173" customFormat="1" ht="30" hidden="1" customHeight="1" x14ac:dyDescent="0.2">
      <c r="B742" s="1052" t="s">
        <v>29066</v>
      </c>
      <c r="C742" s="901" t="s">
        <v>5213</v>
      </c>
      <c r="D742" s="979" t="s">
        <v>26</v>
      </c>
      <c r="E742" s="1709" t="s">
        <v>5214</v>
      </c>
      <c r="F742" s="1709"/>
      <c r="G742" s="1709"/>
      <c r="H742" s="1709"/>
      <c r="I742" s="1709"/>
      <c r="J742" s="1709"/>
      <c r="K742" s="1208" t="s">
        <v>97</v>
      </c>
      <c r="L742" s="980">
        <v>19</v>
      </c>
      <c r="M742" s="982">
        <v>53.64</v>
      </c>
      <c r="N742" s="982">
        <v>16.59</v>
      </c>
      <c r="O742" s="1699">
        <f>M742+N742</f>
        <v>70.23</v>
      </c>
      <c r="P742" s="1699"/>
      <c r="Q742" s="982">
        <f t="shared" si="28"/>
        <v>84.28</v>
      </c>
      <c r="R742" s="1165">
        <v>0</v>
      </c>
    </row>
    <row r="743" spans="2:18" s="173" customFormat="1" ht="21.75" customHeight="1" x14ac:dyDescent="0.2">
      <c r="B743" s="1052" t="s">
        <v>29129</v>
      </c>
      <c r="C743" s="900" t="s">
        <v>4943</v>
      </c>
      <c r="D743" s="979" t="s">
        <v>26</v>
      </c>
      <c r="E743" s="1709" t="s">
        <v>4944</v>
      </c>
      <c r="F743" s="1709"/>
      <c r="G743" s="1709"/>
      <c r="H743" s="1709"/>
      <c r="I743" s="1709"/>
      <c r="J743" s="1709"/>
      <c r="K743" s="1208" t="s">
        <v>97</v>
      </c>
      <c r="L743" s="980">
        <f>L731+L732+L733</f>
        <v>36</v>
      </c>
      <c r="M743" s="981">
        <v>3.45</v>
      </c>
      <c r="N743" s="982">
        <v>9.1</v>
      </c>
      <c r="O743" s="1699">
        <f>M743+N743</f>
        <v>12.55</v>
      </c>
      <c r="P743" s="1699"/>
      <c r="Q743" s="982">
        <f t="shared" si="28"/>
        <v>15.06</v>
      </c>
      <c r="R743" s="1165">
        <f>Q743*L743</f>
        <v>542.16</v>
      </c>
    </row>
    <row r="744" spans="2:18" s="173" customFormat="1" ht="21.75" hidden="1" customHeight="1" x14ac:dyDescent="0.2">
      <c r="B744" s="1052" t="s">
        <v>29067</v>
      </c>
      <c r="C744" s="900" t="s">
        <v>4546</v>
      </c>
      <c r="D744" s="979" t="s">
        <v>26</v>
      </c>
      <c r="E744" s="1709" t="s">
        <v>4547</v>
      </c>
      <c r="F744" s="1709"/>
      <c r="G744" s="1709"/>
      <c r="H744" s="1709"/>
      <c r="I744" s="1709"/>
      <c r="J744" s="1709"/>
      <c r="K744" s="1208" t="s">
        <v>205</v>
      </c>
      <c r="L744" s="980">
        <v>10</v>
      </c>
      <c r="M744" s="982">
        <v>14.83</v>
      </c>
      <c r="N744" s="982">
        <v>1.82</v>
      </c>
      <c r="O744" s="1699">
        <f>M744+N744</f>
        <v>16.649999999999999</v>
      </c>
      <c r="P744" s="1699"/>
      <c r="Q744" s="982">
        <f t="shared" si="28"/>
        <v>19.98</v>
      </c>
      <c r="R744" s="1165">
        <v>0</v>
      </c>
    </row>
    <row r="745" spans="2:18" s="173" customFormat="1" ht="21.75" hidden="1" customHeight="1" x14ac:dyDescent="0.2">
      <c r="B745" s="1052" t="s">
        <v>29068</v>
      </c>
      <c r="C745" s="900" t="s">
        <v>5345</v>
      </c>
      <c r="D745" s="979" t="s">
        <v>26</v>
      </c>
      <c r="E745" s="1719" t="s">
        <v>29050</v>
      </c>
      <c r="F745" s="1719"/>
      <c r="G745" s="1719"/>
      <c r="H745" s="1719"/>
      <c r="I745" s="1719"/>
      <c r="J745" s="1719"/>
      <c r="K745" s="1208" t="s">
        <v>97</v>
      </c>
      <c r="L745" s="983">
        <v>2</v>
      </c>
      <c r="M745" s="984">
        <v>128.32</v>
      </c>
      <c r="N745" s="1101">
        <v>18.2</v>
      </c>
      <c r="O745" s="1706">
        <f>M745+N745</f>
        <v>146.52000000000001</v>
      </c>
      <c r="P745" s="1706"/>
      <c r="Q745" s="982">
        <f t="shared" si="28"/>
        <v>175.82</v>
      </c>
      <c r="R745" s="1165">
        <v>0</v>
      </c>
    </row>
    <row r="746" spans="2:18" s="173" customFormat="1" ht="21.75" hidden="1" customHeight="1" x14ac:dyDescent="0.2">
      <c r="B746" s="1052" t="s">
        <v>29069</v>
      </c>
      <c r="C746" s="902" t="s">
        <v>4707</v>
      </c>
      <c r="D746" s="985" t="s">
        <v>26</v>
      </c>
      <c r="E746" s="1720" t="s">
        <v>4708</v>
      </c>
      <c r="F746" s="1720"/>
      <c r="G746" s="1720"/>
      <c r="H746" s="1720"/>
      <c r="I746" s="1720"/>
      <c r="J746" s="1720"/>
      <c r="K746" s="1209" t="s">
        <v>205</v>
      </c>
      <c r="L746" s="986">
        <v>42</v>
      </c>
      <c r="M746" s="987">
        <v>14.46</v>
      </c>
      <c r="N746" s="987">
        <v>3.28</v>
      </c>
      <c r="O746" s="1707">
        <f>M746+N746</f>
        <v>17.739999999999998</v>
      </c>
      <c r="P746" s="1707"/>
      <c r="Q746" s="987">
        <f t="shared" si="28"/>
        <v>21.29</v>
      </c>
      <c r="R746" s="1166">
        <v>0</v>
      </c>
    </row>
    <row r="747" spans="2:18" s="173" customFormat="1" x14ac:dyDescent="0.2">
      <c r="B747" s="1027"/>
      <c r="C747" s="39"/>
      <c r="D747" s="1053"/>
      <c r="E747" s="907"/>
      <c r="F747" s="877"/>
      <c r="G747" s="907"/>
      <c r="H747" s="829"/>
      <c r="I747" s="829"/>
      <c r="J747" s="829"/>
      <c r="K747" s="1210"/>
      <c r="L747" s="988"/>
      <c r="M747" s="94"/>
      <c r="N747" s="206"/>
      <c r="O747" s="94"/>
      <c r="P747" s="94"/>
      <c r="Q747" s="206"/>
      <c r="R747" s="1143"/>
    </row>
    <row r="748" spans="2:18" s="173" customFormat="1" ht="15.75" x14ac:dyDescent="0.2">
      <c r="B748" s="1700" t="s">
        <v>8</v>
      </c>
      <c r="C748" s="1701"/>
      <c r="D748" s="1701"/>
      <c r="E748" s="1701"/>
      <c r="F748" s="1701"/>
      <c r="G748" s="1701"/>
      <c r="H748" s="852"/>
      <c r="I748" s="852"/>
      <c r="J748" s="989"/>
      <c r="K748" s="1231"/>
      <c r="L748" s="990"/>
      <c r="M748" s="834"/>
      <c r="N748" s="1102"/>
      <c r="O748" s="834"/>
      <c r="P748" s="834"/>
      <c r="Q748" s="1792">
        <f>SUM(R730:R746)</f>
        <v>4883.05</v>
      </c>
      <c r="R748" s="1793"/>
    </row>
    <row r="749" spans="2:18" s="332" customFormat="1" ht="5.0999999999999996" customHeight="1" x14ac:dyDescent="0.2">
      <c r="B749" s="1049"/>
      <c r="C749" s="141"/>
      <c r="D749" s="141"/>
      <c r="E749" s="842"/>
      <c r="F749" s="842"/>
      <c r="G749" s="842"/>
      <c r="H749" s="842"/>
      <c r="I749" s="842"/>
      <c r="J749" s="842"/>
      <c r="K749" s="1217"/>
      <c r="L749" s="49"/>
      <c r="M749" s="49"/>
      <c r="N749" s="842"/>
      <c r="O749" s="1124"/>
      <c r="P749" s="1124"/>
      <c r="Q749" s="1131"/>
      <c r="R749" s="1162"/>
    </row>
    <row r="750" spans="2:18" s="1654" customFormat="1" ht="20.100000000000001" customHeight="1" x14ac:dyDescent="0.2">
      <c r="B750" s="1640">
        <v>13</v>
      </c>
      <c r="C750" s="1641"/>
      <c r="D750" s="1718" t="s">
        <v>28286</v>
      </c>
      <c r="E750" s="1718"/>
      <c r="F750" s="1718"/>
      <c r="G750" s="1718"/>
      <c r="H750" s="1718"/>
      <c r="I750" s="1718"/>
      <c r="J750" s="1718" t="s">
        <v>8058</v>
      </c>
      <c r="K750" s="1718"/>
      <c r="L750" s="1642"/>
      <c r="M750" s="1646"/>
      <c r="N750" s="1643"/>
      <c r="O750" s="1675"/>
      <c r="P750" s="1675"/>
      <c r="Q750" s="1643"/>
      <c r="R750" s="1644"/>
    </row>
    <row r="751" spans="2:18" s="332" customFormat="1" ht="24" customHeight="1" x14ac:dyDescent="0.2">
      <c r="B751" s="1054" t="s">
        <v>28319</v>
      </c>
      <c r="C751" s="30" t="s">
        <v>28418</v>
      </c>
      <c r="D751" s="30" t="s">
        <v>26</v>
      </c>
      <c r="E751" s="1748" t="str">
        <f>VLOOKUP(C751,desonerado_186!A:F,2,1)</f>
        <v>Porta de entrada de abrir em alumínio com vidro, linha comercial</v>
      </c>
      <c r="F751" s="1749"/>
      <c r="G751" s="1749"/>
      <c r="H751" s="1749"/>
      <c r="I751" s="1749"/>
      <c r="J751" s="1750"/>
      <c r="K751" s="1181" t="str">
        <f>VLOOKUP(C751,desonerado_186!A:F,3,1)</f>
        <v>M2</v>
      </c>
      <c r="L751" s="368">
        <f>L753</f>
        <v>4.2</v>
      </c>
      <c r="M751" s="368">
        <f>VLOOKUP(C751,desonerado_186!A:F,4,1)</f>
        <v>450.84</v>
      </c>
      <c r="N751" s="891">
        <f>VLOOKUP(C751,desonerado_186!A:F,5,1)</f>
        <v>112.2</v>
      </c>
      <c r="O751" s="1680">
        <f>M751+N751</f>
        <v>563.04</v>
      </c>
      <c r="P751" s="1680"/>
      <c r="Q751" s="891">
        <f>O751*1.2</f>
        <v>675.65</v>
      </c>
      <c r="R751" s="1141">
        <f>Q751*L751</f>
        <v>2837.73</v>
      </c>
    </row>
    <row r="752" spans="2:18" s="332" customFormat="1" hidden="1" x14ac:dyDescent="0.2">
      <c r="B752" s="1055"/>
      <c r="C752" s="126"/>
      <c r="D752" s="126"/>
      <c r="E752" s="344"/>
      <c r="F752" s="344"/>
      <c r="G752" s="344"/>
      <c r="H752" s="344"/>
      <c r="I752" s="344"/>
      <c r="J752" s="535"/>
      <c r="K752" s="1190"/>
      <c r="L752" s="224"/>
      <c r="M752" s="224"/>
      <c r="N752" s="1082"/>
      <c r="O752" s="380"/>
      <c r="P752" s="380"/>
      <c r="Q752" s="1082"/>
      <c r="R752" s="1138"/>
    </row>
    <row r="753" spans="2:18" s="332" customFormat="1" hidden="1" x14ac:dyDescent="0.2">
      <c r="B753" s="1056"/>
      <c r="C753" s="356"/>
      <c r="D753" s="333"/>
      <c r="E753" s="372" t="s">
        <v>28335</v>
      </c>
      <c r="F753" s="372" t="s">
        <v>28336</v>
      </c>
      <c r="G753" s="314"/>
      <c r="H753" s="930">
        <v>2</v>
      </c>
      <c r="I753" s="372" t="s">
        <v>28539</v>
      </c>
      <c r="J753" s="372">
        <v>2.1</v>
      </c>
      <c r="K753" s="700"/>
      <c r="L753" s="231">
        <f>J753*H753</f>
        <v>4.2</v>
      </c>
      <c r="M753" s="248" t="s">
        <v>28267</v>
      </c>
      <c r="N753" s="829"/>
      <c r="O753" s="308"/>
      <c r="P753" s="308"/>
      <c r="Q753" s="829"/>
      <c r="R753" s="1139"/>
    </row>
    <row r="754" spans="2:18" s="332" customFormat="1" hidden="1" x14ac:dyDescent="0.2">
      <c r="B754" s="1056"/>
      <c r="C754" s="39"/>
      <c r="D754" s="39"/>
      <c r="E754" s="372"/>
      <c r="F754" s="372"/>
      <c r="G754" s="372"/>
      <c r="H754" s="372"/>
      <c r="I754" s="372"/>
      <c r="J754" s="314"/>
      <c r="K754" s="700"/>
      <c r="L754" s="231"/>
      <c r="M754" s="248"/>
      <c r="N754" s="829"/>
      <c r="O754" s="308"/>
      <c r="P754" s="308"/>
      <c r="Q754" s="829"/>
      <c r="R754" s="1139"/>
    </row>
    <row r="755" spans="2:18" s="332" customFormat="1" hidden="1" x14ac:dyDescent="0.2">
      <c r="B755" s="1056"/>
      <c r="C755" s="39"/>
      <c r="D755" s="39"/>
      <c r="E755" s="372"/>
      <c r="F755" s="372"/>
      <c r="G755" s="372"/>
      <c r="H755" s="372"/>
      <c r="I755" s="372"/>
      <c r="J755" s="314"/>
      <c r="K755" s="700"/>
      <c r="L755" s="231"/>
      <c r="M755" s="248"/>
      <c r="N755" s="829"/>
      <c r="O755" s="308"/>
      <c r="P755" s="308"/>
      <c r="Q755" s="829"/>
      <c r="R755" s="1139"/>
    </row>
    <row r="756" spans="2:18" s="332" customFormat="1" ht="30" customHeight="1" x14ac:dyDescent="0.2">
      <c r="B756" s="1054" t="s">
        <v>28320</v>
      </c>
      <c r="C756" s="30" t="s">
        <v>14012</v>
      </c>
      <c r="D756" s="30" t="s">
        <v>28329</v>
      </c>
      <c r="E756" s="1677" t="s">
        <v>14013</v>
      </c>
      <c r="F756" s="1678"/>
      <c r="G756" s="1678"/>
      <c r="H756" s="1678"/>
      <c r="I756" s="1678"/>
      <c r="J756" s="1679"/>
      <c r="K756" s="1181" t="s">
        <v>149</v>
      </c>
      <c r="L756" s="368">
        <f>L758</f>
        <v>1.68</v>
      </c>
      <c r="M756" s="368">
        <f>VLOOKUP(C756,desonerado_186!A:F,4,1)</f>
        <v>32.79</v>
      </c>
      <c r="N756" s="891">
        <v>112.2</v>
      </c>
      <c r="O756" s="1680" t="s">
        <v>29079</v>
      </c>
      <c r="P756" s="1680"/>
      <c r="Q756" s="891">
        <f>O756*1.2</f>
        <v>749.09</v>
      </c>
      <c r="R756" s="1141">
        <f>Q756*L756</f>
        <v>1258.47</v>
      </c>
    </row>
    <row r="757" spans="2:18" s="332" customFormat="1" hidden="1" x14ac:dyDescent="0.2">
      <c r="B757" s="1055"/>
      <c r="C757" s="126"/>
      <c r="D757" s="126"/>
      <c r="E757" s="850"/>
      <c r="F757" s="850"/>
      <c r="G757" s="850"/>
      <c r="H757" s="850"/>
      <c r="I757" s="850"/>
      <c r="J757" s="876"/>
      <c r="K757" s="1190"/>
      <c r="L757" s="224"/>
      <c r="M757" s="339"/>
      <c r="N757" s="892"/>
      <c r="O757" s="380"/>
      <c r="P757" s="380"/>
      <c r="Q757" s="1082"/>
      <c r="R757" s="1138"/>
    </row>
    <row r="758" spans="2:18" s="332" customFormat="1" ht="21.75" hidden="1" customHeight="1" x14ac:dyDescent="0.2">
      <c r="B758" s="1056"/>
      <c r="C758" s="356"/>
      <c r="D758" s="333"/>
      <c r="E758" s="313" t="s">
        <v>28335</v>
      </c>
      <c r="F758" s="313" t="s">
        <v>28830</v>
      </c>
      <c r="G758" s="313"/>
      <c r="H758" s="313">
        <v>0.8</v>
      </c>
      <c r="I758" s="313" t="s">
        <v>28539</v>
      </c>
      <c r="J758" s="313">
        <v>2.1</v>
      </c>
      <c r="K758" s="700"/>
      <c r="L758" s="231">
        <f>H758*J758</f>
        <v>1.68</v>
      </c>
      <c r="M758" s="248" t="s">
        <v>28267</v>
      </c>
      <c r="N758" s="830"/>
      <c r="O758" s="308"/>
      <c r="P758" s="308"/>
      <c r="Q758" s="829"/>
      <c r="R758" s="1139"/>
    </row>
    <row r="759" spans="2:18" s="332" customFormat="1" hidden="1" x14ac:dyDescent="0.2">
      <c r="B759" s="1056"/>
      <c r="C759" s="39"/>
      <c r="D759" s="39"/>
      <c r="E759" s="313"/>
      <c r="F759" s="313"/>
      <c r="G759" s="313"/>
      <c r="H759" s="313"/>
      <c r="I759" s="313"/>
      <c r="J759" s="313"/>
      <c r="K759" s="700"/>
      <c r="L759" s="231"/>
      <c r="M759" s="248"/>
      <c r="N759" s="830"/>
      <c r="O759" s="308"/>
      <c r="P759" s="308"/>
      <c r="Q759" s="829"/>
      <c r="R759" s="1139"/>
    </row>
    <row r="760" spans="2:18" s="332" customFormat="1" hidden="1" x14ac:dyDescent="0.2">
      <c r="B760" s="1056"/>
      <c r="C760" s="39"/>
      <c r="D760" s="39"/>
      <c r="E760" s="313"/>
      <c r="F760" s="313"/>
      <c r="G760" s="313"/>
      <c r="H760" s="313"/>
      <c r="I760" s="313"/>
      <c r="J760" s="807"/>
      <c r="K760" s="700"/>
      <c r="L760" s="231"/>
      <c r="M760" s="231"/>
      <c r="N760" s="830"/>
      <c r="O760" s="308"/>
      <c r="P760" s="308"/>
      <c r="Q760" s="829"/>
      <c r="R760" s="1139"/>
    </row>
    <row r="761" spans="2:18" s="332" customFormat="1" ht="24" customHeight="1" x14ac:dyDescent="0.2">
      <c r="B761" s="1054" t="s">
        <v>28321</v>
      </c>
      <c r="C761" s="30" t="s">
        <v>2825</v>
      </c>
      <c r="D761" s="30" t="s">
        <v>26</v>
      </c>
      <c r="E761" s="1748" t="str">
        <f>VLOOKUP(C761,desonerado_186!A:F,2,1)</f>
        <v>Caixilho em alumínio de correr com vidro, linha comercial</v>
      </c>
      <c r="F761" s="1749"/>
      <c r="G761" s="1749"/>
      <c r="H761" s="1749"/>
      <c r="I761" s="1749"/>
      <c r="J761" s="1750"/>
      <c r="K761" s="1181" t="str">
        <f>VLOOKUP(C761,desonerado_186!A:F,3,1)</f>
        <v>M2</v>
      </c>
      <c r="L761" s="368">
        <f>L768</f>
        <v>4.2</v>
      </c>
      <c r="M761" s="368">
        <f>VLOOKUP(C761,desonerado_186!A:F,4,1)</f>
        <v>413.51</v>
      </c>
      <c r="N761" s="891">
        <f>VLOOKUP(C761,desonerado_186!A:F,5,1)</f>
        <v>56.11</v>
      </c>
      <c r="O761" s="1680">
        <f>M761+N761</f>
        <v>469.62</v>
      </c>
      <c r="P761" s="1680"/>
      <c r="Q761" s="891">
        <f>O761*1.2</f>
        <v>563.54</v>
      </c>
      <c r="R761" s="1141">
        <f>Q761*L761</f>
        <v>2366.87</v>
      </c>
    </row>
    <row r="762" spans="2:18" s="332" customFormat="1" hidden="1" x14ac:dyDescent="0.2">
      <c r="B762" s="1055"/>
      <c r="C762" s="126"/>
      <c r="D762" s="222"/>
      <c r="E762" s="344"/>
      <c r="F762" s="344"/>
      <c r="G762" s="344"/>
      <c r="H762" s="344"/>
      <c r="I762" s="344"/>
      <c r="J762" s="344"/>
      <c r="K762" s="1190"/>
      <c r="L762" s="224"/>
      <c r="M762" s="224"/>
      <c r="N762" s="1082"/>
      <c r="O762" s="380"/>
      <c r="P762" s="380"/>
      <c r="Q762" s="1082"/>
      <c r="R762" s="1138"/>
    </row>
    <row r="763" spans="2:18" s="332" customFormat="1" hidden="1" x14ac:dyDescent="0.2">
      <c r="B763" s="1056"/>
      <c r="C763" s="356"/>
      <c r="D763" s="911"/>
      <c r="E763" s="372" t="s">
        <v>28325</v>
      </c>
      <c r="F763" s="311">
        <v>1.5</v>
      </c>
      <c r="G763" s="372" t="s">
        <v>28539</v>
      </c>
      <c r="H763" s="311">
        <v>1</v>
      </c>
      <c r="I763" s="372"/>
      <c r="J763" s="372"/>
      <c r="K763" s="700"/>
      <c r="L763" s="231">
        <f>F763*H763</f>
        <v>1.5</v>
      </c>
      <c r="M763" s="248" t="s">
        <v>28267</v>
      </c>
      <c r="N763" s="829"/>
      <c r="O763" s="308"/>
      <c r="P763" s="308"/>
      <c r="Q763" s="829"/>
      <c r="R763" s="1139"/>
    </row>
    <row r="764" spans="2:18" s="332" customFormat="1" hidden="1" x14ac:dyDescent="0.2">
      <c r="B764" s="1056"/>
      <c r="C764" s="356"/>
      <c r="D764" s="911"/>
      <c r="E764" s="372" t="s">
        <v>28326</v>
      </c>
      <c r="F764" s="311">
        <v>1.5</v>
      </c>
      <c r="G764" s="372" t="s">
        <v>28539</v>
      </c>
      <c r="H764" s="311">
        <v>1</v>
      </c>
      <c r="I764" s="372"/>
      <c r="J764" s="372"/>
      <c r="K764" s="700"/>
      <c r="L764" s="231">
        <f>F764*H764</f>
        <v>1.5</v>
      </c>
      <c r="M764" s="248" t="s">
        <v>28267</v>
      </c>
      <c r="N764" s="829"/>
      <c r="O764" s="308"/>
      <c r="P764" s="308"/>
      <c r="Q764" s="829"/>
      <c r="R764" s="1139"/>
    </row>
    <row r="765" spans="2:18" s="332" customFormat="1" hidden="1" x14ac:dyDescent="0.2">
      <c r="B765" s="1056"/>
      <c r="C765" s="39"/>
      <c r="D765" s="911"/>
      <c r="E765" s="372" t="s">
        <v>28820</v>
      </c>
      <c r="F765" s="311">
        <v>0</v>
      </c>
      <c r="G765" s="372" t="s">
        <v>28539</v>
      </c>
      <c r="H765" s="311">
        <v>1</v>
      </c>
      <c r="I765" s="372"/>
      <c r="J765" s="372"/>
      <c r="K765" s="700"/>
      <c r="L765" s="231">
        <f>F765*H765</f>
        <v>0</v>
      </c>
      <c r="M765" s="248" t="s">
        <v>28267</v>
      </c>
      <c r="N765" s="829"/>
      <c r="O765" s="308"/>
      <c r="P765" s="308"/>
      <c r="Q765" s="829"/>
      <c r="R765" s="1139"/>
    </row>
    <row r="766" spans="2:18" s="332" customFormat="1" hidden="1" x14ac:dyDescent="0.2">
      <c r="B766" s="1056"/>
      <c r="C766" s="39"/>
      <c r="D766" s="911"/>
      <c r="E766" s="372" t="s">
        <v>28830</v>
      </c>
      <c r="F766" s="311">
        <v>1.2</v>
      </c>
      <c r="G766" s="372" t="s">
        <v>28539</v>
      </c>
      <c r="H766" s="311">
        <v>1</v>
      </c>
      <c r="I766" s="372"/>
      <c r="J766" s="372"/>
      <c r="K766" s="700"/>
      <c r="L766" s="231">
        <f>F766*H766</f>
        <v>1.2</v>
      </c>
      <c r="M766" s="248" t="s">
        <v>28267</v>
      </c>
      <c r="N766" s="829"/>
      <c r="O766" s="308"/>
      <c r="P766" s="308"/>
      <c r="Q766" s="829"/>
      <c r="R766" s="1139"/>
    </row>
    <row r="767" spans="2:18" s="332" customFormat="1" hidden="1" x14ac:dyDescent="0.2">
      <c r="B767" s="1056"/>
      <c r="C767" s="39"/>
      <c r="D767" s="911"/>
      <c r="E767" s="372"/>
      <c r="F767" s="372"/>
      <c r="G767" s="372"/>
      <c r="H767" s="372"/>
      <c r="I767" s="372"/>
      <c r="J767" s="372"/>
      <c r="K767" s="700"/>
      <c r="L767" s="231"/>
      <c r="M767" s="248"/>
      <c r="N767" s="829"/>
      <c r="O767" s="308"/>
      <c r="P767" s="308"/>
      <c r="Q767" s="829"/>
      <c r="R767" s="1139"/>
    </row>
    <row r="768" spans="2:18" s="332" customFormat="1" hidden="1" x14ac:dyDescent="0.2">
      <c r="B768" s="1056"/>
      <c r="C768" s="39"/>
      <c r="D768" s="911"/>
      <c r="E768" s="372"/>
      <c r="F768" s="372"/>
      <c r="G768" s="372"/>
      <c r="H768" s="372"/>
      <c r="I768" s="372"/>
      <c r="J768" s="372"/>
      <c r="K768" s="700"/>
      <c r="L768" s="231">
        <f>SUM(L763:L767)</f>
        <v>4.2</v>
      </c>
      <c r="M768" s="248" t="s">
        <v>28267</v>
      </c>
      <c r="N768" s="829"/>
      <c r="O768" s="308"/>
      <c r="P768" s="308"/>
      <c r="Q768" s="829"/>
      <c r="R768" s="1139"/>
    </row>
    <row r="769" spans="2:18" s="332" customFormat="1" hidden="1" x14ac:dyDescent="0.2">
      <c r="B769" s="1056"/>
      <c r="C769" s="39"/>
      <c r="D769" s="911"/>
      <c r="E769" s="372"/>
      <c r="F769" s="372"/>
      <c r="G769" s="372"/>
      <c r="H769" s="372"/>
      <c r="I769" s="372"/>
      <c r="J769" s="372"/>
      <c r="K769" s="700"/>
      <c r="L769" s="231"/>
      <c r="M769" s="248"/>
      <c r="N769" s="829"/>
      <c r="O769" s="308"/>
      <c r="P769" s="308"/>
      <c r="Q769" s="829"/>
      <c r="R769" s="1139"/>
    </row>
    <row r="770" spans="2:18" s="332" customFormat="1" ht="24" customHeight="1" x14ac:dyDescent="0.2">
      <c r="B770" s="1054" t="s">
        <v>28949</v>
      </c>
      <c r="C770" s="30" t="s">
        <v>2817</v>
      </c>
      <c r="D770" s="30" t="s">
        <v>26</v>
      </c>
      <c r="E770" s="1748" t="str">
        <f>VLOOKUP(C770,desonerado_186!A:F,2,1)</f>
        <v>Caixilho em alumínio basculante com vidro, linha comercial</v>
      </c>
      <c r="F770" s="1749"/>
      <c r="G770" s="1749"/>
      <c r="H770" s="1749"/>
      <c r="I770" s="1749"/>
      <c r="J770" s="1750"/>
      <c r="K770" s="1181" t="str">
        <f>VLOOKUP(C770,desonerado_186!A:F,3,1)</f>
        <v>M2</v>
      </c>
      <c r="L770" s="368">
        <f>L775</f>
        <v>0.96</v>
      </c>
      <c r="M770" s="368">
        <f>VLOOKUP(C770,desonerado_186!A:F,4,1)</f>
        <v>379.46</v>
      </c>
      <c r="N770" s="891">
        <f>VLOOKUP(C770,desonerado_186!A:F,5,1)</f>
        <v>56.11</v>
      </c>
      <c r="O770" s="1680">
        <f>M770+N770</f>
        <v>435.57</v>
      </c>
      <c r="P770" s="1680"/>
      <c r="Q770" s="891">
        <f>O770*1.2</f>
        <v>522.67999999999995</v>
      </c>
      <c r="R770" s="1141">
        <f>Q770*L770</f>
        <v>501.77</v>
      </c>
    </row>
    <row r="771" spans="2:18" s="332" customFormat="1" hidden="1" x14ac:dyDescent="0.2">
      <c r="B771" s="1056"/>
      <c r="C771" s="39"/>
      <c r="D771" s="39"/>
      <c r="E771" s="372"/>
      <c r="F771" s="311"/>
      <c r="G771" s="372"/>
      <c r="H771" s="311"/>
      <c r="I771" s="372"/>
      <c r="J771" s="372"/>
      <c r="K771" s="700"/>
      <c r="L771" s="231"/>
      <c r="M771" s="248"/>
      <c r="N771" s="829"/>
      <c r="O771" s="308"/>
      <c r="P771" s="308"/>
      <c r="Q771" s="829"/>
      <c r="R771" s="1139"/>
    </row>
    <row r="772" spans="2:18" s="332" customFormat="1" hidden="1" x14ac:dyDescent="0.2">
      <c r="B772" s="1056"/>
      <c r="C772" s="39"/>
      <c r="D772" s="39"/>
      <c r="E772" s="372" t="s">
        <v>28827</v>
      </c>
      <c r="F772" s="311">
        <v>0.6</v>
      </c>
      <c r="G772" s="372" t="s">
        <v>28539</v>
      </c>
      <c r="H772" s="311">
        <v>0.8</v>
      </c>
      <c r="I772" s="372"/>
      <c r="J772" s="372"/>
      <c r="K772" s="700"/>
      <c r="L772" s="231">
        <f>F772*H772</f>
        <v>0.48</v>
      </c>
      <c r="M772" s="248" t="s">
        <v>28267</v>
      </c>
      <c r="N772" s="829"/>
      <c r="O772" s="308"/>
      <c r="P772" s="308"/>
      <c r="Q772" s="829"/>
      <c r="R772" s="1139"/>
    </row>
    <row r="773" spans="2:18" s="332" customFormat="1" hidden="1" x14ac:dyDescent="0.2">
      <c r="B773" s="1056"/>
      <c r="C773" s="39"/>
      <c r="D773" s="39"/>
      <c r="E773" s="372" t="s">
        <v>28828</v>
      </c>
      <c r="F773" s="311">
        <v>0.6</v>
      </c>
      <c r="G773" s="372" t="s">
        <v>28539</v>
      </c>
      <c r="H773" s="311">
        <v>0.8</v>
      </c>
      <c r="I773" s="372"/>
      <c r="J773" s="372"/>
      <c r="K773" s="700"/>
      <c r="L773" s="231">
        <f>F773*H773</f>
        <v>0.48</v>
      </c>
      <c r="M773" s="248" t="s">
        <v>28267</v>
      </c>
      <c r="N773" s="829"/>
      <c r="O773" s="308"/>
      <c r="P773" s="308"/>
      <c r="Q773" s="829"/>
      <c r="R773" s="1139"/>
    </row>
    <row r="774" spans="2:18" s="332" customFormat="1" hidden="1" x14ac:dyDescent="0.2">
      <c r="B774" s="1056"/>
      <c r="C774" s="39"/>
      <c r="D774" s="39"/>
      <c r="E774" s="991"/>
      <c r="F774" s="991"/>
      <c r="G774" s="991"/>
      <c r="H774" s="991"/>
      <c r="I774" s="991"/>
      <c r="J774" s="991"/>
      <c r="K774" s="1175"/>
      <c r="L774" s="896"/>
      <c r="N774" s="829"/>
      <c r="O774" s="308"/>
      <c r="P774" s="308"/>
      <c r="Q774" s="829"/>
      <c r="R774" s="1139"/>
    </row>
    <row r="775" spans="2:18" s="332" customFormat="1" hidden="1" x14ac:dyDescent="0.2">
      <c r="B775" s="1056"/>
      <c r="C775" s="39"/>
      <c r="D775" s="39"/>
      <c r="E775" s="372"/>
      <c r="F775" s="372"/>
      <c r="G775" s="372"/>
      <c r="H775" s="372"/>
      <c r="I775" s="372"/>
      <c r="J775" s="372"/>
      <c r="K775" s="700"/>
      <c r="L775" s="231">
        <f>SUM(L771:L773)</f>
        <v>0.96</v>
      </c>
      <c r="M775" s="248" t="s">
        <v>28267</v>
      </c>
      <c r="N775" s="829"/>
      <c r="O775" s="308"/>
      <c r="P775" s="308"/>
      <c r="Q775" s="829"/>
      <c r="R775" s="1139"/>
    </row>
    <row r="776" spans="2:18" s="332" customFormat="1" hidden="1" x14ac:dyDescent="0.2">
      <c r="B776" s="1056"/>
      <c r="C776" s="39"/>
      <c r="D776" s="39"/>
      <c r="E776" s="393"/>
      <c r="F776" s="393"/>
      <c r="G776" s="393"/>
      <c r="H776" s="393"/>
      <c r="I776" s="393"/>
      <c r="J776" s="324"/>
      <c r="K776" s="1179"/>
      <c r="L776" s="308"/>
      <c r="M776" s="308"/>
      <c r="N776" s="829"/>
      <c r="O776" s="308"/>
      <c r="P776" s="308"/>
      <c r="Q776" s="829"/>
      <c r="R776" s="1139"/>
    </row>
    <row r="777" spans="2:18" s="332" customFormat="1" hidden="1" x14ac:dyDescent="0.2">
      <c r="B777" s="1056"/>
      <c r="C777" s="39"/>
      <c r="D777" s="39"/>
      <c r="E777" s="393"/>
      <c r="F777" s="393"/>
      <c r="G777" s="393"/>
      <c r="H777" s="393"/>
      <c r="I777" s="393"/>
      <c r="J777" s="324"/>
      <c r="K777" s="1179"/>
      <c r="L777" s="308"/>
      <c r="M777" s="308"/>
      <c r="N777" s="829"/>
      <c r="O777" s="308"/>
      <c r="P777" s="308"/>
      <c r="Q777" s="829"/>
      <c r="R777" s="1139"/>
    </row>
    <row r="778" spans="2:18" s="332" customFormat="1" hidden="1" x14ac:dyDescent="0.2">
      <c r="B778" s="1056"/>
      <c r="C778" s="39"/>
      <c r="D778" s="39"/>
      <c r="E778" s="393"/>
      <c r="F778" s="393"/>
      <c r="G778" s="393"/>
      <c r="H778" s="393"/>
      <c r="I778" s="393"/>
      <c r="J778" s="324"/>
      <c r="K778" s="1179"/>
      <c r="L778" s="308"/>
      <c r="M778" s="308"/>
      <c r="N778" s="829"/>
      <c r="O778" s="308"/>
      <c r="P778" s="308"/>
      <c r="Q778" s="829"/>
      <c r="R778" s="1139"/>
    </row>
    <row r="779" spans="2:18" s="332" customFormat="1" ht="24" customHeight="1" x14ac:dyDescent="0.2">
      <c r="B779" s="1054" t="s">
        <v>28950</v>
      </c>
      <c r="C779" s="30" t="s">
        <v>2883</v>
      </c>
      <c r="D779" s="30" t="s">
        <v>26</v>
      </c>
      <c r="E779" s="1748" t="str">
        <f>VLOOKUP(C779,desonerado_186!A:F,2,1)</f>
        <v>Portinhola tipo veneziana em alumínio, linha comercial</v>
      </c>
      <c r="F779" s="1749"/>
      <c r="G779" s="1749"/>
      <c r="H779" s="1749"/>
      <c r="I779" s="1749"/>
      <c r="J779" s="1750"/>
      <c r="K779" s="1181" t="str">
        <f>VLOOKUP(C779,desonerado_186!A:F,3,1)</f>
        <v>M2</v>
      </c>
      <c r="L779" s="368">
        <f>L781</f>
        <v>0.48</v>
      </c>
      <c r="M779" s="368">
        <f>VLOOKUP(C779,desonerado_186!A:F,4,1)</f>
        <v>557.52</v>
      </c>
      <c r="N779" s="891">
        <f>VLOOKUP(C779,desonerado_186!A:F,5,1)</f>
        <v>112.2</v>
      </c>
      <c r="O779" s="1680">
        <f>M779+N779</f>
        <v>669.72</v>
      </c>
      <c r="P779" s="1680"/>
      <c r="Q779" s="891">
        <f>O779*1.2</f>
        <v>803.66</v>
      </c>
      <c r="R779" s="1141">
        <f>Q779*L779</f>
        <v>385.76</v>
      </c>
    </row>
    <row r="780" spans="2:18" s="332" customFormat="1" hidden="1" x14ac:dyDescent="0.2">
      <c r="B780" s="1055"/>
      <c r="C780" s="126"/>
      <c r="D780" s="126"/>
      <c r="E780" s="843"/>
      <c r="F780" s="843"/>
      <c r="G780" s="843"/>
      <c r="H780" s="843"/>
      <c r="I780" s="843"/>
      <c r="J780" s="875"/>
      <c r="K780" s="1178"/>
      <c r="L780" s="380"/>
      <c r="M780" s="380"/>
      <c r="N780" s="1082"/>
      <c r="O780" s="380"/>
      <c r="P780" s="380"/>
      <c r="Q780" s="1082"/>
      <c r="R780" s="1138"/>
    </row>
    <row r="781" spans="2:18" s="332" customFormat="1" hidden="1" x14ac:dyDescent="0.2">
      <c r="B781" s="1056"/>
      <c r="C781" s="39"/>
      <c r="D781" s="911"/>
      <c r="E781" s="313" t="s">
        <v>28851</v>
      </c>
      <c r="F781" s="830">
        <v>0.6</v>
      </c>
      <c r="G781" s="313" t="s">
        <v>28539</v>
      </c>
      <c r="H781" s="830">
        <v>0.8</v>
      </c>
      <c r="I781" s="313"/>
      <c r="J781" s="313"/>
      <c r="K781" s="700"/>
      <c r="L781" s="231">
        <f>H781*F781</f>
        <v>0.48</v>
      </c>
      <c r="M781" s="372" t="s">
        <v>28268</v>
      </c>
      <c r="N781" s="313"/>
      <c r="O781" s="308"/>
      <c r="P781" s="308"/>
      <c r="Q781" s="829"/>
      <c r="R781" s="1139"/>
    </row>
    <row r="782" spans="2:18" s="332" customFormat="1" hidden="1" x14ac:dyDescent="0.2">
      <c r="B782" s="1056"/>
      <c r="C782" s="39"/>
      <c r="D782" s="911"/>
      <c r="E782" s="313"/>
      <c r="F782" s="313"/>
      <c r="G782" s="313"/>
      <c r="H782" s="313"/>
      <c r="I782" s="313"/>
      <c r="J782" s="313"/>
      <c r="K782" s="700"/>
      <c r="L782" s="326"/>
      <c r="M782" s="372"/>
      <c r="N782" s="313"/>
      <c r="O782" s="308"/>
      <c r="P782" s="308"/>
      <c r="Q782" s="829"/>
      <c r="R782" s="1139"/>
    </row>
    <row r="783" spans="2:18" s="332" customFormat="1" hidden="1" x14ac:dyDescent="0.2">
      <c r="B783" s="1056"/>
      <c r="C783" s="39"/>
      <c r="D783" s="39"/>
      <c r="E783" s="907"/>
      <c r="F783" s="907"/>
      <c r="G783" s="907"/>
      <c r="H783" s="907"/>
      <c r="I783" s="907"/>
      <c r="J783" s="877"/>
      <c r="K783" s="1179"/>
      <c r="L783" s="308"/>
      <c r="M783" s="308"/>
      <c r="N783" s="829"/>
      <c r="O783" s="308"/>
      <c r="P783" s="308"/>
      <c r="Q783" s="829"/>
      <c r="R783" s="1139"/>
    </row>
    <row r="784" spans="2:18" s="332" customFormat="1" ht="54" customHeight="1" x14ac:dyDescent="0.2">
      <c r="B784" s="1054" t="s">
        <v>28951</v>
      </c>
      <c r="C784" s="855" t="s">
        <v>13812</v>
      </c>
      <c r="D784" s="30" t="s">
        <v>28329</v>
      </c>
      <c r="E784" s="1703" t="s">
        <v>13813</v>
      </c>
      <c r="F784" s="1704"/>
      <c r="G784" s="1704"/>
      <c r="H784" s="1704"/>
      <c r="I784" s="1704"/>
      <c r="J784" s="1705"/>
      <c r="K784" s="1181" t="str">
        <f>VLOOKUP(C784,desonerado_186!A:F,3,1)</f>
        <v>UN</v>
      </c>
      <c r="L784" s="368">
        <f>H798</f>
        <v>4</v>
      </c>
      <c r="M784" s="368">
        <f>VLOOKUP(C784,desonerado_186!A:F,4,1)</f>
        <v>32.79</v>
      </c>
      <c r="N784" s="891">
        <v>104.73</v>
      </c>
      <c r="O784" s="1680">
        <v>940.22</v>
      </c>
      <c r="P784" s="1680"/>
      <c r="Q784" s="891">
        <f>O784*1.2</f>
        <v>1128.26</v>
      </c>
      <c r="R784" s="1141">
        <f>Q784*L784</f>
        <v>4513.04</v>
      </c>
    </row>
    <row r="785" spans="2:18" s="332" customFormat="1" ht="20.25" hidden="1" customHeight="1" x14ac:dyDescent="0.2">
      <c r="B785" s="1026"/>
      <c r="C785" s="126"/>
      <c r="D785" s="126"/>
      <c r="E785" s="1657"/>
      <c r="F785" s="1657"/>
      <c r="G785" s="1657"/>
      <c r="H785" s="1657"/>
      <c r="I785" s="1657"/>
      <c r="J785" s="1658"/>
      <c r="K785" s="1178"/>
      <c r="L785" s="380"/>
      <c r="M785" s="380"/>
      <c r="N785" s="1082"/>
      <c r="O785" s="1777"/>
      <c r="P785" s="1777"/>
      <c r="Q785" s="1082"/>
      <c r="R785" s="1138"/>
    </row>
    <row r="786" spans="2:18" s="332" customFormat="1" ht="20.25" hidden="1" customHeight="1" x14ac:dyDescent="0.2">
      <c r="B786" s="1027"/>
      <c r="C786" s="39"/>
      <c r="D786" s="39"/>
      <c r="E786" s="870"/>
      <c r="F786" s="870" t="s">
        <v>28831</v>
      </c>
      <c r="G786" s="870"/>
      <c r="H786" s="870" t="s">
        <v>28832</v>
      </c>
      <c r="I786" s="870"/>
      <c r="J786" s="1659"/>
      <c r="K786" s="1183"/>
      <c r="L786" s="308"/>
      <c r="M786" s="308"/>
      <c r="N786" s="829"/>
      <c r="O786" s="308"/>
      <c r="P786" s="308"/>
      <c r="Q786" s="829"/>
      <c r="R786" s="1139"/>
    </row>
    <row r="787" spans="2:18" s="332" customFormat="1" hidden="1" x14ac:dyDescent="0.2">
      <c r="B787" s="1027"/>
      <c r="C787" s="39"/>
      <c r="D787" s="39"/>
      <c r="E787" s="870" t="s">
        <v>28820</v>
      </c>
      <c r="F787" s="1660">
        <v>0</v>
      </c>
      <c r="G787" s="1660"/>
      <c r="H787" s="1660">
        <v>0</v>
      </c>
      <c r="I787" s="1660"/>
      <c r="J787" s="1661"/>
      <c r="K787" s="1183"/>
      <c r="L787" s="308"/>
      <c r="M787" s="308"/>
      <c r="N787" s="829"/>
      <c r="O787" s="308"/>
      <c r="P787" s="308"/>
      <c r="Q787" s="829"/>
      <c r="R787" s="1139"/>
    </row>
    <row r="788" spans="2:18" s="332" customFormat="1" hidden="1" x14ac:dyDescent="0.2">
      <c r="B788" s="1027"/>
      <c r="C788" s="39"/>
      <c r="D788" s="39"/>
      <c r="E788" s="870" t="s">
        <v>28821</v>
      </c>
      <c r="F788" s="1660">
        <v>1</v>
      </c>
      <c r="G788" s="1660"/>
      <c r="H788" s="1660">
        <v>0</v>
      </c>
      <c r="I788" s="1660"/>
      <c r="J788" s="1661"/>
      <c r="K788" s="1183"/>
      <c r="L788" s="308"/>
      <c r="M788" s="308"/>
      <c r="N788" s="829"/>
      <c r="O788" s="308"/>
      <c r="P788" s="308"/>
      <c r="Q788" s="829"/>
      <c r="R788" s="1139"/>
    </row>
    <row r="789" spans="2:18" s="332" customFormat="1" hidden="1" x14ac:dyDescent="0.2">
      <c r="B789" s="1027"/>
      <c r="C789" s="39"/>
      <c r="D789" s="39"/>
      <c r="E789" s="870" t="s">
        <v>28822</v>
      </c>
      <c r="F789" s="1660">
        <v>0</v>
      </c>
      <c r="G789" s="1660"/>
      <c r="H789" s="1660">
        <v>1</v>
      </c>
      <c r="I789" s="1660"/>
      <c r="J789" s="1661"/>
      <c r="K789" s="1183"/>
      <c r="L789" s="308"/>
      <c r="M789" s="308"/>
      <c r="N789" s="829"/>
      <c r="O789" s="308"/>
      <c r="P789" s="308"/>
      <c r="Q789" s="829"/>
      <c r="R789" s="1139"/>
    </row>
    <row r="790" spans="2:18" s="332" customFormat="1" hidden="1" x14ac:dyDescent="0.2">
      <c r="B790" s="1027"/>
      <c r="C790" s="39"/>
      <c r="D790" s="39"/>
      <c r="E790" s="870" t="s">
        <v>28823</v>
      </c>
      <c r="F790" s="1660">
        <v>0</v>
      </c>
      <c r="G790" s="1660"/>
      <c r="H790" s="1660">
        <v>1</v>
      </c>
      <c r="I790" s="1660"/>
      <c r="J790" s="1661"/>
      <c r="K790" s="1183"/>
      <c r="L790" s="308"/>
      <c r="M790" s="308"/>
      <c r="N790" s="829"/>
      <c r="O790" s="308"/>
      <c r="P790" s="308"/>
      <c r="Q790" s="829"/>
      <c r="R790" s="1139"/>
    </row>
    <row r="791" spans="2:18" s="332" customFormat="1" hidden="1" x14ac:dyDescent="0.2">
      <c r="B791" s="1027"/>
      <c r="C791" s="39"/>
      <c r="D791" s="39"/>
      <c r="E791" s="870" t="s">
        <v>28824</v>
      </c>
      <c r="F791" s="1660">
        <v>0</v>
      </c>
      <c r="G791" s="1660"/>
      <c r="H791" s="1660">
        <v>0</v>
      </c>
      <c r="I791" s="1660"/>
      <c r="J791" s="1661"/>
      <c r="K791" s="1183"/>
      <c r="L791" s="308"/>
      <c r="M791" s="308"/>
      <c r="N791" s="829"/>
      <c r="O791" s="308"/>
      <c r="P791" s="308"/>
      <c r="Q791" s="829"/>
      <c r="R791" s="1139"/>
    </row>
    <row r="792" spans="2:18" s="332" customFormat="1" hidden="1" x14ac:dyDescent="0.2">
      <c r="B792" s="1027"/>
      <c r="C792" s="39"/>
      <c r="D792" s="39"/>
      <c r="E792" s="870" t="s">
        <v>28825</v>
      </c>
      <c r="F792" s="1660">
        <v>0</v>
      </c>
      <c r="G792" s="1660"/>
      <c r="H792" s="1660">
        <v>0</v>
      </c>
      <c r="I792" s="1660"/>
      <c r="J792" s="1661"/>
      <c r="K792" s="1183"/>
      <c r="L792" s="308"/>
      <c r="M792" s="308"/>
      <c r="N792" s="829"/>
      <c r="O792" s="308"/>
      <c r="P792" s="308"/>
      <c r="Q792" s="829"/>
      <c r="R792" s="1139"/>
    </row>
    <row r="793" spans="2:18" s="332" customFormat="1" hidden="1" x14ac:dyDescent="0.2">
      <c r="B793" s="1027"/>
      <c r="C793" s="39"/>
      <c r="D793" s="39"/>
      <c r="E793" s="870" t="s">
        <v>28826</v>
      </c>
      <c r="F793" s="1660">
        <v>0</v>
      </c>
      <c r="G793" s="1660"/>
      <c r="H793" s="1660">
        <v>0</v>
      </c>
      <c r="I793" s="1660"/>
      <c r="J793" s="1661"/>
      <c r="K793" s="1183"/>
      <c r="L793" s="308"/>
      <c r="M793" s="308"/>
      <c r="N793" s="829"/>
      <c r="O793" s="308"/>
      <c r="P793" s="308"/>
      <c r="Q793" s="829"/>
      <c r="R793" s="1139"/>
    </row>
    <row r="794" spans="2:18" s="332" customFormat="1" hidden="1" x14ac:dyDescent="0.2">
      <c r="B794" s="1027"/>
      <c r="C794" s="39"/>
      <c r="D794" s="39"/>
      <c r="E794" s="870" t="s">
        <v>28827</v>
      </c>
      <c r="F794" s="1660">
        <v>0</v>
      </c>
      <c r="G794" s="1660"/>
      <c r="H794" s="1660">
        <v>1</v>
      </c>
      <c r="I794" s="1660"/>
      <c r="J794" s="1661"/>
      <c r="K794" s="1183"/>
      <c r="L794" s="308"/>
      <c r="M794" s="308"/>
      <c r="N794" s="829"/>
      <c r="O794" s="308"/>
      <c r="P794" s="308"/>
      <c r="Q794" s="829"/>
      <c r="R794" s="1139"/>
    </row>
    <row r="795" spans="2:18" s="332" customFormat="1" hidden="1" x14ac:dyDescent="0.2">
      <c r="B795" s="1027"/>
      <c r="C795" s="39"/>
      <c r="D795" s="39"/>
      <c r="E795" s="870" t="s">
        <v>28828</v>
      </c>
      <c r="F795" s="1660">
        <v>0</v>
      </c>
      <c r="G795" s="1660"/>
      <c r="H795" s="1660">
        <v>1</v>
      </c>
      <c r="I795" s="1660"/>
      <c r="J795" s="1661"/>
      <c r="K795" s="1183"/>
      <c r="L795" s="308"/>
      <c r="M795" s="308"/>
      <c r="N795" s="829"/>
      <c r="O795" s="308"/>
      <c r="P795" s="308"/>
      <c r="Q795" s="829"/>
      <c r="R795" s="1139"/>
    </row>
    <row r="796" spans="2:18" s="332" customFormat="1" hidden="1" x14ac:dyDescent="0.2">
      <c r="B796" s="1027"/>
      <c r="C796" s="39"/>
      <c r="D796" s="39"/>
      <c r="E796" s="870" t="s">
        <v>28829</v>
      </c>
      <c r="F796" s="1660">
        <v>0</v>
      </c>
      <c r="G796" s="1660"/>
      <c r="H796" s="1660">
        <v>0</v>
      </c>
      <c r="I796" s="1660"/>
      <c r="J796" s="1661"/>
      <c r="K796" s="1183"/>
      <c r="L796" s="308"/>
      <c r="M796" s="308"/>
      <c r="N796" s="829"/>
      <c r="O796" s="308"/>
      <c r="P796" s="308"/>
      <c r="Q796" s="829"/>
      <c r="R796" s="1139"/>
    </row>
    <row r="797" spans="2:18" s="332" customFormat="1" ht="20.25" hidden="1" customHeight="1" x14ac:dyDescent="0.2">
      <c r="B797" s="1027"/>
      <c r="C797" s="39"/>
      <c r="D797" s="39"/>
      <c r="E797" s="870"/>
      <c r="F797" s="870"/>
      <c r="G797" s="870"/>
      <c r="H797" s="870"/>
      <c r="I797" s="870"/>
      <c r="J797" s="1659"/>
      <c r="K797" s="1183"/>
      <c r="L797" s="308"/>
      <c r="M797" s="308"/>
      <c r="N797" s="829"/>
      <c r="O797" s="308"/>
      <c r="P797" s="308"/>
      <c r="Q797" s="829"/>
      <c r="R797" s="1139"/>
    </row>
    <row r="798" spans="2:18" s="332" customFormat="1" ht="20.25" hidden="1" customHeight="1" x14ac:dyDescent="0.2">
      <c r="B798" s="1027"/>
      <c r="C798" s="39"/>
      <c r="D798" s="39"/>
      <c r="E798" s="870"/>
      <c r="F798" s="1660">
        <f>SUM(F787:F797)</f>
        <v>1</v>
      </c>
      <c r="G798" s="870"/>
      <c r="H798" s="1660">
        <f>SUM(H787:H797)</f>
        <v>4</v>
      </c>
      <c r="I798" s="870"/>
      <c r="J798" s="1659"/>
      <c r="K798" s="1183"/>
      <c r="L798" s="308"/>
      <c r="M798" s="308"/>
      <c r="N798" s="829"/>
      <c r="O798" s="308"/>
      <c r="P798" s="308"/>
      <c r="Q798" s="829"/>
      <c r="R798" s="1139"/>
    </row>
    <row r="799" spans="2:18" s="332" customFormat="1" ht="20.25" hidden="1" customHeight="1" x14ac:dyDescent="0.2">
      <c r="B799" s="1027"/>
      <c r="C799" s="39"/>
      <c r="D799" s="39"/>
      <c r="E799" s="1662"/>
      <c r="F799" s="1662"/>
      <c r="G799" s="1662"/>
      <c r="H799" s="1662"/>
      <c r="I799" s="1662"/>
      <c r="J799" s="1174"/>
      <c r="K799" s="1179"/>
      <c r="L799" s="308"/>
      <c r="M799" s="308"/>
      <c r="N799" s="829"/>
      <c r="O799" s="308"/>
      <c r="P799" s="308"/>
      <c r="Q799" s="829"/>
      <c r="R799" s="1139"/>
    </row>
    <row r="800" spans="2:18" s="332" customFormat="1" ht="20.25" hidden="1" customHeight="1" x14ac:dyDescent="0.2">
      <c r="B800" s="1027"/>
      <c r="C800" s="39"/>
      <c r="D800" s="39"/>
      <c r="E800" s="1662"/>
      <c r="F800" s="1662"/>
      <c r="G800" s="1662"/>
      <c r="H800" s="1662"/>
      <c r="I800" s="1662"/>
      <c r="J800" s="1174"/>
      <c r="K800" s="1179"/>
      <c r="L800" s="308"/>
      <c r="M800" s="308"/>
      <c r="N800" s="829"/>
      <c r="O800" s="308"/>
      <c r="P800" s="308"/>
      <c r="Q800" s="829"/>
      <c r="R800" s="1139"/>
    </row>
    <row r="801" spans="2:18" s="332" customFormat="1" ht="20.25" hidden="1" customHeight="1" x14ac:dyDescent="0.2">
      <c r="B801" s="1027"/>
      <c r="C801" s="39"/>
      <c r="D801" s="39"/>
      <c r="E801" s="1662"/>
      <c r="F801" s="1662"/>
      <c r="G801" s="1662"/>
      <c r="H801" s="1662"/>
      <c r="I801" s="1662"/>
      <c r="J801" s="1174"/>
      <c r="K801" s="1179"/>
      <c r="L801" s="308"/>
      <c r="M801" s="308"/>
      <c r="N801" s="829"/>
      <c r="O801" s="308"/>
      <c r="P801" s="308"/>
      <c r="Q801" s="829"/>
      <c r="R801" s="1139"/>
    </row>
    <row r="802" spans="2:18" s="332" customFormat="1" ht="54" customHeight="1" x14ac:dyDescent="0.2">
      <c r="B802" s="1054" t="s">
        <v>28952</v>
      </c>
      <c r="C802" s="903" t="s">
        <v>13809</v>
      </c>
      <c r="D802" s="30" t="s">
        <v>28329</v>
      </c>
      <c r="E802" s="1687" t="s">
        <v>13810</v>
      </c>
      <c r="F802" s="1688"/>
      <c r="G802" s="1688"/>
      <c r="H802" s="1688"/>
      <c r="I802" s="1688"/>
      <c r="J802" s="1689"/>
      <c r="K802" s="1181" t="str">
        <f>VLOOKUP(C802,desonerado_186!A:F,3,1)</f>
        <v>UN</v>
      </c>
      <c r="L802" s="368">
        <f>F798</f>
        <v>1</v>
      </c>
      <c r="M802" s="368">
        <f>VLOOKUP(C802,desonerado_186!A:F,4,1)</f>
        <v>32.79</v>
      </c>
      <c r="N802" s="891">
        <v>104.73</v>
      </c>
      <c r="O802" s="1680">
        <v>850.08</v>
      </c>
      <c r="P802" s="1680"/>
      <c r="Q802" s="891">
        <f>O802*1.2</f>
        <v>1020.1</v>
      </c>
      <c r="R802" s="1141">
        <f>Q802*L802</f>
        <v>1020.1</v>
      </c>
    </row>
    <row r="803" spans="2:18" s="332" customFormat="1" ht="20.25" hidden="1" customHeight="1" x14ac:dyDescent="0.2">
      <c r="B803" s="1027"/>
      <c r="C803" s="39"/>
      <c r="D803" s="911"/>
      <c r="E803" s="313"/>
      <c r="F803" s="313"/>
      <c r="G803" s="313"/>
      <c r="H803" s="313"/>
      <c r="I803" s="313"/>
      <c r="J803" s="807"/>
      <c r="K803" s="700"/>
      <c r="L803" s="308"/>
      <c r="M803" s="308"/>
      <c r="N803" s="829"/>
      <c r="O803" s="308"/>
      <c r="P803" s="308"/>
      <c r="Q803" s="829"/>
      <c r="R803" s="1139"/>
    </row>
    <row r="804" spans="2:18" s="332" customFormat="1" ht="20.25" hidden="1" customHeight="1" x14ac:dyDescent="0.2">
      <c r="B804" s="1027"/>
      <c r="C804" s="39"/>
      <c r="D804" s="911"/>
      <c r="E804" s="313"/>
      <c r="F804" s="313"/>
      <c r="G804" s="313"/>
      <c r="H804" s="830"/>
      <c r="I804" s="313"/>
      <c r="J804" s="807"/>
      <c r="K804" s="700"/>
      <c r="L804" s="308"/>
      <c r="M804" s="308"/>
      <c r="N804" s="829"/>
      <c r="O804" s="308"/>
      <c r="P804" s="308"/>
      <c r="Q804" s="829"/>
      <c r="R804" s="1139"/>
    </row>
    <row r="805" spans="2:18" s="332" customFormat="1" ht="20.25" hidden="1" customHeight="1" x14ac:dyDescent="0.2">
      <c r="B805" s="1027"/>
      <c r="C805" s="39"/>
      <c r="D805" s="911"/>
      <c r="E805" s="313"/>
      <c r="F805" s="313"/>
      <c r="G805" s="313"/>
      <c r="H805" s="313"/>
      <c r="I805" s="313"/>
      <c r="J805" s="807"/>
      <c r="K805" s="700"/>
      <c r="L805" s="308"/>
      <c r="M805" s="308"/>
      <c r="N805" s="829"/>
      <c r="O805" s="308"/>
      <c r="P805" s="308"/>
      <c r="Q805" s="829"/>
      <c r="R805" s="1139"/>
    </row>
    <row r="806" spans="2:18" s="332" customFormat="1" ht="20.25" hidden="1" customHeight="1" x14ac:dyDescent="0.2">
      <c r="B806" s="1027"/>
      <c r="C806" s="39"/>
      <c r="D806" s="911"/>
      <c r="E806" s="313"/>
      <c r="F806" s="313"/>
      <c r="G806" s="313"/>
      <c r="H806" s="313"/>
      <c r="I806" s="313"/>
      <c r="J806" s="807"/>
      <c r="K806" s="700"/>
      <c r="L806" s="308"/>
      <c r="M806" s="308"/>
      <c r="N806" s="829"/>
      <c r="O806" s="308"/>
      <c r="P806" s="308"/>
      <c r="Q806" s="829"/>
      <c r="R806" s="1139"/>
    </row>
    <row r="807" spans="2:18" s="332" customFormat="1" ht="20.25" hidden="1" customHeight="1" x14ac:dyDescent="0.2">
      <c r="B807" s="1027"/>
      <c r="C807" s="39"/>
      <c r="D807" s="39"/>
      <c r="E807" s="907"/>
      <c r="F807" s="907"/>
      <c r="G807" s="907"/>
      <c r="H807" s="907"/>
      <c r="I807" s="907"/>
      <c r="J807" s="886"/>
      <c r="K807" s="1179"/>
      <c r="L807" s="308"/>
      <c r="M807" s="308"/>
      <c r="N807" s="829"/>
      <c r="O807" s="308"/>
      <c r="P807" s="308"/>
      <c r="Q807" s="829"/>
      <c r="R807" s="1139"/>
    </row>
    <row r="808" spans="2:18" s="332" customFormat="1" ht="22.5" hidden="1" customHeight="1" x14ac:dyDescent="0.2">
      <c r="B808" s="1038"/>
      <c r="C808" s="44"/>
      <c r="D808" s="44"/>
      <c r="E808" s="847"/>
      <c r="F808" s="847"/>
      <c r="G808" s="847"/>
      <c r="H808" s="847"/>
      <c r="I808" s="847"/>
      <c r="J808" s="971"/>
      <c r="K808" s="1193"/>
      <c r="L808" s="96"/>
      <c r="M808" s="96"/>
      <c r="N808" s="1094"/>
      <c r="O808" s="96"/>
      <c r="P808" s="96"/>
      <c r="Q808" s="1094"/>
      <c r="R808" s="1150"/>
    </row>
    <row r="809" spans="2:18" s="332" customFormat="1" ht="15.75" x14ac:dyDescent="0.2">
      <c r="B809" s="1700" t="s">
        <v>8</v>
      </c>
      <c r="C809" s="1701"/>
      <c r="D809" s="1701"/>
      <c r="E809" s="1701"/>
      <c r="F809" s="1701"/>
      <c r="G809" s="1701"/>
      <c r="H809" s="1701"/>
      <c r="I809" s="1701"/>
      <c r="J809" s="1701"/>
      <c r="K809" s="1701"/>
      <c r="L809" s="1701"/>
      <c r="M809" s="366"/>
      <c r="N809" s="852"/>
      <c r="O809" s="1702"/>
      <c r="P809" s="1702"/>
      <c r="Q809" s="1792">
        <f>SUM(R751:R807)</f>
        <v>12883.74</v>
      </c>
      <c r="R809" s="1793"/>
    </row>
    <row r="810" spans="2:18" s="332" customFormat="1" ht="5.0999999999999996" customHeight="1" x14ac:dyDescent="0.2">
      <c r="B810" s="1043"/>
      <c r="C810" s="356"/>
      <c r="D810" s="333"/>
      <c r="E810" s="886"/>
      <c r="F810" s="886"/>
      <c r="G810" s="886"/>
      <c r="H810" s="886"/>
      <c r="I810" s="886"/>
      <c r="J810" s="886"/>
      <c r="K810" s="1175"/>
      <c r="L810" s="896"/>
      <c r="N810" s="1080"/>
      <c r="O810" s="896"/>
      <c r="P810" s="896"/>
      <c r="Q810" s="1080"/>
      <c r="R810" s="1157"/>
    </row>
    <row r="811" spans="2:18" s="332" customFormat="1" ht="5.0999999999999996" customHeight="1" x14ac:dyDescent="0.2">
      <c r="B811" s="1043"/>
      <c r="C811" s="356"/>
      <c r="D811" s="333"/>
      <c r="E811" s="886"/>
      <c r="F811" s="886"/>
      <c r="G811" s="886"/>
      <c r="H811" s="886"/>
      <c r="I811" s="886"/>
      <c r="J811" s="886"/>
      <c r="K811" s="1175"/>
      <c r="L811" s="896"/>
      <c r="N811" s="1080"/>
      <c r="O811" s="896"/>
      <c r="P811" s="896"/>
      <c r="Q811" s="1080"/>
      <c r="R811" s="1157"/>
    </row>
    <row r="812" spans="2:18" s="1654" customFormat="1" ht="20.100000000000001" customHeight="1" x14ac:dyDescent="0.2">
      <c r="B812" s="1640">
        <v>14</v>
      </c>
      <c r="C812" s="1641"/>
      <c r="D812" s="1718" t="s">
        <v>29049</v>
      </c>
      <c r="E812" s="1718"/>
      <c r="F812" s="1718"/>
      <c r="G812" s="1718"/>
      <c r="H812" s="1718"/>
      <c r="I812" s="1718"/>
      <c r="J812" s="1718" t="s">
        <v>8058</v>
      </c>
      <c r="K812" s="1718"/>
      <c r="L812" s="1642"/>
      <c r="M812" s="1646"/>
      <c r="N812" s="1643"/>
      <c r="O812" s="1675"/>
      <c r="P812" s="1675"/>
      <c r="Q812" s="1643"/>
      <c r="R812" s="1644"/>
    </row>
    <row r="813" spans="2:18" s="332" customFormat="1" ht="20.100000000000001" customHeight="1" x14ac:dyDescent="0.2">
      <c r="B813" s="1029" t="s">
        <v>28340</v>
      </c>
      <c r="C813" s="30" t="s">
        <v>1360</v>
      </c>
      <c r="D813" s="30" t="s">
        <v>26</v>
      </c>
      <c r="E813" s="1748" t="str">
        <f>VLOOKUP(C813,desonerado_186!A:F,2,1)</f>
        <v>Lastro de pedra britada</v>
      </c>
      <c r="F813" s="1749"/>
      <c r="G813" s="1749"/>
      <c r="H813" s="1749"/>
      <c r="I813" s="1749"/>
      <c r="J813" s="1750"/>
      <c r="K813" s="1181" t="str">
        <f>VLOOKUP(C813,desonerado_186!A:F,3,1)</f>
        <v>M3</v>
      </c>
      <c r="L813" s="368">
        <f>L819</f>
        <v>4.4800000000000004</v>
      </c>
      <c r="M813" s="368">
        <f>VLOOKUP(C813,desonerado_186!A:F,4,1)</f>
        <v>116.5</v>
      </c>
      <c r="N813" s="891">
        <f>VLOOKUP(C813,desonerado_186!A:F,5,1)</f>
        <v>25.31</v>
      </c>
      <c r="O813" s="1680">
        <f>M813+N813</f>
        <v>141.81</v>
      </c>
      <c r="P813" s="1680"/>
      <c r="Q813" s="891">
        <f>O813*1.2</f>
        <v>170.17</v>
      </c>
      <c r="R813" s="1141">
        <f>Q813*L813</f>
        <v>762.36</v>
      </c>
    </row>
    <row r="814" spans="2:18" s="332" customFormat="1" ht="24" hidden="1" customHeight="1" x14ac:dyDescent="0.2">
      <c r="B814" s="1057"/>
      <c r="C814" s="126"/>
      <c r="D814" s="222"/>
      <c r="E814" s="344"/>
      <c r="F814" s="344"/>
      <c r="G814" s="344"/>
      <c r="H814" s="344"/>
      <c r="I814" s="344"/>
      <c r="J814" s="344"/>
      <c r="K814" s="1190"/>
      <c r="L814" s="224"/>
      <c r="M814" s="339"/>
      <c r="N814" s="1103"/>
      <c r="O814" s="177"/>
      <c r="P814" s="177"/>
      <c r="Q814" s="1103"/>
      <c r="R814" s="1167"/>
    </row>
    <row r="815" spans="2:18" s="332" customFormat="1" ht="24" hidden="1" customHeight="1" x14ac:dyDescent="0.2">
      <c r="B815" s="1058"/>
      <c r="C815" s="39"/>
      <c r="D815" s="911"/>
      <c r="E815" s="372"/>
      <c r="F815" s="372"/>
      <c r="G815" s="372"/>
      <c r="H815" s="372" t="s">
        <v>28322</v>
      </c>
      <c r="I815" s="372"/>
      <c r="J815" s="372" t="s">
        <v>28333</v>
      </c>
      <c r="K815" s="700"/>
      <c r="L815" s="231" t="s">
        <v>28281</v>
      </c>
      <c r="M815" s="248"/>
      <c r="N815" s="1086"/>
      <c r="O815" s="207"/>
      <c r="P815" s="207"/>
      <c r="Q815" s="1086"/>
      <c r="R815" s="1168"/>
    </row>
    <row r="816" spans="2:18" s="332" customFormat="1" ht="24" hidden="1" customHeight="1" x14ac:dyDescent="0.2">
      <c r="B816" s="1058"/>
      <c r="C816" s="39"/>
      <c r="D816" s="911"/>
      <c r="E816" s="372" t="s">
        <v>29033</v>
      </c>
      <c r="F816" s="372"/>
      <c r="G816" s="372"/>
      <c r="H816" s="372">
        <v>61.02</v>
      </c>
      <c r="I816" s="372" t="s">
        <v>28267</v>
      </c>
      <c r="J816" s="372">
        <v>0.05</v>
      </c>
      <c r="K816" s="700"/>
      <c r="L816" s="231">
        <f>H816*J816</f>
        <v>3.05</v>
      </c>
      <c r="M816" s="248" t="s">
        <v>28273</v>
      </c>
      <c r="N816" s="830"/>
      <c r="O816" s="207"/>
      <c r="P816" s="207"/>
      <c r="Q816" s="1086"/>
      <c r="R816" s="1168"/>
    </row>
    <row r="817" spans="2:18" s="332" customFormat="1" ht="24" hidden="1" customHeight="1" x14ac:dyDescent="0.2">
      <c r="B817" s="1058"/>
      <c r="C817" s="39"/>
      <c r="D817" s="911"/>
      <c r="E817" s="372" t="s">
        <v>29034</v>
      </c>
      <c r="F817" s="372"/>
      <c r="G817" s="372"/>
      <c r="H817" s="372">
        <v>28.68</v>
      </c>
      <c r="I817" s="372" t="s">
        <v>28267</v>
      </c>
      <c r="J817" s="372">
        <v>0.05</v>
      </c>
      <c r="K817" s="700"/>
      <c r="L817" s="231">
        <f>H817*J817</f>
        <v>1.43</v>
      </c>
      <c r="M817" s="248" t="s">
        <v>28273</v>
      </c>
      <c r="N817" s="830"/>
      <c r="O817" s="207"/>
      <c r="P817" s="207"/>
      <c r="Q817" s="1086"/>
      <c r="R817" s="1168"/>
    </row>
    <row r="818" spans="2:18" s="332" customFormat="1" ht="24" hidden="1" customHeight="1" x14ac:dyDescent="0.2">
      <c r="B818" s="1058"/>
      <c r="C818" s="39"/>
      <c r="D818" s="911"/>
      <c r="E818" s="372"/>
      <c r="F818" s="372"/>
      <c r="G818" s="372"/>
      <c r="H818" s="372"/>
      <c r="I818" s="372"/>
      <c r="J818" s="372"/>
      <c r="K818" s="700"/>
      <c r="L818" s="231"/>
      <c r="M818" s="248"/>
      <c r="N818" s="830"/>
      <c r="O818" s="207"/>
      <c r="P818" s="207"/>
      <c r="Q818" s="1086"/>
      <c r="R818" s="1168"/>
    </row>
    <row r="819" spans="2:18" s="332" customFormat="1" ht="24" hidden="1" customHeight="1" x14ac:dyDescent="0.2">
      <c r="B819" s="1058"/>
      <c r="C819" s="39"/>
      <c r="D819" s="911"/>
      <c r="E819" s="372"/>
      <c r="F819" s="372"/>
      <c r="G819" s="372"/>
      <c r="H819" s="372"/>
      <c r="I819" s="372"/>
      <c r="J819" s="372"/>
      <c r="K819" s="700"/>
      <c r="L819" s="231">
        <f>L816+L817</f>
        <v>4.4800000000000004</v>
      </c>
      <c r="M819" s="248" t="s">
        <v>28273</v>
      </c>
      <c r="N819" s="830"/>
      <c r="O819" s="207"/>
      <c r="P819" s="207"/>
      <c r="Q819" s="1086"/>
      <c r="R819" s="1168"/>
    </row>
    <row r="820" spans="2:18" s="332" customFormat="1" ht="24" hidden="1" customHeight="1" x14ac:dyDescent="0.2">
      <c r="B820" s="1058"/>
      <c r="C820" s="39"/>
      <c r="D820" s="911"/>
      <c r="E820" s="372"/>
      <c r="F820" s="372"/>
      <c r="G820" s="372"/>
      <c r="H820" s="372"/>
      <c r="I820" s="372"/>
      <c r="J820" s="372"/>
      <c r="K820" s="700"/>
      <c r="L820" s="231"/>
      <c r="M820" s="248"/>
      <c r="N820" s="1086"/>
      <c r="O820" s="207"/>
      <c r="P820" s="207"/>
      <c r="Q820" s="1086"/>
      <c r="R820" s="1168"/>
    </row>
    <row r="821" spans="2:18" s="332" customFormat="1" ht="24" hidden="1" customHeight="1" x14ac:dyDescent="0.2">
      <c r="B821" s="1059"/>
      <c r="C821" s="145"/>
      <c r="D821" s="164"/>
      <c r="E821" s="483"/>
      <c r="F821" s="483"/>
      <c r="G821" s="483"/>
      <c r="H821" s="483"/>
      <c r="I821" s="483"/>
      <c r="J821" s="992"/>
      <c r="K821" s="1180"/>
      <c r="L821" s="703"/>
      <c r="M821" s="703"/>
      <c r="N821" s="1104"/>
      <c r="O821" s="703"/>
      <c r="P821" s="703"/>
      <c r="Q821" s="1104"/>
      <c r="R821" s="1169"/>
    </row>
    <row r="822" spans="2:18" s="332" customFormat="1" ht="20.100000000000001" customHeight="1" x14ac:dyDescent="0.2">
      <c r="B822" s="1029" t="s">
        <v>28881</v>
      </c>
      <c r="C822" s="30" t="s">
        <v>1283</v>
      </c>
      <c r="D822" s="30" t="s">
        <v>26</v>
      </c>
      <c r="E822" s="1748" t="str">
        <f>VLOOKUP(C822,desonerado_186!A:F,2,1)</f>
        <v>Concreto usinado, fck = 20 MPa</v>
      </c>
      <c r="F822" s="1749"/>
      <c r="G822" s="1749"/>
      <c r="H822" s="1749"/>
      <c r="I822" s="1749"/>
      <c r="J822" s="1750"/>
      <c r="K822" s="1181" t="str">
        <f>VLOOKUP(C822,desonerado_186!A:F,3,1)</f>
        <v>M3</v>
      </c>
      <c r="L822" s="368">
        <f>L828</f>
        <v>3.91</v>
      </c>
      <c r="M822" s="368">
        <f>VLOOKUP(C822,desonerado_186!A:F,4,1)</f>
        <v>398.63</v>
      </c>
      <c r="N822" s="891">
        <f>VLOOKUP(C822,desonerado_186!A:F,5,1)</f>
        <v>0</v>
      </c>
      <c r="O822" s="1680">
        <f>M822+N822</f>
        <v>398.63</v>
      </c>
      <c r="P822" s="1680"/>
      <c r="Q822" s="891">
        <f>O822*1.2</f>
        <v>478.36</v>
      </c>
      <c r="R822" s="1141">
        <f>Q822*L822</f>
        <v>1870.39</v>
      </c>
    </row>
    <row r="823" spans="2:18" s="332" customFormat="1" hidden="1" x14ac:dyDescent="0.2">
      <c r="B823" s="1057"/>
      <c r="C823" s="126"/>
      <c r="D823" s="142"/>
      <c r="E823" s="176"/>
      <c r="F823" s="176"/>
      <c r="G823" s="176"/>
      <c r="H823" s="176"/>
      <c r="I823" s="176"/>
      <c r="J823" s="993"/>
      <c r="K823" s="1178"/>
      <c r="L823" s="177"/>
      <c r="M823" s="178"/>
      <c r="N823" s="1103"/>
      <c r="O823" s="177"/>
      <c r="P823" s="177"/>
      <c r="Q823" s="1103"/>
      <c r="R823" s="1167"/>
    </row>
    <row r="824" spans="2:18" s="332" customFormat="1" ht="42.75" hidden="1" x14ac:dyDescent="0.2">
      <c r="B824" s="1058"/>
      <c r="C824" s="39"/>
      <c r="D824" s="40"/>
      <c r="E824" s="372"/>
      <c r="F824" s="372"/>
      <c r="G824" s="372"/>
      <c r="H824" s="372" t="s">
        <v>28322</v>
      </c>
      <c r="I824" s="372"/>
      <c r="J824" s="326" t="s">
        <v>29099</v>
      </c>
      <c r="K824" s="700"/>
      <c r="L824" s="231" t="s">
        <v>28281</v>
      </c>
      <c r="M824" s="248"/>
      <c r="N824" s="1086"/>
      <c r="O824" s="207"/>
      <c r="P824" s="207"/>
      <c r="Q824" s="1086"/>
      <c r="R824" s="1168"/>
    </row>
    <row r="825" spans="2:18" s="332" customFormat="1" hidden="1" x14ac:dyDescent="0.2">
      <c r="B825" s="1058"/>
      <c r="C825" s="39"/>
      <c r="D825" s="40"/>
      <c r="E825" s="372" t="s">
        <v>29033</v>
      </c>
      <c r="F825" s="372"/>
      <c r="G825" s="372"/>
      <c r="H825" s="372">
        <v>61.02</v>
      </c>
      <c r="I825" s="372" t="s">
        <v>28267</v>
      </c>
      <c r="J825" s="326">
        <v>0.05</v>
      </c>
      <c r="K825" s="700"/>
      <c r="L825" s="231">
        <f>H825*J825</f>
        <v>3.05</v>
      </c>
      <c r="M825" s="248" t="s">
        <v>28273</v>
      </c>
      <c r="N825" s="830"/>
      <c r="O825" s="207"/>
      <c r="P825" s="207"/>
      <c r="Q825" s="1086"/>
      <c r="R825" s="1168"/>
    </row>
    <row r="826" spans="2:18" s="332" customFormat="1" hidden="1" x14ac:dyDescent="0.2">
      <c r="B826" s="1058"/>
      <c r="C826" s="39"/>
      <c r="D826" s="40"/>
      <c r="E826" s="372" t="s">
        <v>29034</v>
      </c>
      <c r="F826" s="372"/>
      <c r="G826" s="372"/>
      <c r="H826" s="372">
        <v>28.68</v>
      </c>
      <c r="I826" s="372" t="s">
        <v>28267</v>
      </c>
      <c r="J826" s="326">
        <v>0.03</v>
      </c>
      <c r="K826" s="700"/>
      <c r="L826" s="231">
        <f>H826*J826</f>
        <v>0.86</v>
      </c>
      <c r="M826" s="248" t="s">
        <v>28273</v>
      </c>
      <c r="N826" s="830"/>
      <c r="O826" s="207"/>
      <c r="P826" s="207"/>
      <c r="Q826" s="1086"/>
      <c r="R826" s="1168"/>
    </row>
    <row r="827" spans="2:18" s="332" customFormat="1" hidden="1" x14ac:dyDescent="0.2">
      <c r="B827" s="1058"/>
      <c r="C827" s="39"/>
      <c r="D827" s="40"/>
      <c r="E827" s="372"/>
      <c r="F827" s="372"/>
      <c r="G827" s="372"/>
      <c r="H827" s="372"/>
      <c r="I827" s="372"/>
      <c r="J827" s="372"/>
      <c r="K827" s="700"/>
      <c r="L827" s="231"/>
      <c r="M827" s="248"/>
      <c r="N827" s="830"/>
      <c r="O827" s="207"/>
      <c r="P827" s="207"/>
      <c r="Q827" s="1086"/>
      <c r="R827" s="1168"/>
    </row>
    <row r="828" spans="2:18" s="332" customFormat="1" hidden="1" x14ac:dyDescent="0.2">
      <c r="B828" s="1058"/>
      <c r="C828" s="39"/>
      <c r="D828" s="40"/>
      <c r="E828" s="372"/>
      <c r="F828" s="372"/>
      <c r="G828" s="372"/>
      <c r="H828" s="372"/>
      <c r="I828" s="372"/>
      <c r="J828" s="372"/>
      <c r="K828" s="700"/>
      <c r="L828" s="231">
        <f>L825+L826</f>
        <v>3.91</v>
      </c>
      <c r="M828" s="248" t="s">
        <v>28273</v>
      </c>
      <c r="N828" s="830"/>
      <c r="O828" s="207"/>
      <c r="P828" s="207"/>
      <c r="Q828" s="1086"/>
      <c r="R828" s="1168"/>
    </row>
    <row r="829" spans="2:18" s="332" customFormat="1" hidden="1" x14ac:dyDescent="0.2">
      <c r="B829" s="1058"/>
      <c r="C829" s="39"/>
      <c r="D829" s="40"/>
      <c r="E829" s="192"/>
      <c r="F829" s="192"/>
      <c r="G829" s="192"/>
      <c r="H829" s="192"/>
      <c r="I829" s="192"/>
      <c r="J829" s="192"/>
      <c r="K829" s="1211"/>
      <c r="L829" s="825"/>
      <c r="M829" s="826"/>
      <c r="N829" s="1086"/>
      <c r="O829" s="207"/>
      <c r="P829" s="207"/>
      <c r="Q829" s="1086"/>
      <c r="R829" s="1168"/>
    </row>
    <row r="830" spans="2:18" s="332" customFormat="1" hidden="1" x14ac:dyDescent="0.2">
      <c r="B830" s="1059"/>
      <c r="C830" s="145"/>
      <c r="D830" s="164"/>
      <c r="E830" s="867"/>
      <c r="F830" s="867"/>
      <c r="G830" s="867"/>
      <c r="H830" s="867"/>
      <c r="I830" s="867"/>
      <c r="J830" s="867"/>
      <c r="K830" s="1212"/>
      <c r="L830" s="827"/>
      <c r="M830" s="828"/>
      <c r="N830" s="1104"/>
      <c r="O830" s="703"/>
      <c r="P830" s="703"/>
      <c r="Q830" s="1104"/>
      <c r="R830" s="1169"/>
    </row>
    <row r="831" spans="2:18" s="332" customFormat="1" ht="20.100000000000001" customHeight="1" x14ac:dyDescent="0.2">
      <c r="B831" s="1029" t="s">
        <v>28882</v>
      </c>
      <c r="C831" s="30" t="s">
        <v>1918</v>
      </c>
      <c r="D831" s="30" t="s">
        <v>26</v>
      </c>
      <c r="E831" s="1748" t="str">
        <f>VLOOKUP(C831,desonerado_186!A:F,2,1)</f>
        <v>Argamassa de regularização e/ou proteção</v>
      </c>
      <c r="F831" s="1749"/>
      <c r="G831" s="1749"/>
      <c r="H831" s="1749"/>
      <c r="I831" s="1749"/>
      <c r="J831" s="1750"/>
      <c r="K831" s="1181" t="str">
        <f>VLOOKUP(C831,desonerado_186!A:F,3,1)</f>
        <v>M3</v>
      </c>
      <c r="L831" s="368">
        <f>L837</f>
        <v>1.22</v>
      </c>
      <c r="M831" s="368">
        <f>VLOOKUP(C831,desonerado_186!A:F,4,1)</f>
        <v>424.18</v>
      </c>
      <c r="N831" s="891">
        <f>VLOOKUP(C831,desonerado_186!A:F,5,1)</f>
        <v>266.58</v>
      </c>
      <c r="O831" s="1680">
        <f>M831+N831</f>
        <v>690.76</v>
      </c>
      <c r="P831" s="1680"/>
      <c r="Q831" s="891">
        <f>O831*1.2</f>
        <v>828.91</v>
      </c>
      <c r="R831" s="1141">
        <f>Q831*L831</f>
        <v>1011.27</v>
      </c>
    </row>
    <row r="832" spans="2:18" s="332" customFormat="1" ht="15" hidden="1" x14ac:dyDescent="0.2">
      <c r="B832" s="1060"/>
      <c r="C832" s="840"/>
      <c r="D832" s="816"/>
      <c r="E832" s="324"/>
      <c r="F832" s="324"/>
      <c r="G832" s="324"/>
      <c r="H832" s="324"/>
      <c r="I832" s="324"/>
      <c r="J832" s="991"/>
      <c r="K832" s="1179"/>
      <c r="L832" s="207"/>
      <c r="M832" s="208"/>
      <c r="N832" s="1086"/>
      <c r="O832" s="822"/>
      <c r="P832" s="822"/>
      <c r="Q832" s="1134"/>
      <c r="R832" s="1170"/>
    </row>
    <row r="833" spans="2:18" s="332" customFormat="1" ht="57" hidden="1" x14ac:dyDescent="0.2">
      <c r="B833" s="1060"/>
      <c r="C833" s="840"/>
      <c r="D833" s="816"/>
      <c r="E833" s="372"/>
      <c r="F833" s="372"/>
      <c r="G833" s="372"/>
      <c r="H833" s="372" t="s">
        <v>28322</v>
      </c>
      <c r="I833" s="372"/>
      <c r="J833" s="372" t="s">
        <v>28333</v>
      </c>
      <c r="K833" s="700"/>
      <c r="L833" s="231" t="s">
        <v>28281</v>
      </c>
      <c r="M833" s="248"/>
      <c r="N833" s="1086"/>
      <c r="O833" s="822"/>
      <c r="P833" s="822"/>
      <c r="Q833" s="1134"/>
      <c r="R833" s="1170"/>
    </row>
    <row r="834" spans="2:18" s="332" customFormat="1" ht="15" hidden="1" x14ac:dyDescent="0.2">
      <c r="B834" s="1060"/>
      <c r="C834" s="840"/>
      <c r="D834" s="816"/>
      <c r="E834" s="372" t="s">
        <v>29033</v>
      </c>
      <c r="F834" s="372"/>
      <c r="G834" s="372"/>
      <c r="H834" s="372">
        <v>61.02</v>
      </c>
      <c r="I834" s="372" t="s">
        <v>28267</v>
      </c>
      <c r="J834" s="372">
        <v>0.02</v>
      </c>
      <c r="K834" s="700"/>
      <c r="L834" s="231">
        <f>H834*J834</f>
        <v>1.22</v>
      </c>
      <c r="M834" s="248" t="s">
        <v>28273</v>
      </c>
      <c r="N834" s="830"/>
      <c r="O834" s="822"/>
      <c r="P834" s="822"/>
      <c r="Q834" s="1134"/>
      <c r="R834" s="1170"/>
    </row>
    <row r="835" spans="2:18" s="332" customFormat="1" hidden="1" x14ac:dyDescent="0.2">
      <c r="B835" s="1060"/>
      <c r="C835" s="92"/>
      <c r="D835" s="93"/>
      <c r="E835" s="372" t="s">
        <v>29034</v>
      </c>
      <c r="F835" s="372"/>
      <c r="G835" s="372"/>
      <c r="H835" s="372">
        <v>28.68</v>
      </c>
      <c r="I835" s="372" t="s">
        <v>28267</v>
      </c>
      <c r="J835" s="372">
        <v>0</v>
      </c>
      <c r="K835" s="700"/>
      <c r="L835" s="231">
        <f>H835*J835</f>
        <v>0</v>
      </c>
      <c r="M835" s="248" t="s">
        <v>28273</v>
      </c>
      <c r="N835" s="830"/>
      <c r="O835" s="179"/>
      <c r="P835" s="179"/>
      <c r="Q835" s="1130"/>
      <c r="R835" s="1170"/>
    </row>
    <row r="836" spans="2:18" s="332" customFormat="1" hidden="1" x14ac:dyDescent="0.2">
      <c r="B836" s="1058"/>
      <c r="C836" s="39"/>
      <c r="D836" s="40"/>
      <c r="E836" s="372"/>
      <c r="F836" s="372"/>
      <c r="G836" s="372"/>
      <c r="H836" s="372"/>
      <c r="I836" s="372"/>
      <c r="J836" s="372"/>
      <c r="K836" s="700"/>
      <c r="L836" s="231"/>
      <c r="M836" s="248"/>
      <c r="N836" s="830"/>
      <c r="O836" s="207"/>
      <c r="P836" s="207"/>
      <c r="Q836" s="1086"/>
      <c r="R836" s="1168"/>
    </row>
    <row r="837" spans="2:18" s="332" customFormat="1" hidden="1" x14ac:dyDescent="0.2">
      <c r="B837" s="1058"/>
      <c r="C837" s="39"/>
      <c r="D837" s="40"/>
      <c r="E837" s="372"/>
      <c r="F837" s="372"/>
      <c r="G837" s="372"/>
      <c r="H837" s="372"/>
      <c r="I837" s="372"/>
      <c r="J837" s="372"/>
      <c r="K837" s="700"/>
      <c r="L837" s="231">
        <f>L834+L835</f>
        <v>1.22</v>
      </c>
      <c r="M837" s="248" t="s">
        <v>28273</v>
      </c>
      <c r="N837" s="830"/>
      <c r="O837" s="207"/>
      <c r="P837" s="207"/>
      <c r="Q837" s="1086"/>
      <c r="R837" s="1168"/>
    </row>
    <row r="838" spans="2:18" s="332" customFormat="1" hidden="1" x14ac:dyDescent="0.2">
      <c r="B838" s="1058"/>
      <c r="C838" s="39"/>
      <c r="D838" s="40"/>
      <c r="E838" s="372"/>
      <c r="F838" s="372"/>
      <c r="G838" s="372"/>
      <c r="H838" s="372"/>
      <c r="I838" s="372"/>
      <c r="J838" s="372"/>
      <c r="K838" s="700"/>
      <c r="L838" s="231"/>
      <c r="M838" s="248"/>
      <c r="N838" s="830"/>
      <c r="O838" s="207"/>
      <c r="P838" s="207"/>
      <c r="Q838" s="1086"/>
      <c r="R838" s="1168"/>
    </row>
    <row r="839" spans="2:18" s="332" customFormat="1" ht="24" customHeight="1" x14ac:dyDescent="0.2">
      <c r="B839" s="1029" t="s">
        <v>28883</v>
      </c>
      <c r="C839" s="855" t="s">
        <v>24874</v>
      </c>
      <c r="D839" s="30" t="s">
        <v>26</v>
      </c>
      <c r="E839" s="1677" t="s">
        <v>24875</v>
      </c>
      <c r="F839" s="1678"/>
      <c r="G839" s="1678"/>
      <c r="H839" s="1678"/>
      <c r="I839" s="1678"/>
      <c r="J839" s="1679"/>
      <c r="K839" s="1181" t="str">
        <f>VLOOKUP(C839,desonerado_186!A:F,3,1)</f>
        <v>UN</v>
      </c>
      <c r="L839" s="368">
        <f>H841</f>
        <v>28.68</v>
      </c>
      <c r="M839" s="368">
        <f>VLOOKUP(C839,desonerado_186!A:F,4,1)</f>
        <v>687.03</v>
      </c>
      <c r="N839" s="891">
        <v>20.57</v>
      </c>
      <c r="O839" s="1680">
        <v>32.21</v>
      </c>
      <c r="P839" s="1680"/>
      <c r="Q839" s="891">
        <f>O839*1.2</f>
        <v>38.65</v>
      </c>
      <c r="R839" s="1141">
        <f>Q839*L839</f>
        <v>1108.48</v>
      </c>
    </row>
    <row r="840" spans="2:18" s="332" customFormat="1" hidden="1" x14ac:dyDescent="0.2">
      <c r="B840" s="1058"/>
      <c r="C840" s="39"/>
      <c r="D840" s="40"/>
      <c r="E840" s="372"/>
      <c r="F840" s="372"/>
      <c r="G840" s="372"/>
      <c r="H840" s="372"/>
      <c r="I840" s="372"/>
      <c r="J840" s="372"/>
      <c r="K840" s="700"/>
      <c r="L840" s="231"/>
      <c r="M840" s="248"/>
      <c r="N840" s="830"/>
      <c r="O840" s="207"/>
      <c r="P840" s="207"/>
      <c r="Q840" s="1086"/>
      <c r="R840" s="1168"/>
    </row>
    <row r="841" spans="2:18" s="332" customFormat="1" hidden="1" x14ac:dyDescent="0.2">
      <c r="B841" s="1058"/>
      <c r="C841" s="39"/>
      <c r="D841" s="40"/>
      <c r="E841" s="372" t="s">
        <v>29034</v>
      </c>
      <c r="F841" s="372"/>
      <c r="G841" s="372"/>
      <c r="H841" s="372">
        <v>28.68</v>
      </c>
      <c r="I841" s="372" t="s">
        <v>28267</v>
      </c>
      <c r="J841" s="372"/>
      <c r="K841" s="700"/>
      <c r="L841" s="231"/>
      <c r="M841" s="248"/>
      <c r="N841" s="830"/>
      <c r="O841" s="207"/>
      <c r="P841" s="207"/>
      <c r="Q841" s="1086"/>
      <c r="R841" s="1168"/>
    </row>
    <row r="842" spans="2:18" s="332" customFormat="1" hidden="1" x14ac:dyDescent="0.2">
      <c r="B842" s="1058"/>
      <c r="C842" s="39"/>
      <c r="D842" s="40"/>
      <c r="E842" s="372"/>
      <c r="F842" s="372"/>
      <c r="G842" s="372"/>
      <c r="H842" s="372"/>
      <c r="I842" s="372"/>
      <c r="J842" s="372"/>
      <c r="K842" s="700"/>
      <c r="L842" s="231"/>
      <c r="M842" s="248"/>
      <c r="N842" s="830"/>
      <c r="O842" s="207"/>
      <c r="P842" s="207"/>
      <c r="Q842" s="1086"/>
      <c r="R842" s="1168"/>
    </row>
    <row r="843" spans="2:18" s="332" customFormat="1" ht="24" hidden="1" customHeight="1" x14ac:dyDescent="0.2">
      <c r="B843" s="1028"/>
      <c r="C843" s="145"/>
      <c r="D843" s="145"/>
      <c r="E843" s="192"/>
      <c r="F843" s="192"/>
      <c r="G843" s="192"/>
      <c r="H843" s="192"/>
      <c r="I843" s="192"/>
      <c r="J843" s="192"/>
      <c r="K843" s="1211"/>
      <c r="L843" s="825"/>
      <c r="M843" s="826"/>
      <c r="N843" s="1086"/>
      <c r="O843" s="1726"/>
      <c r="P843" s="1726"/>
      <c r="Q843" s="1083"/>
      <c r="R843" s="1140"/>
    </row>
    <row r="844" spans="2:18" s="332" customFormat="1" ht="20.100000000000001" customHeight="1" x14ac:dyDescent="0.2">
      <c r="B844" s="1029" t="s">
        <v>28884</v>
      </c>
      <c r="C844" s="30" t="s">
        <v>1934</v>
      </c>
      <c r="D844" s="30" t="s">
        <v>26</v>
      </c>
      <c r="E844" s="364" t="str">
        <f>VLOOKUP(C844,desonerado_186!A:F,2,1)</f>
        <v>Chapisco com bianco</v>
      </c>
      <c r="F844" s="365"/>
      <c r="G844" s="365"/>
      <c r="H844" s="365"/>
      <c r="I844" s="365"/>
      <c r="J844" s="994"/>
      <c r="K844" s="1181" t="str">
        <f>VLOOKUP(C844,desonerado_186!A:F,3,1)</f>
        <v>M2</v>
      </c>
      <c r="L844" s="368">
        <f>J871</f>
        <v>152.53</v>
      </c>
      <c r="M844" s="368">
        <v>6.48</v>
      </c>
      <c r="N844" s="891">
        <f>VLOOKUP(C844,desonerado_186!A:F,5,1)</f>
        <v>3.95</v>
      </c>
      <c r="O844" s="1680">
        <f>M844+N844</f>
        <v>10.43</v>
      </c>
      <c r="P844" s="1680"/>
      <c r="Q844" s="891">
        <f>O844*1.2</f>
        <v>12.52</v>
      </c>
      <c r="R844" s="1141">
        <f>Q844*L844</f>
        <v>1909.68</v>
      </c>
    </row>
    <row r="845" spans="2:18" s="332" customFormat="1" hidden="1" x14ac:dyDescent="0.2">
      <c r="B845" s="1026"/>
      <c r="C845" s="126"/>
      <c r="D845" s="126"/>
      <c r="E845" s="307"/>
      <c r="F845" s="307"/>
      <c r="G845" s="307"/>
      <c r="H845" s="307"/>
      <c r="I845" s="307"/>
      <c r="J845" s="993"/>
      <c r="K845" s="1178"/>
      <c r="L845" s="380"/>
      <c r="M845" s="380"/>
      <c r="N845" s="1082"/>
      <c r="O845" s="380"/>
      <c r="P845" s="380"/>
      <c r="Q845" s="1082"/>
      <c r="R845" s="1138"/>
    </row>
    <row r="846" spans="2:18" s="332" customFormat="1" ht="25.5" hidden="1" x14ac:dyDescent="0.2">
      <c r="B846" s="1027"/>
      <c r="C846" s="39"/>
      <c r="D846" s="157"/>
      <c r="E846" s="859"/>
      <c r="F846" s="859" t="s">
        <v>29097</v>
      </c>
      <c r="G846" s="859"/>
      <c r="H846" s="913" t="s">
        <v>28274</v>
      </c>
      <c r="I846" s="859"/>
      <c r="J846" s="239" t="s">
        <v>28322</v>
      </c>
      <c r="K846" s="1194"/>
      <c r="L846" s="243"/>
      <c r="M846" s="239"/>
      <c r="N846" s="808"/>
      <c r="O846" s="94"/>
      <c r="P846" s="239"/>
      <c r="Q846" s="829"/>
      <c r="R846" s="1139"/>
    </row>
    <row r="847" spans="2:18" s="332" customFormat="1" hidden="1" x14ac:dyDescent="0.2">
      <c r="B847" s="1027"/>
      <c r="C847" s="911"/>
      <c r="D847" s="835"/>
      <c r="E847" s="859"/>
      <c r="F847" s="863"/>
      <c r="G847" s="863"/>
      <c r="H847" s="863"/>
      <c r="I847" s="863"/>
      <c r="J847" s="810"/>
      <c r="K847" s="832"/>
      <c r="L847" s="245"/>
      <c r="M847" s="810"/>
      <c r="N847" s="810"/>
      <c r="O847" s="94"/>
      <c r="P847" s="239"/>
      <c r="Q847" s="829"/>
      <c r="R847" s="1139"/>
    </row>
    <row r="848" spans="2:18" s="332" customFormat="1" hidden="1" x14ac:dyDescent="0.2">
      <c r="B848" s="1027"/>
      <c r="C848" s="911"/>
      <c r="D848" s="835"/>
      <c r="E848" s="859"/>
      <c r="F848" s="863"/>
      <c r="G848" s="863"/>
      <c r="H848" s="863"/>
      <c r="I848" s="863"/>
      <c r="J848" s="810"/>
      <c r="K848" s="832"/>
      <c r="L848" s="245"/>
      <c r="M848" s="810"/>
      <c r="N848" s="810"/>
      <c r="O848" s="94"/>
      <c r="P848" s="239"/>
      <c r="Q848" s="829"/>
      <c r="R848" s="1139"/>
    </row>
    <row r="849" spans="2:18" s="332" customFormat="1" hidden="1" x14ac:dyDescent="0.2">
      <c r="B849" s="1027"/>
      <c r="C849" s="911"/>
      <c r="D849" s="835"/>
      <c r="E849" s="859" t="s">
        <v>29098</v>
      </c>
      <c r="F849" s="863">
        <v>3.8</v>
      </c>
      <c r="G849" s="863"/>
      <c r="H849" s="863">
        <v>3.05</v>
      </c>
      <c r="I849" s="863"/>
      <c r="J849" s="810">
        <f>F849*H849</f>
        <v>11.59</v>
      </c>
      <c r="K849" s="832" t="s">
        <v>28267</v>
      </c>
      <c r="L849" s="245"/>
      <c r="M849" s="810"/>
      <c r="N849" s="810"/>
      <c r="O849" s="94"/>
      <c r="P849" s="239"/>
      <c r="Q849" s="829"/>
      <c r="R849" s="1139"/>
    </row>
    <row r="850" spans="2:18" s="332" customFormat="1" hidden="1" x14ac:dyDescent="0.2">
      <c r="B850" s="1027"/>
      <c r="C850" s="911"/>
      <c r="D850" s="835"/>
      <c r="E850" s="859"/>
      <c r="F850" s="863">
        <v>1.1000000000000001</v>
      </c>
      <c r="G850" s="863"/>
      <c r="H850" s="863">
        <v>3.05</v>
      </c>
      <c r="I850" s="863"/>
      <c r="J850" s="810">
        <f t="shared" ref="J850:J852" si="31">F850*H850</f>
        <v>3.36</v>
      </c>
      <c r="K850" s="832" t="s">
        <v>28267</v>
      </c>
      <c r="L850" s="245"/>
      <c r="M850" s="810"/>
      <c r="N850" s="810"/>
      <c r="O850" s="94"/>
      <c r="P850" s="239"/>
      <c r="Q850" s="829"/>
      <c r="R850" s="1139"/>
    </row>
    <row r="851" spans="2:18" s="332" customFormat="1" hidden="1" x14ac:dyDescent="0.2">
      <c r="B851" s="1027"/>
      <c r="C851" s="911"/>
      <c r="D851" s="835"/>
      <c r="E851" s="859"/>
      <c r="F851" s="863">
        <v>3.2</v>
      </c>
      <c r="G851" s="863"/>
      <c r="H851" s="863">
        <v>3.05</v>
      </c>
      <c r="I851" s="863"/>
      <c r="J851" s="810">
        <f t="shared" si="31"/>
        <v>9.76</v>
      </c>
      <c r="K851" s="832" t="s">
        <v>28267</v>
      </c>
      <c r="L851" s="245"/>
      <c r="M851" s="810"/>
      <c r="N851" s="810"/>
      <c r="O851" s="94"/>
      <c r="P851" s="239"/>
      <c r="Q851" s="829"/>
      <c r="R851" s="1139"/>
    </row>
    <row r="852" spans="2:18" s="332" customFormat="1" hidden="1" x14ac:dyDescent="0.2">
      <c r="B852" s="1027"/>
      <c r="C852" s="911"/>
      <c r="D852" s="835"/>
      <c r="E852" s="859"/>
      <c r="F852" s="863">
        <v>2</v>
      </c>
      <c r="G852" s="863"/>
      <c r="H852" s="863">
        <v>3.05</v>
      </c>
      <c r="I852" s="863"/>
      <c r="J852" s="810">
        <f t="shared" si="31"/>
        <v>6.1</v>
      </c>
      <c r="K852" s="832" t="s">
        <v>28267</v>
      </c>
      <c r="L852" s="245"/>
      <c r="M852" s="810"/>
      <c r="N852" s="810"/>
      <c r="O852" s="94"/>
      <c r="P852" s="239"/>
      <c r="Q852" s="829"/>
      <c r="R852" s="1139"/>
    </row>
    <row r="853" spans="2:18" s="332" customFormat="1" hidden="1" x14ac:dyDescent="0.2">
      <c r="B853" s="1027"/>
      <c r="C853" s="911"/>
      <c r="D853" s="835"/>
      <c r="E853" s="859"/>
      <c r="F853" s="863"/>
      <c r="G853" s="863"/>
      <c r="H853" s="863"/>
      <c r="I853" s="863"/>
      <c r="J853" s="810"/>
      <c r="K853" s="832"/>
      <c r="L853" s="245"/>
      <c r="M853" s="810"/>
      <c r="N853" s="810"/>
      <c r="O853" s="94"/>
      <c r="P853" s="239"/>
      <c r="Q853" s="829"/>
      <c r="R853" s="1139"/>
    </row>
    <row r="854" spans="2:18" s="332" customFormat="1" hidden="1" x14ac:dyDescent="0.2">
      <c r="B854" s="1027"/>
      <c r="C854" s="911"/>
      <c r="D854" s="835"/>
      <c r="E854" s="859"/>
      <c r="F854" s="863"/>
      <c r="G854" s="863"/>
      <c r="H854" s="863"/>
      <c r="I854" s="863"/>
      <c r="J854" s="810"/>
      <c r="K854" s="832"/>
      <c r="L854" s="245"/>
      <c r="M854" s="810"/>
      <c r="N854" s="810"/>
      <c r="O854" s="94"/>
      <c r="P854" s="239"/>
      <c r="Q854" s="829"/>
      <c r="R854" s="1139"/>
    </row>
    <row r="855" spans="2:18" s="332" customFormat="1" hidden="1" x14ac:dyDescent="0.2">
      <c r="B855" s="1027"/>
      <c r="C855" s="911"/>
      <c r="D855" s="835"/>
      <c r="E855" s="859" t="s">
        <v>29094</v>
      </c>
      <c r="F855" s="863">
        <v>8.6999999999999993</v>
      </c>
      <c r="G855" s="863"/>
      <c r="H855" s="863">
        <v>3.05</v>
      </c>
      <c r="I855" s="863"/>
      <c r="J855" s="810">
        <f t="shared" ref="J855" si="32">F855*H855</f>
        <v>26.54</v>
      </c>
      <c r="K855" s="832" t="s">
        <v>28267</v>
      </c>
      <c r="L855" s="245"/>
      <c r="M855" s="810"/>
      <c r="N855" s="810"/>
      <c r="O855" s="94"/>
      <c r="P855" s="239"/>
      <c r="Q855" s="829"/>
      <c r="R855" s="1139"/>
    </row>
    <row r="856" spans="2:18" s="332" customFormat="1" hidden="1" x14ac:dyDescent="0.2">
      <c r="B856" s="1027"/>
      <c r="C856" s="911"/>
      <c r="D856" s="835"/>
      <c r="E856" s="859"/>
      <c r="F856" s="863"/>
      <c r="G856" s="863"/>
      <c r="H856" s="863"/>
      <c r="I856" s="863"/>
      <c r="J856" s="810"/>
      <c r="K856" s="832"/>
      <c r="L856" s="245"/>
      <c r="M856" s="810"/>
      <c r="N856" s="810"/>
      <c r="O856" s="94"/>
      <c r="P856" s="239"/>
      <c r="Q856" s="829"/>
      <c r="R856" s="1139"/>
    </row>
    <row r="857" spans="2:18" s="332" customFormat="1" hidden="1" x14ac:dyDescent="0.2">
      <c r="B857" s="1027"/>
      <c r="C857" s="911"/>
      <c r="D857" s="835"/>
      <c r="E857" s="859" t="s">
        <v>29095</v>
      </c>
      <c r="F857" s="914">
        <v>3.55</v>
      </c>
      <c r="G857" s="914"/>
      <c r="H857" s="914">
        <v>4</v>
      </c>
      <c r="I857" s="914"/>
      <c r="J857" s="915">
        <f t="shared" ref="J857:J860" si="33">F857*H857</f>
        <v>14.2</v>
      </c>
      <c r="K857" s="1224" t="s">
        <v>28267</v>
      </c>
      <c r="L857" s="245"/>
      <c r="M857" s="915"/>
      <c r="N857" s="915"/>
      <c r="O857" s="94"/>
      <c r="P857" s="239"/>
      <c r="Q857" s="829"/>
      <c r="R857" s="1139"/>
    </row>
    <row r="858" spans="2:18" s="332" customFormat="1" hidden="1" x14ac:dyDescent="0.2">
      <c r="B858" s="1027"/>
      <c r="C858" s="911"/>
      <c r="D858" s="835"/>
      <c r="E858" s="859"/>
      <c r="F858" s="863">
        <v>0.9</v>
      </c>
      <c r="G858" s="863"/>
      <c r="H858" s="863">
        <v>4</v>
      </c>
      <c r="I858" s="863"/>
      <c r="J858" s="810">
        <f t="shared" si="33"/>
        <v>3.6</v>
      </c>
      <c r="K858" s="832" t="s">
        <v>28267</v>
      </c>
      <c r="L858" s="245"/>
      <c r="M858" s="810"/>
      <c r="N858" s="810"/>
      <c r="O858" s="94"/>
      <c r="P858" s="239"/>
      <c r="Q858" s="829"/>
      <c r="R858" s="1139"/>
    </row>
    <row r="859" spans="2:18" s="332" customFormat="1" hidden="1" x14ac:dyDescent="0.2">
      <c r="B859" s="1027"/>
      <c r="C859" s="911"/>
      <c r="D859" s="835"/>
      <c r="E859" s="859"/>
      <c r="F859" s="863">
        <v>1.95</v>
      </c>
      <c r="G859" s="863"/>
      <c r="H859" s="863">
        <v>4</v>
      </c>
      <c r="I859" s="863"/>
      <c r="J859" s="810">
        <f t="shared" si="33"/>
        <v>7.8</v>
      </c>
      <c r="K859" s="832" t="s">
        <v>28267</v>
      </c>
      <c r="L859" s="245"/>
      <c r="M859" s="810"/>
      <c r="N859" s="810"/>
      <c r="O859" s="94"/>
      <c r="P859" s="239"/>
      <c r="Q859" s="829"/>
      <c r="R859" s="1139"/>
    </row>
    <row r="860" spans="2:18" s="332" customFormat="1" hidden="1" x14ac:dyDescent="0.2">
      <c r="B860" s="1027"/>
      <c r="C860" s="911"/>
      <c r="D860" s="835"/>
      <c r="E860" s="859"/>
      <c r="F860" s="863">
        <v>5.6</v>
      </c>
      <c r="G860" s="863"/>
      <c r="H860" s="863">
        <v>4</v>
      </c>
      <c r="I860" s="863"/>
      <c r="J860" s="810">
        <f t="shared" si="33"/>
        <v>22.4</v>
      </c>
      <c r="K860" s="832" t="s">
        <v>28267</v>
      </c>
      <c r="L860" s="245"/>
      <c r="M860" s="810"/>
      <c r="N860" s="810"/>
      <c r="O860" s="94"/>
      <c r="P860" s="239"/>
      <c r="Q860" s="829"/>
      <c r="R860" s="1139"/>
    </row>
    <row r="861" spans="2:18" s="332" customFormat="1" hidden="1" x14ac:dyDescent="0.2">
      <c r="B861" s="1027"/>
      <c r="C861" s="911"/>
      <c r="D861" s="835"/>
      <c r="E861" s="859"/>
      <c r="F861" s="863"/>
      <c r="G861" s="863"/>
      <c r="H861" s="863"/>
      <c r="I861" s="863"/>
      <c r="J861" s="810"/>
      <c r="K861" s="832"/>
      <c r="L861" s="245"/>
      <c r="M861" s="810"/>
      <c r="N861" s="810"/>
      <c r="O861" s="94"/>
      <c r="P861" s="239"/>
      <c r="Q861" s="829"/>
      <c r="R861" s="1139"/>
    </row>
    <row r="862" spans="2:18" s="332" customFormat="1" hidden="1" x14ac:dyDescent="0.2">
      <c r="B862" s="1027"/>
      <c r="C862" s="911"/>
      <c r="D862" s="835"/>
      <c r="E862" s="859"/>
      <c r="F862" s="863"/>
      <c r="G862" s="863"/>
      <c r="H862" s="863"/>
      <c r="I862" s="863"/>
      <c r="J862" s="810"/>
      <c r="K862" s="832"/>
      <c r="L862" s="245"/>
      <c r="M862" s="810"/>
      <c r="N862" s="810"/>
      <c r="O862" s="94"/>
      <c r="P862" s="239"/>
      <c r="Q862" s="829"/>
      <c r="R862" s="1139"/>
    </row>
    <row r="863" spans="2:18" s="332" customFormat="1" hidden="1" x14ac:dyDescent="0.2">
      <c r="B863" s="1027"/>
      <c r="C863" s="911"/>
      <c r="D863" s="835"/>
      <c r="E863" s="859" t="s">
        <v>29096</v>
      </c>
      <c r="F863" s="863">
        <v>2.2000000000000002</v>
      </c>
      <c r="G863" s="863"/>
      <c r="H863" s="863">
        <v>5</v>
      </c>
      <c r="I863" s="863"/>
      <c r="J863" s="810">
        <f t="shared" ref="J863:J866" si="34">F863*H863</f>
        <v>11</v>
      </c>
      <c r="K863" s="832" t="s">
        <v>28267</v>
      </c>
      <c r="L863" s="245"/>
      <c r="M863" s="810"/>
      <c r="N863" s="810"/>
      <c r="O863" s="207"/>
      <c r="P863" s="239"/>
      <c r="Q863" s="829"/>
      <c r="R863" s="1139"/>
    </row>
    <row r="864" spans="2:18" s="332" customFormat="1" hidden="1" x14ac:dyDescent="0.2">
      <c r="B864" s="1027"/>
      <c r="C864" s="911"/>
      <c r="D864" s="835"/>
      <c r="E864" s="859"/>
      <c r="F864" s="863">
        <v>2.1</v>
      </c>
      <c r="G864" s="863"/>
      <c r="H864" s="863">
        <v>5</v>
      </c>
      <c r="I864" s="863"/>
      <c r="J864" s="810">
        <f t="shared" si="34"/>
        <v>10.5</v>
      </c>
      <c r="K864" s="832" t="s">
        <v>28267</v>
      </c>
      <c r="L864" s="245"/>
      <c r="M864" s="810"/>
      <c r="N864" s="810"/>
      <c r="O864" s="207"/>
      <c r="P864" s="239"/>
      <c r="Q864" s="829"/>
      <c r="R864" s="1139"/>
    </row>
    <row r="865" spans="2:18" s="332" customFormat="1" hidden="1" x14ac:dyDescent="0.2">
      <c r="B865" s="1027"/>
      <c r="C865" s="911"/>
      <c r="D865" s="835"/>
      <c r="E865" s="859"/>
      <c r="F865" s="863">
        <v>2.2000000000000002</v>
      </c>
      <c r="G865" s="863"/>
      <c r="H865" s="863">
        <v>5</v>
      </c>
      <c r="I865" s="863"/>
      <c r="J865" s="810">
        <f t="shared" si="34"/>
        <v>11</v>
      </c>
      <c r="K865" s="832" t="s">
        <v>28267</v>
      </c>
      <c r="L865" s="245"/>
      <c r="M865" s="810"/>
      <c r="N865" s="810"/>
      <c r="O865" s="207"/>
      <c r="P865" s="239"/>
      <c r="Q865" s="829"/>
      <c r="R865" s="1139"/>
    </row>
    <row r="866" spans="2:18" s="332" customFormat="1" hidden="1" x14ac:dyDescent="0.2">
      <c r="B866" s="1027"/>
      <c r="C866" s="911"/>
      <c r="D866" s="835"/>
      <c r="E866" s="859"/>
      <c r="F866" s="863">
        <v>2.1</v>
      </c>
      <c r="G866" s="863"/>
      <c r="H866" s="863">
        <v>5</v>
      </c>
      <c r="I866" s="863"/>
      <c r="J866" s="810">
        <f t="shared" si="34"/>
        <v>10.5</v>
      </c>
      <c r="K866" s="832" t="s">
        <v>28267</v>
      </c>
      <c r="L866" s="245"/>
      <c r="M866" s="810"/>
      <c r="N866" s="810"/>
      <c r="O866" s="207"/>
      <c r="P866" s="239"/>
      <c r="Q866" s="829"/>
      <c r="R866" s="1139"/>
    </row>
    <row r="867" spans="2:18" s="332" customFormat="1" hidden="1" x14ac:dyDescent="0.2">
      <c r="B867" s="1027"/>
      <c r="C867" s="911"/>
      <c r="D867" s="835"/>
      <c r="E867" s="859"/>
      <c r="F867" s="863"/>
      <c r="G867" s="863"/>
      <c r="H867" s="863"/>
      <c r="I867" s="863"/>
      <c r="J867" s="810"/>
      <c r="K867" s="832"/>
      <c r="L867" s="245"/>
      <c r="M867" s="810"/>
      <c r="N867" s="810"/>
      <c r="O867" s="207"/>
      <c r="P867" s="239"/>
      <c r="Q867" s="829"/>
      <c r="R867" s="1139"/>
    </row>
    <row r="868" spans="2:18" s="332" customFormat="1" hidden="1" x14ac:dyDescent="0.2">
      <c r="B868" s="1027"/>
      <c r="C868" s="911"/>
      <c r="D868" s="835"/>
      <c r="E868" s="859"/>
      <c r="F868" s="863"/>
      <c r="G868" s="863"/>
      <c r="H868" s="863"/>
      <c r="I868" s="863"/>
      <c r="J868" s="810"/>
      <c r="K868" s="832"/>
      <c r="L868" s="245"/>
      <c r="M868" s="810"/>
      <c r="N868" s="810"/>
      <c r="O868" s="207"/>
      <c r="P868" s="239"/>
      <c r="Q868" s="829"/>
      <c r="R868" s="1139"/>
    </row>
    <row r="869" spans="2:18" s="332" customFormat="1" hidden="1" x14ac:dyDescent="0.2">
      <c r="B869" s="1027"/>
      <c r="C869" s="911"/>
      <c r="D869" s="835"/>
      <c r="E869" s="859" t="s">
        <v>29100</v>
      </c>
      <c r="F869" s="863">
        <v>2.2000000000000002</v>
      </c>
      <c r="G869" s="863"/>
      <c r="H869" s="863">
        <v>1.9</v>
      </c>
      <c r="I869" s="863"/>
      <c r="J869" s="810">
        <f t="shared" ref="J869" si="35">F869*H869</f>
        <v>4.18</v>
      </c>
      <c r="K869" s="832" t="s">
        <v>28267</v>
      </c>
      <c r="L869" s="245"/>
      <c r="M869" s="810"/>
      <c r="N869" s="810"/>
      <c r="O869" s="207"/>
      <c r="P869" s="239"/>
      <c r="Q869" s="829"/>
      <c r="R869" s="1139"/>
    </row>
    <row r="870" spans="2:18" s="332" customFormat="1" hidden="1" x14ac:dyDescent="0.2">
      <c r="B870" s="1027"/>
      <c r="C870" s="911"/>
      <c r="D870" s="835"/>
      <c r="E870" s="859"/>
      <c r="F870" s="863"/>
      <c r="G870" s="863"/>
      <c r="H870" s="863"/>
      <c r="I870" s="863"/>
      <c r="J870" s="810"/>
      <c r="K870" s="832"/>
      <c r="L870" s="245"/>
      <c r="M870" s="810"/>
      <c r="N870" s="810"/>
      <c r="O870" s="207"/>
      <c r="P870" s="239"/>
      <c r="Q870" s="829"/>
      <c r="R870" s="1139"/>
    </row>
    <row r="871" spans="2:18" s="332" customFormat="1" hidden="1" x14ac:dyDescent="0.2">
      <c r="B871" s="1027"/>
      <c r="C871" s="911"/>
      <c r="D871" s="835"/>
      <c r="E871" s="859"/>
      <c r="F871" s="863"/>
      <c r="G871" s="863"/>
      <c r="H871" s="863"/>
      <c r="I871" s="863"/>
      <c r="J871" s="810">
        <f>SUM(J849:J869)</f>
        <v>152.53</v>
      </c>
      <c r="K871" s="832" t="s">
        <v>28267</v>
      </c>
      <c r="L871" s="245"/>
      <c r="M871" s="810"/>
      <c r="N871" s="810"/>
      <c r="O871" s="207"/>
      <c r="P871" s="239"/>
      <c r="Q871" s="829"/>
      <c r="R871" s="1139"/>
    </row>
    <row r="872" spans="2:18" s="332" customFormat="1" hidden="1" x14ac:dyDescent="0.2">
      <c r="B872" s="1027"/>
      <c r="C872" s="911"/>
      <c r="D872" s="835"/>
      <c r="E872" s="926"/>
      <c r="F872" s="926"/>
      <c r="G872" s="926"/>
      <c r="H872" s="926"/>
      <c r="I872" s="926"/>
      <c r="J872" s="325"/>
      <c r="K872" s="1194"/>
      <c r="L872" s="243"/>
      <c r="M872" s="238"/>
      <c r="N872" s="808"/>
      <c r="O872" s="239"/>
      <c r="P872" s="239"/>
      <c r="Q872" s="829"/>
      <c r="R872" s="1139"/>
    </row>
    <row r="873" spans="2:18" s="332" customFormat="1" hidden="1" x14ac:dyDescent="0.2">
      <c r="B873" s="1027"/>
      <c r="C873" s="911"/>
      <c r="D873" s="835"/>
      <c r="E873" s="926"/>
      <c r="F873" s="926"/>
      <c r="G873" s="926"/>
      <c r="H873" s="926"/>
      <c r="I873" s="926"/>
      <c r="J873" s="325"/>
      <c r="K873" s="1194"/>
      <c r="L873" s="243"/>
      <c r="M873" s="239"/>
      <c r="N873" s="808"/>
      <c r="O873" s="239"/>
      <c r="P873" s="239"/>
      <c r="Q873" s="829"/>
      <c r="R873" s="1139"/>
    </row>
    <row r="874" spans="2:18" s="332" customFormat="1" hidden="1" x14ac:dyDescent="0.2">
      <c r="B874" s="1027"/>
      <c r="C874" s="911"/>
      <c r="D874" s="835"/>
      <c r="E874" s="926"/>
      <c r="F874" s="926"/>
      <c r="G874" s="926"/>
      <c r="H874" s="926"/>
      <c r="I874" s="926"/>
      <c r="J874" s="325"/>
      <c r="K874" s="1194"/>
      <c r="L874" s="243"/>
      <c r="M874" s="238"/>
      <c r="N874" s="808"/>
      <c r="O874" s="239"/>
      <c r="P874" s="239"/>
      <c r="Q874" s="829"/>
      <c r="R874" s="1139"/>
    </row>
    <row r="875" spans="2:18" s="332" customFormat="1" hidden="1" x14ac:dyDescent="0.2">
      <c r="B875" s="1027"/>
      <c r="C875" s="911"/>
      <c r="D875" s="835"/>
      <c r="E875" s="926"/>
      <c r="F875" s="926"/>
      <c r="G875" s="926"/>
      <c r="H875" s="926"/>
      <c r="I875" s="926"/>
      <c r="J875" s="325"/>
      <c r="K875" s="1194"/>
      <c r="L875" s="243"/>
      <c r="M875" s="238"/>
      <c r="N875" s="808"/>
      <c r="O875" s="239"/>
      <c r="P875" s="239"/>
      <c r="Q875" s="829"/>
      <c r="R875" s="1139"/>
    </row>
    <row r="876" spans="2:18" s="332" customFormat="1" ht="20.100000000000001" customHeight="1" x14ac:dyDescent="0.2">
      <c r="B876" s="1029" t="s">
        <v>28885</v>
      </c>
      <c r="C876" s="30" t="s">
        <v>1930</v>
      </c>
      <c r="D876" s="30" t="s">
        <v>26</v>
      </c>
      <c r="E876" s="364" t="str">
        <f>VLOOKUP(C876,desonerado_186!A:F,2,1)</f>
        <v>Chapisco</v>
      </c>
      <c r="F876" s="365"/>
      <c r="G876" s="365"/>
      <c r="H876" s="365"/>
      <c r="I876" s="365"/>
      <c r="J876" s="994"/>
      <c r="K876" s="1181" t="str">
        <f>VLOOKUP(C876,desonerado_186!A:F,3,1)</f>
        <v>M2</v>
      </c>
      <c r="L876" s="368">
        <f>J909</f>
        <v>146.1</v>
      </c>
      <c r="M876" s="368">
        <v>6.48</v>
      </c>
      <c r="N876" s="891">
        <f>VLOOKUP(C876,desonerado_186!A:F,5,1)</f>
        <v>3.95</v>
      </c>
      <c r="O876" s="1680">
        <f>M876+N876</f>
        <v>10.43</v>
      </c>
      <c r="P876" s="1680"/>
      <c r="Q876" s="891">
        <f>O876*1.2</f>
        <v>12.52</v>
      </c>
      <c r="R876" s="1141">
        <f>Q876*L876</f>
        <v>1829.17</v>
      </c>
    </row>
    <row r="877" spans="2:18" s="332" customFormat="1" hidden="1" x14ac:dyDescent="0.2">
      <c r="B877" s="1026"/>
      <c r="C877" s="222"/>
      <c r="D877" s="223"/>
      <c r="E877" s="920"/>
      <c r="F877" s="920"/>
      <c r="G877" s="920"/>
      <c r="H877" s="920"/>
      <c r="I877" s="920"/>
      <c r="J877" s="921"/>
      <c r="K877" s="1232"/>
      <c r="L877" s="922"/>
      <c r="M877" s="236"/>
      <c r="N877" s="1105"/>
      <c r="O877" s="237"/>
      <c r="P877" s="237"/>
      <c r="Q877" s="1082"/>
      <c r="R877" s="1138"/>
    </row>
    <row r="878" spans="2:18" s="332" customFormat="1" hidden="1" x14ac:dyDescent="0.2">
      <c r="B878" s="1027"/>
      <c r="C878" s="911"/>
      <c r="D878" s="835"/>
      <c r="E878" s="393"/>
      <c r="F878" s="393"/>
      <c r="G878" s="393"/>
      <c r="H878" s="393"/>
      <c r="I878" s="393"/>
      <c r="J878" s="991"/>
      <c r="K878" s="1179"/>
      <c r="L878" s="243"/>
      <c r="M878" s="327"/>
      <c r="N878" s="808"/>
      <c r="O878" s="239"/>
      <c r="P878" s="239"/>
      <c r="Q878" s="829"/>
      <c r="R878" s="1139"/>
    </row>
    <row r="879" spans="2:18" s="332" customFormat="1" ht="25.5" hidden="1" x14ac:dyDescent="0.2">
      <c r="B879" s="1027"/>
      <c r="C879" s="911"/>
      <c r="D879" s="835"/>
      <c r="E879" s="859"/>
      <c r="F879" s="859" t="s">
        <v>29097</v>
      </c>
      <c r="G879" s="859"/>
      <c r="H879" s="913" t="s">
        <v>28274</v>
      </c>
      <c r="I879" s="859"/>
      <c r="J879" s="239" t="s">
        <v>28322</v>
      </c>
      <c r="K879" s="1194"/>
      <c r="L879" s="243"/>
      <c r="M879" s="327"/>
      <c r="N879" s="808"/>
      <c r="O879" s="239"/>
      <c r="P879" s="239"/>
      <c r="Q879" s="829"/>
      <c r="R879" s="1139"/>
    </row>
    <row r="880" spans="2:18" s="332" customFormat="1" hidden="1" x14ac:dyDescent="0.2">
      <c r="B880" s="1027"/>
      <c r="C880" s="911"/>
      <c r="D880" s="835"/>
      <c r="E880" s="859"/>
      <c r="F880" s="863"/>
      <c r="G880" s="863"/>
      <c r="H880" s="863"/>
      <c r="I880" s="863"/>
      <c r="J880" s="810"/>
      <c r="K880" s="832"/>
      <c r="L880" s="243"/>
      <c r="M880" s="327"/>
      <c r="N880" s="808"/>
      <c r="O880" s="239"/>
      <c r="P880" s="239"/>
      <c r="Q880" s="829"/>
      <c r="R880" s="1139"/>
    </row>
    <row r="881" spans="2:18" s="332" customFormat="1" hidden="1" x14ac:dyDescent="0.2">
      <c r="B881" s="1027"/>
      <c r="C881" s="911"/>
      <c r="D881" s="835"/>
      <c r="E881" s="859"/>
      <c r="F881" s="863"/>
      <c r="G881" s="863"/>
      <c r="H881" s="863"/>
      <c r="I881" s="863"/>
      <c r="J881" s="810"/>
      <c r="K881" s="832"/>
      <c r="L881" s="243"/>
      <c r="M881" s="327"/>
      <c r="N881" s="808"/>
      <c r="O881" s="239"/>
      <c r="P881" s="239"/>
      <c r="Q881" s="829"/>
      <c r="R881" s="1139"/>
    </row>
    <row r="882" spans="2:18" s="332" customFormat="1" hidden="1" x14ac:dyDescent="0.2">
      <c r="B882" s="1027"/>
      <c r="C882" s="911"/>
      <c r="D882" s="835"/>
      <c r="E882" s="859" t="s">
        <v>29098</v>
      </c>
      <c r="F882" s="863">
        <v>3.8</v>
      </c>
      <c r="G882" s="863"/>
      <c r="H882" s="863">
        <v>3</v>
      </c>
      <c r="I882" s="863"/>
      <c r="J882" s="810">
        <f>F882*H882</f>
        <v>11.4</v>
      </c>
      <c r="K882" s="832" t="s">
        <v>28267</v>
      </c>
      <c r="L882" s="243"/>
      <c r="M882" s="327"/>
      <c r="N882" s="808"/>
      <c r="O882" s="239"/>
      <c r="P882" s="239"/>
      <c r="Q882" s="829"/>
      <c r="R882" s="1139"/>
    </row>
    <row r="883" spans="2:18" s="332" customFormat="1" hidden="1" x14ac:dyDescent="0.2">
      <c r="B883" s="1027"/>
      <c r="C883" s="911"/>
      <c r="D883" s="835"/>
      <c r="E883" s="859"/>
      <c r="F883" s="863">
        <v>1.1000000000000001</v>
      </c>
      <c r="G883" s="863"/>
      <c r="H883" s="863">
        <v>3</v>
      </c>
      <c r="I883" s="863"/>
      <c r="J883" s="810">
        <f t="shared" ref="J883:J885" si="36">F883*H883</f>
        <v>3.3</v>
      </c>
      <c r="K883" s="832" t="s">
        <v>28267</v>
      </c>
      <c r="L883" s="243"/>
      <c r="M883" s="327"/>
      <c r="N883" s="808"/>
      <c r="O883" s="239"/>
      <c r="P883" s="239"/>
      <c r="Q883" s="829"/>
      <c r="R883" s="1139"/>
    </row>
    <row r="884" spans="2:18" s="332" customFormat="1" hidden="1" x14ac:dyDescent="0.2">
      <c r="B884" s="1027"/>
      <c r="C884" s="911"/>
      <c r="D884" s="835"/>
      <c r="E884" s="859"/>
      <c r="F884" s="863">
        <v>3.2</v>
      </c>
      <c r="G884" s="863"/>
      <c r="H884" s="863">
        <v>3</v>
      </c>
      <c r="I884" s="863"/>
      <c r="J884" s="810">
        <f t="shared" si="36"/>
        <v>9.6</v>
      </c>
      <c r="K884" s="832" t="s">
        <v>28267</v>
      </c>
      <c r="L884" s="243"/>
      <c r="M884" s="327"/>
      <c r="N884" s="808"/>
      <c r="O884" s="239"/>
      <c r="P884" s="239"/>
      <c r="Q884" s="829"/>
      <c r="R884" s="1139"/>
    </row>
    <row r="885" spans="2:18" s="332" customFormat="1" hidden="1" x14ac:dyDescent="0.2">
      <c r="B885" s="1027"/>
      <c r="C885" s="911"/>
      <c r="D885" s="835"/>
      <c r="E885" s="859"/>
      <c r="F885" s="863">
        <v>2</v>
      </c>
      <c r="G885" s="863"/>
      <c r="H885" s="863">
        <v>3</v>
      </c>
      <c r="I885" s="863"/>
      <c r="J885" s="810">
        <f t="shared" si="36"/>
        <v>6</v>
      </c>
      <c r="K885" s="832" t="s">
        <v>28267</v>
      </c>
      <c r="L885" s="243"/>
      <c r="M885" s="327"/>
      <c r="N885" s="808"/>
      <c r="O885" s="239"/>
      <c r="P885" s="239"/>
      <c r="Q885" s="829"/>
      <c r="R885" s="1139"/>
    </row>
    <row r="886" spans="2:18" s="332" customFormat="1" hidden="1" x14ac:dyDescent="0.2">
      <c r="B886" s="1027"/>
      <c r="C886" s="911"/>
      <c r="D886" s="835"/>
      <c r="E886" s="859"/>
      <c r="F886" s="863"/>
      <c r="G886" s="863"/>
      <c r="H886" s="863"/>
      <c r="I886" s="863"/>
      <c r="J886" s="810"/>
      <c r="K886" s="832"/>
      <c r="L886" s="243"/>
      <c r="M886" s="327"/>
      <c r="N886" s="808"/>
      <c r="O886" s="239"/>
      <c r="P886" s="239"/>
      <c r="Q886" s="829"/>
      <c r="R886" s="1139"/>
    </row>
    <row r="887" spans="2:18" s="332" customFormat="1" hidden="1" x14ac:dyDescent="0.2">
      <c r="B887" s="1027"/>
      <c r="C887" s="911"/>
      <c r="D887" s="835"/>
      <c r="E887" s="859"/>
      <c r="F887" s="863"/>
      <c r="G887" s="863"/>
      <c r="H887" s="863"/>
      <c r="I887" s="863"/>
      <c r="J887" s="810"/>
      <c r="K887" s="832"/>
      <c r="L887" s="243"/>
      <c r="M887" s="327"/>
      <c r="N887" s="808"/>
      <c r="O887" s="239"/>
      <c r="P887" s="239"/>
      <c r="Q887" s="829"/>
      <c r="R887" s="1139"/>
    </row>
    <row r="888" spans="2:18" s="332" customFormat="1" hidden="1" x14ac:dyDescent="0.2">
      <c r="B888" s="1027"/>
      <c r="C888" s="911"/>
      <c r="D888" s="835"/>
      <c r="E888" s="859" t="s">
        <v>29094</v>
      </c>
      <c r="F888" s="863">
        <v>8.6999999999999993</v>
      </c>
      <c r="G888" s="863"/>
      <c r="H888" s="863">
        <v>3</v>
      </c>
      <c r="I888" s="863"/>
      <c r="J888" s="810">
        <f t="shared" ref="J888" si="37">F888*H888</f>
        <v>26.1</v>
      </c>
      <c r="K888" s="832" t="s">
        <v>28267</v>
      </c>
      <c r="L888" s="243"/>
      <c r="M888" s="327"/>
      <c r="N888" s="808"/>
      <c r="O888" s="239"/>
      <c r="P888" s="239"/>
      <c r="Q888" s="829"/>
      <c r="R888" s="1139"/>
    </row>
    <row r="889" spans="2:18" s="332" customFormat="1" hidden="1" x14ac:dyDescent="0.2">
      <c r="B889" s="1027"/>
      <c r="C889" s="911"/>
      <c r="D889" s="835"/>
      <c r="E889" s="859"/>
      <c r="F889" s="863"/>
      <c r="G889" s="863"/>
      <c r="H889" s="863"/>
      <c r="I889" s="863"/>
      <c r="J889" s="810"/>
      <c r="K889" s="832"/>
      <c r="L889" s="245"/>
      <c r="M889" s="245"/>
      <c r="N889" s="808"/>
      <c r="O889" s="239"/>
      <c r="P889" s="239"/>
      <c r="Q889" s="829"/>
      <c r="R889" s="1139"/>
    </row>
    <row r="890" spans="2:18" s="332" customFormat="1" hidden="1" x14ac:dyDescent="0.2">
      <c r="B890" s="1027"/>
      <c r="C890" s="911"/>
      <c r="D890" s="835"/>
      <c r="E890" s="859" t="s">
        <v>29095</v>
      </c>
      <c r="F890" s="863">
        <v>3.55</v>
      </c>
      <c r="G890" s="863"/>
      <c r="H890" s="863">
        <v>3</v>
      </c>
      <c r="I890" s="863"/>
      <c r="J890" s="810">
        <f t="shared" ref="J890:J893" si="38">F890*H890</f>
        <v>10.65</v>
      </c>
      <c r="K890" s="832" t="s">
        <v>28267</v>
      </c>
      <c r="L890" s="245"/>
      <c r="M890" s="245"/>
      <c r="N890" s="808"/>
      <c r="O890" s="239"/>
      <c r="P890" s="239"/>
      <c r="Q890" s="829"/>
      <c r="R890" s="1139"/>
    </row>
    <row r="891" spans="2:18" s="332" customFormat="1" hidden="1" x14ac:dyDescent="0.2">
      <c r="B891" s="1027"/>
      <c r="C891" s="911"/>
      <c r="D891" s="835"/>
      <c r="E891" s="859"/>
      <c r="F891" s="863">
        <v>0.9</v>
      </c>
      <c r="G891" s="863"/>
      <c r="H891" s="863">
        <v>3</v>
      </c>
      <c r="I891" s="863"/>
      <c r="J891" s="810">
        <f t="shared" si="38"/>
        <v>2.7</v>
      </c>
      <c r="K891" s="832" t="s">
        <v>28267</v>
      </c>
      <c r="L891" s="245"/>
      <c r="M891" s="245"/>
      <c r="N891" s="808"/>
      <c r="O891" s="239"/>
      <c r="P891" s="239"/>
      <c r="Q891" s="829"/>
      <c r="R891" s="1139"/>
    </row>
    <row r="892" spans="2:18" s="332" customFormat="1" hidden="1" x14ac:dyDescent="0.2">
      <c r="B892" s="1027"/>
      <c r="C892" s="911"/>
      <c r="D892" s="835"/>
      <c r="E892" s="859"/>
      <c r="F892" s="863">
        <v>1.95</v>
      </c>
      <c r="G892" s="863"/>
      <c r="H892" s="863">
        <v>3</v>
      </c>
      <c r="I892" s="863"/>
      <c r="J892" s="810">
        <f t="shared" si="38"/>
        <v>5.85</v>
      </c>
      <c r="K892" s="832" t="s">
        <v>28267</v>
      </c>
      <c r="L892" s="245"/>
      <c r="M892" s="245"/>
      <c r="N892" s="808"/>
      <c r="O892" s="239"/>
      <c r="P892" s="239"/>
      <c r="Q892" s="829"/>
      <c r="R892" s="1139"/>
    </row>
    <row r="893" spans="2:18" s="332" customFormat="1" hidden="1" x14ac:dyDescent="0.2">
      <c r="B893" s="1027"/>
      <c r="C893" s="911"/>
      <c r="D893" s="835"/>
      <c r="E893" s="859"/>
      <c r="F893" s="863">
        <v>5.6</v>
      </c>
      <c r="G893" s="863"/>
      <c r="H893" s="863">
        <v>3</v>
      </c>
      <c r="I893" s="863"/>
      <c r="J893" s="810">
        <f t="shared" si="38"/>
        <v>16.8</v>
      </c>
      <c r="K893" s="832" t="s">
        <v>28267</v>
      </c>
      <c r="L893" s="245"/>
      <c r="M893" s="245"/>
      <c r="N893" s="808"/>
      <c r="O893" s="239"/>
      <c r="P893" s="239"/>
      <c r="Q893" s="829"/>
      <c r="R893" s="1139"/>
    </row>
    <row r="894" spans="2:18" s="332" customFormat="1" hidden="1" x14ac:dyDescent="0.2">
      <c r="B894" s="1027"/>
      <c r="C894" s="911"/>
      <c r="D894" s="835"/>
      <c r="E894" s="859"/>
      <c r="F894" s="863"/>
      <c r="G894" s="863"/>
      <c r="H894" s="863"/>
      <c r="I894" s="863"/>
      <c r="J894" s="810"/>
      <c r="K894" s="832"/>
      <c r="L894" s="245"/>
      <c r="M894" s="245"/>
      <c r="N894" s="808"/>
      <c r="O894" s="239"/>
      <c r="P894" s="239"/>
      <c r="Q894" s="829"/>
      <c r="R894" s="1139"/>
    </row>
    <row r="895" spans="2:18" s="332" customFormat="1" hidden="1" x14ac:dyDescent="0.2">
      <c r="B895" s="1027"/>
      <c r="C895" s="911"/>
      <c r="D895" s="835"/>
      <c r="E895" s="859"/>
      <c r="F895" s="863"/>
      <c r="G895" s="863"/>
      <c r="H895" s="863"/>
      <c r="I895" s="863"/>
      <c r="J895" s="810"/>
      <c r="K895" s="832"/>
      <c r="L895" s="245"/>
      <c r="M895" s="245"/>
      <c r="N895" s="808"/>
      <c r="O895" s="239"/>
      <c r="P895" s="239"/>
      <c r="Q895" s="829"/>
      <c r="R895" s="1139"/>
    </row>
    <row r="896" spans="2:18" s="332" customFormat="1" hidden="1" x14ac:dyDescent="0.2">
      <c r="B896" s="1027"/>
      <c r="C896" s="911"/>
      <c r="D896" s="835"/>
      <c r="E896" s="859" t="s">
        <v>29096</v>
      </c>
      <c r="F896" s="863">
        <v>2.2000000000000002</v>
      </c>
      <c r="G896" s="863"/>
      <c r="H896" s="863">
        <v>3</v>
      </c>
      <c r="I896" s="863"/>
      <c r="J896" s="810">
        <f t="shared" ref="J896:J899" si="39">F896*H896</f>
        <v>6.6</v>
      </c>
      <c r="K896" s="832" t="s">
        <v>28267</v>
      </c>
      <c r="L896" s="245"/>
      <c r="M896" s="245"/>
      <c r="N896" s="808"/>
      <c r="O896" s="239"/>
      <c r="P896" s="239"/>
      <c r="Q896" s="829"/>
      <c r="R896" s="1139"/>
    </row>
    <row r="897" spans="2:18" s="332" customFormat="1" hidden="1" x14ac:dyDescent="0.2">
      <c r="B897" s="1027"/>
      <c r="C897" s="911"/>
      <c r="D897" s="835"/>
      <c r="E897" s="859"/>
      <c r="F897" s="863">
        <v>2.1</v>
      </c>
      <c r="G897" s="863"/>
      <c r="H897" s="863">
        <v>3</v>
      </c>
      <c r="I897" s="863"/>
      <c r="J897" s="810">
        <f t="shared" si="39"/>
        <v>6.3</v>
      </c>
      <c r="K897" s="832" t="s">
        <v>28267</v>
      </c>
      <c r="L897" s="245"/>
      <c r="M897" s="245"/>
      <c r="N897" s="808"/>
      <c r="O897" s="239"/>
      <c r="P897" s="239"/>
      <c r="Q897" s="829"/>
      <c r="R897" s="1139"/>
    </row>
    <row r="898" spans="2:18" s="332" customFormat="1" hidden="1" x14ac:dyDescent="0.2">
      <c r="B898" s="1027"/>
      <c r="C898" s="911"/>
      <c r="D898" s="835"/>
      <c r="E898" s="859"/>
      <c r="F898" s="863">
        <v>2.2000000000000002</v>
      </c>
      <c r="G898" s="863"/>
      <c r="H898" s="863">
        <v>3</v>
      </c>
      <c r="I898" s="863"/>
      <c r="J898" s="810">
        <f t="shared" si="39"/>
        <v>6.6</v>
      </c>
      <c r="K898" s="832" t="s">
        <v>28267</v>
      </c>
      <c r="L898" s="245"/>
      <c r="M898" s="245"/>
      <c r="N898" s="808"/>
      <c r="O898" s="239"/>
      <c r="P898" s="239"/>
      <c r="Q898" s="829"/>
      <c r="R898" s="1139"/>
    </row>
    <row r="899" spans="2:18" s="332" customFormat="1" hidden="1" x14ac:dyDescent="0.2">
      <c r="B899" s="1027"/>
      <c r="C899" s="911"/>
      <c r="D899" s="835"/>
      <c r="E899" s="859"/>
      <c r="F899" s="863">
        <v>2.1</v>
      </c>
      <c r="G899" s="863"/>
      <c r="H899" s="863">
        <v>3</v>
      </c>
      <c r="I899" s="863"/>
      <c r="J899" s="810">
        <f t="shared" si="39"/>
        <v>6.3</v>
      </c>
      <c r="K899" s="832" t="s">
        <v>28267</v>
      </c>
      <c r="L899" s="245"/>
      <c r="M899" s="245"/>
      <c r="N899" s="808"/>
      <c r="O899" s="239"/>
      <c r="P899" s="239"/>
      <c r="Q899" s="829"/>
      <c r="R899" s="1139"/>
    </row>
    <row r="900" spans="2:18" s="332" customFormat="1" hidden="1" x14ac:dyDescent="0.2">
      <c r="B900" s="1027"/>
      <c r="C900" s="911"/>
      <c r="D900" s="835"/>
      <c r="E900" s="859"/>
      <c r="F900" s="863"/>
      <c r="G900" s="863"/>
      <c r="H900" s="863"/>
      <c r="I900" s="863"/>
      <c r="J900" s="810"/>
      <c r="K900" s="832"/>
      <c r="L900" s="245"/>
      <c r="M900" s="245"/>
      <c r="N900" s="808"/>
      <c r="O900" s="239"/>
      <c r="P900" s="239"/>
      <c r="Q900" s="829"/>
      <c r="R900" s="1139"/>
    </row>
    <row r="901" spans="2:18" s="332" customFormat="1" hidden="1" x14ac:dyDescent="0.2">
      <c r="B901" s="1027"/>
      <c r="C901" s="911"/>
      <c r="D901" s="835"/>
      <c r="E901" s="859" t="s">
        <v>29101</v>
      </c>
      <c r="F901" s="863">
        <v>3.55</v>
      </c>
      <c r="G901" s="863"/>
      <c r="H901" s="863">
        <v>1</v>
      </c>
      <c r="I901" s="863"/>
      <c r="J901" s="810">
        <f t="shared" ref="J901:J905" si="40">F901*H901</f>
        <v>3.55</v>
      </c>
      <c r="K901" s="832" t="s">
        <v>28267</v>
      </c>
      <c r="L901" s="245"/>
      <c r="M901" s="245"/>
      <c r="N901" s="808"/>
      <c r="O901" s="239"/>
      <c r="P901" s="239"/>
      <c r="Q901" s="829"/>
      <c r="R901" s="1139"/>
    </row>
    <row r="902" spans="2:18" s="332" customFormat="1" hidden="1" x14ac:dyDescent="0.2">
      <c r="B902" s="1027"/>
      <c r="C902" s="911"/>
      <c r="D902" s="835"/>
      <c r="E902" s="859"/>
      <c r="F902" s="863">
        <v>0.9</v>
      </c>
      <c r="G902" s="863"/>
      <c r="H902" s="863">
        <v>1</v>
      </c>
      <c r="I902" s="863"/>
      <c r="J902" s="810">
        <f t="shared" si="40"/>
        <v>0.9</v>
      </c>
      <c r="K902" s="832" t="s">
        <v>28267</v>
      </c>
      <c r="L902" s="245"/>
      <c r="M902" s="245"/>
      <c r="N902" s="808"/>
      <c r="O902" s="239"/>
      <c r="P902" s="239"/>
      <c r="Q902" s="829"/>
      <c r="R902" s="1139"/>
    </row>
    <row r="903" spans="2:18" s="332" customFormat="1" hidden="1" x14ac:dyDescent="0.2">
      <c r="B903" s="1027"/>
      <c r="C903" s="911"/>
      <c r="D903" s="835"/>
      <c r="E903" s="859"/>
      <c r="F903" s="863">
        <v>4.05</v>
      </c>
      <c r="G903" s="863"/>
      <c r="H903" s="863">
        <v>1</v>
      </c>
      <c r="I903" s="863"/>
      <c r="J903" s="810">
        <f t="shared" si="40"/>
        <v>4.05</v>
      </c>
      <c r="K903" s="832" t="s">
        <v>28267</v>
      </c>
      <c r="L903" s="245"/>
      <c r="M903" s="245"/>
      <c r="N903" s="808"/>
      <c r="O903" s="239"/>
      <c r="P903" s="239"/>
      <c r="Q903" s="829"/>
      <c r="R903" s="1139"/>
    </row>
    <row r="904" spans="2:18" s="332" customFormat="1" hidden="1" x14ac:dyDescent="0.2">
      <c r="B904" s="1027"/>
      <c r="C904" s="911"/>
      <c r="D904" s="835"/>
      <c r="E904" s="859"/>
      <c r="F904" s="863">
        <v>7.9</v>
      </c>
      <c r="G904" s="863"/>
      <c r="H904" s="863">
        <v>1</v>
      </c>
      <c r="I904" s="863"/>
      <c r="J904" s="810">
        <f t="shared" si="40"/>
        <v>7.9</v>
      </c>
      <c r="K904" s="832" t="s">
        <v>28267</v>
      </c>
      <c r="L904" s="245"/>
      <c r="M904" s="245"/>
      <c r="N904" s="808"/>
      <c r="O904" s="239"/>
      <c r="P904" s="239"/>
      <c r="Q904" s="829"/>
      <c r="R904" s="1139"/>
    </row>
    <row r="905" spans="2:18" s="332" customFormat="1" hidden="1" x14ac:dyDescent="0.2">
      <c r="B905" s="1027"/>
      <c r="C905" s="911"/>
      <c r="D905" s="835"/>
      <c r="E905" s="859"/>
      <c r="F905" s="863">
        <v>4</v>
      </c>
      <c r="G905" s="863"/>
      <c r="H905" s="863">
        <v>1</v>
      </c>
      <c r="I905" s="863"/>
      <c r="J905" s="810">
        <f t="shared" si="40"/>
        <v>4</v>
      </c>
      <c r="K905" s="832" t="s">
        <v>28267</v>
      </c>
      <c r="L905" s="245"/>
      <c r="M905" s="245"/>
      <c r="N905" s="808"/>
      <c r="O905" s="239"/>
      <c r="P905" s="239"/>
      <c r="Q905" s="829"/>
      <c r="R905" s="1139"/>
    </row>
    <row r="906" spans="2:18" s="332" customFormat="1" hidden="1" x14ac:dyDescent="0.2">
      <c r="B906" s="1027"/>
      <c r="C906" s="911"/>
      <c r="D906" s="835"/>
      <c r="E906" s="859"/>
      <c r="F906" s="863"/>
      <c r="G906" s="863"/>
      <c r="H906" s="863"/>
      <c r="I906" s="863"/>
      <c r="J906" s="810">
        <f>F907*H907</f>
        <v>7.5</v>
      </c>
      <c r="K906" s="832"/>
      <c r="L906" s="245"/>
      <c r="M906" s="245"/>
      <c r="N906" s="808"/>
      <c r="O906" s="239"/>
      <c r="P906" s="239"/>
      <c r="Q906" s="829"/>
      <c r="R906" s="1139"/>
    </row>
    <row r="907" spans="2:18" s="332" customFormat="1" hidden="1" x14ac:dyDescent="0.2">
      <c r="B907" s="1027"/>
      <c r="C907" s="911"/>
      <c r="D907" s="835"/>
      <c r="E907" s="859" t="s">
        <v>29119</v>
      </c>
      <c r="F907" s="863">
        <v>10</v>
      </c>
      <c r="G907" s="863"/>
      <c r="H907" s="863">
        <v>0.75</v>
      </c>
      <c r="I907" s="863"/>
      <c r="J907" s="810"/>
      <c r="K907" s="832"/>
      <c r="L907" s="245"/>
      <c r="M907" s="245"/>
      <c r="N907" s="808"/>
      <c r="O907" s="239"/>
      <c r="P907" s="239"/>
      <c r="Q907" s="829"/>
      <c r="R907" s="1139"/>
    </row>
    <row r="908" spans="2:18" s="332" customFormat="1" hidden="1" x14ac:dyDescent="0.2">
      <c r="B908" s="1027"/>
      <c r="C908" s="911"/>
      <c r="D908" s="835"/>
      <c r="E908" s="859"/>
      <c r="F908" s="863"/>
      <c r="G908" s="863"/>
      <c r="H908" s="863"/>
      <c r="I908" s="863"/>
      <c r="J908" s="810"/>
      <c r="K908" s="832"/>
      <c r="L908" s="243"/>
      <c r="M908" s="238"/>
      <c r="N908" s="808"/>
      <c r="O908" s="239"/>
      <c r="P908" s="239"/>
      <c r="Q908" s="829"/>
      <c r="R908" s="1139"/>
    </row>
    <row r="909" spans="2:18" s="332" customFormat="1" hidden="1" x14ac:dyDescent="0.2">
      <c r="B909" s="1027"/>
      <c r="C909" s="911"/>
      <c r="D909" s="835"/>
      <c r="E909" s="859"/>
      <c r="F909" s="863"/>
      <c r="G909" s="863"/>
      <c r="H909" s="863"/>
      <c r="I909" s="863"/>
      <c r="J909" s="810">
        <f>SUM(J882:J907)</f>
        <v>146.1</v>
      </c>
      <c r="K909" s="832" t="s">
        <v>28267</v>
      </c>
      <c r="L909" s="243"/>
      <c r="M909" s="239"/>
      <c r="N909" s="808"/>
      <c r="O909" s="239"/>
      <c r="P909" s="239"/>
      <c r="Q909" s="829"/>
      <c r="R909" s="1139"/>
    </row>
    <row r="910" spans="2:18" s="332" customFormat="1" hidden="1" x14ac:dyDescent="0.2">
      <c r="B910" s="1027"/>
      <c r="C910" s="911"/>
      <c r="D910" s="835"/>
      <c r="E910" s="926"/>
      <c r="F910" s="926"/>
      <c r="G910" s="926"/>
      <c r="H910" s="926"/>
      <c r="I910" s="926"/>
      <c r="J910" s="325"/>
      <c r="K910" s="1194"/>
      <c r="L910" s="243"/>
      <c r="M910" s="238"/>
      <c r="N910" s="808"/>
      <c r="O910" s="239"/>
      <c r="P910" s="239"/>
      <c r="Q910" s="829"/>
      <c r="R910" s="1139"/>
    </row>
    <row r="911" spans="2:18" s="332" customFormat="1" hidden="1" x14ac:dyDescent="0.2">
      <c r="B911" s="1027"/>
      <c r="C911" s="911"/>
      <c r="D911" s="835"/>
      <c r="E911" s="926"/>
      <c r="F911" s="926"/>
      <c r="G911" s="926"/>
      <c r="H911" s="926"/>
      <c r="I911" s="926"/>
      <c r="J911" s="325"/>
      <c r="K911" s="1194"/>
      <c r="L911" s="243"/>
      <c r="M911" s="238"/>
      <c r="N911" s="808"/>
      <c r="O911" s="239"/>
      <c r="P911" s="239"/>
      <c r="Q911" s="829"/>
      <c r="R911" s="1139"/>
    </row>
    <row r="912" spans="2:18" s="332" customFormat="1" hidden="1" x14ac:dyDescent="0.2">
      <c r="B912" s="1027"/>
      <c r="C912" s="911"/>
      <c r="D912" s="835"/>
      <c r="E912" s="926"/>
      <c r="F912" s="926"/>
      <c r="G912" s="926"/>
      <c r="H912" s="926"/>
      <c r="I912" s="926"/>
      <c r="J912" s="325"/>
      <c r="K912" s="1194"/>
      <c r="L912" s="243"/>
      <c r="M912" s="238"/>
      <c r="N912" s="808"/>
      <c r="O912" s="239"/>
      <c r="P912" s="239"/>
      <c r="Q912" s="829"/>
      <c r="R912" s="1139"/>
    </row>
    <row r="913" spans="2:18" s="332" customFormat="1" ht="20.100000000000001" customHeight="1" x14ac:dyDescent="0.2">
      <c r="B913" s="1029" t="s">
        <v>28886</v>
      </c>
      <c r="C913" s="30" t="s">
        <v>1940</v>
      </c>
      <c r="D913" s="30" t="s">
        <v>26</v>
      </c>
      <c r="E913" s="364" t="str">
        <f>VLOOKUP(C913,desonerado_186!A:F,2,1)</f>
        <v>Emboço comum</v>
      </c>
      <c r="F913" s="365"/>
      <c r="G913" s="365"/>
      <c r="H913" s="365"/>
      <c r="I913" s="365"/>
      <c r="J913" s="994"/>
      <c r="K913" s="1181" t="str">
        <f>VLOOKUP(C913,desonerado_186!A:F,3,1)</f>
        <v>M2</v>
      </c>
      <c r="L913" s="368">
        <f>M909+J860</f>
        <v>22.4</v>
      </c>
      <c r="M913" s="368">
        <f>VLOOKUP(C913,desonerado_186!A:F,4,1)</f>
        <v>8.2200000000000006</v>
      </c>
      <c r="N913" s="891">
        <f>VLOOKUP(C913,desonerado_186!A:F,5,1)</f>
        <v>10.86</v>
      </c>
      <c r="O913" s="1680">
        <f>M913+N913</f>
        <v>19.079999999999998</v>
      </c>
      <c r="P913" s="1680"/>
      <c r="Q913" s="891">
        <f>O913*1.2</f>
        <v>22.9</v>
      </c>
      <c r="R913" s="1141">
        <f>Q913*L913</f>
        <v>512.96</v>
      </c>
    </row>
    <row r="914" spans="2:18" s="332" customFormat="1" ht="24" hidden="1" customHeight="1" x14ac:dyDescent="0.2">
      <c r="B914" s="1026"/>
      <c r="C914" s="126"/>
      <c r="D914" s="126"/>
      <c r="E914" s="307"/>
      <c r="F914" s="307"/>
      <c r="G914" s="307"/>
      <c r="H914" s="307"/>
      <c r="I914" s="307"/>
      <c r="J914" s="993"/>
      <c r="K914" s="1178"/>
      <c r="L914" s="380"/>
      <c r="M914" s="380"/>
      <c r="N914" s="1082"/>
      <c r="O914" s="380"/>
      <c r="P914" s="380"/>
      <c r="Q914" s="1082"/>
      <c r="R914" s="1138"/>
    </row>
    <row r="915" spans="2:18" s="332" customFormat="1" ht="24" hidden="1" customHeight="1" x14ac:dyDescent="0.2">
      <c r="B915" s="1027"/>
      <c r="C915" s="39"/>
      <c r="D915" s="157"/>
      <c r="E915" s="859"/>
      <c r="F915" s="859" t="s">
        <v>28770</v>
      </c>
      <c r="G915" s="859"/>
      <c r="H915" s="913" t="s">
        <v>28274</v>
      </c>
      <c r="I915" s="859"/>
      <c r="J915" s="239" t="s">
        <v>28322</v>
      </c>
      <c r="K915" s="1194"/>
      <c r="L915" s="243"/>
      <c r="M915" s="239"/>
      <c r="N915" s="829"/>
      <c r="O915" s="308"/>
      <c r="P915" s="308"/>
      <c r="Q915" s="829"/>
      <c r="R915" s="1139"/>
    </row>
    <row r="916" spans="2:18" s="332" customFormat="1" ht="24" hidden="1" customHeight="1" x14ac:dyDescent="0.2">
      <c r="B916" s="1027"/>
      <c r="C916" s="911"/>
      <c r="D916" s="835"/>
      <c r="E916" s="859"/>
      <c r="F916" s="863"/>
      <c r="G916" s="863"/>
      <c r="H916" s="863"/>
      <c r="I916" s="863"/>
      <c r="J916" s="810"/>
      <c r="K916" s="832"/>
      <c r="L916" s="245"/>
      <c r="M916" s="810"/>
      <c r="N916" s="829"/>
      <c r="O916" s="308"/>
      <c r="P916" s="308"/>
      <c r="Q916" s="829"/>
      <c r="R916" s="1139"/>
    </row>
    <row r="917" spans="2:18" s="332" customFormat="1" ht="24" hidden="1" customHeight="1" x14ac:dyDescent="0.2">
      <c r="B917" s="1027"/>
      <c r="C917" s="911"/>
      <c r="D917" s="835"/>
      <c r="E917" s="859"/>
      <c r="F917" s="863"/>
      <c r="G917" s="863"/>
      <c r="H917" s="863"/>
      <c r="I917" s="863"/>
      <c r="J917" s="810"/>
      <c r="K917" s="832"/>
      <c r="L917" s="245"/>
      <c r="M917" s="810"/>
      <c r="N917" s="829"/>
      <c r="O917" s="308"/>
      <c r="P917" s="308"/>
      <c r="Q917" s="829"/>
      <c r="R917" s="1139"/>
    </row>
    <row r="918" spans="2:18" s="332" customFormat="1" ht="24" hidden="1" customHeight="1" x14ac:dyDescent="0.2">
      <c r="B918" s="1027"/>
      <c r="C918" s="911"/>
      <c r="D918" s="835"/>
      <c r="E918" s="859" t="s">
        <v>29098</v>
      </c>
      <c r="F918" s="863">
        <v>3.8</v>
      </c>
      <c r="G918" s="863"/>
      <c r="H918" s="863">
        <v>3.05</v>
      </c>
      <c r="I918" s="863"/>
      <c r="J918" s="810">
        <f>F918*H918</f>
        <v>11.59</v>
      </c>
      <c r="K918" s="832" t="s">
        <v>28267</v>
      </c>
      <c r="L918" s="245"/>
      <c r="M918" s="810"/>
      <c r="N918" s="829"/>
      <c r="O918" s="308"/>
      <c r="P918" s="308"/>
      <c r="Q918" s="829"/>
      <c r="R918" s="1139"/>
    </row>
    <row r="919" spans="2:18" s="332" customFormat="1" ht="24" hidden="1" customHeight="1" x14ac:dyDescent="0.2">
      <c r="B919" s="1027"/>
      <c r="C919" s="911"/>
      <c r="D919" s="835"/>
      <c r="E919" s="859"/>
      <c r="F919" s="863">
        <v>1.1000000000000001</v>
      </c>
      <c r="G919" s="863"/>
      <c r="H919" s="863">
        <v>3.05</v>
      </c>
      <c r="I919" s="863"/>
      <c r="J919" s="810">
        <f t="shared" ref="J919:J921" si="41">F919*H919</f>
        <v>3.36</v>
      </c>
      <c r="K919" s="832" t="s">
        <v>28267</v>
      </c>
      <c r="L919" s="245"/>
      <c r="M919" s="810"/>
      <c r="N919" s="829"/>
      <c r="O919" s="308"/>
      <c r="P919" s="308"/>
      <c r="Q919" s="829"/>
      <c r="R919" s="1139"/>
    </row>
    <row r="920" spans="2:18" s="332" customFormat="1" ht="24" hidden="1" customHeight="1" x14ac:dyDescent="0.2">
      <c r="B920" s="1027"/>
      <c r="C920" s="911"/>
      <c r="D920" s="835"/>
      <c r="E920" s="859"/>
      <c r="F920" s="863">
        <v>3.2</v>
      </c>
      <c r="G920" s="863"/>
      <c r="H920" s="863">
        <v>3.05</v>
      </c>
      <c r="I920" s="863"/>
      <c r="J920" s="810">
        <f t="shared" si="41"/>
        <v>9.76</v>
      </c>
      <c r="K920" s="832" t="s">
        <v>28267</v>
      </c>
      <c r="L920" s="245"/>
      <c r="M920" s="810"/>
      <c r="N920" s="829"/>
      <c r="O920" s="308"/>
      <c r="P920" s="308"/>
      <c r="Q920" s="829"/>
      <c r="R920" s="1139"/>
    </row>
    <row r="921" spans="2:18" s="332" customFormat="1" ht="24" hidden="1" customHeight="1" x14ac:dyDescent="0.2">
      <c r="B921" s="1027"/>
      <c r="C921" s="911"/>
      <c r="D921" s="835"/>
      <c r="E921" s="859"/>
      <c r="F921" s="863">
        <v>2</v>
      </c>
      <c r="G921" s="863"/>
      <c r="H921" s="863">
        <v>3.05</v>
      </c>
      <c r="I921" s="863"/>
      <c r="J921" s="810">
        <f t="shared" si="41"/>
        <v>6.1</v>
      </c>
      <c r="K921" s="832" t="s">
        <v>28267</v>
      </c>
      <c r="L921" s="245"/>
      <c r="M921" s="810"/>
      <c r="N921" s="829"/>
      <c r="O921" s="308"/>
      <c r="P921" s="308"/>
      <c r="Q921" s="829"/>
      <c r="R921" s="1139"/>
    </row>
    <row r="922" spans="2:18" s="332" customFormat="1" ht="24" hidden="1" customHeight="1" x14ac:dyDescent="0.2">
      <c r="B922" s="1027"/>
      <c r="C922" s="911"/>
      <c r="D922" s="835"/>
      <c r="E922" s="859"/>
      <c r="F922" s="863"/>
      <c r="G922" s="863"/>
      <c r="H922" s="863"/>
      <c r="I922" s="863"/>
      <c r="J922" s="810"/>
      <c r="K922" s="832"/>
      <c r="L922" s="245"/>
      <c r="M922" s="810"/>
      <c r="N922" s="829"/>
      <c r="O922" s="308"/>
      <c r="P922" s="308"/>
      <c r="Q922" s="829"/>
      <c r="R922" s="1139"/>
    </row>
    <row r="923" spans="2:18" s="332" customFormat="1" ht="24" hidden="1" customHeight="1" x14ac:dyDescent="0.2">
      <c r="B923" s="1027"/>
      <c r="C923" s="911"/>
      <c r="D923" s="835"/>
      <c r="E923" s="859"/>
      <c r="F923" s="863"/>
      <c r="G923" s="863"/>
      <c r="H923" s="863"/>
      <c r="I923" s="863"/>
      <c r="J923" s="810"/>
      <c r="K923" s="832"/>
      <c r="L923" s="245"/>
      <c r="M923" s="810"/>
      <c r="N923" s="829"/>
      <c r="O923" s="308"/>
      <c r="P923" s="308"/>
      <c r="Q923" s="829"/>
      <c r="R923" s="1139"/>
    </row>
    <row r="924" spans="2:18" s="332" customFormat="1" ht="24" hidden="1" customHeight="1" x14ac:dyDescent="0.2">
      <c r="B924" s="1027"/>
      <c r="C924" s="911"/>
      <c r="D924" s="835"/>
      <c r="E924" s="859" t="s">
        <v>29094</v>
      </c>
      <c r="F924" s="863">
        <v>8.6999999999999993</v>
      </c>
      <c r="G924" s="863"/>
      <c r="H924" s="863">
        <v>3.05</v>
      </c>
      <c r="I924" s="863"/>
      <c r="J924" s="810">
        <f t="shared" ref="J924" si="42">F924*H924</f>
        <v>26.54</v>
      </c>
      <c r="K924" s="832" t="s">
        <v>28267</v>
      </c>
      <c r="L924" s="245"/>
      <c r="M924" s="810"/>
      <c r="N924" s="829"/>
      <c r="O924" s="308"/>
      <c r="P924" s="308"/>
      <c r="Q924" s="829"/>
      <c r="R924" s="1139"/>
    </row>
    <row r="925" spans="2:18" s="332" customFormat="1" ht="24" hidden="1" customHeight="1" x14ac:dyDescent="0.2">
      <c r="B925" s="1027"/>
      <c r="C925" s="911"/>
      <c r="D925" s="835"/>
      <c r="E925" s="859"/>
      <c r="F925" s="863"/>
      <c r="G925" s="863"/>
      <c r="H925" s="863"/>
      <c r="I925" s="863"/>
      <c r="J925" s="810"/>
      <c r="K925" s="832"/>
      <c r="L925" s="245"/>
      <c r="M925" s="810"/>
      <c r="N925" s="829"/>
      <c r="O925" s="308"/>
      <c r="P925" s="308"/>
      <c r="Q925" s="829"/>
      <c r="R925" s="1139"/>
    </row>
    <row r="926" spans="2:18" s="332" customFormat="1" ht="24" hidden="1" customHeight="1" x14ac:dyDescent="0.2">
      <c r="B926" s="1027"/>
      <c r="C926" s="911"/>
      <c r="D926" s="835"/>
      <c r="E926" s="859" t="s">
        <v>29095</v>
      </c>
      <c r="F926" s="914">
        <v>3.55</v>
      </c>
      <c r="G926" s="914"/>
      <c r="H926" s="914">
        <v>4</v>
      </c>
      <c r="I926" s="914"/>
      <c r="J926" s="915">
        <f t="shared" ref="J926:J929" si="43">F926*H926</f>
        <v>14.2</v>
      </c>
      <c r="K926" s="1224" t="s">
        <v>28267</v>
      </c>
      <c r="L926" s="245"/>
      <c r="M926" s="915"/>
      <c r="N926" s="829"/>
      <c r="O926" s="308"/>
      <c r="P926" s="308"/>
      <c r="Q926" s="829"/>
      <c r="R926" s="1139"/>
    </row>
    <row r="927" spans="2:18" s="332" customFormat="1" ht="24" hidden="1" customHeight="1" x14ac:dyDescent="0.2">
      <c r="B927" s="1027"/>
      <c r="C927" s="911"/>
      <c r="D927" s="835"/>
      <c r="E927" s="859"/>
      <c r="F927" s="863">
        <v>0.9</v>
      </c>
      <c r="G927" s="863"/>
      <c r="H927" s="863">
        <v>4</v>
      </c>
      <c r="I927" s="863"/>
      <c r="J927" s="810">
        <f t="shared" si="43"/>
        <v>3.6</v>
      </c>
      <c r="K927" s="832" t="s">
        <v>28267</v>
      </c>
      <c r="L927" s="245"/>
      <c r="M927" s="810"/>
      <c r="N927" s="829"/>
      <c r="O927" s="308"/>
      <c r="P927" s="308"/>
      <c r="Q927" s="829"/>
      <c r="R927" s="1139"/>
    </row>
    <row r="928" spans="2:18" s="332" customFormat="1" ht="24" hidden="1" customHeight="1" x14ac:dyDescent="0.2">
      <c r="B928" s="1027"/>
      <c r="C928" s="911"/>
      <c r="D928" s="835"/>
      <c r="E928" s="859"/>
      <c r="F928" s="863">
        <v>1.95</v>
      </c>
      <c r="G928" s="863"/>
      <c r="H928" s="863">
        <v>4</v>
      </c>
      <c r="I928" s="863"/>
      <c r="J928" s="810">
        <f t="shared" si="43"/>
        <v>7.8</v>
      </c>
      <c r="K928" s="832" t="s">
        <v>28267</v>
      </c>
      <c r="L928" s="245"/>
      <c r="M928" s="810"/>
      <c r="N928" s="829"/>
      <c r="O928" s="308"/>
      <c r="P928" s="308"/>
      <c r="Q928" s="829"/>
      <c r="R928" s="1139"/>
    </row>
    <row r="929" spans="2:18" s="332" customFormat="1" ht="24" hidden="1" customHeight="1" x14ac:dyDescent="0.2">
      <c r="B929" s="1027"/>
      <c r="C929" s="911"/>
      <c r="D929" s="835"/>
      <c r="E929" s="859"/>
      <c r="F929" s="863">
        <v>5.6</v>
      </c>
      <c r="G929" s="863"/>
      <c r="H929" s="863">
        <v>4</v>
      </c>
      <c r="I929" s="863"/>
      <c r="J929" s="810">
        <f t="shared" si="43"/>
        <v>22.4</v>
      </c>
      <c r="K929" s="832" t="s">
        <v>28267</v>
      </c>
      <c r="L929" s="245"/>
      <c r="M929" s="810"/>
      <c r="N929" s="829"/>
      <c r="O929" s="308"/>
      <c r="P929" s="308"/>
      <c r="Q929" s="829"/>
      <c r="R929" s="1139"/>
    </row>
    <row r="930" spans="2:18" s="332" customFormat="1" ht="24" hidden="1" customHeight="1" x14ac:dyDescent="0.2">
      <c r="B930" s="1027"/>
      <c r="C930" s="911"/>
      <c r="D930" s="835"/>
      <c r="E930" s="859"/>
      <c r="F930" s="863"/>
      <c r="G930" s="863"/>
      <c r="H930" s="863"/>
      <c r="I930" s="863"/>
      <c r="J930" s="810"/>
      <c r="K930" s="832"/>
      <c r="L930" s="245"/>
      <c r="M930" s="810"/>
      <c r="N930" s="829"/>
      <c r="O930" s="308"/>
      <c r="P930" s="308"/>
      <c r="Q930" s="829"/>
      <c r="R930" s="1139"/>
    </row>
    <row r="931" spans="2:18" s="332" customFormat="1" ht="24" hidden="1" customHeight="1" x14ac:dyDescent="0.2">
      <c r="B931" s="1027"/>
      <c r="C931" s="911"/>
      <c r="D931" s="835"/>
      <c r="E931" s="859"/>
      <c r="F931" s="863"/>
      <c r="G931" s="863"/>
      <c r="H931" s="863"/>
      <c r="I931" s="863"/>
      <c r="J931" s="810"/>
      <c r="K931" s="832"/>
      <c r="L931" s="245"/>
      <c r="M931" s="810"/>
      <c r="N931" s="829"/>
      <c r="O931" s="308"/>
      <c r="P931" s="308"/>
      <c r="Q931" s="829"/>
      <c r="R931" s="1139"/>
    </row>
    <row r="932" spans="2:18" s="332" customFormat="1" ht="24" hidden="1" customHeight="1" x14ac:dyDescent="0.2">
      <c r="B932" s="1027"/>
      <c r="C932" s="911"/>
      <c r="D932" s="835"/>
      <c r="E932" s="859" t="s">
        <v>29096</v>
      </c>
      <c r="F932" s="863">
        <v>2.2000000000000002</v>
      </c>
      <c r="G932" s="863"/>
      <c r="H932" s="863">
        <v>5</v>
      </c>
      <c r="I932" s="863"/>
      <c r="J932" s="810">
        <f t="shared" ref="J932:J935" si="44">F932*H932</f>
        <v>11</v>
      </c>
      <c r="K932" s="832" t="s">
        <v>28267</v>
      </c>
      <c r="L932" s="245"/>
      <c r="M932" s="810"/>
      <c r="N932" s="829"/>
      <c r="O932" s="308"/>
      <c r="P932" s="308"/>
      <c r="Q932" s="829"/>
      <c r="R932" s="1139"/>
    </row>
    <row r="933" spans="2:18" s="332" customFormat="1" ht="24" hidden="1" customHeight="1" x14ac:dyDescent="0.2">
      <c r="B933" s="1027"/>
      <c r="C933" s="911"/>
      <c r="D933" s="835"/>
      <c r="E933" s="859"/>
      <c r="F933" s="863">
        <v>2.1</v>
      </c>
      <c r="G933" s="863"/>
      <c r="H933" s="863">
        <v>5</v>
      </c>
      <c r="I933" s="863"/>
      <c r="J933" s="810">
        <f t="shared" si="44"/>
        <v>10.5</v>
      </c>
      <c r="K933" s="832" t="s">
        <v>28267</v>
      </c>
      <c r="L933" s="245"/>
      <c r="M933" s="810"/>
      <c r="N933" s="829"/>
      <c r="O933" s="308"/>
      <c r="P933" s="308"/>
      <c r="Q933" s="829"/>
      <c r="R933" s="1139"/>
    </row>
    <row r="934" spans="2:18" s="332" customFormat="1" ht="24" hidden="1" customHeight="1" x14ac:dyDescent="0.2">
      <c r="B934" s="1027"/>
      <c r="C934" s="911"/>
      <c r="D934" s="835"/>
      <c r="E934" s="859"/>
      <c r="F934" s="863">
        <v>2.2000000000000002</v>
      </c>
      <c r="G934" s="863"/>
      <c r="H934" s="863">
        <v>5</v>
      </c>
      <c r="I934" s="863"/>
      <c r="J934" s="810">
        <f t="shared" si="44"/>
        <v>11</v>
      </c>
      <c r="K934" s="832" t="s">
        <v>28267</v>
      </c>
      <c r="L934" s="245"/>
      <c r="M934" s="810"/>
      <c r="N934" s="829"/>
      <c r="O934" s="308"/>
      <c r="P934" s="308"/>
      <c r="Q934" s="829"/>
      <c r="R934" s="1139"/>
    </row>
    <row r="935" spans="2:18" s="332" customFormat="1" ht="24" hidden="1" customHeight="1" x14ac:dyDescent="0.2">
      <c r="B935" s="1027"/>
      <c r="C935" s="911"/>
      <c r="D935" s="835"/>
      <c r="E935" s="859"/>
      <c r="F935" s="863">
        <v>2.1</v>
      </c>
      <c r="G935" s="863"/>
      <c r="H935" s="863">
        <v>5</v>
      </c>
      <c r="I935" s="863"/>
      <c r="J935" s="810">
        <f t="shared" si="44"/>
        <v>10.5</v>
      </c>
      <c r="K935" s="832" t="s">
        <v>28267</v>
      </c>
      <c r="L935" s="245"/>
      <c r="M935" s="810"/>
      <c r="N935" s="829"/>
      <c r="O935" s="308"/>
      <c r="P935" s="308"/>
      <c r="Q935" s="829"/>
      <c r="R935" s="1139"/>
    </row>
    <row r="936" spans="2:18" s="332" customFormat="1" ht="24" hidden="1" customHeight="1" x14ac:dyDescent="0.2">
      <c r="B936" s="1027"/>
      <c r="C936" s="911"/>
      <c r="D936" s="835"/>
      <c r="E936" s="859"/>
      <c r="F936" s="863"/>
      <c r="G936" s="863"/>
      <c r="H936" s="863"/>
      <c r="I936" s="863"/>
      <c r="J936" s="810"/>
      <c r="K936" s="832"/>
      <c r="L936" s="245"/>
      <c r="M936" s="810"/>
      <c r="N936" s="829"/>
      <c r="O936" s="308"/>
      <c r="P936" s="308"/>
      <c r="Q936" s="829"/>
      <c r="R936" s="1139"/>
    </row>
    <row r="937" spans="2:18" s="332" customFormat="1" ht="24" hidden="1" customHeight="1" x14ac:dyDescent="0.2">
      <c r="B937" s="1027"/>
      <c r="C937" s="911"/>
      <c r="D937" s="835"/>
      <c r="E937" s="859"/>
      <c r="F937" s="863"/>
      <c r="G937" s="863"/>
      <c r="H937" s="863"/>
      <c r="I937" s="863"/>
      <c r="J937" s="810"/>
      <c r="K937" s="832"/>
      <c r="L937" s="245"/>
      <c r="M937" s="810"/>
      <c r="N937" s="829"/>
      <c r="O937" s="308"/>
      <c r="P937" s="308"/>
      <c r="Q937" s="829"/>
      <c r="R937" s="1139"/>
    </row>
    <row r="938" spans="2:18" s="332" customFormat="1" ht="24" hidden="1" customHeight="1" x14ac:dyDescent="0.2">
      <c r="B938" s="1027"/>
      <c r="C938" s="911"/>
      <c r="D938" s="835"/>
      <c r="E938" s="859" t="s">
        <v>29100</v>
      </c>
      <c r="F938" s="863">
        <v>2.2000000000000002</v>
      </c>
      <c r="G938" s="863"/>
      <c r="H938" s="863">
        <v>1.9</v>
      </c>
      <c r="I938" s="863"/>
      <c r="J938" s="810">
        <f t="shared" ref="J938" si="45">F938*H938</f>
        <v>4.18</v>
      </c>
      <c r="K938" s="832" t="s">
        <v>28267</v>
      </c>
      <c r="L938" s="245"/>
      <c r="M938" s="810"/>
      <c r="N938" s="829"/>
      <c r="O938" s="308"/>
      <c r="P938" s="308"/>
      <c r="Q938" s="829"/>
      <c r="R938" s="1139"/>
    </row>
    <row r="939" spans="2:18" s="332" customFormat="1" ht="24" hidden="1" customHeight="1" x14ac:dyDescent="0.2">
      <c r="B939" s="1027"/>
      <c r="C939" s="911"/>
      <c r="D939" s="835"/>
      <c r="E939" s="859"/>
      <c r="F939" s="863"/>
      <c r="G939" s="863"/>
      <c r="H939" s="863"/>
      <c r="I939" s="863"/>
      <c r="J939" s="810"/>
      <c r="K939" s="832"/>
      <c r="L939" s="245"/>
      <c r="M939" s="810"/>
      <c r="N939" s="829"/>
      <c r="O939" s="308"/>
      <c r="P939" s="308"/>
      <c r="Q939" s="829"/>
      <c r="R939" s="1139"/>
    </row>
    <row r="940" spans="2:18" s="332" customFormat="1" ht="24" hidden="1" customHeight="1" x14ac:dyDescent="0.2">
      <c r="B940" s="1027"/>
      <c r="C940" s="911"/>
      <c r="D940" s="835"/>
      <c r="E940" s="859"/>
      <c r="F940" s="863"/>
      <c r="G940" s="863"/>
      <c r="H940" s="863"/>
      <c r="I940" s="863"/>
      <c r="J940" s="810">
        <f>SUM(J918:J938)</f>
        <v>152.53</v>
      </c>
      <c r="K940" s="832" t="s">
        <v>28267</v>
      </c>
      <c r="L940" s="245"/>
      <c r="M940" s="810"/>
      <c r="N940" s="829"/>
      <c r="O940" s="308"/>
      <c r="P940" s="308"/>
      <c r="Q940" s="829"/>
      <c r="R940" s="1139"/>
    </row>
    <row r="941" spans="2:18" s="332" customFormat="1" ht="24" hidden="1" customHeight="1" x14ac:dyDescent="0.2">
      <c r="B941" s="1027"/>
      <c r="C941" s="911"/>
      <c r="D941" s="835"/>
      <c r="E941" s="859"/>
      <c r="F941" s="863"/>
      <c r="G941" s="863"/>
      <c r="H941" s="863"/>
      <c r="I941" s="863"/>
      <c r="J941" s="810"/>
      <c r="K941" s="832"/>
      <c r="L941" s="245"/>
      <c r="M941" s="810"/>
      <c r="N941" s="829"/>
      <c r="O941" s="308"/>
      <c r="P941" s="308"/>
      <c r="Q941" s="829"/>
      <c r="R941" s="1139"/>
    </row>
    <row r="942" spans="2:18" s="332" customFormat="1" ht="24" hidden="1" customHeight="1" x14ac:dyDescent="0.2">
      <c r="B942" s="1027"/>
      <c r="C942" s="911"/>
      <c r="D942" s="835"/>
      <c r="E942" s="859"/>
      <c r="F942" s="859" t="s">
        <v>29097</v>
      </c>
      <c r="G942" s="859"/>
      <c r="H942" s="913" t="s">
        <v>28274</v>
      </c>
      <c r="I942" s="859"/>
      <c r="J942" s="239" t="s">
        <v>28322</v>
      </c>
      <c r="K942" s="1194"/>
      <c r="L942" s="245"/>
      <c r="M942" s="810"/>
      <c r="N942" s="829"/>
      <c r="O942" s="308"/>
      <c r="P942" s="308"/>
      <c r="Q942" s="829"/>
      <c r="R942" s="1139"/>
    </row>
    <row r="943" spans="2:18" s="332" customFormat="1" ht="24" hidden="1" customHeight="1" x14ac:dyDescent="0.2">
      <c r="B943" s="1027"/>
      <c r="C943" s="911"/>
      <c r="D943" s="835"/>
      <c r="E943" s="859"/>
      <c r="F943" s="863"/>
      <c r="G943" s="863"/>
      <c r="H943" s="863"/>
      <c r="I943" s="863"/>
      <c r="J943" s="810"/>
      <c r="K943" s="832"/>
      <c r="L943" s="245"/>
      <c r="M943" s="810"/>
      <c r="N943" s="829"/>
      <c r="O943" s="308"/>
      <c r="P943" s="308"/>
      <c r="Q943" s="829"/>
      <c r="R943" s="1139"/>
    </row>
    <row r="944" spans="2:18" s="332" customFormat="1" ht="24" hidden="1" customHeight="1" x14ac:dyDescent="0.2">
      <c r="B944" s="1027"/>
      <c r="C944" s="911"/>
      <c r="D944" s="835"/>
      <c r="E944" s="859"/>
      <c r="F944" s="863"/>
      <c r="G944" s="863"/>
      <c r="H944" s="863"/>
      <c r="I944" s="863"/>
      <c r="J944" s="810"/>
      <c r="K944" s="832"/>
      <c r="L944" s="245"/>
      <c r="M944" s="810"/>
      <c r="N944" s="829"/>
      <c r="O944" s="308"/>
      <c r="P944" s="308"/>
      <c r="Q944" s="829"/>
      <c r="R944" s="1139"/>
    </row>
    <row r="945" spans="2:18" s="332" customFormat="1" ht="24" hidden="1" customHeight="1" x14ac:dyDescent="0.2">
      <c r="B945" s="1027"/>
      <c r="C945" s="911"/>
      <c r="D945" s="835"/>
      <c r="E945" s="859" t="s">
        <v>29098</v>
      </c>
      <c r="F945" s="863">
        <v>3.8</v>
      </c>
      <c r="G945" s="863"/>
      <c r="H945" s="863">
        <v>3</v>
      </c>
      <c r="I945" s="863"/>
      <c r="J945" s="810">
        <f>F945*H945</f>
        <v>11.4</v>
      </c>
      <c r="K945" s="832" t="s">
        <v>28267</v>
      </c>
      <c r="L945" s="245"/>
      <c r="M945" s="810"/>
      <c r="N945" s="829"/>
      <c r="O945" s="308"/>
      <c r="P945" s="308"/>
      <c r="Q945" s="829"/>
      <c r="R945" s="1139"/>
    </row>
    <row r="946" spans="2:18" s="332" customFormat="1" ht="24" hidden="1" customHeight="1" x14ac:dyDescent="0.2">
      <c r="B946" s="1027"/>
      <c r="C946" s="911"/>
      <c r="D946" s="835"/>
      <c r="E946" s="859"/>
      <c r="F946" s="863">
        <v>1.1000000000000001</v>
      </c>
      <c r="G946" s="863"/>
      <c r="H946" s="863">
        <v>3</v>
      </c>
      <c r="I946" s="863"/>
      <c r="J946" s="810">
        <f t="shared" ref="J946:J948" si="46">F946*H946</f>
        <v>3.3</v>
      </c>
      <c r="K946" s="832" t="s">
        <v>28267</v>
      </c>
      <c r="L946" s="245"/>
      <c r="M946" s="810"/>
      <c r="N946" s="829"/>
      <c r="O946" s="308"/>
      <c r="P946" s="308"/>
      <c r="Q946" s="829"/>
      <c r="R946" s="1139"/>
    </row>
    <row r="947" spans="2:18" s="332" customFormat="1" ht="24" hidden="1" customHeight="1" x14ac:dyDescent="0.2">
      <c r="B947" s="1027"/>
      <c r="C947" s="911"/>
      <c r="D947" s="835"/>
      <c r="E947" s="859"/>
      <c r="F947" s="863">
        <v>3.2</v>
      </c>
      <c r="G947" s="863"/>
      <c r="H947" s="863">
        <v>3</v>
      </c>
      <c r="I947" s="863"/>
      <c r="J947" s="810">
        <f t="shared" si="46"/>
        <v>9.6</v>
      </c>
      <c r="K947" s="832" t="s">
        <v>28267</v>
      </c>
      <c r="L947" s="245"/>
      <c r="M947" s="810"/>
      <c r="N947" s="829"/>
      <c r="O947" s="308"/>
      <c r="P947" s="308"/>
      <c r="Q947" s="829"/>
      <c r="R947" s="1139"/>
    </row>
    <row r="948" spans="2:18" s="332" customFormat="1" ht="24" hidden="1" customHeight="1" x14ac:dyDescent="0.2">
      <c r="B948" s="1027"/>
      <c r="C948" s="911"/>
      <c r="D948" s="835"/>
      <c r="E948" s="859"/>
      <c r="F948" s="863">
        <v>2</v>
      </c>
      <c r="G948" s="863"/>
      <c r="H948" s="863">
        <v>3</v>
      </c>
      <c r="I948" s="863"/>
      <c r="J948" s="810">
        <f t="shared" si="46"/>
        <v>6</v>
      </c>
      <c r="K948" s="832" t="s">
        <v>28267</v>
      </c>
      <c r="L948" s="245"/>
      <c r="M948" s="810"/>
      <c r="N948" s="829"/>
      <c r="O948" s="308"/>
      <c r="P948" s="308"/>
      <c r="Q948" s="829"/>
      <c r="R948" s="1139"/>
    </row>
    <row r="949" spans="2:18" s="332" customFormat="1" ht="24" hidden="1" customHeight="1" x14ac:dyDescent="0.2">
      <c r="B949" s="1027"/>
      <c r="C949" s="911"/>
      <c r="D949" s="835"/>
      <c r="E949" s="859"/>
      <c r="F949" s="863"/>
      <c r="G949" s="863"/>
      <c r="H949" s="863"/>
      <c r="I949" s="863"/>
      <c r="J949" s="810"/>
      <c r="K949" s="832"/>
      <c r="L949" s="245"/>
      <c r="M949" s="810"/>
      <c r="N949" s="829"/>
      <c r="O949" s="308"/>
      <c r="P949" s="308"/>
      <c r="Q949" s="829"/>
      <c r="R949" s="1139"/>
    </row>
    <row r="950" spans="2:18" s="332" customFormat="1" ht="24" hidden="1" customHeight="1" x14ac:dyDescent="0.2">
      <c r="B950" s="1027"/>
      <c r="C950" s="911"/>
      <c r="D950" s="835"/>
      <c r="E950" s="859"/>
      <c r="F950" s="863"/>
      <c r="G950" s="863"/>
      <c r="H950" s="863"/>
      <c r="I950" s="863"/>
      <c r="J950" s="810"/>
      <c r="K950" s="832"/>
      <c r="L950" s="245"/>
      <c r="M950" s="810"/>
      <c r="N950" s="829"/>
      <c r="O950" s="308"/>
      <c r="P950" s="308"/>
      <c r="Q950" s="829"/>
      <c r="R950" s="1139"/>
    </row>
    <row r="951" spans="2:18" s="332" customFormat="1" ht="24" hidden="1" customHeight="1" x14ac:dyDescent="0.2">
      <c r="B951" s="1027"/>
      <c r="C951" s="911"/>
      <c r="D951" s="835"/>
      <c r="E951" s="859" t="s">
        <v>29094</v>
      </c>
      <c r="F951" s="863">
        <v>8.6999999999999993</v>
      </c>
      <c r="G951" s="863"/>
      <c r="H951" s="863">
        <v>3</v>
      </c>
      <c r="I951" s="863"/>
      <c r="J951" s="810">
        <f t="shared" ref="J951" si="47">F951*H951</f>
        <v>26.1</v>
      </c>
      <c r="K951" s="832" t="s">
        <v>28267</v>
      </c>
      <c r="L951" s="245"/>
      <c r="M951" s="810"/>
      <c r="N951" s="829"/>
      <c r="O951" s="308"/>
      <c r="P951" s="308"/>
      <c r="Q951" s="829"/>
      <c r="R951" s="1139"/>
    </row>
    <row r="952" spans="2:18" s="332" customFormat="1" ht="24" hidden="1" customHeight="1" x14ac:dyDescent="0.2">
      <c r="B952" s="1027"/>
      <c r="C952" s="911"/>
      <c r="D952" s="835"/>
      <c r="E952" s="859"/>
      <c r="F952" s="863"/>
      <c r="G952" s="863"/>
      <c r="H952" s="863"/>
      <c r="I952" s="863"/>
      <c r="J952" s="810"/>
      <c r="K952" s="832"/>
      <c r="L952" s="245"/>
      <c r="M952" s="810"/>
      <c r="N952" s="829"/>
      <c r="O952" s="308"/>
      <c r="P952" s="308"/>
      <c r="Q952" s="829"/>
      <c r="R952" s="1139"/>
    </row>
    <row r="953" spans="2:18" s="332" customFormat="1" ht="24" hidden="1" customHeight="1" x14ac:dyDescent="0.2">
      <c r="B953" s="1027"/>
      <c r="C953" s="911"/>
      <c r="D953" s="835"/>
      <c r="E953" s="859" t="s">
        <v>29095</v>
      </c>
      <c r="F953" s="863">
        <v>3.55</v>
      </c>
      <c r="G953" s="863"/>
      <c r="H953" s="863">
        <v>3</v>
      </c>
      <c r="I953" s="863"/>
      <c r="J953" s="810">
        <f t="shared" ref="J953:J956" si="48">F953*H953</f>
        <v>10.65</v>
      </c>
      <c r="K953" s="832" t="s">
        <v>28267</v>
      </c>
      <c r="L953" s="245"/>
      <c r="M953" s="810"/>
      <c r="N953" s="829"/>
      <c r="O953" s="308"/>
      <c r="P953" s="308"/>
      <c r="Q953" s="829"/>
      <c r="R953" s="1139"/>
    </row>
    <row r="954" spans="2:18" s="332" customFormat="1" ht="24" hidden="1" customHeight="1" x14ac:dyDescent="0.2">
      <c r="B954" s="1027"/>
      <c r="C954" s="911"/>
      <c r="D954" s="835"/>
      <c r="E954" s="859"/>
      <c r="F954" s="863">
        <v>0.9</v>
      </c>
      <c r="G954" s="863"/>
      <c r="H954" s="863">
        <v>3</v>
      </c>
      <c r="I954" s="863"/>
      <c r="J954" s="810">
        <f t="shared" si="48"/>
        <v>2.7</v>
      </c>
      <c r="K954" s="832" t="s">
        <v>28267</v>
      </c>
      <c r="L954" s="245"/>
      <c r="M954" s="810"/>
      <c r="N954" s="829"/>
      <c r="O954" s="308"/>
      <c r="P954" s="308"/>
      <c r="Q954" s="829"/>
      <c r="R954" s="1139"/>
    </row>
    <row r="955" spans="2:18" s="332" customFormat="1" ht="24" hidden="1" customHeight="1" x14ac:dyDescent="0.2">
      <c r="B955" s="1027"/>
      <c r="C955" s="911"/>
      <c r="D955" s="835"/>
      <c r="E955" s="859"/>
      <c r="F955" s="863">
        <v>1.95</v>
      </c>
      <c r="G955" s="863"/>
      <c r="H955" s="863">
        <v>3</v>
      </c>
      <c r="I955" s="863"/>
      <c r="J955" s="810">
        <f t="shared" si="48"/>
        <v>5.85</v>
      </c>
      <c r="K955" s="832" t="s">
        <v>28267</v>
      </c>
      <c r="L955" s="245"/>
      <c r="M955" s="810"/>
      <c r="N955" s="829"/>
      <c r="O955" s="308"/>
      <c r="P955" s="308"/>
      <c r="Q955" s="829"/>
      <c r="R955" s="1139"/>
    </row>
    <row r="956" spans="2:18" s="332" customFormat="1" ht="24" hidden="1" customHeight="1" x14ac:dyDescent="0.2">
      <c r="B956" s="1027"/>
      <c r="C956" s="911"/>
      <c r="D956" s="835"/>
      <c r="E956" s="859"/>
      <c r="F956" s="863">
        <v>5.6</v>
      </c>
      <c r="G956" s="863"/>
      <c r="H956" s="863">
        <v>3</v>
      </c>
      <c r="I956" s="863"/>
      <c r="J956" s="810">
        <f t="shared" si="48"/>
        <v>16.8</v>
      </c>
      <c r="K956" s="832" t="s">
        <v>28267</v>
      </c>
      <c r="L956" s="245"/>
      <c r="M956" s="810"/>
      <c r="N956" s="829"/>
      <c r="O956" s="308"/>
      <c r="P956" s="308"/>
      <c r="Q956" s="829"/>
      <c r="R956" s="1139"/>
    </row>
    <row r="957" spans="2:18" s="332" customFormat="1" ht="24" hidden="1" customHeight="1" x14ac:dyDescent="0.2">
      <c r="B957" s="1027"/>
      <c r="C957" s="911"/>
      <c r="D957" s="835"/>
      <c r="E957" s="859"/>
      <c r="F957" s="863"/>
      <c r="G957" s="863"/>
      <c r="H957" s="863"/>
      <c r="I957" s="863"/>
      <c r="J957" s="810"/>
      <c r="K957" s="832"/>
      <c r="L957" s="245"/>
      <c r="M957" s="810"/>
      <c r="N957" s="829"/>
      <c r="O957" s="308"/>
      <c r="P957" s="308"/>
      <c r="Q957" s="829"/>
      <c r="R957" s="1139"/>
    </row>
    <row r="958" spans="2:18" s="332" customFormat="1" ht="24" hidden="1" customHeight="1" x14ac:dyDescent="0.2">
      <c r="B958" s="1027"/>
      <c r="C958" s="911"/>
      <c r="D958" s="835"/>
      <c r="E958" s="859"/>
      <c r="F958" s="863"/>
      <c r="G958" s="863"/>
      <c r="H958" s="863"/>
      <c r="I958" s="863"/>
      <c r="J958" s="810"/>
      <c r="K958" s="832"/>
      <c r="L958" s="245"/>
      <c r="M958" s="810"/>
      <c r="N958" s="829"/>
      <c r="O958" s="308"/>
      <c r="P958" s="308"/>
      <c r="Q958" s="829"/>
      <c r="R958" s="1139"/>
    </row>
    <row r="959" spans="2:18" s="332" customFormat="1" ht="24" hidden="1" customHeight="1" x14ac:dyDescent="0.2">
      <c r="B959" s="1027"/>
      <c r="C959" s="911"/>
      <c r="D959" s="835"/>
      <c r="E959" s="859" t="s">
        <v>29096</v>
      </c>
      <c r="F959" s="863">
        <v>2.2000000000000002</v>
      </c>
      <c r="G959" s="863"/>
      <c r="H959" s="863">
        <v>3</v>
      </c>
      <c r="I959" s="863"/>
      <c r="J959" s="810">
        <f t="shared" ref="J959:J962" si="49">F959*H959</f>
        <v>6.6</v>
      </c>
      <c r="K959" s="832" t="s">
        <v>28267</v>
      </c>
      <c r="L959" s="245"/>
      <c r="M959" s="810"/>
      <c r="N959" s="829"/>
      <c r="O959" s="308"/>
      <c r="P959" s="308"/>
      <c r="Q959" s="829"/>
      <c r="R959" s="1139"/>
    </row>
    <row r="960" spans="2:18" s="332" customFormat="1" ht="24" hidden="1" customHeight="1" x14ac:dyDescent="0.2">
      <c r="B960" s="1027"/>
      <c r="C960" s="911"/>
      <c r="D960" s="835"/>
      <c r="E960" s="859"/>
      <c r="F960" s="863">
        <v>2.1</v>
      </c>
      <c r="G960" s="863"/>
      <c r="H960" s="863">
        <v>3</v>
      </c>
      <c r="I960" s="863"/>
      <c r="J960" s="810">
        <f t="shared" si="49"/>
        <v>6.3</v>
      </c>
      <c r="K960" s="832" t="s">
        <v>28267</v>
      </c>
      <c r="L960" s="245"/>
      <c r="M960" s="810"/>
      <c r="N960" s="829"/>
      <c r="O960" s="308"/>
      <c r="P960" s="308"/>
      <c r="Q960" s="829"/>
      <c r="R960" s="1139"/>
    </row>
    <row r="961" spans="2:18" s="332" customFormat="1" ht="24" hidden="1" customHeight="1" x14ac:dyDescent="0.2">
      <c r="B961" s="1027"/>
      <c r="C961" s="911"/>
      <c r="D961" s="835"/>
      <c r="E961" s="859"/>
      <c r="F961" s="863">
        <v>2.2000000000000002</v>
      </c>
      <c r="G961" s="863"/>
      <c r="H961" s="863">
        <v>3</v>
      </c>
      <c r="I961" s="863"/>
      <c r="J961" s="810">
        <f t="shared" si="49"/>
        <v>6.6</v>
      </c>
      <c r="K961" s="832" t="s">
        <v>28267</v>
      </c>
      <c r="L961" s="245"/>
      <c r="M961" s="810"/>
      <c r="N961" s="829"/>
      <c r="O961" s="308"/>
      <c r="P961" s="308"/>
      <c r="Q961" s="829"/>
      <c r="R961" s="1139"/>
    </row>
    <row r="962" spans="2:18" s="332" customFormat="1" ht="24" hidden="1" customHeight="1" x14ac:dyDescent="0.2">
      <c r="B962" s="1027"/>
      <c r="C962" s="911"/>
      <c r="D962" s="835"/>
      <c r="E962" s="859"/>
      <c r="F962" s="863">
        <v>2.1</v>
      </c>
      <c r="G962" s="863"/>
      <c r="H962" s="863">
        <v>3</v>
      </c>
      <c r="I962" s="863"/>
      <c r="J962" s="810">
        <f t="shared" si="49"/>
        <v>6.3</v>
      </c>
      <c r="K962" s="832" t="s">
        <v>28267</v>
      </c>
      <c r="L962" s="245"/>
      <c r="M962" s="810"/>
      <c r="N962" s="829"/>
      <c r="O962" s="308"/>
      <c r="P962" s="308"/>
      <c r="Q962" s="829"/>
      <c r="R962" s="1139"/>
    </row>
    <row r="963" spans="2:18" s="332" customFormat="1" ht="24" hidden="1" customHeight="1" x14ac:dyDescent="0.2">
      <c r="B963" s="1027"/>
      <c r="C963" s="911"/>
      <c r="D963" s="835"/>
      <c r="E963" s="859"/>
      <c r="F963" s="863"/>
      <c r="G963" s="863"/>
      <c r="H963" s="863"/>
      <c r="I963" s="863"/>
      <c r="J963" s="810"/>
      <c r="K963" s="832"/>
      <c r="L963" s="245"/>
      <c r="M963" s="810"/>
      <c r="N963" s="829"/>
      <c r="O963" s="308"/>
      <c r="P963" s="308"/>
      <c r="Q963" s="829"/>
      <c r="R963" s="1139"/>
    </row>
    <row r="964" spans="2:18" s="332" customFormat="1" ht="24" hidden="1" customHeight="1" x14ac:dyDescent="0.2">
      <c r="B964" s="1027"/>
      <c r="C964" s="911"/>
      <c r="D964" s="835"/>
      <c r="E964" s="859" t="s">
        <v>29101</v>
      </c>
      <c r="F964" s="863">
        <v>3.55</v>
      </c>
      <c r="G964" s="863"/>
      <c r="H964" s="863">
        <v>1</v>
      </c>
      <c r="I964" s="863"/>
      <c r="J964" s="810">
        <f t="shared" ref="J964:J968" si="50">F964*H964</f>
        <v>3.55</v>
      </c>
      <c r="K964" s="832" t="s">
        <v>28267</v>
      </c>
      <c r="L964" s="245"/>
      <c r="M964" s="810"/>
      <c r="N964" s="829"/>
      <c r="O964" s="308"/>
      <c r="P964" s="308"/>
      <c r="Q964" s="829"/>
      <c r="R964" s="1139"/>
    </row>
    <row r="965" spans="2:18" s="332" customFormat="1" ht="24" hidden="1" customHeight="1" x14ac:dyDescent="0.2">
      <c r="B965" s="1027"/>
      <c r="C965" s="39"/>
      <c r="D965" s="39"/>
      <c r="E965" s="859"/>
      <c r="F965" s="863">
        <v>0.9</v>
      </c>
      <c r="G965" s="863"/>
      <c r="H965" s="863">
        <v>1</v>
      </c>
      <c r="I965" s="863"/>
      <c r="J965" s="810">
        <f t="shared" si="50"/>
        <v>0.9</v>
      </c>
      <c r="K965" s="832" t="s">
        <v>28267</v>
      </c>
      <c r="L965" s="308"/>
      <c r="M965" s="308"/>
      <c r="N965" s="829"/>
      <c r="O965" s="308"/>
      <c r="P965" s="308"/>
      <c r="Q965" s="829"/>
      <c r="R965" s="1139"/>
    </row>
    <row r="966" spans="2:18" s="332" customFormat="1" ht="24" hidden="1" customHeight="1" x14ac:dyDescent="0.2">
      <c r="B966" s="1027"/>
      <c r="C966" s="39"/>
      <c r="D966" s="39"/>
      <c r="E966" s="859"/>
      <c r="F966" s="863">
        <v>4.05</v>
      </c>
      <c r="G966" s="863"/>
      <c r="H966" s="863">
        <v>1</v>
      </c>
      <c r="I966" s="863"/>
      <c r="J966" s="810">
        <f t="shared" si="50"/>
        <v>4.05</v>
      </c>
      <c r="K966" s="832" t="s">
        <v>28267</v>
      </c>
      <c r="L966" s="308"/>
      <c r="M966" s="308"/>
      <c r="N966" s="829"/>
      <c r="O966" s="308"/>
      <c r="P966" s="308"/>
      <c r="Q966" s="829"/>
      <c r="R966" s="1139"/>
    </row>
    <row r="967" spans="2:18" s="332" customFormat="1" ht="24" hidden="1" customHeight="1" x14ac:dyDescent="0.2">
      <c r="B967" s="1027"/>
      <c r="C967" s="39"/>
      <c r="D967" s="39"/>
      <c r="E967" s="859"/>
      <c r="F967" s="863">
        <v>7.9</v>
      </c>
      <c r="G967" s="863"/>
      <c r="H967" s="863">
        <v>1</v>
      </c>
      <c r="I967" s="863"/>
      <c r="J967" s="810">
        <f t="shared" si="50"/>
        <v>7.9</v>
      </c>
      <c r="K967" s="832" t="s">
        <v>28267</v>
      </c>
      <c r="L967" s="308"/>
      <c r="M967" s="308"/>
      <c r="N967" s="829"/>
      <c r="O967" s="308"/>
      <c r="P967" s="308"/>
      <c r="Q967" s="829"/>
      <c r="R967" s="1139"/>
    </row>
    <row r="968" spans="2:18" s="332" customFormat="1" ht="24" hidden="1" customHeight="1" x14ac:dyDescent="0.2">
      <c r="B968" s="1027"/>
      <c r="C968" s="39"/>
      <c r="D968" s="39"/>
      <c r="E968" s="859"/>
      <c r="F968" s="863">
        <v>4</v>
      </c>
      <c r="G968" s="863"/>
      <c r="H968" s="863">
        <v>1</v>
      </c>
      <c r="I968" s="863"/>
      <c r="J968" s="810">
        <f t="shared" si="50"/>
        <v>4</v>
      </c>
      <c r="K968" s="832" t="s">
        <v>28267</v>
      </c>
      <c r="L968" s="308"/>
      <c r="M968" s="308"/>
      <c r="N968" s="829"/>
      <c r="O968" s="308"/>
      <c r="P968" s="308"/>
      <c r="Q968" s="829"/>
      <c r="R968" s="1139"/>
    </row>
    <row r="969" spans="2:18" s="332" customFormat="1" ht="24" hidden="1" customHeight="1" x14ac:dyDescent="0.2">
      <c r="B969" s="1027"/>
      <c r="C969" s="39"/>
      <c r="D969" s="39"/>
      <c r="E969" s="859"/>
      <c r="F969" s="863"/>
      <c r="G969" s="863"/>
      <c r="H969" s="863"/>
      <c r="I969" s="863"/>
      <c r="J969" s="810"/>
      <c r="K969" s="832"/>
      <c r="L969" s="308"/>
      <c r="M969" s="308"/>
      <c r="N969" s="829"/>
      <c r="O969" s="308"/>
      <c r="P969" s="308"/>
      <c r="Q969" s="829"/>
      <c r="R969" s="1139"/>
    </row>
    <row r="970" spans="2:18" s="332" customFormat="1" ht="24" hidden="1" customHeight="1" x14ac:dyDescent="0.2">
      <c r="B970" s="1027"/>
      <c r="C970" s="39"/>
      <c r="D970" s="39"/>
      <c r="E970" s="859" t="s">
        <v>29119</v>
      </c>
      <c r="F970" s="863">
        <v>10</v>
      </c>
      <c r="G970" s="863"/>
      <c r="H970" s="863">
        <v>0.75</v>
      </c>
      <c r="I970" s="863"/>
      <c r="J970" s="810">
        <f t="shared" ref="J970" si="51">F970*H970</f>
        <v>7.5</v>
      </c>
      <c r="K970" s="832" t="s">
        <v>28267</v>
      </c>
      <c r="L970" s="245"/>
      <c r="M970" s="245"/>
      <c r="N970" s="808"/>
      <c r="O970" s="239"/>
      <c r="P970" s="239"/>
      <c r="Q970" s="829"/>
      <c r="R970" s="1139"/>
    </row>
    <row r="971" spans="2:18" s="332" customFormat="1" ht="24" hidden="1" customHeight="1" x14ac:dyDescent="0.2">
      <c r="B971" s="1027"/>
      <c r="C971" s="39"/>
      <c r="D971" s="39"/>
      <c r="E971" s="859"/>
      <c r="F971" s="863"/>
      <c r="G971" s="863"/>
      <c r="H971" s="863"/>
      <c r="I971" s="863"/>
      <c r="J971" s="810"/>
      <c r="K971" s="832"/>
      <c r="L971" s="308"/>
      <c r="M971" s="308"/>
      <c r="N971" s="829"/>
      <c r="O971" s="308"/>
      <c r="P971" s="308"/>
      <c r="Q971" s="829"/>
      <c r="R971" s="1139"/>
    </row>
    <row r="972" spans="2:18" s="332" customFormat="1" ht="24" hidden="1" customHeight="1" x14ac:dyDescent="0.2">
      <c r="B972" s="1027"/>
      <c r="C972" s="39"/>
      <c r="D972" s="39"/>
      <c r="E972" s="859"/>
      <c r="F972" s="863"/>
      <c r="G972" s="863"/>
      <c r="H972" s="863"/>
      <c r="I972" s="863"/>
      <c r="J972" s="810">
        <f>SUM(J945:J970)</f>
        <v>146.1</v>
      </c>
      <c r="K972" s="832" t="s">
        <v>28267</v>
      </c>
      <c r="L972" s="308"/>
      <c r="M972" s="308"/>
      <c r="N972" s="829"/>
      <c r="O972" s="308"/>
      <c r="P972" s="308"/>
      <c r="Q972" s="829"/>
      <c r="R972" s="1139"/>
    </row>
    <row r="973" spans="2:18" s="332" customFormat="1" ht="24" hidden="1" customHeight="1" x14ac:dyDescent="0.2">
      <c r="B973" s="1027"/>
      <c r="C973" s="39"/>
      <c r="D973" s="39"/>
      <c r="E973" s="393"/>
      <c r="F973" s="393"/>
      <c r="G973" s="393"/>
      <c r="H973" s="393"/>
      <c r="I973" s="393"/>
      <c r="J973" s="991"/>
      <c r="K973" s="1179"/>
      <c r="L973" s="308"/>
      <c r="M973" s="308"/>
      <c r="N973" s="829"/>
      <c r="O973" s="308"/>
      <c r="P973" s="308"/>
      <c r="Q973" s="829"/>
      <c r="R973" s="1139"/>
    </row>
    <row r="974" spans="2:18" s="332" customFormat="1" ht="24" hidden="1" customHeight="1" x14ac:dyDescent="0.2">
      <c r="B974" s="1028"/>
      <c r="C974" s="145"/>
      <c r="D974" s="145"/>
      <c r="E974" s="370"/>
      <c r="F974" s="370"/>
      <c r="G974" s="370"/>
      <c r="H974" s="370"/>
      <c r="I974" s="370"/>
      <c r="J974" s="992"/>
      <c r="K974" s="1180"/>
      <c r="L974" s="138"/>
      <c r="M974" s="138"/>
      <c r="N974" s="1083"/>
      <c r="O974" s="138"/>
      <c r="P974" s="138"/>
      <c r="Q974" s="1083"/>
      <c r="R974" s="1140"/>
    </row>
    <row r="975" spans="2:18" s="332" customFormat="1" ht="20.100000000000001" customHeight="1" x14ac:dyDescent="0.2">
      <c r="B975" s="1029" t="s">
        <v>29070</v>
      </c>
      <c r="C975" s="30" t="s">
        <v>1946</v>
      </c>
      <c r="D975" s="30" t="s">
        <v>26</v>
      </c>
      <c r="E975" s="364" t="str">
        <f>VLOOKUP(C975,desonerado_186!A:F,2,1)</f>
        <v>Reboco</v>
      </c>
      <c r="F975" s="365"/>
      <c r="G975" s="365"/>
      <c r="H975" s="365"/>
      <c r="I975" s="365"/>
      <c r="J975" s="994"/>
      <c r="K975" s="1181" t="str">
        <f>VLOOKUP(C975,desonerado_186!A:F,3,1)</f>
        <v>M2</v>
      </c>
      <c r="L975" s="368">
        <f>M982</f>
        <v>263.31</v>
      </c>
      <c r="M975" s="368">
        <f>VLOOKUP(C975,desonerado_186!A:F,4,1)</f>
        <v>1.7</v>
      </c>
      <c r="N975" s="891">
        <f>VLOOKUP(C975,desonerado_186!A:F,5,1)</f>
        <v>9.35</v>
      </c>
      <c r="O975" s="1680">
        <f>M975+N975</f>
        <v>11.05</v>
      </c>
      <c r="P975" s="1680"/>
      <c r="Q975" s="891">
        <f>O975*1.2</f>
        <v>13.26</v>
      </c>
      <c r="R975" s="1141">
        <f>Q975*L975</f>
        <v>3491.49</v>
      </c>
    </row>
    <row r="976" spans="2:18" s="332" customFormat="1" ht="24" hidden="1" customHeight="1" x14ac:dyDescent="0.2">
      <c r="B976" s="1027"/>
      <c r="C976" s="911"/>
      <c r="D976" s="835"/>
      <c r="E976" s="926"/>
      <c r="F976" s="926"/>
      <c r="G976" s="926"/>
      <c r="H976" s="926"/>
      <c r="I976" s="926"/>
      <c r="J976" s="325"/>
      <c r="K976" s="1194"/>
      <c r="L976" s="243"/>
      <c r="M976" s="238"/>
      <c r="N976" s="808"/>
      <c r="O976" s="239"/>
      <c r="P976" s="239"/>
      <c r="Q976" s="829"/>
      <c r="R976" s="1139"/>
    </row>
    <row r="977" spans="2:18" s="332" customFormat="1" ht="24" hidden="1" customHeight="1" x14ac:dyDescent="0.2">
      <c r="B977" s="1027"/>
      <c r="C977" s="911"/>
      <c r="D977" s="835"/>
      <c r="E977" s="926" t="s">
        <v>28637</v>
      </c>
      <c r="F977" s="926"/>
      <c r="G977" s="926"/>
      <c r="H977" s="926"/>
      <c r="I977" s="926"/>
      <c r="J977" s="325"/>
      <c r="K977" s="1194"/>
      <c r="L977" s="243"/>
      <c r="M977" s="327"/>
      <c r="N977" s="808"/>
      <c r="O977" s="239"/>
      <c r="P977" s="239"/>
      <c r="Q977" s="829"/>
      <c r="R977" s="1139"/>
    </row>
    <row r="978" spans="2:18" s="332" customFormat="1" ht="24" hidden="1" customHeight="1" x14ac:dyDescent="0.2">
      <c r="B978" s="1027"/>
      <c r="C978" s="911"/>
      <c r="D978" s="835"/>
      <c r="E978" s="926" t="s">
        <v>29080</v>
      </c>
      <c r="F978" s="861"/>
      <c r="G978" s="861"/>
      <c r="H978" s="861"/>
      <c r="I978" s="861"/>
      <c r="J978" s="824"/>
      <c r="K978" s="832"/>
      <c r="L978" s="245"/>
      <c r="M978" s="245">
        <f>J972+J940</f>
        <v>298.63</v>
      </c>
      <c r="N978" s="808" t="s">
        <v>28267</v>
      </c>
      <c r="O978" s="239"/>
      <c r="P978" s="239"/>
      <c r="Q978" s="829"/>
      <c r="R978" s="1139"/>
    </row>
    <row r="979" spans="2:18" s="332" customFormat="1" ht="24" hidden="1" customHeight="1" x14ac:dyDescent="0.2">
      <c r="B979" s="1027"/>
      <c r="C979" s="911"/>
      <c r="D979" s="835"/>
      <c r="E979" s="926" t="s">
        <v>29052</v>
      </c>
      <c r="F979" s="861"/>
      <c r="G979" s="861"/>
      <c r="H979" s="861"/>
      <c r="I979" s="861"/>
      <c r="J979" s="824"/>
      <c r="K979" s="832"/>
      <c r="L979" s="245"/>
      <c r="M979" s="245">
        <f>-L1003</f>
        <v>-31.12</v>
      </c>
      <c r="N979" s="808" t="s">
        <v>28267</v>
      </c>
      <c r="O979" s="239"/>
      <c r="P979" s="239"/>
      <c r="Q979" s="829"/>
      <c r="R979" s="1139"/>
    </row>
    <row r="980" spans="2:18" s="332" customFormat="1" ht="24" hidden="1" customHeight="1" x14ac:dyDescent="0.2">
      <c r="B980" s="1027"/>
      <c r="C980" s="911"/>
      <c r="D980" s="835"/>
      <c r="E980" s="926" t="s">
        <v>29102</v>
      </c>
      <c r="F980" s="861"/>
      <c r="G980" s="861"/>
      <c r="H980" s="861"/>
      <c r="I980" s="861"/>
      <c r="J980" s="824"/>
      <c r="K980" s="832"/>
      <c r="L980" s="245"/>
      <c r="M980" s="245">
        <f>-2*2.1</f>
        <v>-4.2</v>
      </c>
      <c r="N980" s="808" t="s">
        <v>28267</v>
      </c>
      <c r="O980" s="239"/>
      <c r="P980" s="239"/>
      <c r="Q980" s="829"/>
      <c r="R980" s="1139"/>
    </row>
    <row r="981" spans="2:18" s="332" customFormat="1" ht="24" hidden="1" customHeight="1" x14ac:dyDescent="0.2">
      <c r="B981" s="1027"/>
      <c r="C981" s="911"/>
      <c r="D981" s="835"/>
      <c r="E981" s="926"/>
      <c r="F981" s="861"/>
      <c r="G981" s="861"/>
      <c r="H981" s="861"/>
      <c r="I981" s="861"/>
      <c r="J981" s="824"/>
      <c r="K981" s="832"/>
      <c r="L981" s="245"/>
      <c r="M981" s="245"/>
      <c r="N981" s="808"/>
      <c r="O981" s="239"/>
      <c r="P981" s="239"/>
      <c r="Q981" s="829"/>
      <c r="R981" s="1139"/>
    </row>
    <row r="982" spans="2:18" s="332" customFormat="1" ht="24" hidden="1" customHeight="1" x14ac:dyDescent="0.2">
      <c r="B982" s="1027"/>
      <c r="C982" s="911"/>
      <c r="D982" s="835"/>
      <c r="E982" s="926" t="s">
        <v>29053</v>
      </c>
      <c r="F982" s="861"/>
      <c r="G982" s="861"/>
      <c r="H982" s="861"/>
      <c r="I982" s="861"/>
      <c r="J982" s="824"/>
      <c r="K982" s="832"/>
      <c r="L982" s="245"/>
      <c r="M982" s="245">
        <f>M978+M979+M980</f>
        <v>263.31</v>
      </c>
      <c r="N982" s="808" t="s">
        <v>28267</v>
      </c>
      <c r="O982" s="239"/>
      <c r="P982" s="239"/>
      <c r="Q982" s="829"/>
      <c r="R982" s="1139"/>
    </row>
    <row r="983" spans="2:18" s="332" customFormat="1" ht="24" hidden="1" customHeight="1" x14ac:dyDescent="0.2">
      <c r="B983" s="1027"/>
      <c r="C983" s="911"/>
      <c r="D983" s="835"/>
      <c r="E983" s="926"/>
      <c r="F983" s="861"/>
      <c r="G983" s="861"/>
      <c r="H983" s="861"/>
      <c r="I983" s="861"/>
      <c r="J983" s="824"/>
      <c r="K983" s="832"/>
      <c r="L983" s="245"/>
      <c r="M983" s="245"/>
      <c r="N983" s="808"/>
      <c r="O983" s="239"/>
      <c r="P983" s="239"/>
      <c r="Q983" s="829"/>
      <c r="R983" s="1139"/>
    </row>
    <row r="984" spans="2:18" s="332" customFormat="1" ht="29.25" customHeight="1" x14ac:dyDescent="0.2">
      <c r="B984" s="1029" t="s">
        <v>29071</v>
      </c>
      <c r="C984" s="30" t="s">
        <v>2056</v>
      </c>
      <c r="D984" s="30" t="s">
        <v>26</v>
      </c>
      <c r="E984" s="1748" t="str">
        <f>VLOOKUP(C984,desonerado_186!A:F,2,1)</f>
        <v>Placa cerâmica esmaltada PEI-5 para área interna, grupo de absorção BIIb, resistência química B, assentado com argamassa colante industrializada</v>
      </c>
      <c r="F984" s="1749"/>
      <c r="G984" s="1749"/>
      <c r="H984" s="1749"/>
      <c r="I984" s="1749"/>
      <c r="J984" s="1750"/>
      <c r="K984" s="1181" t="s">
        <v>149</v>
      </c>
      <c r="L984" s="368">
        <f>F986</f>
        <v>56.14</v>
      </c>
      <c r="M984" s="368">
        <f>VLOOKUP(C984,desonerado_186!A:F,4,1)</f>
        <v>29.61</v>
      </c>
      <c r="N984" s="891">
        <f>VLOOKUP(C984,desonerado_186!A:F,5,1)</f>
        <v>12.74</v>
      </c>
      <c r="O984" s="1680">
        <f>M984+N984</f>
        <v>42.35</v>
      </c>
      <c r="P984" s="1680"/>
      <c r="Q984" s="891">
        <f>O984*1.2</f>
        <v>50.82</v>
      </c>
      <c r="R984" s="1141">
        <f>Q984*L984</f>
        <v>2853.03</v>
      </c>
    </row>
    <row r="985" spans="2:18" s="332" customFormat="1" ht="24" hidden="1" customHeight="1" x14ac:dyDescent="0.2">
      <c r="B985" s="1026"/>
      <c r="C985" s="126"/>
      <c r="D985" s="126"/>
      <c r="E985" s="307"/>
      <c r="F985" s="307"/>
      <c r="G985" s="307"/>
      <c r="H985" s="307"/>
      <c r="I985" s="307"/>
      <c r="J985" s="993"/>
      <c r="K985" s="1178"/>
      <c r="L985" s="380"/>
      <c r="M985" s="380"/>
      <c r="N985" s="1082"/>
      <c r="O985" s="380"/>
      <c r="P985" s="380"/>
      <c r="Q985" s="1082"/>
      <c r="R985" s="1138"/>
    </row>
    <row r="986" spans="2:18" s="332" customFormat="1" ht="24" hidden="1" customHeight="1" x14ac:dyDescent="0.2">
      <c r="B986" s="1027"/>
      <c r="C986" s="39"/>
      <c r="D986" s="39"/>
      <c r="E986" s="188" t="s">
        <v>29032</v>
      </c>
      <c r="F986" s="188">
        <v>56.14</v>
      </c>
      <c r="G986" s="188" t="s">
        <v>28267</v>
      </c>
      <c r="H986" s="188"/>
      <c r="I986" s="188"/>
      <c r="J986" s="991"/>
      <c r="K986" s="1175"/>
      <c r="L986" s="189"/>
      <c r="M986" s="120"/>
      <c r="N986" s="829"/>
      <c r="O986" s="308"/>
      <c r="P986" s="308"/>
      <c r="Q986" s="829"/>
      <c r="R986" s="1139"/>
    </row>
    <row r="987" spans="2:18" s="332" customFormat="1" ht="24" hidden="1" customHeight="1" x14ac:dyDescent="0.2">
      <c r="B987" s="1027"/>
      <c r="C987" s="39"/>
      <c r="D987" s="39"/>
      <c r="E987" s="188"/>
      <c r="F987" s="188"/>
      <c r="G987" s="188"/>
      <c r="H987" s="188"/>
      <c r="I987" s="188"/>
      <c r="J987" s="991"/>
      <c r="K987" s="1175"/>
      <c r="L987" s="189"/>
      <c r="M987" s="120"/>
      <c r="N987" s="829"/>
      <c r="O987" s="308"/>
      <c r="P987" s="308"/>
      <c r="Q987" s="829"/>
      <c r="R987" s="1139"/>
    </row>
    <row r="988" spans="2:18" s="332" customFormat="1" ht="48" customHeight="1" x14ac:dyDescent="0.2">
      <c r="B988" s="1029" t="s">
        <v>1609</v>
      </c>
      <c r="C988" s="30" t="s">
        <v>2058</v>
      </c>
      <c r="D988" s="30" t="s">
        <v>26</v>
      </c>
      <c r="E988" s="1748" t="str">
        <f>VLOOKUP(C988,desonerado_186!A:F,2,1)</f>
        <v>Rodapé em placa cerâmica esmaltada PEI-5 para área interna, grupo de absorção BIIb, resistência química B, assentado com argamassa colante industrializada</v>
      </c>
      <c r="F988" s="1749"/>
      <c r="G988" s="1749"/>
      <c r="H988" s="1749"/>
      <c r="I988" s="1749"/>
      <c r="J988" s="1750"/>
      <c r="K988" s="1181" t="s">
        <v>205</v>
      </c>
      <c r="L988" s="368">
        <f>E991</f>
        <v>49.2</v>
      </c>
      <c r="M988" s="368">
        <f>VLOOKUP(C988,desonerado_186!A:F,4,1)</f>
        <v>4.87</v>
      </c>
      <c r="N988" s="891">
        <f>VLOOKUP(C988,desonerado_186!A:F,5,1)</f>
        <v>1.02</v>
      </c>
      <c r="O988" s="1680">
        <f>M988+N988</f>
        <v>5.89</v>
      </c>
      <c r="P988" s="1680"/>
      <c r="Q988" s="891">
        <f>O988*1.2</f>
        <v>7.07</v>
      </c>
      <c r="R988" s="1141">
        <f>Q988*L988</f>
        <v>347.84</v>
      </c>
    </row>
    <row r="989" spans="2:18" s="332" customFormat="1" ht="24" hidden="1" customHeight="1" x14ac:dyDescent="0.2">
      <c r="B989" s="1027"/>
      <c r="C989" s="39"/>
      <c r="D989" s="39"/>
      <c r="E989" s="188"/>
      <c r="F989" s="188"/>
      <c r="G989" s="188"/>
      <c r="H989" s="188"/>
      <c r="I989" s="188"/>
      <c r="J989" s="991"/>
      <c r="K989" s="1175"/>
      <c r="L989" s="189"/>
      <c r="M989" s="120"/>
      <c r="N989" s="829"/>
      <c r="O989" s="308"/>
      <c r="P989" s="308"/>
      <c r="Q989" s="829"/>
      <c r="R989" s="1139"/>
    </row>
    <row r="990" spans="2:18" s="332" customFormat="1" ht="24" hidden="1" customHeight="1" x14ac:dyDescent="0.2">
      <c r="B990" s="1027"/>
      <c r="C990" s="39"/>
      <c r="D990" s="39"/>
      <c r="E990" s="821" t="s">
        <v>29029</v>
      </c>
      <c r="F990" s="188"/>
      <c r="G990" s="188"/>
      <c r="H990" s="188"/>
      <c r="I990" s="188"/>
      <c r="J990" s="991"/>
      <c r="K990" s="1175"/>
      <c r="L990" s="189"/>
      <c r="M990" s="120"/>
      <c r="N990" s="829"/>
      <c r="O990" s="308"/>
      <c r="P990" s="308"/>
      <c r="Q990" s="829"/>
      <c r="R990" s="1139"/>
    </row>
    <row r="991" spans="2:18" s="332" customFormat="1" ht="24" hidden="1" customHeight="1" x14ac:dyDescent="0.2">
      <c r="B991" s="1027"/>
      <c r="C991" s="39"/>
      <c r="D991" s="39"/>
      <c r="E991" s="821">
        <v>49.2</v>
      </c>
      <c r="F991" s="188"/>
      <c r="G991" s="188"/>
      <c r="H991" s="188"/>
      <c r="I991" s="188"/>
      <c r="J991" s="991"/>
      <c r="K991" s="1175"/>
      <c r="L991" s="189"/>
      <c r="M991" s="120"/>
      <c r="N991" s="829"/>
      <c r="O991" s="308"/>
      <c r="P991" s="308"/>
      <c r="Q991" s="829"/>
      <c r="R991" s="1139"/>
    </row>
    <row r="992" spans="2:18" s="332" customFormat="1" ht="24" hidden="1" customHeight="1" x14ac:dyDescent="0.2">
      <c r="B992" s="1027"/>
      <c r="C992" s="39"/>
      <c r="D992" s="39"/>
      <c r="E992" s="188"/>
      <c r="F992" s="188"/>
      <c r="G992" s="188"/>
      <c r="H992" s="188"/>
      <c r="I992" s="188"/>
      <c r="J992" s="951"/>
      <c r="K992" s="1187"/>
      <c r="L992" s="704"/>
      <c r="M992" s="180"/>
      <c r="N992" s="829"/>
      <c r="O992" s="308"/>
      <c r="P992" s="308"/>
      <c r="Q992" s="829"/>
      <c r="R992" s="1139"/>
    </row>
    <row r="993" spans="2:18" s="332" customFormat="1" ht="24" hidden="1" customHeight="1" x14ac:dyDescent="0.2">
      <c r="B993" s="1028"/>
      <c r="C993" s="145"/>
      <c r="D993" s="145"/>
      <c r="E993" s="502"/>
      <c r="F993" s="502"/>
      <c r="G993" s="502"/>
      <c r="H993" s="502"/>
      <c r="I993" s="502"/>
      <c r="J993" s="992"/>
      <c r="K993" s="1184"/>
      <c r="L993" s="705"/>
      <c r="M993" s="706"/>
      <c r="N993" s="1083"/>
      <c r="O993" s="138"/>
      <c r="P993" s="138"/>
      <c r="Q993" s="1083"/>
      <c r="R993" s="1140"/>
    </row>
    <row r="994" spans="2:18" s="332" customFormat="1" ht="24" customHeight="1" x14ac:dyDescent="0.2">
      <c r="B994" s="1029" t="s">
        <v>1617</v>
      </c>
      <c r="C994" s="30">
        <v>98689</v>
      </c>
      <c r="D994" s="30" t="s">
        <v>28329</v>
      </c>
      <c r="E994" s="1677" t="s">
        <v>24889</v>
      </c>
      <c r="F994" s="1678"/>
      <c r="G994" s="1678"/>
      <c r="H994" s="1678"/>
      <c r="I994" s="1678"/>
      <c r="J994" s="1679"/>
      <c r="K994" s="1181" t="s">
        <v>28268</v>
      </c>
      <c r="L994" s="368">
        <f>L999</f>
        <v>5.4</v>
      </c>
      <c r="M994" s="368">
        <v>0</v>
      </c>
      <c r="N994" s="891">
        <v>22.58</v>
      </c>
      <c r="O994" s="1680">
        <v>114.07</v>
      </c>
      <c r="P994" s="1680"/>
      <c r="Q994" s="891">
        <f>O994*1.2</f>
        <v>136.88</v>
      </c>
      <c r="R994" s="1141">
        <f>Q994*L994</f>
        <v>739.15</v>
      </c>
    </row>
    <row r="995" spans="2:18" s="332" customFormat="1" ht="24" hidden="1" customHeight="1" x14ac:dyDescent="0.2">
      <c r="B995" s="1026"/>
      <c r="C995" s="126"/>
      <c r="D995" s="126"/>
      <c r="E995" s="176"/>
      <c r="F995" s="176"/>
      <c r="G995" s="176"/>
      <c r="H995" s="176"/>
      <c r="I995" s="176"/>
      <c r="J995" s="176"/>
      <c r="K995" s="1178"/>
      <c r="L995" s="380"/>
      <c r="M995" s="380"/>
      <c r="N995" s="1082"/>
      <c r="O995" s="380"/>
      <c r="P995" s="380"/>
      <c r="Q995" s="1082"/>
      <c r="R995" s="1138"/>
    </row>
    <row r="996" spans="2:18" s="332" customFormat="1" ht="24" hidden="1" customHeight="1" x14ac:dyDescent="0.2">
      <c r="B996" s="1027"/>
      <c r="C996" s="39"/>
      <c r="D996" s="152"/>
      <c r="E996" s="181"/>
      <c r="F996" s="181"/>
      <c r="G996" s="181"/>
      <c r="H996" s="181"/>
      <c r="I996" s="181"/>
      <c r="J996" s="181"/>
      <c r="K996" s="1221"/>
      <c r="L996" s="189" t="s">
        <v>28270</v>
      </c>
      <c r="M996" s="120"/>
      <c r="N996" s="1106"/>
      <c r="O996" s="308"/>
      <c r="P996" s="308"/>
      <c r="Q996" s="829"/>
      <c r="R996" s="1139"/>
    </row>
    <row r="997" spans="2:18" s="332" customFormat="1" ht="24" hidden="1" customHeight="1" x14ac:dyDescent="0.2">
      <c r="B997" s="1027"/>
      <c r="C997" s="39"/>
      <c r="D997" s="152"/>
      <c r="E997" s="181" t="s">
        <v>29027</v>
      </c>
      <c r="F997" s="181"/>
      <c r="G997" s="181"/>
      <c r="H997" s="181"/>
      <c r="I997" s="181"/>
      <c r="J997" s="181"/>
      <c r="K997" s="1221"/>
      <c r="L997" s="189">
        <v>5.4</v>
      </c>
      <c r="M997" s="120" t="s">
        <v>28268</v>
      </c>
      <c r="N997" s="1106"/>
      <c r="O997" s="308"/>
      <c r="P997" s="308"/>
      <c r="Q997" s="829"/>
      <c r="R997" s="1139"/>
    </row>
    <row r="998" spans="2:18" s="332" customFormat="1" ht="24" hidden="1" customHeight="1" x14ac:dyDescent="0.2">
      <c r="B998" s="1027"/>
      <c r="C998" s="39"/>
      <c r="D998" s="152"/>
      <c r="E998" s="181" t="s">
        <v>29028</v>
      </c>
      <c r="F998" s="181"/>
      <c r="G998" s="181"/>
      <c r="H998" s="181"/>
      <c r="I998" s="181"/>
      <c r="J998" s="181"/>
      <c r="K998" s="1221"/>
      <c r="L998" s="189">
        <v>0</v>
      </c>
      <c r="M998" s="120" t="s">
        <v>28268</v>
      </c>
      <c r="N998" s="1106"/>
      <c r="O998" s="308"/>
      <c r="P998" s="308"/>
      <c r="Q998" s="829"/>
      <c r="R998" s="1139"/>
    </row>
    <row r="999" spans="2:18" s="332" customFormat="1" ht="24" hidden="1" customHeight="1" x14ac:dyDescent="0.2">
      <c r="B999" s="1027"/>
      <c r="C999" s="39"/>
      <c r="D999" s="152"/>
      <c r="E999" s="181"/>
      <c r="F999" s="181"/>
      <c r="G999" s="181"/>
      <c r="H999" s="181"/>
      <c r="I999" s="181"/>
      <c r="J999" s="181"/>
      <c r="K999" s="1221"/>
      <c r="L999" s="189">
        <f>SUM(L997:L998)</f>
        <v>5.4</v>
      </c>
      <c r="M999" s="120" t="s">
        <v>28268</v>
      </c>
      <c r="N999" s="1106"/>
      <c r="O999" s="308"/>
      <c r="P999" s="308"/>
      <c r="Q999" s="829"/>
      <c r="R999" s="1139"/>
    </row>
    <row r="1000" spans="2:18" s="332" customFormat="1" ht="24" hidden="1" customHeight="1" x14ac:dyDescent="0.2">
      <c r="B1000" s="1027"/>
      <c r="C1000" s="39"/>
      <c r="D1000" s="152"/>
      <c r="E1000" s="181"/>
      <c r="F1000" s="181"/>
      <c r="G1000" s="181"/>
      <c r="H1000" s="181"/>
      <c r="I1000" s="181"/>
      <c r="J1000" s="181"/>
      <c r="K1000" s="1221"/>
      <c r="L1000" s="189"/>
      <c r="M1000" s="120"/>
      <c r="N1000" s="1106"/>
      <c r="O1000" s="308"/>
      <c r="P1000" s="308"/>
      <c r="Q1000" s="829"/>
      <c r="R1000" s="1139"/>
    </row>
    <row r="1001" spans="2:18" s="332" customFormat="1" ht="24" hidden="1" customHeight="1" x14ac:dyDescent="0.2">
      <c r="B1001" s="1027"/>
      <c r="C1001" s="39"/>
      <c r="D1001" s="152"/>
      <c r="E1001" s="181"/>
      <c r="F1001" s="181"/>
      <c r="G1001" s="181"/>
      <c r="H1001" s="181"/>
      <c r="I1001" s="181"/>
      <c r="J1001" s="181"/>
      <c r="K1001" s="1221"/>
      <c r="L1001" s="189"/>
      <c r="M1001" s="120"/>
      <c r="N1001" s="1106"/>
      <c r="O1001" s="308"/>
      <c r="P1001" s="308"/>
      <c r="Q1001" s="829"/>
      <c r="R1001" s="1139"/>
    </row>
    <row r="1002" spans="2:18" s="332" customFormat="1" ht="24" customHeight="1" x14ac:dyDescent="0.2">
      <c r="B1002" s="1029" t="s">
        <v>29072</v>
      </c>
      <c r="C1002" s="30">
        <v>101965</v>
      </c>
      <c r="D1002" s="30" t="s">
        <v>28329</v>
      </c>
      <c r="E1002" s="1677" t="s">
        <v>25703</v>
      </c>
      <c r="F1002" s="1678"/>
      <c r="G1002" s="1678"/>
      <c r="H1002" s="1678"/>
      <c r="I1002" s="1678"/>
      <c r="J1002" s="1679"/>
      <c r="K1002" s="1181" t="s">
        <v>28268</v>
      </c>
      <c r="L1002" s="368">
        <v>7.6</v>
      </c>
      <c r="M1002" s="368">
        <v>0</v>
      </c>
      <c r="N1002" s="891">
        <v>22.58</v>
      </c>
      <c r="O1002" s="1680">
        <v>128.61000000000001</v>
      </c>
      <c r="P1002" s="1680"/>
      <c r="Q1002" s="891">
        <f>O1002*1.2</f>
        <v>154.33000000000001</v>
      </c>
      <c r="R1002" s="1141">
        <f>Q1002*L1002</f>
        <v>1172.9100000000001</v>
      </c>
    </row>
    <row r="1003" spans="2:18" s="332" customFormat="1" ht="42.75" customHeight="1" x14ac:dyDescent="0.2">
      <c r="B1003" s="1029" t="s">
        <v>29117</v>
      </c>
      <c r="C1003" s="30">
        <v>87273</v>
      </c>
      <c r="D1003" s="30" t="s">
        <v>28329</v>
      </c>
      <c r="E1003" s="1677" t="s">
        <v>28907</v>
      </c>
      <c r="F1003" s="1678"/>
      <c r="G1003" s="1678"/>
      <c r="H1003" s="1678"/>
      <c r="I1003" s="1678"/>
      <c r="J1003" s="1679"/>
      <c r="K1003" s="1181" t="s">
        <v>149</v>
      </c>
      <c r="L1003" s="368">
        <f>J1014</f>
        <v>31.12</v>
      </c>
      <c r="M1003" s="368">
        <v>0</v>
      </c>
      <c r="N1003" s="891">
        <v>0</v>
      </c>
      <c r="O1003" s="1680">
        <v>67.680000000000007</v>
      </c>
      <c r="P1003" s="1680"/>
      <c r="Q1003" s="891">
        <f>O1003*1.2</f>
        <v>81.22</v>
      </c>
      <c r="R1003" s="1141">
        <f>Q1003*L1003</f>
        <v>2527.5700000000002</v>
      </c>
    </row>
    <row r="1004" spans="2:18" s="332" customFormat="1" hidden="1" x14ac:dyDescent="0.2">
      <c r="B1004" s="1031"/>
      <c r="C1004" s="92"/>
      <c r="D1004" s="92"/>
      <c r="E1004" s="205"/>
      <c r="F1004" s="205"/>
      <c r="G1004" s="205"/>
      <c r="H1004" s="205"/>
      <c r="I1004" s="205"/>
      <c r="J1004" s="886"/>
      <c r="K1004" s="1183"/>
      <c r="L1004" s="94"/>
      <c r="M1004" s="94"/>
      <c r="N1004" s="206"/>
      <c r="O1004" s="94"/>
      <c r="P1004" s="94"/>
      <c r="Q1004" s="206"/>
      <c r="R1004" s="1143"/>
    </row>
    <row r="1005" spans="2:18" s="332" customFormat="1" hidden="1" x14ac:dyDescent="0.2">
      <c r="B1005" s="1031"/>
      <c r="C1005" s="92"/>
      <c r="D1005" s="92"/>
      <c r="E1005" s="205"/>
      <c r="F1005" s="205"/>
      <c r="G1005" s="205"/>
      <c r="H1005" s="205"/>
      <c r="I1005" s="205"/>
      <c r="J1005" s="886"/>
      <c r="K1005" s="1183"/>
      <c r="L1005" s="94"/>
      <c r="M1005" s="94"/>
      <c r="N1005" s="206"/>
      <c r="O1005" s="94"/>
      <c r="P1005" s="94"/>
      <c r="Q1005" s="206"/>
      <c r="R1005" s="1143"/>
    </row>
    <row r="1006" spans="2:18" s="332" customFormat="1" hidden="1" x14ac:dyDescent="0.2">
      <c r="B1006" s="1031"/>
      <c r="C1006" s="92"/>
      <c r="D1006" s="92"/>
      <c r="E1006" s="205"/>
      <c r="F1006" s="205"/>
      <c r="G1006" s="205"/>
      <c r="H1006" s="205"/>
      <c r="I1006" s="205"/>
      <c r="J1006" s="886"/>
      <c r="K1006" s="1183"/>
      <c r="L1006" s="94"/>
      <c r="M1006" s="94"/>
      <c r="N1006" s="206"/>
      <c r="O1006" s="94"/>
      <c r="P1006" s="94"/>
      <c r="Q1006" s="206"/>
      <c r="R1006" s="1143"/>
    </row>
    <row r="1007" spans="2:18" s="332" customFormat="1" hidden="1" x14ac:dyDescent="0.2">
      <c r="B1007" s="1031"/>
      <c r="C1007" s="92"/>
      <c r="D1007" s="92"/>
      <c r="E1007" s="205"/>
      <c r="F1007" s="205"/>
      <c r="G1007" s="205"/>
      <c r="H1007" s="205"/>
      <c r="I1007" s="205"/>
      <c r="J1007" s="886"/>
      <c r="K1007" s="1183"/>
      <c r="L1007" s="94"/>
      <c r="M1007" s="94"/>
      <c r="N1007" s="206"/>
      <c r="O1007" s="94"/>
      <c r="P1007" s="94"/>
      <c r="Q1007" s="206"/>
      <c r="R1007" s="1143"/>
    </row>
    <row r="1008" spans="2:18" s="332" customFormat="1" ht="25.5" hidden="1" x14ac:dyDescent="0.2">
      <c r="B1008" s="1031"/>
      <c r="C1008" s="92"/>
      <c r="D1008" s="92"/>
      <c r="E1008" s="807"/>
      <c r="F1008" s="807"/>
      <c r="G1008" s="807" t="s">
        <v>28364</v>
      </c>
      <c r="H1008" s="807" t="s">
        <v>28274</v>
      </c>
      <c r="I1008" s="807"/>
      <c r="J1008" s="807" t="s">
        <v>28322</v>
      </c>
      <c r="K1008" s="700"/>
      <c r="L1008" s="231"/>
      <c r="M1008" s="94"/>
      <c r="N1008" s="206"/>
      <c r="O1008" s="94"/>
      <c r="P1008" s="94"/>
      <c r="Q1008" s="206"/>
      <c r="R1008" s="1143"/>
    </row>
    <row r="1009" spans="2:18" s="332" customFormat="1" hidden="1" x14ac:dyDescent="0.2">
      <c r="B1009" s="1031"/>
      <c r="C1009" s="92"/>
      <c r="D1009" s="92"/>
      <c r="E1009" s="807" t="s">
        <v>28830</v>
      </c>
      <c r="F1009" s="807"/>
      <c r="G1009" s="807">
        <f>1.6+2.3</f>
        <v>3.9</v>
      </c>
      <c r="H1009" s="807">
        <v>1.6</v>
      </c>
      <c r="I1009" s="807"/>
      <c r="J1009" s="807">
        <f>G1009*H1009</f>
        <v>6.24</v>
      </c>
      <c r="K1009" s="700" t="s">
        <v>28268</v>
      </c>
      <c r="L1009" s="231"/>
      <c r="M1009" s="94"/>
      <c r="N1009" s="206"/>
      <c r="O1009" s="94"/>
      <c r="P1009" s="94"/>
      <c r="Q1009" s="206"/>
      <c r="R1009" s="1143"/>
    </row>
    <row r="1010" spans="2:18" s="332" customFormat="1" hidden="1" x14ac:dyDescent="0.2">
      <c r="B1010" s="1031"/>
      <c r="C1010" s="92"/>
      <c r="D1010" s="92"/>
      <c r="E1010" s="807" t="s">
        <v>28902</v>
      </c>
      <c r="F1010" s="807"/>
      <c r="G1010" s="807">
        <v>7.4</v>
      </c>
      <c r="H1010" s="807">
        <v>1.6</v>
      </c>
      <c r="I1010" s="807"/>
      <c r="J1010" s="807">
        <f>G1010*H1010</f>
        <v>11.84</v>
      </c>
      <c r="K1010" s="700" t="s">
        <v>28268</v>
      </c>
      <c r="L1010" s="231"/>
      <c r="M1010" s="94"/>
      <c r="N1010" s="206"/>
      <c r="O1010" s="94"/>
      <c r="P1010" s="94"/>
      <c r="Q1010" s="206"/>
      <c r="R1010" s="1143"/>
    </row>
    <row r="1011" spans="2:18" s="332" customFormat="1" hidden="1" x14ac:dyDescent="0.2">
      <c r="B1011" s="1031"/>
      <c r="C1011" s="92"/>
      <c r="D1011" s="92"/>
      <c r="E1011" s="807" t="s">
        <v>28901</v>
      </c>
      <c r="F1011" s="807"/>
      <c r="G1011" s="807">
        <v>7.4</v>
      </c>
      <c r="H1011" s="807">
        <v>1.6</v>
      </c>
      <c r="I1011" s="807"/>
      <c r="J1011" s="807">
        <f>G1011*H1011</f>
        <v>11.84</v>
      </c>
      <c r="K1011" s="700" t="s">
        <v>28268</v>
      </c>
      <c r="L1011" s="231"/>
      <c r="M1011" s="94"/>
      <c r="N1011" s="206"/>
      <c r="O1011" s="94"/>
      <c r="P1011" s="94"/>
      <c r="Q1011" s="206"/>
      <c r="R1011" s="1143"/>
    </row>
    <row r="1012" spans="2:18" s="332" customFormat="1" hidden="1" x14ac:dyDescent="0.2">
      <c r="B1012" s="1031"/>
      <c r="C1012" s="92"/>
      <c r="D1012" s="92"/>
      <c r="E1012" s="807" t="s">
        <v>28901</v>
      </c>
      <c r="F1012" s="807"/>
      <c r="G1012" s="807">
        <v>1</v>
      </c>
      <c r="H1012" s="807">
        <v>1.2</v>
      </c>
      <c r="I1012" s="807"/>
      <c r="J1012" s="807">
        <f>G1012*H1012</f>
        <v>1.2</v>
      </c>
      <c r="K1012" s="700" t="s">
        <v>28268</v>
      </c>
      <c r="L1012" s="231"/>
      <c r="M1012" s="94"/>
      <c r="N1012" s="206"/>
      <c r="O1012" s="94"/>
      <c r="P1012" s="94"/>
      <c r="Q1012" s="206"/>
      <c r="R1012" s="1143"/>
    </row>
    <row r="1013" spans="2:18" s="332" customFormat="1" hidden="1" x14ac:dyDescent="0.2">
      <c r="B1013" s="1031"/>
      <c r="C1013" s="92"/>
      <c r="D1013" s="92"/>
      <c r="E1013" s="807"/>
      <c r="F1013" s="807"/>
      <c r="G1013" s="807"/>
      <c r="H1013" s="807"/>
      <c r="I1013" s="807"/>
      <c r="J1013" s="807"/>
      <c r="K1013" s="700"/>
      <c r="L1013" s="231"/>
      <c r="M1013" s="94"/>
      <c r="N1013" s="206"/>
      <c r="O1013" s="94"/>
      <c r="P1013" s="94"/>
      <c r="Q1013" s="206"/>
      <c r="R1013" s="1143"/>
    </row>
    <row r="1014" spans="2:18" s="332" customFormat="1" hidden="1" x14ac:dyDescent="0.2">
      <c r="B1014" s="1031"/>
      <c r="C1014" s="92"/>
      <c r="D1014" s="92"/>
      <c r="E1014" s="807"/>
      <c r="F1014" s="807"/>
      <c r="G1014" s="807"/>
      <c r="H1014" s="807"/>
      <c r="I1014" s="807"/>
      <c r="J1014" s="807">
        <f>SUM(J1009:J1013)</f>
        <v>31.12</v>
      </c>
      <c r="K1014" s="700" t="s">
        <v>28267</v>
      </c>
      <c r="L1014" s="231"/>
      <c r="M1014" s="94"/>
      <c r="N1014" s="206"/>
      <c r="O1014" s="94"/>
      <c r="P1014" s="94"/>
      <c r="Q1014" s="206"/>
      <c r="R1014" s="1143"/>
    </row>
    <row r="1015" spans="2:18" s="332" customFormat="1" hidden="1" x14ac:dyDescent="0.2">
      <c r="B1015" s="1031"/>
      <c r="C1015" s="92"/>
      <c r="D1015" s="92"/>
      <c r="E1015" s="807"/>
      <c r="F1015" s="807"/>
      <c r="G1015" s="807"/>
      <c r="H1015" s="807"/>
      <c r="I1015" s="807"/>
      <c r="J1015" s="807"/>
      <c r="K1015" s="700"/>
      <c r="L1015" s="231"/>
      <c r="M1015" s="94"/>
      <c r="N1015" s="206"/>
      <c r="O1015" s="94"/>
      <c r="P1015" s="94"/>
      <c r="Q1015" s="206"/>
      <c r="R1015" s="1143"/>
    </row>
    <row r="1016" spans="2:18" s="332" customFormat="1" hidden="1" x14ac:dyDescent="0.2">
      <c r="B1016" s="1031"/>
      <c r="C1016" s="92"/>
      <c r="D1016" s="92"/>
      <c r="E1016" s="807"/>
      <c r="F1016" s="807"/>
      <c r="G1016" s="807"/>
      <c r="H1016" s="807"/>
      <c r="I1016" s="807"/>
      <c r="J1016" s="807"/>
      <c r="K1016" s="700"/>
      <c r="L1016" s="231"/>
      <c r="M1016" s="94"/>
      <c r="N1016" s="206"/>
      <c r="O1016" s="94"/>
      <c r="P1016" s="94"/>
      <c r="Q1016" s="206"/>
      <c r="R1016" s="1143"/>
    </row>
    <row r="1017" spans="2:18" s="332" customFormat="1" hidden="1" x14ac:dyDescent="0.2">
      <c r="B1017" s="1031"/>
      <c r="C1017" s="92"/>
      <c r="D1017" s="92"/>
      <c r="E1017" s="807"/>
      <c r="F1017" s="807"/>
      <c r="G1017" s="807"/>
      <c r="H1017" s="807"/>
      <c r="I1017" s="807"/>
      <c r="J1017" s="807"/>
      <c r="K1017" s="700"/>
      <c r="L1017" s="231"/>
      <c r="M1017" s="94"/>
      <c r="N1017" s="206"/>
      <c r="O1017" s="94"/>
      <c r="P1017" s="94"/>
      <c r="Q1017" s="206"/>
      <c r="R1017" s="1143"/>
    </row>
    <row r="1018" spans="2:18" s="332" customFormat="1" ht="30" customHeight="1" x14ac:dyDescent="0.2">
      <c r="B1018" s="1029" t="s">
        <v>29118</v>
      </c>
      <c r="C1018" s="1663" t="s">
        <v>25622</v>
      </c>
      <c r="D1018" s="30" t="s">
        <v>28329</v>
      </c>
      <c r="E1018" s="1677" t="s">
        <v>29108</v>
      </c>
      <c r="F1018" s="1678"/>
      <c r="G1018" s="1678"/>
      <c r="H1018" s="1678"/>
      <c r="I1018" s="1678"/>
      <c r="J1018" s="1679"/>
      <c r="K1018" s="1181" t="s">
        <v>149</v>
      </c>
      <c r="L1018" s="368">
        <f>J1024</f>
        <v>10</v>
      </c>
      <c r="M1018" s="368">
        <v>0</v>
      </c>
      <c r="N1018" s="891">
        <v>0</v>
      </c>
      <c r="O1018" s="1680">
        <v>208.22</v>
      </c>
      <c r="P1018" s="1680"/>
      <c r="Q1018" s="891">
        <f>O1018*1.2</f>
        <v>249.86</v>
      </c>
      <c r="R1018" s="1141">
        <f>Q1018*L1018</f>
        <v>2498.6</v>
      </c>
    </row>
    <row r="1019" spans="2:18" s="332" customFormat="1" hidden="1" x14ac:dyDescent="0.2">
      <c r="B1019" s="1031"/>
      <c r="C1019" s="92"/>
      <c r="D1019" s="92"/>
      <c r="E1019" s="338"/>
      <c r="F1019" s="338"/>
      <c r="G1019" s="338"/>
      <c r="H1019" s="338"/>
      <c r="I1019" s="338"/>
      <c r="J1019" s="886"/>
      <c r="K1019" s="1183"/>
      <c r="L1019" s="94"/>
      <c r="M1019" s="94"/>
      <c r="N1019" s="206"/>
      <c r="O1019" s="94"/>
      <c r="P1019" s="94"/>
      <c r="Q1019" s="206"/>
      <c r="R1019" s="1143"/>
    </row>
    <row r="1020" spans="2:18" s="332" customFormat="1" hidden="1" x14ac:dyDescent="0.2">
      <c r="B1020" s="1031"/>
      <c r="C1020" s="92"/>
      <c r="D1020" s="911"/>
      <c r="E1020" s="313"/>
      <c r="F1020" s="313"/>
      <c r="G1020" s="313"/>
      <c r="H1020" s="313"/>
      <c r="I1020" s="807"/>
      <c r="J1020" s="314"/>
      <c r="K1020" s="1194"/>
      <c r="L1020" s="94"/>
      <c r="M1020" s="313"/>
      <c r="N1020" s="206"/>
      <c r="O1020" s="94"/>
      <c r="P1020" s="94"/>
      <c r="Q1020" s="206"/>
      <c r="R1020" s="1143"/>
    </row>
    <row r="1021" spans="2:18" s="332" customFormat="1" hidden="1" x14ac:dyDescent="0.2">
      <c r="B1021" s="1031"/>
      <c r="C1021" s="92"/>
      <c r="D1021" s="911"/>
      <c r="E1021" s="313" t="s">
        <v>29104</v>
      </c>
      <c r="F1021" s="927">
        <v>3.55</v>
      </c>
      <c r="G1021" s="928" t="s">
        <v>28539</v>
      </c>
      <c r="H1021" s="927">
        <v>4</v>
      </c>
      <c r="I1021" s="929"/>
      <c r="J1021" s="930">
        <f>F1021*H1021</f>
        <v>14.2</v>
      </c>
      <c r="K1021" s="1194" t="s">
        <v>28267</v>
      </c>
      <c r="L1021" s="94"/>
      <c r="M1021" s="313"/>
      <c r="N1021" s="206"/>
      <c r="O1021" s="94"/>
      <c r="P1021" s="94"/>
      <c r="Q1021" s="206"/>
      <c r="R1021" s="1143"/>
    </row>
    <row r="1022" spans="2:18" s="332" customFormat="1" hidden="1" x14ac:dyDescent="0.2">
      <c r="B1022" s="1031"/>
      <c r="C1022" s="92"/>
      <c r="D1022" s="911"/>
      <c r="E1022" s="313" t="s">
        <v>29107</v>
      </c>
      <c r="F1022" s="927">
        <v>2.1</v>
      </c>
      <c r="G1022" s="928" t="s">
        <v>28539</v>
      </c>
      <c r="H1022" s="927">
        <v>2</v>
      </c>
      <c r="I1022" s="929"/>
      <c r="J1022" s="930">
        <f>F1022*H1022</f>
        <v>4.2</v>
      </c>
      <c r="K1022" s="1194" t="s">
        <v>28267</v>
      </c>
      <c r="L1022" s="94"/>
      <c r="M1022" s="313"/>
      <c r="N1022" s="206"/>
      <c r="O1022" s="94"/>
      <c r="P1022" s="94"/>
      <c r="Q1022" s="206"/>
      <c r="R1022" s="1143"/>
    </row>
    <row r="1023" spans="2:18" s="332" customFormat="1" hidden="1" x14ac:dyDescent="0.2">
      <c r="B1023" s="1031"/>
      <c r="C1023" s="92"/>
      <c r="D1023" s="911"/>
      <c r="E1023" s="313"/>
      <c r="F1023" s="927"/>
      <c r="G1023" s="927"/>
      <c r="H1023" s="927"/>
      <c r="I1023" s="929"/>
      <c r="J1023" s="930"/>
      <c r="K1023" s="1194"/>
      <c r="L1023" s="94"/>
      <c r="M1023" s="313"/>
      <c r="N1023" s="206"/>
      <c r="O1023" s="94"/>
      <c r="P1023" s="94"/>
      <c r="Q1023" s="206"/>
      <c r="R1023" s="1143"/>
    </row>
    <row r="1024" spans="2:18" s="332" customFormat="1" hidden="1" x14ac:dyDescent="0.2">
      <c r="B1024" s="1031"/>
      <c r="C1024" s="92"/>
      <c r="D1024" s="911"/>
      <c r="E1024" s="313"/>
      <c r="F1024" s="927"/>
      <c r="G1024" s="927"/>
      <c r="H1024" s="927"/>
      <c r="I1024" s="929"/>
      <c r="J1024" s="930">
        <f>J1021-J1022</f>
        <v>10</v>
      </c>
      <c r="K1024" s="1194"/>
      <c r="L1024" s="94"/>
      <c r="M1024" s="313"/>
      <c r="N1024" s="206"/>
      <c r="O1024" s="94"/>
      <c r="P1024" s="94"/>
      <c r="Q1024" s="206"/>
      <c r="R1024" s="1143"/>
    </row>
    <row r="1025" spans="2:20" s="332" customFormat="1" hidden="1" x14ac:dyDescent="0.2">
      <c r="B1025" s="1031"/>
      <c r="C1025" s="92"/>
      <c r="D1025" s="911"/>
      <c r="E1025" s="313"/>
      <c r="F1025" s="927"/>
      <c r="G1025" s="927"/>
      <c r="H1025" s="927"/>
      <c r="I1025" s="929"/>
      <c r="J1025" s="930"/>
      <c r="K1025" s="1194"/>
      <c r="L1025" s="94"/>
      <c r="M1025" s="313"/>
      <c r="N1025" s="206"/>
      <c r="O1025" s="94"/>
      <c r="P1025" s="94"/>
      <c r="Q1025" s="206"/>
      <c r="R1025" s="1143"/>
    </row>
    <row r="1026" spans="2:20" s="332" customFormat="1" hidden="1" x14ac:dyDescent="0.2">
      <c r="B1026" s="1031"/>
      <c r="C1026" s="92"/>
      <c r="D1026" s="92"/>
      <c r="E1026" s="338"/>
      <c r="F1026" s="338"/>
      <c r="G1026" s="338"/>
      <c r="H1026" s="338"/>
      <c r="I1026" s="338"/>
      <c r="J1026" s="886"/>
      <c r="K1026" s="1183"/>
      <c r="L1026" s="94"/>
      <c r="M1026" s="94"/>
      <c r="N1026" s="206"/>
      <c r="O1026" s="94"/>
      <c r="P1026" s="94"/>
      <c r="Q1026" s="206"/>
      <c r="R1026" s="1143"/>
    </row>
    <row r="1027" spans="2:20" s="332" customFormat="1" ht="20.100000000000001" customHeight="1" x14ac:dyDescent="0.2">
      <c r="B1027" s="1700" t="s">
        <v>8</v>
      </c>
      <c r="C1027" s="1701"/>
      <c r="D1027" s="1701"/>
      <c r="E1027" s="1701"/>
      <c r="F1027" s="1701"/>
      <c r="G1027" s="1701"/>
      <c r="H1027" s="1701"/>
      <c r="I1027" s="1701"/>
      <c r="J1027" s="1701"/>
      <c r="K1027" s="1701"/>
      <c r="L1027" s="1701"/>
      <c r="M1027" s="366"/>
      <c r="N1027" s="852"/>
      <c r="O1027" s="1702"/>
      <c r="P1027" s="1702"/>
      <c r="Q1027" s="1792">
        <f>SUM(R813:R1026)</f>
        <v>22634.9</v>
      </c>
      <c r="R1027" s="1793"/>
      <c r="T1027" s="473"/>
    </row>
    <row r="1028" spans="2:20" s="332" customFormat="1" ht="6" customHeight="1" x14ac:dyDescent="0.2">
      <c r="B1028" s="1043"/>
      <c r="C1028" s="356"/>
      <c r="D1028" s="333"/>
      <c r="E1028" s="886"/>
      <c r="F1028" s="886"/>
      <c r="G1028" s="886"/>
      <c r="H1028" s="886"/>
      <c r="I1028" s="886"/>
      <c r="J1028" s="886"/>
      <c r="K1028" s="1175"/>
      <c r="L1028" s="896"/>
      <c r="N1028" s="1080"/>
      <c r="O1028" s="896"/>
      <c r="P1028" s="896"/>
      <c r="Q1028" s="1080"/>
      <c r="R1028" s="1157"/>
    </row>
    <row r="1029" spans="2:20" s="332" customFormat="1" ht="5.0999999999999996" customHeight="1" x14ac:dyDescent="0.2">
      <c r="B1029" s="1043"/>
      <c r="C1029" s="356"/>
      <c r="D1029" s="333"/>
      <c r="E1029" s="886"/>
      <c r="F1029" s="886"/>
      <c r="G1029" s="886"/>
      <c r="H1029" s="886"/>
      <c r="I1029" s="886"/>
      <c r="J1029" s="886"/>
      <c r="K1029" s="1175"/>
      <c r="L1029" s="896"/>
      <c r="N1029" s="1080"/>
      <c r="O1029" s="896"/>
      <c r="P1029" s="896"/>
      <c r="Q1029" s="1080"/>
      <c r="R1029" s="1157"/>
    </row>
    <row r="1030" spans="2:20" s="1654" customFormat="1" ht="20.100000000000001" customHeight="1" x14ac:dyDescent="0.2">
      <c r="B1030" s="1640">
        <v>15</v>
      </c>
      <c r="C1030" s="1641"/>
      <c r="D1030" s="1718" t="s">
        <v>71</v>
      </c>
      <c r="E1030" s="1718"/>
      <c r="F1030" s="1718"/>
      <c r="G1030" s="1718"/>
      <c r="H1030" s="1718"/>
      <c r="I1030" s="1718"/>
      <c r="J1030" s="1718" t="s">
        <v>8058</v>
      </c>
      <c r="K1030" s="1718"/>
      <c r="L1030" s="1642"/>
      <c r="M1030" s="1646"/>
      <c r="N1030" s="1643"/>
      <c r="O1030" s="1675"/>
      <c r="P1030" s="1675"/>
      <c r="Q1030" s="1643"/>
      <c r="R1030" s="1644"/>
    </row>
    <row r="1031" spans="2:20" s="360" customFormat="1" ht="24" customHeight="1" x14ac:dyDescent="0.2">
      <c r="B1031" s="1029" t="s">
        <v>28887</v>
      </c>
      <c r="C1031" s="30">
        <v>88485</v>
      </c>
      <c r="D1031" s="30" t="s">
        <v>28329</v>
      </c>
      <c r="E1031" s="1695" t="s">
        <v>24490</v>
      </c>
      <c r="F1031" s="1696"/>
      <c r="G1031" s="1696"/>
      <c r="H1031" s="1696"/>
      <c r="I1031" s="1696"/>
      <c r="J1031" s="1697"/>
      <c r="K1031" s="1181" t="s">
        <v>149</v>
      </c>
      <c r="L1031" s="368">
        <f>J1098</f>
        <v>245.81</v>
      </c>
      <c r="M1031" s="368">
        <v>0</v>
      </c>
      <c r="N1031" s="891">
        <v>3.12</v>
      </c>
      <c r="O1031" s="1680">
        <v>3.12</v>
      </c>
      <c r="P1031" s="1680"/>
      <c r="Q1031" s="891">
        <f>O1031*1.2</f>
        <v>3.74</v>
      </c>
      <c r="R1031" s="1141">
        <f>Q1031*L1031</f>
        <v>919.33</v>
      </c>
    </row>
    <row r="1032" spans="2:20" s="360" customFormat="1" ht="20.100000000000001" hidden="1" customHeight="1" x14ac:dyDescent="0.2">
      <c r="B1032" s="1026"/>
      <c r="C1032" s="126"/>
      <c r="D1032" s="126"/>
      <c r="E1032" s="843"/>
      <c r="F1032" s="843"/>
      <c r="G1032" s="843"/>
      <c r="H1032" s="843"/>
      <c r="I1032" s="843"/>
      <c r="J1032" s="843"/>
      <c r="K1032" s="1178"/>
      <c r="L1032" s="380"/>
      <c r="M1032" s="380"/>
      <c r="N1032" s="1082"/>
      <c r="O1032" s="380"/>
      <c r="P1032" s="380"/>
      <c r="Q1032" s="1082"/>
      <c r="R1032" s="1138"/>
    </row>
    <row r="1033" spans="2:20" s="360" customFormat="1" ht="20.100000000000001" hidden="1" customHeight="1" x14ac:dyDescent="0.2">
      <c r="B1033" s="1027"/>
      <c r="C1033" s="39"/>
      <c r="D1033" s="39"/>
      <c r="E1033" s="907"/>
      <c r="F1033" s="1676" t="s">
        <v>29106</v>
      </c>
      <c r="G1033" s="1676"/>
      <c r="H1033" s="907"/>
      <c r="I1033" s="907"/>
      <c r="J1033" s="907"/>
      <c r="K1033" s="1179"/>
      <c r="L1033" s="308"/>
      <c r="M1033" s="308"/>
      <c r="N1033" s="829"/>
      <c r="O1033" s="308"/>
      <c r="P1033" s="308"/>
      <c r="Q1033" s="829"/>
      <c r="R1033" s="1139"/>
    </row>
    <row r="1034" spans="2:20" s="360" customFormat="1" ht="20.100000000000001" hidden="1" customHeight="1" x14ac:dyDescent="0.2">
      <c r="B1034" s="1027"/>
      <c r="C1034" s="39"/>
      <c r="D1034" s="39"/>
      <c r="E1034" s="859"/>
      <c r="F1034" s="859" t="s">
        <v>28770</v>
      </c>
      <c r="G1034" s="859"/>
      <c r="H1034" s="913" t="s">
        <v>28274</v>
      </c>
      <c r="I1034" s="859"/>
      <c r="J1034" s="239" t="s">
        <v>28322</v>
      </c>
      <c r="K1034" s="1194"/>
      <c r="L1034" s="243"/>
      <c r="M1034" s="239"/>
      <c r="N1034" s="829"/>
      <c r="O1034" s="308"/>
      <c r="P1034" s="308"/>
      <c r="Q1034" s="829"/>
      <c r="R1034" s="1139"/>
    </row>
    <row r="1035" spans="2:20" s="360" customFormat="1" ht="20.100000000000001" hidden="1" customHeight="1" x14ac:dyDescent="0.2">
      <c r="B1035" s="1027"/>
      <c r="C1035" s="39"/>
      <c r="D1035" s="39"/>
      <c r="E1035" s="859"/>
      <c r="F1035" s="863"/>
      <c r="G1035" s="863"/>
      <c r="H1035" s="863"/>
      <c r="I1035" s="863"/>
      <c r="J1035" s="810"/>
      <c r="K1035" s="832"/>
      <c r="L1035" s="245"/>
      <c r="M1035" s="810"/>
      <c r="N1035" s="829"/>
      <c r="O1035" s="308"/>
      <c r="P1035" s="308"/>
      <c r="Q1035" s="829"/>
      <c r="R1035" s="1139"/>
    </row>
    <row r="1036" spans="2:20" s="360" customFormat="1" ht="20.100000000000001" hidden="1" customHeight="1" x14ac:dyDescent="0.2">
      <c r="B1036" s="1027"/>
      <c r="C1036" s="39"/>
      <c r="D1036" s="39"/>
      <c r="E1036" s="859" t="s">
        <v>29098</v>
      </c>
      <c r="F1036" s="863">
        <v>3.8</v>
      </c>
      <c r="G1036" s="863"/>
      <c r="H1036" s="863">
        <v>3.05</v>
      </c>
      <c r="I1036" s="863"/>
      <c r="J1036" s="810">
        <f>F1036*H1036</f>
        <v>11.59</v>
      </c>
      <c r="K1036" s="832" t="s">
        <v>28267</v>
      </c>
      <c r="L1036" s="245"/>
      <c r="M1036" s="810"/>
      <c r="N1036" s="829"/>
      <c r="O1036" s="308"/>
      <c r="P1036" s="308"/>
      <c r="Q1036" s="829"/>
      <c r="R1036" s="1139"/>
    </row>
    <row r="1037" spans="2:20" s="360" customFormat="1" ht="20.100000000000001" hidden="1" customHeight="1" x14ac:dyDescent="0.2">
      <c r="B1037" s="1027"/>
      <c r="C1037" s="39"/>
      <c r="D1037" s="39"/>
      <c r="E1037" s="859"/>
      <c r="F1037" s="863">
        <v>1.1000000000000001</v>
      </c>
      <c r="G1037" s="863"/>
      <c r="H1037" s="863">
        <v>3.05</v>
      </c>
      <c r="I1037" s="863"/>
      <c r="J1037" s="810">
        <f t="shared" ref="J1037:J1039" si="52">F1037*H1037</f>
        <v>3.36</v>
      </c>
      <c r="K1037" s="832" t="s">
        <v>28267</v>
      </c>
      <c r="L1037" s="245"/>
      <c r="M1037" s="810"/>
      <c r="N1037" s="829"/>
      <c r="O1037" s="308"/>
      <c r="P1037" s="308"/>
      <c r="Q1037" s="829"/>
      <c r="R1037" s="1139"/>
    </row>
    <row r="1038" spans="2:20" s="360" customFormat="1" ht="20.100000000000001" hidden="1" customHeight="1" x14ac:dyDescent="0.2">
      <c r="B1038" s="1027"/>
      <c r="C1038" s="39"/>
      <c r="D1038" s="39"/>
      <c r="E1038" s="859"/>
      <c r="F1038" s="863">
        <v>3.2</v>
      </c>
      <c r="G1038" s="863"/>
      <c r="H1038" s="863">
        <v>3.05</v>
      </c>
      <c r="I1038" s="863"/>
      <c r="J1038" s="810">
        <f t="shared" si="52"/>
        <v>9.76</v>
      </c>
      <c r="K1038" s="832" t="s">
        <v>28267</v>
      </c>
      <c r="L1038" s="245"/>
      <c r="M1038" s="810"/>
      <c r="N1038" s="829"/>
      <c r="O1038" s="308"/>
      <c r="P1038" s="308"/>
      <c r="Q1038" s="829"/>
      <c r="R1038" s="1139"/>
    </row>
    <row r="1039" spans="2:20" s="360" customFormat="1" ht="20.100000000000001" hidden="1" customHeight="1" x14ac:dyDescent="0.2">
      <c r="B1039" s="1027"/>
      <c r="C1039" s="39"/>
      <c r="D1039" s="39"/>
      <c r="E1039" s="859"/>
      <c r="F1039" s="863">
        <v>2</v>
      </c>
      <c r="G1039" s="863"/>
      <c r="H1039" s="863">
        <v>3.05</v>
      </c>
      <c r="I1039" s="863"/>
      <c r="J1039" s="810">
        <f t="shared" si="52"/>
        <v>6.1</v>
      </c>
      <c r="K1039" s="832" t="s">
        <v>28267</v>
      </c>
      <c r="L1039" s="245"/>
      <c r="M1039" s="810"/>
      <c r="N1039" s="829"/>
      <c r="O1039" s="308"/>
      <c r="P1039" s="308"/>
      <c r="Q1039" s="829"/>
      <c r="R1039" s="1139"/>
    </row>
    <row r="1040" spans="2:20" s="360" customFormat="1" ht="20.100000000000001" hidden="1" customHeight="1" x14ac:dyDescent="0.2">
      <c r="B1040" s="1027"/>
      <c r="C1040" s="39"/>
      <c r="D1040" s="39"/>
      <c r="E1040" s="859"/>
      <c r="F1040" s="863"/>
      <c r="G1040" s="863"/>
      <c r="H1040" s="863"/>
      <c r="I1040" s="863"/>
      <c r="J1040" s="810"/>
      <c r="K1040" s="832"/>
      <c r="L1040" s="245"/>
      <c r="M1040" s="810"/>
      <c r="N1040" s="829"/>
      <c r="O1040" s="308"/>
      <c r="P1040" s="308"/>
      <c r="Q1040" s="829"/>
      <c r="R1040" s="1139"/>
    </row>
    <row r="1041" spans="2:18" s="360" customFormat="1" ht="20.100000000000001" hidden="1" customHeight="1" x14ac:dyDescent="0.2">
      <c r="B1041" s="1027"/>
      <c r="C1041" s="39"/>
      <c r="D1041" s="39"/>
      <c r="E1041" s="859"/>
      <c r="F1041" s="863"/>
      <c r="G1041" s="863"/>
      <c r="H1041" s="863"/>
      <c r="I1041" s="863"/>
      <c r="J1041" s="810"/>
      <c r="K1041" s="832"/>
      <c r="L1041" s="245"/>
      <c r="M1041" s="810"/>
      <c r="N1041" s="829"/>
      <c r="O1041" s="308"/>
      <c r="P1041" s="308"/>
      <c r="Q1041" s="829"/>
      <c r="R1041" s="1139"/>
    </row>
    <row r="1042" spans="2:18" s="360" customFormat="1" ht="20.100000000000001" hidden="1" customHeight="1" x14ac:dyDescent="0.2">
      <c r="B1042" s="1027"/>
      <c r="C1042" s="39"/>
      <c r="D1042" s="39"/>
      <c r="E1042" s="859" t="s">
        <v>29094</v>
      </c>
      <c r="F1042" s="863">
        <v>8.6999999999999993</v>
      </c>
      <c r="G1042" s="863"/>
      <c r="H1042" s="863">
        <v>3.05</v>
      </c>
      <c r="I1042" s="863"/>
      <c r="J1042" s="810">
        <f t="shared" ref="J1042" si="53">F1042*H1042</f>
        <v>26.54</v>
      </c>
      <c r="K1042" s="832" t="s">
        <v>28267</v>
      </c>
      <c r="L1042" s="245"/>
      <c r="M1042" s="810"/>
      <c r="N1042" s="829"/>
      <c r="O1042" s="308"/>
      <c r="P1042" s="308"/>
      <c r="Q1042" s="829"/>
      <c r="R1042" s="1139"/>
    </row>
    <row r="1043" spans="2:18" s="360" customFormat="1" ht="20.100000000000001" hidden="1" customHeight="1" x14ac:dyDescent="0.2">
      <c r="B1043" s="1027"/>
      <c r="C1043" s="39"/>
      <c r="D1043" s="39"/>
      <c r="E1043" s="859"/>
      <c r="F1043" s="863"/>
      <c r="G1043" s="863"/>
      <c r="H1043" s="863"/>
      <c r="I1043" s="863"/>
      <c r="J1043" s="810"/>
      <c r="K1043" s="832"/>
      <c r="L1043" s="245"/>
      <c r="M1043" s="810"/>
      <c r="N1043" s="829"/>
      <c r="O1043" s="308"/>
      <c r="P1043" s="308"/>
      <c r="Q1043" s="829"/>
      <c r="R1043" s="1139"/>
    </row>
    <row r="1044" spans="2:18" s="360" customFormat="1" ht="20.100000000000001" hidden="1" customHeight="1" x14ac:dyDescent="0.2">
      <c r="B1044" s="1027"/>
      <c r="C1044" s="39"/>
      <c r="D1044" s="39"/>
      <c r="E1044" s="859" t="s">
        <v>29095</v>
      </c>
      <c r="F1044" s="863">
        <v>3.55</v>
      </c>
      <c r="G1044" s="863"/>
      <c r="H1044" s="863">
        <v>4</v>
      </c>
      <c r="I1044" s="863"/>
      <c r="J1044" s="810">
        <f t="shared" ref="J1044:J1047" si="54">F1044*H1044</f>
        <v>14.2</v>
      </c>
      <c r="K1044" s="832" t="s">
        <v>28267</v>
      </c>
      <c r="L1044" s="245"/>
      <c r="M1044" s="915"/>
      <c r="N1044" s="829"/>
      <c r="O1044" s="308"/>
      <c r="P1044" s="308"/>
      <c r="Q1044" s="829"/>
      <c r="R1044" s="1139"/>
    </row>
    <row r="1045" spans="2:18" s="360" customFormat="1" ht="20.100000000000001" hidden="1" customHeight="1" x14ac:dyDescent="0.2">
      <c r="B1045" s="1027"/>
      <c r="C1045" s="39"/>
      <c r="D1045" s="39"/>
      <c r="E1045" s="859"/>
      <c r="F1045" s="863">
        <v>0.9</v>
      </c>
      <c r="G1045" s="863"/>
      <c r="H1045" s="863">
        <v>4</v>
      </c>
      <c r="I1045" s="863"/>
      <c r="J1045" s="810">
        <f t="shared" si="54"/>
        <v>3.6</v>
      </c>
      <c r="K1045" s="832" t="s">
        <v>28267</v>
      </c>
      <c r="L1045" s="245"/>
      <c r="M1045" s="810"/>
      <c r="N1045" s="829"/>
      <c r="O1045" s="308"/>
      <c r="P1045" s="308"/>
      <c r="Q1045" s="829"/>
      <c r="R1045" s="1139"/>
    </row>
    <row r="1046" spans="2:18" s="360" customFormat="1" ht="20.100000000000001" hidden="1" customHeight="1" x14ac:dyDescent="0.2">
      <c r="B1046" s="1027"/>
      <c r="C1046" s="39"/>
      <c r="D1046" s="39"/>
      <c r="E1046" s="859"/>
      <c r="F1046" s="863">
        <v>1.95</v>
      </c>
      <c r="G1046" s="863"/>
      <c r="H1046" s="863">
        <v>4</v>
      </c>
      <c r="I1046" s="863"/>
      <c r="J1046" s="810">
        <f t="shared" si="54"/>
        <v>7.8</v>
      </c>
      <c r="K1046" s="832" t="s">
        <v>28267</v>
      </c>
      <c r="L1046" s="245"/>
      <c r="M1046" s="810"/>
      <c r="N1046" s="829"/>
      <c r="O1046" s="308"/>
      <c r="P1046" s="308"/>
      <c r="Q1046" s="829"/>
      <c r="R1046" s="1139"/>
    </row>
    <row r="1047" spans="2:18" s="360" customFormat="1" ht="20.100000000000001" hidden="1" customHeight="1" x14ac:dyDescent="0.2">
      <c r="B1047" s="1027"/>
      <c r="C1047" s="39"/>
      <c r="D1047" s="39"/>
      <c r="E1047" s="859"/>
      <c r="F1047" s="863">
        <v>5.6</v>
      </c>
      <c r="G1047" s="863"/>
      <c r="H1047" s="863">
        <v>4</v>
      </c>
      <c r="I1047" s="863"/>
      <c r="J1047" s="810">
        <f t="shared" si="54"/>
        <v>22.4</v>
      </c>
      <c r="K1047" s="832" t="s">
        <v>28267</v>
      </c>
      <c r="L1047" s="245"/>
      <c r="M1047" s="810"/>
      <c r="N1047" s="829"/>
      <c r="O1047" s="308"/>
      <c r="P1047" s="308"/>
      <c r="Q1047" s="829"/>
      <c r="R1047" s="1139"/>
    </row>
    <row r="1048" spans="2:18" s="360" customFormat="1" ht="20.100000000000001" hidden="1" customHeight="1" x14ac:dyDescent="0.2">
      <c r="B1048" s="1027"/>
      <c r="C1048" s="39"/>
      <c r="D1048" s="39"/>
      <c r="E1048" s="859"/>
      <c r="F1048" s="863"/>
      <c r="G1048" s="863"/>
      <c r="H1048" s="863"/>
      <c r="I1048" s="863"/>
      <c r="J1048" s="810"/>
      <c r="K1048" s="832"/>
      <c r="L1048" s="245"/>
      <c r="M1048" s="810"/>
      <c r="N1048" s="829"/>
      <c r="O1048" s="308"/>
      <c r="P1048" s="308"/>
      <c r="Q1048" s="829"/>
      <c r="R1048" s="1139"/>
    </row>
    <row r="1049" spans="2:18" s="360" customFormat="1" ht="20.100000000000001" hidden="1" customHeight="1" x14ac:dyDescent="0.2">
      <c r="B1049" s="1027"/>
      <c r="C1049" s="39"/>
      <c r="D1049" s="39"/>
      <c r="E1049" s="859"/>
      <c r="F1049" s="863"/>
      <c r="G1049" s="863"/>
      <c r="H1049" s="863"/>
      <c r="I1049" s="863"/>
      <c r="J1049" s="810"/>
      <c r="K1049" s="832"/>
      <c r="L1049" s="245"/>
      <c r="M1049" s="810"/>
      <c r="N1049" s="829"/>
      <c r="O1049" s="308"/>
      <c r="P1049" s="308"/>
      <c r="Q1049" s="829"/>
      <c r="R1049" s="1139"/>
    </row>
    <row r="1050" spans="2:18" s="360" customFormat="1" ht="20.100000000000001" hidden="1" customHeight="1" x14ac:dyDescent="0.2">
      <c r="B1050" s="1027"/>
      <c r="C1050" s="39"/>
      <c r="D1050" s="39"/>
      <c r="E1050" s="859" t="s">
        <v>29096</v>
      </c>
      <c r="F1050" s="863">
        <v>2.2000000000000002</v>
      </c>
      <c r="G1050" s="863"/>
      <c r="H1050" s="863">
        <v>5</v>
      </c>
      <c r="I1050" s="863"/>
      <c r="J1050" s="810">
        <f t="shared" ref="J1050:J1053" si="55">F1050*H1050</f>
        <v>11</v>
      </c>
      <c r="K1050" s="832" t="s">
        <v>28267</v>
      </c>
      <c r="L1050" s="245"/>
      <c r="M1050" s="810"/>
      <c r="N1050" s="829"/>
      <c r="O1050" s="308"/>
      <c r="P1050" s="308"/>
      <c r="Q1050" s="829"/>
      <c r="R1050" s="1139"/>
    </row>
    <row r="1051" spans="2:18" s="360" customFormat="1" ht="20.100000000000001" hidden="1" customHeight="1" x14ac:dyDescent="0.2">
      <c r="B1051" s="1027"/>
      <c r="C1051" s="39"/>
      <c r="D1051" s="39"/>
      <c r="E1051" s="859"/>
      <c r="F1051" s="863">
        <v>2.1</v>
      </c>
      <c r="G1051" s="863"/>
      <c r="H1051" s="863">
        <v>5</v>
      </c>
      <c r="I1051" s="863"/>
      <c r="J1051" s="810">
        <f t="shared" si="55"/>
        <v>10.5</v>
      </c>
      <c r="K1051" s="832" t="s">
        <v>28267</v>
      </c>
      <c r="L1051" s="245"/>
      <c r="M1051" s="810"/>
      <c r="N1051" s="829"/>
      <c r="O1051" s="308"/>
      <c r="P1051" s="308"/>
      <c r="Q1051" s="829"/>
      <c r="R1051" s="1139"/>
    </row>
    <row r="1052" spans="2:18" s="360" customFormat="1" ht="20.100000000000001" hidden="1" customHeight="1" x14ac:dyDescent="0.2">
      <c r="B1052" s="1027"/>
      <c r="C1052" s="39"/>
      <c r="D1052" s="39"/>
      <c r="E1052" s="859"/>
      <c r="F1052" s="863">
        <v>2.2000000000000002</v>
      </c>
      <c r="G1052" s="863"/>
      <c r="H1052" s="863">
        <v>5</v>
      </c>
      <c r="I1052" s="863"/>
      <c r="J1052" s="810">
        <f t="shared" si="55"/>
        <v>11</v>
      </c>
      <c r="K1052" s="832" t="s">
        <v>28267</v>
      </c>
      <c r="L1052" s="245"/>
      <c r="M1052" s="810"/>
      <c r="N1052" s="829"/>
      <c r="O1052" s="308"/>
      <c r="P1052" s="308"/>
      <c r="Q1052" s="829"/>
      <c r="R1052" s="1139"/>
    </row>
    <row r="1053" spans="2:18" s="360" customFormat="1" ht="20.100000000000001" hidden="1" customHeight="1" x14ac:dyDescent="0.2">
      <c r="B1053" s="1027"/>
      <c r="C1053" s="39"/>
      <c r="D1053" s="39"/>
      <c r="E1053" s="859"/>
      <c r="F1053" s="863">
        <v>2.1</v>
      </c>
      <c r="G1053" s="863"/>
      <c r="H1053" s="863">
        <v>5</v>
      </c>
      <c r="I1053" s="863"/>
      <c r="J1053" s="810">
        <f t="shared" si="55"/>
        <v>10.5</v>
      </c>
      <c r="K1053" s="832" t="s">
        <v>28267</v>
      </c>
      <c r="L1053" s="245"/>
      <c r="M1053" s="810"/>
      <c r="N1053" s="829"/>
      <c r="O1053" s="308"/>
      <c r="P1053" s="308"/>
      <c r="Q1053" s="829"/>
      <c r="R1053" s="1139"/>
    </row>
    <row r="1054" spans="2:18" s="360" customFormat="1" ht="20.100000000000001" hidden="1" customHeight="1" x14ac:dyDescent="0.2">
      <c r="B1054" s="1027"/>
      <c r="C1054" s="39"/>
      <c r="D1054" s="39"/>
      <c r="E1054" s="859"/>
      <c r="F1054" s="863"/>
      <c r="G1054" s="863"/>
      <c r="H1054" s="863"/>
      <c r="I1054" s="863"/>
      <c r="J1054" s="810"/>
      <c r="K1054" s="832"/>
      <c r="L1054" s="245"/>
      <c r="M1054" s="810"/>
      <c r="N1054" s="829"/>
      <c r="O1054" s="308"/>
      <c r="P1054" s="308"/>
      <c r="Q1054" s="829"/>
      <c r="R1054" s="1139"/>
    </row>
    <row r="1055" spans="2:18" s="360" customFormat="1" ht="20.100000000000001" hidden="1" customHeight="1" x14ac:dyDescent="0.2">
      <c r="B1055" s="1027"/>
      <c r="C1055" s="39"/>
      <c r="D1055" s="39"/>
      <c r="E1055" s="859"/>
      <c r="F1055" s="863"/>
      <c r="G1055" s="863"/>
      <c r="H1055" s="863"/>
      <c r="I1055" s="863"/>
      <c r="J1055" s="810"/>
      <c r="K1055" s="832"/>
      <c r="L1055" s="245"/>
      <c r="M1055" s="810"/>
      <c r="N1055" s="829"/>
      <c r="O1055" s="308"/>
      <c r="P1055" s="308"/>
      <c r="Q1055" s="829"/>
      <c r="R1055" s="1139"/>
    </row>
    <row r="1056" spans="2:18" s="360" customFormat="1" ht="20.100000000000001" hidden="1" customHeight="1" x14ac:dyDescent="0.2">
      <c r="B1056" s="1027"/>
      <c r="C1056" s="39"/>
      <c r="D1056" s="39"/>
      <c r="E1056" s="859" t="s">
        <v>29100</v>
      </c>
      <c r="F1056" s="863">
        <v>2.2000000000000002</v>
      </c>
      <c r="G1056" s="863"/>
      <c r="H1056" s="863">
        <v>1.9</v>
      </c>
      <c r="I1056" s="863"/>
      <c r="J1056" s="810">
        <f t="shared" ref="J1056" si="56">F1056*H1056</f>
        <v>4.18</v>
      </c>
      <c r="K1056" s="832" t="s">
        <v>28267</v>
      </c>
      <c r="L1056" s="245"/>
      <c r="M1056" s="810"/>
      <c r="N1056" s="829"/>
      <c r="O1056" s="308"/>
      <c r="P1056" s="308"/>
      <c r="Q1056" s="829"/>
      <c r="R1056" s="1139"/>
    </row>
    <row r="1057" spans="2:18" s="360" customFormat="1" ht="20.100000000000001" hidden="1" customHeight="1" x14ac:dyDescent="0.2">
      <c r="B1057" s="1027"/>
      <c r="C1057" s="39"/>
      <c r="D1057" s="39"/>
      <c r="E1057" s="859"/>
      <c r="F1057" s="863"/>
      <c r="G1057" s="863"/>
      <c r="H1057" s="863"/>
      <c r="I1057" s="863"/>
      <c r="J1057" s="810"/>
      <c r="K1057" s="832"/>
      <c r="L1057" s="245"/>
      <c r="M1057" s="810"/>
      <c r="N1057" s="829"/>
      <c r="O1057" s="308"/>
      <c r="P1057" s="308"/>
      <c r="Q1057" s="829"/>
      <c r="R1057" s="1139"/>
    </row>
    <row r="1058" spans="2:18" s="360" customFormat="1" ht="20.100000000000001" hidden="1" customHeight="1" x14ac:dyDescent="0.2">
      <c r="B1058" s="1027"/>
      <c r="C1058" s="39"/>
      <c r="D1058" s="39"/>
      <c r="E1058" s="859"/>
      <c r="F1058" s="863"/>
      <c r="G1058" s="863"/>
      <c r="H1058" s="863"/>
      <c r="I1058" s="863"/>
      <c r="J1058" s="810">
        <f>SUM(J1036:J1056)</f>
        <v>152.53</v>
      </c>
      <c r="K1058" s="832" t="s">
        <v>28267</v>
      </c>
      <c r="L1058" s="245"/>
      <c r="M1058" s="810"/>
      <c r="N1058" s="829"/>
      <c r="O1058" s="308"/>
      <c r="P1058" s="308"/>
      <c r="Q1058" s="829"/>
      <c r="R1058" s="1139"/>
    </row>
    <row r="1059" spans="2:18" s="360" customFormat="1" ht="20.100000000000001" hidden="1" customHeight="1" x14ac:dyDescent="0.2">
      <c r="B1059" s="1027"/>
      <c r="C1059" s="39"/>
      <c r="D1059" s="39"/>
      <c r="E1059" s="859"/>
      <c r="F1059" s="863"/>
      <c r="G1059" s="863"/>
      <c r="H1059" s="863"/>
      <c r="I1059" s="863"/>
      <c r="J1059" s="810"/>
      <c r="K1059" s="832"/>
      <c r="L1059" s="245"/>
      <c r="M1059" s="810"/>
      <c r="N1059" s="829"/>
      <c r="O1059" s="308"/>
      <c r="P1059" s="308"/>
      <c r="Q1059" s="829"/>
      <c r="R1059" s="1139"/>
    </row>
    <row r="1060" spans="2:18" s="360" customFormat="1" ht="20.100000000000001" hidden="1" customHeight="1" x14ac:dyDescent="0.2">
      <c r="B1060" s="1027"/>
      <c r="C1060" s="39"/>
      <c r="D1060" s="39"/>
      <c r="E1060" s="859"/>
      <c r="F1060" s="863"/>
      <c r="G1060" s="863"/>
      <c r="H1060" s="863"/>
      <c r="I1060" s="863"/>
      <c r="J1060" s="810"/>
      <c r="K1060" s="832"/>
      <c r="L1060" s="245"/>
      <c r="M1060" s="810"/>
      <c r="N1060" s="829"/>
      <c r="O1060" s="308"/>
      <c r="P1060" s="308"/>
      <c r="Q1060" s="829"/>
      <c r="R1060" s="1139"/>
    </row>
    <row r="1061" spans="2:18" s="360" customFormat="1" ht="20.100000000000001" hidden="1" customHeight="1" x14ac:dyDescent="0.2">
      <c r="B1061" s="1027"/>
      <c r="C1061" s="39"/>
      <c r="D1061" s="39"/>
      <c r="E1061" s="859"/>
      <c r="F1061" s="863"/>
      <c r="G1061" s="863"/>
      <c r="H1061" s="863"/>
      <c r="I1061" s="863"/>
      <c r="J1061" s="810"/>
      <c r="K1061" s="832"/>
      <c r="L1061" s="245"/>
      <c r="M1061" s="810"/>
      <c r="N1061" s="829"/>
      <c r="O1061" s="308"/>
      <c r="P1061" s="308"/>
      <c r="Q1061" s="829"/>
      <c r="R1061" s="1139"/>
    </row>
    <row r="1062" spans="2:18" s="360" customFormat="1" ht="20.100000000000001" hidden="1" customHeight="1" x14ac:dyDescent="0.2">
      <c r="B1062" s="1027"/>
      <c r="C1062" s="39"/>
      <c r="D1062" s="39"/>
      <c r="E1062" s="859"/>
      <c r="F1062" s="859" t="s">
        <v>29097</v>
      </c>
      <c r="G1062" s="859"/>
      <c r="H1062" s="913" t="s">
        <v>28274</v>
      </c>
      <c r="I1062" s="859"/>
      <c r="J1062" s="239" t="s">
        <v>28322</v>
      </c>
      <c r="K1062" s="1194"/>
      <c r="L1062" s="245"/>
      <c r="M1062" s="810"/>
      <c r="N1062" s="829"/>
      <c r="O1062" s="308"/>
      <c r="P1062" s="308"/>
      <c r="Q1062" s="829"/>
      <c r="R1062" s="1139"/>
    </row>
    <row r="1063" spans="2:18" s="360" customFormat="1" ht="20.100000000000001" hidden="1" customHeight="1" x14ac:dyDescent="0.2">
      <c r="B1063" s="1027"/>
      <c r="C1063" s="39"/>
      <c r="D1063" s="39"/>
      <c r="E1063" s="859"/>
      <c r="F1063" s="863"/>
      <c r="G1063" s="863"/>
      <c r="H1063" s="863"/>
      <c r="I1063" s="863"/>
      <c r="J1063" s="810"/>
      <c r="K1063" s="832"/>
      <c r="L1063" s="245"/>
      <c r="M1063" s="810"/>
      <c r="N1063" s="829"/>
      <c r="O1063" s="308"/>
      <c r="P1063" s="308"/>
      <c r="Q1063" s="829"/>
      <c r="R1063" s="1139"/>
    </row>
    <row r="1064" spans="2:18" s="360" customFormat="1" ht="20.100000000000001" hidden="1" customHeight="1" x14ac:dyDescent="0.2">
      <c r="B1064" s="1027"/>
      <c r="C1064" s="39"/>
      <c r="D1064" s="39"/>
      <c r="E1064" s="859" t="s">
        <v>29098</v>
      </c>
      <c r="F1064" s="863">
        <v>3.8</v>
      </c>
      <c r="G1064" s="863"/>
      <c r="H1064" s="863">
        <v>3</v>
      </c>
      <c r="I1064" s="863"/>
      <c r="J1064" s="810">
        <f>F1064*H1064</f>
        <v>11.4</v>
      </c>
      <c r="K1064" s="832" t="s">
        <v>28267</v>
      </c>
      <c r="L1064" s="245"/>
      <c r="M1064" s="810"/>
      <c r="N1064" s="829"/>
      <c r="O1064" s="308"/>
      <c r="P1064" s="308"/>
      <c r="Q1064" s="829"/>
      <c r="R1064" s="1139"/>
    </row>
    <row r="1065" spans="2:18" s="360" customFormat="1" ht="20.100000000000001" hidden="1" customHeight="1" x14ac:dyDescent="0.2">
      <c r="B1065" s="1027"/>
      <c r="C1065" s="39"/>
      <c r="D1065" s="39"/>
      <c r="E1065" s="859"/>
      <c r="F1065" s="863">
        <v>1.1000000000000001</v>
      </c>
      <c r="G1065" s="863"/>
      <c r="H1065" s="863">
        <v>3</v>
      </c>
      <c r="I1065" s="863"/>
      <c r="J1065" s="810">
        <f t="shared" ref="J1065:J1067" si="57">F1065*H1065</f>
        <v>3.3</v>
      </c>
      <c r="K1065" s="832" t="s">
        <v>28267</v>
      </c>
      <c r="L1065" s="245"/>
      <c r="M1065" s="810"/>
      <c r="N1065" s="829"/>
      <c r="O1065" s="308"/>
      <c r="P1065" s="308"/>
      <c r="Q1065" s="829"/>
      <c r="R1065" s="1139"/>
    </row>
    <row r="1066" spans="2:18" s="360" customFormat="1" ht="20.100000000000001" hidden="1" customHeight="1" x14ac:dyDescent="0.2">
      <c r="B1066" s="1027"/>
      <c r="C1066" s="39"/>
      <c r="D1066" s="39"/>
      <c r="E1066" s="859"/>
      <c r="F1066" s="863">
        <v>3.2</v>
      </c>
      <c r="G1066" s="863"/>
      <c r="H1066" s="863">
        <v>3</v>
      </c>
      <c r="I1066" s="863"/>
      <c r="J1066" s="810">
        <f t="shared" si="57"/>
        <v>9.6</v>
      </c>
      <c r="K1066" s="832" t="s">
        <v>28267</v>
      </c>
      <c r="L1066" s="245"/>
      <c r="M1066" s="810"/>
      <c r="N1066" s="829"/>
      <c r="O1066" s="308"/>
      <c r="P1066" s="308"/>
      <c r="Q1066" s="829"/>
      <c r="R1066" s="1139"/>
    </row>
    <row r="1067" spans="2:18" s="360" customFormat="1" ht="20.100000000000001" hidden="1" customHeight="1" x14ac:dyDescent="0.2">
      <c r="B1067" s="1027"/>
      <c r="C1067" s="39"/>
      <c r="D1067" s="39"/>
      <c r="E1067" s="859"/>
      <c r="F1067" s="863">
        <v>2</v>
      </c>
      <c r="G1067" s="863"/>
      <c r="H1067" s="863">
        <v>3</v>
      </c>
      <c r="I1067" s="863"/>
      <c r="J1067" s="810">
        <f t="shared" si="57"/>
        <v>6</v>
      </c>
      <c r="K1067" s="832" t="s">
        <v>28267</v>
      </c>
      <c r="L1067" s="245"/>
      <c r="M1067" s="810"/>
      <c r="N1067" s="829"/>
      <c r="O1067" s="308"/>
      <c r="P1067" s="308"/>
      <c r="Q1067" s="829"/>
      <c r="R1067" s="1139"/>
    </row>
    <row r="1068" spans="2:18" s="360" customFormat="1" ht="20.100000000000001" hidden="1" customHeight="1" x14ac:dyDescent="0.2">
      <c r="B1068" s="1027"/>
      <c r="C1068" s="39"/>
      <c r="D1068" s="39"/>
      <c r="E1068" s="859"/>
      <c r="F1068" s="863"/>
      <c r="G1068" s="863"/>
      <c r="H1068" s="863"/>
      <c r="I1068" s="863"/>
      <c r="J1068" s="810"/>
      <c r="K1068" s="832"/>
      <c r="L1068" s="245"/>
      <c r="M1068" s="810"/>
      <c r="N1068" s="829"/>
      <c r="O1068" s="308"/>
      <c r="P1068" s="308"/>
      <c r="Q1068" s="829"/>
      <c r="R1068" s="1139"/>
    </row>
    <row r="1069" spans="2:18" s="360" customFormat="1" ht="20.100000000000001" hidden="1" customHeight="1" x14ac:dyDescent="0.2">
      <c r="B1069" s="1027"/>
      <c r="C1069" s="39"/>
      <c r="D1069" s="39"/>
      <c r="E1069" s="859"/>
      <c r="F1069" s="863"/>
      <c r="G1069" s="863"/>
      <c r="H1069" s="863"/>
      <c r="I1069" s="863"/>
      <c r="J1069" s="810"/>
      <c r="K1069" s="832"/>
      <c r="L1069" s="245"/>
      <c r="M1069" s="810"/>
      <c r="N1069" s="829"/>
      <c r="O1069" s="308"/>
      <c r="P1069" s="308"/>
      <c r="Q1069" s="829"/>
      <c r="R1069" s="1139"/>
    </row>
    <row r="1070" spans="2:18" s="360" customFormat="1" ht="20.100000000000001" hidden="1" customHeight="1" x14ac:dyDescent="0.2">
      <c r="B1070" s="1027"/>
      <c r="C1070" s="39"/>
      <c r="D1070" s="39"/>
      <c r="E1070" s="859" t="s">
        <v>29094</v>
      </c>
      <c r="F1070" s="863">
        <v>8.6999999999999993</v>
      </c>
      <c r="G1070" s="863"/>
      <c r="H1070" s="863">
        <v>3</v>
      </c>
      <c r="I1070" s="863"/>
      <c r="J1070" s="810">
        <f t="shared" ref="J1070" si="58">F1070*H1070</f>
        <v>26.1</v>
      </c>
      <c r="K1070" s="832" t="s">
        <v>28267</v>
      </c>
      <c r="L1070" s="245"/>
      <c r="M1070" s="810"/>
      <c r="N1070" s="829"/>
      <c r="O1070" s="308"/>
      <c r="P1070" s="308"/>
      <c r="Q1070" s="829"/>
      <c r="R1070" s="1139"/>
    </row>
    <row r="1071" spans="2:18" s="360" customFormat="1" ht="20.100000000000001" hidden="1" customHeight="1" x14ac:dyDescent="0.2">
      <c r="B1071" s="1027"/>
      <c r="C1071" s="39"/>
      <c r="D1071" s="39"/>
      <c r="E1071" s="859"/>
      <c r="F1071" s="863"/>
      <c r="G1071" s="863"/>
      <c r="H1071" s="863"/>
      <c r="I1071" s="863"/>
      <c r="J1071" s="810"/>
      <c r="K1071" s="832"/>
      <c r="L1071" s="245"/>
      <c r="M1071" s="810"/>
      <c r="N1071" s="829"/>
      <c r="O1071" s="308"/>
      <c r="P1071" s="308"/>
      <c r="Q1071" s="829"/>
      <c r="R1071" s="1139"/>
    </row>
    <row r="1072" spans="2:18" s="360" customFormat="1" ht="20.100000000000001" hidden="1" customHeight="1" x14ac:dyDescent="0.2">
      <c r="B1072" s="1027"/>
      <c r="C1072" s="39"/>
      <c r="D1072" s="39"/>
      <c r="E1072" s="859" t="s">
        <v>29095</v>
      </c>
      <c r="F1072" s="863">
        <v>3.55</v>
      </c>
      <c r="G1072" s="863"/>
      <c r="H1072" s="863">
        <v>3</v>
      </c>
      <c r="I1072" s="863"/>
      <c r="J1072" s="810">
        <f t="shared" ref="J1072:J1075" si="59">F1072*H1072</f>
        <v>10.65</v>
      </c>
      <c r="K1072" s="832" t="s">
        <v>28267</v>
      </c>
      <c r="L1072" s="245"/>
      <c r="M1072" s="810"/>
      <c r="N1072" s="829"/>
      <c r="O1072" s="308"/>
      <c r="P1072" s="308"/>
      <c r="Q1072" s="829"/>
      <c r="R1072" s="1139"/>
    </row>
    <row r="1073" spans="2:18" s="360" customFormat="1" ht="20.100000000000001" hidden="1" customHeight="1" x14ac:dyDescent="0.2">
      <c r="B1073" s="1027"/>
      <c r="C1073" s="39"/>
      <c r="D1073" s="39"/>
      <c r="E1073" s="859"/>
      <c r="F1073" s="863">
        <v>0.9</v>
      </c>
      <c r="G1073" s="863"/>
      <c r="H1073" s="863">
        <v>3</v>
      </c>
      <c r="I1073" s="863"/>
      <c r="J1073" s="810">
        <f t="shared" si="59"/>
        <v>2.7</v>
      </c>
      <c r="K1073" s="832" t="s">
        <v>28267</v>
      </c>
      <c r="L1073" s="245"/>
      <c r="M1073" s="810"/>
      <c r="N1073" s="829"/>
      <c r="O1073" s="308"/>
      <c r="P1073" s="308"/>
      <c r="Q1073" s="829"/>
      <c r="R1073" s="1139"/>
    </row>
    <row r="1074" spans="2:18" s="360" customFormat="1" ht="20.100000000000001" hidden="1" customHeight="1" x14ac:dyDescent="0.2">
      <c r="B1074" s="1027"/>
      <c r="C1074" s="39"/>
      <c r="D1074" s="39"/>
      <c r="E1074" s="859"/>
      <c r="F1074" s="863">
        <v>1.95</v>
      </c>
      <c r="G1074" s="863"/>
      <c r="H1074" s="863">
        <v>3</v>
      </c>
      <c r="I1074" s="863"/>
      <c r="J1074" s="810">
        <f t="shared" si="59"/>
        <v>5.85</v>
      </c>
      <c r="K1074" s="832" t="s">
        <v>28267</v>
      </c>
      <c r="L1074" s="245"/>
      <c r="M1074" s="810"/>
      <c r="N1074" s="829"/>
      <c r="O1074" s="308"/>
      <c r="P1074" s="308"/>
      <c r="Q1074" s="829"/>
      <c r="R1074" s="1139"/>
    </row>
    <row r="1075" spans="2:18" s="360" customFormat="1" ht="20.100000000000001" hidden="1" customHeight="1" x14ac:dyDescent="0.2">
      <c r="B1075" s="1027"/>
      <c r="C1075" s="39"/>
      <c r="D1075" s="39"/>
      <c r="E1075" s="859"/>
      <c r="F1075" s="863">
        <v>5.6</v>
      </c>
      <c r="G1075" s="863"/>
      <c r="H1075" s="863">
        <v>3</v>
      </c>
      <c r="I1075" s="863"/>
      <c r="J1075" s="810">
        <f t="shared" si="59"/>
        <v>16.8</v>
      </c>
      <c r="K1075" s="832" t="s">
        <v>28267</v>
      </c>
      <c r="L1075" s="245"/>
      <c r="M1075" s="810"/>
      <c r="N1075" s="829"/>
      <c r="O1075" s="308"/>
      <c r="P1075" s="308"/>
      <c r="Q1075" s="829"/>
      <c r="R1075" s="1139"/>
    </row>
    <row r="1076" spans="2:18" s="360" customFormat="1" ht="20.100000000000001" hidden="1" customHeight="1" x14ac:dyDescent="0.2">
      <c r="B1076" s="1027"/>
      <c r="C1076" s="39"/>
      <c r="D1076" s="39"/>
      <c r="E1076" s="859"/>
      <c r="F1076" s="863"/>
      <c r="G1076" s="863"/>
      <c r="H1076" s="863"/>
      <c r="I1076" s="863"/>
      <c r="J1076" s="810"/>
      <c r="K1076" s="832"/>
      <c r="L1076" s="245"/>
      <c r="M1076" s="810"/>
      <c r="N1076" s="829"/>
      <c r="O1076" s="308"/>
      <c r="P1076" s="308"/>
      <c r="Q1076" s="829"/>
      <c r="R1076" s="1139"/>
    </row>
    <row r="1077" spans="2:18" s="360" customFormat="1" ht="20.100000000000001" hidden="1" customHeight="1" x14ac:dyDescent="0.2">
      <c r="B1077" s="1027"/>
      <c r="C1077" s="39"/>
      <c r="D1077" s="39"/>
      <c r="E1077" s="859"/>
      <c r="F1077" s="863"/>
      <c r="G1077" s="863"/>
      <c r="H1077" s="863"/>
      <c r="I1077" s="863"/>
      <c r="J1077" s="810"/>
      <c r="K1077" s="832"/>
      <c r="L1077" s="245"/>
      <c r="M1077" s="810"/>
      <c r="N1077" s="829"/>
      <c r="O1077" s="308"/>
      <c r="P1077" s="308"/>
      <c r="Q1077" s="829"/>
      <c r="R1077" s="1139"/>
    </row>
    <row r="1078" spans="2:18" s="360" customFormat="1" ht="20.100000000000001" hidden="1" customHeight="1" x14ac:dyDescent="0.2">
      <c r="B1078" s="1027"/>
      <c r="C1078" s="39"/>
      <c r="D1078" s="39"/>
      <c r="E1078" s="859" t="s">
        <v>29096</v>
      </c>
      <c r="F1078" s="863">
        <v>2.2000000000000002</v>
      </c>
      <c r="G1078" s="863"/>
      <c r="H1078" s="863">
        <v>3</v>
      </c>
      <c r="I1078" s="863"/>
      <c r="J1078" s="810">
        <f t="shared" ref="J1078:J1081" si="60">F1078*H1078</f>
        <v>6.6</v>
      </c>
      <c r="K1078" s="832" t="s">
        <v>28267</v>
      </c>
      <c r="L1078" s="245"/>
      <c r="M1078" s="810"/>
      <c r="N1078" s="829"/>
      <c r="O1078" s="308"/>
      <c r="P1078" s="308"/>
      <c r="Q1078" s="829"/>
      <c r="R1078" s="1139"/>
    </row>
    <row r="1079" spans="2:18" s="360" customFormat="1" ht="20.100000000000001" hidden="1" customHeight="1" x14ac:dyDescent="0.2">
      <c r="B1079" s="1027"/>
      <c r="C1079" s="39"/>
      <c r="D1079" s="39"/>
      <c r="E1079" s="859"/>
      <c r="F1079" s="863">
        <v>2.1</v>
      </c>
      <c r="G1079" s="863"/>
      <c r="H1079" s="863">
        <v>3</v>
      </c>
      <c r="I1079" s="863"/>
      <c r="J1079" s="810">
        <f t="shared" si="60"/>
        <v>6.3</v>
      </c>
      <c r="K1079" s="832" t="s">
        <v>28267</v>
      </c>
      <c r="L1079" s="245"/>
      <c r="M1079" s="810"/>
      <c r="N1079" s="829"/>
      <c r="O1079" s="308"/>
      <c r="P1079" s="308"/>
      <c r="Q1079" s="829"/>
      <c r="R1079" s="1139"/>
    </row>
    <row r="1080" spans="2:18" s="360" customFormat="1" ht="20.100000000000001" hidden="1" customHeight="1" x14ac:dyDescent="0.2">
      <c r="B1080" s="1027"/>
      <c r="C1080" s="39"/>
      <c r="D1080" s="39"/>
      <c r="E1080" s="859"/>
      <c r="F1080" s="863">
        <v>2.2000000000000002</v>
      </c>
      <c r="G1080" s="863"/>
      <c r="H1080" s="863">
        <v>3</v>
      </c>
      <c r="I1080" s="863"/>
      <c r="J1080" s="810">
        <f t="shared" si="60"/>
        <v>6.6</v>
      </c>
      <c r="K1080" s="832" t="s">
        <v>28267</v>
      </c>
      <c r="L1080" s="245"/>
      <c r="M1080" s="810"/>
      <c r="N1080" s="829"/>
      <c r="O1080" s="308"/>
      <c r="P1080" s="308"/>
      <c r="Q1080" s="829"/>
      <c r="R1080" s="1139"/>
    </row>
    <row r="1081" spans="2:18" s="360" customFormat="1" ht="20.100000000000001" hidden="1" customHeight="1" x14ac:dyDescent="0.2">
      <c r="B1081" s="1027"/>
      <c r="C1081" s="39"/>
      <c r="D1081" s="39"/>
      <c r="E1081" s="859"/>
      <c r="F1081" s="863">
        <v>2.1</v>
      </c>
      <c r="G1081" s="863"/>
      <c r="H1081" s="863">
        <v>3</v>
      </c>
      <c r="I1081" s="863"/>
      <c r="J1081" s="810">
        <f t="shared" si="60"/>
        <v>6.3</v>
      </c>
      <c r="K1081" s="832" t="s">
        <v>28267</v>
      </c>
      <c r="L1081" s="245"/>
      <c r="M1081" s="810"/>
      <c r="N1081" s="829"/>
      <c r="O1081" s="308"/>
      <c r="P1081" s="308"/>
      <c r="Q1081" s="829"/>
      <c r="R1081" s="1139"/>
    </row>
    <row r="1082" spans="2:18" s="360" customFormat="1" ht="20.100000000000001" hidden="1" customHeight="1" x14ac:dyDescent="0.2">
      <c r="B1082" s="1027"/>
      <c r="C1082" s="39"/>
      <c r="D1082" s="39"/>
      <c r="E1082" s="859"/>
      <c r="F1082" s="863"/>
      <c r="G1082" s="863"/>
      <c r="H1082" s="863"/>
      <c r="I1082" s="863"/>
      <c r="J1082" s="810"/>
      <c r="K1082" s="832"/>
      <c r="L1082" s="245"/>
      <c r="M1082" s="810"/>
      <c r="N1082" s="829"/>
      <c r="O1082" s="308"/>
      <c r="P1082" s="308"/>
      <c r="Q1082" s="829"/>
      <c r="R1082" s="1139"/>
    </row>
    <row r="1083" spans="2:18" s="360" customFormat="1" ht="20.100000000000001" hidden="1" customHeight="1" x14ac:dyDescent="0.2">
      <c r="B1083" s="1027"/>
      <c r="C1083" s="39"/>
      <c r="D1083" s="39"/>
      <c r="E1083" s="859" t="s">
        <v>29101</v>
      </c>
      <c r="F1083" s="863">
        <v>3.55</v>
      </c>
      <c r="G1083" s="863"/>
      <c r="H1083" s="863">
        <v>1</v>
      </c>
      <c r="I1083" s="863"/>
      <c r="J1083" s="810">
        <f t="shared" ref="J1083:J1087" si="61">F1083*H1083</f>
        <v>3.55</v>
      </c>
      <c r="K1083" s="832" t="s">
        <v>28267</v>
      </c>
      <c r="L1083" s="245"/>
      <c r="M1083" s="810"/>
      <c r="N1083" s="829"/>
      <c r="O1083" s="308"/>
      <c r="P1083" s="308"/>
      <c r="Q1083" s="829"/>
      <c r="R1083" s="1139"/>
    </row>
    <row r="1084" spans="2:18" s="360" customFormat="1" ht="20.100000000000001" hidden="1" customHeight="1" x14ac:dyDescent="0.2">
      <c r="B1084" s="1027"/>
      <c r="C1084" s="39"/>
      <c r="D1084" s="39"/>
      <c r="E1084" s="859"/>
      <c r="F1084" s="863">
        <v>0.9</v>
      </c>
      <c r="G1084" s="863"/>
      <c r="H1084" s="863">
        <v>1</v>
      </c>
      <c r="I1084" s="863"/>
      <c r="J1084" s="810">
        <f t="shared" si="61"/>
        <v>0.9</v>
      </c>
      <c r="K1084" s="832" t="s">
        <v>28267</v>
      </c>
      <c r="L1084" s="308"/>
      <c r="M1084" s="308"/>
      <c r="N1084" s="829"/>
      <c r="O1084" s="308"/>
      <c r="P1084" s="308"/>
      <c r="Q1084" s="829"/>
      <c r="R1084" s="1139"/>
    </row>
    <row r="1085" spans="2:18" s="360" customFormat="1" ht="20.100000000000001" hidden="1" customHeight="1" x14ac:dyDescent="0.2">
      <c r="B1085" s="1027"/>
      <c r="C1085" s="39"/>
      <c r="D1085" s="39"/>
      <c r="E1085" s="859"/>
      <c r="F1085" s="863">
        <v>4.05</v>
      </c>
      <c r="G1085" s="863"/>
      <c r="H1085" s="863">
        <v>1</v>
      </c>
      <c r="I1085" s="863"/>
      <c r="J1085" s="810">
        <f t="shared" si="61"/>
        <v>4.05</v>
      </c>
      <c r="K1085" s="832" t="s">
        <v>28267</v>
      </c>
      <c r="L1085" s="308"/>
      <c r="M1085" s="308"/>
      <c r="N1085" s="829"/>
      <c r="O1085" s="308"/>
      <c r="P1085" s="308"/>
      <c r="Q1085" s="829"/>
      <c r="R1085" s="1139"/>
    </row>
    <row r="1086" spans="2:18" s="360" customFormat="1" ht="20.100000000000001" hidden="1" customHeight="1" x14ac:dyDescent="0.2">
      <c r="B1086" s="1027"/>
      <c r="C1086" s="39"/>
      <c r="D1086" s="39"/>
      <c r="E1086" s="859"/>
      <c r="F1086" s="863">
        <v>7.9</v>
      </c>
      <c r="G1086" s="863"/>
      <c r="H1086" s="863">
        <v>1</v>
      </c>
      <c r="I1086" s="863"/>
      <c r="J1086" s="810">
        <f t="shared" si="61"/>
        <v>7.9</v>
      </c>
      <c r="K1086" s="832" t="s">
        <v>28267</v>
      </c>
      <c r="L1086" s="308"/>
      <c r="M1086" s="308"/>
      <c r="N1086" s="829"/>
      <c r="O1086" s="308"/>
      <c r="P1086" s="308"/>
      <c r="Q1086" s="829"/>
      <c r="R1086" s="1139"/>
    </row>
    <row r="1087" spans="2:18" s="360" customFormat="1" ht="20.100000000000001" hidden="1" customHeight="1" x14ac:dyDescent="0.2">
      <c r="B1087" s="1027"/>
      <c r="C1087" s="39"/>
      <c r="D1087" s="39"/>
      <c r="E1087" s="859"/>
      <c r="F1087" s="863">
        <v>4</v>
      </c>
      <c r="G1087" s="863"/>
      <c r="H1087" s="863">
        <v>1</v>
      </c>
      <c r="I1087" s="863"/>
      <c r="J1087" s="810">
        <f t="shared" si="61"/>
        <v>4</v>
      </c>
      <c r="K1087" s="832" t="s">
        <v>28267</v>
      </c>
      <c r="L1087" s="308"/>
      <c r="M1087" s="308"/>
      <c r="N1087" s="829"/>
      <c r="O1087" s="308"/>
      <c r="P1087" s="308"/>
      <c r="Q1087" s="829"/>
      <c r="R1087" s="1139"/>
    </row>
    <row r="1088" spans="2:18" s="360" customFormat="1" ht="20.100000000000001" hidden="1" customHeight="1" x14ac:dyDescent="0.2">
      <c r="B1088" s="1027"/>
      <c r="C1088" s="39"/>
      <c r="D1088" s="39"/>
      <c r="E1088" s="859"/>
      <c r="F1088" s="863"/>
      <c r="G1088" s="863"/>
      <c r="H1088" s="863"/>
      <c r="I1088" s="863"/>
      <c r="J1088" s="810"/>
      <c r="K1088" s="832"/>
      <c r="L1088" s="308"/>
      <c r="M1088" s="308"/>
      <c r="N1088" s="829"/>
      <c r="O1088" s="308"/>
      <c r="P1088" s="308"/>
      <c r="Q1088" s="829"/>
      <c r="R1088" s="1139"/>
    </row>
    <row r="1089" spans="2:18" s="360" customFormat="1" ht="20.100000000000001" hidden="1" customHeight="1" x14ac:dyDescent="0.2">
      <c r="B1089" s="1027"/>
      <c r="C1089" s="39"/>
      <c r="D1089" s="39"/>
      <c r="E1089" s="859"/>
      <c r="F1089" s="863"/>
      <c r="G1089" s="863"/>
      <c r="H1089" s="863"/>
      <c r="I1089" s="863"/>
      <c r="J1089" s="810"/>
      <c r="K1089" s="832"/>
      <c r="L1089" s="308"/>
      <c r="M1089" s="308"/>
      <c r="N1089" s="829"/>
      <c r="O1089" s="308"/>
      <c r="P1089" s="308"/>
      <c r="Q1089" s="829"/>
      <c r="R1089" s="1139"/>
    </row>
    <row r="1090" spans="2:18" s="360" customFormat="1" ht="20.100000000000001" hidden="1" customHeight="1" x14ac:dyDescent="0.2">
      <c r="B1090" s="1027"/>
      <c r="C1090" s="39"/>
      <c r="D1090" s="39"/>
      <c r="E1090" s="859"/>
      <c r="F1090" s="863"/>
      <c r="G1090" s="863"/>
      <c r="H1090" s="863"/>
      <c r="I1090" s="863"/>
      <c r="J1090" s="810">
        <f>SUM(J1064:J1088)</f>
        <v>138.6</v>
      </c>
      <c r="K1090" s="832" t="s">
        <v>28267</v>
      </c>
      <c r="L1090" s="308"/>
      <c r="M1090" s="308"/>
      <c r="N1090" s="829"/>
      <c r="O1090" s="308"/>
      <c r="P1090" s="308"/>
      <c r="Q1090" s="829"/>
      <c r="R1090" s="1139"/>
    </row>
    <row r="1091" spans="2:18" s="360" customFormat="1" ht="20.100000000000001" hidden="1" customHeight="1" x14ac:dyDescent="0.2">
      <c r="B1091" s="1027"/>
      <c r="C1091" s="39"/>
      <c r="D1091" s="39"/>
      <c r="E1091" s="859"/>
      <c r="F1091" s="863"/>
      <c r="G1091" s="863"/>
      <c r="H1091" s="863"/>
      <c r="I1091" s="863"/>
      <c r="J1091" s="810"/>
      <c r="K1091" s="832"/>
      <c r="L1091" s="245"/>
      <c r="M1091" s="308"/>
      <c r="N1091" s="829"/>
      <c r="O1091" s="308"/>
      <c r="P1091" s="308"/>
      <c r="Q1091" s="829"/>
      <c r="R1091" s="1139"/>
    </row>
    <row r="1092" spans="2:18" s="360" customFormat="1" ht="20.100000000000001" hidden="1" customHeight="1" x14ac:dyDescent="0.2">
      <c r="B1092" s="1027"/>
      <c r="C1092" s="39"/>
      <c r="D1092" s="39"/>
      <c r="E1092" s="859" t="s">
        <v>29103</v>
      </c>
      <c r="F1092" s="863"/>
      <c r="G1092" s="863"/>
      <c r="H1092" s="863"/>
      <c r="I1092" s="863"/>
      <c r="J1092" s="810">
        <f>J1058</f>
        <v>152.53</v>
      </c>
      <c r="K1092" s="832" t="s">
        <v>28267</v>
      </c>
      <c r="L1092" s="245"/>
      <c r="M1092" s="308"/>
      <c r="N1092" s="829"/>
      <c r="O1092" s="308"/>
      <c r="P1092" s="308"/>
      <c r="Q1092" s="829"/>
      <c r="R1092" s="1139"/>
    </row>
    <row r="1093" spans="2:18" s="360" customFormat="1" ht="20.100000000000001" hidden="1" customHeight="1" x14ac:dyDescent="0.2">
      <c r="B1093" s="1027"/>
      <c r="C1093" s="39"/>
      <c r="D1093" s="39"/>
      <c r="E1093" s="859" t="s">
        <v>28334</v>
      </c>
      <c r="F1093" s="863"/>
      <c r="G1093" s="863"/>
      <c r="H1093" s="863"/>
      <c r="I1093" s="863"/>
      <c r="J1093" s="810">
        <f>J1090</f>
        <v>138.6</v>
      </c>
      <c r="K1093" s="832" t="s">
        <v>28267</v>
      </c>
      <c r="L1093" s="245"/>
      <c r="M1093" s="308"/>
      <c r="N1093" s="829"/>
      <c r="O1093" s="308"/>
      <c r="P1093" s="308"/>
      <c r="Q1093" s="829"/>
      <c r="R1093" s="1139"/>
    </row>
    <row r="1094" spans="2:18" s="360" customFormat="1" ht="20.100000000000001" hidden="1" customHeight="1" x14ac:dyDescent="0.2">
      <c r="B1094" s="1027"/>
      <c r="C1094" s="39"/>
      <c r="D1094" s="39"/>
      <c r="E1094" s="859" t="s">
        <v>28836</v>
      </c>
      <c r="F1094" s="863"/>
      <c r="G1094" s="863"/>
      <c r="H1094" s="863"/>
      <c r="I1094" s="863"/>
      <c r="J1094" s="810"/>
      <c r="K1094" s="832"/>
      <c r="L1094" s="245"/>
      <c r="M1094" s="308"/>
      <c r="N1094" s="829"/>
      <c r="O1094" s="308"/>
      <c r="P1094" s="308"/>
      <c r="Q1094" s="829"/>
      <c r="R1094" s="1139"/>
    </row>
    <row r="1095" spans="2:18" s="360" customFormat="1" ht="20.100000000000001" hidden="1" customHeight="1" x14ac:dyDescent="0.2">
      <c r="B1095" s="1027"/>
      <c r="C1095" s="39"/>
      <c r="D1095" s="39"/>
      <c r="E1095" s="859" t="s">
        <v>29104</v>
      </c>
      <c r="F1095" s="863">
        <v>3.55</v>
      </c>
      <c r="G1095" s="923" t="s">
        <v>28539</v>
      </c>
      <c r="H1095" s="863">
        <v>4</v>
      </c>
      <c r="I1095" s="863"/>
      <c r="J1095" s="810">
        <f>-F1095*H1095</f>
        <v>-14.2</v>
      </c>
      <c r="K1095" s="832" t="s">
        <v>28267</v>
      </c>
      <c r="L1095" s="245"/>
      <c r="M1095" s="308"/>
      <c r="N1095" s="829"/>
      <c r="O1095" s="308"/>
      <c r="P1095" s="308"/>
      <c r="Q1095" s="829"/>
      <c r="R1095" s="1139"/>
    </row>
    <row r="1096" spans="2:18" s="360" customFormat="1" ht="20.100000000000001" hidden="1" customHeight="1" x14ac:dyDescent="0.2">
      <c r="B1096" s="1027"/>
      <c r="C1096" s="39"/>
      <c r="D1096" s="39"/>
      <c r="E1096" s="859" t="s">
        <v>29105</v>
      </c>
      <c r="F1096" s="863"/>
      <c r="G1096" s="863"/>
      <c r="H1096" s="863"/>
      <c r="I1096" s="863"/>
      <c r="J1096" s="810">
        <f>-L1003</f>
        <v>-31.12</v>
      </c>
      <c r="K1096" s="832" t="s">
        <v>28267</v>
      </c>
      <c r="L1096" s="245"/>
      <c r="M1096" s="308"/>
      <c r="N1096" s="829"/>
      <c r="O1096" s="308"/>
      <c r="P1096" s="308"/>
      <c r="Q1096" s="829"/>
      <c r="R1096" s="1139"/>
    </row>
    <row r="1097" spans="2:18" s="360" customFormat="1" ht="20.100000000000001" hidden="1" customHeight="1" x14ac:dyDescent="0.2">
      <c r="B1097" s="1027"/>
      <c r="C1097" s="39"/>
      <c r="D1097" s="39"/>
      <c r="E1097" s="859"/>
      <c r="F1097" s="863"/>
      <c r="G1097" s="863"/>
      <c r="H1097" s="863"/>
      <c r="I1097" s="863"/>
      <c r="J1097" s="810"/>
      <c r="K1097" s="832"/>
      <c r="L1097" s="245"/>
      <c r="M1097" s="308"/>
      <c r="N1097" s="829"/>
      <c r="O1097" s="308"/>
      <c r="P1097" s="308"/>
      <c r="Q1097" s="829"/>
      <c r="R1097" s="1139"/>
    </row>
    <row r="1098" spans="2:18" s="360" customFormat="1" ht="20.100000000000001" hidden="1" customHeight="1" x14ac:dyDescent="0.2">
      <c r="B1098" s="1027"/>
      <c r="C1098" s="39"/>
      <c r="D1098" s="39"/>
      <c r="E1098" s="859"/>
      <c r="F1098" s="863"/>
      <c r="G1098" s="863"/>
      <c r="H1098" s="863"/>
      <c r="I1098" s="863"/>
      <c r="J1098" s="810">
        <f>J1092+J1093+J1095+J1096</f>
        <v>245.81</v>
      </c>
      <c r="K1098" s="832" t="s">
        <v>28267</v>
      </c>
      <c r="L1098" s="245"/>
      <c r="M1098" s="308"/>
      <c r="N1098" s="829"/>
      <c r="O1098" s="308"/>
      <c r="P1098" s="308"/>
      <c r="Q1098" s="829"/>
      <c r="R1098" s="1139"/>
    </row>
    <row r="1099" spans="2:18" s="360" customFormat="1" ht="20.100000000000001" hidden="1" customHeight="1" x14ac:dyDescent="0.2">
      <c r="B1099" s="1027"/>
      <c r="C1099" s="39"/>
      <c r="D1099" s="39"/>
      <c r="E1099" s="859"/>
      <c r="F1099" s="863"/>
      <c r="G1099" s="863"/>
      <c r="H1099" s="863"/>
      <c r="I1099" s="863"/>
      <c r="J1099" s="810"/>
      <c r="K1099" s="832"/>
      <c r="L1099" s="245"/>
      <c r="M1099" s="308"/>
      <c r="N1099" s="829"/>
      <c r="O1099" s="308"/>
      <c r="P1099" s="308"/>
      <c r="Q1099" s="829"/>
      <c r="R1099" s="1139"/>
    </row>
    <row r="1100" spans="2:18" s="360" customFormat="1" ht="20.100000000000001" hidden="1" customHeight="1" x14ac:dyDescent="0.2">
      <c r="B1100" s="1027"/>
      <c r="C1100" s="39"/>
      <c r="D1100" s="39"/>
      <c r="E1100" s="859"/>
      <c r="F1100" s="863"/>
      <c r="G1100" s="863"/>
      <c r="H1100" s="863"/>
      <c r="I1100" s="863"/>
      <c r="J1100" s="810"/>
      <c r="K1100" s="832"/>
      <c r="L1100" s="245"/>
      <c r="M1100" s="308"/>
      <c r="N1100" s="829"/>
      <c r="O1100" s="308"/>
      <c r="P1100" s="308"/>
      <c r="Q1100" s="829"/>
      <c r="R1100" s="1139"/>
    </row>
    <row r="1101" spans="2:18" s="360" customFormat="1" ht="20.100000000000001" hidden="1" customHeight="1" x14ac:dyDescent="0.2">
      <c r="B1101" s="1027"/>
      <c r="C1101" s="39"/>
      <c r="D1101" s="39"/>
      <c r="E1101" s="859"/>
      <c r="F1101" s="863"/>
      <c r="G1101" s="863"/>
      <c r="H1101" s="863"/>
      <c r="I1101" s="863"/>
      <c r="J1101" s="810"/>
      <c r="K1101" s="832"/>
      <c r="L1101" s="245"/>
      <c r="M1101" s="308"/>
      <c r="N1101" s="829"/>
      <c r="O1101" s="308"/>
      <c r="P1101" s="308"/>
      <c r="Q1101" s="829"/>
      <c r="R1101" s="1139"/>
    </row>
    <row r="1102" spans="2:18" s="360" customFormat="1" ht="20.100000000000001" hidden="1" customHeight="1" x14ac:dyDescent="0.2">
      <c r="B1102" s="1027"/>
      <c r="C1102" s="39"/>
      <c r="D1102" s="39"/>
      <c r="E1102" s="859"/>
      <c r="F1102" s="863"/>
      <c r="G1102" s="863"/>
      <c r="H1102" s="863"/>
      <c r="I1102" s="863"/>
      <c r="J1102" s="810"/>
      <c r="K1102" s="832"/>
      <c r="L1102" s="245"/>
      <c r="M1102" s="308"/>
      <c r="N1102" s="829"/>
      <c r="O1102" s="308"/>
      <c r="P1102" s="308"/>
      <c r="Q1102" s="829"/>
      <c r="R1102" s="1139"/>
    </row>
    <row r="1103" spans="2:18" s="332" customFormat="1" ht="33.950000000000003" customHeight="1" x14ac:dyDescent="0.2">
      <c r="B1103" s="1045" t="s">
        <v>28888</v>
      </c>
      <c r="C1103" s="924" t="s">
        <v>24494</v>
      </c>
      <c r="D1103" s="389" t="s">
        <v>28329</v>
      </c>
      <c r="E1103" s="1690" t="s">
        <v>24495</v>
      </c>
      <c r="F1103" s="1691"/>
      <c r="G1103" s="1691"/>
      <c r="H1103" s="1691"/>
      <c r="I1103" s="1691"/>
      <c r="J1103" s="1692"/>
      <c r="K1103" s="1202" t="s">
        <v>149</v>
      </c>
      <c r="L1103" s="390">
        <f>J1170-7</f>
        <v>301.05</v>
      </c>
      <c r="M1103" s="390">
        <v>0</v>
      </c>
      <c r="N1103" s="1096">
        <v>17.82</v>
      </c>
      <c r="O1103" s="1693">
        <v>16.420000000000002</v>
      </c>
      <c r="P1103" s="1694"/>
      <c r="Q1103" s="1096">
        <f>O1103*1.2</f>
        <v>19.7</v>
      </c>
      <c r="R1103" s="1159">
        <f>Q1103*L1103</f>
        <v>5930.69</v>
      </c>
    </row>
    <row r="1104" spans="2:18" s="332" customFormat="1" hidden="1" x14ac:dyDescent="0.2">
      <c r="B1104" s="1031"/>
      <c r="C1104" s="92"/>
      <c r="D1104" s="819"/>
      <c r="E1104" s="859"/>
      <c r="F1104" s="859"/>
      <c r="G1104" s="859"/>
      <c r="H1104" s="859"/>
      <c r="I1104" s="859"/>
      <c r="J1104" s="807"/>
      <c r="K1104" s="1188"/>
      <c r="L1104" s="243"/>
      <c r="M1104" s="341"/>
      <c r="N1104" s="1080"/>
      <c r="O1104" s="94"/>
      <c r="P1104" s="94"/>
      <c r="Q1104" s="206"/>
      <c r="R1104" s="1143"/>
    </row>
    <row r="1105" spans="2:18" s="332" customFormat="1" hidden="1" x14ac:dyDescent="0.2">
      <c r="B1105" s="1031"/>
      <c r="C1105" s="92"/>
      <c r="D1105" s="819"/>
      <c r="E1105" s="907"/>
      <c r="F1105" s="1676" t="s">
        <v>29106</v>
      </c>
      <c r="G1105" s="1676"/>
      <c r="H1105" s="907"/>
      <c r="I1105" s="907"/>
      <c r="J1105" s="907"/>
      <c r="K1105" s="1179"/>
      <c r="L1105" s="308"/>
      <c r="M1105" s="341"/>
      <c r="N1105" s="1080"/>
      <c r="O1105" s="94"/>
      <c r="P1105" s="94"/>
      <c r="Q1105" s="206"/>
      <c r="R1105" s="1143"/>
    </row>
    <row r="1106" spans="2:18" s="332" customFormat="1" ht="25.5" hidden="1" x14ac:dyDescent="0.2">
      <c r="B1106" s="1031"/>
      <c r="C1106" s="92"/>
      <c r="D1106" s="819"/>
      <c r="E1106" s="859"/>
      <c r="F1106" s="913" t="s">
        <v>28770</v>
      </c>
      <c r="G1106" s="859"/>
      <c r="H1106" s="913" t="s">
        <v>28274</v>
      </c>
      <c r="I1106" s="859"/>
      <c r="J1106" s="239" t="s">
        <v>28322</v>
      </c>
      <c r="K1106" s="1194"/>
      <c r="L1106" s="243"/>
      <c r="M1106" s="341"/>
      <c r="N1106" s="1080"/>
      <c r="O1106" s="94"/>
      <c r="P1106" s="94"/>
      <c r="Q1106" s="206"/>
      <c r="R1106" s="1143"/>
    </row>
    <row r="1107" spans="2:18" s="332" customFormat="1" hidden="1" x14ac:dyDescent="0.2">
      <c r="B1107" s="1031"/>
      <c r="C1107" s="92"/>
      <c r="D1107" s="819"/>
      <c r="E1107" s="859"/>
      <c r="F1107" s="863"/>
      <c r="G1107" s="863"/>
      <c r="H1107" s="863"/>
      <c r="I1107" s="863"/>
      <c r="J1107" s="810"/>
      <c r="K1107" s="832"/>
      <c r="L1107" s="245"/>
      <c r="M1107" s="341"/>
      <c r="N1107" s="1080"/>
      <c r="O1107" s="94"/>
      <c r="P1107" s="94"/>
      <c r="Q1107" s="206"/>
      <c r="R1107" s="1143"/>
    </row>
    <row r="1108" spans="2:18" s="332" customFormat="1" hidden="1" x14ac:dyDescent="0.2">
      <c r="B1108" s="1031"/>
      <c r="C1108" s="92"/>
      <c r="D1108" s="819"/>
      <c r="E1108" s="859" t="s">
        <v>29098</v>
      </c>
      <c r="F1108" s="863">
        <v>3.8</v>
      </c>
      <c r="G1108" s="863"/>
      <c r="H1108" s="863">
        <v>3.05</v>
      </c>
      <c r="I1108" s="863"/>
      <c r="J1108" s="810">
        <f>F1108*H1108</f>
        <v>11.59</v>
      </c>
      <c r="K1108" s="832" t="s">
        <v>28267</v>
      </c>
      <c r="L1108" s="245"/>
      <c r="M1108" s="341"/>
      <c r="N1108" s="1080"/>
      <c r="O1108" s="94"/>
      <c r="P1108" s="94"/>
      <c r="Q1108" s="206"/>
      <c r="R1108" s="1143"/>
    </row>
    <row r="1109" spans="2:18" s="332" customFormat="1" hidden="1" x14ac:dyDescent="0.2">
      <c r="B1109" s="1031"/>
      <c r="C1109" s="92"/>
      <c r="D1109" s="819"/>
      <c r="E1109" s="859"/>
      <c r="F1109" s="863">
        <v>1.1000000000000001</v>
      </c>
      <c r="G1109" s="863"/>
      <c r="H1109" s="863">
        <v>3.05</v>
      </c>
      <c r="I1109" s="863"/>
      <c r="J1109" s="810">
        <f t="shared" ref="J1109:J1111" si="62">F1109*H1109</f>
        <v>3.36</v>
      </c>
      <c r="K1109" s="832" t="s">
        <v>28267</v>
      </c>
      <c r="L1109" s="245"/>
      <c r="M1109" s="341"/>
      <c r="N1109" s="1080"/>
      <c r="O1109" s="94"/>
      <c r="P1109" s="94"/>
      <c r="Q1109" s="206"/>
      <c r="R1109" s="1143"/>
    </row>
    <row r="1110" spans="2:18" s="332" customFormat="1" hidden="1" x14ac:dyDescent="0.2">
      <c r="B1110" s="1031"/>
      <c r="C1110" s="92"/>
      <c r="D1110" s="819"/>
      <c r="E1110" s="859"/>
      <c r="F1110" s="863">
        <v>3.2</v>
      </c>
      <c r="G1110" s="863"/>
      <c r="H1110" s="863">
        <v>3.05</v>
      </c>
      <c r="I1110" s="863"/>
      <c r="J1110" s="810">
        <f t="shared" si="62"/>
        <v>9.76</v>
      </c>
      <c r="K1110" s="832" t="s">
        <v>28267</v>
      </c>
      <c r="L1110" s="245"/>
      <c r="M1110" s="341"/>
      <c r="N1110" s="1080"/>
      <c r="O1110" s="94"/>
      <c r="P1110" s="94"/>
      <c r="Q1110" s="206"/>
      <c r="R1110" s="1143"/>
    </row>
    <row r="1111" spans="2:18" s="332" customFormat="1" hidden="1" x14ac:dyDescent="0.2">
      <c r="B1111" s="1031"/>
      <c r="C1111" s="92"/>
      <c r="D1111" s="819"/>
      <c r="E1111" s="859"/>
      <c r="F1111" s="863">
        <v>2</v>
      </c>
      <c r="G1111" s="863"/>
      <c r="H1111" s="863">
        <v>3.05</v>
      </c>
      <c r="I1111" s="863"/>
      <c r="J1111" s="810">
        <f t="shared" si="62"/>
        <v>6.1</v>
      </c>
      <c r="K1111" s="832" t="s">
        <v>28267</v>
      </c>
      <c r="L1111" s="245"/>
      <c r="M1111" s="341"/>
      <c r="N1111" s="1080"/>
      <c r="O1111" s="94"/>
      <c r="P1111" s="94"/>
      <c r="Q1111" s="206"/>
      <c r="R1111" s="1143"/>
    </row>
    <row r="1112" spans="2:18" s="332" customFormat="1" hidden="1" x14ac:dyDescent="0.2">
      <c r="B1112" s="1031"/>
      <c r="C1112" s="92"/>
      <c r="D1112" s="819"/>
      <c r="E1112" s="859"/>
      <c r="F1112" s="863"/>
      <c r="G1112" s="863"/>
      <c r="H1112" s="863"/>
      <c r="I1112" s="863"/>
      <c r="J1112" s="810"/>
      <c r="K1112" s="832"/>
      <c r="L1112" s="245"/>
      <c r="M1112" s="341"/>
      <c r="N1112" s="1080"/>
      <c r="O1112" s="94"/>
      <c r="P1112" s="94"/>
      <c r="Q1112" s="206"/>
      <c r="R1112" s="1143"/>
    </row>
    <row r="1113" spans="2:18" s="332" customFormat="1" hidden="1" x14ac:dyDescent="0.2">
      <c r="B1113" s="1031"/>
      <c r="C1113" s="92"/>
      <c r="D1113" s="819"/>
      <c r="E1113" s="859"/>
      <c r="F1113" s="863"/>
      <c r="G1113" s="863"/>
      <c r="H1113" s="863"/>
      <c r="I1113" s="863"/>
      <c r="J1113" s="810"/>
      <c r="K1113" s="832"/>
      <c r="L1113" s="245"/>
      <c r="M1113" s="341"/>
      <c r="N1113" s="1080"/>
      <c r="O1113" s="94"/>
      <c r="P1113" s="94"/>
      <c r="Q1113" s="206"/>
      <c r="R1113" s="1143"/>
    </row>
    <row r="1114" spans="2:18" s="332" customFormat="1" hidden="1" x14ac:dyDescent="0.2">
      <c r="B1114" s="1031"/>
      <c r="C1114" s="92"/>
      <c r="D1114" s="819"/>
      <c r="E1114" s="859" t="s">
        <v>29094</v>
      </c>
      <c r="F1114" s="863">
        <v>8.6999999999999993</v>
      </c>
      <c r="G1114" s="863"/>
      <c r="H1114" s="863">
        <v>3.05</v>
      </c>
      <c r="I1114" s="863"/>
      <c r="J1114" s="810">
        <f t="shared" ref="J1114" si="63">F1114*H1114</f>
        <v>26.54</v>
      </c>
      <c r="K1114" s="832" t="s">
        <v>28267</v>
      </c>
      <c r="L1114" s="245"/>
      <c r="M1114" s="341"/>
      <c r="N1114" s="1080"/>
      <c r="O1114" s="94"/>
      <c r="P1114" s="94"/>
      <c r="Q1114" s="206"/>
      <c r="R1114" s="1143"/>
    </row>
    <row r="1115" spans="2:18" s="332" customFormat="1" hidden="1" x14ac:dyDescent="0.2">
      <c r="B1115" s="1031"/>
      <c r="C1115" s="92"/>
      <c r="D1115" s="819"/>
      <c r="E1115" s="859"/>
      <c r="F1115" s="863"/>
      <c r="G1115" s="863"/>
      <c r="H1115" s="863"/>
      <c r="I1115" s="863"/>
      <c r="J1115" s="810"/>
      <c r="K1115" s="832"/>
      <c r="L1115" s="245"/>
      <c r="M1115" s="341"/>
      <c r="N1115" s="1080"/>
      <c r="O1115" s="94"/>
      <c r="P1115" s="94"/>
      <c r="Q1115" s="206"/>
      <c r="R1115" s="1143"/>
    </row>
    <row r="1116" spans="2:18" s="332" customFormat="1" hidden="1" x14ac:dyDescent="0.2">
      <c r="B1116" s="1031"/>
      <c r="C1116" s="92"/>
      <c r="D1116" s="819"/>
      <c r="E1116" s="859" t="s">
        <v>29095</v>
      </c>
      <c r="F1116" s="863">
        <v>3.55</v>
      </c>
      <c r="G1116" s="863"/>
      <c r="H1116" s="863">
        <v>4</v>
      </c>
      <c r="I1116" s="863"/>
      <c r="J1116" s="810">
        <f t="shared" ref="J1116:J1119" si="64">F1116*H1116</f>
        <v>14.2</v>
      </c>
      <c r="K1116" s="832" t="s">
        <v>28267</v>
      </c>
      <c r="L1116" s="245"/>
      <c r="M1116" s="341"/>
      <c r="N1116" s="1080"/>
      <c r="O1116" s="94"/>
      <c r="P1116" s="94"/>
      <c r="Q1116" s="206"/>
      <c r="R1116" s="1143"/>
    </row>
    <row r="1117" spans="2:18" s="332" customFormat="1" hidden="1" x14ac:dyDescent="0.2">
      <c r="B1117" s="1031"/>
      <c r="C1117" s="92"/>
      <c r="D1117" s="819"/>
      <c r="E1117" s="859"/>
      <c r="F1117" s="863">
        <v>0.9</v>
      </c>
      <c r="G1117" s="863"/>
      <c r="H1117" s="863">
        <v>4</v>
      </c>
      <c r="I1117" s="863"/>
      <c r="J1117" s="810">
        <f t="shared" si="64"/>
        <v>3.6</v>
      </c>
      <c r="K1117" s="832" t="s">
        <v>28267</v>
      </c>
      <c r="L1117" s="245"/>
      <c r="M1117" s="341"/>
      <c r="N1117" s="1080"/>
      <c r="O1117" s="94"/>
      <c r="P1117" s="94"/>
      <c r="Q1117" s="206"/>
      <c r="R1117" s="1143"/>
    </row>
    <row r="1118" spans="2:18" s="332" customFormat="1" hidden="1" x14ac:dyDescent="0.2">
      <c r="B1118" s="1031"/>
      <c r="C1118" s="92"/>
      <c r="D1118" s="819"/>
      <c r="E1118" s="859"/>
      <c r="F1118" s="863">
        <v>1.95</v>
      </c>
      <c r="G1118" s="863"/>
      <c r="H1118" s="863">
        <v>4</v>
      </c>
      <c r="I1118" s="863"/>
      <c r="J1118" s="810">
        <f t="shared" si="64"/>
        <v>7.8</v>
      </c>
      <c r="K1118" s="832" t="s">
        <v>28267</v>
      </c>
      <c r="L1118" s="245"/>
      <c r="M1118" s="341"/>
      <c r="N1118" s="1080"/>
      <c r="O1118" s="94"/>
      <c r="P1118" s="94"/>
      <c r="Q1118" s="206"/>
      <c r="R1118" s="1143"/>
    </row>
    <row r="1119" spans="2:18" s="332" customFormat="1" hidden="1" x14ac:dyDescent="0.2">
      <c r="B1119" s="1031"/>
      <c r="C1119" s="92"/>
      <c r="D1119" s="819"/>
      <c r="E1119" s="859"/>
      <c r="F1119" s="863">
        <v>5.6</v>
      </c>
      <c r="G1119" s="863"/>
      <c r="H1119" s="863">
        <v>4</v>
      </c>
      <c r="I1119" s="863"/>
      <c r="J1119" s="810">
        <f t="shared" si="64"/>
        <v>22.4</v>
      </c>
      <c r="K1119" s="832" t="s">
        <v>28267</v>
      </c>
      <c r="L1119" s="245"/>
      <c r="M1119" s="341"/>
      <c r="N1119" s="1080"/>
      <c r="O1119" s="94"/>
      <c r="P1119" s="94"/>
      <c r="Q1119" s="206"/>
      <c r="R1119" s="1143"/>
    </row>
    <row r="1120" spans="2:18" s="332" customFormat="1" hidden="1" x14ac:dyDescent="0.2">
      <c r="B1120" s="1031"/>
      <c r="C1120" s="92"/>
      <c r="D1120" s="819"/>
      <c r="E1120" s="859"/>
      <c r="F1120" s="863"/>
      <c r="G1120" s="863"/>
      <c r="H1120" s="863"/>
      <c r="I1120" s="863"/>
      <c r="J1120" s="810"/>
      <c r="K1120" s="832"/>
      <c r="L1120" s="245"/>
      <c r="M1120" s="341"/>
      <c r="N1120" s="1080"/>
      <c r="O1120" s="94"/>
      <c r="P1120" s="94"/>
      <c r="Q1120" s="206"/>
      <c r="R1120" s="1143"/>
    </row>
    <row r="1121" spans="2:18" s="332" customFormat="1" hidden="1" x14ac:dyDescent="0.2">
      <c r="B1121" s="1031"/>
      <c r="C1121" s="92"/>
      <c r="D1121" s="819"/>
      <c r="E1121" s="859"/>
      <c r="F1121" s="863"/>
      <c r="G1121" s="863"/>
      <c r="H1121" s="863"/>
      <c r="I1121" s="863"/>
      <c r="J1121" s="810"/>
      <c r="K1121" s="832"/>
      <c r="L1121" s="245"/>
      <c r="M1121" s="341"/>
      <c r="N1121" s="1080"/>
      <c r="O1121" s="94"/>
      <c r="P1121" s="94"/>
      <c r="Q1121" s="206"/>
      <c r="R1121" s="1143"/>
    </row>
    <row r="1122" spans="2:18" s="332" customFormat="1" hidden="1" x14ac:dyDescent="0.2">
      <c r="B1122" s="1031"/>
      <c r="C1122" s="92"/>
      <c r="D1122" s="819"/>
      <c r="E1122" s="859" t="s">
        <v>29096</v>
      </c>
      <c r="F1122" s="863">
        <v>2.2000000000000002</v>
      </c>
      <c r="G1122" s="863"/>
      <c r="H1122" s="863">
        <v>5</v>
      </c>
      <c r="I1122" s="863"/>
      <c r="J1122" s="810">
        <f t="shared" ref="J1122:J1125" si="65">F1122*H1122</f>
        <v>11</v>
      </c>
      <c r="K1122" s="832" t="s">
        <v>28267</v>
      </c>
      <c r="L1122" s="245"/>
      <c r="M1122" s="341"/>
      <c r="N1122" s="1080"/>
      <c r="O1122" s="94"/>
      <c r="P1122" s="94"/>
      <c r="Q1122" s="206"/>
      <c r="R1122" s="1143"/>
    </row>
    <row r="1123" spans="2:18" s="332" customFormat="1" hidden="1" x14ac:dyDescent="0.2">
      <c r="B1123" s="1031"/>
      <c r="C1123" s="92"/>
      <c r="D1123" s="819"/>
      <c r="E1123" s="859"/>
      <c r="F1123" s="863">
        <v>2.1</v>
      </c>
      <c r="G1123" s="863"/>
      <c r="H1123" s="863">
        <v>5</v>
      </c>
      <c r="I1123" s="863"/>
      <c r="J1123" s="810">
        <f t="shared" si="65"/>
        <v>10.5</v>
      </c>
      <c r="K1123" s="832" t="s">
        <v>28267</v>
      </c>
      <c r="L1123" s="245"/>
      <c r="M1123" s="341"/>
      <c r="N1123" s="1080"/>
      <c r="O1123" s="94"/>
      <c r="P1123" s="94"/>
      <c r="Q1123" s="206"/>
      <c r="R1123" s="1143"/>
    </row>
    <row r="1124" spans="2:18" s="332" customFormat="1" hidden="1" x14ac:dyDescent="0.2">
      <c r="B1124" s="1031"/>
      <c r="C1124" s="92"/>
      <c r="D1124" s="819"/>
      <c r="E1124" s="859"/>
      <c r="F1124" s="863">
        <v>2.2000000000000002</v>
      </c>
      <c r="G1124" s="863"/>
      <c r="H1124" s="863">
        <v>5</v>
      </c>
      <c r="I1124" s="863"/>
      <c r="J1124" s="810">
        <f t="shared" si="65"/>
        <v>11</v>
      </c>
      <c r="K1124" s="832" t="s">
        <v>28267</v>
      </c>
      <c r="L1124" s="245"/>
      <c r="M1124" s="341"/>
      <c r="N1124" s="1080"/>
      <c r="O1124" s="94"/>
      <c r="P1124" s="94"/>
      <c r="Q1124" s="206"/>
      <c r="R1124" s="1143"/>
    </row>
    <row r="1125" spans="2:18" s="332" customFormat="1" hidden="1" x14ac:dyDescent="0.2">
      <c r="B1125" s="1031"/>
      <c r="C1125" s="92"/>
      <c r="D1125" s="819"/>
      <c r="E1125" s="859"/>
      <c r="F1125" s="863">
        <v>2.1</v>
      </c>
      <c r="G1125" s="863"/>
      <c r="H1125" s="863">
        <v>5</v>
      </c>
      <c r="I1125" s="863"/>
      <c r="J1125" s="810">
        <f t="shared" si="65"/>
        <v>10.5</v>
      </c>
      <c r="K1125" s="832" t="s">
        <v>28267</v>
      </c>
      <c r="L1125" s="245"/>
      <c r="M1125" s="341"/>
      <c r="N1125" s="1080"/>
      <c r="O1125" s="94"/>
      <c r="P1125" s="94"/>
      <c r="Q1125" s="206"/>
      <c r="R1125" s="1143"/>
    </row>
    <row r="1126" spans="2:18" s="332" customFormat="1" hidden="1" x14ac:dyDescent="0.2">
      <c r="B1126" s="1031"/>
      <c r="C1126" s="92"/>
      <c r="D1126" s="819"/>
      <c r="E1126" s="859"/>
      <c r="F1126" s="863"/>
      <c r="G1126" s="863"/>
      <c r="H1126" s="863"/>
      <c r="I1126" s="863"/>
      <c r="J1126" s="810"/>
      <c r="K1126" s="832"/>
      <c r="L1126" s="245"/>
      <c r="M1126" s="341"/>
      <c r="N1126" s="1080"/>
      <c r="O1126" s="94"/>
      <c r="P1126" s="94"/>
      <c r="Q1126" s="206"/>
      <c r="R1126" s="1143"/>
    </row>
    <row r="1127" spans="2:18" s="332" customFormat="1" hidden="1" x14ac:dyDescent="0.2">
      <c r="B1127" s="1031"/>
      <c r="C1127" s="92"/>
      <c r="D1127" s="819"/>
      <c r="E1127" s="859"/>
      <c r="F1127" s="863"/>
      <c r="G1127" s="863"/>
      <c r="H1127" s="863"/>
      <c r="I1127" s="863"/>
      <c r="J1127" s="810"/>
      <c r="K1127" s="832"/>
      <c r="L1127" s="245"/>
      <c r="M1127" s="341"/>
      <c r="N1127" s="1080"/>
      <c r="O1127" s="94"/>
      <c r="P1127" s="94"/>
      <c r="Q1127" s="206"/>
      <c r="R1127" s="1143"/>
    </row>
    <row r="1128" spans="2:18" s="332" customFormat="1" hidden="1" x14ac:dyDescent="0.2">
      <c r="B1128" s="1031"/>
      <c r="C1128" s="92"/>
      <c r="D1128" s="819"/>
      <c r="E1128" s="859" t="s">
        <v>29100</v>
      </c>
      <c r="F1128" s="863">
        <v>2.2000000000000002</v>
      </c>
      <c r="G1128" s="863"/>
      <c r="H1128" s="863">
        <v>1.9</v>
      </c>
      <c r="I1128" s="863"/>
      <c r="J1128" s="810">
        <f t="shared" ref="J1128" si="66">F1128*H1128</f>
        <v>4.18</v>
      </c>
      <c r="K1128" s="832" t="s">
        <v>28267</v>
      </c>
      <c r="L1128" s="245"/>
      <c r="M1128" s="341"/>
      <c r="N1128" s="1080"/>
      <c r="O1128" s="94"/>
      <c r="P1128" s="94"/>
      <c r="Q1128" s="206"/>
      <c r="R1128" s="1143"/>
    </row>
    <row r="1129" spans="2:18" s="332" customFormat="1" hidden="1" x14ac:dyDescent="0.2">
      <c r="B1129" s="1031"/>
      <c r="C1129" s="92"/>
      <c r="D1129" s="819"/>
      <c r="E1129" s="859"/>
      <c r="F1129" s="863"/>
      <c r="G1129" s="863"/>
      <c r="H1129" s="863"/>
      <c r="I1129" s="863"/>
      <c r="J1129" s="810"/>
      <c r="K1129" s="832"/>
      <c r="L1129" s="245"/>
      <c r="M1129" s="341"/>
      <c r="N1129" s="1080"/>
      <c r="O1129" s="94"/>
      <c r="P1129" s="94"/>
      <c r="Q1129" s="206"/>
      <c r="R1129" s="1143"/>
    </row>
    <row r="1130" spans="2:18" s="332" customFormat="1" hidden="1" x14ac:dyDescent="0.2">
      <c r="B1130" s="1031"/>
      <c r="C1130" s="92"/>
      <c r="D1130" s="819"/>
      <c r="E1130" s="859"/>
      <c r="F1130" s="863"/>
      <c r="G1130" s="863"/>
      <c r="H1130" s="863"/>
      <c r="I1130" s="863"/>
      <c r="J1130" s="810">
        <f>SUM(J1108:J1128)</f>
        <v>152.53</v>
      </c>
      <c r="K1130" s="832" t="s">
        <v>28267</v>
      </c>
      <c r="L1130" s="245"/>
      <c r="M1130" s="341"/>
      <c r="N1130" s="1080"/>
      <c r="O1130" s="94"/>
      <c r="P1130" s="94"/>
      <c r="Q1130" s="206"/>
      <c r="R1130" s="1143"/>
    </row>
    <row r="1131" spans="2:18" s="332" customFormat="1" hidden="1" x14ac:dyDescent="0.2">
      <c r="B1131" s="1031"/>
      <c r="C1131" s="92"/>
      <c r="D1131" s="819"/>
      <c r="E1131" s="859"/>
      <c r="F1131" s="863"/>
      <c r="G1131" s="863"/>
      <c r="H1131" s="863"/>
      <c r="I1131" s="863"/>
      <c r="J1131" s="810"/>
      <c r="K1131" s="832"/>
      <c r="L1131" s="245"/>
      <c r="M1131" s="341"/>
      <c r="N1131" s="1080"/>
      <c r="O1131" s="94"/>
      <c r="P1131" s="94"/>
      <c r="Q1131" s="206"/>
      <c r="R1131" s="1143"/>
    </row>
    <row r="1132" spans="2:18" s="332" customFormat="1" hidden="1" x14ac:dyDescent="0.2">
      <c r="B1132" s="1031"/>
      <c r="C1132" s="92"/>
      <c r="D1132" s="819"/>
      <c r="E1132" s="859"/>
      <c r="F1132" s="863"/>
      <c r="G1132" s="863"/>
      <c r="H1132" s="863"/>
      <c r="I1132" s="863"/>
      <c r="J1132" s="810"/>
      <c r="K1132" s="832"/>
      <c r="L1132" s="245"/>
      <c r="M1132" s="341"/>
      <c r="N1132" s="1080"/>
      <c r="O1132" s="94"/>
      <c r="P1132" s="94"/>
      <c r="Q1132" s="206"/>
      <c r="R1132" s="1143"/>
    </row>
    <row r="1133" spans="2:18" s="332" customFormat="1" hidden="1" x14ac:dyDescent="0.2">
      <c r="B1133" s="1031"/>
      <c r="C1133" s="92"/>
      <c r="D1133" s="819"/>
      <c r="E1133" s="859"/>
      <c r="F1133" s="863"/>
      <c r="G1133" s="863"/>
      <c r="H1133" s="863"/>
      <c r="I1133" s="863"/>
      <c r="J1133" s="810"/>
      <c r="K1133" s="832"/>
      <c r="L1133" s="245"/>
      <c r="M1133" s="341"/>
      <c r="N1133" s="1080"/>
      <c r="O1133" s="94"/>
      <c r="P1133" s="94"/>
      <c r="Q1133" s="206"/>
      <c r="R1133" s="1143"/>
    </row>
    <row r="1134" spans="2:18" s="332" customFormat="1" ht="25.5" hidden="1" x14ac:dyDescent="0.2">
      <c r="B1134" s="1031"/>
      <c r="C1134" s="92"/>
      <c r="D1134" s="819"/>
      <c r="E1134" s="859"/>
      <c r="F1134" s="859" t="s">
        <v>29097</v>
      </c>
      <c r="G1134" s="859"/>
      <c r="H1134" s="913" t="s">
        <v>28274</v>
      </c>
      <c r="I1134" s="859"/>
      <c r="J1134" s="239" t="s">
        <v>28322</v>
      </c>
      <c r="K1134" s="1194"/>
      <c r="L1134" s="245"/>
      <c r="M1134" s="341"/>
      <c r="N1134" s="1080"/>
      <c r="O1134" s="94"/>
      <c r="P1134" s="94"/>
      <c r="Q1134" s="206"/>
      <c r="R1134" s="1143"/>
    </row>
    <row r="1135" spans="2:18" s="332" customFormat="1" hidden="1" x14ac:dyDescent="0.2">
      <c r="B1135" s="1031"/>
      <c r="C1135" s="92"/>
      <c r="D1135" s="819"/>
      <c r="E1135" s="859"/>
      <c r="F1135" s="863"/>
      <c r="G1135" s="863"/>
      <c r="H1135" s="863"/>
      <c r="I1135" s="863"/>
      <c r="J1135" s="810"/>
      <c r="K1135" s="832"/>
      <c r="L1135" s="245"/>
      <c r="M1135" s="341"/>
      <c r="N1135" s="1080"/>
      <c r="O1135" s="94"/>
      <c r="P1135" s="94"/>
      <c r="Q1135" s="206"/>
      <c r="R1135" s="1143"/>
    </row>
    <row r="1136" spans="2:18" s="332" customFormat="1" hidden="1" x14ac:dyDescent="0.2">
      <c r="B1136" s="1031"/>
      <c r="C1136" s="92"/>
      <c r="D1136" s="819"/>
      <c r="E1136" s="859" t="s">
        <v>29098</v>
      </c>
      <c r="F1136" s="863">
        <v>3.8</v>
      </c>
      <c r="G1136" s="863"/>
      <c r="H1136" s="863">
        <v>3</v>
      </c>
      <c r="I1136" s="863"/>
      <c r="J1136" s="810">
        <f>F1136*H1136</f>
        <v>11.4</v>
      </c>
      <c r="K1136" s="832" t="s">
        <v>28267</v>
      </c>
      <c r="L1136" s="245"/>
      <c r="M1136" s="341"/>
      <c r="N1136" s="1080"/>
      <c r="O1136" s="94"/>
      <c r="P1136" s="94"/>
      <c r="Q1136" s="206"/>
      <c r="R1136" s="1143"/>
    </row>
    <row r="1137" spans="2:18" s="332" customFormat="1" hidden="1" x14ac:dyDescent="0.2">
      <c r="B1137" s="1031"/>
      <c r="C1137" s="92"/>
      <c r="D1137" s="819"/>
      <c r="E1137" s="859"/>
      <c r="F1137" s="863">
        <v>1.1000000000000001</v>
      </c>
      <c r="G1137" s="863"/>
      <c r="H1137" s="863">
        <v>3</v>
      </c>
      <c r="I1137" s="863"/>
      <c r="J1137" s="810">
        <f t="shared" ref="J1137:J1139" si="67">F1137*H1137</f>
        <v>3.3</v>
      </c>
      <c r="K1137" s="832" t="s">
        <v>28267</v>
      </c>
      <c r="L1137" s="245"/>
      <c r="M1137" s="341"/>
      <c r="N1137" s="1080"/>
      <c r="O1137" s="94"/>
      <c r="P1137" s="94"/>
      <c r="Q1137" s="206"/>
      <c r="R1137" s="1143"/>
    </row>
    <row r="1138" spans="2:18" s="332" customFormat="1" hidden="1" x14ac:dyDescent="0.2">
      <c r="B1138" s="1031"/>
      <c r="C1138" s="92"/>
      <c r="D1138" s="819"/>
      <c r="E1138" s="859"/>
      <c r="F1138" s="863">
        <v>3.2</v>
      </c>
      <c r="G1138" s="863"/>
      <c r="H1138" s="863">
        <v>3</v>
      </c>
      <c r="I1138" s="863"/>
      <c r="J1138" s="810">
        <f t="shared" si="67"/>
        <v>9.6</v>
      </c>
      <c r="K1138" s="832" t="s">
        <v>28267</v>
      </c>
      <c r="L1138" s="245"/>
      <c r="M1138" s="341"/>
      <c r="N1138" s="1080"/>
      <c r="O1138" s="94"/>
      <c r="P1138" s="94"/>
      <c r="Q1138" s="206"/>
      <c r="R1138" s="1143"/>
    </row>
    <row r="1139" spans="2:18" s="332" customFormat="1" hidden="1" x14ac:dyDescent="0.2">
      <c r="B1139" s="1031"/>
      <c r="C1139" s="92"/>
      <c r="D1139" s="819"/>
      <c r="E1139" s="859"/>
      <c r="F1139" s="863">
        <v>2</v>
      </c>
      <c r="G1139" s="863"/>
      <c r="H1139" s="863">
        <v>3</v>
      </c>
      <c r="I1139" s="863"/>
      <c r="J1139" s="810">
        <f t="shared" si="67"/>
        <v>6</v>
      </c>
      <c r="K1139" s="832" t="s">
        <v>28267</v>
      </c>
      <c r="L1139" s="245"/>
      <c r="M1139" s="341"/>
      <c r="N1139" s="1080"/>
      <c r="O1139" s="94"/>
      <c r="P1139" s="94"/>
      <c r="Q1139" s="206"/>
      <c r="R1139" s="1143"/>
    </row>
    <row r="1140" spans="2:18" s="332" customFormat="1" hidden="1" x14ac:dyDescent="0.2">
      <c r="B1140" s="1031"/>
      <c r="C1140" s="92"/>
      <c r="D1140" s="819"/>
      <c r="E1140" s="859"/>
      <c r="F1140" s="863"/>
      <c r="G1140" s="863"/>
      <c r="H1140" s="863"/>
      <c r="I1140" s="863"/>
      <c r="J1140" s="810"/>
      <c r="K1140" s="832"/>
      <c r="L1140" s="245"/>
      <c r="M1140" s="341"/>
      <c r="N1140" s="1080"/>
      <c r="O1140" s="94"/>
      <c r="P1140" s="94"/>
      <c r="Q1140" s="206"/>
      <c r="R1140" s="1143"/>
    </row>
    <row r="1141" spans="2:18" s="332" customFormat="1" hidden="1" x14ac:dyDescent="0.2">
      <c r="B1141" s="1031"/>
      <c r="C1141" s="92"/>
      <c r="D1141" s="819"/>
      <c r="E1141" s="859"/>
      <c r="F1141" s="863"/>
      <c r="G1141" s="863"/>
      <c r="H1141" s="863"/>
      <c r="I1141" s="863"/>
      <c r="J1141" s="810"/>
      <c r="K1141" s="832"/>
      <c r="L1141" s="245"/>
      <c r="M1141" s="341"/>
      <c r="N1141" s="1080"/>
      <c r="O1141" s="94"/>
      <c r="P1141" s="94"/>
      <c r="Q1141" s="206"/>
      <c r="R1141" s="1143"/>
    </row>
    <row r="1142" spans="2:18" s="332" customFormat="1" hidden="1" x14ac:dyDescent="0.2">
      <c r="B1142" s="1031"/>
      <c r="C1142" s="92"/>
      <c r="D1142" s="819"/>
      <c r="E1142" s="859" t="s">
        <v>29094</v>
      </c>
      <c r="F1142" s="863">
        <v>8.6999999999999993</v>
      </c>
      <c r="G1142" s="863"/>
      <c r="H1142" s="863">
        <v>3</v>
      </c>
      <c r="I1142" s="863"/>
      <c r="J1142" s="810">
        <f t="shared" ref="J1142" si="68">F1142*H1142</f>
        <v>26.1</v>
      </c>
      <c r="K1142" s="832" t="s">
        <v>28267</v>
      </c>
      <c r="L1142" s="245"/>
      <c r="M1142" s="341"/>
      <c r="N1142" s="1080"/>
      <c r="O1142" s="94"/>
      <c r="P1142" s="94"/>
      <c r="Q1142" s="206"/>
      <c r="R1142" s="1143"/>
    </row>
    <row r="1143" spans="2:18" s="332" customFormat="1" hidden="1" x14ac:dyDescent="0.2">
      <c r="B1143" s="1031"/>
      <c r="C1143" s="92"/>
      <c r="D1143" s="819"/>
      <c r="E1143" s="859"/>
      <c r="F1143" s="863"/>
      <c r="G1143" s="863"/>
      <c r="H1143" s="863"/>
      <c r="I1143" s="863"/>
      <c r="J1143" s="810"/>
      <c r="K1143" s="832"/>
      <c r="L1143" s="245"/>
      <c r="M1143" s="341"/>
      <c r="N1143" s="1080"/>
      <c r="O1143" s="94"/>
      <c r="P1143" s="94"/>
      <c r="Q1143" s="206"/>
      <c r="R1143" s="1143"/>
    </row>
    <row r="1144" spans="2:18" s="332" customFormat="1" hidden="1" x14ac:dyDescent="0.2">
      <c r="B1144" s="1031"/>
      <c r="C1144" s="92"/>
      <c r="D1144" s="819"/>
      <c r="E1144" s="859" t="s">
        <v>29095</v>
      </c>
      <c r="F1144" s="863">
        <v>3.55</v>
      </c>
      <c r="G1144" s="863"/>
      <c r="H1144" s="863">
        <v>3</v>
      </c>
      <c r="I1144" s="863"/>
      <c r="J1144" s="810">
        <f t="shared" ref="J1144:J1147" si="69">F1144*H1144</f>
        <v>10.65</v>
      </c>
      <c r="K1144" s="832" t="s">
        <v>28267</v>
      </c>
      <c r="L1144" s="245"/>
      <c r="M1144" s="341"/>
      <c r="N1144" s="1080"/>
      <c r="O1144" s="94"/>
      <c r="P1144" s="94"/>
      <c r="Q1144" s="206"/>
      <c r="R1144" s="1143"/>
    </row>
    <row r="1145" spans="2:18" s="332" customFormat="1" hidden="1" x14ac:dyDescent="0.2">
      <c r="B1145" s="1031"/>
      <c r="C1145" s="92"/>
      <c r="D1145" s="819"/>
      <c r="E1145" s="859"/>
      <c r="F1145" s="863">
        <v>0.9</v>
      </c>
      <c r="G1145" s="863"/>
      <c r="H1145" s="863">
        <v>3</v>
      </c>
      <c r="I1145" s="863"/>
      <c r="J1145" s="810">
        <f t="shared" si="69"/>
        <v>2.7</v>
      </c>
      <c r="K1145" s="832" t="s">
        <v>28267</v>
      </c>
      <c r="L1145" s="245"/>
      <c r="M1145" s="341"/>
      <c r="N1145" s="1080"/>
      <c r="O1145" s="94"/>
      <c r="P1145" s="94"/>
      <c r="Q1145" s="206"/>
      <c r="R1145" s="1143"/>
    </row>
    <row r="1146" spans="2:18" s="332" customFormat="1" hidden="1" x14ac:dyDescent="0.2">
      <c r="B1146" s="1031"/>
      <c r="C1146" s="92"/>
      <c r="D1146" s="819"/>
      <c r="E1146" s="859"/>
      <c r="F1146" s="863">
        <v>1.95</v>
      </c>
      <c r="G1146" s="863"/>
      <c r="H1146" s="863">
        <v>3</v>
      </c>
      <c r="I1146" s="863"/>
      <c r="J1146" s="810">
        <f t="shared" si="69"/>
        <v>5.85</v>
      </c>
      <c r="K1146" s="832" t="s">
        <v>28267</v>
      </c>
      <c r="L1146" s="245"/>
      <c r="M1146" s="341"/>
      <c r="N1146" s="1080"/>
      <c r="O1146" s="94"/>
      <c r="P1146" s="94"/>
      <c r="Q1146" s="206"/>
      <c r="R1146" s="1143"/>
    </row>
    <row r="1147" spans="2:18" s="332" customFormat="1" hidden="1" x14ac:dyDescent="0.2">
      <c r="B1147" s="1031"/>
      <c r="C1147" s="92"/>
      <c r="D1147" s="819"/>
      <c r="E1147" s="859"/>
      <c r="F1147" s="863">
        <v>5.6</v>
      </c>
      <c r="G1147" s="863"/>
      <c r="H1147" s="863">
        <v>3</v>
      </c>
      <c r="I1147" s="863"/>
      <c r="J1147" s="810">
        <f t="shared" si="69"/>
        <v>16.8</v>
      </c>
      <c r="K1147" s="832" t="s">
        <v>28267</v>
      </c>
      <c r="L1147" s="245"/>
      <c r="M1147" s="341"/>
      <c r="N1147" s="1080"/>
      <c r="O1147" s="94"/>
      <c r="P1147" s="94"/>
      <c r="Q1147" s="206"/>
      <c r="R1147" s="1143"/>
    </row>
    <row r="1148" spans="2:18" s="332" customFormat="1" hidden="1" x14ac:dyDescent="0.2">
      <c r="B1148" s="1031"/>
      <c r="C1148" s="92"/>
      <c r="D1148" s="819"/>
      <c r="E1148" s="859"/>
      <c r="F1148" s="863"/>
      <c r="G1148" s="863"/>
      <c r="H1148" s="863"/>
      <c r="I1148" s="863"/>
      <c r="J1148" s="810"/>
      <c r="K1148" s="832"/>
      <c r="L1148" s="245"/>
      <c r="M1148" s="341"/>
      <c r="N1148" s="1080"/>
      <c r="O1148" s="94"/>
      <c r="P1148" s="94"/>
      <c r="Q1148" s="206"/>
      <c r="R1148" s="1143"/>
    </row>
    <row r="1149" spans="2:18" s="332" customFormat="1" hidden="1" x14ac:dyDescent="0.2">
      <c r="B1149" s="1031"/>
      <c r="C1149" s="92"/>
      <c r="D1149" s="819"/>
      <c r="E1149" s="859"/>
      <c r="F1149" s="863"/>
      <c r="G1149" s="863"/>
      <c r="H1149" s="863"/>
      <c r="I1149" s="863"/>
      <c r="J1149" s="810"/>
      <c r="K1149" s="832"/>
      <c r="L1149" s="245"/>
      <c r="M1149" s="341"/>
      <c r="N1149" s="1080"/>
      <c r="O1149" s="94"/>
      <c r="P1149" s="94"/>
      <c r="Q1149" s="206"/>
      <c r="R1149" s="1143"/>
    </row>
    <row r="1150" spans="2:18" s="332" customFormat="1" hidden="1" x14ac:dyDescent="0.2">
      <c r="B1150" s="1031"/>
      <c r="C1150" s="92"/>
      <c r="D1150" s="819"/>
      <c r="E1150" s="859" t="s">
        <v>29096</v>
      </c>
      <c r="F1150" s="863">
        <v>2.2000000000000002</v>
      </c>
      <c r="G1150" s="863"/>
      <c r="H1150" s="863">
        <v>3</v>
      </c>
      <c r="I1150" s="863"/>
      <c r="J1150" s="810">
        <f t="shared" ref="J1150:J1153" si="70">F1150*H1150</f>
        <v>6.6</v>
      </c>
      <c r="K1150" s="832" t="s">
        <v>28267</v>
      </c>
      <c r="L1150" s="245"/>
      <c r="M1150" s="341"/>
      <c r="N1150" s="1080"/>
      <c r="O1150" s="94"/>
      <c r="P1150" s="94"/>
      <c r="Q1150" s="206"/>
      <c r="R1150" s="1143"/>
    </row>
    <row r="1151" spans="2:18" s="332" customFormat="1" hidden="1" x14ac:dyDescent="0.2">
      <c r="B1151" s="1031"/>
      <c r="C1151" s="92"/>
      <c r="D1151" s="819"/>
      <c r="E1151" s="859"/>
      <c r="F1151" s="863">
        <v>2.1</v>
      </c>
      <c r="G1151" s="863"/>
      <c r="H1151" s="863">
        <v>3</v>
      </c>
      <c r="I1151" s="863"/>
      <c r="J1151" s="810">
        <f t="shared" si="70"/>
        <v>6.3</v>
      </c>
      <c r="K1151" s="832" t="s">
        <v>28267</v>
      </c>
      <c r="L1151" s="245"/>
      <c r="M1151" s="341"/>
      <c r="N1151" s="1080"/>
      <c r="O1151" s="94"/>
      <c r="P1151" s="94"/>
      <c r="Q1151" s="206"/>
      <c r="R1151" s="1143"/>
    </row>
    <row r="1152" spans="2:18" s="332" customFormat="1" hidden="1" x14ac:dyDescent="0.2">
      <c r="B1152" s="1031"/>
      <c r="C1152" s="92"/>
      <c r="D1152" s="819"/>
      <c r="E1152" s="859"/>
      <c r="F1152" s="863">
        <v>2.2000000000000002</v>
      </c>
      <c r="G1152" s="863"/>
      <c r="H1152" s="863">
        <v>3</v>
      </c>
      <c r="I1152" s="863"/>
      <c r="J1152" s="810">
        <f t="shared" si="70"/>
        <v>6.6</v>
      </c>
      <c r="K1152" s="832" t="s">
        <v>28267</v>
      </c>
      <c r="L1152" s="245"/>
      <c r="M1152" s="341"/>
      <c r="N1152" s="1080"/>
      <c r="O1152" s="94"/>
      <c r="P1152" s="94"/>
      <c r="Q1152" s="206"/>
      <c r="R1152" s="1143"/>
    </row>
    <row r="1153" spans="2:18" s="332" customFormat="1" hidden="1" x14ac:dyDescent="0.2">
      <c r="B1153" s="1031"/>
      <c r="C1153" s="92"/>
      <c r="D1153" s="819"/>
      <c r="E1153" s="859"/>
      <c r="F1153" s="863">
        <v>2.1</v>
      </c>
      <c r="G1153" s="863"/>
      <c r="H1153" s="863">
        <v>3</v>
      </c>
      <c r="I1153" s="863"/>
      <c r="J1153" s="810">
        <f t="shared" si="70"/>
        <v>6.3</v>
      </c>
      <c r="K1153" s="832" t="s">
        <v>28267</v>
      </c>
      <c r="L1153" s="245"/>
      <c r="M1153" s="341"/>
      <c r="N1153" s="1080"/>
      <c r="O1153" s="94"/>
      <c r="P1153" s="94"/>
      <c r="Q1153" s="206"/>
      <c r="R1153" s="1143"/>
    </row>
    <row r="1154" spans="2:18" s="332" customFormat="1" hidden="1" x14ac:dyDescent="0.2">
      <c r="B1154" s="1031"/>
      <c r="C1154" s="92"/>
      <c r="D1154" s="819"/>
      <c r="E1154" s="859"/>
      <c r="F1154" s="863"/>
      <c r="G1154" s="863"/>
      <c r="H1154" s="863"/>
      <c r="I1154" s="863"/>
      <c r="J1154" s="810"/>
      <c r="K1154" s="832"/>
      <c r="L1154" s="245"/>
      <c r="M1154" s="341"/>
      <c r="N1154" s="1080"/>
      <c r="O1154" s="94"/>
      <c r="P1154" s="94"/>
      <c r="Q1154" s="206"/>
      <c r="R1154" s="1143"/>
    </row>
    <row r="1155" spans="2:18" s="332" customFormat="1" hidden="1" x14ac:dyDescent="0.2">
      <c r="B1155" s="1031"/>
      <c r="C1155" s="92"/>
      <c r="D1155" s="819"/>
      <c r="E1155" s="859" t="s">
        <v>29101</v>
      </c>
      <c r="F1155" s="863">
        <v>3.55</v>
      </c>
      <c r="G1155" s="863"/>
      <c r="H1155" s="863">
        <v>1</v>
      </c>
      <c r="I1155" s="863"/>
      <c r="J1155" s="810">
        <f t="shared" ref="J1155:J1159" si="71">F1155*H1155</f>
        <v>3.55</v>
      </c>
      <c r="K1155" s="832" t="s">
        <v>28267</v>
      </c>
      <c r="L1155" s="245"/>
      <c r="M1155" s="341"/>
      <c r="N1155" s="1080"/>
      <c r="O1155" s="94"/>
      <c r="P1155" s="94"/>
      <c r="Q1155" s="206"/>
      <c r="R1155" s="1143"/>
    </row>
    <row r="1156" spans="2:18" s="332" customFormat="1" hidden="1" x14ac:dyDescent="0.2">
      <c r="B1156" s="1031"/>
      <c r="C1156" s="92"/>
      <c r="D1156" s="819"/>
      <c r="E1156" s="859"/>
      <c r="F1156" s="863">
        <v>0.9</v>
      </c>
      <c r="G1156" s="863"/>
      <c r="H1156" s="863">
        <v>1</v>
      </c>
      <c r="I1156" s="863"/>
      <c r="J1156" s="810">
        <f t="shared" si="71"/>
        <v>0.9</v>
      </c>
      <c r="K1156" s="832" t="s">
        <v>28267</v>
      </c>
      <c r="L1156" s="308"/>
      <c r="M1156" s="341"/>
      <c r="N1156" s="1080"/>
      <c r="O1156" s="94"/>
      <c r="P1156" s="94"/>
      <c r="Q1156" s="206"/>
      <c r="R1156" s="1143"/>
    </row>
    <row r="1157" spans="2:18" s="332" customFormat="1" hidden="1" x14ac:dyDescent="0.2">
      <c r="B1157" s="1031"/>
      <c r="C1157" s="92"/>
      <c r="D1157" s="819"/>
      <c r="E1157" s="859"/>
      <c r="F1157" s="863">
        <v>4.05</v>
      </c>
      <c r="G1157" s="863"/>
      <c r="H1157" s="863">
        <v>1</v>
      </c>
      <c r="I1157" s="863"/>
      <c r="J1157" s="810">
        <f t="shared" si="71"/>
        <v>4.05</v>
      </c>
      <c r="K1157" s="832" t="s">
        <v>28267</v>
      </c>
      <c r="L1157" s="308"/>
      <c r="M1157" s="341"/>
      <c r="N1157" s="1080"/>
      <c r="O1157" s="94"/>
      <c r="P1157" s="94"/>
      <c r="Q1157" s="206"/>
      <c r="R1157" s="1143"/>
    </row>
    <row r="1158" spans="2:18" s="332" customFormat="1" hidden="1" x14ac:dyDescent="0.2">
      <c r="B1158" s="1031"/>
      <c r="C1158" s="92"/>
      <c r="D1158" s="819"/>
      <c r="E1158" s="859"/>
      <c r="F1158" s="863">
        <v>7.9</v>
      </c>
      <c r="G1158" s="863"/>
      <c r="H1158" s="863">
        <v>1</v>
      </c>
      <c r="I1158" s="863"/>
      <c r="J1158" s="810">
        <f t="shared" si="71"/>
        <v>7.9</v>
      </c>
      <c r="K1158" s="832" t="s">
        <v>28267</v>
      </c>
      <c r="L1158" s="308"/>
      <c r="M1158" s="341"/>
      <c r="N1158" s="1080"/>
      <c r="O1158" s="94"/>
      <c r="P1158" s="94"/>
      <c r="Q1158" s="206"/>
      <c r="R1158" s="1143"/>
    </row>
    <row r="1159" spans="2:18" s="332" customFormat="1" hidden="1" x14ac:dyDescent="0.2">
      <c r="B1159" s="1031"/>
      <c r="C1159" s="92"/>
      <c r="D1159" s="819"/>
      <c r="E1159" s="859"/>
      <c r="F1159" s="863">
        <v>4</v>
      </c>
      <c r="G1159" s="863"/>
      <c r="H1159" s="863">
        <v>1</v>
      </c>
      <c r="I1159" s="863"/>
      <c r="J1159" s="810">
        <f t="shared" si="71"/>
        <v>4</v>
      </c>
      <c r="K1159" s="832" t="s">
        <v>28267</v>
      </c>
      <c r="L1159" s="308"/>
      <c r="M1159" s="341"/>
      <c r="N1159" s="1080"/>
      <c r="O1159" s="94"/>
      <c r="P1159" s="94"/>
      <c r="Q1159" s="206"/>
      <c r="R1159" s="1143"/>
    </row>
    <row r="1160" spans="2:18" s="332" customFormat="1" hidden="1" x14ac:dyDescent="0.2">
      <c r="B1160" s="1031"/>
      <c r="C1160" s="92"/>
      <c r="D1160" s="819"/>
      <c r="E1160" s="859"/>
      <c r="F1160" s="863"/>
      <c r="G1160" s="863"/>
      <c r="H1160" s="863"/>
      <c r="I1160" s="863"/>
      <c r="J1160" s="810"/>
      <c r="K1160" s="832"/>
      <c r="L1160" s="308"/>
      <c r="M1160" s="341"/>
      <c r="N1160" s="1080"/>
      <c r="O1160" s="94"/>
      <c r="P1160" s="94"/>
      <c r="Q1160" s="206"/>
      <c r="R1160" s="1143"/>
    </row>
    <row r="1161" spans="2:18" s="332" customFormat="1" hidden="1" x14ac:dyDescent="0.2">
      <c r="B1161" s="1031"/>
      <c r="C1161" s="92"/>
      <c r="D1161" s="819"/>
      <c r="E1161" s="859"/>
      <c r="F1161" s="863"/>
      <c r="G1161" s="863"/>
      <c r="H1161" s="863"/>
      <c r="I1161" s="863"/>
      <c r="J1161" s="810"/>
      <c r="K1161" s="832"/>
      <c r="L1161" s="308"/>
      <c r="M1161" s="341"/>
      <c r="N1161" s="1080"/>
      <c r="O1161" s="94"/>
      <c r="P1161" s="94"/>
      <c r="Q1161" s="206"/>
      <c r="R1161" s="1143"/>
    </row>
    <row r="1162" spans="2:18" s="332" customFormat="1" hidden="1" x14ac:dyDescent="0.2">
      <c r="B1162" s="1031"/>
      <c r="C1162" s="92"/>
      <c r="D1162" s="819"/>
      <c r="E1162" s="859"/>
      <c r="F1162" s="863"/>
      <c r="G1162" s="863"/>
      <c r="H1162" s="863"/>
      <c r="I1162" s="863"/>
      <c r="J1162" s="810">
        <f>SUM(J1136:J1160)</f>
        <v>138.6</v>
      </c>
      <c r="K1162" s="832" t="s">
        <v>28267</v>
      </c>
      <c r="L1162" s="308"/>
      <c r="M1162" s="341"/>
      <c r="N1162" s="1080"/>
      <c r="O1162" s="94"/>
      <c r="P1162" s="94"/>
      <c r="Q1162" s="206"/>
      <c r="R1162" s="1143"/>
    </row>
    <row r="1163" spans="2:18" s="332" customFormat="1" hidden="1" x14ac:dyDescent="0.2">
      <c r="B1163" s="1031"/>
      <c r="C1163" s="92"/>
      <c r="D1163" s="819"/>
      <c r="E1163" s="859"/>
      <c r="F1163" s="863"/>
      <c r="G1163" s="863"/>
      <c r="H1163" s="863"/>
      <c r="I1163" s="863"/>
      <c r="J1163" s="810"/>
      <c r="K1163" s="832"/>
      <c r="L1163" s="245"/>
      <c r="M1163" s="341"/>
      <c r="N1163" s="1080"/>
      <c r="O1163" s="94"/>
      <c r="P1163" s="94"/>
      <c r="Q1163" s="206"/>
      <c r="R1163" s="1143"/>
    </row>
    <row r="1164" spans="2:18" s="332" customFormat="1" hidden="1" x14ac:dyDescent="0.2">
      <c r="B1164" s="1031"/>
      <c r="C1164" s="92"/>
      <c r="D1164" s="819"/>
      <c r="E1164" s="859" t="s">
        <v>29103</v>
      </c>
      <c r="F1164" s="863"/>
      <c r="G1164" s="863"/>
      <c r="H1164" s="863"/>
      <c r="I1164" s="863"/>
      <c r="J1164" s="810">
        <f>J1130</f>
        <v>152.53</v>
      </c>
      <c r="K1164" s="832" t="s">
        <v>28267</v>
      </c>
      <c r="L1164" s="245"/>
      <c r="M1164" s="341"/>
      <c r="N1164" s="1080"/>
      <c r="O1164" s="94"/>
      <c r="P1164" s="94"/>
      <c r="Q1164" s="206"/>
      <c r="R1164" s="1143"/>
    </row>
    <row r="1165" spans="2:18" s="332" customFormat="1" hidden="1" x14ac:dyDescent="0.2">
      <c r="B1165" s="1031"/>
      <c r="C1165" s="92"/>
      <c r="D1165" s="819"/>
      <c r="E1165" s="859" t="s">
        <v>28334</v>
      </c>
      <c r="F1165" s="863"/>
      <c r="G1165" s="863"/>
      <c r="H1165" s="863"/>
      <c r="I1165" s="863"/>
      <c r="J1165" s="810">
        <f>J1162</f>
        <v>138.6</v>
      </c>
      <c r="K1165" s="832" t="s">
        <v>28267</v>
      </c>
      <c r="L1165" s="245"/>
      <c r="M1165" s="341"/>
      <c r="N1165" s="1080"/>
      <c r="O1165" s="94"/>
      <c r="P1165" s="94"/>
      <c r="Q1165" s="206"/>
      <c r="R1165" s="1143"/>
    </row>
    <row r="1166" spans="2:18" s="332" customFormat="1" hidden="1" x14ac:dyDescent="0.2">
      <c r="B1166" s="1031"/>
      <c r="C1166" s="92"/>
      <c r="D1166" s="819"/>
      <c r="E1166" s="859" t="s">
        <v>28836</v>
      </c>
      <c r="F1166" s="863"/>
      <c r="G1166" s="863"/>
      <c r="H1166" s="863"/>
      <c r="I1166" s="863"/>
      <c r="J1166" s="810"/>
      <c r="K1166" s="832"/>
      <c r="L1166" s="245"/>
      <c r="M1166" s="341"/>
      <c r="N1166" s="1080"/>
      <c r="O1166" s="94"/>
      <c r="P1166" s="94"/>
      <c r="Q1166" s="206"/>
      <c r="R1166" s="1143"/>
    </row>
    <row r="1167" spans="2:18" s="332" customFormat="1" hidden="1" x14ac:dyDescent="0.2">
      <c r="B1167" s="1031"/>
      <c r="C1167" s="92"/>
      <c r="D1167" s="819"/>
      <c r="E1167" s="859" t="s">
        <v>29104</v>
      </c>
      <c r="F1167" s="863">
        <v>3.55</v>
      </c>
      <c r="G1167" s="923" t="s">
        <v>28539</v>
      </c>
      <c r="H1167" s="863">
        <v>4</v>
      </c>
      <c r="I1167" s="863"/>
      <c r="J1167" s="810">
        <f>-F1167*H1167</f>
        <v>-14.2</v>
      </c>
      <c r="K1167" s="832" t="s">
        <v>28267</v>
      </c>
      <c r="L1167" s="245"/>
      <c r="M1167" s="341"/>
      <c r="N1167" s="1080"/>
      <c r="O1167" s="94"/>
      <c r="P1167" s="94"/>
      <c r="Q1167" s="206"/>
      <c r="R1167" s="1143"/>
    </row>
    <row r="1168" spans="2:18" s="332" customFormat="1" hidden="1" x14ac:dyDescent="0.2">
      <c r="B1168" s="1031"/>
      <c r="C1168" s="92"/>
      <c r="D1168" s="819"/>
      <c r="E1168" s="859" t="s">
        <v>29105</v>
      </c>
      <c r="F1168" s="863"/>
      <c r="G1168" s="863"/>
      <c r="H1168" s="863"/>
      <c r="I1168" s="863"/>
      <c r="J1168" s="810">
        <f>L1003</f>
        <v>31.12</v>
      </c>
      <c r="K1168" s="832" t="s">
        <v>28267</v>
      </c>
      <c r="L1168" s="245"/>
      <c r="M1168" s="341"/>
      <c r="N1168" s="1080"/>
      <c r="O1168" s="94"/>
      <c r="P1168" s="94"/>
      <c r="Q1168" s="206"/>
      <c r="R1168" s="1143"/>
    </row>
    <row r="1169" spans="2:18" s="332" customFormat="1" hidden="1" x14ac:dyDescent="0.2">
      <c r="B1169" s="1031"/>
      <c r="C1169" s="92"/>
      <c r="D1169" s="819"/>
      <c r="E1169" s="859"/>
      <c r="F1169" s="863"/>
      <c r="G1169" s="863"/>
      <c r="H1169" s="863"/>
      <c r="I1169" s="863"/>
      <c r="J1169" s="810"/>
      <c r="K1169" s="832"/>
      <c r="L1169" s="245"/>
      <c r="M1169" s="341"/>
      <c r="N1169" s="1080"/>
      <c r="O1169" s="94"/>
      <c r="P1169" s="94"/>
      <c r="Q1169" s="206"/>
      <c r="R1169" s="1143"/>
    </row>
    <row r="1170" spans="2:18" s="332" customFormat="1" hidden="1" x14ac:dyDescent="0.2">
      <c r="B1170" s="1031"/>
      <c r="C1170" s="92"/>
      <c r="D1170" s="819"/>
      <c r="E1170" s="859"/>
      <c r="F1170" s="863"/>
      <c r="G1170" s="863"/>
      <c r="H1170" s="863"/>
      <c r="I1170" s="863"/>
      <c r="J1170" s="810">
        <f>J1164+J1165+J1167+J1168</f>
        <v>308.05</v>
      </c>
      <c r="K1170" s="832" t="s">
        <v>28267</v>
      </c>
      <c r="L1170" s="245"/>
      <c r="M1170" s="341"/>
      <c r="N1170" s="1080"/>
      <c r="O1170" s="94"/>
      <c r="P1170" s="94"/>
      <c r="Q1170" s="206"/>
      <c r="R1170" s="1143"/>
    </row>
    <row r="1171" spans="2:18" s="332" customFormat="1" hidden="1" x14ac:dyDescent="0.2">
      <c r="B1171" s="1031"/>
      <c r="C1171" s="92"/>
      <c r="D1171" s="819"/>
      <c r="E1171" s="859"/>
      <c r="F1171" s="859"/>
      <c r="G1171" s="859"/>
      <c r="H1171" s="859"/>
      <c r="I1171" s="859"/>
      <c r="J1171" s="807"/>
      <c r="K1171" s="1188"/>
      <c r="L1171" s="243"/>
      <c r="M1171" s="341"/>
      <c r="N1171" s="1080"/>
      <c r="O1171" s="94"/>
      <c r="P1171" s="94"/>
      <c r="Q1171" s="206"/>
      <c r="R1171" s="1143"/>
    </row>
    <row r="1172" spans="2:18" s="332" customFormat="1" hidden="1" x14ac:dyDescent="0.2">
      <c r="B1172" s="1031"/>
      <c r="C1172" s="92"/>
      <c r="D1172" s="819"/>
      <c r="E1172" s="887"/>
      <c r="F1172" s="887"/>
      <c r="G1172" s="887"/>
      <c r="H1172" s="887"/>
      <c r="I1172" s="889"/>
      <c r="J1172" s="808"/>
      <c r="K1172" s="1213"/>
      <c r="L1172" s="820"/>
      <c r="N1172" s="1080"/>
      <c r="O1172" s="94"/>
      <c r="P1172" s="94"/>
      <c r="Q1172" s="206"/>
      <c r="R1172" s="1143"/>
    </row>
    <row r="1173" spans="2:18" s="332" customFormat="1" ht="30" customHeight="1" x14ac:dyDescent="0.2">
      <c r="B1173" s="1029" t="s">
        <v>28890</v>
      </c>
      <c r="C1173" s="30">
        <v>102218</v>
      </c>
      <c r="D1173" s="30" t="s">
        <v>28329</v>
      </c>
      <c r="E1173" s="1695" t="s">
        <v>24599</v>
      </c>
      <c r="F1173" s="1696"/>
      <c r="G1173" s="1696"/>
      <c r="H1173" s="1696"/>
      <c r="I1173" s="1696"/>
      <c r="J1173" s="1697"/>
      <c r="K1173" s="1181" t="s">
        <v>149</v>
      </c>
      <c r="L1173" s="368">
        <f>K1179</f>
        <v>18.48</v>
      </c>
      <c r="M1173" s="368"/>
      <c r="N1173" s="891"/>
      <c r="O1173" s="1680">
        <v>17.53</v>
      </c>
      <c r="P1173" s="1680"/>
      <c r="Q1173" s="891">
        <f>O1173*1.2</f>
        <v>21.04</v>
      </c>
      <c r="R1173" s="1141">
        <f>Q1173*L1173</f>
        <v>388.82</v>
      </c>
    </row>
    <row r="1174" spans="2:18" s="332" customFormat="1" ht="30" hidden="1" customHeight="1" x14ac:dyDescent="0.2">
      <c r="B1174" s="1061"/>
      <c r="C1174" s="222"/>
      <c r="D1174" s="222"/>
      <c r="E1174" s="850"/>
      <c r="F1174" s="850"/>
      <c r="G1174" s="850"/>
      <c r="H1174" s="850"/>
      <c r="I1174" s="850"/>
      <c r="J1174" s="876"/>
      <c r="K1174" s="1232"/>
      <c r="L1174" s="224"/>
      <c r="M1174" s="224"/>
      <c r="N1174" s="892"/>
      <c r="O1174" s="224"/>
      <c r="P1174" s="224"/>
      <c r="Q1174" s="892"/>
      <c r="R1174" s="1138"/>
    </row>
    <row r="1175" spans="2:18" s="332" customFormat="1" ht="30" hidden="1" customHeight="1" x14ac:dyDescent="0.2">
      <c r="B1175" s="1062"/>
      <c r="C1175" s="911"/>
      <c r="D1175" s="911"/>
      <c r="E1175" s="313"/>
      <c r="F1175" s="313"/>
      <c r="G1175" s="313"/>
      <c r="H1175" s="313"/>
      <c r="I1175" s="313"/>
      <c r="J1175" s="807"/>
      <c r="K1175" s="1194"/>
      <c r="L1175" s="231"/>
      <c r="M1175" s="231"/>
      <c r="N1175" s="830"/>
      <c r="O1175" s="231"/>
      <c r="P1175" s="231"/>
      <c r="Q1175" s="830"/>
      <c r="R1175" s="1139"/>
    </row>
    <row r="1176" spans="2:18" s="332" customFormat="1" ht="30" hidden="1" customHeight="1" x14ac:dyDescent="0.2">
      <c r="B1176" s="1062"/>
      <c r="C1176" s="911"/>
      <c r="D1176" s="911"/>
      <c r="E1176" s="326" t="s">
        <v>28271</v>
      </c>
      <c r="F1176" s="313"/>
      <c r="G1176" s="313" t="s">
        <v>28331</v>
      </c>
      <c r="H1176" s="326" t="s">
        <v>28361</v>
      </c>
      <c r="I1176" s="326" t="s">
        <v>28653</v>
      </c>
      <c r="J1176" s="807"/>
      <c r="K1176" s="1194" t="s">
        <v>28322</v>
      </c>
      <c r="L1176" s="231"/>
      <c r="M1176" s="231"/>
      <c r="N1176" s="830"/>
      <c r="O1176" s="231"/>
      <c r="P1176" s="231"/>
      <c r="Q1176" s="830"/>
      <c r="R1176" s="1139"/>
    </row>
    <row r="1177" spans="2:18" s="332" customFormat="1" ht="30" hidden="1" customHeight="1" x14ac:dyDescent="0.2">
      <c r="B1177" s="1062"/>
      <c r="C1177" s="372" t="s">
        <v>28832</v>
      </c>
      <c r="D1177" s="333"/>
      <c r="E1177" s="830">
        <v>0.9</v>
      </c>
      <c r="F1177" s="830"/>
      <c r="G1177" s="830">
        <v>4</v>
      </c>
      <c r="H1177" s="830">
        <v>2.1</v>
      </c>
      <c r="I1177" s="830">
        <v>2</v>
      </c>
      <c r="J1177" s="808"/>
      <c r="K1177" s="1194">
        <f>E1177*G1177*H1177*I1177</f>
        <v>15.12</v>
      </c>
      <c r="L1177" s="231"/>
      <c r="M1177" s="231"/>
      <c r="N1177" s="830"/>
      <c r="O1177" s="231"/>
      <c r="P1177" s="231"/>
      <c r="Q1177" s="830"/>
      <c r="R1177" s="1139"/>
    </row>
    <row r="1178" spans="2:18" s="332" customFormat="1" ht="30" hidden="1" customHeight="1" x14ac:dyDescent="0.2">
      <c r="B1178" s="1062"/>
      <c r="C1178" s="372" t="s">
        <v>28831</v>
      </c>
      <c r="D1178" s="333"/>
      <c r="E1178" s="830">
        <v>0.8</v>
      </c>
      <c r="F1178" s="830"/>
      <c r="G1178" s="830">
        <v>1</v>
      </c>
      <c r="H1178" s="830">
        <v>2.1</v>
      </c>
      <c r="I1178" s="830">
        <v>2</v>
      </c>
      <c r="J1178" s="808"/>
      <c r="K1178" s="1194">
        <f>E1178*G1178*H1178*I1178</f>
        <v>3.36</v>
      </c>
      <c r="L1178" s="231"/>
      <c r="M1178" s="231"/>
      <c r="N1178" s="830"/>
      <c r="O1178" s="231"/>
      <c r="P1178" s="231"/>
      <c r="Q1178" s="830"/>
      <c r="R1178" s="1139"/>
    </row>
    <row r="1179" spans="2:18" s="332" customFormat="1" ht="30" hidden="1" customHeight="1" x14ac:dyDescent="0.2">
      <c r="B1179" s="1062"/>
      <c r="C1179" s="911"/>
      <c r="D1179" s="911"/>
      <c r="E1179" s="313"/>
      <c r="F1179" s="313"/>
      <c r="G1179" s="313"/>
      <c r="H1179" s="313"/>
      <c r="I1179" s="313"/>
      <c r="J1179" s="807"/>
      <c r="K1179" s="1194">
        <f>SUM(K1177:K1178)</f>
        <v>18.48</v>
      </c>
      <c r="L1179" s="231"/>
      <c r="M1179" s="231"/>
      <c r="N1179" s="830"/>
      <c r="O1179" s="231"/>
      <c r="P1179" s="231"/>
      <c r="Q1179" s="830"/>
      <c r="R1179" s="1139"/>
    </row>
    <row r="1180" spans="2:18" s="332" customFormat="1" ht="30" hidden="1" customHeight="1" x14ac:dyDescent="0.2">
      <c r="B1180" s="1027"/>
      <c r="C1180" s="39"/>
      <c r="D1180" s="39"/>
      <c r="E1180" s="907"/>
      <c r="F1180" s="907"/>
      <c r="G1180" s="907"/>
      <c r="H1180" s="907"/>
      <c r="I1180" s="907"/>
      <c r="J1180" s="907"/>
      <c r="K1180" s="1179"/>
      <c r="L1180" s="308"/>
      <c r="M1180" s="308"/>
      <c r="N1180" s="829"/>
      <c r="O1180" s="308"/>
      <c r="P1180" s="308"/>
      <c r="Q1180" s="829"/>
      <c r="R1180" s="1139"/>
    </row>
    <row r="1181" spans="2:18" s="332" customFormat="1" ht="30" hidden="1" customHeight="1" x14ac:dyDescent="0.2">
      <c r="B1181" s="1028"/>
      <c r="C1181" s="145"/>
      <c r="D1181" s="145"/>
      <c r="E1181" s="904"/>
      <c r="F1181" s="904"/>
      <c r="G1181" s="904"/>
      <c r="H1181" s="904"/>
      <c r="I1181" s="904"/>
      <c r="J1181" s="904"/>
      <c r="K1181" s="1180"/>
      <c r="L1181" s="138"/>
      <c r="M1181" s="138"/>
      <c r="N1181" s="1083"/>
      <c r="O1181" s="138"/>
      <c r="P1181" s="138"/>
      <c r="Q1181" s="1083"/>
      <c r="R1181" s="1140"/>
    </row>
    <row r="1182" spans="2:18" s="332" customFormat="1" ht="42" customHeight="1" x14ac:dyDescent="0.2">
      <c r="B1182" s="1029" t="s">
        <v>28891</v>
      </c>
      <c r="C1182" s="855" t="s">
        <v>24638</v>
      </c>
      <c r="D1182" s="30" t="s">
        <v>28329</v>
      </c>
      <c r="E1182" s="1695" t="s">
        <v>24639</v>
      </c>
      <c r="F1182" s="1696"/>
      <c r="G1182" s="1696"/>
      <c r="H1182" s="1696"/>
      <c r="I1182" s="1696"/>
      <c r="J1182" s="1697"/>
      <c r="K1182" s="1181" t="s">
        <v>149</v>
      </c>
      <c r="L1182" s="368">
        <f>M1199</f>
        <v>39.76</v>
      </c>
      <c r="M1182" s="368">
        <v>0</v>
      </c>
      <c r="N1182" s="891">
        <v>0</v>
      </c>
      <c r="O1182" s="1680">
        <v>10.93</v>
      </c>
      <c r="P1182" s="1680"/>
      <c r="Q1182" s="891">
        <f>O1182*1.2</f>
        <v>13.12</v>
      </c>
      <c r="R1182" s="1141">
        <f>Q1182*L1182</f>
        <v>521.65</v>
      </c>
    </row>
    <row r="1183" spans="2:18" s="332" customFormat="1" ht="48" customHeight="1" x14ac:dyDescent="0.2">
      <c r="B1183" s="1037" t="s">
        <v>28892</v>
      </c>
      <c r="C1183" s="854" t="s">
        <v>24677</v>
      </c>
      <c r="D1183" s="26" t="s">
        <v>28329</v>
      </c>
      <c r="E1183" s="1695" t="s">
        <v>24678</v>
      </c>
      <c r="F1183" s="1696"/>
      <c r="G1183" s="1696"/>
      <c r="H1183" s="1696"/>
      <c r="I1183" s="1696"/>
      <c r="J1183" s="1697"/>
      <c r="K1183" s="1192" t="s">
        <v>149</v>
      </c>
      <c r="L1183" s="377">
        <f>M1203</f>
        <v>79.510000000000005</v>
      </c>
      <c r="M1183" s="377">
        <v>0</v>
      </c>
      <c r="N1183" s="1087">
        <v>0</v>
      </c>
      <c r="O1183" s="1725">
        <v>10.77</v>
      </c>
      <c r="P1183" s="1725"/>
      <c r="Q1183" s="1087">
        <f>O1183*1.2</f>
        <v>12.92</v>
      </c>
      <c r="R1183" s="1149">
        <f>Q1183*L1183</f>
        <v>1027.27</v>
      </c>
    </row>
    <row r="1184" spans="2:18" s="332" customFormat="1" ht="24" hidden="1" customHeight="1" x14ac:dyDescent="0.2">
      <c r="B1184" s="1026"/>
      <c r="C1184" s="126"/>
      <c r="D1184" s="126"/>
      <c r="E1184" s="843"/>
      <c r="F1184" s="843"/>
      <c r="G1184" s="843"/>
      <c r="H1184" s="843"/>
      <c r="I1184" s="843"/>
      <c r="J1184" s="843"/>
      <c r="K1184" s="1178"/>
      <c r="L1184" s="380"/>
      <c r="M1184" s="380"/>
      <c r="N1184" s="1082"/>
      <c r="O1184" s="380"/>
      <c r="P1184" s="380"/>
      <c r="Q1184" s="1082"/>
      <c r="R1184" s="1138"/>
    </row>
    <row r="1185" spans="2:18" s="332" customFormat="1" hidden="1" x14ac:dyDescent="0.2">
      <c r="B1185" s="1027"/>
      <c r="C1185" s="39"/>
      <c r="D1185" s="258"/>
      <c r="E1185" s="866"/>
      <c r="F1185" s="866"/>
      <c r="G1185" s="866"/>
      <c r="H1185" s="866" t="s">
        <v>382</v>
      </c>
      <c r="I1185" s="866" t="s">
        <v>28343</v>
      </c>
      <c r="J1185" s="866" t="s">
        <v>28918</v>
      </c>
      <c r="K1185" s="1198" t="s">
        <v>28919</v>
      </c>
      <c r="L1185" s="301"/>
      <c r="M1185" s="250"/>
      <c r="N1185" s="250"/>
      <c r="O1185" s="301"/>
      <c r="P1185" s="301"/>
      <c r="Q1185" s="250"/>
      <c r="R1185" s="1139"/>
    </row>
    <row r="1186" spans="2:18" s="332" customFormat="1" hidden="1" x14ac:dyDescent="0.2">
      <c r="B1186" s="1027"/>
      <c r="C1186" s="39"/>
      <c r="D1186" s="258" t="s">
        <v>29031</v>
      </c>
      <c r="E1186" s="866" t="s">
        <v>28275</v>
      </c>
      <c r="F1186" s="866" t="s">
        <v>28331</v>
      </c>
      <c r="G1186" s="866" t="s">
        <v>28301</v>
      </c>
      <c r="H1186" s="866" t="s">
        <v>28917</v>
      </c>
      <c r="I1186" s="866" t="s">
        <v>28917</v>
      </c>
      <c r="J1186" s="866" t="s">
        <v>28917</v>
      </c>
      <c r="K1186" s="1198" t="s">
        <v>28917</v>
      </c>
      <c r="L1186" s="301" t="s">
        <v>29030</v>
      </c>
      <c r="M1186" s="301" t="s">
        <v>28270</v>
      </c>
      <c r="N1186" s="250"/>
      <c r="O1186" s="301"/>
      <c r="P1186" s="301"/>
      <c r="Q1186" s="250"/>
      <c r="R1186" s="1139"/>
    </row>
    <row r="1187" spans="2:18" s="332" customFormat="1" ht="14.1" hidden="1" customHeight="1" x14ac:dyDescent="0.2">
      <c r="B1187" s="1027"/>
      <c r="C1187" s="39"/>
      <c r="D1187" s="258"/>
      <c r="E1187" s="866"/>
      <c r="F1187" s="866"/>
      <c r="G1187" s="866"/>
      <c r="H1187" s="866"/>
      <c r="I1187" s="866"/>
      <c r="J1187" s="866"/>
      <c r="K1187" s="1198"/>
      <c r="L1187" s="301"/>
      <c r="M1187" s="250"/>
      <c r="N1187" s="250"/>
      <c r="O1187" s="301"/>
      <c r="P1187" s="301"/>
      <c r="Q1187" s="250"/>
      <c r="R1187" s="1139"/>
    </row>
    <row r="1188" spans="2:18" s="332" customFormat="1" ht="24" hidden="1" customHeight="1" x14ac:dyDescent="0.2">
      <c r="B1188" s="1027"/>
      <c r="C1188" s="39"/>
      <c r="D1188" s="258" t="s">
        <v>28924</v>
      </c>
      <c r="E1188" s="866">
        <v>9</v>
      </c>
      <c r="F1188" s="866">
        <v>5</v>
      </c>
      <c r="G1188" s="866" t="s">
        <v>28958</v>
      </c>
      <c r="H1188" s="866">
        <v>7.4999999999999997E-2</v>
      </c>
      <c r="I1188" s="866">
        <v>0.04</v>
      </c>
      <c r="J1188" s="866">
        <v>1.4999999999999999E-2</v>
      </c>
      <c r="K1188" s="1198"/>
      <c r="L1188" s="301">
        <f>(H1188+I1188+I1188+J1188+J1188)*2</f>
        <v>0.37</v>
      </c>
      <c r="M1188" s="301">
        <f>E1188*F1188*L1188</f>
        <v>16.649999999999999</v>
      </c>
      <c r="N1188" s="250" t="s">
        <v>28267</v>
      </c>
      <c r="O1188" s="301"/>
      <c r="P1188" s="301"/>
      <c r="Q1188" s="250"/>
      <c r="R1188" s="1139"/>
    </row>
    <row r="1189" spans="2:18" s="332" customFormat="1" ht="24" hidden="1" customHeight="1" x14ac:dyDescent="0.2">
      <c r="B1189" s="1027"/>
      <c r="C1189" s="39"/>
      <c r="D1189" s="258" t="s">
        <v>28924</v>
      </c>
      <c r="E1189" s="866">
        <v>7.9</v>
      </c>
      <c r="F1189" s="866">
        <v>2</v>
      </c>
      <c r="G1189" s="866" t="s">
        <v>28958</v>
      </c>
      <c r="H1189" s="866">
        <v>7.4999999999999997E-2</v>
      </c>
      <c r="I1189" s="866">
        <v>0.04</v>
      </c>
      <c r="J1189" s="866">
        <v>1.4999999999999999E-2</v>
      </c>
      <c r="K1189" s="1198"/>
      <c r="L1189" s="301">
        <f>(H1189+I1189+I1189+J1189+J1189)*2</f>
        <v>0.37</v>
      </c>
      <c r="M1189" s="301">
        <f t="shared" ref="M1189:M1194" si="72">E1189*F1189*L1189</f>
        <v>5.8460000000000001</v>
      </c>
      <c r="N1189" s="250" t="s">
        <v>28267</v>
      </c>
      <c r="O1189" s="301"/>
      <c r="P1189" s="301"/>
      <c r="Q1189" s="250"/>
      <c r="R1189" s="1139"/>
    </row>
    <row r="1190" spans="2:18" s="332" customFormat="1" ht="24" hidden="1" customHeight="1" x14ac:dyDescent="0.2">
      <c r="B1190" s="1027"/>
      <c r="C1190" s="39"/>
      <c r="D1190" s="258" t="s">
        <v>28924</v>
      </c>
      <c r="E1190" s="866">
        <v>1</v>
      </c>
      <c r="F1190" s="866">
        <v>1</v>
      </c>
      <c r="G1190" s="866" t="s">
        <v>28958</v>
      </c>
      <c r="H1190" s="866">
        <v>7.4999999999999997E-2</v>
      </c>
      <c r="I1190" s="866">
        <v>0.04</v>
      </c>
      <c r="J1190" s="866">
        <v>1.4999999999999999E-2</v>
      </c>
      <c r="K1190" s="1198"/>
      <c r="L1190" s="301">
        <f>(H1190+I1190+I1190+J1190+J1190)*2</f>
        <v>0.37</v>
      </c>
      <c r="M1190" s="301">
        <f t="shared" si="72"/>
        <v>0.37</v>
      </c>
      <c r="N1190" s="250" t="s">
        <v>28267</v>
      </c>
      <c r="O1190" s="301"/>
      <c r="P1190" s="301"/>
      <c r="Q1190" s="250"/>
      <c r="R1190" s="1139"/>
    </row>
    <row r="1191" spans="2:18" s="332" customFormat="1" ht="24" hidden="1" customHeight="1" x14ac:dyDescent="0.2">
      <c r="B1191" s="1027"/>
      <c r="C1191" s="39"/>
      <c r="D1191" s="258" t="s">
        <v>28924</v>
      </c>
      <c r="E1191" s="866">
        <v>2.2000000000000002</v>
      </c>
      <c r="F1191" s="866">
        <v>2</v>
      </c>
      <c r="G1191" s="866" t="s">
        <v>28958</v>
      </c>
      <c r="H1191" s="866">
        <v>7.4999999999999997E-2</v>
      </c>
      <c r="I1191" s="866">
        <v>0.04</v>
      </c>
      <c r="J1191" s="866">
        <v>1.4999999999999999E-2</v>
      </c>
      <c r="K1191" s="1198"/>
      <c r="L1191" s="301">
        <f>(H1191+I1191+I1191+J1191+J1191)*2</f>
        <v>0.37</v>
      </c>
      <c r="M1191" s="301">
        <f t="shared" si="72"/>
        <v>1.6279999999999999</v>
      </c>
      <c r="N1191" s="250" t="s">
        <v>28267</v>
      </c>
      <c r="O1191" s="301"/>
      <c r="P1191" s="301"/>
      <c r="Q1191" s="250"/>
      <c r="R1191" s="1139"/>
    </row>
    <row r="1192" spans="2:18" s="332" customFormat="1" ht="24" hidden="1" customHeight="1" x14ac:dyDescent="0.2">
      <c r="B1192" s="1027"/>
      <c r="C1192" s="39"/>
      <c r="D1192" s="258" t="s">
        <v>28959</v>
      </c>
      <c r="E1192" s="866">
        <v>4.0999999999999996</v>
      </c>
      <c r="F1192" s="866">
        <v>1</v>
      </c>
      <c r="G1192" s="866" t="s">
        <v>28960</v>
      </c>
      <c r="H1192" s="866">
        <v>0.3</v>
      </c>
      <c r="I1192" s="866">
        <v>0.12</v>
      </c>
      <c r="J1192" s="866"/>
      <c r="K1192" s="1198"/>
      <c r="L1192" s="301">
        <f>H1192+H1192+I1192+I1192</f>
        <v>0.84</v>
      </c>
      <c r="M1192" s="301">
        <f t="shared" si="72"/>
        <v>3.444</v>
      </c>
      <c r="N1192" s="250" t="s">
        <v>28267</v>
      </c>
      <c r="O1192" s="301"/>
      <c r="P1192" s="301"/>
      <c r="Q1192" s="250"/>
      <c r="R1192" s="1139"/>
    </row>
    <row r="1193" spans="2:18" s="332" customFormat="1" ht="24" hidden="1" customHeight="1" x14ac:dyDescent="0.2">
      <c r="B1193" s="1027"/>
      <c r="C1193" s="39"/>
      <c r="D1193" s="258" t="s">
        <v>28964</v>
      </c>
      <c r="E1193" s="866">
        <v>8.1999999999999993</v>
      </c>
      <c r="F1193" s="866">
        <v>1</v>
      </c>
      <c r="G1193" s="866" t="s">
        <v>28960</v>
      </c>
      <c r="H1193" s="866">
        <v>0.3</v>
      </c>
      <c r="I1193" s="866">
        <v>0.12</v>
      </c>
      <c r="J1193" s="866"/>
      <c r="K1193" s="1198"/>
      <c r="L1193" s="301">
        <f>H1193+H1193+I1193+I1193</f>
        <v>0.84</v>
      </c>
      <c r="M1193" s="301">
        <f t="shared" si="72"/>
        <v>6.8879999999999999</v>
      </c>
      <c r="N1193" s="250" t="s">
        <v>28267</v>
      </c>
      <c r="O1193" s="301"/>
      <c r="P1193" s="301"/>
      <c r="Q1193" s="250"/>
      <c r="R1193" s="1139"/>
    </row>
    <row r="1194" spans="2:18" s="332" customFormat="1" ht="24" hidden="1" customHeight="1" x14ac:dyDescent="0.2">
      <c r="B1194" s="1027"/>
      <c r="C1194" s="39"/>
      <c r="D1194" s="258" t="s">
        <v>28681</v>
      </c>
      <c r="E1194" s="866">
        <v>1</v>
      </c>
      <c r="F1194" s="866">
        <v>2</v>
      </c>
      <c r="G1194" s="866" t="s">
        <v>28920</v>
      </c>
      <c r="H1194" s="866">
        <v>0.3</v>
      </c>
      <c r="I1194" s="866">
        <v>0.12</v>
      </c>
      <c r="J1194" s="866"/>
      <c r="K1194" s="1198"/>
      <c r="L1194" s="301">
        <f>H1194+H1194+I1194+I1194</f>
        <v>0.84</v>
      </c>
      <c r="M1194" s="301">
        <f t="shared" si="72"/>
        <v>1.68</v>
      </c>
      <c r="N1194" s="250" t="s">
        <v>28267</v>
      </c>
      <c r="O1194" s="301"/>
      <c r="P1194" s="301"/>
      <c r="Q1194" s="250"/>
      <c r="R1194" s="1139"/>
    </row>
    <row r="1195" spans="2:18" s="332" customFormat="1" ht="24" hidden="1" customHeight="1" x14ac:dyDescent="0.2">
      <c r="B1195" s="1027"/>
      <c r="C1195" s="39"/>
      <c r="D1195" s="258" t="s">
        <v>28966</v>
      </c>
      <c r="E1195" s="866">
        <f>6.8+8.5</f>
        <v>15.3</v>
      </c>
      <c r="F1195" s="866">
        <v>1</v>
      </c>
      <c r="G1195" s="866" t="s">
        <v>28967</v>
      </c>
      <c r="H1195" s="866">
        <v>0</v>
      </c>
      <c r="I1195" s="866">
        <v>0</v>
      </c>
      <c r="J1195" s="866">
        <v>0</v>
      </c>
      <c r="K1195" s="1198"/>
      <c r="L1195" s="301">
        <f>0.005*2*3.14</f>
        <v>3.1399999999999997E-2</v>
      </c>
      <c r="M1195" s="301">
        <f>E1195*L1195</f>
        <v>0.48042000000000001</v>
      </c>
      <c r="N1195" s="250" t="s">
        <v>28267</v>
      </c>
      <c r="O1195" s="301"/>
      <c r="P1195" s="301"/>
      <c r="Q1195" s="250"/>
      <c r="R1195" s="1139"/>
    </row>
    <row r="1196" spans="2:18" s="332" customFormat="1" ht="24" hidden="1" customHeight="1" x14ac:dyDescent="0.2">
      <c r="B1196" s="1027"/>
      <c r="C1196" s="39"/>
      <c r="D1196" s="258" t="s">
        <v>28925</v>
      </c>
      <c r="E1196" s="866">
        <v>0.56999999999999995</v>
      </c>
      <c r="F1196" s="866">
        <v>24</v>
      </c>
      <c r="G1196" s="866" t="s">
        <v>906</v>
      </c>
      <c r="H1196" s="866"/>
      <c r="I1196" s="866"/>
      <c r="J1196" s="866">
        <v>3.81</v>
      </c>
      <c r="K1196" s="1198">
        <v>0.317</v>
      </c>
      <c r="L1196" s="301">
        <f>0.038*4</f>
        <v>0.152</v>
      </c>
      <c r="M1196" s="301">
        <f>L1196*F1196*E1196</f>
        <v>2.0793599999999999</v>
      </c>
      <c r="N1196" s="250" t="s">
        <v>28267</v>
      </c>
      <c r="O1196" s="301"/>
      <c r="P1196" s="301"/>
      <c r="Q1196" s="250"/>
      <c r="R1196" s="1139"/>
    </row>
    <row r="1197" spans="2:18" s="332" customFormat="1" ht="24" hidden="1" customHeight="1" x14ac:dyDescent="0.2">
      <c r="B1197" s="1027"/>
      <c r="C1197" s="39"/>
      <c r="D1197" s="258" t="s">
        <v>28961</v>
      </c>
      <c r="E1197" s="866" t="s">
        <v>28962</v>
      </c>
      <c r="F1197" s="866">
        <v>24</v>
      </c>
      <c r="G1197" s="866" t="s">
        <v>28961</v>
      </c>
      <c r="H1197" s="866"/>
      <c r="I1197" s="866"/>
      <c r="J1197" s="866" t="s">
        <v>28963</v>
      </c>
      <c r="K1197" s="1198">
        <v>1.9</v>
      </c>
      <c r="L1197" s="301">
        <f>0.12*0.24</f>
        <v>2.8799999999999999E-2</v>
      </c>
      <c r="M1197" s="250">
        <f>F1197*L1197</f>
        <v>0.69120000000000004</v>
      </c>
      <c r="N1197" s="250" t="s">
        <v>28267</v>
      </c>
      <c r="O1197" s="301"/>
      <c r="P1197" s="301"/>
      <c r="Q1197" s="250"/>
      <c r="R1197" s="1139"/>
    </row>
    <row r="1198" spans="2:18" s="332" customFormat="1" ht="24" hidden="1" customHeight="1" x14ac:dyDescent="0.2">
      <c r="B1198" s="1027"/>
      <c r="C1198" s="39"/>
      <c r="D1198" s="258"/>
      <c r="E1198" s="866"/>
      <c r="F1198" s="866"/>
      <c r="G1198" s="866"/>
      <c r="H1198" s="866"/>
      <c r="I1198" s="866"/>
      <c r="J1198" s="866"/>
      <c r="K1198" s="1198"/>
      <c r="L1198" s="301"/>
      <c r="M1198" s="250"/>
      <c r="N1198" s="250"/>
      <c r="O1198" s="301"/>
      <c r="P1198" s="301"/>
      <c r="Q1198" s="250"/>
      <c r="R1198" s="1139"/>
    </row>
    <row r="1199" spans="2:18" s="332" customFormat="1" ht="24" hidden="1" customHeight="1" x14ac:dyDescent="0.2">
      <c r="B1199" s="1027"/>
      <c r="C1199" s="39"/>
      <c r="D1199" s="258"/>
      <c r="E1199" s="866"/>
      <c r="F1199" s="866"/>
      <c r="G1199" s="866"/>
      <c r="H1199" s="866"/>
      <c r="I1199" s="866"/>
      <c r="J1199" s="866"/>
      <c r="K1199" s="1198"/>
      <c r="L1199" s="301"/>
      <c r="M1199" s="250">
        <f>SUM(M1188:M1197)</f>
        <v>39.756979999999999</v>
      </c>
      <c r="N1199" s="250" t="s">
        <v>28267</v>
      </c>
      <c r="O1199" s="301"/>
      <c r="P1199" s="1122"/>
      <c r="Q1199" s="250"/>
      <c r="R1199" s="1139"/>
    </row>
    <row r="1200" spans="2:18" s="332" customFormat="1" ht="24" hidden="1" customHeight="1" x14ac:dyDescent="0.2">
      <c r="B1200" s="1027"/>
      <c r="C1200" s="39"/>
      <c r="D1200" s="258"/>
      <c r="E1200" s="866"/>
      <c r="F1200" s="866"/>
      <c r="G1200" s="866"/>
      <c r="H1200" s="866"/>
      <c r="I1200" s="866"/>
      <c r="J1200" s="866"/>
      <c r="K1200" s="1198"/>
      <c r="L1200" s="301"/>
      <c r="M1200" s="250"/>
      <c r="N1200" s="250"/>
      <c r="O1200" s="301"/>
      <c r="P1200" s="1122"/>
      <c r="Q1200" s="250"/>
      <c r="R1200" s="1139"/>
    </row>
    <row r="1201" spans="2:18" s="332" customFormat="1" ht="24" hidden="1" customHeight="1" x14ac:dyDescent="0.2">
      <c r="B1201" s="1027"/>
      <c r="C1201" s="39"/>
      <c r="D1201" s="258"/>
      <c r="E1201" s="866"/>
      <c r="F1201" s="866"/>
      <c r="G1201" s="866"/>
      <c r="H1201" s="866"/>
      <c r="I1201" s="866"/>
      <c r="J1201" s="866"/>
      <c r="K1201" s="1198"/>
      <c r="L1201" s="301"/>
      <c r="M1201" s="250" t="s">
        <v>29081</v>
      </c>
      <c r="N1201" s="250"/>
      <c r="O1201" s="301"/>
      <c r="P1201" s="1122"/>
      <c r="Q1201" s="250"/>
      <c r="R1201" s="1139"/>
    </row>
    <row r="1202" spans="2:18" s="332" customFormat="1" ht="24" hidden="1" customHeight="1" x14ac:dyDescent="0.2">
      <c r="B1202" s="1027"/>
      <c r="C1202" s="39"/>
      <c r="D1202" s="258"/>
      <c r="E1202" s="866"/>
      <c r="F1202" s="866"/>
      <c r="G1202" s="866"/>
      <c r="H1202" s="866"/>
      <c r="I1202" s="866"/>
      <c r="J1202" s="866"/>
      <c r="K1202" s="1198"/>
      <c r="L1202" s="301"/>
      <c r="M1202" s="250">
        <v>2</v>
      </c>
      <c r="N1202" s="250"/>
      <c r="O1202" s="301"/>
      <c r="P1202" s="1122"/>
      <c r="Q1202" s="250"/>
      <c r="R1202" s="1139"/>
    </row>
    <row r="1203" spans="2:18" s="332" customFormat="1" ht="24" hidden="1" customHeight="1" x14ac:dyDescent="0.2">
      <c r="B1203" s="1027"/>
      <c r="C1203" s="39"/>
      <c r="D1203" s="258"/>
      <c r="E1203" s="866"/>
      <c r="F1203" s="866"/>
      <c r="G1203" s="866"/>
      <c r="H1203" s="866"/>
      <c r="I1203" s="866"/>
      <c r="J1203" s="866"/>
      <c r="K1203" s="1198"/>
      <c r="L1203" s="301"/>
      <c r="M1203" s="250">
        <f>M1199*M1202</f>
        <v>79.513959999999997</v>
      </c>
      <c r="N1203" s="250"/>
      <c r="O1203" s="301"/>
      <c r="P1203" s="1122"/>
      <c r="Q1203" s="250"/>
      <c r="R1203" s="1139"/>
    </row>
    <row r="1204" spans="2:18" s="332" customFormat="1" ht="24" hidden="1" customHeight="1" x14ac:dyDescent="0.2">
      <c r="B1204" s="1027"/>
      <c r="C1204" s="39"/>
      <c r="D1204" s="258"/>
      <c r="E1204" s="866"/>
      <c r="F1204" s="866"/>
      <c r="G1204" s="866"/>
      <c r="H1204" s="866"/>
      <c r="I1204" s="866"/>
      <c r="J1204" s="866"/>
      <c r="K1204" s="1198"/>
      <c r="L1204" s="301"/>
      <c r="M1204" s="250"/>
      <c r="N1204" s="250"/>
      <c r="O1204" s="301"/>
      <c r="P1204" s="1122"/>
      <c r="Q1204" s="250"/>
      <c r="R1204" s="1139"/>
    </row>
    <row r="1205" spans="2:18" s="332" customFormat="1" ht="24" hidden="1" customHeight="1" x14ac:dyDescent="0.2">
      <c r="B1205" s="1027"/>
      <c r="C1205" s="39"/>
      <c r="D1205" s="258"/>
      <c r="E1205" s="866"/>
      <c r="F1205" s="866"/>
      <c r="G1205" s="866"/>
      <c r="H1205" s="866"/>
      <c r="I1205" s="866"/>
      <c r="J1205" s="866"/>
      <c r="K1205" s="1198"/>
      <c r="L1205" s="301"/>
      <c r="M1205" s="250"/>
      <c r="N1205" s="250"/>
      <c r="O1205" s="301"/>
      <c r="P1205" s="1122"/>
      <c r="Q1205" s="250"/>
      <c r="R1205" s="1139"/>
    </row>
    <row r="1206" spans="2:18" s="332" customFormat="1" ht="24" hidden="1" customHeight="1" x14ac:dyDescent="0.2">
      <c r="B1206" s="1027"/>
      <c r="C1206" s="39"/>
      <c r="D1206" s="258"/>
      <c r="E1206" s="866"/>
      <c r="F1206" s="866"/>
      <c r="G1206" s="866"/>
      <c r="H1206" s="866"/>
      <c r="I1206" s="866"/>
      <c r="J1206" s="866"/>
      <c r="K1206" s="1198"/>
      <c r="L1206" s="301"/>
      <c r="M1206" s="250"/>
      <c r="N1206" s="250"/>
      <c r="O1206" s="301"/>
      <c r="P1206" s="1122"/>
      <c r="Q1206" s="250"/>
      <c r="R1206" s="1139"/>
    </row>
    <row r="1207" spans="2:18" s="332" customFormat="1" ht="24" hidden="1" customHeight="1" x14ac:dyDescent="0.2">
      <c r="B1207" s="1027"/>
      <c r="C1207" s="39"/>
      <c r="D1207" s="258"/>
      <c r="E1207" s="866"/>
      <c r="F1207" s="866"/>
      <c r="G1207" s="866"/>
      <c r="H1207" s="866"/>
      <c r="I1207" s="866"/>
      <c r="J1207" s="866"/>
      <c r="K1207" s="1198"/>
      <c r="L1207" s="301"/>
      <c r="M1207" s="250"/>
      <c r="N1207" s="250"/>
      <c r="O1207" s="301"/>
      <c r="P1207" s="1122"/>
      <c r="Q1207" s="250"/>
      <c r="R1207" s="1139"/>
    </row>
    <row r="1208" spans="2:18" s="332" customFormat="1" ht="24" hidden="1" customHeight="1" x14ac:dyDescent="0.2">
      <c r="B1208" s="1027"/>
      <c r="C1208" s="39"/>
      <c r="D1208" s="258"/>
      <c r="E1208" s="866"/>
      <c r="F1208" s="866"/>
      <c r="G1208" s="866"/>
      <c r="H1208" s="866"/>
      <c r="I1208" s="866"/>
      <c r="J1208" s="866"/>
      <c r="K1208" s="1198"/>
      <c r="L1208" s="301"/>
      <c r="M1208" s="250"/>
      <c r="N1208" s="250"/>
      <c r="O1208" s="301"/>
      <c r="P1208" s="1122"/>
      <c r="Q1208" s="250"/>
      <c r="R1208" s="1139"/>
    </row>
    <row r="1209" spans="2:18" s="332" customFormat="1" ht="24" hidden="1" customHeight="1" x14ac:dyDescent="0.2">
      <c r="B1209" s="1027"/>
      <c r="C1209" s="39"/>
      <c r="D1209" s="258"/>
      <c r="E1209" s="866"/>
      <c r="F1209" s="866"/>
      <c r="G1209" s="866"/>
      <c r="H1209" s="866"/>
      <c r="I1209" s="866"/>
      <c r="J1209" s="866"/>
      <c r="K1209" s="1198"/>
      <c r="L1209" s="301"/>
      <c r="M1209" s="250"/>
      <c r="N1209" s="250"/>
      <c r="O1209" s="301"/>
      <c r="P1209" s="1122"/>
      <c r="Q1209" s="250"/>
      <c r="R1209" s="1139"/>
    </row>
    <row r="1210" spans="2:18" s="332" customFormat="1" ht="24" customHeight="1" x14ac:dyDescent="0.2">
      <c r="B1210" s="1029" t="s">
        <v>28893</v>
      </c>
      <c r="C1210" s="855" t="s">
        <v>24744</v>
      </c>
      <c r="D1210" s="30" t="s">
        <v>28329</v>
      </c>
      <c r="E1210" s="1695" t="s">
        <v>24745</v>
      </c>
      <c r="F1210" s="1696"/>
      <c r="G1210" s="1696"/>
      <c r="H1210" s="1696"/>
      <c r="I1210" s="1696"/>
      <c r="J1210" s="1697"/>
      <c r="K1210" s="1181" t="s">
        <v>149</v>
      </c>
      <c r="L1210" s="368">
        <f>L839</f>
        <v>28.68</v>
      </c>
      <c r="M1210" s="368">
        <v>0</v>
      </c>
      <c r="N1210" s="891">
        <v>0</v>
      </c>
      <c r="O1210" s="1680">
        <v>21.08</v>
      </c>
      <c r="P1210" s="1680"/>
      <c r="Q1210" s="891">
        <f>O1210*1.2</f>
        <v>25.3</v>
      </c>
      <c r="R1210" s="1141">
        <f>Q1210*L1210</f>
        <v>725.6</v>
      </c>
    </row>
    <row r="1211" spans="2:18" s="332" customFormat="1" ht="24" hidden="1" customHeight="1" x14ac:dyDescent="0.2">
      <c r="B1211" s="1027"/>
      <c r="C1211" s="39"/>
      <c r="D1211" s="258"/>
      <c r="E1211" s="866"/>
      <c r="F1211" s="866"/>
      <c r="G1211" s="866"/>
      <c r="H1211" s="866"/>
      <c r="I1211" s="866"/>
      <c r="J1211" s="866"/>
      <c r="K1211" s="1198"/>
      <c r="L1211" s="301"/>
      <c r="M1211" s="250"/>
      <c r="N1211" s="250"/>
      <c r="O1211" s="301"/>
      <c r="P1211" s="1122"/>
      <c r="Q1211" s="250"/>
      <c r="R1211" s="1139"/>
    </row>
    <row r="1212" spans="2:18" s="332" customFormat="1" ht="24" hidden="1" customHeight="1" x14ac:dyDescent="0.2">
      <c r="B1212" s="1027"/>
      <c r="C1212" s="39"/>
      <c r="D1212" s="258"/>
      <c r="E1212" s="866" t="s">
        <v>29089</v>
      </c>
      <c r="F1212" s="866"/>
      <c r="G1212" s="866"/>
      <c r="H1212" s="866"/>
      <c r="I1212" s="866"/>
      <c r="J1212" s="866"/>
      <c r="K1212" s="1198"/>
      <c r="L1212" s="301"/>
      <c r="M1212" s="250"/>
      <c r="N1212" s="250"/>
      <c r="O1212" s="301"/>
      <c r="P1212" s="1122"/>
      <c r="Q1212" s="250"/>
      <c r="R1212" s="1139"/>
    </row>
    <row r="1213" spans="2:18" s="332" customFormat="1" ht="24" hidden="1" customHeight="1" x14ac:dyDescent="0.2">
      <c r="B1213" s="1027"/>
      <c r="C1213" s="39"/>
      <c r="D1213" s="258"/>
      <c r="E1213" s="866"/>
      <c r="F1213" s="866"/>
      <c r="G1213" s="866"/>
      <c r="H1213" s="866"/>
      <c r="I1213" s="866"/>
      <c r="J1213" s="866"/>
      <c r="K1213" s="1198"/>
      <c r="L1213" s="301"/>
      <c r="M1213" s="250"/>
      <c r="N1213" s="250"/>
      <c r="O1213" s="301"/>
      <c r="P1213" s="1122"/>
      <c r="Q1213" s="250"/>
      <c r="R1213" s="1139"/>
    </row>
    <row r="1214" spans="2:18" s="332" customFormat="1" ht="24" hidden="1" customHeight="1" x14ac:dyDescent="0.2">
      <c r="B1214" s="1027"/>
      <c r="C1214" s="39"/>
      <c r="D1214" s="258"/>
      <c r="E1214" s="866"/>
      <c r="F1214" s="866"/>
      <c r="G1214" s="866"/>
      <c r="H1214" s="866"/>
      <c r="I1214" s="866"/>
      <c r="J1214" s="866"/>
      <c r="K1214" s="1198"/>
      <c r="L1214" s="301"/>
      <c r="M1214" s="250"/>
      <c r="N1214" s="250"/>
      <c r="O1214" s="301"/>
      <c r="P1214" s="1122"/>
      <c r="Q1214" s="250"/>
      <c r="R1214" s="1139"/>
    </row>
    <row r="1215" spans="2:18" s="332" customFormat="1" ht="24" hidden="1" customHeight="1" x14ac:dyDescent="0.2">
      <c r="B1215" s="1027"/>
      <c r="C1215" s="39"/>
      <c r="D1215" s="258"/>
      <c r="E1215" s="866"/>
      <c r="F1215" s="866"/>
      <c r="G1215" s="866"/>
      <c r="H1215" s="866"/>
      <c r="I1215" s="866"/>
      <c r="J1215" s="866"/>
      <c r="K1215" s="1198"/>
      <c r="L1215" s="301"/>
      <c r="M1215" s="250"/>
      <c r="N1215" s="250"/>
      <c r="O1215" s="301"/>
      <c r="P1215" s="1122"/>
      <c r="Q1215" s="250"/>
      <c r="R1215" s="1139"/>
    </row>
    <row r="1216" spans="2:18" s="332" customFormat="1" ht="24" hidden="1" customHeight="1" x14ac:dyDescent="0.2">
      <c r="B1216" s="1027"/>
      <c r="C1216" s="39"/>
      <c r="D1216" s="258"/>
      <c r="E1216" s="866"/>
      <c r="F1216" s="866"/>
      <c r="G1216" s="866"/>
      <c r="H1216" s="866"/>
      <c r="I1216" s="866"/>
      <c r="J1216" s="866"/>
      <c r="K1216" s="1198"/>
      <c r="L1216" s="301"/>
      <c r="M1216" s="250"/>
      <c r="N1216" s="250"/>
      <c r="O1216" s="301"/>
      <c r="P1216" s="1122"/>
      <c r="Q1216" s="250"/>
      <c r="R1216" s="1139"/>
    </row>
    <row r="1217" spans="2:18" s="332" customFormat="1" ht="24" hidden="1" customHeight="1" x14ac:dyDescent="0.2">
      <c r="B1217" s="1027"/>
      <c r="C1217" s="39"/>
      <c r="D1217" s="258"/>
      <c r="E1217" s="866"/>
      <c r="F1217" s="866"/>
      <c r="G1217" s="866"/>
      <c r="H1217" s="866"/>
      <c r="I1217" s="866"/>
      <c r="J1217" s="866"/>
      <c r="K1217" s="1198"/>
      <c r="L1217" s="301"/>
      <c r="M1217" s="250"/>
      <c r="N1217" s="250"/>
      <c r="O1217" s="301"/>
      <c r="P1217" s="1122"/>
      <c r="Q1217" s="250"/>
      <c r="R1217" s="1139"/>
    </row>
    <row r="1218" spans="2:18" s="332" customFormat="1" ht="24" hidden="1" customHeight="1" x14ac:dyDescent="0.2">
      <c r="B1218" s="1027"/>
      <c r="C1218" s="39"/>
      <c r="D1218" s="258"/>
      <c r="E1218" s="866"/>
      <c r="F1218" s="866"/>
      <c r="G1218" s="866"/>
      <c r="H1218" s="866"/>
      <c r="I1218" s="866"/>
      <c r="J1218" s="866"/>
      <c r="K1218" s="1198"/>
      <c r="L1218" s="301"/>
      <c r="M1218" s="250"/>
      <c r="N1218" s="250"/>
      <c r="O1218" s="301"/>
      <c r="P1218" s="1122"/>
      <c r="Q1218" s="250"/>
      <c r="R1218" s="1139"/>
    </row>
    <row r="1219" spans="2:18" s="332" customFormat="1" ht="24" hidden="1" customHeight="1" x14ac:dyDescent="0.2">
      <c r="B1219" s="1027"/>
      <c r="C1219" s="39"/>
      <c r="D1219" s="258"/>
      <c r="E1219" s="866"/>
      <c r="F1219" s="866"/>
      <c r="G1219" s="866"/>
      <c r="H1219" s="866"/>
      <c r="I1219" s="866"/>
      <c r="J1219" s="866"/>
      <c r="K1219" s="1198"/>
      <c r="L1219" s="301"/>
      <c r="M1219" s="250"/>
      <c r="N1219" s="250"/>
      <c r="O1219" s="301"/>
      <c r="P1219" s="1122"/>
      <c r="Q1219" s="250"/>
      <c r="R1219" s="1139"/>
    </row>
    <row r="1220" spans="2:18" s="332" customFormat="1" ht="24" hidden="1" customHeight="1" x14ac:dyDescent="0.2">
      <c r="B1220" s="1027"/>
      <c r="C1220" s="39"/>
      <c r="D1220" s="258"/>
      <c r="E1220" s="866"/>
      <c r="F1220" s="866"/>
      <c r="G1220" s="866"/>
      <c r="H1220" s="866"/>
      <c r="I1220" s="866"/>
      <c r="J1220" s="866"/>
      <c r="K1220" s="1198"/>
      <c r="L1220" s="301"/>
      <c r="M1220" s="250"/>
      <c r="N1220" s="250"/>
      <c r="O1220" s="301"/>
      <c r="P1220" s="1122"/>
      <c r="Q1220" s="250"/>
      <c r="R1220" s="1139"/>
    </row>
    <row r="1221" spans="2:18" s="332" customFormat="1" ht="24" hidden="1" customHeight="1" x14ac:dyDescent="0.2">
      <c r="B1221" s="1063"/>
      <c r="C1221" s="817"/>
      <c r="D1221" s="817"/>
      <c r="E1221" s="853"/>
      <c r="F1221" s="853"/>
      <c r="G1221" s="853"/>
      <c r="H1221" s="853"/>
      <c r="I1221" s="853"/>
      <c r="J1221" s="995"/>
      <c r="K1221" s="1214"/>
      <c r="L1221" s="818"/>
      <c r="M1221" s="818"/>
      <c r="N1221" s="1107"/>
      <c r="O1221" s="818"/>
      <c r="P1221" s="818"/>
      <c r="Q1221" s="1107"/>
      <c r="R1221" s="1171"/>
    </row>
    <row r="1222" spans="2:18" s="332" customFormat="1" ht="20.100000000000001" customHeight="1" x14ac:dyDescent="0.2">
      <c r="B1222" s="1700" t="s">
        <v>8</v>
      </c>
      <c r="C1222" s="1701"/>
      <c r="D1222" s="1701"/>
      <c r="E1222" s="1701"/>
      <c r="F1222" s="1701"/>
      <c r="G1222" s="1701"/>
      <c r="H1222" s="1701"/>
      <c r="I1222" s="1701"/>
      <c r="J1222" s="1701"/>
      <c r="K1222" s="1701"/>
      <c r="L1222" s="1701"/>
      <c r="M1222" s="366"/>
      <c r="N1222" s="852"/>
      <c r="O1222" s="1702"/>
      <c r="P1222" s="1702"/>
      <c r="Q1222" s="1792">
        <f>SUM(R1031:R1221)</f>
        <v>9513.36</v>
      </c>
      <c r="R1222" s="1793"/>
    </row>
    <row r="1223" spans="2:18" s="332" customFormat="1" ht="9.75" customHeight="1" x14ac:dyDescent="0.2">
      <c r="B1223" s="1046"/>
      <c r="C1223" s="157"/>
      <c r="D1223" s="157"/>
      <c r="E1223" s="848"/>
      <c r="F1223" s="848"/>
      <c r="G1223" s="848"/>
      <c r="H1223" s="848"/>
      <c r="I1223" s="848"/>
      <c r="J1223" s="996"/>
      <c r="K1223" s="1211"/>
      <c r="L1223" s="185"/>
      <c r="M1223" s="185"/>
      <c r="N1223" s="1097"/>
      <c r="O1223" s="185"/>
      <c r="P1223" s="185"/>
      <c r="Q1223" s="1097"/>
      <c r="R1223" s="1160"/>
    </row>
    <row r="1224" spans="2:18" s="190" customFormat="1" ht="20.100000000000001" customHeight="1" x14ac:dyDescent="0.2">
      <c r="B1224" s="1640">
        <v>16</v>
      </c>
      <c r="C1224" s="1641"/>
      <c r="D1224" s="1718" t="s">
        <v>28868</v>
      </c>
      <c r="E1224" s="1718" t="s">
        <v>8058</v>
      </c>
      <c r="F1224" s="1718"/>
      <c r="G1224" s="1718"/>
      <c r="H1224" s="1718"/>
      <c r="I1224" s="1718"/>
      <c r="J1224" s="1718"/>
      <c r="K1224" s="1718"/>
      <c r="L1224" s="1642"/>
      <c r="M1224" s="1646"/>
      <c r="N1224" s="1643"/>
      <c r="O1224" s="1675"/>
      <c r="P1224" s="1675"/>
      <c r="Q1224" s="1643"/>
      <c r="R1224" s="1644"/>
    </row>
    <row r="1225" spans="2:18" s="332" customFormat="1" ht="24" customHeight="1" x14ac:dyDescent="0.2">
      <c r="B1225" s="1029" t="s">
        <v>28895</v>
      </c>
      <c r="C1225" s="858" t="s">
        <v>22184</v>
      </c>
      <c r="D1225" s="30" t="s">
        <v>28329</v>
      </c>
      <c r="E1225" s="1698" t="s">
        <v>22185</v>
      </c>
      <c r="F1225" s="1698"/>
      <c r="G1225" s="1698"/>
      <c r="H1225" s="1698"/>
      <c r="I1225" s="1698"/>
      <c r="J1225" s="1698"/>
      <c r="K1225" s="1215" t="s">
        <v>97</v>
      </c>
      <c r="L1225" s="368">
        <v>3</v>
      </c>
      <c r="M1225" s="368">
        <v>0</v>
      </c>
      <c r="N1225" s="891">
        <v>24.13</v>
      </c>
      <c r="O1225" s="1680">
        <v>304.54000000000002</v>
      </c>
      <c r="P1225" s="1680"/>
      <c r="Q1225" s="891">
        <f t="shared" ref="Q1225:Q1227" si="73">O1225*1.2</f>
        <v>365.45</v>
      </c>
      <c r="R1225" s="1141">
        <f>Q1225*L1225</f>
        <v>1096.3499999999999</v>
      </c>
    </row>
    <row r="1226" spans="2:18" s="332" customFormat="1" ht="30" customHeight="1" x14ac:dyDescent="0.2">
      <c r="B1226" s="1029" t="s">
        <v>28896</v>
      </c>
      <c r="C1226" s="30">
        <v>101094</v>
      </c>
      <c r="D1226" s="30" t="s">
        <v>28329</v>
      </c>
      <c r="E1226" s="1698" t="s">
        <v>24909</v>
      </c>
      <c r="F1226" s="1698"/>
      <c r="G1226" s="1698"/>
      <c r="H1226" s="1698"/>
      <c r="I1226" s="1698"/>
      <c r="J1226" s="1698"/>
      <c r="K1226" s="1181" t="s">
        <v>149</v>
      </c>
      <c r="L1226" s="368">
        <f>2*0.25</f>
        <v>0.5</v>
      </c>
      <c r="M1226" s="368">
        <v>0</v>
      </c>
      <c r="N1226" s="891">
        <v>24.13</v>
      </c>
      <c r="O1226" s="1680">
        <v>149.32</v>
      </c>
      <c r="P1226" s="1680"/>
      <c r="Q1226" s="891">
        <f t="shared" si="73"/>
        <v>179.18</v>
      </c>
      <c r="R1226" s="1141">
        <f t="shared" ref="R1226:R1227" si="74">Q1226*L1226</f>
        <v>89.59</v>
      </c>
    </row>
    <row r="1227" spans="2:18" s="332" customFormat="1" ht="30" customHeight="1" x14ac:dyDescent="0.2">
      <c r="B1227" s="1041" t="s">
        <v>29073</v>
      </c>
      <c r="C1227" s="707" t="s">
        <v>3216</v>
      </c>
      <c r="D1227" s="707" t="s">
        <v>26</v>
      </c>
      <c r="E1227" s="1714" t="str">
        <f>VLOOKUP(C1227,desonerado_186!A:F,2,1)</f>
        <v>Placa de identificação em alumínio para WC, com desenho universal de acessibilidade</v>
      </c>
      <c r="F1227" s="1714"/>
      <c r="G1227" s="1714"/>
      <c r="H1227" s="1714"/>
      <c r="I1227" s="1714"/>
      <c r="J1227" s="1714"/>
      <c r="K1227" s="1216" t="str">
        <f>VLOOKUP(C1227,[2]desonerado_185!A:F,3,1)</f>
        <v>UN</v>
      </c>
      <c r="L1227" s="910">
        <v>1</v>
      </c>
      <c r="M1227" s="910">
        <f>VLOOKUP(C1227,desonerado_186!A:F,4,1)</f>
        <v>27.01</v>
      </c>
      <c r="N1227" s="919">
        <f>VLOOKUP(C1227,desonerado_186!A:F,5,1)</f>
        <v>3.37</v>
      </c>
      <c r="O1227" s="1686">
        <f>M1227+N1227</f>
        <v>30.38</v>
      </c>
      <c r="P1227" s="1686"/>
      <c r="Q1227" s="919">
        <f t="shared" si="73"/>
        <v>36.46</v>
      </c>
      <c r="R1227" s="1156">
        <f t="shared" si="74"/>
        <v>36.46</v>
      </c>
    </row>
    <row r="1228" spans="2:18" s="332" customFormat="1" ht="24" customHeight="1" x14ac:dyDescent="0.2">
      <c r="B1228" s="1700" t="s">
        <v>8</v>
      </c>
      <c r="C1228" s="1701"/>
      <c r="D1228" s="1701"/>
      <c r="E1228" s="1701"/>
      <c r="F1228" s="1701"/>
      <c r="G1228" s="1701"/>
      <c r="H1228" s="852"/>
      <c r="I1228" s="852"/>
      <c r="J1228" s="1713"/>
      <c r="K1228" s="1713"/>
      <c r="L1228" s="997"/>
      <c r="M1228" s="958"/>
      <c r="N1228" s="1108"/>
      <c r="O1228" s="997"/>
      <c r="P1228" s="997"/>
      <c r="Q1228" s="1792">
        <f>SUM(R1225:R1227)</f>
        <v>1222.4000000000001</v>
      </c>
      <c r="R1228" s="1793"/>
    </row>
    <row r="1229" spans="2:18" s="332" customFormat="1" ht="5.0999999999999996" customHeight="1" x14ac:dyDescent="0.2">
      <c r="B1229" s="1049"/>
      <c r="C1229" s="141"/>
      <c r="D1229" s="141"/>
      <c r="E1229" s="842"/>
      <c r="F1229" s="842"/>
      <c r="G1229" s="842"/>
      <c r="H1229" s="842"/>
      <c r="I1229" s="842"/>
      <c r="J1229" s="842"/>
      <c r="K1229" s="1217"/>
      <c r="L1229" s="49"/>
      <c r="M1229" s="49"/>
      <c r="N1229" s="842"/>
      <c r="O1229" s="1124"/>
      <c r="P1229" s="1124"/>
      <c r="Q1229" s="1131"/>
      <c r="R1229" s="1162"/>
    </row>
    <row r="1230" spans="2:18" s="1654" customFormat="1" ht="20.100000000000001" customHeight="1" x14ac:dyDescent="0.2">
      <c r="B1230" s="1640">
        <v>17</v>
      </c>
      <c r="C1230" s="1641"/>
      <c r="D1230" s="1718" t="s">
        <v>76</v>
      </c>
      <c r="E1230" s="1718"/>
      <c r="F1230" s="1718"/>
      <c r="G1230" s="1718"/>
      <c r="H1230" s="1718"/>
      <c r="I1230" s="1718"/>
      <c r="J1230" s="1718" t="s">
        <v>76</v>
      </c>
      <c r="K1230" s="1718"/>
      <c r="L1230" s="1642"/>
      <c r="M1230" s="1646"/>
      <c r="N1230" s="1643"/>
      <c r="O1230" s="1675"/>
      <c r="P1230" s="1675"/>
      <c r="Q1230" s="1643"/>
      <c r="R1230" s="1644"/>
    </row>
    <row r="1231" spans="2:18" s="332" customFormat="1" ht="24" customHeight="1" x14ac:dyDescent="0.2">
      <c r="B1231" s="1029" t="s">
        <v>28897</v>
      </c>
      <c r="C1231" s="30" t="s">
        <v>78</v>
      </c>
      <c r="D1231" s="30" t="s">
        <v>26</v>
      </c>
      <c r="E1231" s="905" t="str">
        <f>VLOOKUP(C1231,desonerado_186!A:F,2,1)</f>
        <v>Limpeza final da obra</v>
      </c>
      <c r="F1231" s="906"/>
      <c r="G1231" s="906"/>
      <c r="H1231" s="906"/>
      <c r="I1231" s="906"/>
      <c r="J1231" s="998"/>
      <c r="K1231" s="1181" t="str">
        <f>VLOOKUP(Orçamento!C1231,[1]Planilha1!A43:F4126,3,0)</f>
        <v>M2</v>
      </c>
      <c r="L1231" s="421">
        <f>J1233</f>
        <v>61.03</v>
      </c>
      <c r="M1231" s="368">
        <f>VLOOKUP(C1231,desonerado_186!A:F,4,1)</f>
        <v>0</v>
      </c>
      <c r="N1231" s="891">
        <f>VLOOKUP(C1231,desonerado_186!A:F,5,1)</f>
        <v>11.81</v>
      </c>
      <c r="O1231" s="1680">
        <f>M1231+N1231</f>
        <v>11.81</v>
      </c>
      <c r="P1231" s="1680"/>
      <c r="Q1231" s="891">
        <f>O1231*1.2</f>
        <v>14.17</v>
      </c>
      <c r="R1231" s="1141">
        <f>Q1231*L1231</f>
        <v>864.8</v>
      </c>
    </row>
    <row r="1232" spans="2:18" s="332" customFormat="1" ht="1.5" customHeight="1" x14ac:dyDescent="0.2">
      <c r="B1232" s="1064"/>
      <c r="C1232" s="141"/>
      <c r="D1232" s="141"/>
      <c r="E1232" s="842"/>
      <c r="F1232" s="842"/>
      <c r="G1232" s="842"/>
      <c r="H1232" s="842"/>
      <c r="I1232" s="842"/>
      <c r="J1232" s="886"/>
      <c r="K1232" s="1217"/>
      <c r="L1232" s="193"/>
      <c r="M1232" s="51"/>
      <c r="N1232" s="1109"/>
      <c r="O1232" s="51"/>
      <c r="P1232" s="51"/>
      <c r="Q1232" s="1109"/>
      <c r="R1232" s="1162"/>
    </row>
    <row r="1233" spans="2:20" s="332" customFormat="1" ht="30" hidden="1" customHeight="1" x14ac:dyDescent="0.2">
      <c r="B1233" s="1064"/>
      <c r="C1233" s="141"/>
      <c r="D1233" s="141"/>
      <c r="E1233" s="338" t="s">
        <v>28638</v>
      </c>
      <c r="F1233" s="338"/>
      <c r="G1233" s="338"/>
      <c r="H1233" s="338"/>
      <c r="I1233" s="338"/>
      <c r="J1233" s="338">
        <v>61.03</v>
      </c>
      <c r="K1233" s="1221" t="s">
        <v>28267</v>
      </c>
      <c r="L1233" s="94"/>
      <c r="M1233" s="51"/>
      <c r="N1233" s="1109"/>
      <c r="O1233" s="51"/>
      <c r="P1233" s="51"/>
      <c r="Q1233" s="1109"/>
      <c r="R1233" s="1162"/>
    </row>
    <row r="1234" spans="2:20" s="332" customFormat="1" ht="6.95" customHeight="1" x14ac:dyDescent="0.2">
      <c r="B1234" s="1027"/>
      <c r="C1234" s="39"/>
      <c r="D1234" s="39"/>
      <c r="E1234" s="907"/>
      <c r="F1234" s="907"/>
      <c r="G1234" s="907"/>
      <c r="H1234" s="907"/>
      <c r="I1234" s="907"/>
      <c r="J1234" s="907"/>
      <c r="K1234" s="1179"/>
      <c r="L1234" s="47"/>
      <c r="M1234" s="308"/>
      <c r="N1234" s="829"/>
      <c r="O1234" s="308"/>
      <c r="P1234" s="308"/>
      <c r="Q1234" s="829"/>
      <c r="R1234" s="1139"/>
    </row>
    <row r="1235" spans="2:20" s="332" customFormat="1" ht="20.100000000000001" customHeight="1" thickBot="1" x14ac:dyDescent="0.25">
      <c r="B1235" s="1773" t="s">
        <v>8</v>
      </c>
      <c r="C1235" s="1774"/>
      <c r="D1235" s="1774"/>
      <c r="E1235" s="1774"/>
      <c r="F1235" s="1774"/>
      <c r="G1235" s="1774"/>
      <c r="H1235" s="1774"/>
      <c r="I1235" s="1774"/>
      <c r="J1235" s="1774"/>
      <c r="K1235" s="1774"/>
      <c r="L1235" s="1774"/>
      <c r="M1235" s="1065"/>
      <c r="N1235" s="1110"/>
      <c r="O1235" s="1775"/>
      <c r="P1235" s="1775"/>
      <c r="Q1235" s="1135"/>
      <c r="R1235" s="1257">
        <f>SUM(R1231:R1231)</f>
        <v>864.8</v>
      </c>
    </row>
    <row r="1236" spans="2:20" s="332" customFormat="1" ht="5.0999999999999996" customHeight="1" x14ac:dyDescent="0.2">
      <c r="B1236" s="333"/>
      <c r="C1236" s="356"/>
      <c r="D1236" s="333"/>
      <c r="E1236" s="886"/>
      <c r="F1236" s="886"/>
      <c r="G1236" s="886"/>
      <c r="H1236" s="886"/>
      <c r="I1236" s="886"/>
      <c r="J1236" s="886"/>
      <c r="K1236" s="1175"/>
      <c r="L1236" s="896"/>
      <c r="N1236" s="1080"/>
      <c r="O1236" s="896"/>
      <c r="P1236" s="896"/>
      <c r="Q1236" s="1080"/>
      <c r="R1236" s="1080"/>
    </row>
    <row r="1237" spans="2:20" s="332" customFormat="1" ht="5.0999999999999996" customHeight="1" x14ac:dyDescent="0.2">
      <c r="B1237" s="333"/>
      <c r="C1237" s="356"/>
      <c r="D1237" s="333"/>
      <c r="E1237" s="886"/>
      <c r="F1237" s="886"/>
      <c r="G1237" s="886"/>
      <c r="H1237" s="886"/>
      <c r="I1237" s="886"/>
      <c r="J1237" s="886"/>
      <c r="K1237" s="1175"/>
      <c r="L1237" s="896"/>
      <c r="N1237" s="1080"/>
      <c r="O1237" s="896"/>
      <c r="P1237" s="896"/>
      <c r="Q1237" s="1080"/>
      <c r="R1237" s="1080"/>
    </row>
    <row r="1238" spans="2:20" s="1252" customFormat="1" ht="20.100000000000001" customHeight="1" x14ac:dyDescent="0.2">
      <c r="B1238" s="1794" t="s">
        <v>8131</v>
      </c>
      <c r="C1238" s="1795"/>
      <c r="D1238" s="1795"/>
      <c r="E1238" s="1255"/>
      <c r="F1238" s="1255"/>
      <c r="G1238" s="1255"/>
      <c r="H1238" s="1255"/>
      <c r="I1238" s="1255"/>
      <c r="J1238" s="1255"/>
      <c r="K1238" s="1255"/>
      <c r="L1238" s="1253"/>
      <c r="M1238" s="1254"/>
      <c r="N1238" s="1255"/>
      <c r="O1238" s="1776"/>
      <c r="P1238" s="1776"/>
      <c r="Q1238" s="1772">
        <f>R1235+Q1228+Q1222+Q1027+Q809+Q748+R726+Q702+R689+R675+R617+Q572+Q536+Q423+Q264+Q148+Q64</f>
        <v>149982.60999999999</v>
      </c>
      <c r="R1238" s="1772"/>
      <c r="T1238" s="1256"/>
    </row>
    <row r="1239" spans="2:20" s="933" customFormat="1" ht="6.75" customHeight="1" x14ac:dyDescent="0.2">
      <c r="B1239" s="333"/>
      <c r="C1239" s="356"/>
      <c r="D1239" s="333"/>
      <c r="E1239" s="886"/>
      <c r="F1239" s="886"/>
      <c r="G1239" s="886"/>
      <c r="H1239" s="886"/>
      <c r="I1239" s="886"/>
      <c r="J1239" s="886"/>
      <c r="K1239" s="1175"/>
      <c r="L1239" s="896"/>
      <c r="M1239" s="332"/>
      <c r="N1239" s="1080"/>
      <c r="O1239" s="896"/>
      <c r="P1239" s="896"/>
      <c r="Q1239" s="1080"/>
      <c r="R1239" s="1080"/>
    </row>
    <row r="1240" spans="2:20" s="933" customFormat="1" ht="24" customHeight="1" x14ac:dyDescent="0.2">
      <c r="B1240" s="333"/>
      <c r="C1240" s="356"/>
      <c r="D1240" s="333"/>
      <c r="E1240" s="886"/>
      <c r="F1240" s="888"/>
      <c r="G1240" s="888"/>
      <c r="H1240" s="1681" t="s">
        <v>29127</v>
      </c>
      <c r="I1240" s="1681"/>
      <c r="J1240" s="1681"/>
      <c r="K1240" s="1681"/>
      <c r="L1240" s="1681"/>
      <c r="M1240" s="332"/>
      <c r="N1240" s="1080"/>
      <c r="O1240" s="896"/>
      <c r="P1240" s="896"/>
      <c r="Q1240" s="1080"/>
      <c r="R1240" s="1080"/>
    </row>
    <row r="1241" spans="2:20" s="933" customFormat="1" ht="18" customHeight="1" x14ac:dyDescent="0.2">
      <c r="B1241" s="333"/>
      <c r="C1241" s="356"/>
      <c r="D1241" s="333"/>
      <c r="E1241" s="886"/>
      <c r="F1241" s="886"/>
      <c r="G1241" s="886"/>
      <c r="H1241" s="886"/>
      <c r="I1241" s="886"/>
      <c r="J1241" s="886"/>
      <c r="K1241" s="1175"/>
      <c r="L1241" s="896"/>
      <c r="M1241" s="332"/>
      <c r="N1241" s="1080"/>
      <c r="O1241" s="896"/>
      <c r="P1241" s="896"/>
      <c r="Q1241" s="1080"/>
      <c r="R1241" s="1172"/>
    </row>
    <row r="1242" spans="2:20" s="933" customFormat="1" x14ac:dyDescent="0.2">
      <c r="B1242" s="333"/>
      <c r="C1242" s="356"/>
      <c r="D1242" s="333"/>
      <c r="E1242" s="886"/>
      <c r="F1242" s="886"/>
      <c r="G1242" s="886"/>
      <c r="H1242" s="886"/>
      <c r="I1242" s="886"/>
      <c r="J1242" s="886"/>
      <c r="K1242" s="1175"/>
      <c r="L1242" s="896"/>
      <c r="M1242" s="332"/>
      <c r="N1242" s="1080"/>
      <c r="O1242" s="896"/>
      <c r="P1242" s="896"/>
      <c r="Q1242" s="1080"/>
      <c r="R1242" s="1080"/>
    </row>
    <row r="1243" spans="2:20" s="999" customFormat="1" ht="15" x14ac:dyDescent="0.2">
      <c r="B1243" s="357"/>
      <c r="C1243" s="358"/>
      <c r="D1243" s="357"/>
      <c r="E1243" s="1797" t="s">
        <v>28700</v>
      </c>
      <c r="F1243" s="1797"/>
      <c r="G1243" s="890"/>
      <c r="H1243" s="890"/>
      <c r="I1243" s="890"/>
      <c r="J1243" s="890"/>
      <c r="K1243" s="1218"/>
      <c r="L1243" s="358" t="s">
        <v>28703</v>
      </c>
      <c r="M1243" s="359"/>
      <c r="N1243" s="1111"/>
      <c r="O1243" s="1125"/>
      <c r="P1243" s="1125"/>
      <c r="Q1243" s="1111"/>
      <c r="R1243" s="1111"/>
    </row>
    <row r="1244" spans="2:20" s="933" customFormat="1" ht="15.75" customHeight="1" x14ac:dyDescent="0.2">
      <c r="B1244" s="333"/>
      <c r="C1244" s="356"/>
      <c r="D1244" s="333"/>
      <c r="E1244" s="1174" t="s">
        <v>28701</v>
      </c>
      <c r="F1244" s="886"/>
      <c r="G1244" s="886"/>
      <c r="H1244" s="886"/>
      <c r="I1244" s="886"/>
      <c r="J1244" s="886"/>
      <c r="K1244" s="1175"/>
      <c r="L1244" s="896" t="s">
        <v>28704</v>
      </c>
      <c r="M1244" s="332"/>
      <c r="N1244" s="1080"/>
      <c r="O1244" s="896"/>
      <c r="P1244" s="896"/>
      <c r="Q1244" s="1080"/>
      <c r="R1244" s="1080"/>
    </row>
    <row r="1245" spans="2:20" s="933" customFormat="1" x14ac:dyDescent="0.2">
      <c r="B1245" s="333"/>
      <c r="C1245" s="356"/>
      <c r="D1245" s="333"/>
      <c r="E1245" s="886" t="s">
        <v>29114</v>
      </c>
      <c r="F1245" s="886"/>
      <c r="G1245" s="886"/>
      <c r="H1245" s="886"/>
      <c r="I1245" s="886"/>
      <c r="J1245" s="886"/>
      <c r="K1245" s="1175"/>
      <c r="L1245" s="896"/>
      <c r="M1245" s="332"/>
      <c r="N1245" s="1080"/>
      <c r="O1245" s="896"/>
      <c r="P1245" s="896"/>
      <c r="Q1245" s="1080"/>
      <c r="R1245" s="1080"/>
    </row>
    <row r="1246" spans="2:20" s="933" customFormat="1" x14ac:dyDescent="0.2">
      <c r="B1246" s="333"/>
      <c r="C1246" s="356"/>
      <c r="D1246" s="333"/>
      <c r="E1246" s="886"/>
      <c r="F1246" s="886"/>
      <c r="G1246" s="886"/>
      <c r="H1246" s="886"/>
      <c r="I1246" s="886"/>
      <c r="J1246" s="886"/>
      <c r="K1246" s="1175"/>
      <c r="L1246" s="896"/>
      <c r="M1246" s="332"/>
      <c r="N1246" s="1080"/>
      <c r="O1246" s="896"/>
      <c r="P1246" s="896"/>
      <c r="Q1246" s="1080"/>
      <c r="R1246" s="1172"/>
    </row>
    <row r="1247" spans="2:20" s="933" customFormat="1" x14ac:dyDescent="0.2">
      <c r="B1247" s="333"/>
      <c r="C1247" s="356"/>
      <c r="D1247" s="333"/>
      <c r="E1247" s="886"/>
      <c r="F1247" s="886"/>
      <c r="G1247" s="886"/>
      <c r="H1247" s="886"/>
      <c r="I1247" s="886"/>
      <c r="J1247" s="886"/>
      <c r="K1247" s="1175"/>
      <c r="L1247" s="896"/>
      <c r="M1247" s="332"/>
      <c r="N1247" s="1080"/>
      <c r="O1247" s="896"/>
      <c r="P1247" s="896"/>
      <c r="Q1247" s="1080"/>
      <c r="R1247" s="1080"/>
    </row>
    <row r="1250" spans="17:18" x14ac:dyDescent="0.2">
      <c r="Q1250" s="1796">
        <f>Q1238/L1231</f>
        <v>2457.52</v>
      </c>
      <c r="R1250" s="1796"/>
    </row>
    <row r="1251" spans="17:18" x14ac:dyDescent="0.2">
      <c r="Q1251" s="1796"/>
      <c r="R1251" s="1796"/>
    </row>
    <row r="1252" spans="17:18" x14ac:dyDescent="0.2">
      <c r="R1252" s="1173" t="s">
        <v>28599</v>
      </c>
    </row>
  </sheetData>
  <mergeCells count="351">
    <mergeCell ref="Q64:R64"/>
    <mergeCell ref="Q572:R572"/>
    <mergeCell ref="O5:R5"/>
    <mergeCell ref="B1238:D1238"/>
    <mergeCell ref="Q536:R536"/>
    <mergeCell ref="Q148:R148"/>
    <mergeCell ref="Q1250:R1251"/>
    <mergeCell ref="E1243:F1243"/>
    <mergeCell ref="Q1027:R1027"/>
    <mergeCell ref="Q1222:R1222"/>
    <mergeCell ref="Q1228:R1228"/>
    <mergeCell ref="Q809:R809"/>
    <mergeCell ref="Q748:R748"/>
    <mergeCell ref="Q702:R702"/>
    <mergeCell ref="Q423:R423"/>
    <mergeCell ref="Q264:R264"/>
    <mergeCell ref="E56:J56"/>
    <mergeCell ref="E51:J51"/>
    <mergeCell ref="E116:J116"/>
    <mergeCell ref="E152:J152"/>
    <mergeCell ref="O501:P501"/>
    <mergeCell ref="O512:P512"/>
    <mergeCell ref="E779:J779"/>
    <mergeCell ref="E770:J770"/>
    <mergeCell ref="E751:J751"/>
    <mergeCell ref="O538:P538"/>
    <mergeCell ref="O563:P563"/>
    <mergeCell ref="O728:P728"/>
    <mergeCell ref="O637:P637"/>
    <mergeCell ref="O541:P541"/>
    <mergeCell ref="O423:P423"/>
    <mergeCell ref="O536:P536"/>
    <mergeCell ref="O525:P525"/>
    <mergeCell ref="D728:K728"/>
    <mergeCell ref="E637:J637"/>
    <mergeCell ref="E539:J539"/>
    <mergeCell ref="O539:P539"/>
    <mergeCell ref="E540:J540"/>
    <mergeCell ref="O540:P540"/>
    <mergeCell ref="O685:P685"/>
    <mergeCell ref="O686:P686"/>
    <mergeCell ref="O693:P693"/>
    <mergeCell ref="E693:J693"/>
    <mergeCell ref="B689:G689"/>
    <mergeCell ref="O689:P689"/>
    <mergeCell ref="O691:P691"/>
    <mergeCell ref="O692:P692"/>
    <mergeCell ref="O514:P514"/>
    <mergeCell ref="O503:P503"/>
    <mergeCell ref="G322:H322"/>
    <mergeCell ref="E484:J484"/>
    <mergeCell ref="E501:J501"/>
    <mergeCell ref="D538:K538"/>
    <mergeCell ref="B536:L536"/>
    <mergeCell ref="E525:J525"/>
    <mergeCell ref="L303:O303"/>
    <mergeCell ref="O418:P418"/>
    <mergeCell ref="E512:J512"/>
    <mergeCell ref="E309:F309"/>
    <mergeCell ref="E308:J308"/>
    <mergeCell ref="E320:J320"/>
    <mergeCell ref="E336:J336"/>
    <mergeCell ref="E410:J410"/>
    <mergeCell ref="E831:J831"/>
    <mergeCell ref="D750:K750"/>
    <mergeCell ref="O750:P750"/>
    <mergeCell ref="O831:P831"/>
    <mergeCell ref="B572:L572"/>
    <mergeCell ref="O572:P572"/>
    <mergeCell ref="O756:P756"/>
    <mergeCell ref="O701:P701"/>
    <mergeCell ref="O694:P694"/>
    <mergeCell ref="E813:J813"/>
    <mergeCell ref="E822:J822"/>
    <mergeCell ref="E682:J682"/>
    <mergeCell ref="E681:J681"/>
    <mergeCell ref="E680:J680"/>
    <mergeCell ref="E679:J679"/>
    <mergeCell ref="E644:J644"/>
    <mergeCell ref="O644:P644"/>
    <mergeCell ref="E639:J639"/>
    <mergeCell ref="O639:P639"/>
    <mergeCell ref="O681:P681"/>
    <mergeCell ref="O682:P682"/>
    <mergeCell ref="O683:P683"/>
    <mergeCell ref="O684:P684"/>
    <mergeCell ref="E761:J761"/>
    <mergeCell ref="Q1238:R1238"/>
    <mergeCell ref="B1235:L1235"/>
    <mergeCell ref="O1235:P1235"/>
    <mergeCell ref="O1238:P1238"/>
    <mergeCell ref="E736:J736"/>
    <mergeCell ref="O736:P736"/>
    <mergeCell ref="O1231:P1231"/>
    <mergeCell ref="D1230:K1230"/>
    <mergeCell ref="O1230:P1230"/>
    <mergeCell ref="B1027:L1027"/>
    <mergeCell ref="O1027:P1027"/>
    <mergeCell ref="O785:P785"/>
    <mergeCell ref="O784:P784"/>
    <mergeCell ref="D1030:K1030"/>
    <mergeCell ref="O1030:P1030"/>
    <mergeCell ref="E984:J984"/>
    <mergeCell ref="O802:P802"/>
    <mergeCell ref="E1003:J1003"/>
    <mergeCell ref="O984:P984"/>
    <mergeCell ref="O761:P761"/>
    <mergeCell ref="E1173:J1173"/>
    <mergeCell ref="O1173:P1173"/>
    <mergeCell ref="E988:J988"/>
    <mergeCell ref="O988:P988"/>
    <mergeCell ref="E26:J26"/>
    <mergeCell ref="E83:J83"/>
    <mergeCell ref="E92:J92"/>
    <mergeCell ref="E331:J331"/>
    <mergeCell ref="E11:J11"/>
    <mergeCell ref="O11:P11"/>
    <mergeCell ref="E18:J18"/>
    <mergeCell ref="O484:P484"/>
    <mergeCell ref="O427:P427"/>
    <mergeCell ref="O74:P74"/>
    <mergeCell ref="D426:K426"/>
    <mergeCell ref="O426:P426"/>
    <mergeCell ref="B423:L423"/>
    <mergeCell ref="O26:P26"/>
    <mergeCell ref="E242:J242"/>
    <mergeCell ref="O336:P336"/>
    <mergeCell ref="E418:J418"/>
    <mergeCell ref="O161:P161"/>
    <mergeCell ref="D266:K266"/>
    <mergeCell ref="E204:J204"/>
    <mergeCell ref="E211:J211"/>
    <mergeCell ref="E216:J216"/>
    <mergeCell ref="E267:J267"/>
    <mergeCell ref="O42:P42"/>
    <mergeCell ref="O116:P116"/>
    <mergeCell ref="O51:P51"/>
    <mergeCell ref="O67:P67"/>
    <mergeCell ref="O92:P92"/>
    <mergeCell ref="O46:P46"/>
    <mergeCell ref="E35:J35"/>
    <mergeCell ref="O35:P35"/>
    <mergeCell ref="B64:L64"/>
    <mergeCell ref="O64:P64"/>
    <mergeCell ref="D66:K66"/>
    <mergeCell ref="B1:R1"/>
    <mergeCell ref="O3:R3"/>
    <mergeCell ref="O4:R4"/>
    <mergeCell ref="O2:Q2"/>
    <mergeCell ref="B617:L617"/>
    <mergeCell ref="O617:P617"/>
    <mergeCell ref="O204:P204"/>
    <mergeCell ref="O242:P242"/>
    <mergeCell ref="O216:P216"/>
    <mergeCell ref="O9:P9"/>
    <mergeCell ref="O10:P10"/>
    <mergeCell ref="D10:K10"/>
    <mergeCell ref="D8:K8"/>
    <mergeCell ref="O18:P18"/>
    <mergeCell ref="E74:J74"/>
    <mergeCell ref="O308:P308"/>
    <mergeCell ref="B264:L264"/>
    <mergeCell ref="O264:P264"/>
    <mergeCell ref="O266:P266"/>
    <mergeCell ref="B148:L148"/>
    <mergeCell ref="O148:P148"/>
    <mergeCell ref="E427:J427"/>
    <mergeCell ref="E455:J455"/>
    <mergeCell ref="E161:J161"/>
    <mergeCell ref="D2:K2"/>
    <mergeCell ref="D3:K3"/>
    <mergeCell ref="D4:K4"/>
    <mergeCell ref="D5:K5"/>
    <mergeCell ref="D6:K6"/>
    <mergeCell ref="E44:F44"/>
    <mergeCell ref="E246:J246"/>
    <mergeCell ref="O246:P246"/>
    <mergeCell ref="O331:P331"/>
    <mergeCell ref="O267:P267"/>
    <mergeCell ref="O56:P56"/>
    <mergeCell ref="O66:P66"/>
    <mergeCell ref="O83:P83"/>
    <mergeCell ref="O320:P320"/>
    <mergeCell ref="O181:P181"/>
    <mergeCell ref="O211:P211"/>
    <mergeCell ref="E48:F48"/>
    <mergeCell ref="O152:P152"/>
    <mergeCell ref="D150:K150"/>
    <mergeCell ref="O150:P150"/>
    <mergeCell ref="E42:J42"/>
    <mergeCell ref="E46:J46"/>
    <mergeCell ref="E67:J67"/>
    <mergeCell ref="O8:P8"/>
    <mergeCell ref="O638:P638"/>
    <mergeCell ref="O677:P677"/>
    <mergeCell ref="O679:P679"/>
    <mergeCell ref="O680:P680"/>
    <mergeCell ref="D677:K677"/>
    <mergeCell ref="D619:K619"/>
    <mergeCell ref="O455:P455"/>
    <mergeCell ref="O688:P688"/>
    <mergeCell ref="E692:J692"/>
    <mergeCell ref="E620:J620"/>
    <mergeCell ref="E638:J638"/>
    <mergeCell ref="B675:L675"/>
    <mergeCell ref="O627:P627"/>
    <mergeCell ref="E541:J541"/>
    <mergeCell ref="E576:J576"/>
    <mergeCell ref="E627:J627"/>
    <mergeCell ref="O575:P575"/>
    <mergeCell ref="D575:K575"/>
    <mergeCell ref="O576:P576"/>
    <mergeCell ref="O620:P620"/>
    <mergeCell ref="O619:P619"/>
    <mergeCell ref="E563:J563"/>
    <mergeCell ref="E493:J493"/>
    <mergeCell ref="O491:P491"/>
    <mergeCell ref="E678:J678"/>
    <mergeCell ref="O678:P678"/>
    <mergeCell ref="E694:J694"/>
    <mergeCell ref="E695:J695"/>
    <mergeCell ref="E686:J686"/>
    <mergeCell ref="E661:J661"/>
    <mergeCell ref="O661:P661"/>
    <mergeCell ref="O696:P696"/>
    <mergeCell ref="O697:P697"/>
    <mergeCell ref="O687:P687"/>
    <mergeCell ref="O675:P675"/>
    <mergeCell ref="E683:J683"/>
    <mergeCell ref="E684:J684"/>
    <mergeCell ref="E685:J685"/>
    <mergeCell ref="O702:P702"/>
    <mergeCell ref="E687:J687"/>
    <mergeCell ref="E688:J688"/>
    <mergeCell ref="O751:P751"/>
    <mergeCell ref="E698:J698"/>
    <mergeCell ref="E697:J697"/>
    <mergeCell ref="E696:J696"/>
    <mergeCell ref="O1183:P1183"/>
    <mergeCell ref="O809:P809"/>
    <mergeCell ref="O695:P695"/>
    <mergeCell ref="E1002:J1002"/>
    <mergeCell ref="O1002:P1002"/>
    <mergeCell ref="O843:P843"/>
    <mergeCell ref="O813:P813"/>
    <mergeCell ref="O779:P779"/>
    <mergeCell ref="D812:K812"/>
    <mergeCell ref="E994:J994"/>
    <mergeCell ref="O994:P994"/>
    <mergeCell ref="E756:J756"/>
    <mergeCell ref="E839:J839"/>
    <mergeCell ref="E699:J699"/>
    <mergeCell ref="O700:P700"/>
    <mergeCell ref="O699:P699"/>
    <mergeCell ref="O698:P698"/>
    <mergeCell ref="E701:J701"/>
    <mergeCell ref="D691:K691"/>
    <mergeCell ref="E743:J743"/>
    <mergeCell ref="O1226:P1226"/>
    <mergeCell ref="O1227:P1227"/>
    <mergeCell ref="D704:K704"/>
    <mergeCell ref="O723:P723"/>
    <mergeCell ref="O730:P730"/>
    <mergeCell ref="O731:P731"/>
    <mergeCell ref="O732:P732"/>
    <mergeCell ref="O733:P733"/>
    <mergeCell ref="O734:P734"/>
    <mergeCell ref="O735:P735"/>
    <mergeCell ref="O737:P737"/>
    <mergeCell ref="O738:P738"/>
    <mergeCell ref="O739:P739"/>
    <mergeCell ref="O740:P740"/>
    <mergeCell ref="O741:P741"/>
    <mergeCell ref="O742:P742"/>
    <mergeCell ref="O743:P743"/>
    <mergeCell ref="O1224:P1224"/>
    <mergeCell ref="E705:J705"/>
    <mergeCell ref="E706:J706"/>
    <mergeCell ref="B702:G702"/>
    <mergeCell ref="B1228:G1228"/>
    <mergeCell ref="J1228:K1228"/>
    <mergeCell ref="E1226:J1226"/>
    <mergeCell ref="E1227:J1227"/>
    <mergeCell ref="O724:P724"/>
    <mergeCell ref="O725:P725"/>
    <mergeCell ref="B726:G726"/>
    <mergeCell ref="J726:K726"/>
    <mergeCell ref="E724:J724"/>
    <mergeCell ref="E725:J725"/>
    <mergeCell ref="O913:P913"/>
    <mergeCell ref="O975:P975"/>
    <mergeCell ref="O812:P812"/>
    <mergeCell ref="O844:P844"/>
    <mergeCell ref="O822:P822"/>
    <mergeCell ref="E1031:J1031"/>
    <mergeCell ref="O1031:P1031"/>
    <mergeCell ref="O1003:P1003"/>
    <mergeCell ref="D1224:K1224"/>
    <mergeCell ref="E744:J744"/>
    <mergeCell ref="E745:J745"/>
    <mergeCell ref="E746:J746"/>
    <mergeCell ref="O876:P876"/>
    <mergeCell ref="B748:G748"/>
    <mergeCell ref="E784:J784"/>
    <mergeCell ref="B809:L809"/>
    <mergeCell ref="O410:P410"/>
    <mergeCell ref="O770:P770"/>
    <mergeCell ref="O745:P745"/>
    <mergeCell ref="O746:P746"/>
    <mergeCell ref="E730:J730"/>
    <mergeCell ref="E731:J731"/>
    <mergeCell ref="E732:J732"/>
    <mergeCell ref="E733:J733"/>
    <mergeCell ref="E734:J734"/>
    <mergeCell ref="E735:J735"/>
    <mergeCell ref="E737:J737"/>
    <mergeCell ref="E738:J738"/>
    <mergeCell ref="E739:J739"/>
    <mergeCell ref="E740:J740"/>
    <mergeCell ref="E741:J741"/>
    <mergeCell ref="E742:J742"/>
    <mergeCell ref="E717:J717"/>
    <mergeCell ref="E723:J723"/>
    <mergeCell ref="O705:P705"/>
    <mergeCell ref="O706:P706"/>
    <mergeCell ref="O717:P717"/>
    <mergeCell ref="E700:J700"/>
    <mergeCell ref="O704:P704"/>
    <mergeCell ref="F1033:G1033"/>
    <mergeCell ref="F1105:G1105"/>
    <mergeCell ref="E1018:J1018"/>
    <mergeCell ref="O1018:P1018"/>
    <mergeCell ref="H1240:L1240"/>
    <mergeCell ref="E322:F322"/>
    <mergeCell ref="E535:J535"/>
    <mergeCell ref="O535:P535"/>
    <mergeCell ref="O493:P493"/>
    <mergeCell ref="E802:J802"/>
    <mergeCell ref="E1103:J1103"/>
    <mergeCell ref="O1103:P1103"/>
    <mergeCell ref="E1210:J1210"/>
    <mergeCell ref="O1210:P1210"/>
    <mergeCell ref="E1182:J1182"/>
    <mergeCell ref="O1182:P1182"/>
    <mergeCell ref="E1225:J1225"/>
    <mergeCell ref="O1225:P1225"/>
    <mergeCell ref="E1183:J1183"/>
    <mergeCell ref="O744:P744"/>
    <mergeCell ref="B1222:L1222"/>
    <mergeCell ref="O1222:P1222"/>
    <mergeCell ref="O839:P839"/>
  </mergeCells>
  <conditionalFormatting sqref="K733 K742 K744 K746">
    <cfRule type="expression" dxfId="21" priority="20" stopIfTrue="1">
      <formula>O733&lt;6</formula>
    </cfRule>
  </conditionalFormatting>
  <conditionalFormatting sqref="M744">
    <cfRule type="expression" dxfId="20" priority="17" stopIfTrue="1">
      <formula>Q744&lt;6</formula>
    </cfRule>
  </conditionalFormatting>
  <conditionalFormatting sqref="N744 L746">
    <cfRule type="expression" dxfId="19" priority="16" stopIfTrue="1">
      <formula>O744&lt;6</formula>
    </cfRule>
  </conditionalFormatting>
  <conditionalFormatting sqref="M746">
    <cfRule type="expression" dxfId="18" priority="13" stopIfTrue="1">
      <formula>Q746&lt;6</formula>
    </cfRule>
  </conditionalFormatting>
  <conditionalFormatting sqref="N746">
    <cfRule type="expression" dxfId="17" priority="12" stopIfTrue="1">
      <formula>Q746&lt;6</formula>
    </cfRule>
  </conditionalFormatting>
  <conditionalFormatting sqref="M733">
    <cfRule type="expression" dxfId="16" priority="8" stopIfTrue="1">
      <formula>Q733&lt;6</formula>
    </cfRule>
  </conditionalFormatting>
  <conditionalFormatting sqref="N733">
    <cfRule type="expression" dxfId="15" priority="7" stopIfTrue="1">
      <formula>Q733&lt;6</formula>
    </cfRule>
  </conditionalFormatting>
  <conditionalFormatting sqref="M742">
    <cfRule type="expression" dxfId="14" priority="6" stopIfTrue="1">
      <formula>Q742&lt;6</formula>
    </cfRule>
  </conditionalFormatting>
  <conditionalFormatting sqref="N742">
    <cfRule type="expression" dxfId="13" priority="5" stopIfTrue="1">
      <formula>Q742&lt;6</formula>
    </cfRule>
  </conditionalFormatting>
  <conditionalFormatting sqref="C733 C742">
    <cfRule type="expression" dxfId="12" priority="22" stopIfTrue="1">
      <formula>N733&lt;6</formula>
    </cfRule>
  </conditionalFormatting>
  <conditionalFormatting sqref="E733 E742 E744 E746">
    <cfRule type="expression" dxfId="11" priority="24" stopIfTrue="1">
      <formula>O733&lt;6</formula>
    </cfRule>
  </conditionalFormatting>
  <pageMargins left="0.11811023622047245" right="0.11811023622047245" top="1.3779527559055118" bottom="1.3779527559055118" header="0.31496062992125984" footer="0.31496062992125984"/>
  <pageSetup paperSize="9" scale="72" orientation="portrait" r:id="rId1"/>
  <drawing r:id="rId2"/>
  <legacyDrawing r:id="rId3"/>
  <oleObjects>
    <mc:AlternateContent xmlns:mc="http://schemas.openxmlformats.org/markup-compatibility/2006">
      <mc:Choice Requires="x14">
        <oleObject progId="StaticMetafile" shapeId="3073" r:id="rId4">
          <objectPr defaultSize="0" autoPict="0" r:id="rId5">
            <anchor moveWithCells="1">
              <from>
                <xdr:col>1</xdr:col>
                <xdr:colOff>0</xdr:colOff>
                <xdr:row>1</xdr:row>
                <xdr:rowOff>28575</xdr:rowOff>
              </from>
              <to>
                <xdr:col>3</xdr:col>
                <xdr:colOff>47625</xdr:colOff>
                <xdr:row>6</xdr:row>
                <xdr:rowOff>0</xdr:rowOff>
              </to>
            </anchor>
          </objectPr>
        </oleObject>
      </mc:Choice>
      <mc:Fallback>
        <oleObject progId="StaticMetafile"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U1177"/>
  <sheetViews>
    <sheetView topLeftCell="A582" zoomScale="70" zoomScaleNormal="70" workbookViewId="0">
      <selection activeCell="D586" sqref="D585:D586"/>
    </sheetView>
  </sheetViews>
  <sheetFormatPr defaultRowHeight="15" x14ac:dyDescent="0.2"/>
  <cols>
    <col min="1" max="1" width="0.7109375" style="1324" customWidth="1"/>
    <col min="2" max="2" width="11.140625" style="1326" customWidth="1"/>
    <col min="3" max="3" width="8.85546875" style="1483" customWidth="1"/>
    <col min="4" max="4" width="27.7109375" style="1484" customWidth="1"/>
    <col min="5" max="5" width="13.42578125" style="1484" customWidth="1"/>
    <col min="6" max="6" width="7.7109375" style="1484" customWidth="1"/>
    <col min="7" max="7" width="11.28515625" style="1484" customWidth="1"/>
    <col min="8" max="8" width="9.140625" style="1484" customWidth="1"/>
    <col min="9" max="9" width="10.85546875" style="1484" customWidth="1"/>
    <col min="10" max="10" width="6.140625" style="1483" customWidth="1"/>
    <col min="11" max="11" width="7.85546875" style="610" customWidth="1"/>
    <col min="12" max="12" width="11.5703125" style="1326" customWidth="1"/>
    <col min="13" max="13" width="10" style="1485" customWidth="1"/>
    <col min="14" max="15" width="5.42578125" style="610" customWidth="1"/>
    <col min="16" max="16" width="10.42578125" style="1485" customWidth="1"/>
    <col min="17" max="17" width="5.7109375" style="1485" customWidth="1"/>
    <col min="18" max="18" width="2" style="1324" customWidth="1"/>
    <col min="19" max="19" width="8.7109375" style="1325" customWidth="1"/>
    <col min="20" max="20" width="9.140625" style="1324" customWidth="1"/>
    <col min="21" max="16384" width="9.140625" style="1324"/>
  </cols>
  <sheetData>
    <row r="1" spans="2:20" s="1303" customFormat="1" ht="27" customHeight="1" x14ac:dyDescent="0.2">
      <c r="B1" s="1597"/>
      <c r="C1" s="1598"/>
      <c r="D1" s="1598"/>
      <c r="E1" s="1602" t="s">
        <v>28787</v>
      </c>
      <c r="F1" s="1598"/>
      <c r="G1" s="1598"/>
      <c r="H1" s="1598"/>
      <c r="I1" s="1598"/>
      <c r="J1" s="1598"/>
      <c r="K1" s="1598"/>
      <c r="L1" s="1598"/>
      <c r="M1" s="1598"/>
      <c r="N1" s="1598"/>
      <c r="O1" s="1598"/>
      <c r="P1" s="1598"/>
      <c r="Q1" s="1599"/>
      <c r="R1" s="1600"/>
      <c r="S1" s="1601"/>
    </row>
    <row r="2" spans="2:20" s="1304" customFormat="1" ht="18" customHeight="1" x14ac:dyDescent="0.2">
      <c r="B2" s="1493"/>
      <c r="C2" s="1740" t="s">
        <v>28957</v>
      </c>
      <c r="D2" s="1740"/>
      <c r="E2" s="1740"/>
      <c r="F2" s="1740"/>
      <c r="G2" s="1740"/>
      <c r="H2" s="1740"/>
      <c r="I2" s="1740"/>
      <c r="J2" s="1740"/>
      <c r="K2" s="1305"/>
      <c r="L2" s="1306"/>
      <c r="M2" s="1307"/>
      <c r="N2" s="1740"/>
      <c r="O2" s="1740"/>
      <c r="P2" s="1740"/>
      <c r="Q2" s="1136"/>
      <c r="R2" s="1308"/>
      <c r="S2" s="1309"/>
    </row>
    <row r="3" spans="2:20" s="1304" customFormat="1" ht="18" customHeight="1" x14ac:dyDescent="0.2">
      <c r="B3" s="1494"/>
      <c r="C3" s="1741" t="s">
        <v>28708</v>
      </c>
      <c r="D3" s="1741"/>
      <c r="E3" s="1741"/>
      <c r="F3" s="1741"/>
      <c r="G3" s="1741"/>
      <c r="H3" s="1741"/>
      <c r="I3" s="1741"/>
      <c r="J3" s="1741"/>
      <c r="K3" s="1310"/>
      <c r="L3" s="1311"/>
      <c r="M3" s="1312"/>
      <c r="N3" s="1741"/>
      <c r="O3" s="1741"/>
      <c r="P3" s="1741"/>
      <c r="Q3" s="1799"/>
      <c r="R3" s="1308"/>
      <c r="S3" s="1309"/>
      <c r="T3" s="1313"/>
    </row>
    <row r="4" spans="2:20" s="1304" customFormat="1" ht="18" customHeight="1" x14ac:dyDescent="0.2">
      <c r="B4" s="1494"/>
      <c r="C4" s="1741" t="s">
        <v>28679</v>
      </c>
      <c r="D4" s="1741"/>
      <c r="E4" s="1741"/>
      <c r="F4" s="1741"/>
      <c r="G4" s="1741"/>
      <c r="H4" s="1741"/>
      <c r="I4" s="1741"/>
      <c r="J4" s="1741"/>
      <c r="K4" s="1310"/>
      <c r="L4" s="1311"/>
      <c r="M4" s="1312"/>
      <c r="N4" s="1741"/>
      <c r="O4" s="1741"/>
      <c r="P4" s="1741"/>
      <c r="Q4" s="1799"/>
      <c r="R4" s="1308"/>
      <c r="S4" s="1309"/>
      <c r="T4" s="1313"/>
    </row>
    <row r="5" spans="2:20" s="1304" customFormat="1" ht="18" customHeight="1" x14ac:dyDescent="0.2">
      <c r="B5" s="1494"/>
      <c r="C5" s="1741" t="s">
        <v>28680</v>
      </c>
      <c r="D5" s="1741"/>
      <c r="E5" s="1741"/>
      <c r="F5" s="1741"/>
      <c r="G5" s="1741"/>
      <c r="H5" s="1741"/>
      <c r="I5" s="1741"/>
      <c r="J5" s="1741"/>
      <c r="K5" s="1310"/>
      <c r="L5" s="1311"/>
      <c r="M5" s="1312"/>
      <c r="N5" s="1741"/>
      <c r="O5" s="1741"/>
      <c r="P5" s="1741"/>
      <c r="Q5" s="1799"/>
      <c r="R5" s="1308"/>
      <c r="S5" s="1309"/>
      <c r="T5" s="1313"/>
    </row>
    <row r="6" spans="2:20" s="1309" customFormat="1" ht="7.5" customHeight="1" thickBot="1" x14ac:dyDescent="0.25">
      <c r="B6" s="1494"/>
      <c r="C6" s="352"/>
      <c r="D6" s="869"/>
      <c r="E6" s="869"/>
      <c r="F6" s="869"/>
      <c r="G6" s="869"/>
      <c r="H6" s="869"/>
      <c r="I6" s="869"/>
      <c r="J6" s="1314"/>
      <c r="K6" s="612"/>
      <c r="L6" s="1314"/>
      <c r="M6" s="1315"/>
      <c r="N6" s="1115"/>
      <c r="O6" s="1115"/>
      <c r="P6" s="1126"/>
      <c r="Q6" s="1495"/>
      <c r="R6" s="1316"/>
      <c r="T6" s="1317"/>
    </row>
    <row r="7" spans="2:20" s="1318" customFormat="1" ht="30" customHeight="1" thickBot="1" x14ac:dyDescent="0.25">
      <c r="B7" s="1496" t="s">
        <v>1</v>
      </c>
      <c r="C7" s="1811" t="s">
        <v>2</v>
      </c>
      <c r="D7" s="1811"/>
      <c r="E7" s="1811"/>
      <c r="F7" s="1811"/>
      <c r="G7" s="1811"/>
      <c r="H7" s="1811"/>
      <c r="I7" s="1811" t="s">
        <v>3</v>
      </c>
      <c r="J7" s="1811" t="s">
        <v>4</v>
      </c>
      <c r="K7" s="1319"/>
      <c r="L7" s="1320"/>
      <c r="M7" s="1321"/>
      <c r="N7" s="1812"/>
      <c r="O7" s="1812"/>
      <c r="P7" s="1321"/>
      <c r="Q7" s="1497"/>
      <c r="R7" s="1322"/>
      <c r="S7" s="1323"/>
    </row>
    <row r="8" spans="2:20" s="1325" customFormat="1" ht="14.25" customHeight="1" thickBot="1" x14ac:dyDescent="0.25">
      <c r="B8" s="1498"/>
      <c r="C8" s="1489"/>
      <c r="D8" s="1490"/>
      <c r="E8" s="1490"/>
      <c r="F8" s="1490"/>
      <c r="G8" s="1490"/>
      <c r="H8" s="1490"/>
      <c r="I8" s="1490"/>
      <c r="J8" s="1489"/>
      <c r="K8" s="1491"/>
      <c r="L8" s="1488"/>
      <c r="M8" s="1490"/>
      <c r="N8" s="1860"/>
      <c r="O8" s="1860"/>
      <c r="P8" s="1490"/>
      <c r="Q8" s="1499"/>
      <c r="R8" s="1492"/>
    </row>
    <row r="9" spans="2:20" s="1242" customFormat="1" ht="30" customHeight="1" x14ac:dyDescent="0.2">
      <c r="B9" s="1500"/>
      <c r="C9" s="1801" t="s">
        <v>6</v>
      </c>
      <c r="D9" s="1801"/>
      <c r="E9" s="1801"/>
      <c r="F9" s="1801"/>
      <c r="G9" s="1801"/>
      <c r="H9" s="1801"/>
      <c r="I9" s="1801" t="s">
        <v>6</v>
      </c>
      <c r="J9" s="1801"/>
      <c r="K9" s="1243"/>
      <c r="L9" s="1244"/>
      <c r="M9" s="1245"/>
      <c r="N9" s="1802"/>
      <c r="O9" s="1802"/>
      <c r="P9" s="1245"/>
      <c r="Q9" s="1501"/>
      <c r="R9" s="1246"/>
      <c r="S9" s="1247"/>
    </row>
    <row r="10" spans="2:20" s="1326" customFormat="1" ht="30" customHeight="1" x14ac:dyDescent="0.2">
      <c r="B10" s="1502" t="s">
        <v>481</v>
      </c>
      <c r="C10" s="1327" t="s">
        <v>26</v>
      </c>
      <c r="D10" s="1803" t="str">
        <f>VLOOKUP(B10,desonerado_186!A:F,2,1)</f>
        <v>Placa de identificação para obra</v>
      </c>
      <c r="E10" s="1804"/>
      <c r="F10" s="1804"/>
      <c r="G10" s="1804"/>
      <c r="H10" s="1804"/>
      <c r="I10" s="1805"/>
      <c r="J10" s="1327" t="str">
        <f>VLOOKUP(B10,desonerado_186!A:F,3,1)</f>
        <v>M2</v>
      </c>
      <c r="K10" s="1328">
        <f>G15</f>
        <v>2</v>
      </c>
      <c r="L10" s="1329"/>
      <c r="M10" s="1330"/>
      <c r="N10" s="1806"/>
      <c r="O10" s="1806"/>
      <c r="P10" s="1330"/>
      <c r="Q10" s="1503"/>
      <c r="R10" s="1331"/>
      <c r="S10" s="1332"/>
    </row>
    <row r="11" spans="2:20" s="1326" customFormat="1" x14ac:dyDescent="0.2">
      <c r="B11" s="1504"/>
      <c r="C11" s="1013"/>
      <c r="D11" s="1289"/>
      <c r="E11" s="1289"/>
      <c r="F11" s="1289"/>
      <c r="G11" s="1289"/>
      <c r="H11" s="1289"/>
      <c r="I11" s="1289"/>
      <c r="J11" s="1263"/>
      <c r="K11" s="1265"/>
      <c r="L11" s="1265"/>
      <c r="M11" s="1333"/>
      <c r="N11" s="1265"/>
      <c r="O11" s="1265"/>
      <c r="P11" s="1333"/>
      <c r="Q11" s="1505"/>
      <c r="R11" s="1331"/>
      <c r="S11" s="1332"/>
    </row>
    <row r="12" spans="2:20" s="1326" customFormat="1" x14ac:dyDescent="0.2">
      <c r="B12" s="1506"/>
      <c r="C12" s="1012"/>
      <c r="D12" s="1023" t="s">
        <v>28275</v>
      </c>
      <c r="E12" s="1023"/>
      <c r="F12" s="1023"/>
      <c r="G12" s="1273">
        <v>2</v>
      </c>
      <c r="H12" s="1023" t="s">
        <v>28268</v>
      </c>
      <c r="I12" s="1023"/>
      <c r="J12" s="1113"/>
      <c r="K12" s="1021"/>
      <c r="L12" s="1021"/>
      <c r="M12" s="1274"/>
      <c r="N12" s="1021"/>
      <c r="O12" s="1021"/>
      <c r="P12" s="1274"/>
      <c r="Q12" s="1507"/>
      <c r="R12" s="1331"/>
      <c r="S12" s="1332"/>
    </row>
    <row r="13" spans="2:20" s="1326" customFormat="1" x14ac:dyDescent="0.2">
      <c r="B13" s="1506"/>
      <c r="C13" s="1012"/>
      <c r="D13" s="1023" t="s">
        <v>28271</v>
      </c>
      <c r="E13" s="1023"/>
      <c r="F13" s="1023"/>
      <c r="G13" s="1273">
        <v>1</v>
      </c>
      <c r="H13" s="1023" t="s">
        <v>28268</v>
      </c>
      <c r="I13" s="1023"/>
      <c r="J13" s="1113"/>
      <c r="K13" s="1021"/>
      <c r="L13" s="1021"/>
      <c r="M13" s="1274"/>
      <c r="N13" s="1021"/>
      <c r="O13" s="1021"/>
      <c r="P13" s="1274"/>
      <c r="Q13" s="1507"/>
      <c r="R13" s="1331"/>
      <c r="S13" s="1332"/>
    </row>
    <row r="14" spans="2:20" s="1326" customFormat="1" x14ac:dyDescent="0.2">
      <c r="B14" s="1506"/>
      <c r="C14" s="1012"/>
      <c r="D14" s="1023"/>
      <c r="E14" s="1023"/>
      <c r="F14" s="1023"/>
      <c r="G14" s="1273"/>
      <c r="H14" s="1023"/>
      <c r="I14" s="1023"/>
      <c r="J14" s="1113"/>
      <c r="K14" s="1021"/>
      <c r="L14" s="1021"/>
      <c r="M14" s="1274"/>
      <c r="N14" s="1021"/>
      <c r="O14" s="1021"/>
      <c r="P14" s="1274"/>
      <c r="Q14" s="1507"/>
      <c r="R14" s="1331"/>
      <c r="S14" s="1332"/>
    </row>
    <row r="15" spans="2:20" s="1326" customFormat="1" x14ac:dyDescent="0.2">
      <c r="B15" s="1506"/>
      <c r="C15" s="1012"/>
      <c r="D15" s="1023" t="s">
        <v>28322</v>
      </c>
      <c r="E15" s="1023"/>
      <c r="F15" s="1023"/>
      <c r="G15" s="1273">
        <f>G12*G13</f>
        <v>2</v>
      </c>
      <c r="H15" s="1023" t="s">
        <v>28267</v>
      </c>
      <c r="I15" s="1023"/>
      <c r="J15" s="1113"/>
      <c r="K15" s="1021"/>
      <c r="L15" s="1021"/>
      <c r="M15" s="1274"/>
      <c r="N15" s="1021"/>
      <c r="O15" s="1021"/>
      <c r="P15" s="1274"/>
      <c r="Q15" s="1507"/>
      <c r="R15" s="1331"/>
      <c r="S15" s="1332"/>
    </row>
    <row r="16" spans="2:20" s="1326" customFormat="1" x14ac:dyDescent="0.2">
      <c r="B16" s="1506"/>
      <c r="C16" s="1113"/>
      <c r="D16" s="1126"/>
      <c r="E16" s="1126"/>
      <c r="F16" s="1126"/>
      <c r="G16" s="1126"/>
      <c r="H16" s="1126"/>
      <c r="I16" s="1126"/>
      <c r="J16" s="1113"/>
      <c r="K16" s="1021"/>
      <c r="L16" s="1021"/>
      <c r="M16" s="1274"/>
      <c r="N16" s="1021"/>
      <c r="O16" s="1021"/>
      <c r="P16" s="1274"/>
      <c r="Q16" s="1507"/>
      <c r="R16" s="1331"/>
      <c r="S16" s="1332"/>
    </row>
    <row r="17" spans="2:19" s="1326" customFormat="1" x14ac:dyDescent="0.2">
      <c r="B17" s="1508"/>
      <c r="C17" s="1284"/>
      <c r="D17" s="1334"/>
      <c r="E17" s="1334"/>
      <c r="F17" s="1334"/>
      <c r="G17" s="1334"/>
      <c r="H17" s="1334"/>
      <c r="I17" s="1334"/>
      <c r="J17" s="1284"/>
      <c r="K17" s="1285"/>
      <c r="L17" s="1285"/>
      <c r="M17" s="1335"/>
      <c r="N17" s="1285"/>
      <c r="O17" s="1285"/>
      <c r="P17" s="1335"/>
      <c r="Q17" s="1509"/>
      <c r="R17" s="1331"/>
      <c r="S17" s="1332"/>
    </row>
    <row r="18" spans="2:19" s="1326" customFormat="1" ht="30" customHeight="1" x14ac:dyDescent="0.2">
      <c r="B18" s="1510" t="s">
        <v>1093</v>
      </c>
      <c r="C18" s="1336" t="s">
        <v>26</v>
      </c>
      <c r="D18" s="1807" t="str">
        <f>VLOOKUP(B18,desonerado_186!A:F,2,1)</f>
        <v>Escavação e carga mecanizada em solo de 1ª categoria, em campo aberto</v>
      </c>
      <c r="E18" s="1808"/>
      <c r="F18" s="1808"/>
      <c r="G18" s="1808"/>
      <c r="H18" s="1808"/>
      <c r="I18" s="1809"/>
      <c r="J18" s="1336" t="str">
        <f>VLOOKUP(B18,desonerado_186!A:F,3,1)</f>
        <v>M3</v>
      </c>
      <c r="K18" s="1337">
        <f>I21</f>
        <v>80</v>
      </c>
      <c r="L18" s="1338"/>
      <c r="M18" s="1339"/>
      <c r="N18" s="1810"/>
      <c r="O18" s="1810"/>
      <c r="P18" s="1339"/>
      <c r="Q18" s="1511"/>
      <c r="R18" s="1331"/>
      <c r="S18" s="1332"/>
    </row>
    <row r="19" spans="2:19" s="1326" customFormat="1" x14ac:dyDescent="0.2">
      <c r="B19" s="1506"/>
      <c r="C19" s="1113"/>
      <c r="D19" s="1126"/>
      <c r="E19" s="1126"/>
      <c r="F19" s="1126"/>
      <c r="G19" s="1126"/>
      <c r="H19" s="1126"/>
      <c r="I19" s="1126"/>
      <c r="J19" s="1113"/>
      <c r="K19" s="1021"/>
      <c r="L19" s="1021"/>
      <c r="M19" s="1274"/>
      <c r="N19" s="1021"/>
      <c r="O19" s="1021"/>
      <c r="P19" s="1274"/>
      <c r="Q19" s="1507"/>
      <c r="R19" s="1331"/>
      <c r="S19" s="1332"/>
    </row>
    <row r="20" spans="2:19" s="1326" customFormat="1" ht="30" x14ac:dyDescent="0.2">
      <c r="B20" s="1506"/>
      <c r="C20" s="1012"/>
      <c r="D20" s="1023"/>
      <c r="E20" s="1117" t="s">
        <v>28364</v>
      </c>
      <c r="F20" s="1023" t="s">
        <v>28362</v>
      </c>
      <c r="G20" s="1117" t="s">
        <v>28791</v>
      </c>
      <c r="H20" s="1023"/>
      <c r="I20" s="1117" t="s">
        <v>28281</v>
      </c>
      <c r="J20" s="1012"/>
      <c r="K20" s="1005"/>
      <c r="L20" s="1021"/>
      <c r="M20" s="1274"/>
      <c r="N20" s="1021"/>
      <c r="O20" s="1021"/>
      <c r="P20" s="1274"/>
      <c r="Q20" s="1507"/>
      <c r="R20" s="1331"/>
      <c r="S20" s="1332"/>
    </row>
    <row r="21" spans="2:19" s="1326" customFormat="1" x14ac:dyDescent="0.2">
      <c r="B21" s="1506"/>
      <c r="C21" s="1012"/>
      <c r="D21" s="1023" t="s">
        <v>28790</v>
      </c>
      <c r="E21" s="1089">
        <v>10</v>
      </c>
      <c r="F21" s="1089">
        <v>20</v>
      </c>
      <c r="G21" s="1089">
        <v>0.4</v>
      </c>
      <c r="H21" s="1089"/>
      <c r="I21" s="1089">
        <f>E21*F21*G21</f>
        <v>80</v>
      </c>
      <c r="J21" s="815" t="s">
        <v>28273</v>
      </c>
      <c r="K21" s="1005"/>
      <c r="L21" s="1021"/>
      <c r="M21" s="1274"/>
      <c r="N21" s="1021"/>
      <c r="O21" s="1021"/>
      <c r="P21" s="1274"/>
      <c r="Q21" s="1507"/>
      <c r="R21" s="1331"/>
      <c r="S21" s="1332"/>
    </row>
    <row r="22" spans="2:19" s="1326" customFormat="1" x14ac:dyDescent="0.2">
      <c r="B22" s="1506"/>
      <c r="C22" s="1012"/>
      <c r="D22" s="1023"/>
      <c r="E22" s="1023"/>
      <c r="F22" s="1023"/>
      <c r="G22" s="1023"/>
      <c r="H22" s="1023"/>
      <c r="I22" s="1023"/>
      <c r="J22" s="1012"/>
      <c r="K22" s="1005"/>
      <c r="L22" s="1021"/>
      <c r="M22" s="1274"/>
      <c r="N22" s="1021"/>
      <c r="O22" s="1021"/>
      <c r="P22" s="1274"/>
      <c r="Q22" s="1507"/>
      <c r="R22" s="1331"/>
      <c r="S22" s="1332"/>
    </row>
    <row r="23" spans="2:19" s="1326" customFormat="1" ht="30" customHeight="1" x14ac:dyDescent="0.2">
      <c r="B23" s="1510" t="s">
        <v>1121</v>
      </c>
      <c r="C23" s="1336" t="s">
        <v>26</v>
      </c>
      <c r="D23" s="1814" t="s">
        <v>1122</v>
      </c>
      <c r="E23" s="1815"/>
      <c r="F23" s="1815"/>
      <c r="G23" s="1815"/>
      <c r="H23" s="1815"/>
      <c r="I23" s="1816"/>
      <c r="J23" s="1336" t="str">
        <f>VLOOKUP(B23,desonerado_186!A:F,3,1)</f>
        <v>M3</v>
      </c>
      <c r="K23" s="1337">
        <f>I26</f>
        <v>40</v>
      </c>
      <c r="L23" s="1338"/>
      <c r="M23" s="1339"/>
      <c r="N23" s="1810"/>
      <c r="O23" s="1810"/>
      <c r="P23" s="1339"/>
      <c r="Q23" s="1511"/>
      <c r="R23" s="1331"/>
      <c r="S23" s="1332"/>
    </row>
    <row r="24" spans="2:19" s="1326" customFormat="1" x14ac:dyDescent="0.2">
      <c r="B24" s="1506"/>
      <c r="C24" s="1012"/>
      <c r="D24" s="1004"/>
      <c r="E24" s="1004"/>
      <c r="F24" s="1004"/>
      <c r="G24" s="1004"/>
      <c r="H24" s="1004"/>
      <c r="I24" s="1004"/>
      <c r="J24" s="1012"/>
      <c r="K24" s="1005"/>
      <c r="L24" s="1021"/>
      <c r="M24" s="1274"/>
      <c r="N24" s="1021"/>
      <c r="O24" s="1021"/>
      <c r="P24" s="1274"/>
      <c r="Q24" s="1507"/>
      <c r="R24" s="1331"/>
      <c r="S24" s="1332"/>
    </row>
    <row r="25" spans="2:19" s="1326" customFormat="1" ht="30" x14ac:dyDescent="0.2">
      <c r="B25" s="1506"/>
      <c r="C25" s="1012"/>
      <c r="D25" s="1004"/>
      <c r="E25" s="1004" t="s">
        <v>28364</v>
      </c>
      <c r="F25" s="1004" t="s">
        <v>28362</v>
      </c>
      <c r="G25" s="1004" t="s">
        <v>28791</v>
      </c>
      <c r="H25" s="1004"/>
      <c r="I25" s="1004" t="s">
        <v>28281</v>
      </c>
      <c r="J25" s="1012"/>
      <c r="K25" s="1005"/>
      <c r="L25" s="1021"/>
      <c r="M25" s="1274"/>
      <c r="N25" s="1021"/>
      <c r="O25" s="1021"/>
      <c r="P25" s="1274"/>
      <c r="Q25" s="1507"/>
      <c r="R25" s="1331"/>
      <c r="S25" s="1332"/>
    </row>
    <row r="26" spans="2:19" s="1326" customFormat="1" x14ac:dyDescent="0.2">
      <c r="B26" s="1506"/>
      <c r="C26" s="1012"/>
      <c r="D26" s="1004" t="s">
        <v>28790</v>
      </c>
      <c r="E26" s="1007">
        <v>10</v>
      </c>
      <c r="F26" s="1007">
        <v>20</v>
      </c>
      <c r="G26" s="1007">
        <v>0.2</v>
      </c>
      <c r="H26" s="1007"/>
      <c r="I26" s="1007">
        <f>E26*F26*G26</f>
        <v>40</v>
      </c>
      <c r="J26" s="815" t="s">
        <v>28273</v>
      </c>
      <c r="K26" s="1005"/>
      <c r="L26" s="1021"/>
      <c r="M26" s="1274"/>
      <c r="N26" s="1021"/>
      <c r="O26" s="1021"/>
      <c r="P26" s="1274"/>
      <c r="Q26" s="1507"/>
      <c r="R26" s="1331"/>
      <c r="S26" s="1332"/>
    </row>
    <row r="27" spans="2:19" s="1326" customFormat="1" x14ac:dyDescent="0.2">
      <c r="B27" s="1506"/>
      <c r="C27" s="1113"/>
      <c r="D27" s="354"/>
      <c r="E27" s="354"/>
      <c r="F27" s="354"/>
      <c r="G27" s="354"/>
      <c r="H27" s="354"/>
      <c r="I27" s="354"/>
      <c r="J27" s="1113"/>
      <c r="K27" s="1021"/>
      <c r="L27" s="1021"/>
      <c r="M27" s="1274"/>
      <c r="N27" s="1021"/>
      <c r="O27" s="1021"/>
      <c r="P27" s="1274"/>
      <c r="Q27" s="1507"/>
      <c r="R27" s="1331"/>
      <c r="S27" s="1332"/>
    </row>
    <row r="28" spans="2:19" s="1326" customFormat="1" ht="30" customHeight="1" x14ac:dyDescent="0.2">
      <c r="B28" s="1510" t="s">
        <v>1133</v>
      </c>
      <c r="C28" s="1336" t="s">
        <v>26</v>
      </c>
      <c r="D28" s="1814" t="str">
        <f>VLOOKUP(B28,desonerado_186!A:F,2,1)</f>
        <v>Compactação de aterro mecanizado mínimo de 95% PN, sem fornecimento de solo em campo aberto</v>
      </c>
      <c r="E28" s="1815"/>
      <c r="F28" s="1815"/>
      <c r="G28" s="1815"/>
      <c r="H28" s="1815"/>
      <c r="I28" s="1816"/>
      <c r="J28" s="1336" t="str">
        <f>VLOOKUP(B28,desonerado_186!A:F,3,1)</f>
        <v>M3</v>
      </c>
      <c r="K28" s="1337">
        <f>I32</f>
        <v>75</v>
      </c>
      <c r="L28" s="1338"/>
      <c r="M28" s="1339"/>
      <c r="N28" s="1810"/>
      <c r="O28" s="1810"/>
      <c r="P28" s="1339"/>
      <c r="Q28" s="1511"/>
      <c r="R28" s="1331"/>
      <c r="S28" s="1332"/>
    </row>
    <row r="29" spans="2:19" s="1326" customFormat="1" x14ac:dyDescent="0.2">
      <c r="B29" s="1506"/>
      <c r="C29" s="1113"/>
      <c r="D29" s="354"/>
      <c r="E29" s="354"/>
      <c r="F29" s="354"/>
      <c r="G29" s="354"/>
      <c r="H29" s="354"/>
      <c r="I29" s="354"/>
      <c r="J29" s="1113"/>
      <c r="K29" s="1021"/>
      <c r="L29" s="1021"/>
      <c r="M29" s="1274"/>
      <c r="N29" s="1021"/>
      <c r="O29" s="1021"/>
      <c r="P29" s="1274"/>
      <c r="Q29" s="1507"/>
      <c r="R29" s="1331"/>
      <c r="S29" s="1332"/>
    </row>
    <row r="30" spans="2:19" s="1326" customFormat="1" x14ac:dyDescent="0.2">
      <c r="B30" s="1506"/>
      <c r="C30" s="1012"/>
      <c r="D30" s="1004"/>
      <c r="E30" s="1007" t="s">
        <v>28792</v>
      </c>
      <c r="F30" s="1007" t="s">
        <v>28364</v>
      </c>
      <c r="G30" s="1007"/>
      <c r="H30" s="1007"/>
      <c r="I30" s="1007" t="s">
        <v>28281</v>
      </c>
      <c r="J30" s="815"/>
      <c r="K30" s="1005"/>
      <c r="L30" s="1004"/>
      <c r="M30" s="1274"/>
      <c r="N30" s="1021"/>
      <c r="O30" s="1021"/>
      <c r="P30" s="1274"/>
      <c r="Q30" s="1507"/>
      <c r="R30" s="1331"/>
      <c r="S30" s="1332"/>
    </row>
    <row r="31" spans="2:19" s="1326" customFormat="1" x14ac:dyDescent="0.2">
      <c r="B31" s="1506"/>
      <c r="C31" s="1012"/>
      <c r="D31" s="1004"/>
      <c r="E31" s="1007" t="s">
        <v>28793</v>
      </c>
      <c r="F31" s="1007"/>
      <c r="G31" s="1007"/>
      <c r="H31" s="1007"/>
      <c r="I31" s="1007"/>
      <c r="J31" s="815"/>
      <c r="K31" s="1005"/>
      <c r="L31" s="1004"/>
      <c r="M31" s="1274"/>
      <c r="N31" s="1021"/>
      <c r="O31" s="1021"/>
      <c r="P31" s="1274"/>
      <c r="Q31" s="1507"/>
      <c r="R31" s="1331"/>
      <c r="S31" s="1332"/>
    </row>
    <row r="32" spans="2:19" s="1326" customFormat="1" x14ac:dyDescent="0.2">
      <c r="B32" s="1506"/>
      <c r="C32" s="1012"/>
      <c r="D32" s="1004" t="s">
        <v>28790</v>
      </c>
      <c r="E32" s="1007">
        <v>7.5</v>
      </c>
      <c r="F32" s="1007">
        <v>10</v>
      </c>
      <c r="G32" s="1007"/>
      <c r="H32" s="1007"/>
      <c r="I32" s="1007">
        <f>E32*F32</f>
        <v>75</v>
      </c>
      <c r="J32" s="815" t="s">
        <v>28273</v>
      </c>
      <c r="K32" s="1005"/>
      <c r="L32" s="1004"/>
      <c r="M32" s="1274"/>
      <c r="N32" s="1021"/>
      <c r="O32" s="1021"/>
      <c r="P32" s="1274"/>
      <c r="Q32" s="1507"/>
      <c r="R32" s="1331"/>
      <c r="S32" s="1332"/>
    </row>
    <row r="33" spans="2:19" s="1326" customFormat="1" x14ac:dyDescent="0.2">
      <c r="B33" s="1506"/>
      <c r="C33" s="1012"/>
      <c r="D33" s="1004"/>
      <c r="E33" s="1007"/>
      <c r="F33" s="1007"/>
      <c r="G33" s="1007"/>
      <c r="H33" s="1007"/>
      <c r="I33" s="1007"/>
      <c r="J33" s="815"/>
      <c r="K33" s="1005"/>
      <c r="L33" s="1004"/>
      <c r="M33" s="1274"/>
      <c r="N33" s="1021"/>
      <c r="O33" s="1021"/>
      <c r="P33" s="1274"/>
      <c r="Q33" s="1507"/>
      <c r="R33" s="1331"/>
      <c r="S33" s="1332"/>
    </row>
    <row r="34" spans="2:19" s="1332" customFormat="1" ht="30" customHeight="1" x14ac:dyDescent="0.2">
      <c r="B34" s="1510" t="s">
        <v>425</v>
      </c>
      <c r="C34" s="1336" t="s">
        <v>26</v>
      </c>
      <c r="D34" s="1814" t="str">
        <f>VLOOKUP(B34,desonerado_186!A:F,2,1)</f>
        <v>Locação de container tipo escritório com 1 vaso sanitário, 1 lavatório e 1 ponto para chuveiro - área mínima de 13,80 m²</v>
      </c>
      <c r="E34" s="1815"/>
      <c r="F34" s="1815"/>
      <c r="G34" s="1815"/>
      <c r="H34" s="1815"/>
      <c r="I34" s="1816"/>
      <c r="J34" s="1336" t="str">
        <f>VLOOKUP(B34,desonerado_186!A:F,3,1)</f>
        <v>UNMES</v>
      </c>
      <c r="K34" s="1337">
        <v>2</v>
      </c>
      <c r="L34" s="1338"/>
      <c r="M34" s="1339"/>
      <c r="N34" s="1810"/>
      <c r="O34" s="1810"/>
      <c r="P34" s="1339"/>
      <c r="Q34" s="1511"/>
      <c r="R34" s="1010"/>
    </row>
    <row r="35" spans="2:19" s="1332" customFormat="1" x14ac:dyDescent="0.2">
      <c r="B35" s="1504"/>
      <c r="C35" s="1263"/>
      <c r="D35" s="1270"/>
      <c r="E35" s="1270"/>
      <c r="F35" s="1270"/>
      <c r="G35" s="1270"/>
      <c r="H35" s="1270"/>
      <c r="I35" s="1270"/>
      <c r="J35" s="1263"/>
      <c r="K35" s="1265"/>
      <c r="L35" s="1265"/>
      <c r="M35" s="1333"/>
      <c r="N35" s="1265"/>
      <c r="O35" s="1265"/>
      <c r="P35" s="1333"/>
      <c r="Q35" s="1505"/>
      <c r="R35" s="1010"/>
    </row>
    <row r="36" spans="2:19" s="1332" customFormat="1" x14ac:dyDescent="0.2">
      <c r="B36" s="1506"/>
      <c r="C36" s="1113"/>
      <c r="D36" s="1813" t="s">
        <v>28795</v>
      </c>
      <c r="E36" s="1813"/>
      <c r="F36" s="1004"/>
      <c r="G36" s="1282"/>
      <c r="H36" s="1004"/>
      <c r="I36" s="1282">
        <v>3</v>
      </c>
      <c r="J36" s="1682" t="s">
        <v>28794</v>
      </c>
      <c r="K36" s="1682"/>
      <c r="L36" s="1021"/>
      <c r="M36" s="1274"/>
      <c r="N36" s="1021"/>
      <c r="O36" s="1021"/>
      <c r="P36" s="1274"/>
      <c r="Q36" s="1507"/>
      <c r="R36" s="1010"/>
    </row>
    <row r="37" spans="2:19" s="1332" customFormat="1" x14ac:dyDescent="0.2">
      <c r="B37" s="1508"/>
      <c r="C37" s="1284"/>
      <c r="D37" s="1283"/>
      <c r="E37" s="1283"/>
      <c r="F37" s="1283"/>
      <c r="G37" s="1283"/>
      <c r="H37" s="1283"/>
      <c r="I37" s="1283"/>
      <c r="J37" s="1284"/>
      <c r="K37" s="1285"/>
      <c r="L37" s="1285"/>
      <c r="M37" s="1335"/>
      <c r="N37" s="1285"/>
      <c r="O37" s="1285"/>
      <c r="P37" s="1335"/>
      <c r="Q37" s="1509"/>
      <c r="R37" s="1010"/>
    </row>
    <row r="38" spans="2:19" s="1332" customFormat="1" ht="30" customHeight="1" x14ac:dyDescent="0.2">
      <c r="B38" s="1510" t="s">
        <v>416</v>
      </c>
      <c r="C38" s="1336" t="s">
        <v>26</v>
      </c>
      <c r="D38" s="1814" t="str">
        <f>VLOOKUP(B38,desonerado_186!A:F,2,1)</f>
        <v>Banheiro químico modelo Standard, com manutenção conforme exigências da CETESB</v>
      </c>
      <c r="E38" s="1815"/>
      <c r="F38" s="1815"/>
      <c r="G38" s="1815"/>
      <c r="H38" s="1815"/>
      <c r="I38" s="1816"/>
      <c r="J38" s="1336" t="str">
        <f>VLOOKUP(B38,desonerado_186!A:F,3,1)</f>
        <v>UNMES</v>
      </c>
      <c r="K38" s="1337">
        <v>2</v>
      </c>
      <c r="L38" s="1338"/>
      <c r="M38" s="1339"/>
      <c r="N38" s="1810"/>
      <c r="O38" s="1810"/>
      <c r="P38" s="1339"/>
      <c r="Q38" s="1511"/>
      <c r="R38" s="1010"/>
    </row>
    <row r="39" spans="2:19" s="1332" customFormat="1" x14ac:dyDescent="0.2">
      <c r="B39" s="1504"/>
      <c r="C39" s="1263"/>
      <c r="D39" s="1270"/>
      <c r="E39" s="1270"/>
      <c r="F39" s="1270"/>
      <c r="G39" s="1270"/>
      <c r="H39" s="1270"/>
      <c r="I39" s="1270"/>
      <c r="J39" s="1263"/>
      <c r="K39" s="1265"/>
      <c r="L39" s="1265"/>
      <c r="M39" s="1333"/>
      <c r="N39" s="1265"/>
      <c r="O39" s="1265"/>
      <c r="P39" s="1333"/>
      <c r="Q39" s="1505"/>
      <c r="R39" s="1010"/>
    </row>
    <row r="40" spans="2:19" s="1332" customFormat="1" x14ac:dyDescent="0.2">
      <c r="B40" s="1506"/>
      <c r="C40" s="1113"/>
      <c r="D40" s="1813" t="s">
        <v>28795</v>
      </c>
      <c r="E40" s="1813"/>
      <c r="F40" s="1004"/>
      <c r="G40" s="1282"/>
      <c r="H40" s="1004"/>
      <c r="I40" s="1282">
        <v>2</v>
      </c>
      <c r="J40" s="1682" t="s">
        <v>28794</v>
      </c>
      <c r="K40" s="1682"/>
      <c r="L40" s="1021"/>
      <c r="M40" s="1274"/>
      <c r="N40" s="1021"/>
      <c r="O40" s="1021"/>
      <c r="P40" s="1274"/>
      <c r="Q40" s="1507"/>
      <c r="R40" s="1010"/>
    </row>
    <row r="41" spans="2:19" s="1332" customFormat="1" x14ac:dyDescent="0.2">
      <c r="B41" s="1506"/>
      <c r="C41" s="1113"/>
      <c r="D41" s="354"/>
      <c r="E41" s="354"/>
      <c r="F41" s="354"/>
      <c r="G41" s="354"/>
      <c r="H41" s="354"/>
      <c r="I41" s="354"/>
      <c r="J41" s="1113"/>
      <c r="K41" s="1021"/>
      <c r="L41" s="1021"/>
      <c r="M41" s="1274"/>
      <c r="N41" s="1021"/>
      <c r="O41" s="1021"/>
      <c r="P41" s="1274"/>
      <c r="Q41" s="1507"/>
      <c r="R41" s="1010"/>
    </row>
    <row r="42" spans="2:19" s="1332" customFormat="1" ht="30" customHeight="1" x14ac:dyDescent="0.2">
      <c r="B42" s="1512" t="s">
        <v>500</v>
      </c>
      <c r="C42" s="1336" t="s">
        <v>26</v>
      </c>
      <c r="D42" s="1814" t="str">
        <f>VLOOKUP(B42,desonerado_186!A:F,2,1)</f>
        <v>Locação de obra de edificação</v>
      </c>
      <c r="E42" s="1815"/>
      <c r="F42" s="1815"/>
      <c r="G42" s="1815"/>
      <c r="H42" s="1815"/>
      <c r="I42" s="1816"/>
      <c r="J42" s="1336" t="str">
        <f>VLOOKUP(B42,desonerado_186!A:F,3,1)</f>
        <v>M2</v>
      </c>
      <c r="K42" s="1337">
        <f>I44</f>
        <v>61.03</v>
      </c>
      <c r="L42" s="1338"/>
      <c r="M42" s="1339"/>
      <c r="N42" s="1810"/>
      <c r="O42" s="1810"/>
      <c r="P42" s="1339"/>
      <c r="Q42" s="1511"/>
      <c r="R42" s="956"/>
      <c r="S42" s="948"/>
    </row>
    <row r="43" spans="2:19" s="1332" customFormat="1" ht="15.75" x14ac:dyDescent="0.2">
      <c r="B43" s="1513"/>
      <c r="C43" s="1013"/>
      <c r="D43" s="1014"/>
      <c r="E43" s="1014"/>
      <c r="F43" s="1014"/>
      <c r="G43" s="1014"/>
      <c r="H43" s="1014"/>
      <c r="I43" s="1014"/>
      <c r="J43" s="1013"/>
      <c r="K43" s="1015"/>
      <c r="L43" s="1265"/>
      <c r="M43" s="1333"/>
      <c r="N43" s="1265"/>
      <c r="O43" s="1265"/>
      <c r="P43" s="1333"/>
      <c r="Q43" s="1505"/>
      <c r="R43" s="956"/>
      <c r="S43" s="948"/>
    </row>
    <row r="44" spans="2:19" s="1332" customFormat="1" ht="15.75" x14ac:dyDescent="0.2">
      <c r="B44" s="1514"/>
      <c r="C44" s="1012"/>
      <c r="D44" s="1004" t="s">
        <v>28638</v>
      </c>
      <c r="E44" s="1004"/>
      <c r="F44" s="1004"/>
      <c r="G44" s="1004"/>
      <c r="H44" s="1004"/>
      <c r="I44" s="1004">
        <v>61.03</v>
      </c>
      <c r="J44" s="966" t="s">
        <v>28267</v>
      </c>
      <c r="K44" s="1279"/>
      <c r="L44" s="1286"/>
      <c r="M44" s="1340"/>
      <c r="N44" s="1022"/>
      <c r="O44" s="1022"/>
      <c r="P44" s="1340"/>
      <c r="Q44" s="1515"/>
      <c r="R44" s="956"/>
      <c r="S44" s="948"/>
    </row>
    <row r="45" spans="2:19" s="1332" customFormat="1" ht="15.75" x14ac:dyDescent="0.2">
      <c r="B45" s="1514"/>
      <c r="C45" s="1012"/>
      <c r="D45" s="1004"/>
      <c r="E45" s="1004"/>
      <c r="F45" s="1004"/>
      <c r="G45" s="1004"/>
      <c r="H45" s="1004"/>
      <c r="I45" s="1004"/>
      <c r="J45" s="966"/>
      <c r="K45" s="1279"/>
      <c r="L45" s="1286"/>
      <c r="M45" s="1340"/>
      <c r="N45" s="1022"/>
      <c r="O45" s="1022"/>
      <c r="P45" s="1340"/>
      <c r="Q45" s="1515"/>
      <c r="R45" s="956"/>
      <c r="S45" s="948"/>
    </row>
    <row r="46" spans="2:19" s="1332" customFormat="1" ht="15.75" x14ac:dyDescent="0.2">
      <c r="B46" s="1514"/>
      <c r="C46" s="1276"/>
      <c r="D46" s="1009"/>
      <c r="E46" s="1009"/>
      <c r="F46" s="1009"/>
      <c r="G46" s="1009"/>
      <c r="H46" s="1009"/>
      <c r="I46" s="1009"/>
      <c r="J46" s="1277"/>
      <c r="K46" s="1278"/>
      <c r="L46" s="1286"/>
      <c r="M46" s="1340"/>
      <c r="N46" s="1022"/>
      <c r="O46" s="1022"/>
      <c r="P46" s="1340"/>
      <c r="Q46" s="1515"/>
      <c r="R46" s="956"/>
      <c r="S46" s="948"/>
    </row>
    <row r="47" spans="2:19" s="1341" customFormat="1" ht="30" customHeight="1" x14ac:dyDescent="0.2">
      <c r="B47" s="1512" t="s">
        <v>437</v>
      </c>
      <c r="C47" s="1336" t="s">
        <v>26</v>
      </c>
      <c r="D47" s="1814" t="str">
        <f>VLOOKUP(B47,desonerado_186!A:F,2,1)</f>
        <v>Proteção de fachada com tela de nylon</v>
      </c>
      <c r="E47" s="1815"/>
      <c r="F47" s="1815"/>
      <c r="G47" s="1815"/>
      <c r="H47" s="1815"/>
      <c r="I47" s="1816"/>
      <c r="J47" s="1336" t="str">
        <f>VLOOKUP(B47,desonerado_186!A:F,3,1)</f>
        <v>M2</v>
      </c>
      <c r="K47" s="1337">
        <f>K52</f>
        <v>45</v>
      </c>
      <c r="L47" s="1338"/>
      <c r="M47" s="1339"/>
      <c r="N47" s="1810"/>
      <c r="O47" s="1810"/>
      <c r="P47" s="1339"/>
      <c r="Q47" s="1511"/>
      <c r="R47" s="1342"/>
      <c r="S47" s="1343"/>
    </row>
    <row r="48" spans="2:19" s="1341" customFormat="1" ht="15.75" x14ac:dyDescent="0.2">
      <c r="B48" s="1513"/>
      <c r="C48" s="1263"/>
      <c r="D48" s="1289"/>
      <c r="E48" s="1289"/>
      <c r="F48" s="1289"/>
      <c r="G48" s="1289"/>
      <c r="H48" s="1289"/>
      <c r="I48" s="1289"/>
      <c r="J48" s="1013"/>
      <c r="K48" s="1015"/>
      <c r="L48" s="1290"/>
      <c r="M48" s="1344"/>
      <c r="N48" s="1265"/>
      <c r="O48" s="1265"/>
      <c r="P48" s="1333"/>
      <c r="Q48" s="1505"/>
      <c r="R48" s="1342"/>
      <c r="S48" s="1343"/>
    </row>
    <row r="49" spans="2:19" s="1341" customFormat="1" ht="15.75" x14ac:dyDescent="0.2">
      <c r="B49" s="1516"/>
      <c r="C49" s="1113"/>
      <c r="D49" s="1023" t="s">
        <v>28327</v>
      </c>
      <c r="E49" s="1023"/>
      <c r="F49" s="1023"/>
      <c r="G49" s="1023"/>
      <c r="H49" s="1023"/>
      <c r="I49" s="1023"/>
      <c r="J49" s="1012"/>
      <c r="K49" s="1005">
        <v>10</v>
      </c>
      <c r="L49" s="1007" t="s">
        <v>28268</v>
      </c>
      <c r="M49" s="1300"/>
      <c r="N49" s="1021"/>
      <c r="O49" s="1021"/>
      <c r="P49" s="1274"/>
      <c r="Q49" s="1507"/>
      <c r="R49" s="1342"/>
      <c r="S49" s="1343"/>
    </row>
    <row r="50" spans="2:19" s="1341" customFormat="1" ht="15.75" x14ac:dyDescent="0.2">
      <c r="B50" s="1516"/>
      <c r="C50" s="1113"/>
      <c r="D50" s="1023" t="s">
        <v>28328</v>
      </c>
      <c r="E50" s="1023"/>
      <c r="F50" s="1023"/>
      <c r="G50" s="1023"/>
      <c r="H50" s="1023"/>
      <c r="I50" s="1023"/>
      <c r="J50" s="1012"/>
      <c r="K50" s="1005">
        <v>20</v>
      </c>
      <c r="L50" s="1007" t="s">
        <v>28268</v>
      </c>
      <c r="M50" s="1300"/>
      <c r="N50" s="1021"/>
      <c r="O50" s="1021"/>
      <c r="P50" s="1274"/>
      <c r="Q50" s="1507"/>
      <c r="R50" s="1342"/>
      <c r="S50" s="1343"/>
    </row>
    <row r="51" spans="2:19" s="1341" customFormat="1" ht="15.75" x14ac:dyDescent="0.2">
      <c r="B51" s="1517"/>
      <c r="C51" s="213"/>
      <c r="D51" s="1023" t="s">
        <v>28274</v>
      </c>
      <c r="E51" s="1023"/>
      <c r="F51" s="1023"/>
      <c r="G51" s="1023"/>
      <c r="H51" s="1023"/>
      <c r="I51" s="1023"/>
      <c r="J51" s="1012"/>
      <c r="K51" s="1005">
        <v>1.5</v>
      </c>
      <c r="L51" s="1007" t="s">
        <v>28268</v>
      </c>
      <c r="M51" s="1300"/>
      <c r="N51" s="1011"/>
      <c r="O51" s="1011"/>
      <c r="P51" s="1274"/>
      <c r="Q51" s="1518"/>
      <c r="R51" s="1342"/>
      <c r="S51" s="1343"/>
    </row>
    <row r="52" spans="2:19" s="1341" customFormat="1" ht="15.75" x14ac:dyDescent="0.2">
      <c r="B52" s="1517"/>
      <c r="C52" s="213"/>
      <c r="D52" s="1023" t="s">
        <v>28322</v>
      </c>
      <c r="E52" s="1023"/>
      <c r="F52" s="1023"/>
      <c r="G52" s="1023"/>
      <c r="H52" s="1023"/>
      <c r="I52" s="1023"/>
      <c r="J52" s="1012"/>
      <c r="K52" s="1005">
        <f>(K49+K50)*K51</f>
        <v>45</v>
      </c>
      <c r="L52" s="1007" t="s">
        <v>28267</v>
      </c>
      <c r="M52" s="1300"/>
      <c r="N52" s="1011"/>
      <c r="O52" s="1011"/>
      <c r="P52" s="1274"/>
      <c r="Q52" s="1518"/>
      <c r="R52" s="1342"/>
      <c r="S52" s="1343"/>
    </row>
    <row r="53" spans="2:19" s="1341" customFormat="1" ht="15.75" x14ac:dyDescent="0.2">
      <c r="B53" s="1517"/>
      <c r="C53" s="213"/>
      <c r="D53" s="1023"/>
      <c r="E53" s="1023"/>
      <c r="F53" s="1023"/>
      <c r="G53" s="1023"/>
      <c r="H53" s="1023"/>
      <c r="I53" s="1023"/>
      <c r="J53" s="1012"/>
      <c r="K53" s="1005"/>
      <c r="L53" s="1007"/>
      <c r="M53" s="1300"/>
      <c r="N53" s="1011"/>
      <c r="O53" s="1011"/>
      <c r="P53" s="1274"/>
      <c r="Q53" s="1518"/>
      <c r="R53" s="1342"/>
      <c r="S53" s="1343"/>
    </row>
    <row r="54" spans="2:19" s="1247" customFormat="1" ht="30" customHeight="1" x14ac:dyDescent="0.2">
      <c r="B54" s="1519"/>
      <c r="C54" s="1820" t="s">
        <v>8133</v>
      </c>
      <c r="D54" s="1820"/>
      <c r="E54" s="1820"/>
      <c r="F54" s="1820"/>
      <c r="G54" s="1820"/>
      <c r="H54" s="1820"/>
      <c r="I54" s="1820"/>
      <c r="J54" s="1820"/>
      <c r="K54" s="1248"/>
      <c r="L54" s="1249"/>
      <c r="M54" s="1250"/>
      <c r="N54" s="1821"/>
      <c r="O54" s="1821"/>
      <c r="P54" s="1250"/>
      <c r="Q54" s="1520"/>
      <c r="R54" s="1251"/>
    </row>
    <row r="55" spans="2:19" s="1332" customFormat="1" ht="30" customHeight="1" x14ac:dyDescent="0.2">
      <c r="B55" s="1521" t="s">
        <v>1101</v>
      </c>
      <c r="C55" s="1336" t="s">
        <v>26</v>
      </c>
      <c r="D55" s="1817" t="str">
        <f>VLOOKUP(B55,[1]Planilha1!A3:F4086,2,1)</f>
        <v>Escavação mecanizada de valas ou cavas com profundidade de até 2 m</v>
      </c>
      <c r="E55" s="1818"/>
      <c r="F55" s="1818"/>
      <c r="G55" s="1818"/>
      <c r="H55" s="1818"/>
      <c r="I55" s="1819"/>
      <c r="J55" s="1336" t="str">
        <f>VLOOKUP('Memorial de cálculo'!B55,[1]Planilha1!A3:F4086,3,0)</f>
        <v>M3</v>
      </c>
      <c r="K55" s="1337">
        <f>I60</f>
        <v>49.5</v>
      </c>
      <c r="L55" s="1338"/>
      <c r="M55" s="1339"/>
      <c r="N55" s="1810"/>
      <c r="O55" s="1810"/>
      <c r="P55" s="1339"/>
      <c r="Q55" s="1511"/>
      <c r="R55" s="1010"/>
    </row>
    <row r="56" spans="2:19" s="1332" customFormat="1" ht="14.25" customHeight="1" x14ac:dyDescent="0.2">
      <c r="B56" s="1522"/>
      <c r="C56" s="1280"/>
      <c r="D56" s="1289"/>
      <c r="E56" s="1289"/>
      <c r="F56" s="1289"/>
      <c r="G56" s="1289"/>
      <c r="H56" s="1289"/>
      <c r="I56" s="1289"/>
      <c r="J56" s="1013"/>
      <c r="K56" s="1015"/>
      <c r="L56" s="1281"/>
      <c r="M56" s="1344"/>
      <c r="N56" s="1265"/>
      <c r="O56" s="1265"/>
      <c r="P56" s="1333"/>
      <c r="Q56" s="1505"/>
      <c r="R56" s="1010"/>
    </row>
    <row r="57" spans="2:19" s="1332" customFormat="1" x14ac:dyDescent="0.2">
      <c r="B57" s="1523"/>
      <c r="C57" s="213"/>
      <c r="D57" s="1023"/>
      <c r="E57" s="326" t="s">
        <v>28364</v>
      </c>
      <c r="F57" s="313" t="s">
        <v>28362</v>
      </c>
      <c r="G57" s="326" t="s">
        <v>28791</v>
      </c>
      <c r="H57" s="313"/>
      <c r="I57" s="313" t="s">
        <v>28281</v>
      </c>
      <c r="J57" s="1012"/>
      <c r="K57" s="1005"/>
      <c r="L57" s="1011"/>
      <c r="M57" s="1300"/>
      <c r="N57" s="1021"/>
      <c r="O57" s="1021"/>
      <c r="P57" s="1274"/>
      <c r="Q57" s="1507"/>
      <c r="R57" s="1010"/>
    </row>
    <row r="58" spans="2:19" s="1332" customFormat="1" x14ac:dyDescent="0.2">
      <c r="B58" s="1523"/>
      <c r="C58" s="213"/>
      <c r="D58" s="1023" t="s">
        <v>29058</v>
      </c>
      <c r="E58" s="1089">
        <v>10</v>
      </c>
      <c r="F58" s="1023">
        <v>20</v>
      </c>
      <c r="G58" s="1273">
        <v>0.2</v>
      </c>
      <c r="H58" s="1023"/>
      <c r="I58" s="1273">
        <f>E58*F58*G58</f>
        <v>40</v>
      </c>
      <c r="J58" s="1004" t="s">
        <v>28273</v>
      </c>
      <c r="K58" s="1005"/>
      <c r="L58" s="1011"/>
      <c r="M58" s="1300"/>
      <c r="N58" s="1021"/>
      <c r="O58" s="1021"/>
      <c r="P58" s="1274"/>
      <c r="Q58" s="1507"/>
      <c r="R58" s="1010"/>
    </row>
    <row r="59" spans="2:19" s="1332" customFormat="1" x14ac:dyDescent="0.2">
      <c r="B59" s="1523"/>
      <c r="C59" s="213"/>
      <c r="D59" s="1023" t="s">
        <v>29057</v>
      </c>
      <c r="E59" s="1089">
        <v>10</v>
      </c>
      <c r="F59" s="1023"/>
      <c r="G59" s="1273">
        <v>0.95</v>
      </c>
      <c r="H59" s="1023"/>
      <c r="I59" s="1273">
        <f>E59*G59</f>
        <v>9.5</v>
      </c>
      <c r="J59" s="1004" t="s">
        <v>28273</v>
      </c>
      <c r="K59" s="1005"/>
      <c r="L59" s="1011"/>
      <c r="M59" s="1300"/>
      <c r="N59" s="1021"/>
      <c r="O59" s="1021"/>
      <c r="P59" s="1274"/>
      <c r="Q59" s="1507"/>
      <c r="R59" s="1010"/>
    </row>
    <row r="60" spans="2:19" s="1332" customFormat="1" x14ac:dyDescent="0.2">
      <c r="B60" s="1523"/>
      <c r="C60" s="213"/>
      <c r="D60" s="1023" t="s">
        <v>28270</v>
      </c>
      <c r="E60" s="1023"/>
      <c r="F60" s="1023"/>
      <c r="G60" s="1023"/>
      <c r="H60" s="1023"/>
      <c r="I60" s="1273">
        <f>I59+I58</f>
        <v>49.5</v>
      </c>
      <c r="J60" s="1004" t="s">
        <v>28273</v>
      </c>
      <c r="K60" s="1005"/>
      <c r="L60" s="213"/>
      <c r="M60" s="1300"/>
      <c r="N60" s="1021"/>
      <c r="O60" s="1021"/>
      <c r="P60" s="1274"/>
      <c r="Q60" s="1507"/>
      <c r="R60" s="1010"/>
    </row>
    <row r="61" spans="2:19" s="1332" customFormat="1" x14ac:dyDescent="0.2">
      <c r="B61" s="1523"/>
      <c r="C61" s="213"/>
      <c r="D61" s="1023"/>
      <c r="E61" s="1023"/>
      <c r="F61" s="1023"/>
      <c r="G61" s="1023"/>
      <c r="H61" s="1023"/>
      <c r="I61" s="1023"/>
      <c r="J61" s="1291"/>
      <c r="K61" s="1005"/>
      <c r="L61" s="1011"/>
      <c r="M61" s="1300"/>
      <c r="N61" s="1021"/>
      <c r="O61" s="1021"/>
      <c r="P61" s="1274"/>
      <c r="Q61" s="1507"/>
      <c r="R61" s="1010"/>
    </row>
    <row r="62" spans="2:19" s="1332" customFormat="1" ht="30" customHeight="1" x14ac:dyDescent="0.2">
      <c r="B62" s="1510" t="s">
        <v>1121</v>
      </c>
      <c r="C62" s="1336" t="s">
        <v>26</v>
      </c>
      <c r="D62" s="1807" t="str">
        <f>VLOOKUP(B62,desonerado_186!A:F,2,1)</f>
        <v>Espalhamento de solo em bota-fora com compactação sem controle</v>
      </c>
      <c r="E62" s="1808"/>
      <c r="F62" s="1808"/>
      <c r="G62" s="1808"/>
      <c r="H62" s="1808"/>
      <c r="I62" s="1809"/>
      <c r="J62" s="1336" t="str">
        <f>VLOOKUP(B62,desonerado_186!A:F,3,1)</f>
        <v>M3</v>
      </c>
      <c r="K62" s="1337">
        <f>I67</f>
        <v>59.5</v>
      </c>
      <c r="L62" s="1338"/>
      <c r="M62" s="1339"/>
      <c r="N62" s="1810"/>
      <c r="O62" s="1810"/>
      <c r="P62" s="1339"/>
      <c r="Q62" s="1511"/>
      <c r="R62" s="1010"/>
    </row>
    <row r="63" spans="2:19" s="1332" customFormat="1" x14ac:dyDescent="0.2">
      <c r="B63" s="1506"/>
      <c r="C63" s="1113"/>
      <c r="D63" s="1126"/>
      <c r="E63" s="1126"/>
      <c r="F63" s="1126"/>
      <c r="G63" s="1126"/>
      <c r="H63" s="1126"/>
      <c r="I63" s="1126"/>
      <c r="J63" s="1113"/>
      <c r="K63" s="1021"/>
      <c r="L63" s="1021"/>
      <c r="M63" s="1274"/>
      <c r="N63" s="1021"/>
      <c r="O63" s="1021"/>
      <c r="P63" s="1274"/>
      <c r="Q63" s="1507"/>
      <c r="R63" s="1010"/>
    </row>
    <row r="64" spans="2:19" s="337" customFormat="1" ht="14.25" x14ac:dyDescent="0.2">
      <c r="B64" s="1603"/>
      <c r="C64" s="911"/>
      <c r="D64" s="313"/>
      <c r="E64" s="313" t="s">
        <v>28364</v>
      </c>
      <c r="F64" s="313" t="s">
        <v>28362</v>
      </c>
      <c r="G64" s="313" t="s">
        <v>28791</v>
      </c>
      <c r="H64" s="313"/>
      <c r="I64" s="326" t="s">
        <v>28281</v>
      </c>
      <c r="J64" s="372"/>
      <c r="K64" s="231"/>
      <c r="L64" s="308"/>
      <c r="M64" s="829"/>
      <c r="N64" s="308"/>
      <c r="O64" s="308"/>
      <c r="P64" s="829"/>
      <c r="Q64" s="1604"/>
      <c r="R64" s="951"/>
    </row>
    <row r="65" spans="2:18" s="1332" customFormat="1" x14ac:dyDescent="0.2">
      <c r="B65" s="1506"/>
      <c r="C65" s="1012"/>
      <c r="D65" s="1023" t="s">
        <v>29058</v>
      </c>
      <c r="E65" s="1089">
        <v>10</v>
      </c>
      <c r="F65" s="1023">
        <v>20</v>
      </c>
      <c r="G65" s="1273">
        <v>0.25</v>
      </c>
      <c r="H65" s="1023"/>
      <c r="I65" s="1273">
        <f>E65*F65*G65</f>
        <v>50</v>
      </c>
      <c r="J65" s="1004" t="s">
        <v>28273</v>
      </c>
      <c r="K65" s="1005"/>
      <c r="L65" s="1021"/>
      <c r="M65" s="1274"/>
      <c r="N65" s="1021"/>
      <c r="O65" s="1021"/>
      <c r="P65" s="1274"/>
      <c r="Q65" s="1507"/>
      <c r="R65" s="1010"/>
    </row>
    <row r="66" spans="2:18" s="1332" customFormat="1" x14ac:dyDescent="0.2">
      <c r="B66" s="1506"/>
      <c r="C66" s="1012"/>
      <c r="D66" s="1023" t="s">
        <v>29057</v>
      </c>
      <c r="E66" s="1089">
        <v>10</v>
      </c>
      <c r="F66" s="1023"/>
      <c r="G66" s="1273">
        <v>0.95</v>
      </c>
      <c r="H66" s="1023"/>
      <c r="I66" s="1273">
        <f>E66*G66</f>
        <v>9.5</v>
      </c>
      <c r="J66" s="1004" t="s">
        <v>28273</v>
      </c>
      <c r="K66" s="1005"/>
      <c r="L66" s="1021"/>
      <c r="M66" s="1274"/>
      <c r="N66" s="1021"/>
      <c r="O66" s="1021"/>
      <c r="P66" s="1274"/>
      <c r="Q66" s="1507"/>
      <c r="R66" s="1010"/>
    </row>
    <row r="67" spans="2:18" s="1332" customFormat="1" x14ac:dyDescent="0.2">
      <c r="B67" s="1506"/>
      <c r="C67" s="1012"/>
      <c r="D67" s="1023" t="s">
        <v>28270</v>
      </c>
      <c r="E67" s="1023"/>
      <c r="F67" s="1023"/>
      <c r="G67" s="1023"/>
      <c r="H67" s="1023"/>
      <c r="I67" s="1023">
        <f>I66+I65</f>
        <v>59.5</v>
      </c>
      <c r="J67" s="1004" t="s">
        <v>28273</v>
      </c>
      <c r="K67" s="1005"/>
      <c r="L67" s="1021"/>
      <c r="M67" s="1274"/>
      <c r="N67" s="1021"/>
      <c r="O67" s="1021"/>
      <c r="P67" s="1274"/>
      <c r="Q67" s="1507"/>
      <c r="R67" s="1010"/>
    </row>
    <row r="68" spans="2:18" s="1332" customFormat="1" x14ac:dyDescent="0.2">
      <c r="B68" s="1506"/>
      <c r="C68" s="1012"/>
      <c r="D68" s="1292"/>
      <c r="E68" s="1292"/>
      <c r="F68" s="1292"/>
      <c r="G68" s="1292"/>
      <c r="H68" s="1292"/>
      <c r="I68" s="1292"/>
      <c r="J68" s="1294"/>
      <c r="K68" s="1005"/>
      <c r="L68" s="1021"/>
      <c r="M68" s="1274"/>
      <c r="N68" s="1021"/>
      <c r="O68" s="1021"/>
      <c r="P68" s="1274"/>
      <c r="Q68" s="1507"/>
      <c r="R68" s="1010"/>
    </row>
    <row r="69" spans="2:18" s="1332" customFormat="1" x14ac:dyDescent="0.2">
      <c r="B69" s="1523"/>
      <c r="C69" s="213"/>
      <c r="D69" s="1292"/>
      <c r="E69" s="1292"/>
      <c r="F69" s="1292"/>
      <c r="G69" s="1292"/>
      <c r="H69" s="1292"/>
      <c r="I69" s="1292"/>
      <c r="J69" s="1293"/>
      <c r="K69" s="1011"/>
      <c r="L69" s="1011"/>
      <c r="M69" s="1300"/>
      <c r="N69" s="1021"/>
      <c r="O69" s="1021"/>
      <c r="P69" s="1274"/>
      <c r="Q69" s="1507"/>
      <c r="R69" s="1010"/>
    </row>
    <row r="70" spans="2:18" s="1332" customFormat="1" x14ac:dyDescent="0.2">
      <c r="B70" s="1524"/>
      <c r="C70" s="1284"/>
      <c r="D70" s="1334"/>
      <c r="E70" s="1334"/>
      <c r="F70" s="1334"/>
      <c r="G70" s="1334"/>
      <c r="H70" s="1334"/>
      <c r="I70" s="1348"/>
      <c r="J70" s="1284"/>
      <c r="K70" s="1285"/>
      <c r="L70" s="1285"/>
      <c r="M70" s="1335"/>
      <c r="N70" s="1285"/>
      <c r="O70" s="1285"/>
      <c r="P70" s="1335"/>
      <c r="Q70" s="1509"/>
      <c r="R70" s="1010"/>
    </row>
    <row r="71" spans="2:18" s="1332" customFormat="1" ht="30" customHeight="1" x14ac:dyDescent="0.2">
      <c r="B71" s="1521">
        <v>97083</v>
      </c>
      <c r="C71" s="1336" t="s">
        <v>28329</v>
      </c>
      <c r="D71" s="1807" t="s">
        <v>28683</v>
      </c>
      <c r="E71" s="1808"/>
      <c r="F71" s="1808"/>
      <c r="G71" s="1808"/>
      <c r="H71" s="1808"/>
      <c r="I71" s="1809"/>
      <c r="J71" s="1336" t="s">
        <v>149</v>
      </c>
      <c r="K71" s="1337">
        <f>I76</f>
        <v>89.71</v>
      </c>
      <c r="L71" s="1338"/>
      <c r="M71" s="1339"/>
      <c r="N71" s="1810"/>
      <c r="O71" s="1810"/>
      <c r="P71" s="1339"/>
      <c r="Q71" s="1511"/>
      <c r="R71" s="1010"/>
    </row>
    <row r="72" spans="2:18" s="1332" customFormat="1" ht="15.75" x14ac:dyDescent="0.2">
      <c r="B72" s="1523"/>
      <c r="C72" s="213"/>
      <c r="D72" s="1126"/>
      <c r="E72" s="1126"/>
      <c r="F72" s="1126"/>
      <c r="G72" s="1126"/>
      <c r="H72" s="1126"/>
      <c r="I72" s="1126"/>
      <c r="J72" s="1113"/>
      <c r="K72" s="1011"/>
      <c r="L72" s="1011"/>
      <c r="M72" s="1300"/>
      <c r="N72" s="1021"/>
      <c r="O72" s="1021"/>
      <c r="P72" s="1351"/>
      <c r="Q72" s="1507"/>
      <c r="R72" s="1010"/>
    </row>
    <row r="73" spans="2:18" s="1332" customFormat="1" ht="15.75" x14ac:dyDescent="0.2">
      <c r="B73" s="1523"/>
      <c r="C73" s="213"/>
      <c r="D73" s="1023"/>
      <c r="E73" s="1023"/>
      <c r="F73" s="1023"/>
      <c r="G73" s="1023"/>
      <c r="H73" s="1023"/>
      <c r="I73" s="1117" t="s">
        <v>28322</v>
      </c>
      <c r="J73" s="1012"/>
      <c r="K73" s="1011"/>
      <c r="L73" s="1011"/>
      <c r="M73" s="1300"/>
      <c r="N73" s="1021"/>
      <c r="O73" s="1021"/>
      <c r="P73" s="1351"/>
      <c r="Q73" s="1507"/>
      <c r="R73" s="1010"/>
    </row>
    <row r="74" spans="2:18" s="1332" customFormat="1" ht="15.75" x14ac:dyDescent="0.2">
      <c r="B74" s="1523"/>
      <c r="C74" s="213"/>
      <c r="D74" s="1023" t="s">
        <v>29059</v>
      </c>
      <c r="E74" s="1089"/>
      <c r="F74" s="1023"/>
      <c r="G74" s="1273"/>
      <c r="H74" s="1023"/>
      <c r="I74" s="1273">
        <v>61.03</v>
      </c>
      <c r="J74" s="1004" t="s">
        <v>28267</v>
      </c>
      <c r="K74" s="1011"/>
      <c r="L74" s="1011"/>
      <c r="M74" s="1300"/>
      <c r="N74" s="1021"/>
      <c r="O74" s="1021"/>
      <c r="P74" s="1351"/>
      <c r="Q74" s="1507"/>
      <c r="R74" s="1010"/>
    </row>
    <row r="75" spans="2:18" s="1332" customFormat="1" ht="15.75" x14ac:dyDescent="0.2">
      <c r="B75" s="1523"/>
      <c r="C75" s="213"/>
      <c r="D75" s="1023" t="s">
        <v>29060</v>
      </c>
      <c r="E75" s="1089"/>
      <c r="F75" s="1023"/>
      <c r="G75" s="1273"/>
      <c r="H75" s="1023"/>
      <c r="I75" s="1273">
        <v>28.68</v>
      </c>
      <c r="J75" s="1004" t="s">
        <v>28267</v>
      </c>
      <c r="K75" s="1011"/>
      <c r="L75" s="1011"/>
      <c r="M75" s="1300"/>
      <c r="N75" s="1021"/>
      <c r="O75" s="1021"/>
      <c r="P75" s="1351"/>
      <c r="Q75" s="1507"/>
      <c r="R75" s="1010"/>
    </row>
    <row r="76" spans="2:18" s="1332" customFormat="1" ht="15.75" x14ac:dyDescent="0.2">
      <c r="B76" s="1523"/>
      <c r="C76" s="213"/>
      <c r="D76" s="1023" t="s">
        <v>28270</v>
      </c>
      <c r="E76" s="1089"/>
      <c r="F76" s="1023"/>
      <c r="G76" s="1273"/>
      <c r="H76" s="1023"/>
      <c r="I76" s="1273">
        <f>I74+I75</f>
        <v>89.71</v>
      </c>
      <c r="J76" s="1004" t="s">
        <v>28267</v>
      </c>
      <c r="K76" s="1011"/>
      <c r="L76" s="1011"/>
      <c r="M76" s="1300"/>
      <c r="N76" s="1021"/>
      <c r="O76" s="1021"/>
      <c r="P76" s="1351"/>
      <c r="Q76" s="1507"/>
      <c r="R76" s="1010"/>
    </row>
    <row r="77" spans="2:18" s="1332" customFormat="1" ht="15.75" x14ac:dyDescent="0.2">
      <c r="B77" s="1523"/>
      <c r="C77" s="213"/>
      <c r="D77" s="1023"/>
      <c r="E77" s="1023"/>
      <c r="F77" s="1023"/>
      <c r="G77" s="1023"/>
      <c r="H77" s="1023"/>
      <c r="I77" s="1023"/>
      <c r="J77" s="1012"/>
      <c r="K77" s="1011"/>
      <c r="L77" s="1011"/>
      <c r="M77" s="1300"/>
      <c r="N77" s="1021"/>
      <c r="O77" s="1021"/>
      <c r="P77" s="1351"/>
      <c r="Q77" s="1507"/>
      <c r="R77" s="1010"/>
    </row>
    <row r="78" spans="2:18" s="1332" customFormat="1" ht="30" customHeight="1" x14ac:dyDescent="0.2">
      <c r="B78" s="1521" t="s">
        <v>67</v>
      </c>
      <c r="C78" s="1336" t="s">
        <v>26</v>
      </c>
      <c r="D78" s="1807" t="str">
        <f>VLOOKUP(B78,[1]Planilha1!A4:F4087,2,1)</f>
        <v>Escavação manual em solo de 1ª e 2ª categoria em vala ou cava até 1,5 m</v>
      </c>
      <c r="E78" s="1808"/>
      <c r="F78" s="1808"/>
      <c r="G78" s="1808"/>
      <c r="H78" s="1808"/>
      <c r="I78" s="1809"/>
      <c r="J78" s="1336" t="str">
        <f>VLOOKUP('Memorial de cálculo'!B78,[1]Planilha1!A4:F4087,3,0)</f>
        <v>M3</v>
      </c>
      <c r="K78" s="1337">
        <f>L99</f>
        <v>3.21</v>
      </c>
      <c r="L78" s="1338"/>
      <c r="M78" s="1339"/>
      <c r="N78" s="1810"/>
      <c r="O78" s="1810"/>
      <c r="P78" s="1339"/>
      <c r="Q78" s="1511"/>
      <c r="R78" s="1010"/>
    </row>
    <row r="79" spans="2:18" s="1332" customFormat="1" ht="15.75" x14ac:dyDescent="0.2">
      <c r="B79" s="1522"/>
      <c r="C79" s="1263"/>
      <c r="D79" s="1264"/>
      <c r="E79" s="1264"/>
      <c r="F79" s="1264"/>
      <c r="G79" s="1264"/>
      <c r="H79" s="1264"/>
      <c r="I79" s="1349"/>
      <c r="J79" s="1263"/>
      <c r="K79" s="1265"/>
      <c r="L79" s="1265"/>
      <c r="M79" s="1333"/>
      <c r="N79" s="1265"/>
      <c r="O79" s="1265"/>
      <c r="P79" s="1350"/>
      <c r="Q79" s="1505"/>
      <c r="R79" s="1010"/>
    </row>
    <row r="80" spans="2:18" s="1332" customFormat="1" ht="15.75" x14ac:dyDescent="0.2">
      <c r="B80" s="1523"/>
      <c r="C80" s="1295"/>
      <c r="D80" s="880"/>
      <c r="E80" s="1118" t="s">
        <v>28364</v>
      </c>
      <c r="F80" s="880"/>
      <c r="G80" s="1118" t="s">
        <v>28566</v>
      </c>
      <c r="H80" s="880"/>
      <c r="I80" s="1118" t="s">
        <v>28362</v>
      </c>
      <c r="J80" s="813"/>
      <c r="K80" s="1800" t="s">
        <v>28281</v>
      </c>
      <c r="L80" s="1800"/>
      <c r="M80" s="1089"/>
      <c r="N80" s="1021"/>
      <c r="O80" s="1021"/>
      <c r="P80" s="1351"/>
      <c r="Q80" s="1507"/>
      <c r="R80" s="1010"/>
    </row>
    <row r="81" spans="2:18" s="1332" customFormat="1" ht="15.75" x14ac:dyDescent="0.2">
      <c r="B81" s="1523"/>
      <c r="C81" s="1295"/>
      <c r="D81" s="880" t="s">
        <v>28560</v>
      </c>
      <c r="E81" s="880">
        <v>0.15</v>
      </c>
      <c r="F81" s="1118" t="s">
        <v>28539</v>
      </c>
      <c r="G81" s="880">
        <v>0.45</v>
      </c>
      <c r="H81" s="1118" t="s">
        <v>28539</v>
      </c>
      <c r="I81" s="1299">
        <v>8.6999999999999993</v>
      </c>
      <c r="J81" s="1298" t="s">
        <v>28268</v>
      </c>
      <c r="K81" s="1005">
        <f>E81*G81*I81</f>
        <v>0.59</v>
      </c>
      <c r="L81" s="1007" t="s">
        <v>28268</v>
      </c>
      <c r="M81" s="1089"/>
      <c r="N81" s="1021"/>
      <c r="O81" s="1021"/>
      <c r="P81" s="1351"/>
      <c r="Q81" s="1507"/>
      <c r="R81" s="1010"/>
    </row>
    <row r="82" spans="2:18" s="1332" customFormat="1" ht="15.75" x14ac:dyDescent="0.2">
      <c r="B82" s="1523"/>
      <c r="C82" s="1295"/>
      <c r="D82" s="880" t="s">
        <v>28561</v>
      </c>
      <c r="E82" s="880">
        <v>0.15</v>
      </c>
      <c r="F82" s="1118" t="s">
        <v>28539</v>
      </c>
      <c r="G82" s="880">
        <v>0.45</v>
      </c>
      <c r="H82" s="1118" t="s">
        <v>28539</v>
      </c>
      <c r="I82" s="1299">
        <v>1.25</v>
      </c>
      <c r="J82" s="1298" t="s">
        <v>28268</v>
      </c>
      <c r="K82" s="1005">
        <f t="shared" ref="K82:K91" si="0">E82*G82*I82</f>
        <v>0.08</v>
      </c>
      <c r="L82" s="1007" t="s">
        <v>28268</v>
      </c>
      <c r="M82" s="1089"/>
      <c r="N82" s="1021"/>
      <c r="O82" s="1021"/>
      <c r="P82" s="1351"/>
      <c r="Q82" s="1507"/>
      <c r="R82" s="1010"/>
    </row>
    <row r="83" spans="2:18" s="1332" customFormat="1" ht="15.75" x14ac:dyDescent="0.2">
      <c r="B83" s="1523"/>
      <c r="C83" s="1295"/>
      <c r="D83" s="880" t="s">
        <v>28562</v>
      </c>
      <c r="E83" s="880">
        <v>0.15</v>
      </c>
      <c r="F83" s="1118" t="s">
        <v>28539</v>
      </c>
      <c r="G83" s="880">
        <v>0.45</v>
      </c>
      <c r="H83" s="1118" t="s">
        <v>28539</v>
      </c>
      <c r="I83" s="1299">
        <v>4.05</v>
      </c>
      <c r="J83" s="1298" t="s">
        <v>28268</v>
      </c>
      <c r="K83" s="1005">
        <f t="shared" si="0"/>
        <v>0.27</v>
      </c>
      <c r="L83" s="1007" t="s">
        <v>28268</v>
      </c>
      <c r="M83" s="1089"/>
      <c r="N83" s="1021"/>
      <c r="O83" s="1021"/>
      <c r="P83" s="1351"/>
      <c r="Q83" s="1507"/>
      <c r="R83" s="1010"/>
    </row>
    <row r="84" spans="2:18" s="1332" customFormat="1" ht="15.75" x14ac:dyDescent="0.2">
      <c r="B84" s="1523"/>
      <c r="C84" s="1295"/>
      <c r="D84" s="880" t="s">
        <v>28563</v>
      </c>
      <c r="E84" s="880">
        <v>0.15</v>
      </c>
      <c r="F84" s="1118" t="s">
        <v>28539</v>
      </c>
      <c r="G84" s="880">
        <v>0.45</v>
      </c>
      <c r="H84" s="1118" t="s">
        <v>28539</v>
      </c>
      <c r="I84" s="1299">
        <v>3.7</v>
      </c>
      <c r="J84" s="1298" t="s">
        <v>28268</v>
      </c>
      <c r="K84" s="1005">
        <f t="shared" si="0"/>
        <v>0.25</v>
      </c>
      <c r="L84" s="1007" t="s">
        <v>28268</v>
      </c>
      <c r="M84" s="1089"/>
      <c r="N84" s="1021"/>
      <c r="O84" s="1021"/>
      <c r="P84" s="1351"/>
      <c r="Q84" s="1507"/>
      <c r="R84" s="1010"/>
    </row>
    <row r="85" spans="2:18" s="1332" customFormat="1" ht="15.75" x14ac:dyDescent="0.2">
      <c r="B85" s="1523"/>
      <c r="C85" s="1295"/>
      <c r="D85" s="880" t="s">
        <v>28564</v>
      </c>
      <c r="E85" s="880">
        <v>0.15</v>
      </c>
      <c r="F85" s="1118" t="s">
        <v>28539</v>
      </c>
      <c r="G85" s="880">
        <v>0.45</v>
      </c>
      <c r="H85" s="1118" t="s">
        <v>28539</v>
      </c>
      <c r="I85" s="1299">
        <v>4.05</v>
      </c>
      <c r="J85" s="1298" t="s">
        <v>28268</v>
      </c>
      <c r="K85" s="1005">
        <f t="shared" si="0"/>
        <v>0.27</v>
      </c>
      <c r="L85" s="1007" t="s">
        <v>28268</v>
      </c>
      <c r="M85" s="1089"/>
      <c r="N85" s="1021"/>
      <c r="O85" s="1021"/>
      <c r="P85" s="1351"/>
      <c r="Q85" s="1507"/>
      <c r="R85" s="1010"/>
    </row>
    <row r="86" spans="2:18" s="1332" customFormat="1" ht="15.75" x14ac:dyDescent="0.2">
      <c r="B86" s="1523"/>
      <c r="C86" s="1295"/>
      <c r="D86" s="880" t="s">
        <v>28567</v>
      </c>
      <c r="E86" s="880">
        <v>0.15</v>
      </c>
      <c r="F86" s="1118" t="s">
        <v>28539</v>
      </c>
      <c r="G86" s="880">
        <v>0.45</v>
      </c>
      <c r="H86" s="1118" t="s">
        <v>28539</v>
      </c>
      <c r="I86" s="1299">
        <v>3.8</v>
      </c>
      <c r="J86" s="1298" t="s">
        <v>28268</v>
      </c>
      <c r="K86" s="1005">
        <f t="shared" si="0"/>
        <v>0.26</v>
      </c>
      <c r="L86" s="1007" t="s">
        <v>28268</v>
      </c>
      <c r="M86" s="1089"/>
      <c r="N86" s="1021"/>
      <c r="O86" s="1021"/>
      <c r="P86" s="1351"/>
      <c r="Q86" s="1507"/>
      <c r="R86" s="1010"/>
    </row>
    <row r="87" spans="2:18" s="1332" customFormat="1" ht="15.75" x14ac:dyDescent="0.2">
      <c r="B87" s="1523"/>
      <c r="C87" s="1295"/>
      <c r="D87" s="880" t="s">
        <v>28568</v>
      </c>
      <c r="E87" s="880">
        <v>0.15</v>
      </c>
      <c r="F87" s="1118" t="s">
        <v>28539</v>
      </c>
      <c r="G87" s="880">
        <v>0.45</v>
      </c>
      <c r="H87" s="1118" t="s">
        <v>28539</v>
      </c>
      <c r="I87" s="1299">
        <v>3.35</v>
      </c>
      <c r="J87" s="1298" t="s">
        <v>28268</v>
      </c>
      <c r="K87" s="1005">
        <f t="shared" si="0"/>
        <v>0.23</v>
      </c>
      <c r="L87" s="1007" t="s">
        <v>28268</v>
      </c>
      <c r="M87" s="1089"/>
      <c r="N87" s="1021"/>
      <c r="O87" s="1021"/>
      <c r="P87" s="1351"/>
      <c r="Q87" s="1507"/>
      <c r="R87" s="1010"/>
    </row>
    <row r="88" spans="2:18" s="1332" customFormat="1" ht="15.75" x14ac:dyDescent="0.2">
      <c r="B88" s="1523"/>
      <c r="C88" s="1295"/>
      <c r="D88" s="880" t="s">
        <v>28581</v>
      </c>
      <c r="E88" s="880">
        <v>0.15</v>
      </c>
      <c r="F88" s="1118" t="s">
        <v>28539</v>
      </c>
      <c r="G88" s="880">
        <v>0.45</v>
      </c>
      <c r="H88" s="1118" t="s">
        <v>28539</v>
      </c>
      <c r="I88" s="1299">
        <v>2.2000000000000002</v>
      </c>
      <c r="J88" s="1298" t="s">
        <v>28268</v>
      </c>
      <c r="K88" s="1005">
        <f t="shared" si="0"/>
        <v>0.15</v>
      </c>
      <c r="L88" s="1007" t="s">
        <v>28268</v>
      </c>
      <c r="M88" s="1089"/>
      <c r="N88" s="1021"/>
      <c r="O88" s="1021"/>
      <c r="P88" s="1351"/>
      <c r="Q88" s="1507"/>
      <c r="R88" s="1010"/>
    </row>
    <row r="89" spans="2:18" s="1332" customFormat="1" ht="15.75" x14ac:dyDescent="0.2">
      <c r="B89" s="1523"/>
      <c r="C89" s="1295"/>
      <c r="D89" s="880" t="s">
        <v>28715</v>
      </c>
      <c r="E89" s="880">
        <v>0.15</v>
      </c>
      <c r="F89" s="1118" t="s">
        <v>28539</v>
      </c>
      <c r="G89" s="880">
        <v>0.45</v>
      </c>
      <c r="H89" s="1118" t="s">
        <v>28539</v>
      </c>
      <c r="I89" s="1299">
        <v>2.2000000000000002</v>
      </c>
      <c r="J89" s="1298" t="s">
        <v>28268</v>
      </c>
      <c r="K89" s="1005">
        <f t="shared" si="0"/>
        <v>0.15</v>
      </c>
      <c r="L89" s="1007" t="s">
        <v>28268</v>
      </c>
      <c r="M89" s="1089"/>
      <c r="N89" s="1021"/>
      <c r="O89" s="1021"/>
      <c r="P89" s="1351"/>
      <c r="Q89" s="1507"/>
      <c r="R89" s="1010"/>
    </row>
    <row r="90" spans="2:18" s="1332" customFormat="1" ht="15.75" x14ac:dyDescent="0.2">
      <c r="B90" s="1523"/>
      <c r="C90" s="1295"/>
      <c r="D90" s="880" t="s">
        <v>28716</v>
      </c>
      <c r="E90" s="880">
        <v>0.15</v>
      </c>
      <c r="F90" s="1118" t="s">
        <v>28539</v>
      </c>
      <c r="G90" s="880">
        <v>0.45</v>
      </c>
      <c r="H90" s="1118" t="s">
        <v>28539</v>
      </c>
      <c r="I90" s="1299">
        <v>2.2000000000000002</v>
      </c>
      <c r="J90" s="1298" t="s">
        <v>28268</v>
      </c>
      <c r="K90" s="1005">
        <f t="shared" si="0"/>
        <v>0.15</v>
      </c>
      <c r="L90" s="1007" t="s">
        <v>28268</v>
      </c>
      <c r="M90" s="1089"/>
      <c r="N90" s="1021"/>
      <c r="O90" s="1021"/>
      <c r="P90" s="1351"/>
      <c r="Q90" s="1507"/>
      <c r="R90" s="1010"/>
    </row>
    <row r="91" spans="2:18" s="1332" customFormat="1" ht="15.75" x14ac:dyDescent="0.2">
      <c r="B91" s="1523"/>
      <c r="C91" s="1295"/>
      <c r="D91" s="880" t="s">
        <v>28717</v>
      </c>
      <c r="E91" s="880">
        <v>0.15</v>
      </c>
      <c r="F91" s="1118" t="s">
        <v>28539</v>
      </c>
      <c r="G91" s="880">
        <v>0.45</v>
      </c>
      <c r="H91" s="1118" t="s">
        <v>28539</v>
      </c>
      <c r="I91" s="1299">
        <v>7.9</v>
      </c>
      <c r="J91" s="1298" t="s">
        <v>28268</v>
      </c>
      <c r="K91" s="1005">
        <f t="shared" si="0"/>
        <v>0.53</v>
      </c>
      <c r="L91" s="1007" t="s">
        <v>28268</v>
      </c>
      <c r="M91" s="1089"/>
      <c r="N91" s="1021"/>
      <c r="O91" s="1021"/>
      <c r="P91" s="1351"/>
      <c r="Q91" s="1507"/>
      <c r="R91" s="1010"/>
    </row>
    <row r="92" spans="2:18" s="1332" customFormat="1" ht="15.75" x14ac:dyDescent="0.2">
      <c r="B92" s="1523"/>
      <c r="C92" s="1295"/>
      <c r="D92" s="880"/>
      <c r="E92" s="880"/>
      <c r="F92" s="880"/>
      <c r="G92" s="880"/>
      <c r="H92" s="880"/>
      <c r="I92" s="880"/>
      <c r="J92" s="813"/>
      <c r="K92" s="1005"/>
      <c r="L92" s="1007"/>
      <c r="M92" s="1089"/>
      <c r="N92" s="1021"/>
      <c r="O92" s="1021"/>
      <c r="P92" s="1351"/>
      <c r="Q92" s="1507"/>
      <c r="R92" s="1010"/>
    </row>
    <row r="93" spans="2:18" s="1332" customFormat="1" ht="15.75" x14ac:dyDescent="0.2">
      <c r="B93" s="1523"/>
      <c r="C93" s="1295"/>
      <c r="D93" s="880"/>
      <c r="E93" s="880"/>
      <c r="F93" s="880"/>
      <c r="G93" s="880"/>
      <c r="H93" s="1114"/>
      <c r="I93" s="880">
        <f>SUM(I81:I91)</f>
        <v>43.4</v>
      </c>
      <c r="J93" s="1298" t="s">
        <v>28268</v>
      </c>
      <c r="K93" s="1005">
        <f>SUM(K81:K91)</f>
        <v>2.93</v>
      </c>
      <c r="L93" s="1007" t="s">
        <v>28273</v>
      </c>
      <c r="M93" s="1089"/>
      <c r="N93" s="1021"/>
      <c r="O93" s="1021"/>
      <c r="P93" s="1351"/>
      <c r="Q93" s="1507"/>
      <c r="R93" s="1010"/>
    </row>
    <row r="94" spans="2:18" s="1332" customFormat="1" ht="15.75" x14ac:dyDescent="0.2">
      <c r="B94" s="1523"/>
      <c r="C94" s="1295"/>
      <c r="D94" s="878"/>
      <c r="E94" s="878"/>
      <c r="F94" s="878"/>
      <c r="G94" s="1126"/>
      <c r="H94" s="1113"/>
      <c r="I94" s="1296"/>
      <c r="J94" s="1297"/>
      <c r="K94" s="1011"/>
      <c r="L94" s="1288"/>
      <c r="M94" s="1274"/>
      <c r="N94" s="1021"/>
      <c r="O94" s="1021"/>
      <c r="P94" s="1351"/>
      <c r="Q94" s="1507"/>
      <c r="R94" s="1010"/>
    </row>
    <row r="95" spans="2:18" s="1332" customFormat="1" ht="15.75" x14ac:dyDescent="0.2">
      <c r="B95" s="1523"/>
      <c r="C95" s="1295"/>
      <c r="D95" s="880" t="s">
        <v>28278</v>
      </c>
      <c r="E95" s="878"/>
      <c r="F95" s="878"/>
      <c r="G95" s="1126"/>
      <c r="H95" s="1113"/>
      <c r="I95" s="1296"/>
      <c r="J95" s="1297"/>
      <c r="K95" s="1011"/>
      <c r="L95" s="1288"/>
      <c r="M95" s="1274"/>
      <c r="N95" s="1021"/>
      <c r="O95" s="1021"/>
      <c r="P95" s="1351"/>
      <c r="Q95" s="1507"/>
      <c r="R95" s="1010"/>
    </row>
    <row r="96" spans="2:18" s="1332" customFormat="1" ht="15.75" x14ac:dyDescent="0.2">
      <c r="B96" s="1523"/>
      <c r="C96" s="1295"/>
      <c r="D96" s="880" t="s">
        <v>28277</v>
      </c>
      <c r="E96" s="880">
        <v>0.5</v>
      </c>
      <c r="F96" s="1118" t="s">
        <v>28539</v>
      </c>
      <c r="G96" s="880">
        <v>0.75</v>
      </c>
      <c r="H96" s="1118" t="s">
        <v>28539</v>
      </c>
      <c r="I96" s="880">
        <v>0.75</v>
      </c>
      <c r="J96" s="813" t="s">
        <v>28539</v>
      </c>
      <c r="K96" s="1005">
        <v>11</v>
      </c>
      <c r="L96" s="1005">
        <f>E96*G96*I96</f>
        <v>0.28000000000000003</v>
      </c>
      <c r="M96" s="1089" t="s">
        <v>28273</v>
      </c>
      <c r="N96" s="1021"/>
      <c r="O96" s="1021"/>
      <c r="P96" s="1351"/>
      <c r="Q96" s="1507"/>
      <c r="R96" s="1010"/>
    </row>
    <row r="97" spans="2:18" s="1332" customFormat="1" ht="15.75" x14ac:dyDescent="0.2">
      <c r="B97" s="1523"/>
      <c r="C97" s="1295"/>
      <c r="D97" s="880"/>
      <c r="E97" s="880"/>
      <c r="F97" s="880"/>
      <c r="G97" s="880"/>
      <c r="H97" s="1114"/>
      <c r="I97" s="880"/>
      <c r="J97" s="813"/>
      <c r="K97" s="1005"/>
      <c r="L97" s="1007"/>
      <c r="M97" s="1274"/>
      <c r="N97" s="1021"/>
      <c r="O97" s="1021"/>
      <c r="P97" s="1351"/>
      <c r="Q97" s="1507"/>
      <c r="R97" s="1010"/>
    </row>
    <row r="98" spans="2:18" s="1332" customFormat="1" ht="15.75" x14ac:dyDescent="0.2">
      <c r="B98" s="1523"/>
      <c r="C98" s="1295"/>
      <c r="D98" s="880"/>
      <c r="E98" s="880"/>
      <c r="F98" s="880"/>
      <c r="G98" s="880"/>
      <c r="H98" s="1114"/>
      <c r="I98" s="880"/>
      <c r="J98" s="813"/>
      <c r="K98" s="1005"/>
      <c r="L98" s="1007"/>
      <c r="M98" s="1274"/>
      <c r="N98" s="1021"/>
      <c r="O98" s="1021"/>
      <c r="P98" s="1351"/>
      <c r="Q98" s="1507"/>
      <c r="R98" s="1010"/>
    </row>
    <row r="99" spans="2:18" s="1332" customFormat="1" ht="18" x14ac:dyDescent="0.2">
      <c r="B99" s="1523"/>
      <c r="C99" s="1295"/>
      <c r="D99" s="880" t="s">
        <v>28969</v>
      </c>
      <c r="E99" s="880"/>
      <c r="F99" s="880"/>
      <c r="G99" s="883">
        <f>K93</f>
        <v>2.93</v>
      </c>
      <c r="H99" s="1610" t="s">
        <v>28970</v>
      </c>
      <c r="I99" s="883">
        <f>L96</f>
        <v>0.28000000000000003</v>
      </c>
      <c r="J99" s="833" t="s">
        <v>28971</v>
      </c>
      <c r="K99" s="612"/>
      <c r="L99" s="1005">
        <f>G99+I99</f>
        <v>3.21</v>
      </c>
      <c r="M99" s="1089" t="s">
        <v>28273</v>
      </c>
      <c r="N99" s="1021"/>
      <c r="O99" s="1021"/>
      <c r="P99" s="1351"/>
      <c r="Q99" s="1507"/>
      <c r="R99" s="1010"/>
    </row>
    <row r="100" spans="2:18" s="1332" customFormat="1" ht="15.75" x14ac:dyDescent="0.2">
      <c r="B100" s="1523"/>
      <c r="C100" s="1295"/>
      <c r="D100" s="880"/>
      <c r="E100" s="880"/>
      <c r="F100" s="880"/>
      <c r="G100" s="880"/>
      <c r="H100" s="1114"/>
      <c r="I100" s="880"/>
      <c r="J100" s="813"/>
      <c r="K100" s="1005"/>
      <c r="L100" s="1007"/>
      <c r="M100" s="1089"/>
      <c r="N100" s="1021"/>
      <c r="O100" s="1021"/>
      <c r="P100" s="1351"/>
      <c r="Q100" s="1507"/>
      <c r="R100" s="1010"/>
    </row>
    <row r="101" spans="2:18" s="1332" customFormat="1" ht="30" customHeight="1" x14ac:dyDescent="0.2">
      <c r="B101" s="1525" t="s">
        <v>11</v>
      </c>
      <c r="C101" s="1336" t="s">
        <v>26</v>
      </c>
      <c r="D101" s="1814" t="str">
        <f>VLOOKUP(B101,[1]Planilha1!A12:F4095,2,1)</f>
        <v>Aterro manual apiloado de área interna com maço de 30 kg</v>
      </c>
      <c r="E101" s="1815"/>
      <c r="F101" s="1815"/>
      <c r="G101" s="1815"/>
      <c r="H101" s="1815"/>
      <c r="I101" s="1816"/>
      <c r="J101" s="1336" t="str">
        <f>VLOOKUP('Memorial de cálculo'!B101,[1]Planilha1!A12:F4095,3,0)</f>
        <v>M3</v>
      </c>
      <c r="K101" s="1337">
        <f>L122</f>
        <v>0.71</v>
      </c>
      <c r="L101" s="1338"/>
      <c r="M101" s="1339"/>
      <c r="N101" s="1810"/>
      <c r="O101" s="1810"/>
      <c r="P101" s="1339"/>
      <c r="Q101" s="1511"/>
      <c r="R101" s="1010"/>
    </row>
    <row r="102" spans="2:18" s="1332" customFormat="1" x14ac:dyDescent="0.2">
      <c r="B102" s="1526"/>
      <c r="C102" s="1263"/>
      <c r="D102" s="1264"/>
      <c r="E102" s="1264"/>
      <c r="F102" s="1264"/>
      <c r="G102" s="1264"/>
      <c r="H102" s="1264"/>
      <c r="I102" s="1349"/>
      <c r="J102" s="1263"/>
      <c r="K102" s="1265"/>
      <c r="L102" s="1265"/>
      <c r="M102" s="1333"/>
      <c r="N102" s="1265"/>
      <c r="O102" s="1265"/>
      <c r="P102" s="1333"/>
      <c r="Q102" s="1505"/>
      <c r="R102" s="1010"/>
    </row>
    <row r="103" spans="2:18" s="332" customFormat="1" ht="12.75" x14ac:dyDescent="0.2">
      <c r="B103" s="1605"/>
      <c r="C103" s="93"/>
      <c r="D103" s="859"/>
      <c r="E103" s="913" t="s">
        <v>28364</v>
      </c>
      <c r="F103" s="859"/>
      <c r="G103" s="913" t="s">
        <v>28566</v>
      </c>
      <c r="H103" s="859"/>
      <c r="I103" s="913" t="s">
        <v>28362</v>
      </c>
      <c r="J103" s="320"/>
      <c r="K103" s="239" t="s">
        <v>28281</v>
      </c>
      <c r="L103" s="325"/>
      <c r="M103" s="1130"/>
      <c r="N103" s="179"/>
      <c r="O103" s="179"/>
      <c r="P103" s="1130"/>
      <c r="Q103" s="1606"/>
      <c r="R103" s="991"/>
    </row>
    <row r="104" spans="2:18" s="1332" customFormat="1" x14ac:dyDescent="0.2">
      <c r="B104" s="1527"/>
      <c r="C104" s="213"/>
      <c r="D104" s="880" t="s">
        <v>28560</v>
      </c>
      <c r="E104" s="880">
        <v>0.15</v>
      </c>
      <c r="F104" s="1118" t="s">
        <v>28539</v>
      </c>
      <c r="G104" s="1299">
        <v>0.1</v>
      </c>
      <c r="H104" s="1118" t="s">
        <v>28539</v>
      </c>
      <c r="I104" s="1299">
        <v>8.6999999999999993</v>
      </c>
      <c r="J104" s="1298" t="s">
        <v>28268</v>
      </c>
      <c r="K104" s="1005">
        <f>E104*G104*I104</f>
        <v>0.13</v>
      </c>
      <c r="L104" s="1007" t="s">
        <v>28268</v>
      </c>
      <c r="M104" s="1300"/>
      <c r="N104" s="1011"/>
      <c r="O104" s="1011"/>
      <c r="P104" s="1300"/>
      <c r="Q104" s="1518"/>
      <c r="R104" s="1010"/>
    </row>
    <row r="105" spans="2:18" s="1332" customFormat="1" x14ac:dyDescent="0.2">
      <c r="B105" s="1527"/>
      <c r="C105" s="213"/>
      <c r="D105" s="880" t="s">
        <v>28561</v>
      </c>
      <c r="E105" s="880">
        <v>0.15</v>
      </c>
      <c r="F105" s="1118" t="s">
        <v>28539</v>
      </c>
      <c r="G105" s="1299">
        <v>0.1</v>
      </c>
      <c r="H105" s="1118" t="s">
        <v>28539</v>
      </c>
      <c r="I105" s="1299">
        <v>1.25</v>
      </c>
      <c r="J105" s="1298" t="s">
        <v>28268</v>
      </c>
      <c r="K105" s="1005">
        <f t="shared" ref="K105:K114" si="1">E105*G105*I105</f>
        <v>0.02</v>
      </c>
      <c r="L105" s="1007" t="s">
        <v>28268</v>
      </c>
      <c r="M105" s="1300"/>
      <c r="N105" s="1011"/>
      <c r="O105" s="1011"/>
      <c r="P105" s="1300"/>
      <c r="Q105" s="1518"/>
      <c r="R105" s="1010"/>
    </row>
    <row r="106" spans="2:18" s="1332" customFormat="1" x14ac:dyDescent="0.2">
      <c r="B106" s="1527"/>
      <c r="C106" s="213"/>
      <c r="D106" s="880" t="s">
        <v>28562</v>
      </c>
      <c r="E106" s="880">
        <v>0.15</v>
      </c>
      <c r="F106" s="1118" t="s">
        <v>28539</v>
      </c>
      <c r="G106" s="1299">
        <v>0.1</v>
      </c>
      <c r="H106" s="1118" t="s">
        <v>28539</v>
      </c>
      <c r="I106" s="1299">
        <v>4.05</v>
      </c>
      <c r="J106" s="1298" t="s">
        <v>28268</v>
      </c>
      <c r="K106" s="1005">
        <f t="shared" si="1"/>
        <v>0.06</v>
      </c>
      <c r="L106" s="1007" t="s">
        <v>28268</v>
      </c>
      <c r="M106" s="1300"/>
      <c r="N106" s="1011"/>
      <c r="O106" s="1011"/>
      <c r="P106" s="1300"/>
      <c r="Q106" s="1518"/>
      <c r="R106" s="1010"/>
    </row>
    <row r="107" spans="2:18" s="1332" customFormat="1" x14ac:dyDescent="0.2">
      <c r="B107" s="1527"/>
      <c r="C107" s="213"/>
      <c r="D107" s="880" t="s">
        <v>28563</v>
      </c>
      <c r="E107" s="880">
        <v>0.15</v>
      </c>
      <c r="F107" s="1118" t="s">
        <v>28539</v>
      </c>
      <c r="G107" s="1299">
        <v>0.1</v>
      </c>
      <c r="H107" s="1118" t="s">
        <v>28539</v>
      </c>
      <c r="I107" s="1299">
        <v>3.7</v>
      </c>
      <c r="J107" s="1298" t="s">
        <v>28268</v>
      </c>
      <c r="K107" s="1005">
        <f t="shared" si="1"/>
        <v>0.06</v>
      </c>
      <c r="L107" s="1007" t="s">
        <v>28268</v>
      </c>
      <c r="M107" s="1300"/>
      <c r="N107" s="1011"/>
      <c r="O107" s="1011"/>
      <c r="P107" s="1300"/>
      <c r="Q107" s="1518"/>
      <c r="R107" s="1010"/>
    </row>
    <row r="108" spans="2:18" s="1332" customFormat="1" x14ac:dyDescent="0.2">
      <c r="B108" s="1527"/>
      <c r="C108" s="213"/>
      <c r="D108" s="880" t="s">
        <v>28564</v>
      </c>
      <c r="E108" s="880">
        <v>0.15</v>
      </c>
      <c r="F108" s="1118" t="s">
        <v>28539</v>
      </c>
      <c r="G108" s="1299">
        <v>0.1</v>
      </c>
      <c r="H108" s="1118" t="s">
        <v>28539</v>
      </c>
      <c r="I108" s="1299">
        <v>4.05</v>
      </c>
      <c r="J108" s="1298" t="s">
        <v>28268</v>
      </c>
      <c r="K108" s="1005">
        <f t="shared" si="1"/>
        <v>0.06</v>
      </c>
      <c r="L108" s="1007" t="s">
        <v>28268</v>
      </c>
      <c r="M108" s="1300"/>
      <c r="N108" s="1011"/>
      <c r="O108" s="1011"/>
      <c r="P108" s="1300"/>
      <c r="Q108" s="1518"/>
      <c r="R108" s="1010"/>
    </row>
    <row r="109" spans="2:18" s="1332" customFormat="1" x14ac:dyDescent="0.2">
      <c r="B109" s="1527"/>
      <c r="C109" s="213"/>
      <c r="D109" s="880" t="s">
        <v>28567</v>
      </c>
      <c r="E109" s="880">
        <v>0.15</v>
      </c>
      <c r="F109" s="1118" t="s">
        <v>28539</v>
      </c>
      <c r="G109" s="1299">
        <v>0.1</v>
      </c>
      <c r="H109" s="1118" t="s">
        <v>28539</v>
      </c>
      <c r="I109" s="1299">
        <v>3.8</v>
      </c>
      <c r="J109" s="1298" t="s">
        <v>28268</v>
      </c>
      <c r="K109" s="1005">
        <f t="shared" si="1"/>
        <v>0.06</v>
      </c>
      <c r="L109" s="1007" t="s">
        <v>28268</v>
      </c>
      <c r="M109" s="1300"/>
      <c r="N109" s="1011"/>
      <c r="O109" s="1011"/>
      <c r="P109" s="1300"/>
      <c r="Q109" s="1518"/>
      <c r="R109" s="1010"/>
    </row>
    <row r="110" spans="2:18" s="1332" customFormat="1" x14ac:dyDescent="0.2">
      <c r="B110" s="1527"/>
      <c r="C110" s="213"/>
      <c r="D110" s="880" t="s">
        <v>28568</v>
      </c>
      <c r="E110" s="880">
        <v>0.15</v>
      </c>
      <c r="F110" s="1118" t="s">
        <v>28539</v>
      </c>
      <c r="G110" s="1299">
        <v>0.1</v>
      </c>
      <c r="H110" s="1118" t="s">
        <v>28539</v>
      </c>
      <c r="I110" s="1299">
        <v>3.35</v>
      </c>
      <c r="J110" s="1298" t="s">
        <v>28268</v>
      </c>
      <c r="K110" s="1005">
        <f t="shared" si="1"/>
        <v>0.05</v>
      </c>
      <c r="L110" s="1007" t="s">
        <v>28268</v>
      </c>
      <c r="M110" s="1300"/>
      <c r="N110" s="1011"/>
      <c r="O110" s="1011"/>
      <c r="P110" s="1300"/>
      <c r="Q110" s="1518"/>
      <c r="R110" s="1010"/>
    </row>
    <row r="111" spans="2:18" s="1332" customFormat="1" x14ac:dyDescent="0.2">
      <c r="B111" s="1527"/>
      <c r="C111" s="213"/>
      <c r="D111" s="880" t="s">
        <v>28581</v>
      </c>
      <c r="E111" s="880">
        <v>0.15</v>
      </c>
      <c r="F111" s="1118" t="s">
        <v>28539</v>
      </c>
      <c r="G111" s="1299">
        <v>0.1</v>
      </c>
      <c r="H111" s="1118" t="s">
        <v>28539</v>
      </c>
      <c r="I111" s="1299">
        <v>2.2000000000000002</v>
      </c>
      <c r="J111" s="1298" t="s">
        <v>28268</v>
      </c>
      <c r="K111" s="1005">
        <f t="shared" si="1"/>
        <v>0.03</v>
      </c>
      <c r="L111" s="1007" t="s">
        <v>28268</v>
      </c>
      <c r="M111" s="1300"/>
      <c r="N111" s="1011"/>
      <c r="O111" s="1011"/>
      <c r="P111" s="1300"/>
      <c r="Q111" s="1518"/>
      <c r="R111" s="1010"/>
    </row>
    <row r="112" spans="2:18" s="1332" customFormat="1" x14ac:dyDescent="0.2">
      <c r="B112" s="1527"/>
      <c r="C112" s="213"/>
      <c r="D112" s="880" t="s">
        <v>28715</v>
      </c>
      <c r="E112" s="880">
        <v>0.15</v>
      </c>
      <c r="F112" s="1118" t="s">
        <v>28539</v>
      </c>
      <c r="G112" s="1299">
        <v>0.1</v>
      </c>
      <c r="H112" s="1118" t="s">
        <v>28539</v>
      </c>
      <c r="I112" s="1299">
        <v>2.2000000000000002</v>
      </c>
      <c r="J112" s="1298" t="s">
        <v>28268</v>
      </c>
      <c r="K112" s="1005">
        <f t="shared" si="1"/>
        <v>0.03</v>
      </c>
      <c r="L112" s="1007" t="s">
        <v>28268</v>
      </c>
      <c r="M112" s="1300"/>
      <c r="N112" s="1011"/>
      <c r="O112" s="1011"/>
      <c r="P112" s="1300"/>
      <c r="Q112" s="1518"/>
      <c r="R112" s="1010"/>
    </row>
    <row r="113" spans="2:18" s="1332" customFormat="1" x14ac:dyDescent="0.2">
      <c r="B113" s="1527"/>
      <c r="C113" s="213"/>
      <c r="D113" s="880" t="s">
        <v>28716</v>
      </c>
      <c r="E113" s="880">
        <v>0.15</v>
      </c>
      <c r="F113" s="1118" t="s">
        <v>28539</v>
      </c>
      <c r="G113" s="1299">
        <v>0.1</v>
      </c>
      <c r="H113" s="1118" t="s">
        <v>28539</v>
      </c>
      <c r="I113" s="1299">
        <v>2.2000000000000002</v>
      </c>
      <c r="J113" s="1298" t="s">
        <v>28268</v>
      </c>
      <c r="K113" s="1005">
        <f t="shared" si="1"/>
        <v>0.03</v>
      </c>
      <c r="L113" s="1007" t="s">
        <v>28268</v>
      </c>
      <c r="M113" s="1300"/>
      <c r="N113" s="1011"/>
      <c r="O113" s="1011"/>
      <c r="P113" s="1300"/>
      <c r="Q113" s="1518"/>
      <c r="R113" s="1010"/>
    </row>
    <row r="114" spans="2:18" s="1332" customFormat="1" x14ac:dyDescent="0.2">
      <c r="B114" s="1527"/>
      <c r="C114" s="213"/>
      <c r="D114" s="880" t="s">
        <v>28717</v>
      </c>
      <c r="E114" s="880">
        <v>0.15</v>
      </c>
      <c r="F114" s="1118" t="s">
        <v>28539</v>
      </c>
      <c r="G114" s="1299">
        <v>0.1</v>
      </c>
      <c r="H114" s="1118" t="s">
        <v>28539</v>
      </c>
      <c r="I114" s="1299">
        <v>7.9</v>
      </c>
      <c r="J114" s="1298" t="s">
        <v>28268</v>
      </c>
      <c r="K114" s="1005">
        <f t="shared" si="1"/>
        <v>0.12</v>
      </c>
      <c r="L114" s="1007" t="s">
        <v>28268</v>
      </c>
      <c r="M114" s="1300"/>
      <c r="N114" s="1011"/>
      <c r="O114" s="1011"/>
      <c r="P114" s="1300"/>
      <c r="Q114" s="1518"/>
      <c r="R114" s="1010"/>
    </row>
    <row r="115" spans="2:18" s="1332" customFormat="1" x14ac:dyDescent="0.2">
      <c r="B115" s="1527"/>
      <c r="C115" s="213"/>
      <c r="D115" s="878"/>
      <c r="E115" s="878"/>
      <c r="F115" s="878"/>
      <c r="G115" s="878"/>
      <c r="H115" s="878"/>
      <c r="I115" s="1296"/>
      <c r="J115" s="213"/>
      <c r="K115" s="1011"/>
      <c r="L115" s="1011"/>
      <c r="M115" s="1300"/>
      <c r="N115" s="1011"/>
      <c r="O115" s="1011"/>
      <c r="P115" s="1300"/>
      <c r="Q115" s="1518"/>
      <c r="R115" s="1010"/>
    </row>
    <row r="116" spans="2:18" s="1332" customFormat="1" x14ac:dyDescent="0.2">
      <c r="B116" s="1527"/>
      <c r="C116" s="213"/>
      <c r="D116" s="878"/>
      <c r="E116" s="878"/>
      <c r="F116" s="878"/>
      <c r="G116" s="878"/>
      <c r="H116" s="878"/>
      <c r="I116" s="1296"/>
      <c r="J116" s="213"/>
      <c r="K116" s="1005">
        <f>SUM(K104:K114)</f>
        <v>0.65</v>
      </c>
      <c r="L116" s="1007" t="s">
        <v>28740</v>
      </c>
      <c r="M116" s="1300"/>
      <c r="N116" s="1011"/>
      <c r="O116" s="1011"/>
      <c r="P116" s="1300"/>
      <c r="Q116" s="1518"/>
      <c r="R116" s="1010"/>
    </row>
    <row r="117" spans="2:18" s="1332" customFormat="1" x14ac:dyDescent="0.2">
      <c r="B117" s="1527"/>
      <c r="C117" s="880"/>
      <c r="D117" s="880"/>
      <c r="E117" s="1118"/>
      <c r="F117" s="1299"/>
      <c r="G117" s="1118"/>
      <c r="H117" s="1301"/>
      <c r="I117" s="1298"/>
      <c r="J117" s="1005"/>
      <c r="K117" s="1007"/>
      <c r="L117" s="1300"/>
      <c r="M117" s="880"/>
      <c r="N117" s="1011"/>
      <c r="O117" s="1011"/>
      <c r="P117" s="1300"/>
      <c r="Q117" s="1518"/>
      <c r="R117" s="1010"/>
    </row>
    <row r="118" spans="2:18" s="1332" customFormat="1" x14ac:dyDescent="0.2">
      <c r="B118" s="1527"/>
      <c r="C118" s="880"/>
      <c r="D118" s="880" t="s">
        <v>28278</v>
      </c>
      <c r="E118" s="1118"/>
      <c r="F118" s="1299"/>
      <c r="G118" s="1118"/>
      <c r="H118" s="1301"/>
      <c r="I118" s="1298"/>
      <c r="J118" s="815"/>
      <c r="K118" s="1007"/>
      <c r="L118" s="1089"/>
      <c r="M118" s="880"/>
      <c r="N118" s="1011"/>
      <c r="O118" s="1011"/>
      <c r="P118" s="1300"/>
      <c r="Q118" s="1518"/>
      <c r="R118" s="1010"/>
    </row>
    <row r="119" spans="2:18" s="1332" customFormat="1" x14ac:dyDescent="0.2">
      <c r="B119" s="1527"/>
      <c r="C119" s="880"/>
      <c r="D119" s="880" t="s">
        <v>28277</v>
      </c>
      <c r="E119" s="1118">
        <v>0.1</v>
      </c>
      <c r="F119" s="1301" t="s">
        <v>28539</v>
      </c>
      <c r="G119" s="1118">
        <v>0.75</v>
      </c>
      <c r="H119" s="1301" t="s">
        <v>28539</v>
      </c>
      <c r="I119" s="1298">
        <v>0.75</v>
      </c>
      <c r="J119" s="815" t="s">
        <v>28539</v>
      </c>
      <c r="K119" s="1007">
        <v>11</v>
      </c>
      <c r="L119" s="1089">
        <f>E119*G119*I119</f>
        <v>0.06</v>
      </c>
      <c r="M119" s="880" t="s">
        <v>28273</v>
      </c>
      <c r="N119" s="1011"/>
      <c r="O119" s="1011"/>
      <c r="P119" s="1300"/>
      <c r="Q119" s="1518"/>
      <c r="R119" s="1010"/>
    </row>
    <row r="120" spans="2:18" s="1332" customFormat="1" x14ac:dyDescent="0.2">
      <c r="B120" s="1527"/>
      <c r="C120" s="880"/>
      <c r="D120" s="880"/>
      <c r="E120" s="1118"/>
      <c r="F120" s="1301"/>
      <c r="G120" s="1118"/>
      <c r="H120" s="1301"/>
      <c r="I120" s="1298"/>
      <c r="J120" s="815"/>
      <c r="K120" s="1007"/>
      <c r="L120" s="1089"/>
      <c r="M120" s="880"/>
      <c r="N120" s="1011"/>
      <c r="O120" s="1011"/>
      <c r="P120" s="1300"/>
      <c r="Q120" s="1518"/>
      <c r="R120" s="1010"/>
    </row>
    <row r="121" spans="2:18" s="1332" customFormat="1" x14ac:dyDescent="0.2">
      <c r="B121" s="1527"/>
      <c r="C121" s="880"/>
      <c r="D121" s="880"/>
      <c r="E121" s="1118"/>
      <c r="F121" s="1299"/>
      <c r="G121" s="1118"/>
      <c r="H121" s="1301"/>
      <c r="I121" s="1298"/>
      <c r="J121" s="815"/>
      <c r="K121" s="1007"/>
      <c r="L121" s="1089"/>
      <c r="M121" s="880"/>
      <c r="N121" s="1011"/>
      <c r="O121" s="1011"/>
      <c r="P121" s="1300"/>
      <c r="Q121" s="1518"/>
      <c r="R121" s="1010"/>
    </row>
    <row r="122" spans="2:18" s="1332" customFormat="1" x14ac:dyDescent="0.2">
      <c r="B122" s="1527"/>
      <c r="C122" s="880"/>
      <c r="D122" s="880" t="s">
        <v>28969</v>
      </c>
      <c r="E122" s="1118"/>
      <c r="F122" s="1299"/>
      <c r="G122" s="1118">
        <f>K116</f>
        <v>0.65</v>
      </c>
      <c r="H122" s="1301" t="s">
        <v>28970</v>
      </c>
      <c r="I122" s="1298">
        <f>L119</f>
        <v>0.06</v>
      </c>
      <c r="J122" s="815" t="s">
        <v>28971</v>
      </c>
      <c r="K122" s="1007"/>
      <c r="L122" s="1089">
        <f>G122+I122</f>
        <v>0.71</v>
      </c>
      <c r="M122" s="880" t="s">
        <v>28273</v>
      </c>
      <c r="N122" s="1011"/>
      <c r="O122" s="1011"/>
      <c r="P122" s="1300"/>
      <c r="Q122" s="1518"/>
      <c r="R122" s="1010"/>
    </row>
    <row r="123" spans="2:18" s="1332" customFormat="1" x14ac:dyDescent="0.2">
      <c r="B123" s="1527"/>
      <c r="C123" s="880"/>
      <c r="D123" s="880"/>
      <c r="E123" s="1118"/>
      <c r="F123" s="1299"/>
      <c r="G123" s="1118"/>
      <c r="H123" s="1301"/>
      <c r="I123" s="1298"/>
      <c r="J123" s="1005"/>
      <c r="K123" s="1007"/>
      <c r="L123" s="1089"/>
      <c r="M123" s="880"/>
      <c r="N123" s="1011"/>
      <c r="O123" s="1011"/>
      <c r="P123" s="1300"/>
      <c r="Q123" s="1518"/>
      <c r="R123" s="1010"/>
    </row>
    <row r="124" spans="2:18" s="1247" customFormat="1" ht="30" customHeight="1" x14ac:dyDescent="0.2">
      <c r="B124" s="1519"/>
      <c r="C124" s="1820" t="s">
        <v>8057</v>
      </c>
      <c r="D124" s="1820"/>
      <c r="E124" s="1820"/>
      <c r="F124" s="1820"/>
      <c r="G124" s="1820"/>
      <c r="H124" s="1820"/>
      <c r="I124" s="1820"/>
      <c r="J124" s="1820"/>
      <c r="K124" s="1248"/>
      <c r="L124" s="1249"/>
      <c r="M124" s="1250"/>
      <c r="N124" s="1821"/>
      <c r="O124" s="1821"/>
      <c r="P124" s="1250"/>
      <c r="Q124" s="1520"/>
      <c r="R124" s="1251"/>
    </row>
    <row r="125" spans="2:18" s="1341" customFormat="1" ht="30" customHeight="1" x14ac:dyDescent="0.2">
      <c r="B125" s="1528"/>
      <c r="C125" s="213"/>
      <c r="D125" s="878"/>
      <c r="E125" s="878"/>
      <c r="F125" s="878"/>
      <c r="G125" s="878"/>
      <c r="H125" s="878"/>
      <c r="I125" s="878"/>
      <c r="J125" s="213"/>
      <c r="K125" s="1011"/>
      <c r="L125" s="1011"/>
      <c r="M125" s="1300"/>
      <c r="N125" s="1011"/>
      <c r="O125" s="1011"/>
      <c r="P125" s="1300"/>
      <c r="Q125" s="1518"/>
      <c r="R125" s="1009"/>
    </row>
    <row r="126" spans="2:18" s="1341" customFormat="1" ht="30" customHeight="1" x14ac:dyDescent="0.2">
      <c r="B126" s="1529" t="s">
        <v>14316</v>
      </c>
      <c r="C126" s="1352" t="s">
        <v>26</v>
      </c>
      <c r="D126" s="1822" t="s">
        <v>14317</v>
      </c>
      <c r="E126" s="1823"/>
      <c r="F126" s="1823"/>
      <c r="G126" s="1823"/>
      <c r="H126" s="1823"/>
      <c r="I126" s="1824"/>
      <c r="J126" s="1336" t="s">
        <v>205</v>
      </c>
      <c r="K126" s="1337">
        <f>K131</f>
        <v>90</v>
      </c>
      <c r="L126" s="1338"/>
      <c r="M126" s="1339"/>
      <c r="N126" s="1810"/>
      <c r="O126" s="1810"/>
      <c r="P126" s="1339"/>
      <c r="Q126" s="1511"/>
      <c r="R126" s="1009"/>
    </row>
    <row r="127" spans="2:18" s="1341" customFormat="1" x14ac:dyDescent="0.2">
      <c r="B127" s="1528"/>
      <c r="C127" s="213"/>
      <c r="D127" s="878"/>
      <c r="E127" s="878"/>
      <c r="F127" s="878"/>
      <c r="G127" s="878"/>
      <c r="H127" s="878"/>
      <c r="I127" s="878"/>
      <c r="J127" s="213"/>
      <c r="K127" s="1011"/>
      <c r="L127" s="1011"/>
      <c r="M127" s="1300"/>
      <c r="N127" s="1011"/>
      <c r="O127" s="1011"/>
      <c r="P127" s="1300"/>
      <c r="Q127" s="1518"/>
      <c r="R127" s="1009"/>
    </row>
    <row r="128" spans="2:18" s="1341" customFormat="1" x14ac:dyDescent="0.2">
      <c r="B128" s="1528"/>
      <c r="C128" s="213"/>
      <c r="D128" s="1023"/>
      <c r="E128" s="1023"/>
      <c r="F128" s="1023"/>
      <c r="G128" s="1023"/>
      <c r="H128" s="1023"/>
      <c r="I128" s="1023"/>
      <c r="J128" s="1012"/>
      <c r="K128" s="1005"/>
      <c r="L128" s="1005"/>
      <c r="M128" s="1300"/>
      <c r="N128" s="1011"/>
      <c r="O128" s="1011"/>
      <c r="P128" s="1300"/>
      <c r="Q128" s="1518"/>
      <c r="R128" s="1009"/>
    </row>
    <row r="129" spans="2:18" s="1341" customFormat="1" x14ac:dyDescent="0.2">
      <c r="B129" s="1528"/>
      <c r="C129" s="213"/>
      <c r="D129" s="1023" t="s">
        <v>28269</v>
      </c>
      <c r="E129" s="1023"/>
      <c r="F129" s="1023"/>
      <c r="G129" s="1023"/>
      <c r="H129" s="1023"/>
      <c r="I129" s="1023"/>
      <c r="J129" s="1012"/>
      <c r="K129" s="1005">
        <v>15</v>
      </c>
      <c r="L129" s="1007" t="s">
        <v>28280</v>
      </c>
      <c r="M129" s="1300"/>
      <c r="N129" s="1011"/>
      <c r="O129" s="1011"/>
      <c r="P129" s="1300"/>
      <c r="Q129" s="1518"/>
      <c r="R129" s="1009"/>
    </row>
    <row r="130" spans="2:18" s="1341" customFormat="1" x14ac:dyDescent="0.2">
      <c r="B130" s="1528"/>
      <c r="C130" s="213"/>
      <c r="D130" s="1023" t="s">
        <v>28272</v>
      </c>
      <c r="E130" s="1023"/>
      <c r="F130" s="1023"/>
      <c r="G130" s="1023"/>
      <c r="H130" s="1023"/>
      <c r="I130" s="1023"/>
      <c r="J130" s="1012"/>
      <c r="K130" s="1005">
        <v>6</v>
      </c>
      <c r="L130" s="1007" t="s">
        <v>28268</v>
      </c>
      <c r="M130" s="1300"/>
      <c r="N130" s="1011"/>
      <c r="O130" s="1011"/>
      <c r="P130" s="1300"/>
      <c r="Q130" s="1518"/>
      <c r="R130" s="1009"/>
    </row>
    <row r="131" spans="2:18" s="1341" customFormat="1" x14ac:dyDescent="0.2">
      <c r="B131" s="1528"/>
      <c r="C131" s="213"/>
      <c r="D131" s="1023" t="s">
        <v>28270</v>
      </c>
      <c r="E131" s="1023"/>
      <c r="F131" s="1023"/>
      <c r="G131" s="1023"/>
      <c r="H131" s="1023"/>
      <c r="I131" s="1023"/>
      <c r="J131" s="1012"/>
      <c r="K131" s="1005">
        <f>K129*K130</f>
        <v>90</v>
      </c>
      <c r="L131" s="1007" t="s">
        <v>28268</v>
      </c>
      <c r="M131" s="1300"/>
      <c r="N131" s="1011"/>
      <c r="O131" s="1011"/>
      <c r="P131" s="1300"/>
      <c r="Q131" s="1518"/>
      <c r="R131" s="1009"/>
    </row>
    <row r="132" spans="2:18" s="1341" customFormat="1" x14ac:dyDescent="0.2">
      <c r="B132" s="1528"/>
      <c r="C132" s="213"/>
      <c r="D132" s="878"/>
      <c r="E132" s="878"/>
      <c r="F132" s="878"/>
      <c r="G132" s="878"/>
      <c r="H132" s="878"/>
      <c r="I132" s="878"/>
      <c r="J132" s="213"/>
      <c r="K132" s="1011"/>
      <c r="L132" s="1011"/>
      <c r="M132" s="1300"/>
      <c r="N132" s="1011"/>
      <c r="O132" s="1011"/>
      <c r="P132" s="1300"/>
      <c r="Q132" s="1518"/>
      <c r="R132" s="1009"/>
    </row>
    <row r="133" spans="2:18" s="1341" customFormat="1" ht="30" customHeight="1" x14ac:dyDescent="0.2">
      <c r="B133" s="1529" t="s">
        <v>14376</v>
      </c>
      <c r="C133" s="1336" t="s">
        <v>26</v>
      </c>
      <c r="D133" s="1822" t="s">
        <v>29090</v>
      </c>
      <c r="E133" s="1823"/>
      <c r="F133" s="1823"/>
      <c r="G133" s="1823"/>
      <c r="H133" s="1823"/>
      <c r="I133" s="1824"/>
      <c r="J133" s="1353" t="s">
        <v>149</v>
      </c>
      <c r="K133" s="1337">
        <f>M149</f>
        <v>56.44</v>
      </c>
      <c r="L133" s="1338"/>
      <c r="M133" s="1339"/>
      <c r="N133" s="1810"/>
      <c r="O133" s="1810"/>
      <c r="P133" s="1339"/>
      <c r="Q133" s="1511"/>
      <c r="R133" s="1010"/>
    </row>
    <row r="134" spans="2:18" s="1341" customFormat="1" x14ac:dyDescent="0.2">
      <c r="B134" s="1530"/>
      <c r="C134" s="1280"/>
      <c r="D134" s="1287"/>
      <c r="E134" s="1287"/>
      <c r="F134" s="1287"/>
      <c r="G134" s="1287"/>
      <c r="H134" s="1287"/>
      <c r="I134" s="1287"/>
      <c r="J134" s="1280"/>
      <c r="K134" s="1281"/>
      <c r="L134" s="1281"/>
      <c r="M134" s="1344"/>
      <c r="N134" s="1281"/>
      <c r="O134" s="1281"/>
      <c r="P134" s="1344"/>
      <c r="Q134" s="1531"/>
      <c r="R134" s="1009"/>
    </row>
    <row r="135" spans="2:18" s="1341" customFormat="1" x14ac:dyDescent="0.2">
      <c r="B135" s="1532"/>
      <c r="C135" s="1277"/>
      <c r="D135" s="878"/>
      <c r="E135" s="878"/>
      <c r="F135" s="878"/>
      <c r="G135" s="878"/>
      <c r="H135" s="878"/>
      <c r="I135" s="878"/>
      <c r="J135" s="1354"/>
      <c r="K135" s="1011"/>
      <c r="L135" s="1011"/>
      <c r="M135" s="1300"/>
      <c r="N135" s="1011"/>
      <c r="O135" s="1005"/>
      <c r="P135" s="1355"/>
      <c r="Q135" s="1518"/>
      <c r="R135" s="1009"/>
    </row>
    <row r="136" spans="2:18" s="1341" customFormat="1" ht="30" x14ac:dyDescent="0.2">
      <c r="B136" s="1533"/>
      <c r="C136" s="813" t="s">
        <v>28364</v>
      </c>
      <c r="D136" s="880"/>
      <c r="E136" s="880" t="s">
        <v>28623</v>
      </c>
      <c r="F136" s="1118"/>
      <c r="G136" s="880" t="s">
        <v>28624</v>
      </c>
      <c r="H136" s="880"/>
      <c r="I136" s="880" t="s">
        <v>28798</v>
      </c>
      <c r="J136" s="813"/>
      <c r="K136" s="833" t="s">
        <v>28770</v>
      </c>
      <c r="L136" s="814"/>
      <c r="M136" s="814" t="s">
        <v>28322</v>
      </c>
      <c r="N136" s="1005"/>
      <c r="O136" s="1005"/>
      <c r="P136" s="1355"/>
      <c r="Q136" s="1518"/>
      <c r="R136" s="1009"/>
    </row>
    <row r="137" spans="2:18" s="1341" customFormat="1" x14ac:dyDescent="0.2">
      <c r="B137" s="1533" t="s">
        <v>28560</v>
      </c>
      <c r="C137" s="813">
        <v>0.15</v>
      </c>
      <c r="D137" s="1114" t="s">
        <v>28756</v>
      </c>
      <c r="E137" s="880">
        <v>0.45</v>
      </c>
      <c r="F137" s="1118" t="s">
        <v>28756</v>
      </c>
      <c r="G137" s="880">
        <v>0.45</v>
      </c>
      <c r="H137" s="1118" t="s">
        <v>28756</v>
      </c>
      <c r="I137" s="880">
        <v>0.25</v>
      </c>
      <c r="J137" s="833" t="s">
        <v>28756</v>
      </c>
      <c r="K137" s="1302">
        <v>8.6999999999999993</v>
      </c>
      <c r="L137" s="814" t="s">
        <v>28268</v>
      </c>
      <c r="M137" s="1089">
        <f>(C137+E137+G137+I137)*K137</f>
        <v>11.31</v>
      </c>
      <c r="N137" s="1005" t="s">
        <v>28267</v>
      </c>
      <c r="O137" s="1005"/>
      <c r="P137" s="1355"/>
      <c r="Q137" s="1518"/>
      <c r="R137" s="1009"/>
    </row>
    <row r="138" spans="2:18" s="1341" customFormat="1" x14ac:dyDescent="0.2">
      <c r="B138" s="1533" t="s">
        <v>28561</v>
      </c>
      <c r="C138" s="813">
        <v>0.15</v>
      </c>
      <c r="D138" s="1114" t="s">
        <v>28756</v>
      </c>
      <c r="E138" s="880">
        <v>0.45</v>
      </c>
      <c r="F138" s="1118" t="s">
        <v>28756</v>
      </c>
      <c r="G138" s="880">
        <v>0.45</v>
      </c>
      <c r="H138" s="1118" t="s">
        <v>28756</v>
      </c>
      <c r="I138" s="880">
        <v>0.25</v>
      </c>
      <c r="J138" s="833" t="s">
        <v>28756</v>
      </c>
      <c r="K138" s="1302">
        <v>1.25</v>
      </c>
      <c r="L138" s="814" t="s">
        <v>28268</v>
      </c>
      <c r="M138" s="1089">
        <f t="shared" ref="M138:M147" si="2">(C138+E138+G138+I138)*K138</f>
        <v>1.63</v>
      </c>
      <c r="N138" s="1005" t="s">
        <v>28267</v>
      </c>
      <c r="O138" s="1005"/>
      <c r="P138" s="1355"/>
      <c r="Q138" s="1518"/>
      <c r="R138" s="1009"/>
    </row>
    <row r="139" spans="2:18" s="1341" customFormat="1" x14ac:dyDescent="0.2">
      <c r="B139" s="1533" t="s">
        <v>28562</v>
      </c>
      <c r="C139" s="813">
        <v>0.15</v>
      </c>
      <c r="D139" s="1114" t="s">
        <v>28756</v>
      </c>
      <c r="E139" s="880">
        <v>0.45</v>
      </c>
      <c r="F139" s="1118" t="s">
        <v>28756</v>
      </c>
      <c r="G139" s="880">
        <v>0.45</v>
      </c>
      <c r="H139" s="1118" t="s">
        <v>28756</v>
      </c>
      <c r="I139" s="880">
        <v>0.25</v>
      </c>
      <c r="J139" s="833" t="s">
        <v>28756</v>
      </c>
      <c r="K139" s="1302">
        <v>4.05</v>
      </c>
      <c r="L139" s="814" t="s">
        <v>28268</v>
      </c>
      <c r="M139" s="1089">
        <f t="shared" si="2"/>
        <v>5.27</v>
      </c>
      <c r="N139" s="1005" t="s">
        <v>28267</v>
      </c>
      <c r="O139" s="1005"/>
      <c r="P139" s="1355"/>
      <c r="Q139" s="1518"/>
      <c r="R139" s="1009"/>
    </row>
    <row r="140" spans="2:18" s="1341" customFormat="1" x14ac:dyDescent="0.2">
      <c r="B140" s="1533" t="s">
        <v>28563</v>
      </c>
      <c r="C140" s="813">
        <v>0.15</v>
      </c>
      <c r="D140" s="1114" t="s">
        <v>28756</v>
      </c>
      <c r="E140" s="880">
        <v>0.45</v>
      </c>
      <c r="F140" s="1118" t="s">
        <v>28756</v>
      </c>
      <c r="G140" s="880">
        <v>0.45</v>
      </c>
      <c r="H140" s="1118" t="s">
        <v>28756</v>
      </c>
      <c r="I140" s="880">
        <v>0.25</v>
      </c>
      <c r="J140" s="833" t="s">
        <v>28756</v>
      </c>
      <c r="K140" s="1302">
        <v>3.7</v>
      </c>
      <c r="L140" s="814" t="s">
        <v>28268</v>
      </c>
      <c r="M140" s="1089">
        <f t="shared" si="2"/>
        <v>4.8099999999999996</v>
      </c>
      <c r="N140" s="1005" t="s">
        <v>28267</v>
      </c>
      <c r="O140" s="1005"/>
      <c r="P140" s="1355"/>
      <c r="Q140" s="1518"/>
      <c r="R140" s="1009"/>
    </row>
    <row r="141" spans="2:18" s="1341" customFormat="1" x14ac:dyDescent="0.2">
      <c r="B141" s="1533" t="s">
        <v>28564</v>
      </c>
      <c r="C141" s="813">
        <v>0.15</v>
      </c>
      <c r="D141" s="1114" t="s">
        <v>28756</v>
      </c>
      <c r="E141" s="880">
        <v>0.45</v>
      </c>
      <c r="F141" s="1118" t="s">
        <v>28756</v>
      </c>
      <c r="G141" s="880">
        <v>0.45</v>
      </c>
      <c r="H141" s="1118" t="s">
        <v>28756</v>
      </c>
      <c r="I141" s="880">
        <v>0.25</v>
      </c>
      <c r="J141" s="833" t="s">
        <v>28756</v>
      </c>
      <c r="K141" s="1302">
        <v>4.05</v>
      </c>
      <c r="L141" s="814" t="s">
        <v>28268</v>
      </c>
      <c r="M141" s="1089">
        <f t="shared" si="2"/>
        <v>5.27</v>
      </c>
      <c r="N141" s="1005" t="s">
        <v>28267</v>
      </c>
      <c r="O141" s="1005"/>
      <c r="P141" s="1355"/>
      <c r="Q141" s="1518"/>
      <c r="R141" s="1009"/>
    </row>
    <row r="142" spans="2:18" s="1341" customFormat="1" x14ac:dyDescent="0.2">
      <c r="B142" s="1533" t="s">
        <v>28567</v>
      </c>
      <c r="C142" s="813">
        <v>0.15</v>
      </c>
      <c r="D142" s="1114" t="s">
        <v>28756</v>
      </c>
      <c r="E142" s="880">
        <v>0.45</v>
      </c>
      <c r="F142" s="1118" t="s">
        <v>28756</v>
      </c>
      <c r="G142" s="880">
        <v>0.45</v>
      </c>
      <c r="H142" s="1118" t="s">
        <v>28756</v>
      </c>
      <c r="I142" s="880">
        <v>0.25</v>
      </c>
      <c r="J142" s="833" t="s">
        <v>28756</v>
      </c>
      <c r="K142" s="1302">
        <v>3.8</v>
      </c>
      <c r="L142" s="814" t="s">
        <v>28268</v>
      </c>
      <c r="M142" s="1089">
        <f t="shared" si="2"/>
        <v>4.9400000000000004</v>
      </c>
      <c r="N142" s="1005" t="s">
        <v>28267</v>
      </c>
      <c r="O142" s="1005"/>
      <c r="P142" s="1355"/>
      <c r="Q142" s="1518"/>
      <c r="R142" s="1009"/>
    </row>
    <row r="143" spans="2:18" s="1341" customFormat="1" x14ac:dyDescent="0.2">
      <c r="B143" s="1533" t="s">
        <v>28568</v>
      </c>
      <c r="C143" s="813">
        <v>0.15</v>
      </c>
      <c r="D143" s="1114" t="s">
        <v>28756</v>
      </c>
      <c r="E143" s="880">
        <v>0.45</v>
      </c>
      <c r="F143" s="1118" t="s">
        <v>28756</v>
      </c>
      <c r="G143" s="880">
        <v>0.45</v>
      </c>
      <c r="H143" s="1118" t="s">
        <v>28756</v>
      </c>
      <c r="I143" s="880">
        <v>0.25</v>
      </c>
      <c r="J143" s="833" t="s">
        <v>28756</v>
      </c>
      <c r="K143" s="1302">
        <v>3.35</v>
      </c>
      <c r="L143" s="814" t="s">
        <v>28268</v>
      </c>
      <c r="M143" s="1089">
        <f t="shared" si="2"/>
        <v>4.3600000000000003</v>
      </c>
      <c r="N143" s="1005" t="s">
        <v>28267</v>
      </c>
      <c r="O143" s="1005"/>
      <c r="P143" s="1355"/>
      <c r="Q143" s="1518"/>
      <c r="R143" s="1009"/>
    </row>
    <row r="144" spans="2:18" s="1341" customFormat="1" x14ac:dyDescent="0.2">
      <c r="B144" s="1533" t="s">
        <v>28581</v>
      </c>
      <c r="C144" s="813">
        <v>0.15</v>
      </c>
      <c r="D144" s="1114" t="s">
        <v>28756</v>
      </c>
      <c r="E144" s="880">
        <v>0.45</v>
      </c>
      <c r="F144" s="1118" t="s">
        <v>28756</v>
      </c>
      <c r="G144" s="880">
        <v>0.45</v>
      </c>
      <c r="H144" s="1118" t="s">
        <v>28756</v>
      </c>
      <c r="I144" s="880">
        <v>0.25</v>
      </c>
      <c r="J144" s="833" t="s">
        <v>28756</v>
      </c>
      <c r="K144" s="1302">
        <v>2.2000000000000002</v>
      </c>
      <c r="L144" s="814" t="s">
        <v>28268</v>
      </c>
      <c r="M144" s="1089">
        <f t="shared" si="2"/>
        <v>2.86</v>
      </c>
      <c r="N144" s="1005" t="s">
        <v>28267</v>
      </c>
      <c r="O144" s="1005"/>
      <c r="P144" s="1355"/>
      <c r="Q144" s="1518"/>
      <c r="R144" s="1009"/>
    </row>
    <row r="145" spans="2:18" s="1341" customFormat="1" x14ac:dyDescent="0.2">
      <c r="B145" s="1533" t="s">
        <v>28715</v>
      </c>
      <c r="C145" s="813">
        <v>0.15</v>
      </c>
      <c r="D145" s="1114" t="s">
        <v>28756</v>
      </c>
      <c r="E145" s="880">
        <v>0.45</v>
      </c>
      <c r="F145" s="1118" t="s">
        <v>28756</v>
      </c>
      <c r="G145" s="880">
        <v>0.45</v>
      </c>
      <c r="H145" s="1118" t="s">
        <v>28756</v>
      </c>
      <c r="I145" s="880">
        <v>0.25</v>
      </c>
      <c r="J145" s="833" t="s">
        <v>28756</v>
      </c>
      <c r="K145" s="1302">
        <v>2.2000000000000002</v>
      </c>
      <c r="L145" s="814" t="s">
        <v>28268</v>
      </c>
      <c r="M145" s="1089">
        <f t="shared" si="2"/>
        <v>2.86</v>
      </c>
      <c r="N145" s="1005" t="s">
        <v>28267</v>
      </c>
      <c r="O145" s="1005"/>
      <c r="P145" s="1355"/>
      <c r="Q145" s="1518"/>
      <c r="R145" s="1009"/>
    </row>
    <row r="146" spans="2:18" s="1341" customFormat="1" x14ac:dyDescent="0.2">
      <c r="B146" s="1533" t="s">
        <v>28716</v>
      </c>
      <c r="C146" s="813">
        <v>0.15</v>
      </c>
      <c r="D146" s="1114" t="s">
        <v>28756</v>
      </c>
      <c r="E146" s="880">
        <v>0.45</v>
      </c>
      <c r="F146" s="1118" t="s">
        <v>28756</v>
      </c>
      <c r="G146" s="880">
        <v>0.45</v>
      </c>
      <c r="H146" s="1118" t="s">
        <v>28756</v>
      </c>
      <c r="I146" s="880">
        <v>0.25</v>
      </c>
      <c r="J146" s="833" t="s">
        <v>28756</v>
      </c>
      <c r="K146" s="1302">
        <v>2.2000000000000002</v>
      </c>
      <c r="L146" s="814" t="s">
        <v>28268</v>
      </c>
      <c r="M146" s="1089">
        <f t="shared" si="2"/>
        <v>2.86</v>
      </c>
      <c r="N146" s="1005" t="s">
        <v>28267</v>
      </c>
      <c r="O146" s="1005"/>
      <c r="P146" s="1355"/>
      <c r="Q146" s="1518"/>
      <c r="R146" s="1009"/>
    </row>
    <row r="147" spans="2:18" s="1341" customFormat="1" x14ac:dyDescent="0.2">
      <c r="B147" s="1533" t="s">
        <v>28717</v>
      </c>
      <c r="C147" s="813">
        <v>0.15</v>
      </c>
      <c r="D147" s="1114" t="s">
        <v>28756</v>
      </c>
      <c r="E147" s="880">
        <v>0.45</v>
      </c>
      <c r="F147" s="1118" t="s">
        <v>28756</v>
      </c>
      <c r="G147" s="880">
        <v>0.45</v>
      </c>
      <c r="H147" s="1118" t="s">
        <v>28756</v>
      </c>
      <c r="I147" s="880">
        <v>0.25</v>
      </c>
      <c r="J147" s="833" t="s">
        <v>28756</v>
      </c>
      <c r="K147" s="1302">
        <v>7.9</v>
      </c>
      <c r="L147" s="814" t="s">
        <v>28268</v>
      </c>
      <c r="M147" s="1089">
        <f t="shared" si="2"/>
        <v>10.27</v>
      </c>
      <c r="N147" s="1005" t="s">
        <v>28267</v>
      </c>
      <c r="O147" s="1005"/>
      <c r="P147" s="1355"/>
      <c r="Q147" s="1518"/>
      <c r="R147" s="1009"/>
    </row>
    <row r="148" spans="2:18" s="1341" customFormat="1" x14ac:dyDescent="0.2">
      <c r="B148" s="1533"/>
      <c r="C148" s="813"/>
      <c r="D148" s="880"/>
      <c r="E148" s="880"/>
      <c r="F148" s="1118"/>
      <c r="G148" s="880"/>
      <c r="H148" s="880"/>
      <c r="I148" s="880"/>
      <c r="J148" s="813"/>
      <c r="K148" s="833"/>
      <c r="L148" s="814"/>
      <c r="M148" s="1089"/>
      <c r="N148" s="1005"/>
      <c r="O148" s="1005"/>
      <c r="P148" s="1355"/>
      <c r="Q148" s="1518"/>
      <c r="R148" s="1009"/>
    </row>
    <row r="149" spans="2:18" s="1341" customFormat="1" x14ac:dyDescent="0.2">
      <c r="B149" s="1528"/>
      <c r="C149" s="213"/>
      <c r="D149" s="878"/>
      <c r="E149" s="878"/>
      <c r="F149" s="878"/>
      <c r="G149" s="878"/>
      <c r="H149" s="878"/>
      <c r="I149" s="878"/>
      <c r="J149" s="213"/>
      <c r="K149" s="1011"/>
      <c r="L149" s="1288"/>
      <c r="M149" s="1089">
        <f>SUM(M137:M147)</f>
        <v>56.44</v>
      </c>
      <c r="N149" s="1005" t="s">
        <v>28267</v>
      </c>
      <c r="O149" s="1011"/>
      <c r="P149" s="1300"/>
      <c r="Q149" s="1518"/>
      <c r="R149" s="1009"/>
    </row>
    <row r="150" spans="2:18" s="1341" customFormat="1" x14ac:dyDescent="0.2">
      <c r="B150" s="1528"/>
      <c r="C150" s="213"/>
      <c r="D150" s="878"/>
      <c r="E150" s="878"/>
      <c r="F150" s="878"/>
      <c r="G150" s="878"/>
      <c r="H150" s="878"/>
      <c r="I150" s="878"/>
      <c r="J150" s="213"/>
      <c r="K150" s="1011"/>
      <c r="L150" s="1288"/>
      <c r="M150" s="1300"/>
      <c r="N150" s="1005"/>
      <c r="O150" s="1005"/>
      <c r="P150" s="1300"/>
      <c r="Q150" s="1518"/>
      <c r="R150" s="1009"/>
    </row>
    <row r="151" spans="2:18" s="1341" customFormat="1" ht="30" customHeight="1" x14ac:dyDescent="0.2">
      <c r="B151" s="1529" t="s">
        <v>1360</v>
      </c>
      <c r="C151" s="1336" t="s">
        <v>26</v>
      </c>
      <c r="D151" s="1356" t="str">
        <f>VLOOKUP(B151,desonerado_186!A:F,2,1)</f>
        <v>Lastro de pedra britada</v>
      </c>
      <c r="E151" s="1357"/>
      <c r="F151" s="1357"/>
      <c r="G151" s="1357"/>
      <c r="H151" s="1357"/>
      <c r="I151" s="1358"/>
      <c r="J151" s="1336" t="s">
        <v>228</v>
      </c>
      <c r="K151" s="1337">
        <f>K171</f>
        <v>0.55000000000000004</v>
      </c>
      <c r="L151" s="1338"/>
      <c r="M151" s="1339"/>
      <c r="N151" s="1810"/>
      <c r="O151" s="1810"/>
      <c r="P151" s="1339"/>
      <c r="Q151" s="1511"/>
      <c r="R151" s="1009"/>
    </row>
    <row r="152" spans="2:18" s="1341" customFormat="1" x14ac:dyDescent="0.2">
      <c r="B152" s="1534"/>
      <c r="C152" s="1263"/>
      <c r="D152" s="1264"/>
      <c r="E152" s="1264"/>
      <c r="F152" s="1264"/>
      <c r="G152" s="1264"/>
      <c r="H152" s="1264"/>
      <c r="I152" s="1287"/>
      <c r="J152" s="1263"/>
      <c r="K152" s="1265"/>
      <c r="L152" s="1359"/>
      <c r="M152" s="1333"/>
      <c r="N152" s="1265"/>
      <c r="O152" s="1265"/>
      <c r="P152" s="1333"/>
      <c r="Q152" s="1505"/>
      <c r="R152" s="1009"/>
    </row>
    <row r="153" spans="2:18" s="1341" customFormat="1" ht="30" x14ac:dyDescent="0.2">
      <c r="B153" s="1533"/>
      <c r="C153" s="813" t="s">
        <v>28364</v>
      </c>
      <c r="D153" s="880"/>
      <c r="E153" s="880" t="s">
        <v>28362</v>
      </c>
      <c r="F153" s="880"/>
      <c r="G153" s="1023"/>
      <c r="H153" s="880" t="s">
        <v>28791</v>
      </c>
      <c r="I153" s="1023"/>
      <c r="J153" s="1277"/>
      <c r="K153" s="1005" t="s">
        <v>28281</v>
      </c>
      <c r="L153" s="1007"/>
      <c r="M153" s="814"/>
      <c r="N153" s="1005"/>
      <c r="O153" s="1005"/>
      <c r="P153" s="1355"/>
      <c r="Q153" s="1507"/>
      <c r="R153" s="1009"/>
    </row>
    <row r="154" spans="2:18" s="1341" customFormat="1" x14ac:dyDescent="0.2">
      <c r="B154" s="1533" t="s">
        <v>28560</v>
      </c>
      <c r="C154" s="813">
        <v>0.15</v>
      </c>
      <c r="D154" s="1114" t="s">
        <v>28539</v>
      </c>
      <c r="E154" s="1299">
        <v>8.6999999999999993</v>
      </c>
      <c r="F154" s="880" t="s">
        <v>28268</v>
      </c>
      <c r="G154" s="880" t="s">
        <v>28539</v>
      </c>
      <c r="H154" s="880">
        <v>0.05</v>
      </c>
      <c r="I154" s="1023"/>
      <c r="J154" s="1277"/>
      <c r="K154" s="1005">
        <f t="shared" ref="K154:K164" si="3">C154*E154*H154</f>
        <v>7.0000000000000007E-2</v>
      </c>
      <c r="L154" s="1007" t="s">
        <v>28740</v>
      </c>
      <c r="M154" s="814"/>
      <c r="N154" s="1005"/>
      <c r="O154" s="1005"/>
      <c r="P154" s="1355"/>
      <c r="Q154" s="1507"/>
      <c r="R154" s="1009"/>
    </row>
    <row r="155" spans="2:18" s="1341" customFormat="1" x14ac:dyDescent="0.2">
      <c r="B155" s="1533" t="s">
        <v>28561</v>
      </c>
      <c r="C155" s="813">
        <v>0.15</v>
      </c>
      <c r="D155" s="1114" t="s">
        <v>28539</v>
      </c>
      <c r="E155" s="1299">
        <v>1.25</v>
      </c>
      <c r="F155" s="880" t="s">
        <v>28268</v>
      </c>
      <c r="G155" s="880" t="s">
        <v>28539</v>
      </c>
      <c r="H155" s="880">
        <v>0.05</v>
      </c>
      <c r="I155" s="1023"/>
      <c r="J155" s="1277"/>
      <c r="K155" s="1005">
        <f t="shared" si="3"/>
        <v>0.01</v>
      </c>
      <c r="L155" s="1007" t="s">
        <v>28740</v>
      </c>
      <c r="M155" s="814"/>
      <c r="N155" s="1005"/>
      <c r="O155" s="1005"/>
      <c r="P155" s="1355"/>
      <c r="Q155" s="1507"/>
      <c r="R155" s="1009"/>
    </row>
    <row r="156" spans="2:18" s="1341" customFormat="1" x14ac:dyDescent="0.2">
      <c r="B156" s="1533" t="s">
        <v>28562</v>
      </c>
      <c r="C156" s="813">
        <v>0.15</v>
      </c>
      <c r="D156" s="1114" t="s">
        <v>28539</v>
      </c>
      <c r="E156" s="1299">
        <v>4.05</v>
      </c>
      <c r="F156" s="880" t="s">
        <v>28268</v>
      </c>
      <c r="G156" s="880" t="s">
        <v>28539</v>
      </c>
      <c r="H156" s="880">
        <v>0.05</v>
      </c>
      <c r="I156" s="1023"/>
      <c r="J156" s="1277"/>
      <c r="K156" s="1005">
        <f t="shared" si="3"/>
        <v>0.03</v>
      </c>
      <c r="L156" s="1007" t="s">
        <v>28740</v>
      </c>
      <c r="M156" s="814"/>
      <c r="N156" s="1005"/>
      <c r="O156" s="1005"/>
      <c r="P156" s="1355"/>
      <c r="Q156" s="1507"/>
      <c r="R156" s="1009"/>
    </row>
    <row r="157" spans="2:18" s="1341" customFormat="1" x14ac:dyDescent="0.2">
      <c r="B157" s="1533" t="s">
        <v>28563</v>
      </c>
      <c r="C157" s="813">
        <v>0.15</v>
      </c>
      <c r="D157" s="1114" t="s">
        <v>28539</v>
      </c>
      <c r="E157" s="1299">
        <v>3.7</v>
      </c>
      <c r="F157" s="880" t="s">
        <v>28268</v>
      </c>
      <c r="G157" s="880" t="s">
        <v>28539</v>
      </c>
      <c r="H157" s="880">
        <v>0.05</v>
      </c>
      <c r="I157" s="1023"/>
      <c r="J157" s="1277"/>
      <c r="K157" s="1005">
        <f t="shared" si="3"/>
        <v>0.03</v>
      </c>
      <c r="L157" s="1007" t="s">
        <v>28740</v>
      </c>
      <c r="M157" s="814"/>
      <c r="N157" s="1005"/>
      <c r="O157" s="1005"/>
      <c r="P157" s="1355"/>
      <c r="Q157" s="1507"/>
      <c r="R157" s="1009"/>
    </row>
    <row r="158" spans="2:18" s="1341" customFormat="1" x14ac:dyDescent="0.2">
      <c r="B158" s="1533" t="s">
        <v>28564</v>
      </c>
      <c r="C158" s="813">
        <v>0.15</v>
      </c>
      <c r="D158" s="1114" t="s">
        <v>28539</v>
      </c>
      <c r="E158" s="1299">
        <v>4.05</v>
      </c>
      <c r="F158" s="880" t="s">
        <v>28268</v>
      </c>
      <c r="G158" s="880" t="s">
        <v>28539</v>
      </c>
      <c r="H158" s="880">
        <v>0.05</v>
      </c>
      <c r="I158" s="1023"/>
      <c r="J158" s="1277"/>
      <c r="K158" s="1005">
        <f t="shared" si="3"/>
        <v>0.03</v>
      </c>
      <c r="L158" s="1007" t="s">
        <v>28740</v>
      </c>
      <c r="M158" s="814"/>
      <c r="N158" s="1005"/>
      <c r="O158" s="1005"/>
      <c r="P158" s="1355"/>
      <c r="Q158" s="1507"/>
      <c r="R158" s="1009"/>
    </row>
    <row r="159" spans="2:18" s="1341" customFormat="1" x14ac:dyDescent="0.2">
      <c r="B159" s="1533" t="s">
        <v>28567</v>
      </c>
      <c r="C159" s="813">
        <v>0.15</v>
      </c>
      <c r="D159" s="1114" t="s">
        <v>28539</v>
      </c>
      <c r="E159" s="1299">
        <v>3.8</v>
      </c>
      <c r="F159" s="880" t="s">
        <v>28268</v>
      </c>
      <c r="G159" s="880" t="s">
        <v>28539</v>
      </c>
      <c r="H159" s="880">
        <v>0.05</v>
      </c>
      <c r="I159" s="1023"/>
      <c r="J159" s="1277"/>
      <c r="K159" s="1005">
        <f t="shared" si="3"/>
        <v>0.03</v>
      </c>
      <c r="L159" s="1007" t="s">
        <v>28740</v>
      </c>
      <c r="M159" s="814"/>
      <c r="N159" s="1005"/>
      <c r="O159" s="1005"/>
      <c r="P159" s="1355"/>
      <c r="Q159" s="1507"/>
      <c r="R159" s="1009"/>
    </row>
    <row r="160" spans="2:18" s="1341" customFormat="1" x14ac:dyDescent="0.2">
      <c r="B160" s="1533" t="s">
        <v>28568</v>
      </c>
      <c r="C160" s="813">
        <v>0.15</v>
      </c>
      <c r="D160" s="1114" t="s">
        <v>28539</v>
      </c>
      <c r="E160" s="1299">
        <v>3.35</v>
      </c>
      <c r="F160" s="880" t="s">
        <v>28268</v>
      </c>
      <c r="G160" s="880" t="s">
        <v>28539</v>
      </c>
      <c r="H160" s="880">
        <v>0.05</v>
      </c>
      <c r="I160" s="1023"/>
      <c r="J160" s="1277"/>
      <c r="K160" s="1005">
        <f t="shared" si="3"/>
        <v>0.03</v>
      </c>
      <c r="L160" s="1007" t="s">
        <v>28740</v>
      </c>
      <c r="M160" s="814"/>
      <c r="N160" s="1005"/>
      <c r="O160" s="1005"/>
      <c r="P160" s="1355"/>
      <c r="Q160" s="1507"/>
      <c r="R160" s="1009"/>
    </row>
    <row r="161" spans="2:18" s="1341" customFormat="1" x14ac:dyDescent="0.2">
      <c r="B161" s="1533" t="s">
        <v>28581</v>
      </c>
      <c r="C161" s="813">
        <v>0.15</v>
      </c>
      <c r="D161" s="1114" t="s">
        <v>28539</v>
      </c>
      <c r="E161" s="1299">
        <v>2.2000000000000002</v>
      </c>
      <c r="F161" s="880" t="s">
        <v>28268</v>
      </c>
      <c r="G161" s="880" t="s">
        <v>28539</v>
      </c>
      <c r="H161" s="880">
        <v>0.05</v>
      </c>
      <c r="I161" s="1023"/>
      <c r="J161" s="1277"/>
      <c r="K161" s="1005">
        <f t="shared" si="3"/>
        <v>0.02</v>
      </c>
      <c r="L161" s="1007" t="s">
        <v>28740</v>
      </c>
      <c r="M161" s="814"/>
      <c r="N161" s="1005"/>
      <c r="O161" s="1005"/>
      <c r="P161" s="1355"/>
      <c r="Q161" s="1507"/>
      <c r="R161" s="1009"/>
    </row>
    <row r="162" spans="2:18" s="1341" customFormat="1" x14ac:dyDescent="0.2">
      <c r="B162" s="1533" t="s">
        <v>28715</v>
      </c>
      <c r="C162" s="813">
        <v>0.15</v>
      </c>
      <c r="D162" s="1114" t="s">
        <v>28539</v>
      </c>
      <c r="E162" s="1299">
        <v>2.2000000000000002</v>
      </c>
      <c r="F162" s="880" t="s">
        <v>28268</v>
      </c>
      <c r="G162" s="880" t="s">
        <v>28539</v>
      </c>
      <c r="H162" s="880">
        <v>0.05</v>
      </c>
      <c r="I162" s="1023"/>
      <c r="J162" s="1277"/>
      <c r="K162" s="1005">
        <f t="shared" si="3"/>
        <v>0.02</v>
      </c>
      <c r="L162" s="1007" t="s">
        <v>28740</v>
      </c>
      <c r="M162" s="814"/>
      <c r="N162" s="1005"/>
      <c r="O162" s="1005"/>
      <c r="P162" s="1355"/>
      <c r="Q162" s="1507"/>
      <c r="R162" s="1009"/>
    </row>
    <row r="163" spans="2:18" s="1341" customFormat="1" x14ac:dyDescent="0.2">
      <c r="B163" s="1533" t="s">
        <v>28716</v>
      </c>
      <c r="C163" s="813">
        <v>0.15</v>
      </c>
      <c r="D163" s="1114" t="s">
        <v>28539</v>
      </c>
      <c r="E163" s="1299">
        <v>2.2000000000000002</v>
      </c>
      <c r="F163" s="880" t="s">
        <v>28268</v>
      </c>
      <c r="G163" s="880" t="s">
        <v>28539</v>
      </c>
      <c r="H163" s="880">
        <v>0.05</v>
      </c>
      <c r="I163" s="1023"/>
      <c r="J163" s="1277"/>
      <c r="K163" s="1005">
        <f t="shared" si="3"/>
        <v>0.02</v>
      </c>
      <c r="L163" s="1007" t="s">
        <v>28740</v>
      </c>
      <c r="M163" s="814"/>
      <c r="N163" s="1005"/>
      <c r="O163" s="1005"/>
      <c r="P163" s="1355"/>
      <c r="Q163" s="1507"/>
      <c r="R163" s="1009"/>
    </row>
    <row r="164" spans="2:18" s="1341" customFormat="1" x14ac:dyDescent="0.2">
      <c r="B164" s="1533" t="s">
        <v>28717</v>
      </c>
      <c r="C164" s="813">
        <v>0.15</v>
      </c>
      <c r="D164" s="1114" t="s">
        <v>28539</v>
      </c>
      <c r="E164" s="1299">
        <v>7.9</v>
      </c>
      <c r="F164" s="880" t="s">
        <v>28268</v>
      </c>
      <c r="G164" s="880" t="s">
        <v>28539</v>
      </c>
      <c r="H164" s="880">
        <v>0.05</v>
      </c>
      <c r="I164" s="1023"/>
      <c r="J164" s="1277"/>
      <c r="K164" s="1005">
        <f t="shared" si="3"/>
        <v>0.06</v>
      </c>
      <c r="L164" s="1007" t="s">
        <v>28740</v>
      </c>
      <c r="M164" s="814"/>
      <c r="N164" s="1005"/>
      <c r="O164" s="1005"/>
      <c r="P164" s="1355"/>
      <c r="Q164" s="1507"/>
      <c r="R164" s="1009"/>
    </row>
    <row r="165" spans="2:18" s="1341" customFormat="1" x14ac:dyDescent="0.2">
      <c r="B165" s="1535"/>
      <c r="C165" s="966"/>
      <c r="D165" s="1023"/>
      <c r="E165" s="1023"/>
      <c r="F165" s="1023"/>
      <c r="G165" s="1023"/>
      <c r="H165" s="1023"/>
      <c r="I165" s="1023"/>
      <c r="J165" s="1277"/>
      <c r="K165" s="1005"/>
      <c r="L165" s="1005"/>
      <c r="M165" s="814"/>
      <c r="N165" s="1005"/>
      <c r="O165" s="1005"/>
      <c r="P165" s="1355"/>
      <c r="Q165" s="1507"/>
      <c r="R165" s="1009"/>
    </row>
    <row r="166" spans="2:18" s="1341" customFormat="1" x14ac:dyDescent="0.2">
      <c r="B166" s="1535"/>
      <c r="C166" s="966"/>
      <c r="D166" s="1023"/>
      <c r="E166" s="1023"/>
      <c r="F166" s="1023"/>
      <c r="G166" s="1023"/>
      <c r="H166" s="1023"/>
      <c r="I166" s="1023"/>
      <c r="J166" s="1277"/>
      <c r="K166" s="1005">
        <f>SUM(K154:K164)</f>
        <v>0.35</v>
      </c>
      <c r="L166" s="1007" t="s">
        <v>28740</v>
      </c>
      <c r="M166" s="814"/>
      <c r="N166" s="1005"/>
      <c r="O166" s="1005"/>
      <c r="P166" s="1355"/>
      <c r="Q166" s="1507"/>
      <c r="R166" s="1009"/>
    </row>
    <row r="167" spans="2:18" s="1341" customFormat="1" x14ac:dyDescent="0.2">
      <c r="B167" s="1536"/>
      <c r="C167" s="966"/>
      <c r="D167" s="1023"/>
      <c r="E167" s="1023"/>
      <c r="F167" s="1023"/>
      <c r="G167" s="1023"/>
      <c r="H167" s="1023"/>
      <c r="I167" s="1023"/>
      <c r="J167" s="966"/>
      <c r="K167" s="1005"/>
      <c r="L167" s="1005"/>
      <c r="M167" s="1300"/>
      <c r="N167" s="1011"/>
      <c r="O167" s="1011"/>
      <c r="P167" s="1300"/>
      <c r="Q167" s="1507"/>
      <c r="R167" s="1009"/>
    </row>
    <row r="168" spans="2:18" s="1341" customFormat="1" x14ac:dyDescent="0.2">
      <c r="B168" s="1533" t="s">
        <v>28972</v>
      </c>
      <c r="C168" s="813"/>
      <c r="D168" s="880">
        <v>0.05</v>
      </c>
      <c r="E168" s="1299">
        <v>0.6</v>
      </c>
      <c r="F168" s="880"/>
      <c r="G168" s="880">
        <v>0.6</v>
      </c>
      <c r="H168" s="880"/>
      <c r="I168" s="1023">
        <v>11</v>
      </c>
      <c r="J168" s="1277"/>
      <c r="K168" s="1005">
        <f>E168*G168*I168*D168</f>
        <v>0.2</v>
      </c>
      <c r="L168" s="1007" t="s">
        <v>28740</v>
      </c>
      <c r="M168" s="1089"/>
      <c r="N168" s="1011"/>
      <c r="O168" s="1011"/>
      <c r="P168" s="1300"/>
      <c r="Q168" s="1507"/>
      <c r="R168" s="1009"/>
    </row>
    <row r="169" spans="2:18" s="1341" customFormat="1" x14ac:dyDescent="0.2">
      <c r="B169" s="1536"/>
      <c r="C169" s="966"/>
      <c r="D169" s="1023"/>
      <c r="E169" s="1023"/>
      <c r="F169" s="1023"/>
      <c r="G169" s="1023"/>
      <c r="H169" s="1023"/>
      <c r="I169" s="1023"/>
      <c r="J169" s="966"/>
      <c r="K169" s="1005"/>
      <c r="L169" s="1005"/>
      <c r="M169" s="1300"/>
      <c r="N169" s="1011"/>
      <c r="O169" s="1011"/>
      <c r="P169" s="1300"/>
      <c r="Q169" s="1507"/>
      <c r="R169" s="1009"/>
    </row>
    <row r="170" spans="2:18" s="1341" customFormat="1" x14ac:dyDescent="0.2">
      <c r="B170" s="1536"/>
      <c r="C170" s="966"/>
      <c r="D170" s="1023"/>
      <c r="E170" s="1023"/>
      <c r="F170" s="1023"/>
      <c r="G170" s="1023"/>
      <c r="H170" s="1023"/>
      <c r="I170" s="1023"/>
      <c r="J170" s="966"/>
      <c r="K170" s="1005"/>
      <c r="L170" s="1005"/>
      <c r="M170" s="1300"/>
      <c r="N170" s="1011"/>
      <c r="O170" s="1011"/>
      <c r="P170" s="1300"/>
      <c r="Q170" s="1507"/>
      <c r="R170" s="1009"/>
    </row>
    <row r="171" spans="2:18" s="1341" customFormat="1" x14ac:dyDescent="0.2">
      <c r="B171" s="1535" t="s">
        <v>28973</v>
      </c>
      <c r="C171" s="966"/>
      <c r="D171" s="1023"/>
      <c r="E171" s="878"/>
      <c r="F171" s="1089">
        <f>K166</f>
        <v>0.35</v>
      </c>
      <c r="G171" s="1117" t="s">
        <v>28756</v>
      </c>
      <c r="H171" s="1089">
        <f>K168</f>
        <v>0.2</v>
      </c>
      <c r="I171" s="1023"/>
      <c r="J171" s="966"/>
      <c r="K171" s="1005">
        <f>F171+H171</f>
        <v>0.55000000000000004</v>
      </c>
      <c r="L171" s="1007" t="s">
        <v>28740</v>
      </c>
      <c r="M171" s="1300"/>
      <c r="N171" s="1011"/>
      <c r="O171" s="1011"/>
      <c r="P171" s="1300"/>
      <c r="Q171" s="1507"/>
      <c r="R171" s="1009"/>
    </row>
    <row r="172" spans="2:18" s="1341" customFormat="1" x14ac:dyDescent="0.2">
      <c r="B172" s="1536"/>
      <c r="C172" s="966"/>
      <c r="D172" s="1023"/>
      <c r="E172" s="1023"/>
      <c r="F172" s="1023"/>
      <c r="G172" s="1023"/>
      <c r="H172" s="1023"/>
      <c r="I172" s="1023"/>
      <c r="J172" s="966"/>
      <c r="K172" s="1005"/>
      <c r="L172" s="1005"/>
      <c r="M172" s="1300"/>
      <c r="N172" s="1011"/>
      <c r="O172" s="1011"/>
      <c r="P172" s="1300"/>
      <c r="Q172" s="1507"/>
      <c r="R172" s="1009"/>
    </row>
    <row r="173" spans="2:18" s="1341" customFormat="1" x14ac:dyDescent="0.2">
      <c r="B173" s="1528"/>
      <c r="C173" s="213"/>
      <c r="D173" s="878"/>
      <c r="E173" s="878"/>
      <c r="F173" s="878"/>
      <c r="G173" s="878"/>
      <c r="H173" s="878"/>
      <c r="I173" s="878"/>
      <c r="J173" s="213"/>
      <c r="K173" s="1011"/>
      <c r="L173" s="1288"/>
      <c r="M173" s="1300"/>
      <c r="N173" s="1011"/>
      <c r="O173" s="1011"/>
      <c r="P173" s="1300"/>
      <c r="Q173" s="1518"/>
      <c r="R173" s="1009"/>
    </row>
    <row r="174" spans="2:18" s="1332" customFormat="1" ht="30" customHeight="1" x14ac:dyDescent="0.2">
      <c r="B174" s="1529" t="s">
        <v>1271</v>
      </c>
      <c r="C174" s="1336" t="s">
        <v>26</v>
      </c>
      <c r="D174" s="1814" t="str">
        <f>VLOOKUP(B174,desonerado_186!A:F,2,1)</f>
        <v>Armadura em barra de aço CA-50 (A ou B) fyk = 500 MPa</v>
      </c>
      <c r="E174" s="1815"/>
      <c r="F174" s="1815"/>
      <c r="G174" s="1815"/>
      <c r="H174" s="1815"/>
      <c r="I174" s="1816"/>
      <c r="J174" s="1336" t="str">
        <f>VLOOKUP('Memorial de cálculo'!B174,[1]Planilha1!A10:F4093,3,0)</f>
        <v>KG</v>
      </c>
      <c r="K174" s="1337">
        <f>K179</f>
        <v>266</v>
      </c>
      <c r="L174" s="1338"/>
      <c r="M174" s="1339"/>
      <c r="N174" s="1810"/>
      <c r="O174" s="1810"/>
      <c r="P174" s="1339"/>
      <c r="Q174" s="1511"/>
      <c r="R174" s="1010"/>
    </row>
    <row r="175" spans="2:18" s="1332" customFormat="1" x14ac:dyDescent="0.2">
      <c r="B175" s="1534"/>
      <c r="C175" s="1263"/>
      <c r="D175" s="1270"/>
      <c r="E175" s="1270"/>
      <c r="F175" s="1270"/>
      <c r="G175" s="1270"/>
      <c r="H175" s="1270"/>
      <c r="I175" s="1275"/>
      <c r="J175" s="1263"/>
      <c r="K175" s="1265"/>
      <c r="L175" s="1265"/>
      <c r="M175" s="1333"/>
      <c r="N175" s="1265"/>
      <c r="O175" s="1265"/>
      <c r="P175" s="1333"/>
      <c r="Q175" s="1505"/>
      <c r="R175" s="1010"/>
    </row>
    <row r="176" spans="2:18" s="1332" customFormat="1" ht="30" x14ac:dyDescent="0.2">
      <c r="B176" s="1528"/>
      <c r="C176" s="213"/>
      <c r="D176" s="1004" t="s">
        <v>28332</v>
      </c>
      <c r="E176" s="1004"/>
      <c r="F176" s="1004"/>
      <c r="G176" s="1004"/>
      <c r="H176" s="1004"/>
      <c r="I176" s="1004"/>
      <c r="J176" s="1012"/>
      <c r="K176" s="1005">
        <v>19</v>
      </c>
      <c r="L176" s="1007" t="s">
        <v>28283</v>
      </c>
      <c r="M176" s="1089"/>
      <c r="N176" s="1005"/>
      <c r="O176" s="1011"/>
      <c r="P176" s="1300"/>
      <c r="Q176" s="1518"/>
      <c r="R176" s="1010"/>
    </row>
    <row r="177" spans="2:18" s="1332" customFormat="1" x14ac:dyDescent="0.2">
      <c r="B177" s="1528"/>
      <c r="C177" s="213"/>
      <c r="D177" s="1004" t="s">
        <v>28774</v>
      </c>
      <c r="E177" s="1004"/>
      <c r="F177" s="1004"/>
      <c r="G177" s="1004"/>
      <c r="H177" s="1004"/>
      <c r="I177" s="1004"/>
      <c r="J177" s="1012"/>
      <c r="K177" s="1005">
        <v>247</v>
      </c>
      <c r="L177" s="1007" t="s">
        <v>28283</v>
      </c>
      <c r="M177" s="1089"/>
      <c r="N177" s="1005"/>
      <c r="O177" s="1011"/>
      <c r="P177" s="1300"/>
      <c r="Q177" s="1518"/>
      <c r="R177" s="1010"/>
    </row>
    <row r="178" spans="2:18" s="1332" customFormat="1" x14ac:dyDescent="0.2">
      <c r="B178" s="1528"/>
      <c r="C178" s="213"/>
      <c r="D178" s="1004" t="s">
        <v>28620</v>
      </c>
      <c r="E178" s="1004"/>
      <c r="F178" s="1004"/>
      <c r="G178" s="1004"/>
      <c r="H178" s="1004"/>
      <c r="I178" s="1004"/>
      <c r="J178" s="1012"/>
      <c r="K178" s="1005"/>
      <c r="L178" s="1007"/>
      <c r="M178" s="1089"/>
      <c r="N178" s="1005"/>
      <c r="O178" s="1011"/>
      <c r="P178" s="1300"/>
      <c r="Q178" s="1518"/>
      <c r="R178" s="1010"/>
    </row>
    <row r="179" spans="2:18" s="1332" customFormat="1" x14ac:dyDescent="0.2">
      <c r="B179" s="1528"/>
      <c r="C179" s="213"/>
      <c r="D179" s="1004"/>
      <c r="E179" s="1004"/>
      <c r="F179" s="1004"/>
      <c r="G179" s="1004"/>
      <c r="H179" s="1004"/>
      <c r="I179" s="1004"/>
      <c r="J179" s="1012"/>
      <c r="K179" s="1005">
        <f>K176+K177</f>
        <v>266</v>
      </c>
      <c r="L179" s="1007" t="s">
        <v>28283</v>
      </c>
      <c r="M179" s="1089"/>
      <c r="N179" s="1005"/>
      <c r="O179" s="1011"/>
      <c r="P179" s="1300"/>
      <c r="Q179" s="1518"/>
      <c r="R179" s="1010"/>
    </row>
    <row r="180" spans="2:18" s="1332" customFormat="1" x14ac:dyDescent="0.2">
      <c r="B180" s="1528"/>
      <c r="C180" s="213"/>
      <c r="D180" s="1009"/>
      <c r="E180" s="1009"/>
      <c r="F180" s="1009"/>
      <c r="G180" s="1009"/>
      <c r="H180" s="1009"/>
      <c r="I180" s="1010"/>
      <c r="J180" s="213"/>
      <c r="K180" s="1011"/>
      <c r="L180" s="1011"/>
      <c r="M180" s="1300"/>
      <c r="N180" s="1011"/>
      <c r="O180" s="1011"/>
      <c r="P180" s="1300"/>
      <c r="Q180" s="1518"/>
      <c r="R180" s="1010"/>
    </row>
    <row r="181" spans="2:18" s="1332" customFormat="1" ht="30" customHeight="1" x14ac:dyDescent="0.2">
      <c r="B181" s="1529" t="s">
        <v>1273</v>
      </c>
      <c r="C181" s="1336" t="s">
        <v>26</v>
      </c>
      <c r="D181" s="1814" t="str">
        <f>VLOOKUP(B181,desonerado_186!A:F,2,1)</f>
        <v>Armadura em barra de aço CA-60 (A ou B) fyk = 600 MPa</v>
      </c>
      <c r="E181" s="1815"/>
      <c r="F181" s="1815"/>
      <c r="G181" s="1815"/>
      <c r="H181" s="1815"/>
      <c r="I181" s="1816"/>
      <c r="J181" s="1336" t="str">
        <f>VLOOKUP('Memorial de cálculo'!B181,[1]Planilha1!A19:F4102,3,0)</f>
        <v>KG</v>
      </c>
      <c r="K181" s="1337">
        <f>K184</f>
        <v>27</v>
      </c>
      <c r="L181" s="1338"/>
      <c r="M181" s="1339"/>
      <c r="N181" s="1810"/>
      <c r="O181" s="1810"/>
      <c r="P181" s="1339"/>
      <c r="Q181" s="1511"/>
      <c r="R181" s="1010"/>
    </row>
    <row r="182" spans="2:18" s="1332" customFormat="1" x14ac:dyDescent="0.2">
      <c r="B182" s="1530"/>
      <c r="C182" s="1280"/>
      <c r="D182" s="1014"/>
      <c r="E182" s="1014"/>
      <c r="F182" s="1014"/>
      <c r="G182" s="1014"/>
      <c r="H182" s="1014"/>
      <c r="I182" s="1014"/>
      <c r="J182" s="1013"/>
      <c r="K182" s="1015"/>
      <c r="L182" s="1015"/>
      <c r="M182" s="1344"/>
      <c r="N182" s="1281"/>
      <c r="O182" s="1281"/>
      <c r="P182" s="1344"/>
      <c r="Q182" s="1531"/>
      <c r="R182" s="1010"/>
    </row>
    <row r="183" spans="2:18" s="1332" customFormat="1" ht="30" x14ac:dyDescent="0.2">
      <c r="B183" s="1528"/>
      <c r="C183" s="213"/>
      <c r="D183" s="1004" t="s">
        <v>28332</v>
      </c>
      <c r="E183" s="1004"/>
      <c r="F183" s="1004"/>
      <c r="G183" s="1004"/>
      <c r="H183" s="1004"/>
      <c r="I183" s="1004"/>
      <c r="J183" s="1012"/>
      <c r="K183" s="1005"/>
      <c r="L183" s="1007"/>
      <c r="M183" s="1300"/>
      <c r="N183" s="1011"/>
      <c r="O183" s="1011"/>
      <c r="P183" s="1300"/>
      <c r="Q183" s="1518"/>
      <c r="R183" s="1010"/>
    </row>
    <row r="184" spans="2:18" s="1332" customFormat="1" x14ac:dyDescent="0.2">
      <c r="B184" s="1528"/>
      <c r="C184" s="213"/>
      <c r="D184" s="1004" t="s">
        <v>28622</v>
      </c>
      <c r="E184" s="1004"/>
      <c r="F184" s="1004"/>
      <c r="G184" s="1004"/>
      <c r="H184" s="1004"/>
      <c r="I184" s="1004"/>
      <c r="J184" s="1012"/>
      <c r="K184" s="1005">
        <v>27</v>
      </c>
      <c r="L184" s="1007" t="s">
        <v>28283</v>
      </c>
      <c r="M184" s="1300"/>
      <c r="N184" s="1011"/>
      <c r="O184" s="1011"/>
      <c r="P184" s="1300"/>
      <c r="Q184" s="1518"/>
      <c r="R184" s="1010"/>
    </row>
    <row r="185" spans="2:18" s="1332" customFormat="1" x14ac:dyDescent="0.2">
      <c r="B185" s="1528"/>
      <c r="C185" s="213"/>
      <c r="D185" s="1004"/>
      <c r="E185" s="1004"/>
      <c r="F185" s="1004"/>
      <c r="G185" s="1004"/>
      <c r="H185" s="1004"/>
      <c r="I185" s="1004"/>
      <c r="J185" s="1012"/>
      <c r="K185" s="1005"/>
      <c r="L185" s="1005"/>
      <c r="M185" s="1300"/>
      <c r="N185" s="1011"/>
      <c r="O185" s="1011"/>
      <c r="P185" s="1300"/>
      <c r="Q185" s="1518"/>
      <c r="R185" s="1010"/>
    </row>
    <row r="186" spans="2:18" s="1332" customFormat="1" ht="30" customHeight="1" x14ac:dyDescent="0.2">
      <c r="B186" s="1529" t="s">
        <v>1285</v>
      </c>
      <c r="C186" s="1336" t="s">
        <v>26</v>
      </c>
      <c r="D186" s="1814" t="str">
        <f>VLOOKUP(B186,desonerado_186!A:F,2,1)</f>
        <v>Concreto usinado, fck = 25 MPa</v>
      </c>
      <c r="E186" s="1815"/>
      <c r="F186" s="1815"/>
      <c r="G186" s="1815"/>
      <c r="H186" s="1815"/>
      <c r="I186" s="1816"/>
      <c r="J186" s="1336" t="str">
        <f>VLOOKUP('Memorial de cálculo'!B186,[1]Planilha1!A11:F4094,3,0)</f>
        <v>M3</v>
      </c>
      <c r="K186" s="1337">
        <f>L209</f>
        <v>2.14</v>
      </c>
      <c r="L186" s="1338"/>
      <c r="M186" s="1339"/>
      <c r="N186" s="1810"/>
      <c r="O186" s="1810"/>
      <c r="P186" s="1339"/>
      <c r="Q186" s="1511"/>
      <c r="R186" s="1010"/>
    </row>
    <row r="187" spans="2:18" s="1332" customFormat="1" x14ac:dyDescent="0.2">
      <c r="B187" s="1534"/>
      <c r="C187" s="1263"/>
      <c r="D187" s="1270"/>
      <c r="E187" s="1270"/>
      <c r="F187" s="1270"/>
      <c r="G187" s="1270"/>
      <c r="H187" s="1270"/>
      <c r="I187" s="1275"/>
      <c r="J187" s="1263"/>
      <c r="K187" s="1265"/>
      <c r="L187" s="1265"/>
      <c r="M187" s="1333"/>
      <c r="N187" s="1265"/>
      <c r="O187" s="1265"/>
      <c r="P187" s="1333"/>
      <c r="Q187" s="1505"/>
      <c r="R187" s="1010"/>
    </row>
    <row r="188" spans="2:18" s="1332" customFormat="1" ht="30" x14ac:dyDescent="0.2">
      <c r="B188" s="1536"/>
      <c r="C188" s="1113"/>
      <c r="D188" s="1006"/>
      <c r="E188" s="1006" t="s">
        <v>28364</v>
      </c>
      <c r="F188" s="1006"/>
      <c r="G188" s="1006" t="s">
        <v>28566</v>
      </c>
      <c r="H188" s="1006"/>
      <c r="I188" s="1118" t="s">
        <v>28362</v>
      </c>
      <c r="J188" s="813"/>
      <c r="K188" s="1005" t="s">
        <v>28281</v>
      </c>
      <c r="L188" s="1007"/>
      <c r="M188" s="1300"/>
      <c r="N188" s="1021"/>
      <c r="O188" s="1021"/>
      <c r="P188" s="1274"/>
      <c r="Q188" s="1507"/>
      <c r="R188" s="1010"/>
    </row>
    <row r="189" spans="2:18" s="1332" customFormat="1" x14ac:dyDescent="0.2">
      <c r="B189" s="1536"/>
      <c r="C189" s="1113"/>
      <c r="D189" s="1006" t="s">
        <v>28560</v>
      </c>
      <c r="E189" s="1006">
        <v>0.15</v>
      </c>
      <c r="F189" s="1006" t="s">
        <v>28539</v>
      </c>
      <c r="G189" s="1008">
        <v>0.3</v>
      </c>
      <c r="H189" s="1006" t="s">
        <v>28539</v>
      </c>
      <c r="I189" s="1076">
        <v>8.6999999999999993</v>
      </c>
      <c r="J189" s="1298" t="s">
        <v>28268</v>
      </c>
      <c r="K189" s="1005">
        <f>E189*G189*I189</f>
        <v>0.39</v>
      </c>
      <c r="L189" s="1007" t="s">
        <v>28268</v>
      </c>
      <c r="M189" s="1300"/>
      <c r="N189" s="1021"/>
      <c r="O189" s="1021"/>
      <c r="P189" s="1274"/>
      <c r="Q189" s="1507"/>
      <c r="R189" s="1010"/>
    </row>
    <row r="190" spans="2:18" s="1332" customFormat="1" x14ac:dyDescent="0.2">
      <c r="B190" s="1536"/>
      <c r="C190" s="1113"/>
      <c r="D190" s="1006" t="s">
        <v>28561</v>
      </c>
      <c r="E190" s="1006">
        <v>0.15</v>
      </c>
      <c r="F190" s="1006" t="s">
        <v>28539</v>
      </c>
      <c r="G190" s="1008">
        <v>0.3</v>
      </c>
      <c r="H190" s="1006" t="s">
        <v>28539</v>
      </c>
      <c r="I190" s="1076">
        <v>1.25</v>
      </c>
      <c r="J190" s="1298" t="s">
        <v>28268</v>
      </c>
      <c r="K190" s="1005">
        <f t="shared" ref="K190:K199" si="4">E190*G190*I190</f>
        <v>0.06</v>
      </c>
      <c r="L190" s="1007" t="s">
        <v>28268</v>
      </c>
      <c r="M190" s="1300"/>
      <c r="N190" s="1021"/>
      <c r="O190" s="1021"/>
      <c r="P190" s="1274"/>
      <c r="Q190" s="1507"/>
      <c r="R190" s="1010"/>
    </row>
    <row r="191" spans="2:18" s="1332" customFormat="1" x14ac:dyDescent="0.2">
      <c r="B191" s="1536"/>
      <c r="C191" s="1113"/>
      <c r="D191" s="1006" t="s">
        <v>28562</v>
      </c>
      <c r="E191" s="1006">
        <v>0.15</v>
      </c>
      <c r="F191" s="1006" t="s">
        <v>28539</v>
      </c>
      <c r="G191" s="1008">
        <v>0.3</v>
      </c>
      <c r="H191" s="1006" t="s">
        <v>28539</v>
      </c>
      <c r="I191" s="1076">
        <v>4.05</v>
      </c>
      <c r="J191" s="1298" t="s">
        <v>28268</v>
      </c>
      <c r="K191" s="1005">
        <f t="shared" si="4"/>
        <v>0.18</v>
      </c>
      <c r="L191" s="1007" t="s">
        <v>28268</v>
      </c>
      <c r="M191" s="1300"/>
      <c r="N191" s="1021"/>
      <c r="O191" s="1021"/>
      <c r="P191" s="1274"/>
      <c r="Q191" s="1507"/>
      <c r="R191" s="1010"/>
    </row>
    <row r="192" spans="2:18" s="1332" customFormat="1" x14ac:dyDescent="0.2">
      <c r="B192" s="1536"/>
      <c r="C192" s="1113"/>
      <c r="D192" s="1006" t="s">
        <v>28563</v>
      </c>
      <c r="E192" s="1006">
        <v>0.15</v>
      </c>
      <c r="F192" s="1006" t="s">
        <v>28539</v>
      </c>
      <c r="G192" s="1008">
        <v>0.3</v>
      </c>
      <c r="H192" s="1006" t="s">
        <v>28539</v>
      </c>
      <c r="I192" s="1076">
        <v>3.7</v>
      </c>
      <c r="J192" s="1298" t="s">
        <v>28268</v>
      </c>
      <c r="K192" s="1005">
        <f t="shared" si="4"/>
        <v>0.17</v>
      </c>
      <c r="L192" s="1007" t="s">
        <v>28268</v>
      </c>
      <c r="M192" s="1300"/>
      <c r="N192" s="1021"/>
      <c r="O192" s="1021"/>
      <c r="P192" s="1274"/>
      <c r="Q192" s="1507"/>
      <c r="R192" s="1010"/>
    </row>
    <row r="193" spans="2:18" s="1332" customFormat="1" x14ac:dyDescent="0.2">
      <c r="B193" s="1536"/>
      <c r="C193" s="1113"/>
      <c r="D193" s="1006" t="s">
        <v>28564</v>
      </c>
      <c r="E193" s="1006">
        <v>0.15</v>
      </c>
      <c r="F193" s="1006" t="s">
        <v>28539</v>
      </c>
      <c r="G193" s="1008">
        <v>0.3</v>
      </c>
      <c r="H193" s="1006" t="s">
        <v>28539</v>
      </c>
      <c r="I193" s="1076">
        <v>4.05</v>
      </c>
      <c r="J193" s="1298" t="s">
        <v>28268</v>
      </c>
      <c r="K193" s="1005">
        <f t="shared" si="4"/>
        <v>0.18</v>
      </c>
      <c r="L193" s="1007" t="s">
        <v>28268</v>
      </c>
      <c r="M193" s="1300"/>
      <c r="N193" s="1021"/>
      <c r="O193" s="1021"/>
      <c r="P193" s="1274"/>
      <c r="Q193" s="1507"/>
      <c r="R193" s="1010"/>
    </row>
    <row r="194" spans="2:18" s="1332" customFormat="1" x14ac:dyDescent="0.2">
      <c r="B194" s="1536"/>
      <c r="C194" s="1113"/>
      <c r="D194" s="1006" t="s">
        <v>28567</v>
      </c>
      <c r="E194" s="1006">
        <v>0.15</v>
      </c>
      <c r="F194" s="1006" t="s">
        <v>28539</v>
      </c>
      <c r="G194" s="1008">
        <v>0.3</v>
      </c>
      <c r="H194" s="1006" t="s">
        <v>28539</v>
      </c>
      <c r="I194" s="1076">
        <v>3.8</v>
      </c>
      <c r="J194" s="1298" t="s">
        <v>28268</v>
      </c>
      <c r="K194" s="1005">
        <f t="shared" si="4"/>
        <v>0.17</v>
      </c>
      <c r="L194" s="1007" t="s">
        <v>28268</v>
      </c>
      <c r="M194" s="1300"/>
      <c r="N194" s="1021"/>
      <c r="O194" s="1021"/>
      <c r="P194" s="1274"/>
      <c r="Q194" s="1507"/>
      <c r="R194" s="1010"/>
    </row>
    <row r="195" spans="2:18" s="1332" customFormat="1" x14ac:dyDescent="0.2">
      <c r="B195" s="1536"/>
      <c r="C195" s="1113"/>
      <c r="D195" s="1006" t="s">
        <v>28568</v>
      </c>
      <c r="E195" s="1006">
        <v>0.15</v>
      </c>
      <c r="F195" s="1006" t="s">
        <v>28539</v>
      </c>
      <c r="G195" s="1008">
        <v>0.3</v>
      </c>
      <c r="H195" s="1006" t="s">
        <v>28539</v>
      </c>
      <c r="I195" s="1076">
        <v>3.35</v>
      </c>
      <c r="J195" s="1298" t="s">
        <v>28268</v>
      </c>
      <c r="K195" s="1005">
        <f t="shared" si="4"/>
        <v>0.15</v>
      </c>
      <c r="L195" s="1007" t="s">
        <v>28268</v>
      </c>
      <c r="M195" s="1300"/>
      <c r="N195" s="1021"/>
      <c r="O195" s="1021"/>
      <c r="P195" s="1274"/>
      <c r="Q195" s="1507"/>
      <c r="R195" s="1010"/>
    </row>
    <row r="196" spans="2:18" s="1332" customFormat="1" x14ac:dyDescent="0.2">
      <c r="B196" s="1536"/>
      <c r="C196" s="1113"/>
      <c r="D196" s="1006" t="s">
        <v>28581</v>
      </c>
      <c r="E196" s="1006">
        <v>0.15</v>
      </c>
      <c r="F196" s="1006" t="s">
        <v>28539</v>
      </c>
      <c r="G196" s="1008">
        <v>0.3</v>
      </c>
      <c r="H196" s="1006" t="s">
        <v>28539</v>
      </c>
      <c r="I196" s="1076">
        <v>2.2000000000000002</v>
      </c>
      <c r="J196" s="1298" t="s">
        <v>28268</v>
      </c>
      <c r="K196" s="1005">
        <f t="shared" si="4"/>
        <v>0.1</v>
      </c>
      <c r="L196" s="1007" t="s">
        <v>28268</v>
      </c>
      <c r="M196" s="1300"/>
      <c r="N196" s="1021"/>
      <c r="O196" s="1021"/>
      <c r="P196" s="1274"/>
      <c r="Q196" s="1507"/>
      <c r="R196" s="1010"/>
    </row>
    <row r="197" spans="2:18" s="1332" customFormat="1" x14ac:dyDescent="0.2">
      <c r="B197" s="1536"/>
      <c r="C197" s="1113"/>
      <c r="D197" s="1006" t="s">
        <v>28715</v>
      </c>
      <c r="E197" s="1006">
        <v>0.15</v>
      </c>
      <c r="F197" s="1006" t="s">
        <v>28539</v>
      </c>
      <c r="G197" s="1008">
        <v>0.3</v>
      </c>
      <c r="H197" s="1006" t="s">
        <v>28539</v>
      </c>
      <c r="I197" s="1076">
        <v>2.2000000000000002</v>
      </c>
      <c r="J197" s="1298" t="s">
        <v>28268</v>
      </c>
      <c r="K197" s="1005">
        <f t="shared" si="4"/>
        <v>0.1</v>
      </c>
      <c r="L197" s="1007" t="s">
        <v>28268</v>
      </c>
      <c r="M197" s="1300"/>
      <c r="N197" s="1021"/>
      <c r="O197" s="1021"/>
      <c r="P197" s="1274"/>
      <c r="Q197" s="1507"/>
      <c r="R197" s="1010"/>
    </row>
    <row r="198" spans="2:18" s="1332" customFormat="1" x14ac:dyDescent="0.2">
      <c r="B198" s="1536"/>
      <c r="C198" s="1113"/>
      <c r="D198" s="1006" t="s">
        <v>28716</v>
      </c>
      <c r="E198" s="1006">
        <v>0.15</v>
      </c>
      <c r="F198" s="1006" t="s">
        <v>28539</v>
      </c>
      <c r="G198" s="1008">
        <v>0.3</v>
      </c>
      <c r="H198" s="1006" t="s">
        <v>28539</v>
      </c>
      <c r="I198" s="1076">
        <v>2.2000000000000002</v>
      </c>
      <c r="J198" s="1298" t="s">
        <v>28268</v>
      </c>
      <c r="K198" s="1005">
        <f t="shared" si="4"/>
        <v>0.1</v>
      </c>
      <c r="L198" s="1007" t="s">
        <v>28268</v>
      </c>
      <c r="M198" s="1300"/>
      <c r="N198" s="1021"/>
      <c r="O198" s="1021"/>
      <c r="P198" s="1274"/>
      <c r="Q198" s="1507"/>
      <c r="R198" s="1010"/>
    </row>
    <row r="199" spans="2:18" s="1332" customFormat="1" x14ac:dyDescent="0.2">
      <c r="B199" s="1536"/>
      <c r="C199" s="1113"/>
      <c r="D199" s="1006" t="s">
        <v>28717</v>
      </c>
      <c r="E199" s="1006">
        <v>0.15</v>
      </c>
      <c r="F199" s="1006" t="s">
        <v>28539</v>
      </c>
      <c r="G199" s="1008">
        <v>0.3</v>
      </c>
      <c r="H199" s="1006" t="s">
        <v>28539</v>
      </c>
      <c r="I199" s="1076">
        <v>7.9</v>
      </c>
      <c r="J199" s="1298" t="s">
        <v>28268</v>
      </c>
      <c r="K199" s="1005">
        <f t="shared" si="4"/>
        <v>0.36</v>
      </c>
      <c r="L199" s="1007" t="s">
        <v>28268</v>
      </c>
      <c r="M199" s="1300"/>
      <c r="N199" s="1021"/>
      <c r="O199" s="1021"/>
      <c r="P199" s="1274"/>
      <c r="Q199" s="1507"/>
      <c r="R199" s="1010"/>
    </row>
    <row r="200" spans="2:18" s="1332" customFormat="1" x14ac:dyDescent="0.2">
      <c r="B200" s="1536"/>
      <c r="C200" s="1113"/>
      <c r="D200" s="1006"/>
      <c r="E200" s="1006"/>
      <c r="F200" s="1006"/>
      <c r="G200" s="1006"/>
      <c r="H200" s="1006"/>
      <c r="I200" s="1006"/>
      <c r="J200" s="813"/>
      <c r="K200" s="1005"/>
      <c r="L200" s="1007"/>
      <c r="M200" s="1300"/>
      <c r="N200" s="1021"/>
      <c r="O200" s="1021"/>
      <c r="P200" s="1274"/>
      <c r="Q200" s="1507"/>
      <c r="R200" s="1010"/>
    </row>
    <row r="201" spans="2:18" s="1332" customFormat="1" x14ac:dyDescent="0.2">
      <c r="B201" s="1536"/>
      <c r="C201" s="1113"/>
      <c r="D201" s="1009"/>
      <c r="E201" s="1009"/>
      <c r="F201" s="1009"/>
      <c r="G201" s="1009"/>
      <c r="H201" s="1009"/>
      <c r="I201" s="1010"/>
      <c r="J201" s="213"/>
      <c r="K201" s="1011"/>
      <c r="L201" s="1011"/>
      <c r="M201" s="1300"/>
      <c r="N201" s="1021"/>
      <c r="O201" s="1021"/>
      <c r="P201" s="1274"/>
      <c r="Q201" s="1507"/>
      <c r="R201" s="1010"/>
    </row>
    <row r="202" spans="2:18" s="1332" customFormat="1" x14ac:dyDescent="0.2">
      <c r="B202" s="1536"/>
      <c r="C202" s="1113"/>
      <c r="D202" s="1009"/>
      <c r="E202" s="1009"/>
      <c r="F202" s="1009"/>
      <c r="G202" s="1009"/>
      <c r="H202" s="1009"/>
      <c r="I202" s="1010"/>
      <c r="J202" s="213"/>
      <c r="K202" s="1005">
        <f>SUM(K189:K200)</f>
        <v>1.96</v>
      </c>
      <c r="L202" s="1007" t="s">
        <v>28740</v>
      </c>
      <c r="M202" s="1300"/>
      <c r="N202" s="1021"/>
      <c r="O202" s="1021"/>
      <c r="P202" s="1274"/>
      <c r="Q202" s="1507"/>
      <c r="R202" s="1010"/>
    </row>
    <row r="203" spans="2:18" s="1332" customFormat="1" x14ac:dyDescent="0.2">
      <c r="B203" s="1536"/>
      <c r="C203" s="1113"/>
      <c r="D203" s="1009"/>
      <c r="E203" s="1009"/>
      <c r="F203" s="1009"/>
      <c r="G203" s="1009"/>
      <c r="H203" s="1009"/>
      <c r="I203" s="1010"/>
      <c r="J203" s="213"/>
      <c r="K203" s="1005"/>
      <c r="L203" s="1007"/>
      <c r="M203" s="1300"/>
      <c r="N203" s="1021"/>
      <c r="O203" s="1021"/>
      <c r="P203" s="1274"/>
      <c r="Q203" s="1507"/>
      <c r="R203" s="1010"/>
    </row>
    <row r="204" spans="2:18" s="1332" customFormat="1" x14ac:dyDescent="0.2">
      <c r="B204" s="1536"/>
      <c r="C204" s="1113"/>
      <c r="D204" s="1009"/>
      <c r="E204" s="1009"/>
      <c r="F204" s="1009"/>
      <c r="G204" s="1009"/>
      <c r="H204" s="1009"/>
      <c r="I204" s="1010"/>
      <c r="J204" s="213"/>
      <c r="K204" s="1005"/>
      <c r="L204" s="1007"/>
      <c r="M204" s="1300"/>
      <c r="N204" s="1021"/>
      <c r="O204" s="1021"/>
      <c r="P204" s="1274"/>
      <c r="Q204" s="1507"/>
      <c r="R204" s="1010"/>
    </row>
    <row r="205" spans="2:18" s="1332" customFormat="1" x14ac:dyDescent="0.2">
      <c r="B205" s="1536"/>
      <c r="C205" s="1113"/>
      <c r="D205" s="1006" t="s">
        <v>28278</v>
      </c>
      <c r="E205" s="1009"/>
      <c r="F205" s="1009"/>
      <c r="G205" s="354"/>
      <c r="H205" s="354"/>
      <c r="I205" s="1010"/>
      <c r="J205" s="1297"/>
      <c r="K205" s="1011"/>
      <c r="L205" s="1288"/>
      <c r="M205" s="1274"/>
      <c r="N205" s="1021"/>
      <c r="O205" s="1021"/>
      <c r="P205" s="1274"/>
      <c r="Q205" s="1507"/>
      <c r="R205" s="1010"/>
    </row>
    <row r="206" spans="2:18" s="1332" customFormat="1" x14ac:dyDescent="0.2">
      <c r="B206" s="1536"/>
      <c r="C206" s="1113"/>
      <c r="D206" s="1006" t="s">
        <v>28277</v>
      </c>
      <c r="E206" s="1006">
        <v>0.5</v>
      </c>
      <c r="F206" s="1006" t="s">
        <v>28539</v>
      </c>
      <c r="G206" s="1006">
        <v>0.6</v>
      </c>
      <c r="H206" s="1006" t="s">
        <v>28539</v>
      </c>
      <c r="I206" s="1006">
        <v>0.6</v>
      </c>
      <c r="J206" s="813" t="s">
        <v>28539</v>
      </c>
      <c r="K206" s="1005">
        <v>11</v>
      </c>
      <c r="L206" s="1005">
        <f>E206*G206*I206</f>
        <v>0.18</v>
      </c>
      <c r="M206" s="1089" t="s">
        <v>28273</v>
      </c>
      <c r="N206" s="1021"/>
      <c r="O206" s="1021"/>
      <c r="P206" s="1274"/>
      <c r="Q206" s="1507"/>
      <c r="R206" s="1010"/>
    </row>
    <row r="207" spans="2:18" s="1332" customFormat="1" x14ac:dyDescent="0.2">
      <c r="B207" s="1536"/>
      <c r="C207" s="1113"/>
      <c r="D207" s="1009"/>
      <c r="E207" s="1009"/>
      <c r="F207" s="1009"/>
      <c r="G207" s="1009"/>
      <c r="H207" s="1009"/>
      <c r="I207" s="1010"/>
      <c r="J207" s="213"/>
      <c r="K207" s="1005"/>
      <c r="L207" s="1007"/>
      <c r="M207" s="1300"/>
      <c r="N207" s="1021"/>
      <c r="O207" s="1021"/>
      <c r="P207" s="1274"/>
      <c r="Q207" s="1507"/>
      <c r="R207" s="1010"/>
    </row>
    <row r="208" spans="2:18" s="1332" customFormat="1" x14ac:dyDescent="0.2">
      <c r="B208" s="1536"/>
      <c r="C208" s="1113"/>
      <c r="D208" s="1009"/>
      <c r="E208" s="1009"/>
      <c r="F208" s="1009"/>
      <c r="G208" s="1009"/>
      <c r="H208" s="1009"/>
      <c r="I208" s="1010"/>
      <c r="J208" s="213"/>
      <c r="K208" s="1005"/>
      <c r="L208" s="1007"/>
      <c r="M208" s="1300"/>
      <c r="N208" s="1021"/>
      <c r="O208" s="1021"/>
      <c r="P208" s="1274"/>
      <c r="Q208" s="1507"/>
      <c r="R208" s="1010"/>
    </row>
    <row r="209" spans="2:18" s="1332" customFormat="1" x14ac:dyDescent="0.2">
      <c r="B209" s="1536"/>
      <c r="C209" s="1113"/>
      <c r="D209" s="1006" t="s">
        <v>28969</v>
      </c>
      <c r="E209" s="1006"/>
      <c r="F209" s="1006"/>
      <c r="G209" s="1361">
        <f>K202</f>
        <v>1.96</v>
      </c>
      <c r="H209" s="1006" t="s">
        <v>28970</v>
      </c>
      <c r="I209" s="1361">
        <f>L206</f>
        <v>0.18</v>
      </c>
      <c r="J209" s="813" t="s">
        <v>28971</v>
      </c>
      <c r="K209" s="612"/>
      <c r="L209" s="1005">
        <f>G209+I209</f>
        <v>2.14</v>
      </c>
      <c r="M209" s="1089" t="s">
        <v>28273</v>
      </c>
      <c r="N209" s="1021"/>
      <c r="O209" s="1021"/>
      <c r="P209" s="1274"/>
      <c r="Q209" s="1507"/>
      <c r="R209" s="1010"/>
    </row>
    <row r="210" spans="2:18" s="1332" customFormat="1" x14ac:dyDescent="0.2">
      <c r="B210" s="1536"/>
      <c r="C210" s="1113"/>
      <c r="D210" s="1009"/>
      <c r="E210" s="1009"/>
      <c r="F210" s="1009"/>
      <c r="G210" s="1009"/>
      <c r="H210" s="1009"/>
      <c r="I210" s="1010"/>
      <c r="J210" s="213"/>
      <c r="K210" s="1005"/>
      <c r="L210" s="1007"/>
      <c r="M210" s="1300"/>
      <c r="N210" s="1021"/>
      <c r="O210" s="1021"/>
      <c r="P210" s="1274"/>
      <c r="Q210" s="1507"/>
      <c r="R210" s="1010"/>
    </row>
    <row r="211" spans="2:18" s="1332" customFormat="1" x14ac:dyDescent="0.2">
      <c r="B211" s="1536"/>
      <c r="C211" s="1113"/>
      <c r="D211" s="354"/>
      <c r="E211" s="354"/>
      <c r="F211" s="354"/>
      <c r="G211" s="354"/>
      <c r="H211" s="354"/>
      <c r="I211" s="1010"/>
      <c r="J211" s="1113"/>
      <c r="K211" s="1021"/>
      <c r="L211" s="1021"/>
      <c r="M211" s="1274"/>
      <c r="N211" s="1021"/>
      <c r="O211" s="1021"/>
      <c r="P211" s="1274"/>
      <c r="Q211" s="1507"/>
      <c r="R211" s="1010"/>
    </row>
    <row r="212" spans="2:18" s="1332" customFormat="1" ht="30" customHeight="1" x14ac:dyDescent="0.2">
      <c r="B212" s="1529" t="s">
        <v>15621</v>
      </c>
      <c r="C212" s="1336" t="s">
        <v>26</v>
      </c>
      <c r="D212" s="1814" t="s">
        <v>15622</v>
      </c>
      <c r="E212" s="1815"/>
      <c r="F212" s="1815"/>
      <c r="G212" s="1815"/>
      <c r="H212" s="1815"/>
      <c r="I212" s="1816"/>
      <c r="J212" s="1336" t="s">
        <v>228</v>
      </c>
      <c r="K212" s="1337">
        <f>K214</f>
        <v>2.14</v>
      </c>
      <c r="L212" s="1338"/>
      <c r="M212" s="1339"/>
      <c r="N212" s="1810"/>
      <c r="O212" s="1810"/>
      <c r="P212" s="1339"/>
      <c r="Q212" s="1511"/>
      <c r="R212" s="1010"/>
    </row>
    <row r="213" spans="2:18" s="1332" customFormat="1" x14ac:dyDescent="0.2">
      <c r="B213" s="1534"/>
      <c r="C213" s="1013"/>
      <c r="D213" s="1289"/>
      <c r="E213" s="1289"/>
      <c r="F213" s="1289"/>
      <c r="G213" s="1289"/>
      <c r="H213" s="1289"/>
      <c r="I213" s="1289"/>
      <c r="J213" s="1013"/>
      <c r="K213" s="1015"/>
      <c r="L213" s="1015"/>
      <c r="M213" s="1088"/>
      <c r="N213" s="1265"/>
      <c r="O213" s="1265"/>
      <c r="P213" s="1333"/>
      <c r="Q213" s="1505"/>
      <c r="R213" s="1010"/>
    </row>
    <row r="214" spans="2:18" s="1332" customFormat="1" x14ac:dyDescent="0.2">
      <c r="B214" s="1536"/>
      <c r="C214" s="1012"/>
      <c r="D214" s="1023" t="s">
        <v>28344</v>
      </c>
      <c r="E214" s="1023"/>
      <c r="F214" s="1023"/>
      <c r="G214" s="1023"/>
      <c r="H214" s="1023"/>
      <c r="I214" s="1023"/>
      <c r="J214" s="1012"/>
      <c r="K214" s="1005">
        <f>K186</f>
        <v>2.14</v>
      </c>
      <c r="L214" s="1007" t="s">
        <v>28273</v>
      </c>
      <c r="M214" s="1089"/>
      <c r="N214" s="1021"/>
      <c r="O214" s="1021"/>
      <c r="P214" s="1274"/>
      <c r="Q214" s="1507"/>
      <c r="R214" s="1010"/>
    </row>
    <row r="215" spans="2:18" s="1332" customFormat="1" x14ac:dyDescent="0.2">
      <c r="B215" s="1536"/>
      <c r="C215" s="1113"/>
      <c r="D215" s="878"/>
      <c r="E215" s="878"/>
      <c r="F215" s="878"/>
      <c r="G215" s="1126"/>
      <c r="H215" s="1126"/>
      <c r="I215" s="1296"/>
      <c r="J215" s="213"/>
      <c r="K215" s="1011"/>
      <c r="L215" s="1288"/>
      <c r="M215" s="1274"/>
      <c r="N215" s="1021"/>
      <c r="O215" s="1021"/>
      <c r="P215" s="1274"/>
      <c r="Q215" s="1507"/>
      <c r="R215" s="1010"/>
    </row>
    <row r="216" spans="2:18" s="1332" customFormat="1" ht="30" customHeight="1" x14ac:dyDescent="0.2">
      <c r="B216" s="1529" t="s">
        <v>1569</v>
      </c>
      <c r="C216" s="1336" t="s">
        <v>26</v>
      </c>
      <c r="D216" s="1807" t="str">
        <f>VLOOKUP(B216,desonerado_186!A:F,2,1)</f>
        <v>Alvenaria de embasamento em tijolo maciço comum</v>
      </c>
      <c r="E216" s="1808"/>
      <c r="F216" s="1808"/>
      <c r="G216" s="1808"/>
      <c r="H216" s="1808"/>
      <c r="I216" s="1809"/>
      <c r="J216" s="1336" t="str">
        <f>VLOOKUP('Memorial de cálculo'!B216,[1]Planilha1!A15:F4098,3,0)</f>
        <v>M3</v>
      </c>
      <c r="K216" s="1337">
        <f>K232</f>
        <v>1.31</v>
      </c>
      <c r="L216" s="1338"/>
      <c r="M216" s="1339"/>
      <c r="N216" s="1810"/>
      <c r="O216" s="1810"/>
      <c r="P216" s="1339"/>
      <c r="Q216" s="1511"/>
      <c r="R216" s="1010"/>
    </row>
    <row r="217" spans="2:18" s="1332" customFormat="1" x14ac:dyDescent="0.2">
      <c r="B217" s="1536"/>
      <c r="C217" s="1113"/>
      <c r="D217" s="1126"/>
      <c r="E217" s="1126"/>
      <c r="F217" s="1126"/>
      <c r="G217" s="1126"/>
      <c r="H217" s="1126"/>
      <c r="I217" s="1126"/>
      <c r="J217" s="1113"/>
      <c r="K217" s="1021"/>
      <c r="L217" s="1021"/>
      <c r="M217" s="1274"/>
      <c r="N217" s="1021"/>
      <c r="O217" s="1021"/>
      <c r="P217" s="1274"/>
      <c r="Q217" s="1507"/>
      <c r="R217" s="1010"/>
    </row>
    <row r="218" spans="2:18" s="1332" customFormat="1" x14ac:dyDescent="0.2">
      <c r="B218" s="1537"/>
      <c r="C218" s="1012"/>
      <c r="D218" s="1023" t="s">
        <v>29047</v>
      </c>
      <c r="E218" s="1023"/>
      <c r="F218" s="1023"/>
      <c r="G218" s="1023"/>
      <c r="H218" s="1023"/>
      <c r="I218" s="1023"/>
      <c r="J218" s="1012"/>
      <c r="K218" s="1005"/>
      <c r="L218" s="1005"/>
      <c r="M218" s="1274"/>
      <c r="N218" s="1021"/>
      <c r="O218" s="1021"/>
      <c r="P218" s="1274"/>
      <c r="Q218" s="1507"/>
      <c r="R218" s="1010"/>
    </row>
    <row r="219" spans="2:18" s="1332" customFormat="1" ht="30" x14ac:dyDescent="0.2">
      <c r="B219" s="1536"/>
      <c r="C219" s="966"/>
      <c r="D219" s="880"/>
      <c r="E219" s="880" t="s">
        <v>28364</v>
      </c>
      <c r="F219" s="880"/>
      <c r="G219" s="880" t="s">
        <v>28566</v>
      </c>
      <c r="H219" s="880"/>
      <c r="I219" s="1118" t="s">
        <v>28362</v>
      </c>
      <c r="J219" s="813"/>
      <c r="K219" s="1005" t="s">
        <v>28281</v>
      </c>
      <c r="L219" s="1007"/>
      <c r="M219" s="1274"/>
      <c r="N219" s="1021"/>
      <c r="O219" s="1021"/>
      <c r="P219" s="1274"/>
      <c r="Q219" s="1507"/>
      <c r="R219" s="1010"/>
    </row>
    <row r="220" spans="2:18" s="1332" customFormat="1" x14ac:dyDescent="0.2">
      <c r="B220" s="1536"/>
      <c r="C220" s="966"/>
      <c r="D220" s="880" t="s">
        <v>28560</v>
      </c>
      <c r="E220" s="880">
        <v>0.15</v>
      </c>
      <c r="F220" s="1118" t="s">
        <v>28539</v>
      </c>
      <c r="G220" s="1299">
        <v>0.2</v>
      </c>
      <c r="H220" s="1118" t="s">
        <v>28539</v>
      </c>
      <c r="I220" s="1299">
        <v>8.6999999999999993</v>
      </c>
      <c r="J220" s="813" t="s">
        <v>28268</v>
      </c>
      <c r="K220" s="1005">
        <f>E220*G220*I220</f>
        <v>0.26</v>
      </c>
      <c r="L220" s="1007" t="s">
        <v>28273</v>
      </c>
      <c r="M220" s="1274"/>
      <c r="N220" s="1021"/>
      <c r="O220" s="1021"/>
      <c r="P220" s="1274"/>
      <c r="Q220" s="1507"/>
      <c r="R220" s="1010"/>
    </row>
    <row r="221" spans="2:18" s="1332" customFormat="1" x14ac:dyDescent="0.2">
      <c r="B221" s="1536"/>
      <c r="C221" s="966"/>
      <c r="D221" s="880" t="s">
        <v>28561</v>
      </c>
      <c r="E221" s="880">
        <v>0.15</v>
      </c>
      <c r="F221" s="1118" t="s">
        <v>28539</v>
      </c>
      <c r="G221" s="1299">
        <v>0.2</v>
      </c>
      <c r="H221" s="1118" t="s">
        <v>28539</v>
      </c>
      <c r="I221" s="1299">
        <v>1.25</v>
      </c>
      <c r="J221" s="1298" t="s">
        <v>28268</v>
      </c>
      <c r="K221" s="1005">
        <f t="shared" ref="K221:K230" si="5">E221*G221*I221</f>
        <v>0.04</v>
      </c>
      <c r="L221" s="1007" t="s">
        <v>28273</v>
      </c>
      <c r="M221" s="1274"/>
      <c r="N221" s="1021"/>
      <c r="O221" s="1021"/>
      <c r="P221" s="1274"/>
      <c r="Q221" s="1507"/>
      <c r="R221" s="1010"/>
    </row>
    <row r="222" spans="2:18" s="1332" customFormat="1" x14ac:dyDescent="0.2">
      <c r="B222" s="1536"/>
      <c r="C222" s="966"/>
      <c r="D222" s="880" t="s">
        <v>28562</v>
      </c>
      <c r="E222" s="880">
        <v>0.15</v>
      </c>
      <c r="F222" s="1118" t="s">
        <v>28539</v>
      </c>
      <c r="G222" s="1299">
        <v>0.2</v>
      </c>
      <c r="H222" s="1118" t="s">
        <v>28539</v>
      </c>
      <c r="I222" s="1299">
        <v>4.05</v>
      </c>
      <c r="J222" s="1298" t="s">
        <v>28268</v>
      </c>
      <c r="K222" s="1005">
        <f t="shared" si="5"/>
        <v>0.12</v>
      </c>
      <c r="L222" s="1007" t="s">
        <v>28273</v>
      </c>
      <c r="M222" s="1274"/>
      <c r="N222" s="1021"/>
      <c r="O222" s="1021"/>
      <c r="P222" s="1274"/>
      <c r="Q222" s="1507"/>
      <c r="R222" s="1010"/>
    </row>
    <row r="223" spans="2:18" s="1332" customFormat="1" x14ac:dyDescent="0.2">
      <c r="B223" s="1536"/>
      <c r="C223" s="966"/>
      <c r="D223" s="880" t="s">
        <v>28563</v>
      </c>
      <c r="E223" s="880">
        <v>0.15</v>
      </c>
      <c r="F223" s="1118" t="s">
        <v>28539</v>
      </c>
      <c r="G223" s="1299">
        <v>0.2</v>
      </c>
      <c r="H223" s="1118" t="s">
        <v>28539</v>
      </c>
      <c r="I223" s="1299">
        <v>3.7</v>
      </c>
      <c r="J223" s="1298" t="s">
        <v>28268</v>
      </c>
      <c r="K223" s="1005">
        <f t="shared" si="5"/>
        <v>0.11</v>
      </c>
      <c r="L223" s="1007" t="s">
        <v>28273</v>
      </c>
      <c r="M223" s="1274"/>
      <c r="N223" s="1021"/>
      <c r="O223" s="1021"/>
      <c r="P223" s="1274"/>
      <c r="Q223" s="1507"/>
      <c r="R223" s="1010"/>
    </row>
    <row r="224" spans="2:18" s="1332" customFormat="1" x14ac:dyDescent="0.2">
      <c r="B224" s="1536"/>
      <c r="C224" s="966"/>
      <c r="D224" s="880" t="s">
        <v>28564</v>
      </c>
      <c r="E224" s="880">
        <v>0.15</v>
      </c>
      <c r="F224" s="1118" t="s">
        <v>28539</v>
      </c>
      <c r="G224" s="1299">
        <v>0.2</v>
      </c>
      <c r="H224" s="1118" t="s">
        <v>28539</v>
      </c>
      <c r="I224" s="1299">
        <v>4.05</v>
      </c>
      <c r="J224" s="1298" t="s">
        <v>28268</v>
      </c>
      <c r="K224" s="1005">
        <f t="shared" si="5"/>
        <v>0.12</v>
      </c>
      <c r="L224" s="1007" t="s">
        <v>28273</v>
      </c>
      <c r="M224" s="1274"/>
      <c r="N224" s="1021"/>
      <c r="O224" s="1021"/>
      <c r="P224" s="1274"/>
      <c r="Q224" s="1507"/>
      <c r="R224" s="1010"/>
    </row>
    <row r="225" spans="2:18" s="1332" customFormat="1" x14ac:dyDescent="0.2">
      <c r="B225" s="1536"/>
      <c r="C225" s="966"/>
      <c r="D225" s="880" t="s">
        <v>28567</v>
      </c>
      <c r="E225" s="880">
        <v>0.15</v>
      </c>
      <c r="F225" s="1118" t="s">
        <v>28539</v>
      </c>
      <c r="G225" s="1299">
        <v>0.2</v>
      </c>
      <c r="H225" s="1118" t="s">
        <v>28539</v>
      </c>
      <c r="I225" s="1299">
        <v>3.8</v>
      </c>
      <c r="J225" s="1298" t="s">
        <v>28268</v>
      </c>
      <c r="K225" s="1005">
        <f t="shared" si="5"/>
        <v>0.11</v>
      </c>
      <c r="L225" s="1007" t="s">
        <v>28273</v>
      </c>
      <c r="M225" s="1274"/>
      <c r="N225" s="1021"/>
      <c r="O225" s="1021"/>
      <c r="P225" s="1274"/>
      <c r="Q225" s="1507"/>
      <c r="R225" s="1010"/>
    </row>
    <row r="226" spans="2:18" s="1332" customFormat="1" x14ac:dyDescent="0.2">
      <c r="B226" s="1536"/>
      <c r="C226" s="966"/>
      <c r="D226" s="880" t="s">
        <v>28568</v>
      </c>
      <c r="E226" s="880">
        <v>0.15</v>
      </c>
      <c r="F226" s="1118" t="s">
        <v>28539</v>
      </c>
      <c r="G226" s="1299">
        <v>0.2</v>
      </c>
      <c r="H226" s="1118" t="s">
        <v>28539</v>
      </c>
      <c r="I226" s="1299">
        <v>3.35</v>
      </c>
      <c r="J226" s="1298" t="s">
        <v>28268</v>
      </c>
      <c r="K226" s="1005">
        <f t="shared" si="5"/>
        <v>0.1</v>
      </c>
      <c r="L226" s="1007" t="s">
        <v>28273</v>
      </c>
      <c r="M226" s="1274"/>
      <c r="N226" s="1021"/>
      <c r="O226" s="1021"/>
      <c r="P226" s="1274"/>
      <c r="Q226" s="1507"/>
      <c r="R226" s="1010"/>
    </row>
    <row r="227" spans="2:18" s="1332" customFormat="1" x14ac:dyDescent="0.2">
      <c r="B227" s="1536"/>
      <c r="C227" s="966"/>
      <c r="D227" s="880" t="s">
        <v>28581</v>
      </c>
      <c r="E227" s="880">
        <v>0.15</v>
      </c>
      <c r="F227" s="1118" t="s">
        <v>28539</v>
      </c>
      <c r="G227" s="1299">
        <v>0.2</v>
      </c>
      <c r="H227" s="1118" t="s">
        <v>28539</v>
      </c>
      <c r="I227" s="1299">
        <v>2.2000000000000002</v>
      </c>
      <c r="J227" s="1298" t="s">
        <v>28268</v>
      </c>
      <c r="K227" s="1005">
        <f t="shared" si="5"/>
        <v>7.0000000000000007E-2</v>
      </c>
      <c r="L227" s="1007" t="s">
        <v>28273</v>
      </c>
      <c r="M227" s="1274"/>
      <c r="N227" s="1021"/>
      <c r="O227" s="1021"/>
      <c r="P227" s="1274"/>
      <c r="Q227" s="1507"/>
      <c r="R227" s="1010"/>
    </row>
    <row r="228" spans="2:18" s="1332" customFormat="1" x14ac:dyDescent="0.2">
      <c r="B228" s="1536"/>
      <c r="C228" s="966"/>
      <c r="D228" s="880" t="s">
        <v>28715</v>
      </c>
      <c r="E228" s="880">
        <v>0.15</v>
      </c>
      <c r="F228" s="1118" t="s">
        <v>28539</v>
      </c>
      <c r="G228" s="1299">
        <v>0.2</v>
      </c>
      <c r="H228" s="1118" t="s">
        <v>28539</v>
      </c>
      <c r="I228" s="1299">
        <v>2.2000000000000002</v>
      </c>
      <c r="J228" s="1298" t="s">
        <v>28268</v>
      </c>
      <c r="K228" s="1005">
        <f t="shared" si="5"/>
        <v>7.0000000000000007E-2</v>
      </c>
      <c r="L228" s="1007" t="s">
        <v>28273</v>
      </c>
      <c r="M228" s="1274"/>
      <c r="N228" s="1021"/>
      <c r="O228" s="1021"/>
      <c r="P228" s="1274"/>
      <c r="Q228" s="1507"/>
      <c r="R228" s="1010"/>
    </row>
    <row r="229" spans="2:18" s="1332" customFormat="1" x14ac:dyDescent="0.2">
      <c r="B229" s="1536"/>
      <c r="C229" s="966"/>
      <c r="D229" s="880" t="s">
        <v>28716</v>
      </c>
      <c r="E229" s="880">
        <v>0.15</v>
      </c>
      <c r="F229" s="1118" t="s">
        <v>28539</v>
      </c>
      <c r="G229" s="1299">
        <v>0.2</v>
      </c>
      <c r="H229" s="1118" t="s">
        <v>28539</v>
      </c>
      <c r="I229" s="1299">
        <v>2.2000000000000002</v>
      </c>
      <c r="J229" s="1298" t="s">
        <v>28268</v>
      </c>
      <c r="K229" s="1005">
        <f t="shared" si="5"/>
        <v>7.0000000000000007E-2</v>
      </c>
      <c r="L229" s="1007" t="s">
        <v>28273</v>
      </c>
      <c r="M229" s="1274"/>
      <c r="N229" s="1021"/>
      <c r="O229" s="1021"/>
      <c r="P229" s="1274"/>
      <c r="Q229" s="1507"/>
      <c r="R229" s="1010"/>
    </row>
    <row r="230" spans="2:18" s="1332" customFormat="1" x14ac:dyDescent="0.2">
      <c r="B230" s="1536"/>
      <c r="C230" s="966"/>
      <c r="D230" s="880" t="s">
        <v>28717</v>
      </c>
      <c r="E230" s="880">
        <v>0.15</v>
      </c>
      <c r="F230" s="1118" t="s">
        <v>28539</v>
      </c>
      <c r="G230" s="1299">
        <v>0.2</v>
      </c>
      <c r="H230" s="1118" t="s">
        <v>28539</v>
      </c>
      <c r="I230" s="1299">
        <v>7.9</v>
      </c>
      <c r="J230" s="1298" t="s">
        <v>28268</v>
      </c>
      <c r="K230" s="1005">
        <f t="shared" si="5"/>
        <v>0.24</v>
      </c>
      <c r="L230" s="1007" t="s">
        <v>28273</v>
      </c>
      <c r="M230" s="1274"/>
      <c r="N230" s="1021"/>
      <c r="O230" s="1021"/>
      <c r="P230" s="1274"/>
      <c r="Q230" s="1507"/>
      <c r="R230" s="1010"/>
    </row>
    <row r="231" spans="2:18" s="1332" customFormat="1" x14ac:dyDescent="0.2">
      <c r="B231" s="1536"/>
      <c r="C231" s="966"/>
      <c r="D231" s="880"/>
      <c r="E231" s="880"/>
      <c r="F231" s="880"/>
      <c r="G231" s="880"/>
      <c r="H231" s="1118"/>
      <c r="I231" s="880"/>
      <c r="J231" s="813"/>
      <c r="K231" s="1362"/>
      <c r="L231" s="815"/>
      <c r="M231" s="1274"/>
      <c r="N231" s="1021"/>
      <c r="O231" s="1021"/>
      <c r="P231" s="1274"/>
      <c r="Q231" s="1507"/>
      <c r="R231" s="1010"/>
    </row>
    <row r="232" spans="2:18" s="1332" customFormat="1" x14ac:dyDescent="0.2">
      <c r="B232" s="1536"/>
      <c r="C232" s="813"/>
      <c r="D232" s="880"/>
      <c r="E232" s="880"/>
      <c r="F232" s="880"/>
      <c r="G232" s="880"/>
      <c r="H232" s="880"/>
      <c r="I232" s="880"/>
      <c r="J232" s="813"/>
      <c r="K232" s="1005">
        <f>SUM(K220:K231)</f>
        <v>1.31</v>
      </c>
      <c r="L232" s="1007" t="s">
        <v>28740</v>
      </c>
      <c r="M232" s="1274"/>
      <c r="N232" s="1021"/>
      <c r="O232" s="1021"/>
      <c r="P232" s="1274"/>
      <c r="Q232" s="1507"/>
      <c r="R232" s="1010"/>
    </row>
    <row r="233" spans="2:18" s="1332" customFormat="1" ht="30" customHeight="1" x14ac:dyDescent="0.2">
      <c r="B233" s="1536"/>
      <c r="C233" s="1277"/>
      <c r="D233" s="878"/>
      <c r="E233" s="878"/>
      <c r="F233" s="878"/>
      <c r="G233" s="878"/>
      <c r="H233" s="878"/>
      <c r="I233" s="878"/>
      <c r="J233" s="1354"/>
      <c r="K233" s="1011"/>
      <c r="M233" s="1274"/>
      <c r="N233" s="1021"/>
      <c r="O233" s="1021"/>
      <c r="P233" s="1274"/>
      <c r="Q233" s="1507"/>
      <c r="R233" s="1010"/>
    </row>
    <row r="234" spans="2:18" s="1363" customFormat="1" ht="30" customHeight="1" x14ac:dyDescent="0.2">
      <c r="B234" s="1538"/>
      <c r="C234" s="1826" t="s">
        <v>28284</v>
      </c>
      <c r="D234" s="1826"/>
      <c r="E234" s="1826"/>
      <c r="F234" s="1826"/>
      <c r="G234" s="1826"/>
      <c r="H234" s="1826"/>
      <c r="I234" s="1826" t="s">
        <v>18</v>
      </c>
      <c r="J234" s="1826"/>
      <c r="K234" s="1365"/>
      <c r="L234" s="1366"/>
      <c r="M234" s="1366"/>
      <c r="N234" s="1827"/>
      <c r="O234" s="1827"/>
      <c r="P234" s="1366"/>
      <c r="Q234" s="1539"/>
      <c r="R234" s="1367"/>
    </row>
    <row r="235" spans="2:18" s="1332" customFormat="1" ht="30" customHeight="1" x14ac:dyDescent="0.2">
      <c r="B235" s="1510" t="s">
        <v>1231</v>
      </c>
      <c r="C235" s="1336" t="s">
        <v>26</v>
      </c>
      <c r="D235" s="1814" t="str">
        <f>VLOOKUP(B235,desonerado_186!A:F,2,1)</f>
        <v>Forma plana em compensado para estrutura convencional</v>
      </c>
      <c r="E235" s="1815"/>
      <c r="F235" s="1815"/>
      <c r="G235" s="1815"/>
      <c r="H235" s="1815"/>
      <c r="I235" s="1816"/>
      <c r="J235" s="1336" t="str">
        <f>VLOOKUP(B235,desonerado_186!A:F,3,1)</f>
        <v>M2</v>
      </c>
      <c r="K235" s="1337">
        <f>M273</f>
        <v>15.94</v>
      </c>
      <c r="L235" s="1338"/>
      <c r="M235" s="1339"/>
      <c r="N235" s="1810"/>
      <c r="O235" s="1810"/>
      <c r="P235" s="1339"/>
      <c r="Q235" s="1511"/>
      <c r="R235" s="1010"/>
    </row>
    <row r="236" spans="2:18" s="1332" customFormat="1" x14ac:dyDescent="0.2">
      <c r="B236" s="1540"/>
      <c r="C236" s="1013"/>
      <c r="D236" s="1014"/>
      <c r="E236" s="1014"/>
      <c r="F236" s="1014"/>
      <c r="G236" s="1014"/>
      <c r="H236" s="1014"/>
      <c r="I236" s="1014"/>
      <c r="J236" s="1013"/>
      <c r="K236" s="1015"/>
      <c r="L236" s="1015"/>
      <c r="M236" s="1088"/>
      <c r="N236" s="1015"/>
      <c r="O236" s="1015"/>
      <c r="P236" s="1344"/>
      <c r="Q236" s="1531"/>
      <c r="R236" s="1010"/>
    </row>
    <row r="237" spans="2:18" s="1332" customFormat="1" x14ac:dyDescent="0.2">
      <c r="B237" s="1532"/>
      <c r="C237" s="213"/>
      <c r="D237" s="926"/>
      <c r="E237" s="926" t="s">
        <v>28623</v>
      </c>
      <c r="F237" s="926"/>
      <c r="G237" s="926" t="s">
        <v>28624</v>
      </c>
      <c r="H237" s="926"/>
      <c r="I237" s="913" t="s">
        <v>28274</v>
      </c>
      <c r="J237" s="320"/>
      <c r="K237" s="239" t="s">
        <v>28281</v>
      </c>
      <c r="L237" s="325"/>
      <c r="M237" s="239" t="s">
        <v>28558</v>
      </c>
      <c r="N237" s="239"/>
      <c r="O237" s="1487"/>
      <c r="P237" s="205"/>
      <c r="Q237" s="1541"/>
      <c r="R237" s="878"/>
    </row>
    <row r="238" spans="2:18" s="1332" customFormat="1" x14ac:dyDescent="0.2">
      <c r="B238" s="1532"/>
      <c r="C238" s="213"/>
      <c r="D238" s="1006" t="s">
        <v>28974</v>
      </c>
      <c r="E238" s="1006">
        <v>0.14000000000000001</v>
      </c>
      <c r="F238" s="1006" t="s">
        <v>28539</v>
      </c>
      <c r="G238" s="1008">
        <v>0.26</v>
      </c>
      <c r="H238" s="1006" t="s">
        <v>28539</v>
      </c>
      <c r="I238" s="1118">
        <v>3.15</v>
      </c>
      <c r="J238" s="813" t="s">
        <v>28268</v>
      </c>
      <c r="K238" s="1005">
        <f>E238*G238*I238</f>
        <v>0.11</v>
      </c>
      <c r="L238" s="1007" t="s">
        <v>28273</v>
      </c>
      <c r="M238" s="1089">
        <f>(G238+G238)*I238</f>
        <v>1.64</v>
      </c>
      <c r="N238" s="1007" t="s">
        <v>28267</v>
      </c>
      <c r="O238" s="1009"/>
      <c r="P238" s="878"/>
      <c r="Q238" s="1541"/>
      <c r="R238" s="878"/>
    </row>
    <row r="239" spans="2:18" s="1332" customFormat="1" x14ac:dyDescent="0.2">
      <c r="B239" s="1532"/>
      <c r="C239" s="213"/>
      <c r="D239" s="1006" t="s">
        <v>28975</v>
      </c>
      <c r="E239" s="1006">
        <v>0.14000000000000001</v>
      </c>
      <c r="F239" s="1006" t="s">
        <v>28539</v>
      </c>
      <c r="G239" s="1008">
        <v>0.26</v>
      </c>
      <c r="H239" s="1006" t="s">
        <v>28539</v>
      </c>
      <c r="I239" s="1118">
        <v>3.15</v>
      </c>
      <c r="J239" s="1298" t="s">
        <v>28268</v>
      </c>
      <c r="K239" s="1005">
        <f t="shared" ref="K239:K248" si="6">E239*G239*I239</f>
        <v>0.11</v>
      </c>
      <c r="L239" s="1007" t="s">
        <v>28273</v>
      </c>
      <c r="M239" s="1089">
        <f t="shared" ref="M239:M252" si="7">(G239+G239)*I239</f>
        <v>1.64</v>
      </c>
      <c r="N239" s="1007" t="s">
        <v>28267</v>
      </c>
      <c r="O239" s="1009"/>
      <c r="P239" s="878"/>
      <c r="Q239" s="1541"/>
      <c r="R239" s="878"/>
    </row>
    <row r="240" spans="2:18" s="1332" customFormat="1" x14ac:dyDescent="0.2">
      <c r="B240" s="1532"/>
      <c r="C240" s="213"/>
      <c r="D240" s="1006" t="s">
        <v>28976</v>
      </c>
      <c r="E240" s="1006">
        <v>0.14000000000000001</v>
      </c>
      <c r="F240" s="1006" t="s">
        <v>28539</v>
      </c>
      <c r="G240" s="1008">
        <v>0.26</v>
      </c>
      <c r="H240" s="1006" t="s">
        <v>28539</v>
      </c>
      <c r="I240" s="1118">
        <v>3.15</v>
      </c>
      <c r="J240" s="1298" t="s">
        <v>28268</v>
      </c>
      <c r="K240" s="1005">
        <f t="shared" si="6"/>
        <v>0.11</v>
      </c>
      <c r="L240" s="1007" t="s">
        <v>28273</v>
      </c>
      <c r="M240" s="1089">
        <f t="shared" si="7"/>
        <v>1.64</v>
      </c>
      <c r="N240" s="1007" t="s">
        <v>28267</v>
      </c>
      <c r="O240" s="1009"/>
      <c r="P240" s="878"/>
      <c r="Q240" s="1541"/>
      <c r="R240" s="878"/>
    </row>
    <row r="241" spans="2:18" s="1332" customFormat="1" x14ac:dyDescent="0.2">
      <c r="B241" s="1532"/>
      <c r="C241" s="213"/>
      <c r="D241" s="1006" t="s">
        <v>28977</v>
      </c>
      <c r="E241" s="1006">
        <v>0.14000000000000001</v>
      </c>
      <c r="F241" s="1006" t="s">
        <v>28539</v>
      </c>
      <c r="G241" s="1008">
        <v>0.26</v>
      </c>
      <c r="H241" s="1006" t="s">
        <v>28539</v>
      </c>
      <c r="I241" s="1118">
        <v>4.5</v>
      </c>
      <c r="J241" s="1298" t="s">
        <v>28268</v>
      </c>
      <c r="K241" s="1005">
        <f t="shared" si="6"/>
        <v>0.16</v>
      </c>
      <c r="L241" s="1007" t="s">
        <v>28273</v>
      </c>
      <c r="M241" s="1089">
        <f t="shared" si="7"/>
        <v>2.34</v>
      </c>
      <c r="N241" s="1007" t="s">
        <v>28267</v>
      </c>
      <c r="O241" s="1009"/>
      <c r="P241" s="878"/>
      <c r="Q241" s="1541"/>
      <c r="R241" s="878"/>
    </row>
    <row r="242" spans="2:18" s="1332" customFormat="1" x14ac:dyDescent="0.2">
      <c r="B242" s="1532"/>
      <c r="C242" s="213"/>
      <c r="D242" s="1006" t="s">
        <v>28978</v>
      </c>
      <c r="E242" s="1006">
        <v>0.14000000000000001</v>
      </c>
      <c r="F242" s="1006" t="s">
        <v>28539</v>
      </c>
      <c r="G242" s="1008">
        <v>0.26</v>
      </c>
      <c r="H242" s="1006" t="s">
        <v>28539</v>
      </c>
      <c r="I242" s="1118">
        <v>4.5</v>
      </c>
      <c r="J242" s="1298" t="s">
        <v>28268</v>
      </c>
      <c r="K242" s="1005">
        <f t="shared" si="6"/>
        <v>0.16</v>
      </c>
      <c r="L242" s="1007" t="s">
        <v>28273</v>
      </c>
      <c r="M242" s="1089">
        <f t="shared" si="7"/>
        <v>2.34</v>
      </c>
      <c r="N242" s="1007" t="s">
        <v>28267</v>
      </c>
      <c r="O242" s="1009"/>
      <c r="P242" s="878"/>
      <c r="Q242" s="1541"/>
      <c r="R242" s="878"/>
    </row>
    <row r="243" spans="2:18" s="1332" customFormat="1" x14ac:dyDescent="0.2">
      <c r="B243" s="1532"/>
      <c r="C243" s="213"/>
      <c r="D243" s="1006" t="s">
        <v>28979</v>
      </c>
      <c r="E243" s="1006">
        <v>0.14000000000000001</v>
      </c>
      <c r="F243" s="1006" t="s">
        <v>28539</v>
      </c>
      <c r="G243" s="1008">
        <v>0.26</v>
      </c>
      <c r="H243" s="1006" t="s">
        <v>28539</v>
      </c>
      <c r="I243" s="1118">
        <v>4.5</v>
      </c>
      <c r="J243" s="1298" t="s">
        <v>28268</v>
      </c>
      <c r="K243" s="1005">
        <f t="shared" si="6"/>
        <v>0.16</v>
      </c>
      <c r="L243" s="1007" t="s">
        <v>28273</v>
      </c>
      <c r="M243" s="1089">
        <f t="shared" si="7"/>
        <v>2.34</v>
      </c>
      <c r="N243" s="1007" t="s">
        <v>28267</v>
      </c>
      <c r="O243" s="1009"/>
      <c r="P243" s="878"/>
      <c r="Q243" s="1541"/>
      <c r="R243" s="878"/>
    </row>
    <row r="244" spans="2:18" s="1332" customFormat="1" x14ac:dyDescent="0.2">
      <c r="B244" s="1532"/>
      <c r="C244" s="213"/>
      <c r="D244" s="1006" t="s">
        <v>28980</v>
      </c>
      <c r="E244" s="1006">
        <v>0.14000000000000001</v>
      </c>
      <c r="F244" s="1006" t="s">
        <v>28539</v>
      </c>
      <c r="G244" s="1008">
        <v>0.26</v>
      </c>
      <c r="H244" s="1006" t="s">
        <v>28539</v>
      </c>
      <c r="I244" s="1118">
        <v>4.5</v>
      </c>
      <c r="J244" s="1298" t="s">
        <v>28268</v>
      </c>
      <c r="K244" s="1005">
        <f t="shared" si="6"/>
        <v>0.16</v>
      </c>
      <c r="L244" s="1007" t="s">
        <v>28273</v>
      </c>
      <c r="M244" s="1089">
        <f t="shared" si="7"/>
        <v>2.34</v>
      </c>
      <c r="N244" s="1007" t="s">
        <v>28267</v>
      </c>
      <c r="O244" s="1009"/>
      <c r="P244" s="878"/>
      <c r="Q244" s="1541"/>
      <c r="R244" s="878"/>
    </row>
    <row r="245" spans="2:18" s="1332" customFormat="1" x14ac:dyDescent="0.2">
      <c r="B245" s="1532"/>
      <c r="C245" s="213"/>
      <c r="D245" s="1006" t="s">
        <v>28981</v>
      </c>
      <c r="E245" s="1006">
        <v>0.14000000000000001</v>
      </c>
      <c r="F245" s="1006" t="s">
        <v>28539</v>
      </c>
      <c r="G245" s="1008">
        <v>0.26</v>
      </c>
      <c r="H245" s="1006" t="s">
        <v>28539</v>
      </c>
      <c r="I245" s="1118">
        <v>4.5</v>
      </c>
      <c r="J245" s="1298" t="s">
        <v>28268</v>
      </c>
      <c r="K245" s="1005">
        <f t="shared" si="6"/>
        <v>0.16</v>
      </c>
      <c r="L245" s="1007" t="s">
        <v>28273</v>
      </c>
      <c r="M245" s="1089">
        <f t="shared" si="7"/>
        <v>2.34</v>
      </c>
      <c r="N245" s="1007" t="s">
        <v>28267</v>
      </c>
      <c r="O245" s="1009"/>
      <c r="P245" s="878"/>
      <c r="Q245" s="1541"/>
      <c r="R245" s="878"/>
    </row>
    <row r="246" spans="2:18" s="1332" customFormat="1" x14ac:dyDescent="0.2">
      <c r="B246" s="1532"/>
      <c r="C246" s="213"/>
      <c r="D246" s="1006" t="s">
        <v>28982</v>
      </c>
      <c r="E246" s="1006">
        <v>0.14000000000000001</v>
      </c>
      <c r="F246" s="1006" t="s">
        <v>28539</v>
      </c>
      <c r="G246" s="1008">
        <v>0.26</v>
      </c>
      <c r="H246" s="1006" t="s">
        <v>28539</v>
      </c>
      <c r="I246" s="1118">
        <v>4.5</v>
      </c>
      <c r="J246" s="1298" t="s">
        <v>28268</v>
      </c>
      <c r="K246" s="1005">
        <f t="shared" si="6"/>
        <v>0.16</v>
      </c>
      <c r="L246" s="1007" t="s">
        <v>28273</v>
      </c>
      <c r="M246" s="1089">
        <f t="shared" si="7"/>
        <v>2.34</v>
      </c>
      <c r="N246" s="1007" t="s">
        <v>28267</v>
      </c>
      <c r="O246" s="1009"/>
      <c r="P246" s="878"/>
      <c r="Q246" s="1541"/>
      <c r="R246" s="878"/>
    </row>
    <row r="247" spans="2:18" s="1332" customFormat="1" x14ac:dyDescent="0.2">
      <c r="B247" s="1532"/>
      <c r="C247" s="213"/>
      <c r="D247" s="1006" t="s">
        <v>28355</v>
      </c>
      <c r="E247" s="1006">
        <v>0.14000000000000001</v>
      </c>
      <c r="F247" s="1006" t="s">
        <v>28539</v>
      </c>
      <c r="G247" s="1008">
        <v>0.26</v>
      </c>
      <c r="H247" s="1006" t="s">
        <v>28539</v>
      </c>
      <c r="I247" s="1118">
        <v>5.5</v>
      </c>
      <c r="J247" s="1298" t="s">
        <v>28268</v>
      </c>
      <c r="K247" s="1005">
        <f t="shared" si="6"/>
        <v>0.2</v>
      </c>
      <c r="L247" s="1007" t="s">
        <v>28273</v>
      </c>
      <c r="M247" s="1089">
        <f t="shared" si="7"/>
        <v>2.86</v>
      </c>
      <c r="N247" s="1007" t="s">
        <v>28267</v>
      </c>
      <c r="O247" s="1009"/>
      <c r="P247" s="878"/>
      <c r="Q247" s="1541"/>
      <c r="R247" s="878"/>
    </row>
    <row r="248" spans="2:18" s="1332" customFormat="1" x14ac:dyDescent="0.2">
      <c r="B248" s="1532"/>
      <c r="C248" s="213"/>
      <c r="D248" s="1006" t="s">
        <v>28356</v>
      </c>
      <c r="E248" s="1006">
        <v>0.14000000000000001</v>
      </c>
      <c r="F248" s="1006" t="s">
        <v>28539</v>
      </c>
      <c r="G248" s="1008">
        <v>0.26</v>
      </c>
      <c r="H248" s="1006" t="s">
        <v>28539</v>
      </c>
      <c r="I248" s="1118">
        <v>4.5</v>
      </c>
      <c r="J248" s="1298" t="s">
        <v>28268</v>
      </c>
      <c r="K248" s="1005">
        <f t="shared" si="6"/>
        <v>0.16</v>
      </c>
      <c r="L248" s="1007" t="s">
        <v>28273</v>
      </c>
      <c r="M248" s="1089">
        <f t="shared" si="7"/>
        <v>2.34</v>
      </c>
      <c r="N248" s="1007" t="s">
        <v>28267</v>
      </c>
      <c r="O248" s="1009"/>
      <c r="P248" s="878"/>
      <c r="Q248" s="1541"/>
      <c r="R248" s="878"/>
    </row>
    <row r="249" spans="2:18" s="1332" customFormat="1" x14ac:dyDescent="0.2">
      <c r="B249" s="1532"/>
      <c r="C249" s="213"/>
      <c r="D249" s="1006" t="s">
        <v>28357</v>
      </c>
      <c r="E249" s="1006">
        <v>0.14000000000000001</v>
      </c>
      <c r="F249" s="1006" t="s">
        <v>28539</v>
      </c>
      <c r="G249" s="1008">
        <v>0.26</v>
      </c>
      <c r="H249" s="1006" t="s">
        <v>28539</v>
      </c>
      <c r="I249" s="1118">
        <v>4.5</v>
      </c>
      <c r="J249" s="1298" t="s">
        <v>28268</v>
      </c>
      <c r="K249" s="1005">
        <f>E249*G249*I249</f>
        <v>0.16</v>
      </c>
      <c r="L249" s="1007" t="s">
        <v>28273</v>
      </c>
      <c r="M249" s="1089">
        <f t="shared" si="7"/>
        <v>2.34</v>
      </c>
      <c r="N249" s="1007" t="s">
        <v>28267</v>
      </c>
      <c r="O249" s="1009"/>
      <c r="P249" s="878"/>
      <c r="Q249" s="1541"/>
      <c r="R249" s="878"/>
    </row>
    <row r="250" spans="2:18" s="1332" customFormat="1" x14ac:dyDescent="0.2">
      <c r="B250" s="1532"/>
      <c r="C250" s="213"/>
      <c r="D250" s="1006" t="s">
        <v>28358</v>
      </c>
      <c r="E250" s="1006">
        <v>0.14000000000000001</v>
      </c>
      <c r="F250" s="1006" t="s">
        <v>28539</v>
      </c>
      <c r="G250" s="1008">
        <v>0.32</v>
      </c>
      <c r="H250" s="1006" t="s">
        <v>28539</v>
      </c>
      <c r="I250" s="1118">
        <v>5.5</v>
      </c>
      <c r="J250" s="1298" t="s">
        <v>28268</v>
      </c>
      <c r="K250" s="1005">
        <f>E250*G250*I250</f>
        <v>0.25</v>
      </c>
      <c r="L250" s="1007" t="s">
        <v>28273</v>
      </c>
      <c r="M250" s="1089">
        <f t="shared" si="7"/>
        <v>3.52</v>
      </c>
      <c r="N250" s="1007" t="s">
        <v>28267</v>
      </c>
      <c r="O250" s="1009"/>
      <c r="P250" s="878"/>
      <c r="Q250" s="1541"/>
      <c r="R250" s="878"/>
    </row>
    <row r="251" spans="2:18" s="1332" customFormat="1" x14ac:dyDescent="0.2">
      <c r="B251" s="1532"/>
      <c r="C251" s="213"/>
      <c r="D251" s="1006" t="s">
        <v>28359</v>
      </c>
      <c r="E251" s="1006">
        <v>0.14000000000000001</v>
      </c>
      <c r="F251" s="1006" t="s">
        <v>28539</v>
      </c>
      <c r="G251" s="1008">
        <v>0.26</v>
      </c>
      <c r="H251" s="1006" t="s">
        <v>28539</v>
      </c>
      <c r="I251" s="1118">
        <v>5.5</v>
      </c>
      <c r="J251" s="1298" t="s">
        <v>28268</v>
      </c>
      <c r="K251" s="1005">
        <f>E251*G251*I251</f>
        <v>0.2</v>
      </c>
      <c r="L251" s="1007" t="s">
        <v>28273</v>
      </c>
      <c r="M251" s="1089">
        <f t="shared" si="7"/>
        <v>2.86</v>
      </c>
      <c r="N251" s="1007" t="s">
        <v>28267</v>
      </c>
      <c r="O251" s="1009"/>
      <c r="P251" s="878"/>
      <c r="Q251" s="1541"/>
      <c r="R251" s="878"/>
    </row>
    <row r="252" spans="2:18" s="1332" customFormat="1" x14ac:dyDescent="0.2">
      <c r="B252" s="1532"/>
      <c r="C252" s="213"/>
      <c r="D252" s="1006" t="s">
        <v>28983</v>
      </c>
      <c r="E252" s="1006">
        <v>0.14000000000000001</v>
      </c>
      <c r="F252" s="1006" t="s">
        <v>28539</v>
      </c>
      <c r="G252" s="1008">
        <v>0.26</v>
      </c>
      <c r="H252" s="1006" t="s">
        <v>28539</v>
      </c>
      <c r="I252" s="1118">
        <v>3.7</v>
      </c>
      <c r="J252" s="1298" t="s">
        <v>28268</v>
      </c>
      <c r="K252" s="1005">
        <f>E252*G252*I252</f>
        <v>0.13</v>
      </c>
      <c r="L252" s="1007" t="s">
        <v>28273</v>
      </c>
      <c r="M252" s="1089">
        <f t="shared" si="7"/>
        <v>1.92</v>
      </c>
      <c r="N252" s="1007" t="s">
        <v>28267</v>
      </c>
      <c r="O252" s="1009"/>
      <c r="P252" s="878"/>
      <c r="Q252" s="1541"/>
      <c r="R252" s="878"/>
    </row>
    <row r="253" spans="2:18" s="1332" customFormat="1" x14ac:dyDescent="0.2">
      <c r="B253" s="1532"/>
      <c r="C253" s="213"/>
      <c r="D253" s="1009"/>
      <c r="E253" s="1009"/>
      <c r="F253" s="1009"/>
      <c r="G253" s="1009"/>
      <c r="H253" s="1009"/>
      <c r="I253" s="1009"/>
      <c r="J253" s="213"/>
      <c r="K253" s="1005">
        <f>SUM(K238:K252)</f>
        <v>2.39</v>
      </c>
      <c r="L253" s="1007" t="s">
        <v>28273</v>
      </c>
      <c r="M253" s="1089">
        <f>SUM(M238:M252)</f>
        <v>34.799999999999997</v>
      </c>
      <c r="N253" s="1007" t="s">
        <v>28267</v>
      </c>
      <c r="O253" s="1009"/>
      <c r="P253" s="878"/>
      <c r="Q253" s="1541"/>
      <c r="R253" s="878"/>
    </row>
    <row r="254" spans="2:18" s="1332" customFormat="1" ht="15" customHeight="1" x14ac:dyDescent="0.2">
      <c r="B254" s="1532"/>
      <c r="C254" s="213"/>
      <c r="D254" s="1009"/>
      <c r="E254" s="1009"/>
      <c r="F254" s="1009"/>
      <c r="G254" s="1009"/>
      <c r="H254" s="1009"/>
      <c r="I254" s="1009"/>
      <c r="J254" s="213"/>
      <c r="K254" s="1005"/>
      <c r="L254" s="1005"/>
      <c r="M254" s="1089">
        <v>4</v>
      </c>
      <c r="N254" s="1800" t="s">
        <v>29123</v>
      </c>
      <c r="O254" s="1800"/>
      <c r="P254" s="1800"/>
      <c r="Q254" s="1541"/>
      <c r="R254" s="878"/>
    </row>
    <row r="255" spans="2:18" s="1332" customFormat="1" x14ac:dyDescent="0.2">
      <c r="B255" s="1532"/>
      <c r="C255" s="213"/>
      <c r="D255" s="1009"/>
      <c r="E255" s="1009"/>
      <c r="F255" s="1009"/>
      <c r="G255" s="1009"/>
      <c r="H255" s="1009"/>
      <c r="I255" s="1009"/>
      <c r="J255" s="213"/>
      <c r="K255" s="1005"/>
      <c r="L255" s="1005"/>
      <c r="M255" s="1089">
        <f>M253/M254</f>
        <v>8.6999999999999993</v>
      </c>
      <c r="N255" s="1007" t="s">
        <v>28267</v>
      </c>
      <c r="O255" s="1007"/>
      <c r="P255" s="1089"/>
      <c r="Q255" s="1541"/>
      <c r="R255" s="878"/>
    </row>
    <row r="256" spans="2:18" s="1332" customFormat="1" x14ac:dyDescent="0.2">
      <c r="B256" s="1532"/>
      <c r="C256" s="213"/>
      <c r="D256" s="1009"/>
      <c r="E256" s="1009"/>
      <c r="F256" s="1009"/>
      <c r="G256" s="1009"/>
      <c r="H256" s="1009"/>
      <c r="I256" s="1009"/>
      <c r="J256" s="213"/>
      <c r="K256" s="1005"/>
      <c r="L256" s="1005"/>
      <c r="M256" s="1089"/>
      <c r="N256" s="1007"/>
      <c r="O256" s="1007"/>
      <c r="P256" s="1089"/>
      <c r="Q256" s="1541"/>
      <c r="R256" s="878"/>
    </row>
    <row r="257" spans="2:18" s="332" customFormat="1" ht="12.75" x14ac:dyDescent="0.2">
      <c r="B257" s="1542"/>
      <c r="C257" s="93"/>
      <c r="D257" s="926"/>
      <c r="E257" s="926" t="s">
        <v>28364</v>
      </c>
      <c r="F257" s="926"/>
      <c r="G257" s="926" t="s">
        <v>28274</v>
      </c>
      <c r="H257" s="926"/>
      <c r="I257" s="913" t="s">
        <v>28362</v>
      </c>
      <c r="J257" s="320"/>
      <c r="K257" s="239" t="s">
        <v>28281</v>
      </c>
      <c r="L257" s="325"/>
      <c r="M257" s="239" t="s">
        <v>28985</v>
      </c>
      <c r="N257" s="239"/>
      <c r="O257" s="239"/>
      <c r="P257" s="808"/>
      <c r="Q257" s="1543"/>
      <c r="R257" s="205"/>
    </row>
    <row r="258" spans="2:18" s="1332" customFormat="1" x14ac:dyDescent="0.2">
      <c r="B258" s="1532"/>
      <c r="C258" s="213"/>
      <c r="D258" s="1006" t="s">
        <v>28560</v>
      </c>
      <c r="E258" s="1006">
        <v>0.15</v>
      </c>
      <c r="F258" s="1006" t="s">
        <v>28539</v>
      </c>
      <c r="G258" s="1008">
        <v>0.25</v>
      </c>
      <c r="H258" s="1006" t="s">
        <v>28539</v>
      </c>
      <c r="I258" s="1076">
        <v>8.6999999999999993</v>
      </c>
      <c r="J258" s="1298" t="s">
        <v>28268</v>
      </c>
      <c r="K258" s="1005">
        <f>E258*G258*I258</f>
        <v>0.33</v>
      </c>
      <c r="L258" s="1007" t="s">
        <v>28273</v>
      </c>
      <c r="M258" s="1089">
        <f>(2*G258)*I258</f>
        <v>4.3499999999999996</v>
      </c>
      <c r="N258" s="1005" t="s">
        <v>28267</v>
      </c>
      <c r="O258" s="1005"/>
      <c r="P258" s="1089"/>
      <c r="Q258" s="1541"/>
      <c r="R258" s="878"/>
    </row>
    <row r="259" spans="2:18" s="1332" customFormat="1" x14ac:dyDescent="0.2">
      <c r="B259" s="1532"/>
      <c r="C259" s="213"/>
      <c r="D259" s="1006" t="s">
        <v>28561</v>
      </c>
      <c r="E259" s="1006">
        <v>0.15</v>
      </c>
      <c r="F259" s="1006" t="s">
        <v>28539</v>
      </c>
      <c r="G259" s="1008">
        <v>0.25</v>
      </c>
      <c r="H259" s="1006" t="s">
        <v>28539</v>
      </c>
      <c r="I259" s="1076">
        <v>1.25</v>
      </c>
      <c r="J259" s="1298" t="s">
        <v>28268</v>
      </c>
      <c r="K259" s="1005">
        <f t="shared" ref="K259:K268" si="8">E259*G259*I259</f>
        <v>0.05</v>
      </c>
      <c r="L259" s="1007" t="s">
        <v>28273</v>
      </c>
      <c r="M259" s="1089">
        <f t="shared" ref="M259:M268" si="9">(2*G259)*I259</f>
        <v>0.63</v>
      </c>
      <c r="N259" s="1005" t="s">
        <v>28267</v>
      </c>
      <c r="O259" s="1005"/>
      <c r="P259" s="1089"/>
      <c r="Q259" s="1541"/>
      <c r="R259" s="878"/>
    </row>
    <row r="260" spans="2:18" s="1332" customFormat="1" x14ac:dyDescent="0.2">
      <c r="B260" s="1532"/>
      <c r="C260" s="213"/>
      <c r="D260" s="1006" t="s">
        <v>28562</v>
      </c>
      <c r="E260" s="1006">
        <v>0.15</v>
      </c>
      <c r="F260" s="1006" t="s">
        <v>28539</v>
      </c>
      <c r="G260" s="1008">
        <v>0.25</v>
      </c>
      <c r="H260" s="1006" t="s">
        <v>28539</v>
      </c>
      <c r="I260" s="1076">
        <v>4.05</v>
      </c>
      <c r="J260" s="1298" t="s">
        <v>28268</v>
      </c>
      <c r="K260" s="1005">
        <f t="shared" si="8"/>
        <v>0.15</v>
      </c>
      <c r="L260" s="1007" t="s">
        <v>28273</v>
      </c>
      <c r="M260" s="1089">
        <f t="shared" si="9"/>
        <v>2.0299999999999998</v>
      </c>
      <c r="N260" s="1005" t="s">
        <v>28267</v>
      </c>
      <c r="O260" s="1005"/>
      <c r="P260" s="1089"/>
      <c r="Q260" s="1541"/>
      <c r="R260" s="878"/>
    </row>
    <row r="261" spans="2:18" s="1332" customFormat="1" x14ac:dyDescent="0.2">
      <c r="B261" s="1532"/>
      <c r="C261" s="213"/>
      <c r="D261" s="1006" t="s">
        <v>28563</v>
      </c>
      <c r="E261" s="1006">
        <v>0.15</v>
      </c>
      <c r="F261" s="1006" t="s">
        <v>28539</v>
      </c>
      <c r="G261" s="1008">
        <v>0.25</v>
      </c>
      <c r="H261" s="1006" t="s">
        <v>28539</v>
      </c>
      <c r="I261" s="1076">
        <v>3.7</v>
      </c>
      <c r="J261" s="1298" t="s">
        <v>28268</v>
      </c>
      <c r="K261" s="1005">
        <f t="shared" si="8"/>
        <v>0.14000000000000001</v>
      </c>
      <c r="L261" s="1007" t="s">
        <v>28273</v>
      </c>
      <c r="M261" s="1089">
        <f t="shared" si="9"/>
        <v>1.85</v>
      </c>
      <c r="N261" s="1005" t="s">
        <v>28267</v>
      </c>
      <c r="O261" s="1005"/>
      <c r="P261" s="1089"/>
      <c r="Q261" s="1541"/>
      <c r="R261" s="878"/>
    </row>
    <row r="262" spans="2:18" s="1332" customFormat="1" x14ac:dyDescent="0.2">
      <c r="B262" s="1532"/>
      <c r="C262" s="213"/>
      <c r="D262" s="1006" t="s">
        <v>28564</v>
      </c>
      <c r="E262" s="1006">
        <v>0.15</v>
      </c>
      <c r="F262" s="1006" t="s">
        <v>28539</v>
      </c>
      <c r="G262" s="1008">
        <v>0.25</v>
      </c>
      <c r="H262" s="1006" t="s">
        <v>28539</v>
      </c>
      <c r="I262" s="1076">
        <v>4.05</v>
      </c>
      <c r="J262" s="1298" t="s">
        <v>28268</v>
      </c>
      <c r="K262" s="1005">
        <f t="shared" si="8"/>
        <v>0.15</v>
      </c>
      <c r="L262" s="1007" t="s">
        <v>28273</v>
      </c>
      <c r="M262" s="1089">
        <f t="shared" si="9"/>
        <v>2.0299999999999998</v>
      </c>
      <c r="N262" s="1005" t="s">
        <v>28267</v>
      </c>
      <c r="O262" s="1005"/>
      <c r="P262" s="1089"/>
      <c r="Q262" s="1541"/>
      <c r="R262" s="878"/>
    </row>
    <row r="263" spans="2:18" s="1332" customFormat="1" x14ac:dyDescent="0.2">
      <c r="B263" s="1532"/>
      <c r="C263" s="213"/>
      <c r="D263" s="1006" t="s">
        <v>28567</v>
      </c>
      <c r="E263" s="1006">
        <v>0.15</v>
      </c>
      <c r="F263" s="1006" t="s">
        <v>28539</v>
      </c>
      <c r="G263" s="1008">
        <v>0.25</v>
      </c>
      <c r="H263" s="1006" t="s">
        <v>28539</v>
      </c>
      <c r="I263" s="1076">
        <v>3.8</v>
      </c>
      <c r="J263" s="1298" t="s">
        <v>28268</v>
      </c>
      <c r="K263" s="1005">
        <f t="shared" si="8"/>
        <v>0.14000000000000001</v>
      </c>
      <c r="L263" s="1007" t="s">
        <v>28273</v>
      </c>
      <c r="M263" s="1089">
        <f t="shared" si="9"/>
        <v>1.9</v>
      </c>
      <c r="N263" s="1005" t="s">
        <v>28267</v>
      </c>
      <c r="O263" s="1005"/>
      <c r="P263" s="1089"/>
      <c r="Q263" s="1541"/>
      <c r="R263" s="878"/>
    </row>
    <row r="264" spans="2:18" s="1332" customFormat="1" x14ac:dyDescent="0.2">
      <c r="B264" s="1532"/>
      <c r="C264" s="213"/>
      <c r="D264" s="1006" t="s">
        <v>28568</v>
      </c>
      <c r="E264" s="1006">
        <v>0.15</v>
      </c>
      <c r="F264" s="1006" t="s">
        <v>28539</v>
      </c>
      <c r="G264" s="1008">
        <v>0.25</v>
      </c>
      <c r="H264" s="1006" t="s">
        <v>28539</v>
      </c>
      <c r="I264" s="1076">
        <v>3.35</v>
      </c>
      <c r="J264" s="1298" t="s">
        <v>28268</v>
      </c>
      <c r="K264" s="1005">
        <f t="shared" si="8"/>
        <v>0.13</v>
      </c>
      <c r="L264" s="1007" t="s">
        <v>28273</v>
      </c>
      <c r="M264" s="1089">
        <f t="shared" si="9"/>
        <v>1.68</v>
      </c>
      <c r="N264" s="1005" t="s">
        <v>28267</v>
      </c>
      <c r="O264" s="1005"/>
      <c r="P264" s="1089"/>
      <c r="Q264" s="1541"/>
      <c r="R264" s="878"/>
    </row>
    <row r="265" spans="2:18" s="1332" customFormat="1" x14ac:dyDescent="0.2">
      <c r="B265" s="1532"/>
      <c r="C265" s="213"/>
      <c r="D265" s="1006" t="s">
        <v>28581</v>
      </c>
      <c r="E265" s="1006">
        <v>0.15</v>
      </c>
      <c r="F265" s="1006" t="s">
        <v>28539</v>
      </c>
      <c r="G265" s="1008">
        <v>0.25</v>
      </c>
      <c r="H265" s="1006" t="s">
        <v>28539</v>
      </c>
      <c r="I265" s="1076">
        <v>2.2000000000000002</v>
      </c>
      <c r="J265" s="1298" t="s">
        <v>28268</v>
      </c>
      <c r="K265" s="1005">
        <f t="shared" si="8"/>
        <v>0.08</v>
      </c>
      <c r="L265" s="1007" t="s">
        <v>28273</v>
      </c>
      <c r="M265" s="1089">
        <f t="shared" si="9"/>
        <v>1.1000000000000001</v>
      </c>
      <c r="N265" s="1005" t="s">
        <v>28267</v>
      </c>
      <c r="O265" s="1005"/>
      <c r="P265" s="1089"/>
      <c r="Q265" s="1541"/>
      <c r="R265" s="878"/>
    </row>
    <row r="266" spans="2:18" s="1332" customFormat="1" x14ac:dyDescent="0.2">
      <c r="B266" s="1532"/>
      <c r="C266" s="213"/>
      <c r="D266" s="1006" t="s">
        <v>28715</v>
      </c>
      <c r="E266" s="1006">
        <v>0.15</v>
      </c>
      <c r="F266" s="1006" t="s">
        <v>28539</v>
      </c>
      <c r="G266" s="1008">
        <v>0.25</v>
      </c>
      <c r="H266" s="1006" t="s">
        <v>28539</v>
      </c>
      <c r="I266" s="1076">
        <v>2.2000000000000002</v>
      </c>
      <c r="J266" s="1298" t="s">
        <v>28268</v>
      </c>
      <c r="K266" s="1005">
        <f t="shared" si="8"/>
        <v>0.08</v>
      </c>
      <c r="L266" s="1007" t="s">
        <v>28273</v>
      </c>
      <c r="M266" s="1089">
        <f t="shared" si="9"/>
        <v>1.1000000000000001</v>
      </c>
      <c r="N266" s="1005" t="s">
        <v>28267</v>
      </c>
      <c r="O266" s="1005"/>
      <c r="P266" s="1089"/>
      <c r="Q266" s="1541"/>
      <c r="R266" s="878"/>
    </row>
    <row r="267" spans="2:18" s="1332" customFormat="1" x14ac:dyDescent="0.2">
      <c r="B267" s="1532"/>
      <c r="C267" s="213"/>
      <c r="D267" s="1006" t="s">
        <v>28716</v>
      </c>
      <c r="E267" s="1006">
        <v>0.15</v>
      </c>
      <c r="F267" s="1006" t="s">
        <v>28539</v>
      </c>
      <c r="G267" s="1008">
        <v>0.25</v>
      </c>
      <c r="H267" s="1006" t="s">
        <v>28539</v>
      </c>
      <c r="I267" s="1076">
        <v>2.2000000000000002</v>
      </c>
      <c r="J267" s="1298" t="s">
        <v>28268</v>
      </c>
      <c r="K267" s="1005">
        <f t="shared" si="8"/>
        <v>0.08</v>
      </c>
      <c r="L267" s="1007" t="s">
        <v>28273</v>
      </c>
      <c r="M267" s="1089">
        <f t="shared" si="9"/>
        <v>1.1000000000000001</v>
      </c>
      <c r="N267" s="1005" t="s">
        <v>28267</v>
      </c>
      <c r="O267" s="1005"/>
      <c r="P267" s="1089"/>
      <c r="Q267" s="1541"/>
      <c r="R267" s="878"/>
    </row>
    <row r="268" spans="2:18" s="1332" customFormat="1" x14ac:dyDescent="0.2">
      <c r="B268" s="1532"/>
      <c r="C268" s="213"/>
      <c r="D268" s="1006" t="s">
        <v>28717</v>
      </c>
      <c r="E268" s="1006">
        <v>0.15</v>
      </c>
      <c r="F268" s="1006" t="s">
        <v>28539</v>
      </c>
      <c r="G268" s="1008">
        <v>0.25</v>
      </c>
      <c r="H268" s="1006" t="s">
        <v>28539</v>
      </c>
      <c r="I268" s="1076">
        <v>7.9</v>
      </c>
      <c r="J268" s="1298" t="s">
        <v>28268</v>
      </c>
      <c r="K268" s="1005">
        <f t="shared" si="8"/>
        <v>0.3</v>
      </c>
      <c r="L268" s="1007" t="s">
        <v>28273</v>
      </c>
      <c r="M268" s="1089">
        <f t="shared" si="9"/>
        <v>3.95</v>
      </c>
      <c r="N268" s="1005" t="s">
        <v>28267</v>
      </c>
      <c r="O268" s="1005"/>
      <c r="P268" s="1089"/>
      <c r="Q268" s="1541"/>
      <c r="R268" s="878"/>
    </row>
    <row r="269" spans="2:18" s="1332" customFormat="1" x14ac:dyDescent="0.2">
      <c r="B269" s="1532"/>
      <c r="C269" s="213"/>
      <c r="D269" s="1009"/>
      <c r="E269" s="1009"/>
      <c r="F269" s="1009"/>
      <c r="G269" s="1009"/>
      <c r="H269" s="1009"/>
      <c r="I269" s="1611"/>
      <c r="J269" s="1009"/>
      <c r="K269" s="1005"/>
      <c r="L269" s="1005"/>
      <c r="M269" s="1089"/>
      <c r="N269" s="1005"/>
      <c r="O269" s="1005"/>
      <c r="P269" s="1089"/>
      <c r="Q269" s="1541"/>
      <c r="R269" s="878"/>
    </row>
    <row r="270" spans="2:18" s="1332" customFormat="1" x14ac:dyDescent="0.2">
      <c r="B270" s="1532"/>
      <c r="C270" s="213"/>
      <c r="D270" s="1009"/>
      <c r="E270" s="1009"/>
      <c r="F270" s="1009"/>
      <c r="G270" s="1009"/>
      <c r="H270" s="1009"/>
      <c r="I270" s="1009"/>
      <c r="J270" s="1009"/>
      <c r="K270" s="1005">
        <f>SUM(K258:K268)</f>
        <v>1.63</v>
      </c>
      <c r="L270" s="1007" t="s">
        <v>28273</v>
      </c>
      <c r="M270" s="1089">
        <f>SUM(M258:M268)</f>
        <v>21.72</v>
      </c>
      <c r="N270" s="1005" t="s">
        <v>28267</v>
      </c>
      <c r="O270" s="1005"/>
      <c r="P270" s="1089"/>
      <c r="Q270" s="1541"/>
      <c r="R270" s="878"/>
    </row>
    <row r="271" spans="2:18" s="1332" customFormat="1" ht="15" customHeight="1" x14ac:dyDescent="0.2">
      <c r="B271" s="1532"/>
      <c r="C271" s="213"/>
      <c r="D271" s="1009"/>
      <c r="E271" s="1009"/>
      <c r="F271" s="1009"/>
      <c r="G271" s="1009"/>
      <c r="H271" s="1009"/>
      <c r="I271" s="1009"/>
      <c r="J271" s="213"/>
      <c r="K271" s="1089">
        <v>3</v>
      </c>
      <c r="L271" s="1800" t="s">
        <v>29123</v>
      </c>
      <c r="M271" s="1800"/>
      <c r="N271" s="1800"/>
      <c r="O271" s="1005"/>
      <c r="P271" s="1089"/>
      <c r="Q271" s="1541"/>
      <c r="R271" s="878"/>
    </row>
    <row r="272" spans="2:18" s="1332" customFormat="1" x14ac:dyDescent="0.2">
      <c r="B272" s="1532"/>
      <c r="C272" s="213"/>
      <c r="D272" s="1004"/>
      <c r="E272" s="1004"/>
      <c r="F272" s="1004"/>
      <c r="G272" s="1004"/>
      <c r="H272" s="1004"/>
      <c r="I272" s="1004"/>
      <c r="J272" s="1012"/>
      <c r="K272" s="1005"/>
      <c r="L272" s="1005"/>
      <c r="M272" s="1089">
        <f>M270/3</f>
        <v>7.24</v>
      </c>
      <c r="N272" s="1005"/>
      <c r="O272" s="1005"/>
      <c r="P272" s="1089"/>
      <c r="Q272" s="1541"/>
      <c r="R272" s="878"/>
    </row>
    <row r="273" spans="2:19" s="1332" customFormat="1" ht="18" x14ac:dyDescent="0.2">
      <c r="B273" s="1532"/>
      <c r="C273" s="213"/>
      <c r="D273" s="1004" t="s">
        <v>28986</v>
      </c>
      <c r="E273" s="1007">
        <f>M255</f>
        <v>8.6999999999999993</v>
      </c>
      <c r="F273" s="1486" t="s">
        <v>28970</v>
      </c>
      <c r="G273" s="1007">
        <f>M270</f>
        <v>21.72</v>
      </c>
      <c r="J273" s="1012"/>
      <c r="K273" s="1005"/>
      <c r="L273" s="1005"/>
      <c r="M273" s="1089">
        <f>M272+M255</f>
        <v>15.94</v>
      </c>
      <c r="N273" s="1005" t="s">
        <v>28267</v>
      </c>
      <c r="O273" s="1005"/>
      <c r="P273" s="1089"/>
      <c r="Q273" s="1541"/>
      <c r="R273" s="878"/>
    </row>
    <row r="274" spans="2:19" s="1332" customFormat="1" x14ac:dyDescent="0.2">
      <c r="B274" s="1532"/>
      <c r="C274" s="213"/>
      <c r="D274" s="1009"/>
      <c r="E274" s="1009"/>
      <c r="F274" s="1009"/>
      <c r="G274" s="1009"/>
      <c r="H274" s="1009"/>
      <c r="I274" s="1009"/>
      <c r="J274" s="213"/>
      <c r="K274" s="1005"/>
      <c r="L274" s="1005"/>
      <c r="M274" s="1089"/>
      <c r="N274" s="1005"/>
      <c r="O274" s="1005"/>
      <c r="P274" s="1089"/>
      <c r="Q274" s="1541"/>
      <c r="R274" s="878"/>
    </row>
    <row r="275" spans="2:19" s="1332" customFormat="1" x14ac:dyDescent="0.2">
      <c r="B275" s="1532"/>
      <c r="C275" s="213"/>
      <c r="D275" s="1009"/>
      <c r="E275" s="1009"/>
      <c r="F275" s="1009"/>
      <c r="G275" s="1009"/>
      <c r="H275" s="1009"/>
      <c r="I275" s="1009"/>
      <c r="J275" s="213"/>
      <c r="K275" s="1005"/>
      <c r="L275" s="1005"/>
      <c r="M275" s="1089"/>
      <c r="N275" s="1005"/>
      <c r="O275" s="1005"/>
      <c r="P275" s="1089"/>
      <c r="Q275" s="1541"/>
      <c r="R275" s="878"/>
    </row>
    <row r="276" spans="2:19" s="1332" customFormat="1" ht="30" customHeight="1" x14ac:dyDescent="0.2">
      <c r="B276" s="1510" t="s">
        <v>1271</v>
      </c>
      <c r="C276" s="1336" t="s">
        <v>26</v>
      </c>
      <c r="D276" s="1814" t="str">
        <f>VLOOKUP(B276,desonerado_186!A:F,2,1)</f>
        <v>Armadura em barra de aço CA-50 (A ou B) fyk = 500 MPa</v>
      </c>
      <c r="E276" s="1815"/>
      <c r="F276" s="1815"/>
      <c r="G276" s="1815"/>
      <c r="H276" s="1815"/>
      <c r="I276" s="1816"/>
      <c r="J276" s="1336" t="str">
        <f>VLOOKUP(B276,desonerado_186!A:F,3,1)</f>
        <v>KG</v>
      </c>
      <c r="K276" s="1337">
        <f>I285</f>
        <v>374.92</v>
      </c>
      <c r="L276" s="1338"/>
      <c r="M276" s="1339"/>
      <c r="N276" s="1810"/>
      <c r="O276" s="1810"/>
      <c r="P276" s="1339"/>
      <c r="Q276" s="1511"/>
      <c r="R276" s="1010"/>
      <c r="S276" s="1369"/>
    </row>
    <row r="277" spans="2:19" s="1332" customFormat="1" x14ac:dyDescent="0.2">
      <c r="B277" s="1506"/>
      <c r="C277" s="1113"/>
      <c r="D277" s="1785" t="s">
        <v>28332</v>
      </c>
      <c r="E277" s="1785"/>
      <c r="F277" s="1004"/>
      <c r="G277" s="1004"/>
      <c r="H277" s="1004"/>
      <c r="I277" s="1004"/>
      <c r="J277" s="1012"/>
      <c r="K277" s="1005"/>
      <c r="L277" s="1005"/>
      <c r="M277" s="1089"/>
      <c r="N277" s="1021"/>
      <c r="O277" s="1021"/>
      <c r="P277" s="1274"/>
      <c r="Q277" s="1507"/>
      <c r="R277" s="1010"/>
      <c r="S277" s="1369"/>
    </row>
    <row r="278" spans="2:19" s="1332" customFormat="1" x14ac:dyDescent="0.2">
      <c r="B278" s="1506"/>
      <c r="C278" s="1113"/>
      <c r="D278" s="1004"/>
      <c r="E278" s="1012" t="s">
        <v>28345</v>
      </c>
      <c r="F278" s="1012" t="s">
        <v>28987</v>
      </c>
      <c r="G278" s="1012" t="s">
        <v>28988</v>
      </c>
      <c r="H278" s="1360" t="s">
        <v>29113</v>
      </c>
      <c r="I278" s="1005" t="s">
        <v>28270</v>
      </c>
      <c r="J278" s="815"/>
      <c r="L278" s="1005"/>
      <c r="M278" s="1089"/>
      <c r="N278" s="1021"/>
      <c r="O278" s="1021"/>
      <c r="P278" s="1274"/>
      <c r="Q278" s="1507"/>
      <c r="R278" s="1010"/>
      <c r="S278" s="1369"/>
    </row>
    <row r="279" spans="2:19" s="1332" customFormat="1" x14ac:dyDescent="0.2">
      <c r="B279" s="1506"/>
      <c r="C279" s="1113"/>
      <c r="D279" s="1004"/>
      <c r="E279" s="1012"/>
      <c r="F279" s="1012"/>
      <c r="G279" s="1012"/>
      <c r="H279" s="1360"/>
      <c r="I279" s="1005"/>
      <c r="J279" s="815"/>
      <c r="L279" s="1005"/>
      <c r="M279" s="1089"/>
      <c r="N279" s="1021"/>
      <c r="O279" s="1021"/>
      <c r="P279" s="1274"/>
      <c r="Q279" s="1507"/>
      <c r="R279" s="1010"/>
      <c r="S279" s="1369"/>
    </row>
    <row r="280" spans="2:19" s="1332" customFormat="1" x14ac:dyDescent="0.2">
      <c r="B280" s="1506"/>
      <c r="C280" s="1113"/>
      <c r="D280" s="1117" t="s">
        <v>28610</v>
      </c>
      <c r="E280" s="1023"/>
      <c r="F280" s="1023">
        <v>41</v>
      </c>
      <c r="G280" s="1023">
        <f>1.9*8*0.4*2</f>
        <v>12.16</v>
      </c>
      <c r="H280" s="1393">
        <f>4*7*0.4</f>
        <v>11.2</v>
      </c>
      <c r="I280" s="1005">
        <f>SUM(E280:H280)</f>
        <v>64.36</v>
      </c>
      <c r="J280" s="1007" t="s">
        <v>28283</v>
      </c>
      <c r="L280" s="1005"/>
      <c r="M280" s="1089"/>
      <c r="N280" s="1021"/>
      <c r="O280" s="1021"/>
      <c r="P280" s="1274"/>
      <c r="Q280" s="1507"/>
      <c r="R280" s="1010"/>
      <c r="S280" s="1369"/>
    </row>
    <row r="281" spans="2:19" s="1332" customFormat="1" x14ac:dyDescent="0.2">
      <c r="B281" s="1532"/>
      <c r="C281" s="1012"/>
      <c r="D281" s="1117" t="s">
        <v>28610</v>
      </c>
      <c r="E281" s="1023"/>
      <c r="F281" s="1023">
        <v>18</v>
      </c>
      <c r="G281" s="1023"/>
      <c r="H281" s="1393"/>
      <c r="I281" s="1005">
        <f t="shared" ref="I281:I284" si="10">SUM(E281:H281)</f>
        <v>18</v>
      </c>
      <c r="J281" s="1007" t="s">
        <v>28283</v>
      </c>
      <c r="L281" s="1007"/>
      <c r="M281" s="1089"/>
      <c r="N281" s="1011"/>
      <c r="O281" s="1011"/>
      <c r="P281" s="1300"/>
      <c r="Q281" s="1518"/>
      <c r="R281" s="1010"/>
    </row>
    <row r="282" spans="2:19" s="1332" customFormat="1" x14ac:dyDescent="0.2">
      <c r="B282" s="1532"/>
      <c r="C282" s="1012"/>
      <c r="D282" s="1117" t="s">
        <v>28610</v>
      </c>
      <c r="E282" s="1023"/>
      <c r="F282" s="1023">
        <v>80</v>
      </c>
      <c r="G282" s="1023"/>
      <c r="H282" s="1393"/>
      <c r="I282" s="1005">
        <f t="shared" si="10"/>
        <v>80</v>
      </c>
      <c r="J282" s="1007" t="s">
        <v>28283</v>
      </c>
      <c r="L282" s="1007"/>
      <c r="M282" s="1089"/>
      <c r="N282" s="1011"/>
      <c r="O282" s="1011"/>
      <c r="P282" s="1300"/>
      <c r="Q282" s="1518"/>
      <c r="R282" s="1010"/>
    </row>
    <row r="283" spans="2:19" s="1332" customFormat="1" x14ac:dyDescent="0.2">
      <c r="B283" s="1532"/>
      <c r="C283" s="1012"/>
      <c r="D283" s="1117" t="s">
        <v>28606</v>
      </c>
      <c r="E283" s="1023">
        <v>205</v>
      </c>
      <c r="F283" s="1023"/>
      <c r="G283" s="1023"/>
      <c r="H283" s="1393"/>
      <c r="I283" s="1005">
        <f t="shared" si="10"/>
        <v>205</v>
      </c>
      <c r="J283" s="1007" t="s">
        <v>28283</v>
      </c>
      <c r="L283" s="1007"/>
      <c r="M283" s="1089"/>
      <c r="N283" s="1011"/>
      <c r="O283" s="1011"/>
      <c r="P283" s="1300"/>
      <c r="Q283" s="1518"/>
      <c r="R283" s="1010"/>
    </row>
    <row r="284" spans="2:19" s="1332" customFormat="1" x14ac:dyDescent="0.2">
      <c r="B284" s="1532"/>
      <c r="C284" s="1012"/>
      <c r="D284" s="1117" t="s">
        <v>28606</v>
      </c>
      <c r="E284" s="1023">
        <f>4*3*1*0.63</f>
        <v>7.56</v>
      </c>
      <c r="F284" s="1023"/>
      <c r="G284" s="1023"/>
      <c r="H284" s="1023"/>
      <c r="I284" s="1005">
        <f t="shared" si="10"/>
        <v>7.56</v>
      </c>
      <c r="J284" s="1007" t="s">
        <v>28283</v>
      </c>
      <c r="L284" s="1007"/>
      <c r="M284" s="1089"/>
      <c r="N284" s="1011"/>
      <c r="O284" s="1011"/>
      <c r="P284" s="1300"/>
      <c r="Q284" s="1518"/>
      <c r="R284" s="1010"/>
    </row>
    <row r="285" spans="2:19" s="1332" customFormat="1" x14ac:dyDescent="0.2">
      <c r="B285" s="1532"/>
      <c r="C285" s="1012"/>
      <c r="D285" s="1004"/>
      <c r="E285" s="1023"/>
      <c r="F285" s="1023"/>
      <c r="G285" s="1023"/>
      <c r="H285" s="1023"/>
      <c r="I285" s="1005">
        <f>SUM(I280:I284)</f>
        <v>374.92</v>
      </c>
      <c r="J285" s="1007" t="s">
        <v>28283</v>
      </c>
      <c r="L285" s="1005"/>
      <c r="M285" s="1089"/>
      <c r="N285" s="1011"/>
      <c r="O285" s="1011"/>
      <c r="P285" s="1300"/>
      <c r="Q285" s="1518"/>
      <c r="R285" s="1010"/>
    </row>
    <row r="286" spans="2:19" s="1332" customFormat="1" x14ac:dyDescent="0.2">
      <c r="B286" s="1532"/>
      <c r="C286" s="1012"/>
      <c r="D286" s="1004"/>
      <c r="E286" s="1004"/>
      <c r="F286" s="1004"/>
      <c r="G286" s="1004"/>
      <c r="H286" s="1004"/>
      <c r="I286" s="1004"/>
      <c r="J286" s="1360"/>
      <c r="K286" s="1007"/>
      <c r="L286" s="1007"/>
      <c r="M286" s="1089"/>
      <c r="N286" s="1011"/>
      <c r="O286" s="1011"/>
      <c r="P286" s="1300"/>
      <c r="Q286" s="1518"/>
      <c r="R286" s="1010"/>
    </row>
    <row r="287" spans="2:19" s="1332" customFormat="1" x14ac:dyDescent="0.2">
      <c r="B287" s="1544"/>
      <c r="C287" s="1016"/>
      <c r="D287" s="1017"/>
      <c r="E287" s="1017"/>
      <c r="F287" s="1017"/>
      <c r="G287" s="1017"/>
      <c r="H287" s="1017"/>
      <c r="I287" s="1017"/>
      <c r="J287" s="1016"/>
      <c r="K287" s="1018"/>
      <c r="L287" s="1018"/>
      <c r="M287" s="1347"/>
      <c r="N287" s="1346"/>
      <c r="O287" s="1346"/>
      <c r="P287" s="1347"/>
      <c r="Q287" s="1545"/>
      <c r="R287" s="1010"/>
    </row>
    <row r="288" spans="2:19" s="1332" customFormat="1" ht="30" customHeight="1" x14ac:dyDescent="0.2">
      <c r="B288" s="1546" t="s">
        <v>1273</v>
      </c>
      <c r="C288" s="1371" t="s">
        <v>26</v>
      </c>
      <c r="D288" s="1814" t="str">
        <f>VLOOKUP(B288,desonerado_186!A:F,2,1)</f>
        <v>Armadura em barra de aço CA-60 (A ou B) fyk = 600 MPa</v>
      </c>
      <c r="E288" s="1815"/>
      <c r="F288" s="1815"/>
      <c r="G288" s="1815"/>
      <c r="H288" s="1815"/>
      <c r="I288" s="1816"/>
      <c r="J288" s="1371" t="str">
        <f>VLOOKUP(B288,desonerado_186!A:F,3,1)</f>
        <v>KG</v>
      </c>
      <c r="K288" s="1372">
        <f>I297</f>
        <v>139.74</v>
      </c>
      <c r="L288" s="1285"/>
      <c r="M288" s="1335"/>
      <c r="N288" s="1825"/>
      <c r="O288" s="1825"/>
      <c r="P288" s="1335"/>
      <c r="Q288" s="1509"/>
      <c r="R288" s="1010"/>
      <c r="S288" s="1369"/>
    </row>
    <row r="289" spans="2:18" s="1332" customFormat="1" x14ac:dyDescent="0.2">
      <c r="B289" s="1540"/>
      <c r="C289" s="1013"/>
      <c r="D289" s="1014"/>
      <c r="E289" s="1014"/>
      <c r="F289" s="1014"/>
      <c r="G289" s="1014"/>
      <c r="H289" s="1014"/>
      <c r="I289" s="1014"/>
      <c r="J289" s="1013"/>
      <c r="K289" s="1015"/>
      <c r="L289" s="1015"/>
      <c r="M289" s="1344"/>
      <c r="N289" s="1281"/>
      <c r="O289" s="1281"/>
      <c r="P289" s="1344"/>
      <c r="Q289" s="1531"/>
      <c r="R289" s="1010"/>
    </row>
    <row r="290" spans="2:18" s="1332" customFormat="1" x14ac:dyDescent="0.2">
      <c r="B290" s="1547"/>
      <c r="C290" s="1012"/>
      <c r="D290" s="1682"/>
      <c r="E290" s="1682"/>
      <c r="F290" s="1682" t="s">
        <v>28332</v>
      </c>
      <c r="G290" s="1682"/>
      <c r="H290" s="1004"/>
      <c r="I290" s="1004"/>
      <c r="J290" s="1012"/>
      <c r="K290" s="1005"/>
      <c r="L290" s="1007"/>
      <c r="M290" s="1089"/>
      <c r="N290" s="1011"/>
      <c r="O290" s="1011"/>
      <c r="P290" s="1300"/>
      <c r="Q290" s="1518"/>
      <c r="R290" s="1010"/>
    </row>
    <row r="291" spans="2:18" s="1332" customFormat="1" x14ac:dyDescent="0.2">
      <c r="B291" s="1547"/>
      <c r="C291" s="1012"/>
      <c r="D291" s="1004"/>
      <c r="E291" s="1004"/>
      <c r="F291" s="1004"/>
      <c r="G291" s="1004"/>
      <c r="H291" s="1004"/>
      <c r="I291" s="1004"/>
      <c r="J291" s="1012"/>
      <c r="K291" s="1005"/>
      <c r="L291" s="1007"/>
      <c r="M291" s="1089"/>
      <c r="N291" s="1011"/>
      <c r="O291" s="1011"/>
      <c r="P291" s="1300"/>
      <c r="Q291" s="1518"/>
      <c r="R291" s="1010"/>
    </row>
    <row r="292" spans="2:18" s="1332" customFormat="1" x14ac:dyDescent="0.2">
      <c r="B292" s="1547"/>
      <c r="C292" s="1004"/>
      <c r="D292" s="1012"/>
      <c r="E292" s="1012" t="s">
        <v>28345</v>
      </c>
      <c r="F292" s="1012" t="s">
        <v>29109</v>
      </c>
      <c r="G292" s="1012" t="s">
        <v>28988</v>
      </c>
      <c r="H292" s="1360" t="s">
        <v>29113</v>
      </c>
      <c r="I292" s="1005" t="s">
        <v>28270</v>
      </c>
      <c r="J292" s="1012"/>
      <c r="K292" s="1005"/>
      <c r="L292" s="1007"/>
      <c r="M292" s="1089"/>
      <c r="N292" s="1011"/>
      <c r="O292" s="1011"/>
      <c r="P292" s="1300"/>
      <c r="Q292" s="1518"/>
      <c r="R292" s="1010"/>
    </row>
    <row r="293" spans="2:18" s="1332" customFormat="1" x14ac:dyDescent="0.2">
      <c r="B293" s="1547"/>
      <c r="D293" s="1117" t="s">
        <v>28607</v>
      </c>
      <c r="E293" s="1012">
        <v>61</v>
      </c>
      <c r="F293" s="1012">
        <v>21</v>
      </c>
      <c r="G293" s="1012">
        <f>(2/0.2)*0.16*2</f>
        <v>3.2</v>
      </c>
      <c r="H293" s="1012"/>
      <c r="I293" s="1005">
        <f t="shared" ref="I293:I295" si="11">SUM(E293:H293)</f>
        <v>85.2</v>
      </c>
      <c r="J293" s="1012" t="s">
        <v>28283</v>
      </c>
      <c r="K293" s="1005"/>
      <c r="L293" s="1007"/>
      <c r="M293" s="1089"/>
      <c r="N293" s="1011"/>
      <c r="O293" s="1011"/>
      <c r="P293" s="1300"/>
      <c r="Q293" s="1518"/>
      <c r="R293" s="1010"/>
    </row>
    <row r="294" spans="2:18" s="1332" customFormat="1" x14ac:dyDescent="0.2">
      <c r="B294" s="1547"/>
      <c r="D294" s="1117" t="s">
        <v>28607</v>
      </c>
      <c r="E294" s="1012"/>
      <c r="F294" s="1012">
        <v>8</v>
      </c>
      <c r="G294" s="1012"/>
      <c r="H294" s="1012"/>
      <c r="I294" s="1005">
        <f t="shared" si="11"/>
        <v>8</v>
      </c>
      <c r="J294" s="1012" t="s">
        <v>28283</v>
      </c>
      <c r="K294" s="1005"/>
      <c r="L294" s="1007"/>
      <c r="M294" s="1089"/>
      <c r="N294" s="1011"/>
      <c r="O294" s="1011"/>
      <c r="P294" s="1300"/>
      <c r="Q294" s="1518"/>
      <c r="R294" s="1010"/>
    </row>
    <row r="295" spans="2:18" s="1332" customFormat="1" x14ac:dyDescent="0.2">
      <c r="B295" s="1532"/>
      <c r="D295" s="1117" t="s">
        <v>28607</v>
      </c>
      <c r="E295" s="1012"/>
      <c r="F295" s="1012">
        <v>41</v>
      </c>
      <c r="G295" s="1012"/>
      <c r="H295" s="1012">
        <f>(7/0.2) *0.14+0.14+0.2+0.2+0.1</f>
        <v>5.54</v>
      </c>
      <c r="I295" s="1005">
        <f t="shared" si="11"/>
        <v>46.54</v>
      </c>
      <c r="J295" s="1012" t="s">
        <v>28283</v>
      </c>
      <c r="K295" s="1005"/>
      <c r="L295" s="1007"/>
      <c r="M295" s="1300"/>
      <c r="N295" s="1011"/>
      <c r="O295" s="1011"/>
      <c r="P295" s="1300"/>
      <c r="Q295" s="1518"/>
      <c r="R295" s="1010"/>
    </row>
    <row r="296" spans="2:18" s="1332" customFormat="1" x14ac:dyDescent="0.2">
      <c r="B296" s="1532"/>
      <c r="C296" s="1004"/>
      <c r="D296" s="1004"/>
      <c r="E296" s="1012"/>
      <c r="F296" s="1012"/>
      <c r="G296" s="1012"/>
      <c r="H296" s="1012"/>
      <c r="I296" s="1005"/>
      <c r="J296" s="1012"/>
      <c r="K296" s="1005"/>
      <c r="L296" s="1007"/>
      <c r="M296" s="1300"/>
      <c r="N296" s="1011"/>
      <c r="O296" s="1011"/>
      <c r="P296" s="1300"/>
      <c r="Q296" s="1518"/>
      <c r="R296" s="1010"/>
    </row>
    <row r="297" spans="2:18" s="1332" customFormat="1" x14ac:dyDescent="0.2">
      <c r="B297" s="1532"/>
      <c r="C297" s="213"/>
      <c r="D297" s="1004"/>
      <c r="E297" s="1004"/>
      <c r="F297" s="1004"/>
      <c r="G297" s="1004"/>
      <c r="H297" s="1004"/>
      <c r="I297" s="1005">
        <f>SUM(I293:I295)</f>
        <v>139.74</v>
      </c>
      <c r="J297" s="1012" t="s">
        <v>28283</v>
      </c>
      <c r="K297" s="1005"/>
      <c r="L297" s="1005"/>
      <c r="M297" s="1300"/>
      <c r="N297" s="1011"/>
      <c r="O297" s="1011"/>
      <c r="P297" s="1300"/>
      <c r="Q297" s="1518"/>
      <c r="R297" s="1010"/>
    </row>
    <row r="298" spans="2:18" s="1332" customFormat="1" x14ac:dyDescent="0.2">
      <c r="B298" s="1544"/>
      <c r="C298" s="1345"/>
      <c r="D298" s="1370"/>
      <c r="E298" s="1370"/>
      <c r="F298" s="1370"/>
      <c r="G298" s="1370"/>
      <c r="H298" s="1370"/>
      <c r="I298" s="1373"/>
      <c r="J298" s="1345"/>
      <c r="K298" s="1346"/>
      <c r="L298" s="1346"/>
      <c r="M298" s="1347"/>
      <c r="N298" s="1346"/>
      <c r="O298" s="1346"/>
      <c r="P298" s="1347"/>
      <c r="Q298" s="1545"/>
      <c r="R298" s="1010"/>
    </row>
    <row r="299" spans="2:18" s="1332" customFormat="1" ht="30" customHeight="1" x14ac:dyDescent="0.2">
      <c r="B299" s="1546" t="s">
        <v>1543</v>
      </c>
      <c r="C299" s="1371" t="s">
        <v>26</v>
      </c>
      <c r="D299" s="1814" t="str">
        <f>VLOOKUP(B299,desonerado_186!A:F,2,1)</f>
        <v>Laje pré-fabricada mista vigota protendida/lajota cerâmica - LP 12 (8+4) e capa com concreto de 25 MPa</v>
      </c>
      <c r="E299" s="1815"/>
      <c r="F299" s="1815"/>
      <c r="G299" s="1815"/>
      <c r="H299" s="1815"/>
      <c r="I299" s="1816"/>
      <c r="J299" s="1371" t="str">
        <f>VLOOKUP(B299,desonerado_186!A:F,3,1)</f>
        <v>M2</v>
      </c>
      <c r="K299" s="1372">
        <f>M302</f>
        <v>4.62</v>
      </c>
      <c r="L299" s="1285"/>
      <c r="M299" s="1335"/>
      <c r="N299" s="1825"/>
      <c r="O299" s="1825"/>
      <c r="P299" s="1335"/>
      <c r="Q299" s="1509"/>
      <c r="R299" s="1010"/>
    </row>
    <row r="300" spans="2:18" s="1332" customFormat="1" x14ac:dyDescent="0.2">
      <c r="B300" s="1540"/>
      <c r="C300" s="1013"/>
      <c r="D300" s="1014"/>
      <c r="E300" s="1014"/>
      <c r="F300" s="1014"/>
      <c r="G300" s="1014"/>
      <c r="H300" s="1014"/>
      <c r="I300" s="1014"/>
      <c r="J300" s="1013"/>
      <c r="K300" s="1015"/>
      <c r="L300" s="1015"/>
      <c r="M300" s="1088"/>
      <c r="N300" s="1015"/>
      <c r="O300" s="1015"/>
      <c r="P300" s="1344"/>
      <c r="Q300" s="1531"/>
      <c r="R300" s="1010"/>
    </row>
    <row r="301" spans="2:18" s="1332" customFormat="1" x14ac:dyDescent="0.2">
      <c r="B301" s="1532"/>
      <c r="C301" s="1012"/>
      <c r="D301" s="1004"/>
      <c r="E301" s="1012" t="s">
        <v>28364</v>
      </c>
      <c r="F301" s="1004"/>
      <c r="G301" s="1012" t="s">
        <v>28362</v>
      </c>
      <c r="H301" s="1004"/>
      <c r="I301" s="1117" t="s">
        <v>28322</v>
      </c>
      <c r="J301" s="1012"/>
      <c r="K301" s="1005"/>
      <c r="L301" s="1005" t="s">
        <v>28331</v>
      </c>
      <c r="M301" s="1005" t="s">
        <v>28322</v>
      </c>
      <c r="N301" s="1005"/>
      <c r="O301" s="1005"/>
      <c r="P301" s="1300"/>
      <c r="Q301" s="1518"/>
      <c r="R301" s="1010"/>
    </row>
    <row r="302" spans="2:18" s="1332" customFormat="1" x14ac:dyDescent="0.2">
      <c r="B302" s="1532"/>
      <c r="C302" s="1012"/>
      <c r="D302" s="1004" t="s">
        <v>28641</v>
      </c>
      <c r="E302" s="1012">
        <v>2.1</v>
      </c>
      <c r="F302" s="1004" t="s">
        <v>28539</v>
      </c>
      <c r="G302" s="1012">
        <v>2.2000000000000002</v>
      </c>
      <c r="H302" s="1004"/>
      <c r="I302" s="1117">
        <f>E302*G302</f>
        <v>4.62</v>
      </c>
      <c r="J302" s="1012" t="s">
        <v>28267</v>
      </c>
      <c r="K302" s="1005" t="s">
        <v>28539</v>
      </c>
      <c r="L302" s="1005">
        <v>1</v>
      </c>
      <c r="M302" s="1089">
        <f>I302*L302</f>
        <v>4.62</v>
      </c>
      <c r="N302" s="1005" t="s">
        <v>28267</v>
      </c>
      <c r="O302" s="1005"/>
      <c r="P302" s="1300"/>
      <c r="Q302" s="1518"/>
      <c r="R302" s="1010"/>
    </row>
    <row r="303" spans="2:18" s="1332" customFormat="1" x14ac:dyDescent="0.2">
      <c r="B303" s="1544"/>
      <c r="C303" s="1016"/>
      <c r="D303" s="1017"/>
      <c r="E303" s="1017"/>
      <c r="F303" s="1017"/>
      <c r="G303" s="1017"/>
      <c r="H303" s="1017"/>
      <c r="I303" s="1017"/>
      <c r="J303" s="1016"/>
      <c r="K303" s="1018"/>
      <c r="L303" s="1018"/>
      <c r="M303" s="1090"/>
      <c r="N303" s="1018"/>
      <c r="O303" s="1018"/>
      <c r="P303" s="1347"/>
      <c r="Q303" s="1545"/>
      <c r="R303" s="1010"/>
    </row>
    <row r="304" spans="2:18" s="1332" customFormat="1" ht="30" customHeight="1" x14ac:dyDescent="0.2">
      <c r="B304" s="1546" t="s">
        <v>1285</v>
      </c>
      <c r="C304" s="1371" t="s">
        <v>26</v>
      </c>
      <c r="D304" s="1814" t="str">
        <f>VLOOKUP(B304,desonerado_186!A:F,2,1)</f>
        <v>Concreto usinado, fck = 25 MPa</v>
      </c>
      <c r="E304" s="1815"/>
      <c r="F304" s="1815"/>
      <c r="G304" s="1815"/>
      <c r="H304" s="1815"/>
      <c r="I304" s="1816"/>
      <c r="J304" s="1371" t="str">
        <f>VLOOKUP(B304,desonerado_186!A:F,3,1)</f>
        <v>M3</v>
      </c>
      <c r="K304" s="1372">
        <f>M375</f>
        <v>5.89</v>
      </c>
      <c r="L304" s="1285"/>
      <c r="M304" s="1335"/>
      <c r="N304" s="1825"/>
      <c r="O304" s="1825"/>
      <c r="P304" s="1335"/>
      <c r="Q304" s="1509"/>
      <c r="R304" s="1010"/>
    </row>
    <row r="305" spans="2:18" s="1332" customFormat="1" x14ac:dyDescent="0.2">
      <c r="B305" s="1504"/>
      <c r="C305" s="1013"/>
      <c r="D305" s="1014"/>
      <c r="E305" s="1014"/>
      <c r="F305" s="1014"/>
      <c r="G305" s="1014"/>
      <c r="H305" s="1014"/>
      <c r="I305" s="1014"/>
      <c r="J305" s="1013"/>
      <c r="K305" s="1015"/>
      <c r="L305" s="1015"/>
      <c r="M305" s="1088"/>
      <c r="N305" s="1265"/>
      <c r="O305" s="1265"/>
      <c r="P305" s="1333"/>
      <c r="Q305" s="1505"/>
      <c r="R305" s="1010"/>
    </row>
    <row r="306" spans="2:18" s="1332" customFormat="1" x14ac:dyDescent="0.2">
      <c r="B306" s="1506"/>
      <c r="C306" s="1012"/>
      <c r="D306" s="1004"/>
      <c r="E306" s="1004"/>
      <c r="F306" s="1004"/>
      <c r="G306" s="1004"/>
      <c r="H306" s="1004"/>
      <c r="I306" s="1004"/>
      <c r="J306" s="1012"/>
      <c r="K306" s="1005"/>
      <c r="L306" s="1005"/>
      <c r="M306" s="1089"/>
      <c r="N306" s="1005"/>
      <c r="O306" s="1005"/>
      <c r="P306" s="1300"/>
      <c r="Q306" s="1518"/>
      <c r="R306" s="1010"/>
    </row>
    <row r="307" spans="2:18" s="332" customFormat="1" ht="12.75" x14ac:dyDescent="0.2">
      <c r="B307" s="1548"/>
      <c r="C307" s="835"/>
      <c r="D307" s="926"/>
      <c r="E307" s="926" t="s">
        <v>28623</v>
      </c>
      <c r="F307" s="926"/>
      <c r="G307" s="926" t="s">
        <v>28624</v>
      </c>
      <c r="H307" s="926"/>
      <c r="I307" s="913" t="s">
        <v>28274</v>
      </c>
      <c r="J307" s="320"/>
      <c r="K307" s="239" t="s">
        <v>28281</v>
      </c>
      <c r="L307" s="325"/>
      <c r="M307" s="808"/>
      <c r="N307" s="239"/>
      <c r="O307" s="1487"/>
      <c r="P307" s="205"/>
      <c r="Q307" s="1543"/>
      <c r="R307" s="991"/>
    </row>
    <row r="308" spans="2:18" s="1332" customFormat="1" x14ac:dyDescent="0.2">
      <c r="B308" s="1506"/>
      <c r="C308" s="1012"/>
      <c r="D308" s="1006" t="s">
        <v>28974</v>
      </c>
      <c r="E308" s="1006">
        <v>0.14000000000000001</v>
      </c>
      <c r="F308" s="1006" t="s">
        <v>28539</v>
      </c>
      <c r="G308" s="1008">
        <v>0.26</v>
      </c>
      <c r="H308" s="1006" t="s">
        <v>28539</v>
      </c>
      <c r="I308" s="1076">
        <v>3.15</v>
      </c>
      <c r="J308" s="1298" t="s">
        <v>28268</v>
      </c>
      <c r="K308" s="1005">
        <f>E308*G308*I308</f>
        <v>0.11</v>
      </c>
      <c r="L308" s="1007" t="s">
        <v>28273</v>
      </c>
      <c r="M308" s="1089"/>
      <c r="N308" s="1005"/>
      <c r="O308" s="1368"/>
      <c r="P308" s="878"/>
      <c r="Q308" s="1541"/>
      <c r="R308" s="1010"/>
    </row>
    <row r="309" spans="2:18" s="1332" customFormat="1" x14ac:dyDescent="0.2">
      <c r="B309" s="1506"/>
      <c r="C309" s="1012"/>
      <c r="D309" s="1006" t="s">
        <v>28975</v>
      </c>
      <c r="E309" s="1006">
        <v>0.14000000000000001</v>
      </c>
      <c r="F309" s="1006" t="s">
        <v>28539</v>
      </c>
      <c r="G309" s="1008">
        <v>0.26</v>
      </c>
      <c r="H309" s="1006" t="s">
        <v>28539</v>
      </c>
      <c r="I309" s="1076">
        <v>3.15</v>
      </c>
      <c r="J309" s="1298" t="s">
        <v>28268</v>
      </c>
      <c r="K309" s="1005">
        <f t="shared" ref="K309:K322" si="12">E309*G309*I309</f>
        <v>0.11</v>
      </c>
      <c r="L309" s="1007" t="s">
        <v>28273</v>
      </c>
      <c r="M309" s="1089"/>
      <c r="N309" s="1005"/>
      <c r="O309" s="1368"/>
      <c r="P309" s="878"/>
      <c r="Q309" s="1541"/>
      <c r="R309" s="1010"/>
    </row>
    <row r="310" spans="2:18" s="1332" customFormat="1" x14ac:dyDescent="0.2">
      <c r="B310" s="1506"/>
      <c r="C310" s="1012"/>
      <c r="D310" s="1006" t="s">
        <v>28976</v>
      </c>
      <c r="E310" s="1006">
        <v>0.14000000000000001</v>
      </c>
      <c r="F310" s="1006" t="s">
        <v>28539</v>
      </c>
      <c r="G310" s="1008">
        <v>0.26</v>
      </c>
      <c r="H310" s="1006" t="s">
        <v>28539</v>
      </c>
      <c r="I310" s="1076">
        <v>3.15</v>
      </c>
      <c r="J310" s="1298" t="s">
        <v>28268</v>
      </c>
      <c r="K310" s="1005">
        <f t="shared" si="12"/>
        <v>0.11</v>
      </c>
      <c r="L310" s="1007" t="s">
        <v>28273</v>
      </c>
      <c r="M310" s="1089"/>
      <c r="N310" s="1005"/>
      <c r="O310" s="1368"/>
      <c r="P310" s="878"/>
      <c r="Q310" s="1541"/>
      <c r="R310" s="1010"/>
    </row>
    <row r="311" spans="2:18" s="1332" customFormat="1" x14ac:dyDescent="0.2">
      <c r="B311" s="1506"/>
      <c r="C311" s="1012"/>
      <c r="D311" s="1006" t="s">
        <v>28977</v>
      </c>
      <c r="E311" s="1006">
        <v>0.14000000000000001</v>
      </c>
      <c r="F311" s="1006" t="s">
        <v>28539</v>
      </c>
      <c r="G311" s="1008">
        <v>0.26</v>
      </c>
      <c r="H311" s="1006" t="s">
        <v>28539</v>
      </c>
      <c r="I311" s="1076">
        <v>4.5</v>
      </c>
      <c r="J311" s="1298" t="s">
        <v>28268</v>
      </c>
      <c r="K311" s="1005">
        <f t="shared" si="12"/>
        <v>0.16</v>
      </c>
      <c r="L311" s="1007" t="s">
        <v>28273</v>
      </c>
      <c r="M311" s="1089"/>
      <c r="N311" s="1005"/>
      <c r="O311" s="1368"/>
      <c r="P311" s="878"/>
      <c r="Q311" s="1541"/>
      <c r="R311" s="1010"/>
    </row>
    <row r="312" spans="2:18" s="1332" customFormat="1" x14ac:dyDescent="0.2">
      <c r="B312" s="1506"/>
      <c r="C312" s="1012"/>
      <c r="D312" s="1006" t="s">
        <v>28978</v>
      </c>
      <c r="E312" s="1006">
        <v>0.14000000000000001</v>
      </c>
      <c r="F312" s="1006" t="s">
        <v>28539</v>
      </c>
      <c r="G312" s="1008">
        <v>0.26</v>
      </c>
      <c r="H312" s="1006" t="s">
        <v>28539</v>
      </c>
      <c r="I312" s="1076">
        <v>4.5</v>
      </c>
      <c r="J312" s="1298" t="s">
        <v>28268</v>
      </c>
      <c r="K312" s="1005">
        <f t="shared" si="12"/>
        <v>0.16</v>
      </c>
      <c r="L312" s="1007" t="s">
        <v>28273</v>
      </c>
      <c r="M312" s="1089"/>
      <c r="N312" s="1005"/>
      <c r="O312" s="1368"/>
      <c r="P312" s="878"/>
      <c r="Q312" s="1541"/>
      <c r="R312" s="1010"/>
    </row>
    <row r="313" spans="2:18" s="1332" customFormat="1" x14ac:dyDescent="0.2">
      <c r="B313" s="1506"/>
      <c r="C313" s="1012"/>
      <c r="D313" s="1006" t="s">
        <v>28979</v>
      </c>
      <c r="E313" s="1006">
        <v>0.14000000000000001</v>
      </c>
      <c r="F313" s="1006" t="s">
        <v>28539</v>
      </c>
      <c r="G313" s="1008">
        <v>0.26</v>
      </c>
      <c r="H313" s="1006" t="s">
        <v>28539</v>
      </c>
      <c r="I313" s="1076">
        <v>4.5</v>
      </c>
      <c r="J313" s="1298" t="s">
        <v>28268</v>
      </c>
      <c r="K313" s="1005">
        <f t="shared" si="12"/>
        <v>0.16</v>
      </c>
      <c r="L313" s="1007" t="s">
        <v>28273</v>
      </c>
      <c r="M313" s="1089"/>
      <c r="N313" s="1005"/>
      <c r="O313" s="1368"/>
      <c r="P313" s="878"/>
      <c r="Q313" s="1541"/>
      <c r="R313" s="1010"/>
    </row>
    <row r="314" spans="2:18" s="1332" customFormat="1" x14ac:dyDescent="0.2">
      <c r="B314" s="1506"/>
      <c r="C314" s="1012"/>
      <c r="D314" s="1006" t="s">
        <v>28980</v>
      </c>
      <c r="E314" s="1006">
        <v>0.14000000000000001</v>
      </c>
      <c r="F314" s="1006" t="s">
        <v>28539</v>
      </c>
      <c r="G314" s="1008">
        <v>0.26</v>
      </c>
      <c r="H314" s="1006" t="s">
        <v>28539</v>
      </c>
      <c r="I314" s="1076">
        <v>4.5</v>
      </c>
      <c r="J314" s="1298" t="s">
        <v>28268</v>
      </c>
      <c r="K314" s="1005">
        <f t="shared" si="12"/>
        <v>0.16</v>
      </c>
      <c r="L314" s="1007" t="s">
        <v>28273</v>
      </c>
      <c r="M314" s="1089"/>
      <c r="N314" s="1005"/>
      <c r="O314" s="1368"/>
      <c r="P314" s="878"/>
      <c r="Q314" s="1541"/>
      <c r="R314" s="1010"/>
    </row>
    <row r="315" spans="2:18" s="1332" customFormat="1" x14ac:dyDescent="0.2">
      <c r="B315" s="1506"/>
      <c r="C315" s="1012"/>
      <c r="D315" s="1006" t="s">
        <v>28981</v>
      </c>
      <c r="E315" s="1006">
        <v>0.14000000000000001</v>
      </c>
      <c r="F315" s="1006" t="s">
        <v>28539</v>
      </c>
      <c r="G315" s="1008">
        <v>0.26</v>
      </c>
      <c r="H315" s="1006" t="s">
        <v>28539</v>
      </c>
      <c r="I315" s="1076">
        <v>4.5</v>
      </c>
      <c r="J315" s="1298" t="s">
        <v>28268</v>
      </c>
      <c r="K315" s="1005">
        <f t="shared" si="12"/>
        <v>0.16</v>
      </c>
      <c r="L315" s="1007" t="s">
        <v>28273</v>
      </c>
      <c r="M315" s="1089"/>
      <c r="N315" s="1005"/>
      <c r="O315" s="1368"/>
      <c r="P315" s="878"/>
      <c r="Q315" s="1541"/>
      <c r="R315" s="1010"/>
    </row>
    <row r="316" spans="2:18" s="1332" customFormat="1" x14ac:dyDescent="0.2">
      <c r="B316" s="1506"/>
      <c r="C316" s="1012"/>
      <c r="D316" s="1006" t="s">
        <v>28982</v>
      </c>
      <c r="E316" s="1006">
        <v>0.14000000000000001</v>
      </c>
      <c r="F316" s="1006" t="s">
        <v>28539</v>
      </c>
      <c r="G316" s="1008">
        <v>0.26</v>
      </c>
      <c r="H316" s="1006" t="s">
        <v>28539</v>
      </c>
      <c r="I316" s="1076">
        <v>5.5</v>
      </c>
      <c r="J316" s="1298" t="s">
        <v>28268</v>
      </c>
      <c r="K316" s="1005">
        <f t="shared" si="12"/>
        <v>0.2</v>
      </c>
      <c r="L316" s="1007" t="s">
        <v>28273</v>
      </c>
      <c r="M316" s="1089"/>
      <c r="N316" s="1005"/>
      <c r="O316" s="1368"/>
      <c r="P316" s="878"/>
      <c r="Q316" s="1541"/>
      <c r="R316" s="1010"/>
    </row>
    <row r="317" spans="2:18" s="1332" customFormat="1" x14ac:dyDescent="0.2">
      <c r="B317" s="1506"/>
      <c r="C317" s="1012"/>
      <c r="D317" s="1006" t="s">
        <v>28355</v>
      </c>
      <c r="E317" s="1006">
        <v>0.14000000000000001</v>
      </c>
      <c r="F317" s="1006" t="s">
        <v>28539</v>
      </c>
      <c r="G317" s="1008">
        <v>0.26</v>
      </c>
      <c r="H317" s="1006" t="s">
        <v>28539</v>
      </c>
      <c r="I317" s="1076">
        <v>5.5</v>
      </c>
      <c r="J317" s="1298" t="s">
        <v>28268</v>
      </c>
      <c r="K317" s="1005">
        <f t="shared" si="12"/>
        <v>0.2</v>
      </c>
      <c r="L317" s="1007" t="s">
        <v>28273</v>
      </c>
      <c r="M317" s="1089"/>
      <c r="N317" s="1005"/>
      <c r="O317" s="1368"/>
      <c r="P317" s="878"/>
      <c r="Q317" s="1541"/>
      <c r="R317" s="1010"/>
    </row>
    <row r="318" spans="2:18" s="1332" customFormat="1" x14ac:dyDescent="0.2">
      <c r="B318" s="1506"/>
      <c r="C318" s="1012"/>
      <c r="D318" s="1006" t="s">
        <v>28356</v>
      </c>
      <c r="E318" s="1006">
        <v>0.14000000000000001</v>
      </c>
      <c r="F318" s="1006" t="s">
        <v>28539</v>
      </c>
      <c r="G318" s="1008">
        <v>0.26</v>
      </c>
      <c r="H318" s="1006" t="s">
        <v>28539</v>
      </c>
      <c r="I318" s="1076">
        <v>4.5</v>
      </c>
      <c r="J318" s="1298" t="s">
        <v>28268</v>
      </c>
      <c r="K318" s="1005">
        <f t="shared" si="12"/>
        <v>0.16</v>
      </c>
      <c r="L318" s="1007" t="s">
        <v>28273</v>
      </c>
      <c r="M318" s="1089"/>
      <c r="N318" s="1005"/>
      <c r="O318" s="1368"/>
      <c r="P318" s="878"/>
      <c r="Q318" s="1541"/>
      <c r="R318" s="1010"/>
    </row>
    <row r="319" spans="2:18" s="1332" customFormat="1" x14ac:dyDescent="0.2">
      <c r="B319" s="1506"/>
      <c r="C319" s="1012"/>
      <c r="D319" s="1006" t="s">
        <v>28357</v>
      </c>
      <c r="E319" s="1006">
        <v>0.14000000000000001</v>
      </c>
      <c r="F319" s="1006" t="s">
        <v>28539</v>
      </c>
      <c r="G319" s="1008">
        <v>0.26</v>
      </c>
      <c r="H319" s="1006" t="s">
        <v>28539</v>
      </c>
      <c r="I319" s="1076">
        <v>4.5</v>
      </c>
      <c r="J319" s="1298" t="s">
        <v>28268</v>
      </c>
      <c r="K319" s="1005">
        <f t="shared" si="12"/>
        <v>0.16</v>
      </c>
      <c r="L319" s="1007" t="s">
        <v>28273</v>
      </c>
      <c r="M319" s="1089"/>
      <c r="N319" s="1005"/>
      <c r="O319" s="1368"/>
      <c r="P319" s="878"/>
      <c r="Q319" s="1541"/>
      <c r="R319" s="1010"/>
    </row>
    <row r="320" spans="2:18" s="1332" customFormat="1" x14ac:dyDescent="0.2">
      <c r="B320" s="1506"/>
      <c r="C320" s="1012"/>
      <c r="D320" s="1006" t="s">
        <v>28358</v>
      </c>
      <c r="E320" s="1006">
        <v>0.14000000000000001</v>
      </c>
      <c r="F320" s="1006" t="s">
        <v>28539</v>
      </c>
      <c r="G320" s="1008">
        <v>0.32</v>
      </c>
      <c r="H320" s="1006" t="s">
        <v>28539</v>
      </c>
      <c r="I320" s="1076">
        <v>5.5</v>
      </c>
      <c r="J320" s="1298" t="s">
        <v>28268</v>
      </c>
      <c r="K320" s="1005">
        <f t="shared" si="12"/>
        <v>0.25</v>
      </c>
      <c r="L320" s="1007" t="s">
        <v>28273</v>
      </c>
      <c r="M320" s="1089"/>
      <c r="N320" s="1005"/>
      <c r="O320" s="1368"/>
      <c r="P320" s="878"/>
      <c r="Q320" s="1541"/>
      <c r="R320" s="1010"/>
    </row>
    <row r="321" spans="2:18" s="1332" customFormat="1" x14ac:dyDescent="0.2">
      <c r="B321" s="1506"/>
      <c r="C321" s="1012"/>
      <c r="D321" s="1006" t="s">
        <v>28359</v>
      </c>
      <c r="E321" s="1006">
        <v>0.14000000000000001</v>
      </c>
      <c r="F321" s="1006" t="s">
        <v>28539</v>
      </c>
      <c r="G321" s="1008">
        <v>0.26</v>
      </c>
      <c r="H321" s="1006" t="s">
        <v>28539</v>
      </c>
      <c r="I321" s="1076">
        <v>5.5</v>
      </c>
      <c r="J321" s="1298" t="s">
        <v>28268</v>
      </c>
      <c r="K321" s="1005">
        <f t="shared" si="12"/>
        <v>0.2</v>
      </c>
      <c r="L321" s="1007" t="s">
        <v>28273</v>
      </c>
      <c r="M321" s="1089"/>
      <c r="N321" s="1005"/>
      <c r="O321" s="1368"/>
      <c r="P321" s="878"/>
      <c r="Q321" s="1541"/>
      <c r="R321" s="1010"/>
    </row>
    <row r="322" spans="2:18" s="1332" customFormat="1" x14ac:dyDescent="0.2">
      <c r="B322" s="1506"/>
      <c r="C322" s="1012"/>
      <c r="D322" s="1006" t="s">
        <v>28983</v>
      </c>
      <c r="E322" s="1006">
        <v>0.14000000000000001</v>
      </c>
      <c r="F322" s="1006" t="s">
        <v>28539</v>
      </c>
      <c r="G322" s="1008">
        <v>0.14000000000000001</v>
      </c>
      <c r="H322" s="1006" t="s">
        <v>28539</v>
      </c>
      <c r="I322" s="1076">
        <v>3.7</v>
      </c>
      <c r="J322" s="1298" t="s">
        <v>28268</v>
      </c>
      <c r="K322" s="1005">
        <f t="shared" si="12"/>
        <v>7.0000000000000007E-2</v>
      </c>
      <c r="L322" s="1007" t="s">
        <v>28273</v>
      </c>
      <c r="M322" s="1089"/>
      <c r="N322" s="1005"/>
      <c r="O322" s="1368"/>
      <c r="P322" s="878"/>
      <c r="Q322" s="1541"/>
      <c r="R322" s="1010"/>
    </row>
    <row r="323" spans="2:18" s="1332" customFormat="1" x14ac:dyDescent="0.2">
      <c r="B323" s="1506"/>
      <c r="C323" s="1012"/>
      <c r="D323" s="1009"/>
      <c r="E323" s="1009"/>
      <c r="F323" s="1009"/>
      <c r="G323" s="1009"/>
      <c r="H323" s="1009"/>
      <c r="I323" s="1009"/>
      <c r="J323" s="213"/>
      <c r="K323" s="1005">
        <f>SUM(K308:K322)</f>
        <v>2.37</v>
      </c>
      <c r="L323" s="1007" t="s">
        <v>28273</v>
      </c>
      <c r="M323" s="1089"/>
      <c r="N323" s="1005"/>
      <c r="O323" s="1368"/>
      <c r="P323" s="878"/>
      <c r="Q323" s="1541"/>
      <c r="R323" s="1010"/>
    </row>
    <row r="324" spans="2:18" s="1332" customFormat="1" x14ac:dyDescent="0.2">
      <c r="B324" s="1506"/>
      <c r="C324" s="1012"/>
      <c r="D324" s="1009"/>
      <c r="E324" s="1009"/>
      <c r="F324" s="1009"/>
      <c r="G324" s="1009"/>
      <c r="H324" s="1009"/>
      <c r="I324" s="1009"/>
      <c r="J324" s="213"/>
      <c r="K324" s="1005"/>
      <c r="L324" s="1005"/>
      <c r="M324" s="1089"/>
      <c r="N324" s="1005"/>
      <c r="O324" s="1005"/>
      <c r="P324" s="1089"/>
      <c r="Q324" s="1541"/>
      <c r="R324" s="1010"/>
    </row>
    <row r="325" spans="2:18" s="1332" customFormat="1" x14ac:dyDescent="0.2">
      <c r="B325" s="1506"/>
      <c r="C325" s="1012"/>
      <c r="D325" s="1006"/>
      <c r="E325" s="1006"/>
      <c r="F325" s="1006"/>
      <c r="G325" s="1008"/>
      <c r="H325" s="1006"/>
      <c r="I325" s="1006"/>
      <c r="J325" s="813"/>
      <c r="K325" s="1005"/>
      <c r="L325" s="1007"/>
      <c r="M325" s="1089"/>
      <c r="N325" s="1117"/>
      <c r="O325" s="1118"/>
      <c r="P325" s="1089"/>
      <c r="Q325" s="1541"/>
      <c r="R325" s="1010"/>
    </row>
    <row r="326" spans="2:18" s="1332" customFormat="1" x14ac:dyDescent="0.2">
      <c r="B326" s="1506"/>
      <c r="C326" s="1012"/>
      <c r="D326" s="1006"/>
      <c r="E326" s="1006"/>
      <c r="F326" s="1006"/>
      <c r="G326" s="1008"/>
      <c r="H326" s="1006"/>
      <c r="I326" s="1006"/>
      <c r="J326" s="813"/>
      <c r="K326" s="1005"/>
      <c r="L326" s="1007"/>
      <c r="M326" s="1089"/>
      <c r="N326" s="1117"/>
      <c r="O326" s="1118"/>
      <c r="P326" s="1089"/>
      <c r="Q326" s="1541"/>
      <c r="R326" s="1010"/>
    </row>
    <row r="327" spans="2:18" s="332" customFormat="1" ht="12.75" x14ac:dyDescent="0.2">
      <c r="B327" s="1548"/>
      <c r="C327" s="835"/>
      <c r="D327" s="926"/>
      <c r="E327" s="926" t="s">
        <v>28364</v>
      </c>
      <c r="F327" s="926"/>
      <c r="G327" s="861" t="s">
        <v>28274</v>
      </c>
      <c r="H327" s="926"/>
      <c r="I327" s="913" t="s">
        <v>28362</v>
      </c>
      <c r="J327" s="320"/>
      <c r="K327" s="239" t="s">
        <v>28281</v>
      </c>
      <c r="L327" s="325"/>
      <c r="M327" s="808"/>
      <c r="N327" s="916"/>
      <c r="O327" s="913"/>
      <c r="P327" s="808"/>
      <c r="Q327" s="1543"/>
      <c r="R327" s="991"/>
    </row>
    <row r="328" spans="2:18" s="1332" customFormat="1" x14ac:dyDescent="0.2">
      <c r="B328" s="1506"/>
      <c r="C328" s="1012"/>
      <c r="D328" s="1006" t="s">
        <v>29035</v>
      </c>
      <c r="E328" s="1006">
        <v>0.15</v>
      </c>
      <c r="F328" s="1006" t="s">
        <v>28539</v>
      </c>
      <c r="G328" s="1008">
        <v>0.25</v>
      </c>
      <c r="H328" s="1006" t="s">
        <v>28539</v>
      </c>
      <c r="I328" s="1076">
        <v>8.6999999999999993</v>
      </c>
      <c r="J328" s="1298" t="s">
        <v>28268</v>
      </c>
      <c r="K328" s="1005">
        <f>E328*G328*I328</f>
        <v>0.33</v>
      </c>
      <c r="L328" s="1007" t="s">
        <v>28273</v>
      </c>
      <c r="M328" s="1089"/>
      <c r="N328" s="1117"/>
      <c r="O328" s="1118"/>
      <c r="P328" s="1089"/>
      <c r="Q328" s="1541"/>
      <c r="R328" s="1010"/>
    </row>
    <row r="329" spans="2:18" s="1332" customFormat="1" x14ac:dyDescent="0.2">
      <c r="B329" s="1506"/>
      <c r="C329" s="1012"/>
      <c r="D329" s="1006" t="s">
        <v>29036</v>
      </c>
      <c r="E329" s="1006">
        <v>0.15</v>
      </c>
      <c r="F329" s="1006" t="s">
        <v>28539</v>
      </c>
      <c r="G329" s="1008">
        <v>0.25</v>
      </c>
      <c r="H329" s="1006" t="s">
        <v>28539</v>
      </c>
      <c r="I329" s="1076">
        <v>1.25</v>
      </c>
      <c r="J329" s="1298" t="s">
        <v>28268</v>
      </c>
      <c r="K329" s="1005">
        <f t="shared" ref="K329:K338" si="13">E329*G329*I329</f>
        <v>0.05</v>
      </c>
      <c r="L329" s="1007" t="s">
        <v>28273</v>
      </c>
      <c r="M329" s="1089"/>
      <c r="N329" s="1117"/>
      <c r="O329" s="1118"/>
      <c r="P329" s="1089"/>
      <c r="Q329" s="1541"/>
      <c r="R329" s="1010"/>
    </row>
    <row r="330" spans="2:18" s="1332" customFormat="1" x14ac:dyDescent="0.2">
      <c r="B330" s="1506"/>
      <c r="C330" s="1012"/>
      <c r="D330" s="1006" t="s">
        <v>29037</v>
      </c>
      <c r="E330" s="1006">
        <v>0.15</v>
      </c>
      <c r="F330" s="1006" t="s">
        <v>28539</v>
      </c>
      <c r="G330" s="1008">
        <v>0.25</v>
      </c>
      <c r="H330" s="1006" t="s">
        <v>28539</v>
      </c>
      <c r="I330" s="1076">
        <v>4.05</v>
      </c>
      <c r="J330" s="1298" t="s">
        <v>28268</v>
      </c>
      <c r="K330" s="1005">
        <f t="shared" si="13"/>
        <v>0.15</v>
      </c>
      <c r="L330" s="1007" t="s">
        <v>28273</v>
      </c>
      <c r="M330" s="1089"/>
      <c r="N330" s="1117"/>
      <c r="O330" s="1118"/>
      <c r="P330" s="1089"/>
      <c r="Q330" s="1541"/>
      <c r="R330" s="1010"/>
    </row>
    <row r="331" spans="2:18" s="1332" customFormat="1" x14ac:dyDescent="0.2">
      <c r="B331" s="1506"/>
      <c r="C331" s="1012"/>
      <c r="D331" s="1006" t="s">
        <v>29038</v>
      </c>
      <c r="E331" s="1006">
        <v>0.15</v>
      </c>
      <c r="F331" s="1006" t="s">
        <v>28539</v>
      </c>
      <c r="G331" s="1008">
        <v>0.25</v>
      </c>
      <c r="H331" s="1006" t="s">
        <v>28539</v>
      </c>
      <c r="I331" s="1076">
        <v>3.7</v>
      </c>
      <c r="J331" s="1298" t="s">
        <v>28268</v>
      </c>
      <c r="K331" s="1005">
        <f t="shared" si="13"/>
        <v>0.14000000000000001</v>
      </c>
      <c r="L331" s="1007" t="s">
        <v>28273</v>
      </c>
      <c r="M331" s="1089"/>
      <c r="N331" s="1117"/>
      <c r="O331" s="1118"/>
      <c r="P331" s="1089"/>
      <c r="Q331" s="1541"/>
      <c r="R331" s="1010"/>
    </row>
    <row r="332" spans="2:18" s="1332" customFormat="1" x14ac:dyDescent="0.2">
      <c r="B332" s="1506"/>
      <c r="C332" s="1012"/>
      <c r="D332" s="1006" t="s">
        <v>29039</v>
      </c>
      <c r="E332" s="1006">
        <v>0.15</v>
      </c>
      <c r="F332" s="1006" t="s">
        <v>28539</v>
      </c>
      <c r="G332" s="1008">
        <v>0.25</v>
      </c>
      <c r="H332" s="1006" t="s">
        <v>28539</v>
      </c>
      <c r="I332" s="1076">
        <v>4.05</v>
      </c>
      <c r="J332" s="1298" t="s">
        <v>28268</v>
      </c>
      <c r="K332" s="1005">
        <f t="shared" si="13"/>
        <v>0.15</v>
      </c>
      <c r="L332" s="1007" t="s">
        <v>28273</v>
      </c>
      <c r="M332" s="1089"/>
      <c r="N332" s="1117"/>
      <c r="O332" s="1118"/>
      <c r="P332" s="1089"/>
      <c r="Q332" s="1541"/>
      <c r="R332" s="1010"/>
    </row>
    <row r="333" spans="2:18" s="1332" customFormat="1" x14ac:dyDescent="0.2">
      <c r="B333" s="1506"/>
      <c r="C333" s="1012"/>
      <c r="D333" s="1006" t="s">
        <v>29040</v>
      </c>
      <c r="E333" s="1006">
        <v>0.15</v>
      </c>
      <c r="F333" s="1006" t="s">
        <v>28539</v>
      </c>
      <c r="G333" s="1008">
        <v>0.25</v>
      </c>
      <c r="H333" s="1006" t="s">
        <v>28539</v>
      </c>
      <c r="I333" s="1076">
        <v>3.8</v>
      </c>
      <c r="J333" s="1298" t="s">
        <v>28268</v>
      </c>
      <c r="K333" s="1005">
        <f t="shared" si="13"/>
        <v>0.14000000000000001</v>
      </c>
      <c r="L333" s="1007" t="s">
        <v>28273</v>
      </c>
      <c r="M333" s="1089"/>
      <c r="N333" s="1117"/>
      <c r="O333" s="1118"/>
      <c r="P333" s="1089"/>
      <c r="Q333" s="1541"/>
      <c r="R333" s="1010"/>
    </row>
    <row r="334" spans="2:18" s="1332" customFormat="1" x14ac:dyDescent="0.2">
      <c r="B334" s="1506"/>
      <c r="C334" s="1012"/>
      <c r="D334" s="1006" t="s">
        <v>29041</v>
      </c>
      <c r="E334" s="1006">
        <v>0.15</v>
      </c>
      <c r="F334" s="1006" t="s">
        <v>28539</v>
      </c>
      <c r="G334" s="1008">
        <v>0.25</v>
      </c>
      <c r="H334" s="1006" t="s">
        <v>28539</v>
      </c>
      <c r="I334" s="1076">
        <v>3.35</v>
      </c>
      <c r="J334" s="1298" t="s">
        <v>28268</v>
      </c>
      <c r="K334" s="1005">
        <f t="shared" si="13"/>
        <v>0.13</v>
      </c>
      <c r="L334" s="1007" t="s">
        <v>28273</v>
      </c>
      <c r="M334" s="1089"/>
      <c r="N334" s="1117"/>
      <c r="O334" s="1118"/>
      <c r="P334" s="1089"/>
      <c r="Q334" s="1541"/>
      <c r="R334" s="1010"/>
    </row>
    <row r="335" spans="2:18" s="1332" customFormat="1" x14ac:dyDescent="0.2">
      <c r="B335" s="1506"/>
      <c r="C335" s="1012"/>
      <c r="D335" s="1006" t="s">
        <v>29042</v>
      </c>
      <c r="E335" s="1006">
        <v>0.15</v>
      </c>
      <c r="F335" s="1006" t="s">
        <v>28539</v>
      </c>
      <c r="G335" s="1008">
        <v>0.25</v>
      </c>
      <c r="H335" s="1006" t="s">
        <v>28539</v>
      </c>
      <c r="I335" s="1076">
        <v>2.2000000000000002</v>
      </c>
      <c r="J335" s="1298" t="s">
        <v>28268</v>
      </c>
      <c r="K335" s="1005">
        <f t="shared" si="13"/>
        <v>0.08</v>
      </c>
      <c r="L335" s="1007" t="s">
        <v>28273</v>
      </c>
      <c r="M335" s="1089"/>
      <c r="N335" s="1117"/>
      <c r="O335" s="1118"/>
      <c r="P335" s="1089"/>
      <c r="Q335" s="1541"/>
      <c r="R335" s="1010"/>
    </row>
    <row r="336" spans="2:18" s="1332" customFormat="1" x14ac:dyDescent="0.2">
      <c r="B336" s="1506"/>
      <c r="C336" s="1012"/>
      <c r="D336" s="1006" t="s">
        <v>29043</v>
      </c>
      <c r="E336" s="1006">
        <v>0.15</v>
      </c>
      <c r="F336" s="1006" t="s">
        <v>28539</v>
      </c>
      <c r="G336" s="1008">
        <v>0.25</v>
      </c>
      <c r="H336" s="1006" t="s">
        <v>28539</v>
      </c>
      <c r="I336" s="1076">
        <v>2.2000000000000002</v>
      </c>
      <c r="J336" s="1298" t="s">
        <v>28268</v>
      </c>
      <c r="K336" s="1005">
        <f t="shared" si="13"/>
        <v>0.08</v>
      </c>
      <c r="L336" s="1007" t="s">
        <v>28273</v>
      </c>
      <c r="M336" s="1089"/>
      <c r="N336" s="1117"/>
      <c r="O336" s="1118"/>
      <c r="P336" s="1089"/>
      <c r="Q336" s="1541"/>
      <c r="R336" s="1010"/>
    </row>
    <row r="337" spans="2:18" s="1332" customFormat="1" x14ac:dyDescent="0.2">
      <c r="B337" s="1506"/>
      <c r="C337" s="1012"/>
      <c r="D337" s="1006" t="s">
        <v>29044</v>
      </c>
      <c r="E337" s="1006">
        <v>0.15</v>
      </c>
      <c r="F337" s="1006" t="s">
        <v>28539</v>
      </c>
      <c r="G337" s="1008">
        <v>0.25</v>
      </c>
      <c r="H337" s="1006" t="s">
        <v>28539</v>
      </c>
      <c r="I337" s="1076">
        <v>2.2000000000000002</v>
      </c>
      <c r="J337" s="1298" t="s">
        <v>28268</v>
      </c>
      <c r="K337" s="1005">
        <f t="shared" si="13"/>
        <v>0.08</v>
      </c>
      <c r="L337" s="1007" t="s">
        <v>28273</v>
      </c>
      <c r="M337" s="1089"/>
      <c r="N337" s="1117"/>
      <c r="O337" s="1118"/>
      <c r="P337" s="1089"/>
      <c r="Q337" s="1541"/>
      <c r="R337" s="1010"/>
    </row>
    <row r="338" spans="2:18" s="1332" customFormat="1" x14ac:dyDescent="0.2">
      <c r="B338" s="1506"/>
      <c r="C338" s="1012"/>
      <c r="D338" s="1006" t="s">
        <v>29045</v>
      </c>
      <c r="E338" s="1006">
        <v>0.15</v>
      </c>
      <c r="F338" s="1006" t="s">
        <v>28539</v>
      </c>
      <c r="G338" s="1008">
        <v>0.25</v>
      </c>
      <c r="H338" s="1006" t="s">
        <v>28539</v>
      </c>
      <c r="I338" s="1076">
        <v>7.9</v>
      </c>
      <c r="J338" s="1298" t="s">
        <v>28268</v>
      </c>
      <c r="K338" s="1005">
        <f t="shared" si="13"/>
        <v>0.3</v>
      </c>
      <c r="L338" s="1007" t="s">
        <v>28273</v>
      </c>
      <c r="M338" s="1089"/>
      <c r="N338" s="1117"/>
      <c r="O338" s="1118"/>
      <c r="P338" s="1089"/>
      <c r="Q338" s="1541"/>
      <c r="R338" s="1010"/>
    </row>
    <row r="339" spans="2:18" s="1332" customFormat="1" x14ac:dyDescent="0.2">
      <c r="B339" s="1506"/>
      <c r="C339" s="1012"/>
      <c r="D339" s="1006"/>
      <c r="E339" s="1006"/>
      <c r="F339" s="1006"/>
      <c r="G339" s="1008"/>
      <c r="H339" s="1006"/>
      <c r="I339" s="1006"/>
      <c r="J339" s="813"/>
      <c r="K339" s="1005"/>
      <c r="L339" s="1007"/>
      <c r="M339" s="1089"/>
      <c r="N339" s="1117"/>
      <c r="O339" s="1118"/>
      <c r="P339" s="1089"/>
      <c r="Q339" s="1541"/>
      <c r="R339" s="1010"/>
    </row>
    <row r="340" spans="2:18" s="1332" customFormat="1" x14ac:dyDescent="0.2">
      <c r="B340" s="1506"/>
      <c r="C340" s="1012"/>
      <c r="D340" s="1006"/>
      <c r="E340" s="1006"/>
      <c r="F340" s="1006"/>
      <c r="G340" s="1008"/>
      <c r="H340" s="1006"/>
      <c r="I340" s="1006"/>
      <c r="J340" s="813"/>
      <c r="K340" s="1005">
        <f>SUM(K328:K338)</f>
        <v>1.63</v>
      </c>
      <c r="L340" s="1007" t="s">
        <v>28273</v>
      </c>
      <c r="M340" s="1089"/>
      <c r="N340" s="1117"/>
      <c r="O340" s="1118"/>
      <c r="P340" s="1089"/>
      <c r="Q340" s="1541"/>
      <c r="R340" s="1010"/>
    </row>
    <row r="341" spans="2:18" s="1332" customFormat="1" x14ac:dyDescent="0.2">
      <c r="B341" s="1506"/>
      <c r="C341" s="1012"/>
      <c r="D341" s="1006"/>
      <c r="E341" s="1006"/>
      <c r="F341" s="1006"/>
      <c r="G341" s="1008"/>
      <c r="H341" s="1006"/>
      <c r="I341" s="1006"/>
      <c r="J341" s="813"/>
      <c r="K341" s="1005"/>
      <c r="L341" s="1007"/>
      <c r="M341" s="1089"/>
      <c r="N341" s="1117"/>
      <c r="O341" s="1118"/>
      <c r="P341" s="1089"/>
      <c r="Q341" s="1541"/>
      <c r="R341" s="1010"/>
    </row>
    <row r="342" spans="2:18" s="332" customFormat="1" ht="12.75" x14ac:dyDescent="0.2">
      <c r="B342" s="1548"/>
      <c r="C342" s="835"/>
      <c r="D342" s="926"/>
      <c r="E342" s="926" t="s">
        <v>28364</v>
      </c>
      <c r="F342" s="926"/>
      <c r="G342" s="861" t="s">
        <v>28274</v>
      </c>
      <c r="H342" s="926"/>
      <c r="I342" s="913" t="s">
        <v>28362</v>
      </c>
      <c r="J342" s="320"/>
      <c r="K342" s="239" t="s">
        <v>28281</v>
      </c>
      <c r="L342" s="325"/>
      <c r="M342" s="808"/>
      <c r="N342" s="916"/>
      <c r="O342" s="913"/>
      <c r="P342" s="808"/>
      <c r="Q342" s="1543"/>
      <c r="R342" s="991"/>
    </row>
    <row r="343" spans="2:18" s="1332" customFormat="1" x14ac:dyDescent="0.2">
      <c r="B343" s="1506"/>
      <c r="C343" s="1012"/>
      <c r="D343" s="1006" t="s">
        <v>29035</v>
      </c>
      <c r="E343" s="1006">
        <v>0.15</v>
      </c>
      <c r="F343" s="1006" t="s">
        <v>28539</v>
      </c>
      <c r="G343" s="1008">
        <v>0</v>
      </c>
      <c r="H343" s="1006" t="s">
        <v>28539</v>
      </c>
      <c r="I343" s="1076">
        <v>8.6999999999999993</v>
      </c>
      <c r="J343" s="1298" t="s">
        <v>28268</v>
      </c>
      <c r="K343" s="1005">
        <f>E343*G343*I343</f>
        <v>0</v>
      </c>
      <c r="L343" s="1007" t="s">
        <v>28273</v>
      </c>
      <c r="M343" s="1089"/>
      <c r="N343" s="1117"/>
      <c r="O343" s="1118"/>
      <c r="P343" s="1089"/>
      <c r="Q343" s="1541"/>
      <c r="R343" s="1010"/>
    </row>
    <row r="344" spans="2:18" s="1332" customFormat="1" x14ac:dyDescent="0.2">
      <c r="B344" s="1506"/>
      <c r="C344" s="1012"/>
      <c r="D344" s="1006" t="s">
        <v>29036</v>
      </c>
      <c r="E344" s="1006">
        <v>0.15</v>
      </c>
      <c r="F344" s="1006" t="s">
        <v>28539</v>
      </c>
      <c r="G344" s="1008">
        <v>0.25</v>
      </c>
      <c r="H344" s="1006" t="s">
        <v>28539</v>
      </c>
      <c r="I344" s="1076">
        <v>1.25</v>
      </c>
      <c r="J344" s="1298" t="s">
        <v>28268</v>
      </c>
      <c r="K344" s="1005">
        <f t="shared" ref="K344:K354" si="14">E344*G344*I344</f>
        <v>0.05</v>
      </c>
      <c r="L344" s="1007" t="s">
        <v>28273</v>
      </c>
      <c r="M344" s="1089"/>
      <c r="N344" s="1117"/>
      <c r="O344" s="1118"/>
      <c r="P344" s="1089"/>
      <c r="Q344" s="1541"/>
      <c r="R344" s="1010"/>
    </row>
    <row r="345" spans="2:18" s="1332" customFormat="1" x14ac:dyDescent="0.2">
      <c r="B345" s="1506"/>
      <c r="C345" s="1012"/>
      <c r="D345" s="1006" t="s">
        <v>29037</v>
      </c>
      <c r="E345" s="1006">
        <v>0.15</v>
      </c>
      <c r="F345" s="1006" t="s">
        <v>28539</v>
      </c>
      <c r="G345" s="1008">
        <v>0.25</v>
      </c>
      <c r="H345" s="1006" t="s">
        <v>28539</v>
      </c>
      <c r="I345" s="1076">
        <v>4.05</v>
      </c>
      <c r="J345" s="1298" t="s">
        <v>28268</v>
      </c>
      <c r="K345" s="1005">
        <f>E345*G345*I345</f>
        <v>0.15</v>
      </c>
      <c r="L345" s="1007" t="s">
        <v>28273</v>
      </c>
      <c r="M345" s="1089"/>
      <c r="N345" s="1117"/>
      <c r="O345" s="1118"/>
      <c r="P345" s="1089"/>
      <c r="Q345" s="1541"/>
      <c r="R345" s="1010"/>
    </row>
    <row r="346" spans="2:18" s="1332" customFormat="1" x14ac:dyDescent="0.2">
      <c r="B346" s="1506"/>
      <c r="C346" s="1012"/>
      <c r="D346" s="1006" t="s">
        <v>29038</v>
      </c>
      <c r="E346" s="1006">
        <v>0.15</v>
      </c>
      <c r="F346" s="1006" t="s">
        <v>28539</v>
      </c>
      <c r="G346" s="1008">
        <v>0.25</v>
      </c>
      <c r="H346" s="1006" t="s">
        <v>28539</v>
      </c>
      <c r="I346" s="1076">
        <v>3.7</v>
      </c>
      <c r="J346" s="1298" t="s">
        <v>28268</v>
      </c>
      <c r="K346" s="1005">
        <f t="shared" si="14"/>
        <v>0.14000000000000001</v>
      </c>
      <c r="L346" s="1007" t="s">
        <v>28273</v>
      </c>
      <c r="M346" s="1089"/>
      <c r="N346" s="1117"/>
      <c r="O346" s="1118"/>
      <c r="P346" s="1089"/>
      <c r="Q346" s="1541"/>
      <c r="R346" s="1010"/>
    </row>
    <row r="347" spans="2:18" s="1332" customFormat="1" x14ac:dyDescent="0.2">
      <c r="B347" s="1506"/>
      <c r="C347" s="1012"/>
      <c r="D347" s="1006" t="s">
        <v>29039</v>
      </c>
      <c r="E347" s="1006">
        <v>0.15</v>
      </c>
      <c r="F347" s="1006" t="s">
        <v>28539</v>
      </c>
      <c r="G347" s="1008">
        <v>0.25</v>
      </c>
      <c r="H347" s="1006" t="s">
        <v>28539</v>
      </c>
      <c r="I347" s="1076">
        <v>4.05</v>
      </c>
      <c r="J347" s="1298" t="s">
        <v>28268</v>
      </c>
      <c r="K347" s="1005">
        <f t="shared" si="14"/>
        <v>0.15</v>
      </c>
      <c r="L347" s="1007" t="s">
        <v>28273</v>
      </c>
      <c r="M347" s="1089"/>
      <c r="N347" s="1117"/>
      <c r="O347" s="1118"/>
      <c r="P347" s="1089"/>
      <c r="Q347" s="1541"/>
      <c r="R347" s="1010"/>
    </row>
    <row r="348" spans="2:18" s="1332" customFormat="1" x14ac:dyDescent="0.2">
      <c r="B348" s="1506"/>
      <c r="C348" s="1012"/>
      <c r="D348" s="1006" t="s">
        <v>29040</v>
      </c>
      <c r="E348" s="1006">
        <v>0.15</v>
      </c>
      <c r="F348" s="1006" t="s">
        <v>28539</v>
      </c>
      <c r="G348" s="1008">
        <v>0.25</v>
      </c>
      <c r="H348" s="1006" t="s">
        <v>28539</v>
      </c>
      <c r="I348" s="1076">
        <v>0</v>
      </c>
      <c r="J348" s="1298" t="s">
        <v>28268</v>
      </c>
      <c r="K348" s="1005">
        <f t="shared" si="14"/>
        <v>0</v>
      </c>
      <c r="L348" s="1007" t="s">
        <v>28273</v>
      </c>
      <c r="M348" s="1089"/>
      <c r="N348" s="1117"/>
      <c r="O348" s="1118"/>
      <c r="P348" s="1089"/>
      <c r="Q348" s="1541"/>
      <c r="R348" s="1010"/>
    </row>
    <row r="349" spans="2:18" s="1332" customFormat="1" x14ac:dyDescent="0.2">
      <c r="B349" s="1506"/>
      <c r="C349" s="1012"/>
      <c r="D349" s="1006" t="s">
        <v>29041</v>
      </c>
      <c r="E349" s="1006">
        <v>0.15</v>
      </c>
      <c r="F349" s="1006" t="s">
        <v>28539</v>
      </c>
      <c r="G349" s="1008">
        <v>0.25</v>
      </c>
      <c r="H349" s="1006" t="s">
        <v>28539</v>
      </c>
      <c r="I349" s="1076">
        <v>7</v>
      </c>
      <c r="J349" s="1298" t="s">
        <v>28268</v>
      </c>
      <c r="K349" s="1005">
        <f t="shared" si="14"/>
        <v>0.26</v>
      </c>
      <c r="L349" s="1007" t="s">
        <v>28273</v>
      </c>
      <c r="M349" s="1089"/>
      <c r="N349" s="1117"/>
      <c r="O349" s="1118"/>
      <c r="P349" s="1089"/>
      <c r="Q349" s="1541"/>
      <c r="R349" s="1010"/>
    </row>
    <row r="350" spans="2:18" s="1332" customFormat="1" x14ac:dyDescent="0.2">
      <c r="B350" s="1506"/>
      <c r="C350" s="1012"/>
      <c r="D350" s="1006" t="s">
        <v>29042</v>
      </c>
      <c r="E350" s="1006">
        <v>0.15</v>
      </c>
      <c r="F350" s="1006" t="s">
        <v>28539</v>
      </c>
      <c r="G350" s="1008">
        <v>0.25</v>
      </c>
      <c r="H350" s="1006" t="s">
        <v>28539</v>
      </c>
      <c r="I350" s="1076">
        <v>2.2000000000000002</v>
      </c>
      <c r="J350" s="1298" t="s">
        <v>28268</v>
      </c>
      <c r="K350" s="1005">
        <f t="shared" si="14"/>
        <v>0.08</v>
      </c>
      <c r="L350" s="1007" t="s">
        <v>28273</v>
      </c>
      <c r="M350" s="1089"/>
      <c r="N350" s="1117"/>
      <c r="O350" s="1118"/>
      <c r="P350" s="1089"/>
      <c r="Q350" s="1541"/>
      <c r="R350" s="1010"/>
    </row>
    <row r="351" spans="2:18" s="1332" customFormat="1" x14ac:dyDescent="0.2">
      <c r="B351" s="1506"/>
      <c r="C351" s="1012"/>
      <c r="D351" s="1006" t="s">
        <v>29043</v>
      </c>
      <c r="E351" s="1006">
        <v>0.15</v>
      </c>
      <c r="F351" s="1006" t="s">
        <v>28539</v>
      </c>
      <c r="G351" s="1008">
        <v>0.25</v>
      </c>
      <c r="H351" s="1006" t="s">
        <v>28539</v>
      </c>
      <c r="I351" s="1076">
        <v>2.2000000000000002</v>
      </c>
      <c r="J351" s="1298" t="s">
        <v>28268</v>
      </c>
      <c r="K351" s="1005">
        <f t="shared" si="14"/>
        <v>0.08</v>
      </c>
      <c r="L351" s="1007" t="s">
        <v>28273</v>
      </c>
      <c r="M351" s="1089"/>
      <c r="N351" s="1117"/>
      <c r="O351" s="1118"/>
      <c r="P351" s="1089"/>
      <c r="Q351" s="1541"/>
      <c r="R351" s="1010"/>
    </row>
    <row r="352" spans="2:18" s="1332" customFormat="1" x14ac:dyDescent="0.2">
      <c r="B352" s="1506"/>
      <c r="C352" s="1012"/>
      <c r="D352" s="1006" t="s">
        <v>29044</v>
      </c>
      <c r="E352" s="1006">
        <v>0.15</v>
      </c>
      <c r="F352" s="1006" t="s">
        <v>28539</v>
      </c>
      <c r="G352" s="1008">
        <v>0.25</v>
      </c>
      <c r="H352" s="1006" t="s">
        <v>28539</v>
      </c>
      <c r="I352" s="1076">
        <v>7.9</v>
      </c>
      <c r="J352" s="1298" t="s">
        <v>28268</v>
      </c>
      <c r="K352" s="1005">
        <f t="shared" si="14"/>
        <v>0.3</v>
      </c>
      <c r="L352" s="1007" t="s">
        <v>28273</v>
      </c>
      <c r="M352" s="1089"/>
      <c r="N352" s="1117"/>
      <c r="O352" s="1118"/>
      <c r="P352" s="1089"/>
      <c r="Q352" s="1541"/>
      <c r="R352" s="1010"/>
    </row>
    <row r="353" spans="2:18" s="1332" customFormat="1" x14ac:dyDescent="0.2">
      <c r="B353" s="1506"/>
      <c r="C353" s="1012"/>
      <c r="D353" s="1006" t="s">
        <v>29045</v>
      </c>
      <c r="E353" s="1006">
        <v>0.15</v>
      </c>
      <c r="F353" s="1006" t="s">
        <v>28539</v>
      </c>
      <c r="G353" s="1008">
        <v>0.25</v>
      </c>
      <c r="H353" s="1006" t="s">
        <v>28539</v>
      </c>
      <c r="I353" s="1076">
        <v>0</v>
      </c>
      <c r="J353" s="1298" t="s">
        <v>28268</v>
      </c>
      <c r="K353" s="1005">
        <f t="shared" si="14"/>
        <v>0</v>
      </c>
      <c r="L353" s="1007" t="s">
        <v>28273</v>
      </c>
      <c r="M353" s="1089"/>
      <c r="N353" s="1117"/>
      <c r="O353" s="1118"/>
      <c r="P353" s="1089"/>
      <c r="Q353" s="1541"/>
      <c r="R353" s="1010"/>
    </row>
    <row r="354" spans="2:18" s="1332" customFormat="1" x14ac:dyDescent="0.2">
      <c r="B354" s="1506"/>
      <c r="C354" s="1012"/>
      <c r="D354" s="1006" t="s">
        <v>29061</v>
      </c>
      <c r="E354" s="1006">
        <v>0.15</v>
      </c>
      <c r="F354" s="1006" t="s">
        <v>28539</v>
      </c>
      <c r="G354" s="1008">
        <v>0.25</v>
      </c>
      <c r="H354" s="1006" t="s">
        <v>28539</v>
      </c>
      <c r="I354" s="1076">
        <v>0</v>
      </c>
      <c r="J354" s="1298" t="s">
        <v>28268</v>
      </c>
      <c r="K354" s="1005">
        <f t="shared" si="14"/>
        <v>0</v>
      </c>
      <c r="L354" s="1007" t="s">
        <v>28273</v>
      </c>
      <c r="M354" s="1089"/>
      <c r="N354" s="1117"/>
      <c r="O354" s="1118"/>
      <c r="P354" s="1089"/>
      <c r="Q354" s="1541"/>
      <c r="R354" s="1010"/>
    </row>
    <row r="355" spans="2:18" s="1332" customFormat="1" x14ac:dyDescent="0.2">
      <c r="B355" s="1506"/>
      <c r="C355" s="1012"/>
      <c r="D355" s="1006"/>
      <c r="E355" s="1006"/>
      <c r="F355" s="1006"/>
      <c r="G355" s="1008"/>
      <c r="H355" s="1006"/>
      <c r="I355" s="1006"/>
      <c r="J355" s="1298"/>
      <c r="K355" s="1005"/>
      <c r="L355" s="1007"/>
      <c r="M355" s="1089"/>
      <c r="N355" s="1117"/>
      <c r="O355" s="1118"/>
      <c r="P355" s="1089"/>
      <c r="Q355" s="1541"/>
      <c r="R355" s="1010"/>
    </row>
    <row r="356" spans="2:18" s="1332" customFormat="1" x14ac:dyDescent="0.2">
      <c r="B356" s="1506"/>
      <c r="C356" s="1012"/>
      <c r="D356" s="1006"/>
      <c r="E356" s="1006"/>
      <c r="F356" s="1006"/>
      <c r="G356" s="1008"/>
      <c r="H356" s="1006"/>
      <c r="I356" s="1006"/>
      <c r="J356" s="1298"/>
      <c r="K356" s="1005">
        <f>SUM(K343:K354)</f>
        <v>1.21</v>
      </c>
      <c r="L356" s="1007" t="s">
        <v>28273</v>
      </c>
      <c r="M356" s="1089"/>
      <c r="N356" s="1117"/>
      <c r="O356" s="1118"/>
      <c r="P356" s="1089"/>
      <c r="Q356" s="1541"/>
      <c r="R356" s="1010"/>
    </row>
    <row r="357" spans="2:18" s="1332" customFormat="1" x14ac:dyDescent="0.2">
      <c r="B357" s="1506"/>
      <c r="C357" s="1012"/>
      <c r="D357" s="1006"/>
      <c r="E357" s="1006"/>
      <c r="F357" s="1006"/>
      <c r="G357" s="1008"/>
      <c r="H357" s="1006"/>
      <c r="I357" s="1006"/>
      <c r="J357" s="813"/>
      <c r="K357" s="1005"/>
      <c r="L357" s="1007"/>
      <c r="M357" s="1089"/>
      <c r="N357" s="1117"/>
      <c r="O357" s="1118"/>
      <c r="P357" s="1089"/>
      <c r="Q357" s="1541"/>
      <c r="R357" s="1010"/>
    </row>
    <row r="358" spans="2:18" s="332" customFormat="1" ht="12.75" x14ac:dyDescent="0.2">
      <c r="B358" s="1548"/>
      <c r="C358" s="835"/>
      <c r="D358" s="926"/>
      <c r="E358" s="926" t="s">
        <v>28364</v>
      </c>
      <c r="F358" s="926"/>
      <c r="G358" s="861" t="s">
        <v>28274</v>
      </c>
      <c r="H358" s="926"/>
      <c r="I358" s="913" t="s">
        <v>28362</v>
      </c>
      <c r="J358" s="320"/>
      <c r="K358" s="239" t="s">
        <v>28281</v>
      </c>
      <c r="L358" s="325"/>
      <c r="M358" s="808"/>
      <c r="N358" s="916"/>
      <c r="O358" s="913"/>
      <c r="P358" s="808"/>
      <c r="Q358" s="1543"/>
      <c r="R358" s="991"/>
    </row>
    <row r="359" spans="2:18" s="1332" customFormat="1" x14ac:dyDescent="0.2">
      <c r="B359" s="1506"/>
      <c r="C359" s="1012"/>
      <c r="D359" s="1006" t="s">
        <v>29035</v>
      </c>
      <c r="E359" s="1006">
        <v>0.15</v>
      </c>
      <c r="F359" s="1006" t="s">
        <v>28539</v>
      </c>
      <c r="G359" s="1008">
        <v>0.2</v>
      </c>
      <c r="H359" s="813" t="s">
        <v>28539</v>
      </c>
      <c r="I359" s="1076">
        <v>2.1</v>
      </c>
      <c r="J359" s="1298" t="s">
        <v>28268</v>
      </c>
      <c r="K359" s="1005">
        <f>E359*G359*I359</f>
        <v>0.06</v>
      </c>
      <c r="L359" s="1007" t="s">
        <v>28273</v>
      </c>
      <c r="M359" s="1089"/>
      <c r="N359" s="1117"/>
      <c r="O359" s="1118"/>
      <c r="P359" s="1089"/>
      <c r="Q359" s="1541"/>
      <c r="R359" s="1010"/>
    </row>
    <row r="360" spans="2:18" s="1332" customFormat="1" x14ac:dyDescent="0.2">
      <c r="B360" s="1506"/>
      <c r="C360" s="1012"/>
      <c r="D360" s="1006" t="s">
        <v>29036</v>
      </c>
      <c r="E360" s="1006">
        <v>0.15</v>
      </c>
      <c r="F360" s="1006" t="s">
        <v>28539</v>
      </c>
      <c r="G360" s="1008">
        <v>0.2</v>
      </c>
      <c r="H360" s="813" t="s">
        <v>28539</v>
      </c>
      <c r="I360" s="1076">
        <v>2.2000000000000002</v>
      </c>
      <c r="J360" s="1298" t="s">
        <v>28268</v>
      </c>
      <c r="K360" s="1005">
        <f>E360*G360*I360</f>
        <v>7.0000000000000007E-2</v>
      </c>
      <c r="L360" s="1007" t="s">
        <v>28273</v>
      </c>
      <c r="M360" s="1089"/>
      <c r="N360" s="1117"/>
      <c r="O360" s="1118"/>
      <c r="P360" s="1089"/>
      <c r="Q360" s="1541"/>
      <c r="R360" s="1010"/>
    </row>
    <row r="361" spans="2:18" s="1332" customFormat="1" x14ac:dyDescent="0.2">
      <c r="B361" s="1506"/>
      <c r="C361" s="1012"/>
      <c r="D361" s="1006" t="s">
        <v>29037</v>
      </c>
      <c r="E361" s="1006">
        <v>0.15</v>
      </c>
      <c r="F361" s="1006" t="s">
        <v>28539</v>
      </c>
      <c r="G361" s="1008">
        <v>0.2</v>
      </c>
      <c r="H361" s="813" t="s">
        <v>28539</v>
      </c>
      <c r="I361" s="1076">
        <v>2.1</v>
      </c>
      <c r="J361" s="1298" t="s">
        <v>28268</v>
      </c>
      <c r="K361" s="1005">
        <f>E361*G361*I361</f>
        <v>0.06</v>
      </c>
      <c r="L361" s="1007" t="s">
        <v>28273</v>
      </c>
      <c r="M361" s="1089"/>
      <c r="N361" s="1117"/>
      <c r="O361" s="1118"/>
      <c r="P361" s="1089"/>
      <c r="Q361" s="1541"/>
      <c r="R361" s="1010"/>
    </row>
    <row r="362" spans="2:18" s="1332" customFormat="1" x14ac:dyDescent="0.2">
      <c r="B362" s="1506"/>
      <c r="C362" s="1012"/>
      <c r="D362" s="1006" t="s">
        <v>29038</v>
      </c>
      <c r="E362" s="1006">
        <v>0.15</v>
      </c>
      <c r="F362" s="1006" t="s">
        <v>28539</v>
      </c>
      <c r="G362" s="1008">
        <v>0.2</v>
      </c>
      <c r="H362" s="813" t="s">
        <v>28539</v>
      </c>
      <c r="I362" s="1076">
        <v>2.2000000000000002</v>
      </c>
      <c r="J362" s="1298" t="s">
        <v>28268</v>
      </c>
      <c r="K362" s="1005">
        <f>E362*G362*I362</f>
        <v>7.0000000000000007E-2</v>
      </c>
      <c r="L362" s="1007" t="s">
        <v>28273</v>
      </c>
      <c r="M362" s="1089"/>
      <c r="N362" s="1117"/>
      <c r="O362" s="1118"/>
      <c r="P362" s="1089"/>
      <c r="Q362" s="1541"/>
      <c r="R362" s="1010"/>
    </row>
    <row r="363" spans="2:18" s="1332" customFormat="1" x14ac:dyDescent="0.2">
      <c r="B363" s="1506"/>
      <c r="C363" s="1012"/>
      <c r="D363" s="1006"/>
      <c r="E363" s="1006"/>
      <c r="F363" s="1006"/>
      <c r="G363" s="1008"/>
      <c r="H363" s="813"/>
      <c r="I363" s="1006"/>
      <c r="J363" s="1298"/>
      <c r="K363" s="1005"/>
      <c r="L363" s="1007"/>
      <c r="M363" s="1089"/>
      <c r="N363" s="1117"/>
      <c r="O363" s="1118"/>
      <c r="P363" s="1089"/>
      <c r="Q363" s="1541"/>
      <c r="R363" s="1010"/>
    </row>
    <row r="364" spans="2:18" s="1332" customFormat="1" x14ac:dyDescent="0.2">
      <c r="B364" s="1506"/>
      <c r="C364" s="1012"/>
      <c r="D364" s="1006"/>
      <c r="E364" s="1006"/>
      <c r="F364" s="1006"/>
      <c r="G364" s="1008"/>
      <c r="H364" s="1006"/>
      <c r="I364" s="1006"/>
      <c r="J364" s="813"/>
      <c r="K364" s="1005">
        <f>SUM(K359:K362)</f>
        <v>0.26</v>
      </c>
      <c r="L364" s="1007" t="s">
        <v>28273</v>
      </c>
      <c r="M364" s="1089"/>
      <c r="N364" s="1117"/>
      <c r="O364" s="1118"/>
      <c r="P364" s="1089"/>
      <c r="Q364" s="1541"/>
      <c r="R364" s="1010"/>
    </row>
    <row r="365" spans="2:18" s="1332" customFormat="1" x14ac:dyDescent="0.2">
      <c r="B365" s="1506"/>
      <c r="C365" s="1012"/>
      <c r="D365" s="1006"/>
      <c r="E365" s="1006"/>
      <c r="F365" s="1006"/>
      <c r="G365" s="1008"/>
      <c r="H365" s="1006"/>
      <c r="I365" s="1006"/>
      <c r="J365" s="813"/>
      <c r="K365" s="1005"/>
      <c r="L365" s="1007"/>
      <c r="M365" s="1089"/>
      <c r="N365" s="1117"/>
      <c r="O365" s="1118"/>
      <c r="P365" s="1089"/>
      <c r="Q365" s="1541"/>
      <c r="R365" s="1010"/>
    </row>
    <row r="366" spans="2:18" s="1332" customFormat="1" x14ac:dyDescent="0.2">
      <c r="B366" s="1506"/>
      <c r="C366" s="1012"/>
      <c r="D366" s="1006"/>
      <c r="E366" s="1006"/>
      <c r="F366" s="1006"/>
      <c r="G366" s="1008"/>
      <c r="H366" s="1006"/>
      <c r="I366" s="1006"/>
      <c r="J366" s="813"/>
      <c r="K366" s="1005"/>
      <c r="L366" s="1007"/>
      <c r="M366" s="1089"/>
      <c r="N366" s="1117"/>
      <c r="O366" s="1118"/>
      <c r="P366" s="1089"/>
      <c r="Q366" s="1541"/>
      <c r="R366" s="1010"/>
    </row>
    <row r="367" spans="2:18" s="1332" customFormat="1" x14ac:dyDescent="0.2">
      <c r="B367" s="1506"/>
      <c r="C367" s="1012"/>
      <c r="D367" s="1006" t="s">
        <v>28987</v>
      </c>
      <c r="E367" s="1006">
        <f>K340</f>
        <v>1.63</v>
      </c>
      <c r="F367" s="1006"/>
      <c r="G367" s="1008">
        <f>K356</f>
        <v>1.21</v>
      </c>
      <c r="H367" s="1006"/>
      <c r="I367" s="1006">
        <f>K364</f>
        <v>0.26</v>
      </c>
      <c r="J367" s="813"/>
      <c r="K367" s="1005">
        <f>E367+G367+I367</f>
        <v>3.1</v>
      </c>
      <c r="L367" s="1007" t="s">
        <v>28273</v>
      </c>
      <c r="M367" s="1089"/>
      <c r="N367" s="1117"/>
      <c r="O367" s="1118"/>
      <c r="P367" s="1089"/>
      <c r="Q367" s="1541"/>
      <c r="R367" s="1010"/>
    </row>
    <row r="368" spans="2:18" s="1332" customFormat="1" x14ac:dyDescent="0.2">
      <c r="B368" s="1506"/>
      <c r="C368" s="1012"/>
      <c r="D368" s="1006"/>
      <c r="E368" s="1006"/>
      <c r="F368" s="1006"/>
      <c r="G368" s="1008"/>
      <c r="H368" s="1006"/>
      <c r="I368" s="1006"/>
      <c r="J368" s="813"/>
      <c r="K368" s="1005"/>
      <c r="L368" s="1007"/>
      <c r="M368" s="1089"/>
      <c r="N368" s="1117"/>
      <c r="O368" s="1118"/>
      <c r="P368" s="1089"/>
      <c r="Q368" s="1541"/>
      <c r="R368" s="1010"/>
    </row>
    <row r="369" spans="2:18" s="1332" customFormat="1" x14ac:dyDescent="0.2">
      <c r="B369" s="1506"/>
      <c r="C369" s="1012"/>
      <c r="D369" s="1006"/>
      <c r="E369" s="1006"/>
      <c r="F369" s="1006"/>
      <c r="G369" s="1008"/>
      <c r="H369" s="1006"/>
      <c r="I369" s="1006"/>
      <c r="J369" s="813"/>
      <c r="K369" s="1005"/>
      <c r="L369" s="1007"/>
      <c r="M369" s="1089"/>
      <c r="N369" s="1117"/>
      <c r="O369" s="1118"/>
      <c r="P369" s="1089"/>
      <c r="Q369" s="1541"/>
      <c r="R369" s="1010"/>
    </row>
    <row r="370" spans="2:18" s="1332" customFormat="1" ht="30" x14ac:dyDescent="0.2">
      <c r="B370" s="1506"/>
      <c r="C370" s="1012"/>
      <c r="D370" s="1006"/>
      <c r="E370" s="1006" t="s">
        <v>28364</v>
      </c>
      <c r="F370" s="1006" t="s">
        <v>28362</v>
      </c>
      <c r="G370" s="1008" t="s">
        <v>28331</v>
      </c>
      <c r="H370" s="1006"/>
      <c r="I370" s="1006" t="s">
        <v>28322</v>
      </c>
      <c r="J370" s="813"/>
      <c r="K370" s="1005"/>
      <c r="L370" s="1007"/>
      <c r="M370" s="1089"/>
      <c r="N370" s="1117"/>
      <c r="O370" s="1118"/>
      <c r="P370" s="1089"/>
      <c r="Q370" s="1541"/>
      <c r="R370" s="1010"/>
    </row>
    <row r="371" spans="2:18" s="1332" customFormat="1" x14ac:dyDescent="0.2">
      <c r="B371" s="1506"/>
      <c r="C371" s="1012"/>
      <c r="D371" s="1006" t="s">
        <v>28641</v>
      </c>
      <c r="E371" s="1006">
        <v>2.1</v>
      </c>
      <c r="F371" s="1006">
        <v>2.2000000000000002</v>
      </c>
      <c r="G371" s="1008">
        <v>1</v>
      </c>
      <c r="H371" s="1006"/>
      <c r="I371" s="1006">
        <f>E371*F371*G371</f>
        <v>4.62</v>
      </c>
      <c r="J371" s="813" t="s">
        <v>28267</v>
      </c>
      <c r="K371" s="1005">
        <v>0.09</v>
      </c>
      <c r="L371" s="1007" t="s">
        <v>28989</v>
      </c>
      <c r="M371" s="1089">
        <f>K371*I371</f>
        <v>0.42</v>
      </c>
      <c r="N371" s="1004" t="s">
        <v>28273</v>
      </c>
      <c r="O371" s="1118"/>
      <c r="P371" s="1089"/>
      <c r="Q371" s="1541"/>
      <c r="R371" s="1010"/>
    </row>
    <row r="372" spans="2:18" s="1332" customFormat="1" x14ac:dyDescent="0.2">
      <c r="B372" s="1506"/>
      <c r="C372" s="1012"/>
      <c r="D372" s="1006"/>
      <c r="E372" s="1006"/>
      <c r="F372" s="1006"/>
      <c r="G372" s="1008"/>
      <c r="H372" s="1006"/>
      <c r="I372" s="1006"/>
      <c r="J372" s="813"/>
      <c r="K372" s="1005"/>
      <c r="L372" s="1007"/>
      <c r="M372" s="1089"/>
      <c r="N372" s="1004"/>
      <c r="O372" s="1118"/>
      <c r="P372" s="1089"/>
      <c r="Q372" s="1541"/>
      <c r="R372" s="1010"/>
    </row>
    <row r="373" spans="2:18" s="1332" customFormat="1" x14ac:dyDescent="0.2">
      <c r="B373" s="1506"/>
      <c r="C373" s="1012"/>
      <c r="D373" s="1006"/>
      <c r="E373" s="1006"/>
      <c r="F373" s="1006"/>
      <c r="G373" s="1008"/>
      <c r="H373" s="1006"/>
      <c r="I373" s="1006"/>
      <c r="J373" s="813"/>
      <c r="K373" s="1005"/>
      <c r="L373" s="1007"/>
      <c r="M373" s="1089"/>
      <c r="N373" s="1004"/>
      <c r="O373" s="1118"/>
      <c r="P373" s="1089"/>
      <c r="Q373" s="1541"/>
      <c r="R373" s="1010"/>
    </row>
    <row r="374" spans="2:18" s="1332" customFormat="1" x14ac:dyDescent="0.2">
      <c r="B374" s="1506"/>
      <c r="C374" s="1012"/>
      <c r="D374" s="1006"/>
      <c r="E374" s="1006"/>
      <c r="F374" s="1006"/>
      <c r="G374" s="1008"/>
      <c r="H374" s="1006"/>
      <c r="I374" s="1006"/>
      <c r="J374" s="813"/>
      <c r="K374" s="1005"/>
      <c r="L374" s="1007"/>
      <c r="M374" s="1089"/>
      <c r="N374" s="1004"/>
      <c r="O374" s="1118"/>
      <c r="P374" s="1089"/>
      <c r="Q374" s="1541"/>
      <c r="R374" s="1010"/>
    </row>
    <row r="375" spans="2:18" s="1332" customFormat="1" x14ac:dyDescent="0.2">
      <c r="B375" s="1506"/>
      <c r="C375" s="1012"/>
      <c r="D375" s="1006" t="s">
        <v>28990</v>
      </c>
      <c r="E375" s="1006"/>
      <c r="F375" s="1006"/>
      <c r="G375" s="1008">
        <f>K323</f>
        <v>2.37</v>
      </c>
      <c r="H375" s="1006" t="s">
        <v>28970</v>
      </c>
      <c r="I375" s="1006">
        <f>K367</f>
        <v>3.1</v>
      </c>
      <c r="J375" s="813" t="s">
        <v>28991</v>
      </c>
      <c r="K375" s="1005">
        <f>M371</f>
        <v>0.42</v>
      </c>
      <c r="L375" s="1007"/>
      <c r="M375" s="1089">
        <f>G375+I375+K375</f>
        <v>5.89</v>
      </c>
      <c r="N375" s="1004" t="s">
        <v>28273</v>
      </c>
      <c r="O375" s="1118"/>
      <c r="P375" s="1089"/>
      <c r="Q375" s="1541"/>
      <c r="R375" s="1010"/>
    </row>
    <row r="376" spans="2:18" s="1332" customFormat="1" x14ac:dyDescent="0.2">
      <c r="B376" s="1506"/>
      <c r="C376" s="1012"/>
      <c r="D376" s="1006"/>
      <c r="E376" s="1006"/>
      <c r="F376" s="1006"/>
      <c r="G376" s="1008"/>
      <c r="H376" s="1006"/>
      <c r="I376" s="1006"/>
      <c r="J376" s="813"/>
      <c r="K376" s="1005"/>
      <c r="L376" s="1007"/>
      <c r="M376" s="1089"/>
      <c r="N376" s="1004"/>
      <c r="O376" s="1118"/>
      <c r="P376" s="1274"/>
      <c r="Q376" s="1507"/>
      <c r="R376" s="1010"/>
    </row>
    <row r="377" spans="2:18" s="1332" customFormat="1" x14ac:dyDescent="0.2">
      <c r="B377" s="1506"/>
      <c r="C377" s="1012"/>
      <c r="D377" s="1006"/>
      <c r="E377" s="1006"/>
      <c r="F377" s="1006"/>
      <c r="G377" s="1008"/>
      <c r="H377" s="1006"/>
      <c r="I377" s="1006"/>
      <c r="J377" s="813"/>
      <c r="K377" s="1005"/>
      <c r="L377" s="1007"/>
      <c r="M377" s="1089"/>
      <c r="N377" s="1117"/>
      <c r="O377" s="1118"/>
      <c r="P377" s="1274"/>
      <c r="Q377" s="1507"/>
      <c r="R377" s="1010"/>
    </row>
    <row r="378" spans="2:18" s="1332" customFormat="1" ht="30" customHeight="1" x14ac:dyDescent="0.2">
      <c r="B378" s="1510" t="s">
        <v>1277</v>
      </c>
      <c r="C378" s="1336" t="s">
        <v>26</v>
      </c>
      <c r="D378" s="1814" t="str">
        <f>VLOOKUP(B378,desonerado_186!A:F,2,1)</f>
        <v>Armadura em tela soldada de aço</v>
      </c>
      <c r="E378" s="1815"/>
      <c r="F378" s="1815"/>
      <c r="G378" s="1815"/>
      <c r="H378" s="1815"/>
      <c r="I378" s="1816"/>
      <c r="J378" s="1336" t="str">
        <f>VLOOKUP(B378,desonerado_186!A:F,3,1)</f>
        <v>KG</v>
      </c>
      <c r="K378" s="1337">
        <f>I383</f>
        <v>10.16</v>
      </c>
      <c r="L378" s="1338"/>
      <c r="M378" s="1339"/>
      <c r="N378" s="1810"/>
      <c r="O378" s="1810"/>
      <c r="P378" s="1339"/>
      <c r="Q378" s="1511"/>
      <c r="R378" s="1010"/>
    </row>
    <row r="379" spans="2:18" s="1332" customFormat="1" x14ac:dyDescent="0.2">
      <c r="B379" s="1506"/>
      <c r="C379" s="1012"/>
      <c r="D379" s="1023"/>
      <c r="E379" s="1023"/>
      <c r="F379" s="1023"/>
      <c r="G379" s="1023"/>
      <c r="H379" s="1023"/>
      <c r="I379" s="1023"/>
      <c r="J379" s="1012"/>
      <c r="K379" s="1005"/>
      <c r="L379" s="1007"/>
      <c r="M379" s="1089"/>
      <c r="N379" s="1021"/>
      <c r="O379" s="1021"/>
      <c r="P379" s="1274"/>
      <c r="Q379" s="1507"/>
      <c r="R379" s="1010"/>
    </row>
    <row r="380" spans="2:18" s="1332" customFormat="1" x14ac:dyDescent="0.2">
      <c r="B380" s="1506"/>
      <c r="C380" s="1012"/>
      <c r="D380" s="1023" t="s">
        <v>28322</v>
      </c>
      <c r="E380" s="1023">
        <v>2.1</v>
      </c>
      <c r="F380" s="1117" t="s">
        <v>28539</v>
      </c>
      <c r="G380" s="1023">
        <v>2.2000000000000002</v>
      </c>
      <c r="H380" s="1023" t="s">
        <v>29048</v>
      </c>
      <c r="I380" s="1471">
        <f>E380*G380</f>
        <v>4.62</v>
      </c>
      <c r="J380" s="1012" t="s">
        <v>28267</v>
      </c>
      <c r="K380" s="1005"/>
      <c r="L380" s="1007"/>
      <c r="M380" s="1089"/>
      <c r="N380" s="1021"/>
      <c r="O380" s="1021"/>
      <c r="P380" s="1274"/>
      <c r="Q380" s="1507"/>
      <c r="R380" s="1010"/>
    </row>
    <row r="381" spans="2:18" s="1332" customFormat="1" x14ac:dyDescent="0.2">
      <c r="B381" s="1506"/>
      <c r="C381" s="1012"/>
      <c r="D381" s="1023" t="s">
        <v>28269</v>
      </c>
      <c r="E381" s="1023"/>
      <c r="F381" s="1023"/>
      <c r="G381" s="1023"/>
      <c r="H381" s="1023"/>
      <c r="I381" s="1471">
        <v>1</v>
      </c>
      <c r="J381" s="1012" t="s">
        <v>28280</v>
      </c>
      <c r="K381" s="1005"/>
      <c r="L381" s="1007"/>
      <c r="M381" s="1089"/>
      <c r="N381" s="1021"/>
      <c r="O381" s="1021"/>
      <c r="P381" s="1274"/>
      <c r="Q381" s="1507"/>
      <c r="R381" s="1010"/>
    </row>
    <row r="382" spans="2:18" s="1332" customFormat="1" ht="30" x14ac:dyDescent="0.2">
      <c r="B382" s="1506"/>
      <c r="C382" s="1012"/>
      <c r="D382" s="1023" t="s">
        <v>28303</v>
      </c>
      <c r="E382" s="1023"/>
      <c r="F382" s="1023"/>
      <c r="G382" s="1023"/>
      <c r="H382" s="1023"/>
      <c r="I382" s="1471">
        <v>2.2000000000000002</v>
      </c>
      <c r="J382" s="1012" t="s">
        <v>28599</v>
      </c>
      <c r="K382" s="1005"/>
      <c r="L382" s="1007"/>
      <c r="M382" s="1089"/>
      <c r="N382" s="1021"/>
      <c r="O382" s="1021"/>
      <c r="P382" s="1274"/>
      <c r="Q382" s="1507"/>
      <c r="R382" s="1010"/>
    </row>
    <row r="383" spans="2:18" s="1332" customFormat="1" x14ac:dyDescent="0.2">
      <c r="B383" s="1506"/>
      <c r="C383" s="1012"/>
      <c r="D383" s="1023" t="s">
        <v>28270</v>
      </c>
      <c r="E383" s="1023"/>
      <c r="F383" s="1023"/>
      <c r="G383" s="1023"/>
      <c r="H383" s="1023"/>
      <c r="I383" s="1471">
        <f>I380*I381*I382</f>
        <v>10.164</v>
      </c>
      <c r="J383" s="1012" t="s">
        <v>28283</v>
      </c>
      <c r="K383" s="1005"/>
      <c r="L383" s="1007"/>
      <c r="M383" s="1089"/>
      <c r="N383" s="1021"/>
      <c r="O383" s="1021"/>
      <c r="P383" s="1274"/>
      <c r="Q383" s="1507"/>
      <c r="R383" s="1010"/>
    </row>
    <row r="384" spans="2:18" s="1332" customFormat="1" x14ac:dyDescent="0.2">
      <c r="B384" s="1506"/>
      <c r="C384" s="1012"/>
      <c r="D384" s="1023"/>
      <c r="E384" s="1023"/>
      <c r="F384" s="1023"/>
      <c r="G384" s="1023"/>
      <c r="H384" s="1023"/>
      <c r="I384" s="1023"/>
      <c r="J384" s="1012"/>
      <c r="K384" s="1005"/>
      <c r="L384" s="1007"/>
      <c r="M384" s="1089"/>
      <c r="N384" s="1021"/>
      <c r="O384" s="1021"/>
      <c r="P384" s="1274"/>
      <c r="Q384" s="1507"/>
      <c r="R384" s="1010"/>
    </row>
    <row r="385" spans="2:18" s="1332" customFormat="1" x14ac:dyDescent="0.2">
      <c r="B385" s="1508"/>
      <c r="C385" s="1284"/>
      <c r="D385" s="1334"/>
      <c r="E385" s="1334"/>
      <c r="F385" s="1334"/>
      <c r="G385" s="1334"/>
      <c r="H385" s="1334"/>
      <c r="I385" s="1348"/>
      <c r="J385" s="1284"/>
      <c r="K385" s="1285"/>
      <c r="L385" s="1285"/>
      <c r="M385" s="1335"/>
      <c r="N385" s="1285"/>
      <c r="O385" s="1285"/>
      <c r="P385" s="1335"/>
      <c r="Q385" s="1509"/>
      <c r="R385" s="1010"/>
    </row>
    <row r="386" spans="2:18" s="1332" customFormat="1" ht="30" customHeight="1" x14ac:dyDescent="0.2">
      <c r="B386" s="1510" t="s">
        <v>1348</v>
      </c>
      <c r="C386" s="1336" t="s">
        <v>26</v>
      </c>
      <c r="D386" s="1814" t="str">
        <f>VLOOKUP(B386,desonerado_186!A:F,2,1)</f>
        <v>Lançamento e adensamento de concreto ou massa em fundação</v>
      </c>
      <c r="E386" s="1815"/>
      <c r="F386" s="1815"/>
      <c r="G386" s="1815"/>
      <c r="H386" s="1815"/>
      <c r="I386" s="1816"/>
      <c r="J386" s="1336" t="str">
        <f>VLOOKUP(B386,desonerado_186!A:F,3,1)</f>
        <v>M3</v>
      </c>
      <c r="K386" s="1337">
        <f>K388</f>
        <v>5.89</v>
      </c>
      <c r="L386" s="1338"/>
      <c r="M386" s="1339"/>
      <c r="N386" s="1810"/>
      <c r="O386" s="1810"/>
      <c r="P386" s="1339"/>
      <c r="Q386" s="1511"/>
      <c r="R386" s="1010"/>
    </row>
    <row r="387" spans="2:18" s="1332" customFormat="1" ht="30" customHeight="1" x14ac:dyDescent="0.2">
      <c r="B387" s="1504"/>
      <c r="C387" s="1013"/>
      <c r="D387" s="1289"/>
      <c r="E387" s="1289"/>
      <c r="F387" s="1289"/>
      <c r="G387" s="1289"/>
      <c r="H387" s="1289"/>
      <c r="I387" s="1289"/>
      <c r="J387" s="1013"/>
      <c r="K387" s="1015"/>
      <c r="L387" s="1015"/>
      <c r="M387" s="1333"/>
      <c r="N387" s="1265"/>
      <c r="O387" s="1265"/>
      <c r="P387" s="1333"/>
      <c r="Q387" s="1505"/>
      <c r="R387" s="1010"/>
    </row>
    <row r="388" spans="2:18" s="1332" customFormat="1" x14ac:dyDescent="0.2">
      <c r="B388" s="1506"/>
      <c r="C388" s="1012"/>
      <c r="D388" s="1829" t="s">
        <v>28332</v>
      </c>
      <c r="E388" s="1829"/>
      <c r="F388" s="1006"/>
      <c r="G388" s="1008"/>
      <c r="H388" s="1023"/>
      <c r="I388" s="1023"/>
      <c r="J388" s="1012"/>
      <c r="K388" s="1005">
        <f>M375</f>
        <v>5.89</v>
      </c>
      <c r="L388" s="1007" t="s">
        <v>28273</v>
      </c>
      <c r="M388" s="1300"/>
      <c r="N388" s="1021"/>
      <c r="O388" s="1021"/>
      <c r="P388" s="1274"/>
      <c r="Q388" s="1507"/>
      <c r="R388" s="1010"/>
    </row>
    <row r="389" spans="2:18" s="1332" customFormat="1" ht="30" customHeight="1" x14ac:dyDescent="0.2">
      <c r="B389" s="1506"/>
      <c r="C389" s="1012"/>
      <c r="D389" s="1006"/>
      <c r="E389" s="1006"/>
      <c r="F389" s="1006"/>
      <c r="G389" s="1008"/>
      <c r="H389" s="1023"/>
      <c r="I389" s="1023"/>
      <c r="J389" s="1012"/>
      <c r="K389" s="1005"/>
      <c r="L389" s="1005"/>
      <c r="M389" s="1300"/>
      <c r="N389" s="1021"/>
      <c r="O389" s="1021"/>
      <c r="P389" s="1274"/>
      <c r="Q389" s="1507"/>
      <c r="R389" s="1010"/>
    </row>
    <row r="390" spans="2:18" s="1247" customFormat="1" ht="30" customHeight="1" x14ac:dyDescent="0.2">
      <c r="B390" s="1538"/>
      <c r="C390" s="1828" t="s">
        <v>28285</v>
      </c>
      <c r="D390" s="1828"/>
      <c r="E390" s="1828"/>
      <c r="F390" s="1828"/>
      <c r="G390" s="1828"/>
      <c r="H390" s="1828"/>
      <c r="I390" s="1828" t="s">
        <v>8058</v>
      </c>
      <c r="J390" s="1828"/>
      <c r="K390" s="1365"/>
      <c r="L390" s="1364"/>
      <c r="M390" s="1366"/>
      <c r="N390" s="1827"/>
      <c r="O390" s="1827"/>
      <c r="P390" s="1366"/>
      <c r="Q390" s="1539"/>
      <c r="R390" s="1251"/>
    </row>
    <row r="391" spans="2:18" s="1332" customFormat="1" ht="30" customHeight="1" x14ac:dyDescent="0.2">
      <c r="B391" s="1549" t="s">
        <v>23678</v>
      </c>
      <c r="C391" s="1336" t="s">
        <v>28329</v>
      </c>
      <c r="D391" s="1833" t="s">
        <v>23679</v>
      </c>
      <c r="E391" s="1833"/>
      <c r="F391" s="1833"/>
      <c r="G391" s="1833"/>
      <c r="H391" s="1833"/>
      <c r="I391" s="1833"/>
      <c r="J391" s="1336" t="s">
        <v>149</v>
      </c>
      <c r="K391" s="1337">
        <f>I416</f>
        <v>148.35</v>
      </c>
      <c r="L391" s="1339"/>
      <c r="M391" s="1339"/>
      <c r="N391" s="1810"/>
      <c r="O391" s="1810"/>
      <c r="P391" s="1339"/>
      <c r="Q391" s="1511"/>
      <c r="R391" s="1010"/>
    </row>
    <row r="392" spans="2:18" s="1332" customFormat="1" x14ac:dyDescent="0.2">
      <c r="B392" s="1540"/>
      <c r="C392" s="1280"/>
      <c r="D392" s="1287"/>
      <c r="E392" s="1287"/>
      <c r="F392" s="1287"/>
      <c r="G392" s="1287"/>
      <c r="H392" s="1287"/>
      <c r="I392" s="1349"/>
      <c r="J392" s="1280"/>
      <c r="K392" s="1281"/>
      <c r="L392" s="1344"/>
      <c r="M392" s="1344"/>
      <c r="N392" s="1281"/>
      <c r="O392" s="1281"/>
      <c r="P392" s="1344"/>
      <c r="Q392" s="1531"/>
      <c r="R392" s="1010"/>
    </row>
    <row r="393" spans="2:18" s="1332" customFormat="1" x14ac:dyDescent="0.2">
      <c r="B393" s="1532"/>
      <c r="C393" s="213"/>
      <c r="D393" s="880"/>
      <c r="E393" s="880"/>
      <c r="F393" s="880"/>
      <c r="G393" s="883"/>
      <c r="H393" s="880"/>
      <c r="I393" s="880"/>
      <c r="J393" s="815"/>
      <c r="K393" s="1005"/>
      <c r="L393" s="1380"/>
      <c r="M393" s="1089"/>
      <c r="N393" s="1011"/>
      <c r="O393" s="1011"/>
      <c r="P393" s="1300"/>
      <c r="Q393" s="1518"/>
      <c r="R393" s="1010"/>
    </row>
    <row r="394" spans="2:18" s="1332" customFormat="1" x14ac:dyDescent="0.2">
      <c r="B394" s="1532"/>
      <c r="C394" s="1314"/>
      <c r="D394" s="880"/>
      <c r="E394" s="1118" t="s">
        <v>29097</v>
      </c>
      <c r="F394" s="880"/>
      <c r="G394" s="1118" t="s">
        <v>28274</v>
      </c>
      <c r="H394" s="880"/>
      <c r="I394" s="1005" t="s">
        <v>28322</v>
      </c>
      <c r="J394" s="815"/>
      <c r="K394" s="1362"/>
      <c r="L394" s="1381"/>
      <c r="M394" s="1382"/>
      <c r="N394" s="1383"/>
      <c r="O394" s="1383"/>
      <c r="P394" s="1382"/>
      <c r="Q394" s="1518"/>
      <c r="R394" s="1010"/>
    </row>
    <row r="395" spans="2:18" s="1332" customFormat="1" x14ac:dyDescent="0.2">
      <c r="B395" s="1532"/>
      <c r="C395" s="1314"/>
      <c r="D395" s="880"/>
      <c r="E395" s="1299"/>
      <c r="F395" s="1299"/>
      <c r="G395" s="1299"/>
      <c r="H395" s="1299"/>
      <c r="I395" s="1273"/>
      <c r="J395" s="1384"/>
      <c r="K395" s="1385"/>
      <c r="L395" s="1386"/>
      <c r="M395" s="1382"/>
      <c r="N395" s="1383"/>
      <c r="O395" s="1383"/>
      <c r="P395" s="1382"/>
      <c r="Q395" s="1518"/>
      <c r="R395" s="1010"/>
    </row>
    <row r="396" spans="2:18" s="1332" customFormat="1" x14ac:dyDescent="0.2">
      <c r="B396" s="1532"/>
      <c r="C396" s="1314"/>
      <c r="D396" s="880"/>
      <c r="E396" s="1299"/>
      <c r="F396" s="1299"/>
      <c r="G396" s="1299"/>
      <c r="H396" s="1299"/>
      <c r="I396" s="1273"/>
      <c r="J396" s="1384"/>
      <c r="K396" s="1385"/>
      <c r="L396" s="1386"/>
      <c r="M396" s="1382"/>
      <c r="N396" s="1383"/>
      <c r="O396" s="1383"/>
      <c r="P396" s="1382"/>
      <c r="Q396" s="1518"/>
      <c r="R396" s="1010"/>
    </row>
    <row r="397" spans="2:18" s="1332" customFormat="1" x14ac:dyDescent="0.2">
      <c r="B397" s="1532"/>
      <c r="C397" s="1314"/>
      <c r="D397" s="880" t="s">
        <v>29098</v>
      </c>
      <c r="E397" s="1299">
        <v>3.8</v>
      </c>
      <c r="F397" s="1299" t="s">
        <v>28268</v>
      </c>
      <c r="G397" s="1299">
        <v>3.05</v>
      </c>
      <c r="H397" s="1299" t="s">
        <v>28268</v>
      </c>
      <c r="I397" s="1273">
        <f>E397*G397</f>
        <v>11.59</v>
      </c>
      <c r="J397" s="1282" t="s">
        <v>28267</v>
      </c>
      <c r="K397" s="1385"/>
      <c r="L397" s="1386"/>
      <c r="M397" s="1382"/>
      <c r="N397" s="1383"/>
      <c r="O397" s="1383"/>
      <c r="P397" s="1382"/>
      <c r="Q397" s="1518"/>
      <c r="R397" s="1010"/>
    </row>
    <row r="398" spans="2:18" s="1332" customFormat="1" x14ac:dyDescent="0.2">
      <c r="B398" s="1532"/>
      <c r="C398" s="1314"/>
      <c r="D398" s="880"/>
      <c r="E398" s="1299">
        <v>1.1000000000000001</v>
      </c>
      <c r="F398" s="1299" t="s">
        <v>28268</v>
      </c>
      <c r="G398" s="1299">
        <v>3.05</v>
      </c>
      <c r="H398" s="1299" t="s">
        <v>28268</v>
      </c>
      <c r="I398" s="1273">
        <f t="shared" ref="I398:I400" si="15">E398*G398</f>
        <v>3.36</v>
      </c>
      <c r="J398" s="1282" t="s">
        <v>28267</v>
      </c>
      <c r="K398" s="1385"/>
      <c r="L398" s="1386"/>
      <c r="M398" s="1382"/>
      <c r="N398" s="1383"/>
      <c r="O398" s="1383"/>
      <c r="P398" s="1382"/>
      <c r="Q398" s="1518"/>
      <c r="R398" s="1010"/>
    </row>
    <row r="399" spans="2:18" s="1332" customFormat="1" x14ac:dyDescent="0.2">
      <c r="B399" s="1532"/>
      <c r="C399" s="1314"/>
      <c r="D399" s="880"/>
      <c r="E399" s="1299">
        <v>3.2</v>
      </c>
      <c r="F399" s="1299" t="s">
        <v>28268</v>
      </c>
      <c r="G399" s="1299">
        <v>3.05</v>
      </c>
      <c r="H399" s="1299" t="s">
        <v>28268</v>
      </c>
      <c r="I399" s="1273">
        <f t="shared" si="15"/>
        <v>9.76</v>
      </c>
      <c r="J399" s="1282" t="s">
        <v>28267</v>
      </c>
      <c r="K399" s="1385"/>
      <c r="L399" s="1386"/>
      <c r="M399" s="1382"/>
      <c r="N399" s="1383"/>
      <c r="O399" s="1383"/>
      <c r="P399" s="1382"/>
      <c r="Q399" s="1518"/>
      <c r="R399" s="1010"/>
    </row>
    <row r="400" spans="2:18" s="1332" customFormat="1" x14ac:dyDescent="0.2">
      <c r="B400" s="1532"/>
      <c r="C400" s="1314"/>
      <c r="D400" s="880"/>
      <c r="E400" s="1299">
        <v>2</v>
      </c>
      <c r="F400" s="1299" t="s">
        <v>28268</v>
      </c>
      <c r="G400" s="1299">
        <v>3.05</v>
      </c>
      <c r="H400" s="1299" t="s">
        <v>28268</v>
      </c>
      <c r="I400" s="1273">
        <f t="shared" si="15"/>
        <v>6.1</v>
      </c>
      <c r="J400" s="1282" t="s">
        <v>28267</v>
      </c>
      <c r="K400" s="1385"/>
      <c r="L400" s="1386"/>
      <c r="M400" s="1382"/>
      <c r="N400" s="1383"/>
      <c r="O400" s="1383"/>
      <c r="P400" s="1382"/>
      <c r="Q400" s="1518"/>
      <c r="R400" s="1010"/>
    </row>
    <row r="401" spans="2:18" s="1332" customFormat="1" x14ac:dyDescent="0.2">
      <c r="B401" s="1532"/>
      <c r="C401" s="1314"/>
      <c r="D401" s="880"/>
      <c r="E401" s="1299"/>
      <c r="F401" s="1299"/>
      <c r="G401" s="1299"/>
      <c r="H401" s="1299"/>
      <c r="I401" s="1273"/>
      <c r="J401" s="1282"/>
      <c r="K401" s="1385"/>
      <c r="L401" s="1386"/>
      <c r="M401" s="1382"/>
      <c r="N401" s="1383"/>
      <c r="O401" s="1383"/>
      <c r="P401" s="1382"/>
      <c r="Q401" s="1518"/>
      <c r="R401" s="1010"/>
    </row>
    <row r="402" spans="2:18" s="1332" customFormat="1" x14ac:dyDescent="0.2">
      <c r="B402" s="1532"/>
      <c r="C402" s="1314"/>
      <c r="D402" s="880"/>
      <c r="E402" s="1299"/>
      <c r="F402" s="1299"/>
      <c r="G402" s="1299"/>
      <c r="H402" s="1299"/>
      <c r="I402" s="1273"/>
      <c r="J402" s="1282"/>
      <c r="K402" s="1385"/>
      <c r="L402" s="1386"/>
      <c r="M402" s="1382"/>
      <c r="N402" s="1383"/>
      <c r="O402" s="1383"/>
      <c r="P402" s="1382"/>
      <c r="Q402" s="1518"/>
      <c r="R402" s="1010"/>
    </row>
    <row r="403" spans="2:18" s="1332" customFormat="1" x14ac:dyDescent="0.2">
      <c r="B403" s="1532"/>
      <c r="C403" s="1314"/>
      <c r="D403" s="880" t="s">
        <v>29094</v>
      </c>
      <c r="E403" s="1299">
        <v>8.6999999999999993</v>
      </c>
      <c r="F403" s="1299" t="s">
        <v>28268</v>
      </c>
      <c r="G403" s="1299">
        <v>3.05</v>
      </c>
      <c r="H403" s="1299" t="s">
        <v>28268</v>
      </c>
      <c r="I403" s="1273">
        <f t="shared" ref="I403:I408" si="16">E403*G403</f>
        <v>26.54</v>
      </c>
      <c r="J403" s="1282" t="s">
        <v>28267</v>
      </c>
      <c r="K403" s="1385"/>
      <c r="L403" s="1386"/>
      <c r="M403" s="1382"/>
      <c r="N403" s="1383"/>
      <c r="O403" s="1383"/>
      <c r="P403" s="1382"/>
      <c r="Q403" s="1518"/>
      <c r="R403" s="1010"/>
    </row>
    <row r="404" spans="2:18" s="1332" customFormat="1" x14ac:dyDescent="0.2">
      <c r="B404" s="1532"/>
      <c r="C404" s="1314"/>
      <c r="D404" s="880"/>
      <c r="E404" s="1299"/>
      <c r="F404" s="1299"/>
      <c r="G404" s="1299"/>
      <c r="H404" s="1299"/>
      <c r="I404" s="1273"/>
      <c r="J404" s="1282"/>
      <c r="K404" s="1385"/>
      <c r="L404" s="1386"/>
      <c r="M404" s="1382"/>
      <c r="N404" s="1383"/>
      <c r="O404" s="1383"/>
      <c r="P404" s="1382"/>
      <c r="Q404" s="1518"/>
      <c r="R404" s="1010"/>
    </row>
    <row r="405" spans="2:18" s="1332" customFormat="1" ht="30" x14ac:dyDescent="0.2">
      <c r="B405" s="1532"/>
      <c r="C405" s="1314"/>
      <c r="D405" s="880" t="s">
        <v>29095</v>
      </c>
      <c r="E405" s="1299">
        <v>3.55</v>
      </c>
      <c r="F405" s="1299" t="s">
        <v>28268</v>
      </c>
      <c r="G405" s="1299">
        <v>4</v>
      </c>
      <c r="H405" s="1299" t="s">
        <v>28268</v>
      </c>
      <c r="I405" s="1273">
        <f t="shared" si="16"/>
        <v>14.2</v>
      </c>
      <c r="J405" s="1282" t="s">
        <v>28267</v>
      </c>
      <c r="K405" s="1385"/>
      <c r="L405" s="1386"/>
      <c r="M405" s="1382"/>
      <c r="N405" s="1383"/>
      <c r="O405" s="1383"/>
      <c r="P405" s="1382"/>
      <c r="Q405" s="1518"/>
      <c r="R405" s="1010"/>
    </row>
    <row r="406" spans="2:18" s="1332" customFormat="1" x14ac:dyDescent="0.2">
      <c r="B406" s="1532"/>
      <c r="C406" s="1314"/>
      <c r="D406" s="880"/>
      <c r="E406" s="1299">
        <v>0.9</v>
      </c>
      <c r="F406" s="1299" t="s">
        <v>28268</v>
      </c>
      <c r="G406" s="1299">
        <v>4</v>
      </c>
      <c r="H406" s="1299" t="s">
        <v>28268</v>
      </c>
      <c r="I406" s="1273">
        <f t="shared" si="16"/>
        <v>3.6</v>
      </c>
      <c r="J406" s="1282" t="s">
        <v>28267</v>
      </c>
      <c r="K406" s="1385"/>
      <c r="L406" s="1386"/>
      <c r="M406" s="1382"/>
      <c r="N406" s="1383"/>
      <c r="O406" s="1383"/>
      <c r="P406" s="1382"/>
      <c r="Q406" s="1518"/>
      <c r="R406" s="1010"/>
    </row>
    <row r="407" spans="2:18" s="1332" customFormat="1" x14ac:dyDescent="0.2">
      <c r="B407" s="1532"/>
      <c r="C407" s="1314"/>
      <c r="D407" s="880"/>
      <c r="E407" s="1299">
        <v>1.95</v>
      </c>
      <c r="F407" s="1299" t="s">
        <v>28268</v>
      </c>
      <c r="G407" s="1299">
        <v>4</v>
      </c>
      <c r="H407" s="1299" t="s">
        <v>28268</v>
      </c>
      <c r="I407" s="1273">
        <f t="shared" si="16"/>
        <v>7.8</v>
      </c>
      <c r="J407" s="1282" t="s">
        <v>28267</v>
      </c>
      <c r="K407" s="1385"/>
      <c r="L407" s="1386"/>
      <c r="M407" s="1382"/>
      <c r="N407" s="1383"/>
      <c r="O407" s="1383"/>
      <c r="P407" s="1382"/>
      <c r="Q407" s="1518"/>
      <c r="R407" s="1010"/>
    </row>
    <row r="408" spans="2:18" s="1332" customFormat="1" x14ac:dyDescent="0.2">
      <c r="B408" s="1532"/>
      <c r="C408" s="1314"/>
      <c r="D408" s="880"/>
      <c r="E408" s="1299">
        <v>5.6</v>
      </c>
      <c r="F408" s="1299" t="s">
        <v>28268</v>
      </c>
      <c r="G408" s="1299">
        <v>4</v>
      </c>
      <c r="H408" s="1299" t="s">
        <v>28268</v>
      </c>
      <c r="I408" s="1273">
        <f t="shared" si="16"/>
        <v>22.4</v>
      </c>
      <c r="J408" s="1282" t="s">
        <v>28267</v>
      </c>
      <c r="K408" s="1385"/>
      <c r="L408" s="1386"/>
      <c r="M408" s="1382"/>
      <c r="N408" s="1383"/>
      <c r="O408" s="1383"/>
      <c r="P408" s="1382"/>
      <c r="Q408" s="1518"/>
      <c r="R408" s="1010"/>
    </row>
    <row r="409" spans="2:18" s="1332" customFormat="1" x14ac:dyDescent="0.2">
      <c r="B409" s="1532"/>
      <c r="C409" s="1314"/>
      <c r="D409" s="880"/>
      <c r="E409" s="1299"/>
      <c r="F409" s="1299"/>
      <c r="G409" s="1299"/>
      <c r="H409" s="1299"/>
      <c r="I409" s="1273"/>
      <c r="J409" s="1282"/>
      <c r="K409" s="1385"/>
      <c r="L409" s="1386"/>
      <c r="M409" s="1382"/>
      <c r="N409" s="1383"/>
      <c r="O409" s="1383"/>
      <c r="P409" s="1382"/>
      <c r="Q409" s="1518"/>
      <c r="R409" s="1010"/>
    </row>
    <row r="410" spans="2:18" s="1332" customFormat="1" x14ac:dyDescent="0.2">
      <c r="B410" s="1532"/>
      <c r="C410" s="1314"/>
      <c r="D410" s="880"/>
      <c r="E410" s="1299"/>
      <c r="F410" s="1299"/>
      <c r="G410" s="1299"/>
      <c r="H410" s="1299"/>
      <c r="I410" s="1273"/>
      <c r="J410" s="1282"/>
      <c r="K410" s="1385"/>
      <c r="L410" s="1386"/>
      <c r="M410" s="1382"/>
      <c r="N410" s="1383"/>
      <c r="O410" s="1383"/>
      <c r="P410" s="1382"/>
      <c r="Q410" s="1518"/>
      <c r="R410" s="1010"/>
    </row>
    <row r="411" spans="2:18" s="1332" customFormat="1" x14ac:dyDescent="0.2">
      <c r="B411" s="1532"/>
      <c r="C411" s="1314"/>
      <c r="D411" s="880" t="s">
        <v>29096</v>
      </c>
      <c r="E411" s="1299">
        <v>2.2000000000000002</v>
      </c>
      <c r="F411" s="1299" t="s">
        <v>28268</v>
      </c>
      <c r="G411" s="1299">
        <v>5</v>
      </c>
      <c r="H411" s="1299" t="s">
        <v>28268</v>
      </c>
      <c r="I411" s="1273">
        <f t="shared" ref="I411:I414" si="17">E411*G411</f>
        <v>11</v>
      </c>
      <c r="J411" s="1282" t="s">
        <v>28267</v>
      </c>
      <c r="K411" s="1385"/>
      <c r="L411" s="1386"/>
      <c r="M411" s="1382"/>
      <c r="N411" s="1383"/>
      <c r="O411" s="1383"/>
      <c r="P411" s="1382"/>
      <c r="Q411" s="1518"/>
      <c r="R411" s="1010"/>
    </row>
    <row r="412" spans="2:18" s="1332" customFormat="1" x14ac:dyDescent="0.2">
      <c r="B412" s="1532"/>
      <c r="C412" s="1314"/>
      <c r="D412" s="880"/>
      <c r="E412" s="1299">
        <v>2.1</v>
      </c>
      <c r="F412" s="1299" t="s">
        <v>28268</v>
      </c>
      <c r="G412" s="1299">
        <v>5</v>
      </c>
      <c r="H412" s="1299" t="s">
        <v>28268</v>
      </c>
      <c r="I412" s="1273">
        <f t="shared" si="17"/>
        <v>10.5</v>
      </c>
      <c r="J412" s="1282" t="s">
        <v>28267</v>
      </c>
      <c r="K412" s="1385"/>
      <c r="L412" s="1386"/>
      <c r="M412" s="1382"/>
      <c r="N412" s="1383"/>
      <c r="O412" s="1383"/>
      <c r="P412" s="1382"/>
      <c r="Q412" s="1518"/>
      <c r="R412" s="1010"/>
    </row>
    <row r="413" spans="2:18" s="1332" customFormat="1" x14ac:dyDescent="0.2">
      <c r="B413" s="1532"/>
      <c r="C413" s="1314"/>
      <c r="D413" s="880"/>
      <c r="E413" s="1299">
        <v>2.2000000000000002</v>
      </c>
      <c r="F413" s="1299" t="s">
        <v>28268</v>
      </c>
      <c r="G413" s="1299">
        <v>5</v>
      </c>
      <c r="H413" s="1299" t="s">
        <v>28268</v>
      </c>
      <c r="I413" s="1273">
        <f t="shared" si="17"/>
        <v>11</v>
      </c>
      <c r="J413" s="1282" t="s">
        <v>28267</v>
      </c>
      <c r="K413" s="1385"/>
      <c r="L413" s="1386"/>
      <c r="M413" s="1382"/>
      <c r="N413" s="1383"/>
      <c r="O413" s="1383"/>
      <c r="P413" s="1382"/>
      <c r="Q413" s="1518"/>
      <c r="R413" s="1010"/>
    </row>
    <row r="414" spans="2:18" s="1332" customFormat="1" x14ac:dyDescent="0.2">
      <c r="B414" s="1532"/>
      <c r="C414" s="1314"/>
      <c r="D414" s="880"/>
      <c r="E414" s="1299">
        <v>2.1</v>
      </c>
      <c r="F414" s="1299" t="s">
        <v>28268</v>
      </c>
      <c r="G414" s="1299">
        <v>5</v>
      </c>
      <c r="H414" s="1299" t="s">
        <v>28268</v>
      </c>
      <c r="I414" s="1273">
        <f t="shared" si="17"/>
        <v>10.5</v>
      </c>
      <c r="J414" s="1282" t="s">
        <v>28267</v>
      </c>
      <c r="K414" s="1385"/>
      <c r="L414" s="1386"/>
      <c r="M414" s="1382"/>
      <c r="N414" s="1383"/>
      <c r="O414" s="1383"/>
      <c r="P414" s="1382"/>
      <c r="Q414" s="1518"/>
      <c r="R414" s="1010"/>
    </row>
    <row r="415" spans="2:18" s="1332" customFormat="1" x14ac:dyDescent="0.2">
      <c r="B415" s="1532"/>
      <c r="C415" s="1314"/>
      <c r="D415" s="880"/>
      <c r="E415" s="1299"/>
      <c r="F415" s="1299"/>
      <c r="G415" s="1299"/>
      <c r="H415" s="1299"/>
      <c r="I415" s="1273"/>
      <c r="J415" s="1282"/>
      <c r="K415" s="1385"/>
      <c r="L415" s="1386"/>
      <c r="M415" s="1382"/>
      <c r="N415" s="1383"/>
      <c r="O415" s="1383"/>
      <c r="P415" s="1382"/>
      <c r="Q415" s="1518"/>
      <c r="R415" s="1010"/>
    </row>
    <row r="416" spans="2:18" s="1332" customFormat="1" x14ac:dyDescent="0.2">
      <c r="B416" s="1532"/>
      <c r="C416" s="1314"/>
      <c r="D416" s="880"/>
      <c r="E416" s="1299"/>
      <c r="F416" s="1299"/>
      <c r="G416" s="1299"/>
      <c r="H416" s="1299"/>
      <c r="I416" s="1273">
        <f>SUM(I397:I414)</f>
        <v>148.35</v>
      </c>
      <c r="J416" s="1282" t="s">
        <v>28267</v>
      </c>
      <c r="K416" s="1385"/>
      <c r="L416" s="1386"/>
      <c r="M416" s="1382"/>
      <c r="N416" s="1383"/>
      <c r="O416" s="1383"/>
      <c r="P416" s="1382"/>
      <c r="Q416" s="1518"/>
      <c r="R416" s="1010"/>
    </row>
    <row r="417" spans="2:18" s="1332" customFormat="1" x14ac:dyDescent="0.2">
      <c r="B417" s="1532"/>
      <c r="C417" s="1314"/>
      <c r="D417" s="880"/>
      <c r="E417" s="1299"/>
      <c r="F417" s="1299"/>
      <c r="G417" s="1299"/>
      <c r="H417" s="1299"/>
      <c r="I417" s="1273"/>
      <c r="J417" s="1282"/>
      <c r="K417" s="1385"/>
      <c r="L417" s="1386"/>
      <c r="M417" s="1382"/>
      <c r="N417" s="1383"/>
      <c r="O417" s="1383"/>
      <c r="P417" s="1382"/>
      <c r="Q417" s="1518"/>
      <c r="R417" s="1010"/>
    </row>
    <row r="418" spans="2:18" s="1332" customFormat="1" ht="30" customHeight="1" x14ac:dyDescent="0.2">
      <c r="B418" s="1549" t="s">
        <v>23626</v>
      </c>
      <c r="C418" s="1389" t="s">
        <v>28329</v>
      </c>
      <c r="D418" s="1833" t="s">
        <v>23627</v>
      </c>
      <c r="E418" s="1833"/>
      <c r="F418" s="1833"/>
      <c r="G418" s="1833"/>
      <c r="H418" s="1833"/>
      <c r="I418" s="1833"/>
      <c r="J418" s="1336" t="s">
        <v>149</v>
      </c>
      <c r="K418" s="1337">
        <f>L443</f>
        <v>5.93</v>
      </c>
      <c r="L418" s="1339"/>
      <c r="M418" s="1339"/>
      <c r="N418" s="1810"/>
      <c r="O418" s="1810"/>
      <c r="P418" s="1339"/>
      <c r="Q418" s="1511"/>
      <c r="R418" s="1010"/>
    </row>
    <row r="419" spans="2:18" s="1332" customFormat="1" x14ac:dyDescent="0.2">
      <c r="B419" s="1540"/>
      <c r="C419" s="1280"/>
      <c r="D419" s="1287"/>
      <c r="E419" s="1287"/>
      <c r="F419" s="1287"/>
      <c r="G419" s="1287"/>
      <c r="H419" s="1287"/>
      <c r="I419" s="1349"/>
      <c r="J419" s="1280"/>
      <c r="K419" s="1281"/>
      <c r="L419" s="1344"/>
      <c r="M419" s="1344"/>
      <c r="N419" s="1281"/>
      <c r="O419" s="1281"/>
      <c r="P419" s="1344"/>
      <c r="Q419" s="1531"/>
      <c r="R419" s="1010"/>
    </row>
    <row r="420" spans="2:18" s="1332" customFormat="1" x14ac:dyDescent="0.2">
      <c r="B420" s="1547"/>
      <c r="C420" s="1012"/>
      <c r="D420" s="880"/>
      <c r="E420" s="880"/>
      <c r="F420" s="880"/>
      <c r="G420" s="883"/>
      <c r="H420" s="880"/>
      <c r="I420" s="880"/>
      <c r="J420" s="815"/>
      <c r="K420" s="1005"/>
      <c r="L420" s="1089"/>
      <c r="M420" s="1089"/>
      <c r="N420" s="1011"/>
      <c r="O420" s="1011"/>
      <c r="P420" s="1300"/>
      <c r="Q420" s="1518"/>
      <c r="R420" s="1010"/>
    </row>
    <row r="421" spans="2:18" s="1332" customFormat="1" x14ac:dyDescent="0.2">
      <c r="B421" s="1547"/>
      <c r="C421" s="1012"/>
      <c r="D421" s="880"/>
      <c r="E421" s="1118" t="s">
        <v>29097</v>
      </c>
      <c r="F421" s="1118"/>
      <c r="G421" s="1118" t="s">
        <v>28271</v>
      </c>
      <c r="H421" s="1118"/>
      <c r="I421" s="612"/>
      <c r="J421" s="1314"/>
      <c r="K421" s="1362"/>
      <c r="L421" s="1005" t="s">
        <v>28322</v>
      </c>
      <c r="M421" s="1089"/>
      <c r="N421" s="1011"/>
      <c r="O421" s="1011"/>
      <c r="P421" s="1300"/>
      <c r="Q421" s="1518"/>
      <c r="R421" s="1010"/>
    </row>
    <row r="422" spans="2:18" s="1332" customFormat="1" x14ac:dyDescent="0.2">
      <c r="B422" s="1547"/>
      <c r="C422" s="1012"/>
      <c r="D422" s="880"/>
      <c r="E422" s="1299"/>
      <c r="F422" s="1299"/>
      <c r="G422" s="1299"/>
      <c r="H422" s="1299"/>
      <c r="J422" s="1314"/>
      <c r="K422" s="1385"/>
      <c r="L422" s="1273"/>
      <c r="M422" s="1273"/>
      <c r="N422" s="1011"/>
      <c r="O422" s="1011"/>
      <c r="P422" s="1300"/>
      <c r="Q422" s="1518"/>
      <c r="R422" s="1010"/>
    </row>
    <row r="423" spans="2:18" s="1332" customFormat="1" x14ac:dyDescent="0.2">
      <c r="B423" s="1547"/>
      <c r="C423" s="1012"/>
      <c r="D423" s="880"/>
      <c r="E423" s="1299"/>
      <c r="F423" s="1299"/>
      <c r="G423" s="1299"/>
      <c r="H423" s="1299"/>
      <c r="J423" s="1314"/>
      <c r="K423" s="1385"/>
      <c r="L423" s="1273"/>
      <c r="M423" s="1273"/>
      <c r="N423" s="1011"/>
      <c r="O423" s="1011"/>
      <c r="P423" s="1300"/>
      <c r="Q423" s="1518"/>
      <c r="R423" s="1010"/>
    </row>
    <row r="424" spans="2:18" s="1332" customFormat="1" x14ac:dyDescent="0.2">
      <c r="B424" s="1547"/>
      <c r="C424" s="1012"/>
      <c r="D424" s="880" t="s">
        <v>29098</v>
      </c>
      <c r="E424" s="1299">
        <v>3.8</v>
      </c>
      <c r="F424" s="1299" t="s">
        <v>28268</v>
      </c>
      <c r="G424" s="1299">
        <v>0.15</v>
      </c>
      <c r="H424" s="1299" t="s">
        <v>28268</v>
      </c>
      <c r="I424" s="1299">
        <v>0.1</v>
      </c>
      <c r="J424" s="1299" t="s">
        <v>28268</v>
      </c>
      <c r="K424" s="1385"/>
      <c r="L424" s="1273">
        <f>E424*G424</f>
        <v>0.56999999999999995</v>
      </c>
      <c r="M424" s="1273" t="s">
        <v>28267</v>
      </c>
      <c r="N424" s="1011"/>
      <c r="O424" s="1011"/>
      <c r="P424" s="1300"/>
      <c r="Q424" s="1518"/>
      <c r="R424" s="1010"/>
    </row>
    <row r="425" spans="2:18" s="1332" customFormat="1" x14ac:dyDescent="0.2">
      <c r="B425" s="1547"/>
      <c r="C425" s="1012"/>
      <c r="D425" s="880"/>
      <c r="E425" s="1299">
        <v>1.1000000000000001</v>
      </c>
      <c r="F425" s="1299" t="s">
        <v>28268</v>
      </c>
      <c r="G425" s="1299">
        <v>0.15</v>
      </c>
      <c r="H425" s="1299" t="s">
        <v>28268</v>
      </c>
      <c r="I425" s="1299">
        <v>0.1</v>
      </c>
      <c r="J425" s="1299" t="s">
        <v>28268</v>
      </c>
      <c r="K425" s="1385"/>
      <c r="L425" s="1273">
        <f>E425*G425</f>
        <v>0.17</v>
      </c>
      <c r="M425" s="1273" t="s">
        <v>28267</v>
      </c>
      <c r="N425" s="1011"/>
      <c r="O425" s="1011"/>
      <c r="P425" s="1300"/>
      <c r="Q425" s="1518"/>
      <c r="R425" s="1010"/>
    </row>
    <row r="426" spans="2:18" s="1332" customFormat="1" x14ac:dyDescent="0.2">
      <c r="B426" s="1547"/>
      <c r="C426" s="1012"/>
      <c r="D426" s="880"/>
      <c r="E426" s="1299">
        <v>3.2</v>
      </c>
      <c r="F426" s="1299" t="s">
        <v>28268</v>
      </c>
      <c r="G426" s="1299">
        <v>0.15</v>
      </c>
      <c r="H426" s="1299" t="s">
        <v>28268</v>
      </c>
      <c r="I426" s="1299">
        <v>0.1</v>
      </c>
      <c r="J426" s="1299" t="s">
        <v>28268</v>
      </c>
      <c r="K426" s="1385"/>
      <c r="L426" s="1273">
        <f>E426*G426</f>
        <v>0.48</v>
      </c>
      <c r="M426" s="1273" t="s">
        <v>28267</v>
      </c>
      <c r="N426" s="1011"/>
      <c r="O426" s="1011"/>
      <c r="P426" s="1300"/>
      <c r="Q426" s="1518"/>
      <c r="R426" s="1010"/>
    </row>
    <row r="427" spans="2:18" s="1332" customFormat="1" x14ac:dyDescent="0.2">
      <c r="B427" s="1547"/>
      <c r="C427" s="1012"/>
      <c r="D427" s="880"/>
      <c r="E427" s="1299">
        <v>2</v>
      </c>
      <c r="F427" s="1299" t="s">
        <v>28268</v>
      </c>
      <c r="G427" s="1299">
        <v>0.15</v>
      </c>
      <c r="H427" s="1299" t="s">
        <v>28268</v>
      </c>
      <c r="I427" s="1299">
        <v>0.1</v>
      </c>
      <c r="J427" s="1299" t="s">
        <v>28268</v>
      </c>
      <c r="K427" s="1385"/>
      <c r="L427" s="1273">
        <f>E427*G427</f>
        <v>0.3</v>
      </c>
      <c r="M427" s="1273" t="s">
        <v>28267</v>
      </c>
      <c r="N427" s="1011"/>
      <c r="O427" s="1011"/>
      <c r="P427" s="1300"/>
      <c r="Q427" s="1518"/>
      <c r="R427" s="1010"/>
    </row>
    <row r="428" spans="2:18" s="1332" customFormat="1" x14ac:dyDescent="0.2">
      <c r="B428" s="1547"/>
      <c r="C428" s="1012"/>
      <c r="D428" s="880"/>
      <c r="E428" s="1299"/>
      <c r="F428" s="1299"/>
      <c r="G428" s="1299"/>
      <c r="H428" s="1299"/>
      <c r="I428" s="1299"/>
      <c r="J428" s="1299"/>
      <c r="K428" s="1385"/>
      <c r="L428" s="1273"/>
      <c r="M428" s="1273"/>
      <c r="N428" s="1011"/>
      <c r="O428" s="1011"/>
      <c r="P428" s="1300"/>
      <c r="Q428" s="1518"/>
      <c r="R428" s="1010"/>
    </row>
    <row r="429" spans="2:18" s="1332" customFormat="1" x14ac:dyDescent="0.2">
      <c r="B429" s="1547"/>
      <c r="C429" s="1012"/>
      <c r="D429" s="880"/>
      <c r="E429" s="1299"/>
      <c r="F429" s="1299"/>
      <c r="G429" s="1299"/>
      <c r="H429" s="1299"/>
      <c r="I429" s="1299"/>
      <c r="J429" s="1299"/>
      <c r="K429" s="1385"/>
      <c r="L429" s="1273"/>
      <c r="M429" s="1273"/>
      <c r="N429" s="1011"/>
      <c r="O429" s="1011"/>
      <c r="P429" s="1300"/>
      <c r="Q429" s="1518"/>
      <c r="R429" s="1010"/>
    </row>
    <row r="430" spans="2:18" s="1332" customFormat="1" x14ac:dyDescent="0.2">
      <c r="B430" s="1547"/>
      <c r="C430" s="1012"/>
      <c r="D430" s="880" t="s">
        <v>29094</v>
      </c>
      <c r="E430" s="1299">
        <v>8.6999999999999993</v>
      </c>
      <c r="F430" s="1299" t="s">
        <v>28268</v>
      </c>
      <c r="G430" s="1299">
        <v>0.15</v>
      </c>
      <c r="H430" s="1299" t="s">
        <v>28268</v>
      </c>
      <c r="I430" s="1299">
        <v>0.1</v>
      </c>
      <c r="J430" s="1299" t="s">
        <v>28268</v>
      </c>
      <c r="K430" s="1385"/>
      <c r="L430" s="1273">
        <f>E430*G430</f>
        <v>1.31</v>
      </c>
      <c r="M430" s="1273" t="s">
        <v>28267</v>
      </c>
      <c r="N430" s="1011"/>
      <c r="O430" s="1011"/>
      <c r="P430" s="1300"/>
      <c r="Q430" s="1518"/>
      <c r="R430" s="1010"/>
    </row>
    <row r="431" spans="2:18" s="1332" customFormat="1" x14ac:dyDescent="0.2">
      <c r="B431" s="1547"/>
      <c r="C431" s="1012"/>
      <c r="D431" s="880"/>
      <c r="E431" s="1299"/>
      <c r="F431" s="1299"/>
      <c r="G431" s="1299"/>
      <c r="H431" s="1299"/>
      <c r="I431" s="1299"/>
      <c r="J431" s="1299"/>
      <c r="K431" s="1385"/>
      <c r="L431" s="1273"/>
      <c r="M431" s="1273"/>
      <c r="N431" s="1011"/>
      <c r="O431" s="1011"/>
      <c r="P431" s="1300"/>
      <c r="Q431" s="1518"/>
      <c r="R431" s="1010"/>
    </row>
    <row r="432" spans="2:18" s="1332" customFormat="1" ht="30" x14ac:dyDescent="0.2">
      <c r="B432" s="1547"/>
      <c r="C432" s="1012"/>
      <c r="D432" s="880" t="s">
        <v>29095</v>
      </c>
      <c r="E432" s="1387">
        <v>3.55</v>
      </c>
      <c r="F432" s="1299" t="s">
        <v>28268</v>
      </c>
      <c r="G432" s="1299">
        <v>0.15</v>
      </c>
      <c r="H432" s="1299" t="s">
        <v>28268</v>
      </c>
      <c r="I432" s="1299">
        <v>0.1</v>
      </c>
      <c r="J432" s="1299" t="s">
        <v>28268</v>
      </c>
      <c r="K432" s="1385"/>
      <c r="L432" s="1388">
        <f>E432*G432</f>
        <v>0.53</v>
      </c>
      <c r="M432" s="1388" t="s">
        <v>28267</v>
      </c>
      <c r="N432" s="1011"/>
      <c r="O432" s="1011"/>
      <c r="P432" s="1300"/>
      <c r="Q432" s="1518"/>
      <c r="R432" s="1010"/>
    </row>
    <row r="433" spans="2:18" s="1332" customFormat="1" x14ac:dyDescent="0.2">
      <c r="B433" s="1547"/>
      <c r="C433" s="1012"/>
      <c r="D433" s="880"/>
      <c r="E433" s="1299">
        <v>0.9</v>
      </c>
      <c r="F433" s="1299" t="s">
        <v>28268</v>
      </c>
      <c r="G433" s="1299">
        <v>0.15</v>
      </c>
      <c r="H433" s="1299" t="s">
        <v>28268</v>
      </c>
      <c r="I433" s="1299">
        <v>0.1</v>
      </c>
      <c r="J433" s="1299" t="s">
        <v>28268</v>
      </c>
      <c r="K433" s="1385"/>
      <c r="L433" s="1273">
        <f>E433*G433</f>
        <v>0.14000000000000001</v>
      </c>
      <c r="M433" s="1273" t="s">
        <v>28267</v>
      </c>
      <c r="N433" s="1011"/>
      <c r="O433" s="1011"/>
      <c r="P433" s="1300"/>
      <c r="Q433" s="1518"/>
      <c r="R433" s="1010"/>
    </row>
    <row r="434" spans="2:18" s="1332" customFormat="1" x14ac:dyDescent="0.2">
      <c r="B434" s="1547"/>
      <c r="C434" s="1012"/>
      <c r="D434" s="880"/>
      <c r="E434" s="1299">
        <v>1.95</v>
      </c>
      <c r="F434" s="1299" t="s">
        <v>28268</v>
      </c>
      <c r="G434" s="1299">
        <v>0.15</v>
      </c>
      <c r="H434" s="1299" t="s">
        <v>28268</v>
      </c>
      <c r="I434" s="1299">
        <v>0.1</v>
      </c>
      <c r="J434" s="1299" t="s">
        <v>28268</v>
      </c>
      <c r="K434" s="1385"/>
      <c r="L434" s="1273">
        <f>E434*G434</f>
        <v>0.28999999999999998</v>
      </c>
      <c r="M434" s="1273" t="s">
        <v>28267</v>
      </c>
      <c r="N434" s="1011"/>
      <c r="O434" s="1011"/>
      <c r="P434" s="1300"/>
      <c r="Q434" s="1518"/>
      <c r="R434" s="1010"/>
    </row>
    <row r="435" spans="2:18" s="1332" customFormat="1" x14ac:dyDescent="0.2">
      <c r="B435" s="1547"/>
      <c r="C435" s="1012"/>
      <c r="D435" s="880"/>
      <c r="E435" s="1299">
        <v>5.6</v>
      </c>
      <c r="F435" s="1299" t="s">
        <v>28268</v>
      </c>
      <c r="G435" s="1299">
        <v>0.15</v>
      </c>
      <c r="H435" s="1299" t="s">
        <v>28268</v>
      </c>
      <c r="I435" s="1299">
        <v>0.1</v>
      </c>
      <c r="J435" s="1299" t="s">
        <v>28268</v>
      </c>
      <c r="K435" s="1385"/>
      <c r="L435" s="1273">
        <f>E435*G435</f>
        <v>0.84</v>
      </c>
      <c r="M435" s="1273" t="s">
        <v>28267</v>
      </c>
      <c r="N435" s="1011"/>
      <c r="O435" s="1011"/>
      <c r="P435" s="1300"/>
      <c r="Q435" s="1518"/>
      <c r="R435" s="1010"/>
    </row>
    <row r="436" spans="2:18" s="1332" customFormat="1" x14ac:dyDescent="0.2">
      <c r="B436" s="1547"/>
      <c r="C436" s="1012"/>
      <c r="D436" s="880"/>
      <c r="E436" s="1299"/>
      <c r="F436" s="1299"/>
      <c r="G436" s="1299"/>
      <c r="H436" s="1299"/>
      <c r="I436" s="1299"/>
      <c r="J436" s="1299"/>
      <c r="K436" s="1385"/>
      <c r="L436" s="1273"/>
      <c r="M436" s="1273"/>
      <c r="N436" s="1011"/>
      <c r="O436" s="1011"/>
      <c r="P436" s="1300"/>
      <c r="Q436" s="1518"/>
      <c r="R436" s="1010"/>
    </row>
    <row r="437" spans="2:18" s="1332" customFormat="1" x14ac:dyDescent="0.2">
      <c r="B437" s="1547"/>
      <c r="C437" s="1012"/>
      <c r="D437" s="880"/>
      <c r="E437" s="1299"/>
      <c r="F437" s="1299"/>
      <c r="G437" s="1299"/>
      <c r="H437" s="1299"/>
      <c r="I437" s="1299"/>
      <c r="J437" s="1299"/>
      <c r="K437" s="1385"/>
      <c r="L437" s="1273"/>
      <c r="M437" s="1273"/>
      <c r="N437" s="1011"/>
      <c r="O437" s="1011"/>
      <c r="P437" s="1300"/>
      <c r="Q437" s="1518"/>
      <c r="R437" s="1010"/>
    </row>
    <row r="438" spans="2:18" s="1332" customFormat="1" x14ac:dyDescent="0.2">
      <c r="B438" s="1547"/>
      <c r="C438" s="1012"/>
      <c r="D438" s="880" t="s">
        <v>29096</v>
      </c>
      <c r="E438" s="1299">
        <v>2.2000000000000002</v>
      </c>
      <c r="F438" s="1299" t="s">
        <v>28268</v>
      </c>
      <c r="G438" s="1299">
        <v>0.15</v>
      </c>
      <c r="H438" s="1299" t="s">
        <v>28268</v>
      </c>
      <c r="I438" s="1299">
        <v>0.1</v>
      </c>
      <c r="J438" s="1299" t="s">
        <v>28268</v>
      </c>
      <c r="K438" s="1385"/>
      <c r="L438" s="1273">
        <f>E438*G438</f>
        <v>0.33</v>
      </c>
      <c r="M438" s="1273" t="s">
        <v>28267</v>
      </c>
      <c r="N438" s="1021"/>
      <c r="O438" s="1011"/>
      <c r="P438" s="1300"/>
      <c r="Q438" s="1518"/>
      <c r="R438" s="1010"/>
    </row>
    <row r="439" spans="2:18" s="1332" customFormat="1" x14ac:dyDescent="0.2">
      <c r="B439" s="1547"/>
      <c r="C439" s="1012"/>
      <c r="D439" s="880"/>
      <c r="E439" s="1299">
        <v>2.1</v>
      </c>
      <c r="F439" s="1299" t="s">
        <v>28268</v>
      </c>
      <c r="G439" s="1299">
        <v>0.15</v>
      </c>
      <c r="H439" s="1299" t="s">
        <v>28268</v>
      </c>
      <c r="I439" s="1299">
        <v>0.1</v>
      </c>
      <c r="J439" s="1299" t="s">
        <v>28268</v>
      </c>
      <c r="K439" s="1385"/>
      <c r="L439" s="1273">
        <f>E439*G439</f>
        <v>0.32</v>
      </c>
      <c r="M439" s="1273" t="s">
        <v>28267</v>
      </c>
      <c r="N439" s="1021"/>
      <c r="O439" s="1011"/>
      <c r="P439" s="1300"/>
      <c r="Q439" s="1518"/>
      <c r="R439" s="1010"/>
    </row>
    <row r="440" spans="2:18" s="1332" customFormat="1" x14ac:dyDescent="0.2">
      <c r="B440" s="1547"/>
      <c r="C440" s="1012"/>
      <c r="D440" s="880"/>
      <c r="E440" s="1299">
        <v>2.2000000000000002</v>
      </c>
      <c r="F440" s="1299" t="s">
        <v>28268</v>
      </c>
      <c r="G440" s="1299">
        <v>0.15</v>
      </c>
      <c r="H440" s="1299" t="s">
        <v>28268</v>
      </c>
      <c r="I440" s="1299">
        <v>0.1</v>
      </c>
      <c r="J440" s="1299" t="s">
        <v>28268</v>
      </c>
      <c r="K440" s="1385"/>
      <c r="L440" s="1273">
        <f>E440*G440</f>
        <v>0.33</v>
      </c>
      <c r="M440" s="1273" t="s">
        <v>28267</v>
      </c>
      <c r="N440" s="1021"/>
      <c r="O440" s="1011"/>
      <c r="P440" s="1300"/>
      <c r="Q440" s="1518"/>
      <c r="R440" s="1010"/>
    </row>
    <row r="441" spans="2:18" s="1332" customFormat="1" x14ac:dyDescent="0.2">
      <c r="B441" s="1547"/>
      <c r="C441" s="1012"/>
      <c r="D441" s="880"/>
      <c r="E441" s="1299">
        <v>2.1</v>
      </c>
      <c r="F441" s="1299" t="s">
        <v>28268</v>
      </c>
      <c r="G441" s="1299">
        <v>0.15</v>
      </c>
      <c r="H441" s="1299" t="s">
        <v>28268</v>
      </c>
      <c r="I441" s="1299">
        <v>0.1</v>
      </c>
      <c r="J441" s="1299" t="s">
        <v>28268</v>
      </c>
      <c r="K441" s="1385"/>
      <c r="L441" s="1273">
        <f>E441*G441</f>
        <v>0.32</v>
      </c>
      <c r="M441" s="1273" t="s">
        <v>28267</v>
      </c>
      <c r="N441" s="1021"/>
      <c r="O441" s="1011"/>
      <c r="P441" s="1300"/>
      <c r="Q441" s="1518"/>
      <c r="R441" s="1010"/>
    </row>
    <row r="442" spans="2:18" s="1332" customFormat="1" x14ac:dyDescent="0.2">
      <c r="B442" s="1547"/>
      <c r="C442" s="1012"/>
      <c r="D442" s="880"/>
      <c r="E442" s="1299"/>
      <c r="F442" s="1299"/>
      <c r="G442" s="1299"/>
      <c r="H442" s="1299"/>
      <c r="J442" s="1314"/>
      <c r="K442" s="1385"/>
      <c r="L442" s="1273"/>
      <c r="M442" s="1273"/>
      <c r="N442" s="1021"/>
      <c r="O442" s="1011"/>
      <c r="P442" s="1300"/>
      <c r="Q442" s="1518"/>
      <c r="R442" s="1010"/>
    </row>
    <row r="443" spans="2:18" s="1332" customFormat="1" x14ac:dyDescent="0.2">
      <c r="B443" s="1547"/>
      <c r="C443" s="1012"/>
      <c r="D443" s="880"/>
      <c r="E443" s="1299"/>
      <c r="F443" s="1299"/>
      <c r="G443" s="1299"/>
      <c r="H443" s="1299"/>
      <c r="J443" s="1314"/>
      <c r="K443" s="1385"/>
      <c r="L443" s="1273">
        <f>SUM(L424:L441)</f>
        <v>5.93</v>
      </c>
      <c r="M443" s="1273" t="s">
        <v>28267</v>
      </c>
      <c r="N443" s="1021"/>
      <c r="O443" s="1011"/>
      <c r="P443" s="1300"/>
      <c r="Q443" s="1518"/>
      <c r="R443" s="1010"/>
    </row>
    <row r="444" spans="2:18" s="1332" customFormat="1" x14ac:dyDescent="0.2">
      <c r="B444" s="1547"/>
      <c r="C444" s="1012"/>
      <c r="D444" s="880"/>
      <c r="E444" s="1299"/>
      <c r="F444" s="1299"/>
      <c r="G444" s="1299"/>
      <c r="H444" s="1299"/>
      <c r="I444" s="1273"/>
      <c r="J444" s="1384"/>
      <c r="K444" s="1005"/>
      <c r="L444" s="1089"/>
      <c r="M444" s="1089"/>
      <c r="N444" s="1021"/>
      <c r="O444" s="1011"/>
      <c r="P444" s="1300"/>
      <c r="Q444" s="1518"/>
      <c r="R444" s="1010"/>
    </row>
    <row r="445" spans="2:18" s="1332" customFormat="1" ht="24" customHeight="1" x14ac:dyDescent="0.2">
      <c r="B445" s="1547"/>
      <c r="C445" s="1012"/>
      <c r="D445" s="880"/>
      <c r="E445" s="880"/>
      <c r="F445" s="880"/>
      <c r="G445" s="883"/>
      <c r="H445" s="880"/>
      <c r="I445" s="880"/>
      <c r="J445" s="815"/>
      <c r="K445" s="1005"/>
      <c r="L445" s="1089"/>
      <c r="M445" s="1089"/>
      <c r="N445" s="1021"/>
      <c r="O445" s="1011"/>
      <c r="P445" s="1300"/>
      <c r="Q445" s="1518"/>
      <c r="R445" s="1010"/>
    </row>
    <row r="446" spans="2:18" s="1332" customFormat="1" ht="30" customHeight="1" x14ac:dyDescent="0.2">
      <c r="B446" s="1510" t="s">
        <v>53</v>
      </c>
      <c r="C446" s="1336" t="s">
        <v>26</v>
      </c>
      <c r="D446" s="1831" t="str">
        <f>VLOOKUP(B446,desonerado_186!A:F,2,1)</f>
        <v>Vergas, contravergas e pilaretes de concreto armado</v>
      </c>
      <c r="E446" s="1831"/>
      <c r="F446" s="1831"/>
      <c r="G446" s="1831"/>
      <c r="H446" s="1831"/>
      <c r="I446" s="1831"/>
      <c r="J446" s="1336" t="str">
        <f>VLOOKUP(B446,desonerado_186!A:F,3,1)</f>
        <v>M3</v>
      </c>
      <c r="K446" s="1337">
        <f>P452</f>
        <v>0.14000000000000001</v>
      </c>
      <c r="L446" s="1339"/>
      <c r="M446" s="1339"/>
      <c r="N446" s="1810"/>
      <c r="O446" s="1810"/>
      <c r="P446" s="1339"/>
      <c r="Q446" s="1511"/>
      <c r="R446" s="1010"/>
    </row>
    <row r="447" spans="2:18" s="1332" customFormat="1" x14ac:dyDescent="0.2">
      <c r="B447" s="1533"/>
      <c r="C447" s="813"/>
      <c r="D447" s="880" t="s">
        <v>29020</v>
      </c>
      <c r="E447" s="1299">
        <v>1.95</v>
      </c>
      <c r="F447" s="1299"/>
      <c r="G447" s="1299">
        <v>0</v>
      </c>
      <c r="H447" s="1299"/>
      <c r="I447" s="1299">
        <v>0</v>
      </c>
      <c r="J447" s="1390"/>
      <c r="K447" s="1302">
        <v>0.15</v>
      </c>
      <c r="L447" s="1391">
        <v>0.1</v>
      </c>
      <c r="M447" s="1089"/>
      <c r="N447" s="1302">
        <f>E447+G447+I447</f>
        <v>1.95</v>
      </c>
      <c r="O447" s="1360" t="s">
        <v>28268</v>
      </c>
      <c r="P447" s="814">
        <f>(E447+G447+I447)*K447*L447</f>
        <v>2.9250000000000002E-2</v>
      </c>
      <c r="Q447" s="1550" t="s">
        <v>28273</v>
      </c>
      <c r="R447" s="1010"/>
    </row>
    <row r="448" spans="2:18" s="1332" customFormat="1" x14ac:dyDescent="0.2">
      <c r="B448" s="1533" t="s">
        <v>29087</v>
      </c>
      <c r="C448" s="813"/>
      <c r="D448" s="880" t="s">
        <v>29021</v>
      </c>
      <c r="E448" s="1299">
        <v>1.25</v>
      </c>
      <c r="F448" s="1299"/>
      <c r="G448" s="1299">
        <v>0</v>
      </c>
      <c r="H448" s="1299"/>
      <c r="I448" s="1299">
        <v>0</v>
      </c>
      <c r="J448" s="1390"/>
      <c r="K448" s="1302">
        <v>0.15</v>
      </c>
      <c r="L448" s="1391">
        <v>0.1</v>
      </c>
      <c r="M448" s="1089"/>
      <c r="N448" s="1302">
        <f>E448+G448+I448</f>
        <v>1.25</v>
      </c>
      <c r="O448" s="1360" t="s">
        <v>28268</v>
      </c>
      <c r="P448" s="814">
        <f>(E448+G448+I448)*K448*L448</f>
        <v>1.8749999999999999E-2</v>
      </c>
      <c r="Q448" s="1550" t="s">
        <v>28273</v>
      </c>
      <c r="R448" s="1010"/>
    </row>
    <row r="449" spans="2:18" s="1332" customFormat="1" x14ac:dyDescent="0.2">
      <c r="B449" s="1533" t="s">
        <v>29088</v>
      </c>
      <c r="C449" s="813"/>
      <c r="D449" s="880" t="s">
        <v>29021</v>
      </c>
      <c r="E449" s="1299">
        <v>1.25</v>
      </c>
      <c r="F449" s="1299"/>
      <c r="G449" s="1299">
        <v>0</v>
      </c>
      <c r="H449" s="1299"/>
      <c r="I449" s="1299">
        <v>0</v>
      </c>
      <c r="J449" s="1390"/>
      <c r="K449" s="1302">
        <v>0.15</v>
      </c>
      <c r="L449" s="1391">
        <v>0.1</v>
      </c>
      <c r="M449" s="1089"/>
      <c r="N449" s="1302">
        <f>E449+G449+I449</f>
        <v>1.25</v>
      </c>
      <c r="O449" s="1360" t="s">
        <v>28268</v>
      </c>
      <c r="P449" s="814">
        <f>(E449+G449+I449)*K449*L449</f>
        <v>1.8749999999999999E-2</v>
      </c>
      <c r="Q449" s="1550" t="s">
        <v>28273</v>
      </c>
      <c r="R449" s="1010"/>
    </row>
    <row r="450" spans="2:18" s="1332" customFormat="1" x14ac:dyDescent="0.2">
      <c r="B450" s="1533"/>
      <c r="C450" s="813"/>
      <c r="D450" s="880" t="s">
        <v>29022</v>
      </c>
      <c r="E450" s="1299">
        <v>0.14000000000000001</v>
      </c>
      <c r="F450" s="1299"/>
      <c r="G450" s="1299">
        <v>0.14000000000000001</v>
      </c>
      <c r="H450" s="1299"/>
      <c r="I450" s="1299">
        <v>0</v>
      </c>
      <c r="J450" s="1390"/>
      <c r="K450" s="1302">
        <v>0.15</v>
      </c>
      <c r="L450" s="1391">
        <v>3.7</v>
      </c>
      <c r="M450" s="1089"/>
      <c r="N450" s="1302">
        <f>E450+G450+I450</f>
        <v>0.28000000000000003</v>
      </c>
      <c r="O450" s="1360" t="s">
        <v>28268</v>
      </c>
      <c r="P450" s="814">
        <f>E450*G450*L450</f>
        <v>7.2520000000000001E-2</v>
      </c>
      <c r="Q450" s="1550" t="s">
        <v>28273</v>
      </c>
      <c r="R450" s="1010"/>
    </row>
    <row r="451" spans="2:18" s="1332" customFormat="1" x14ac:dyDescent="0.2">
      <c r="B451" s="1533"/>
      <c r="C451" s="813"/>
      <c r="D451" s="1296"/>
      <c r="E451" s="1296"/>
      <c r="F451" s="1296"/>
      <c r="G451" s="1296"/>
      <c r="H451" s="1296"/>
      <c r="I451" s="1296"/>
      <c r="J451" s="1314"/>
      <c r="K451" s="612"/>
      <c r="L451" s="1315"/>
      <c r="M451" s="1315"/>
      <c r="N451" s="612"/>
      <c r="O451" s="612"/>
      <c r="P451" s="1315"/>
      <c r="Q451" s="1551"/>
      <c r="R451" s="1010"/>
    </row>
    <row r="452" spans="2:18" s="1332" customFormat="1" x14ac:dyDescent="0.2">
      <c r="B452" s="1552"/>
      <c r="C452" s="813"/>
      <c r="D452" s="880"/>
      <c r="E452" s="880"/>
      <c r="F452" s="880"/>
      <c r="G452" s="880"/>
      <c r="H452" s="880"/>
      <c r="I452" s="880"/>
      <c r="J452" s="813"/>
      <c r="K452" s="1362"/>
      <c r="L452" s="1393"/>
      <c r="M452" s="1089"/>
      <c r="N452" s="833">
        <f>SUM(N454:N462)</f>
        <v>13.8</v>
      </c>
      <c r="O452" s="1613" t="s">
        <v>28268</v>
      </c>
      <c r="P452" s="814">
        <f>SUM(P447:P450)</f>
        <v>0.13927</v>
      </c>
      <c r="Q452" s="1550" t="s">
        <v>28273</v>
      </c>
      <c r="R452" s="1010"/>
    </row>
    <row r="453" spans="2:18" s="1332" customFormat="1" x14ac:dyDescent="0.2">
      <c r="B453" s="1552"/>
      <c r="C453" s="1012"/>
      <c r="D453" s="880"/>
      <c r="E453" s="880"/>
      <c r="F453" s="880"/>
      <c r="G453" s="880"/>
      <c r="H453" s="880"/>
      <c r="I453" s="880"/>
      <c r="J453" s="813"/>
      <c r="K453" s="833"/>
      <c r="L453" s="814"/>
      <c r="M453" s="814"/>
      <c r="N453" s="1830"/>
      <c r="O453" s="1830"/>
      <c r="P453" s="814"/>
      <c r="Q453" s="1553"/>
      <c r="R453" s="1010"/>
    </row>
    <row r="454" spans="2:18" s="1332" customFormat="1" ht="30" customHeight="1" x14ac:dyDescent="0.2">
      <c r="B454" s="1552"/>
      <c r="C454" s="813"/>
      <c r="D454" s="880"/>
      <c r="E454" s="880"/>
      <c r="F454" s="880"/>
      <c r="G454" s="880"/>
      <c r="H454" s="880"/>
      <c r="I454" s="880"/>
      <c r="J454" s="813"/>
      <c r="K454" s="1362"/>
      <c r="L454" s="1393"/>
      <c r="M454" s="1089"/>
      <c r="N454" s="1005"/>
      <c r="O454" s="833"/>
      <c r="P454" s="1394"/>
      <c r="Q454" s="1507"/>
      <c r="R454" s="1010"/>
    </row>
    <row r="455" spans="2:18" s="1332" customFormat="1" ht="30" customHeight="1" x14ac:dyDescent="0.2">
      <c r="B455" s="1549" t="s">
        <v>15632</v>
      </c>
      <c r="C455" s="1389" t="s">
        <v>28329</v>
      </c>
      <c r="D455" s="1831" t="s">
        <v>15633</v>
      </c>
      <c r="E455" s="1831"/>
      <c r="F455" s="1831"/>
      <c r="G455" s="1831"/>
      <c r="H455" s="1831"/>
      <c r="I455" s="1831"/>
      <c r="J455" s="1336" t="s">
        <v>205</v>
      </c>
      <c r="K455" s="1337">
        <f>SUM(N457:N461)</f>
        <v>13.8</v>
      </c>
      <c r="L455" s="1339"/>
      <c r="M455" s="1339"/>
      <c r="N455" s="1810"/>
      <c r="O455" s="1810"/>
      <c r="P455" s="1339"/>
      <c r="Q455" s="1511"/>
      <c r="R455" s="1010"/>
    </row>
    <row r="456" spans="2:18" s="1332" customFormat="1" x14ac:dyDescent="0.2">
      <c r="B456" s="1554"/>
      <c r="C456" s="1314"/>
      <c r="D456" s="1296"/>
      <c r="E456" s="1296"/>
      <c r="F456" s="1296"/>
      <c r="G456" s="1296"/>
      <c r="H456" s="1296"/>
      <c r="I456" s="1296"/>
      <c r="J456" s="1314"/>
      <c r="K456" s="612"/>
      <c r="L456" s="1315"/>
      <c r="M456" s="1315"/>
      <c r="N456" s="612"/>
      <c r="O456" s="612"/>
      <c r="P456" s="1315"/>
      <c r="Q456" s="1551"/>
      <c r="R456" s="1010"/>
    </row>
    <row r="457" spans="2:18" s="1332" customFormat="1" x14ac:dyDescent="0.2">
      <c r="B457" s="1533"/>
      <c r="C457" s="813"/>
      <c r="D457" s="880" t="s">
        <v>29014</v>
      </c>
      <c r="E457" s="1299">
        <v>0.6</v>
      </c>
      <c r="F457" s="1273"/>
      <c r="G457" s="1299">
        <v>0.6</v>
      </c>
      <c r="H457" s="1273"/>
      <c r="I457" s="1299">
        <v>0.6</v>
      </c>
      <c r="J457" s="1390"/>
      <c r="K457" s="1302">
        <v>0.15</v>
      </c>
      <c r="L457" s="1391">
        <v>0.1</v>
      </c>
      <c r="M457" s="1089"/>
      <c r="N457" s="1302">
        <f>E457+G457+I457</f>
        <v>1.8</v>
      </c>
      <c r="O457" s="1360" t="s">
        <v>28268</v>
      </c>
      <c r="P457" s="814">
        <f>(E457+G457+I457)*K457*L457</f>
        <v>2.7E-2</v>
      </c>
      <c r="Q457" s="1550" t="s">
        <v>28273</v>
      </c>
      <c r="R457" s="1010"/>
    </row>
    <row r="458" spans="2:18" s="1332" customFormat="1" x14ac:dyDescent="0.2">
      <c r="B458" s="1533"/>
      <c r="C458" s="813"/>
      <c r="D458" s="880" t="s">
        <v>29014</v>
      </c>
      <c r="E458" s="1299">
        <v>0.6</v>
      </c>
      <c r="F458" s="1273"/>
      <c r="G458" s="1299">
        <v>0.6</v>
      </c>
      <c r="H458" s="1273"/>
      <c r="I458" s="1299">
        <v>0.6</v>
      </c>
      <c r="J458" s="1390"/>
      <c r="K458" s="1302">
        <v>0.15</v>
      </c>
      <c r="L458" s="1391">
        <v>0.1</v>
      </c>
      <c r="M458" s="1089"/>
      <c r="N458" s="1302">
        <f>E458+G458+I458</f>
        <v>1.8</v>
      </c>
      <c r="O458" s="1360" t="s">
        <v>28268</v>
      </c>
      <c r="P458" s="814">
        <f>(E458+G458+I458)*K458*L458</f>
        <v>2.7E-2</v>
      </c>
      <c r="Q458" s="1550" t="s">
        <v>28273</v>
      </c>
      <c r="R458" s="1010"/>
    </row>
    <row r="459" spans="2:18" s="1332" customFormat="1" x14ac:dyDescent="0.2">
      <c r="B459" s="1533" t="s">
        <v>29086</v>
      </c>
      <c r="C459" s="813"/>
      <c r="D459" s="880" t="s">
        <v>29017</v>
      </c>
      <c r="E459" s="1299">
        <v>1.2</v>
      </c>
      <c r="F459" s="1299"/>
      <c r="G459" s="1299">
        <v>1.2</v>
      </c>
      <c r="H459" s="1299"/>
      <c r="I459" s="1299">
        <v>0.6</v>
      </c>
      <c r="J459" s="1390"/>
      <c r="K459" s="1302">
        <v>0.15</v>
      </c>
      <c r="L459" s="1391">
        <v>0.1</v>
      </c>
      <c r="M459" s="1089"/>
      <c r="N459" s="1302">
        <f>E459+G459+I459</f>
        <v>3</v>
      </c>
      <c r="O459" s="1360" t="s">
        <v>28268</v>
      </c>
      <c r="P459" s="814">
        <f>(E459+G459+I459)*K459*L459</f>
        <v>4.4999999999999998E-2</v>
      </c>
      <c r="Q459" s="1550" t="s">
        <v>28273</v>
      </c>
      <c r="R459" s="1010"/>
    </row>
    <row r="460" spans="2:18" s="1332" customFormat="1" x14ac:dyDescent="0.2">
      <c r="B460" s="1533"/>
      <c r="C460" s="813"/>
      <c r="D460" s="880" t="s">
        <v>29018</v>
      </c>
      <c r="E460" s="1299">
        <v>1.5</v>
      </c>
      <c r="F460" s="1299"/>
      <c r="G460" s="1299">
        <v>1.5</v>
      </c>
      <c r="H460" s="1299"/>
      <c r="I460" s="1299">
        <v>0.6</v>
      </c>
      <c r="J460" s="1390"/>
      <c r="K460" s="1302">
        <v>0.15</v>
      </c>
      <c r="L460" s="1391">
        <v>0.1</v>
      </c>
      <c r="M460" s="1089"/>
      <c r="N460" s="1302">
        <f>E460+G460+I460</f>
        <v>3.6</v>
      </c>
      <c r="O460" s="1360" t="s">
        <v>28268</v>
      </c>
      <c r="P460" s="814">
        <f>(E460+G460+I460)*K460*L460</f>
        <v>5.3999999999999999E-2</v>
      </c>
      <c r="Q460" s="1550" t="s">
        <v>28273</v>
      </c>
      <c r="R460" s="1010"/>
    </row>
    <row r="461" spans="2:18" s="1332" customFormat="1" x14ac:dyDescent="0.2">
      <c r="B461" s="1533"/>
      <c r="C461" s="813"/>
      <c r="D461" s="880" t="s">
        <v>29019</v>
      </c>
      <c r="E461" s="1299">
        <v>1.5</v>
      </c>
      <c r="F461" s="1299"/>
      <c r="G461" s="1299">
        <v>1.5</v>
      </c>
      <c r="H461" s="1299"/>
      <c r="I461" s="1299">
        <v>0.6</v>
      </c>
      <c r="J461" s="1390"/>
      <c r="K461" s="1302">
        <v>0.15</v>
      </c>
      <c r="L461" s="1391">
        <v>0.1</v>
      </c>
      <c r="M461" s="1089"/>
      <c r="N461" s="1302">
        <f>E461+G461+I461</f>
        <v>3.6</v>
      </c>
      <c r="O461" s="1360" t="s">
        <v>28268</v>
      </c>
      <c r="P461" s="814">
        <f>(E461+G461+I461)*K461*L461</f>
        <v>5.3999999999999999E-2</v>
      </c>
      <c r="Q461" s="1550" t="s">
        <v>28273</v>
      </c>
      <c r="R461" s="1010"/>
    </row>
    <row r="462" spans="2:18" s="1332" customFormat="1" x14ac:dyDescent="0.2">
      <c r="B462" s="1533"/>
      <c r="C462" s="813"/>
      <c r="D462" s="880"/>
      <c r="E462" s="1299"/>
      <c r="F462" s="1299"/>
      <c r="G462" s="1299"/>
      <c r="H462" s="1299"/>
      <c r="I462" s="1299"/>
      <c r="J462" s="1390"/>
      <c r="K462" s="1302"/>
      <c r="L462" s="1391"/>
      <c r="M462" s="1089"/>
      <c r="N462" s="1302"/>
      <c r="O462" s="1362"/>
      <c r="P462" s="814"/>
      <c r="Q462" s="1550"/>
      <c r="R462" s="1010"/>
    </row>
    <row r="463" spans="2:18" s="1332" customFormat="1" ht="30" customHeight="1" x14ac:dyDescent="0.2">
      <c r="B463" s="1549" t="s">
        <v>15638</v>
      </c>
      <c r="C463" s="1389" t="s">
        <v>28329</v>
      </c>
      <c r="D463" s="1831" t="s">
        <v>15639</v>
      </c>
      <c r="E463" s="1831"/>
      <c r="F463" s="1831"/>
      <c r="G463" s="1831"/>
      <c r="H463" s="1831"/>
      <c r="I463" s="1831"/>
      <c r="J463" s="1336" t="s">
        <v>205</v>
      </c>
      <c r="K463" s="1337">
        <f>N471</f>
        <v>4.4000000000000004</v>
      </c>
      <c r="L463" s="1339"/>
      <c r="M463" s="1339"/>
      <c r="N463" s="1832"/>
      <c r="O463" s="1832"/>
      <c r="P463" s="1339"/>
      <c r="Q463" s="1511"/>
      <c r="R463" s="1010"/>
    </row>
    <row r="464" spans="2:18" s="1332" customFormat="1" x14ac:dyDescent="0.2">
      <c r="B464" s="1555"/>
      <c r="C464" s="1113"/>
      <c r="D464" s="1395"/>
      <c r="E464" s="1395"/>
      <c r="F464" s="1395"/>
      <c r="G464" s="1395"/>
      <c r="H464" s="1395"/>
      <c r="I464" s="1395"/>
      <c r="J464" s="1113"/>
      <c r="K464" s="1021"/>
      <c r="L464" s="1274"/>
      <c r="M464" s="1274"/>
      <c r="N464" s="1396"/>
      <c r="O464" s="1396"/>
      <c r="P464" s="1274"/>
      <c r="Q464" s="1507"/>
      <c r="R464" s="1010"/>
    </row>
    <row r="465" spans="2:18" s="1332" customFormat="1" ht="30" x14ac:dyDescent="0.2">
      <c r="B465" s="1547"/>
      <c r="C465" s="1012"/>
      <c r="D465" s="880" t="s">
        <v>29023</v>
      </c>
      <c r="E465" s="880" t="s">
        <v>28362</v>
      </c>
      <c r="F465" s="880"/>
      <c r="G465" s="880" t="s">
        <v>28275</v>
      </c>
      <c r="H465" s="880"/>
      <c r="I465" s="880" t="s">
        <v>28275</v>
      </c>
      <c r="J465" s="813"/>
      <c r="K465" s="833" t="s">
        <v>28271</v>
      </c>
      <c r="L465" s="814" t="s">
        <v>28274</v>
      </c>
      <c r="M465" s="814"/>
      <c r="N465" s="1830" t="s">
        <v>28275</v>
      </c>
      <c r="O465" s="1830"/>
      <c r="P465" s="814" t="s">
        <v>28281</v>
      </c>
      <c r="Q465" s="1553"/>
      <c r="R465" s="1010"/>
    </row>
    <row r="466" spans="2:18" s="1332" customFormat="1" ht="30" x14ac:dyDescent="0.2">
      <c r="B466" s="1547"/>
      <c r="C466" s="966"/>
      <c r="D466" s="880"/>
      <c r="E466" s="880" t="s">
        <v>29015</v>
      </c>
      <c r="F466" s="880"/>
      <c r="G466" s="880" t="s">
        <v>29084</v>
      </c>
      <c r="H466" s="880"/>
      <c r="I466" s="880" t="s">
        <v>28593</v>
      </c>
      <c r="J466" s="813"/>
      <c r="K466" s="833"/>
      <c r="L466" s="814"/>
      <c r="M466" s="814"/>
      <c r="N466" s="833"/>
      <c r="O466" s="1362"/>
      <c r="P466" s="814"/>
      <c r="Q466" s="1553"/>
      <c r="R466" s="1010"/>
    </row>
    <row r="467" spans="2:18" s="1332" customFormat="1" x14ac:dyDescent="0.2">
      <c r="B467" s="1533"/>
      <c r="C467" s="813"/>
      <c r="D467" s="880" t="s">
        <v>28658</v>
      </c>
      <c r="E467" s="1299">
        <v>2</v>
      </c>
      <c r="F467" s="1299"/>
      <c r="G467" s="1299">
        <v>0</v>
      </c>
      <c r="H467" s="1299"/>
      <c r="I467" s="1299">
        <v>0.6</v>
      </c>
      <c r="J467" s="1397"/>
      <c r="K467" s="1302">
        <v>0.15</v>
      </c>
      <c r="L467" s="1391">
        <v>0.1</v>
      </c>
      <c r="M467" s="814"/>
      <c r="N467" s="1302">
        <v>0</v>
      </c>
      <c r="O467" s="1360" t="s">
        <v>28268</v>
      </c>
      <c r="P467" s="814">
        <v>0</v>
      </c>
      <c r="Q467" s="1553" t="s">
        <v>28273</v>
      </c>
      <c r="R467" s="1010"/>
    </row>
    <row r="468" spans="2:18" s="1332" customFormat="1" x14ac:dyDescent="0.2">
      <c r="B468" s="1533" t="s">
        <v>29085</v>
      </c>
      <c r="C468" s="813"/>
      <c r="D468" s="880" t="s">
        <v>28741</v>
      </c>
      <c r="E468" s="1299">
        <v>0.9</v>
      </c>
      <c r="F468" s="1273"/>
      <c r="G468" s="1299">
        <v>0</v>
      </c>
      <c r="H468" s="1273"/>
      <c r="I468" s="1299">
        <v>0.6</v>
      </c>
      <c r="J468" s="1390"/>
      <c r="K468" s="1302">
        <v>0.15</v>
      </c>
      <c r="L468" s="1391">
        <v>0.1</v>
      </c>
      <c r="M468" s="1089"/>
      <c r="N468" s="1302">
        <f t="shared" ref="N468:N470" si="18">E468+G468+I468</f>
        <v>1.5</v>
      </c>
      <c r="O468" s="1360" t="s">
        <v>28268</v>
      </c>
      <c r="P468" s="814">
        <f>(E468+G468+I468)*K468*L468</f>
        <v>2.2499999999999999E-2</v>
      </c>
      <c r="Q468" s="1550" t="s">
        <v>28273</v>
      </c>
      <c r="R468" s="1010"/>
    </row>
    <row r="469" spans="2:18" s="1332" customFormat="1" x14ac:dyDescent="0.2">
      <c r="B469" s="1533"/>
      <c r="C469" s="813"/>
      <c r="D469" s="880" t="s">
        <v>28741</v>
      </c>
      <c r="E469" s="1299">
        <v>0.9</v>
      </c>
      <c r="F469" s="1273"/>
      <c r="G469" s="1299">
        <v>0</v>
      </c>
      <c r="H469" s="1273"/>
      <c r="I469" s="1299">
        <v>0.6</v>
      </c>
      <c r="J469" s="1390"/>
      <c r="K469" s="1302">
        <v>0.15</v>
      </c>
      <c r="L469" s="1391">
        <v>0.1</v>
      </c>
      <c r="M469" s="1089"/>
      <c r="N469" s="1302">
        <f t="shared" si="18"/>
        <v>1.5</v>
      </c>
      <c r="O469" s="1360" t="s">
        <v>28268</v>
      </c>
      <c r="P469" s="814">
        <f>(E469+G469+I469)*K469*L469</f>
        <v>2.2499999999999999E-2</v>
      </c>
      <c r="Q469" s="1550" t="s">
        <v>28273</v>
      </c>
      <c r="R469" s="1010"/>
    </row>
    <row r="470" spans="2:18" s="1332" customFormat="1" x14ac:dyDescent="0.2">
      <c r="B470" s="1533"/>
      <c r="C470" s="813"/>
      <c r="D470" s="880" t="s">
        <v>29016</v>
      </c>
      <c r="E470" s="1299">
        <v>0.8</v>
      </c>
      <c r="F470" s="1299"/>
      <c r="G470" s="1299">
        <v>0</v>
      </c>
      <c r="H470" s="1273"/>
      <c r="I470" s="1299">
        <v>0.6</v>
      </c>
      <c r="J470" s="1390"/>
      <c r="K470" s="1302">
        <v>0.15</v>
      </c>
      <c r="L470" s="1391">
        <v>0.1</v>
      </c>
      <c r="M470" s="1089"/>
      <c r="N470" s="1302">
        <f t="shared" si="18"/>
        <v>1.4</v>
      </c>
      <c r="O470" s="1360" t="s">
        <v>28268</v>
      </c>
      <c r="P470" s="814">
        <f>(E470+G470+I470)*K470*L470</f>
        <v>2.1000000000000001E-2</v>
      </c>
      <c r="Q470" s="1550" t="s">
        <v>28273</v>
      </c>
      <c r="R470" s="1010"/>
    </row>
    <row r="471" spans="2:18" s="1332" customFormat="1" x14ac:dyDescent="0.2">
      <c r="B471" s="1533"/>
      <c r="C471" s="1012"/>
      <c r="D471" s="880"/>
      <c r="E471" s="880"/>
      <c r="F471" s="880"/>
      <c r="G471" s="880"/>
      <c r="H471" s="880"/>
      <c r="I471" s="880"/>
      <c r="J471" s="1012"/>
      <c r="K471" s="1005"/>
      <c r="L471" s="1089"/>
      <c r="M471" s="1089"/>
      <c r="N471" s="1302">
        <f>SUM(N467:N470)</f>
        <v>4.4000000000000004</v>
      </c>
      <c r="O471" s="1360" t="s">
        <v>28268</v>
      </c>
      <c r="P471" s="1089"/>
      <c r="Q471" s="1556"/>
      <c r="R471" s="1010"/>
    </row>
    <row r="472" spans="2:18" s="1332" customFormat="1" ht="30" customHeight="1" x14ac:dyDescent="0.2">
      <c r="B472" s="1533"/>
      <c r="C472" s="1012"/>
      <c r="D472" s="880"/>
      <c r="E472" s="880"/>
      <c r="F472" s="880"/>
      <c r="G472" s="880"/>
      <c r="H472" s="880"/>
      <c r="I472" s="880"/>
      <c r="J472" s="1012"/>
      <c r="K472" s="1005"/>
      <c r="L472" s="1089"/>
      <c r="M472" s="1089"/>
      <c r="N472" s="833"/>
      <c r="O472" s="833"/>
      <c r="P472" s="1089"/>
      <c r="Q472" s="1556"/>
      <c r="R472" s="1010"/>
    </row>
    <row r="473" spans="2:18" s="1332" customFormat="1" ht="30" customHeight="1" x14ac:dyDescent="0.2">
      <c r="B473" s="1533"/>
      <c r="C473" s="1012"/>
      <c r="D473" s="880"/>
      <c r="E473" s="880"/>
      <c r="F473" s="880"/>
      <c r="G473" s="880"/>
      <c r="H473" s="880"/>
      <c r="I473" s="880"/>
      <c r="J473" s="1012"/>
      <c r="K473" s="1005"/>
      <c r="L473" s="1089"/>
      <c r="M473" s="1089"/>
      <c r="N473" s="833"/>
      <c r="O473" s="833"/>
      <c r="P473" s="1089"/>
      <c r="Q473" s="1556"/>
      <c r="R473" s="1010"/>
    </row>
    <row r="474" spans="2:18" s="1332" customFormat="1" ht="30" customHeight="1" x14ac:dyDescent="0.2">
      <c r="B474" s="1549" t="s">
        <v>15641</v>
      </c>
      <c r="C474" s="1389" t="s">
        <v>28329</v>
      </c>
      <c r="D474" s="1831" t="s">
        <v>15642</v>
      </c>
      <c r="E474" s="1831"/>
      <c r="F474" s="1831"/>
      <c r="G474" s="1831"/>
      <c r="H474" s="1831"/>
      <c r="I474" s="1831"/>
      <c r="J474" s="1336" t="s">
        <v>205</v>
      </c>
      <c r="K474" s="1337">
        <f>N478</f>
        <v>2.6</v>
      </c>
      <c r="L474" s="1339"/>
      <c r="M474" s="1339"/>
      <c r="N474" s="1832"/>
      <c r="O474" s="1832"/>
      <c r="P474" s="1339"/>
      <c r="Q474" s="1511"/>
      <c r="R474" s="1010"/>
    </row>
    <row r="475" spans="2:18" s="1332" customFormat="1" x14ac:dyDescent="0.2">
      <c r="B475" s="1557"/>
      <c r="C475" s="1398"/>
      <c r="D475" s="1399"/>
      <c r="E475" s="1399"/>
      <c r="F475" s="1399"/>
      <c r="G475" s="1399"/>
      <c r="H475" s="1399"/>
      <c r="I475" s="1399"/>
      <c r="J475" s="1398"/>
      <c r="K475" s="1400"/>
      <c r="L475" s="1401"/>
      <c r="M475" s="1088"/>
      <c r="N475" s="1015"/>
      <c r="O475" s="1402"/>
      <c r="P475" s="1403"/>
      <c r="Q475" s="1505"/>
      <c r="R475" s="1010"/>
    </row>
    <row r="476" spans="2:18" s="1332" customFormat="1" ht="30" x14ac:dyDescent="0.2">
      <c r="B476" s="1555"/>
      <c r="C476" s="1113"/>
      <c r="D476" s="880" t="s">
        <v>29023</v>
      </c>
      <c r="E476" s="880" t="s">
        <v>28362</v>
      </c>
      <c r="F476" s="880"/>
      <c r="G476" s="880" t="s">
        <v>28275</v>
      </c>
      <c r="H476" s="880"/>
      <c r="I476" s="880" t="s">
        <v>28275</v>
      </c>
      <c r="J476" s="813"/>
      <c r="K476" s="833" t="s">
        <v>28271</v>
      </c>
      <c r="L476" s="814" t="s">
        <v>28274</v>
      </c>
      <c r="M476" s="814"/>
      <c r="N476" s="1830" t="s">
        <v>28275</v>
      </c>
      <c r="O476" s="1830"/>
      <c r="P476" s="814" t="s">
        <v>28281</v>
      </c>
      <c r="Q476" s="1553"/>
      <c r="R476" s="1010"/>
    </row>
    <row r="477" spans="2:18" s="1332" customFormat="1" ht="30" x14ac:dyDescent="0.2">
      <c r="B477" s="1555"/>
      <c r="C477" s="1113"/>
      <c r="D477" s="880"/>
      <c r="E477" s="880" t="s">
        <v>29015</v>
      </c>
      <c r="F477" s="880"/>
      <c r="G477" s="880" t="s">
        <v>29084</v>
      </c>
      <c r="H477" s="880"/>
      <c r="I477" s="880" t="s">
        <v>28593</v>
      </c>
      <c r="J477" s="813"/>
      <c r="K477" s="833"/>
      <c r="L477" s="814"/>
      <c r="M477" s="814"/>
      <c r="N477" s="833"/>
      <c r="O477" s="612"/>
      <c r="P477" s="814"/>
      <c r="Q477" s="1553"/>
      <c r="R477" s="1010"/>
    </row>
    <row r="478" spans="2:18" s="1332" customFormat="1" x14ac:dyDescent="0.2">
      <c r="B478" s="1555"/>
      <c r="C478" s="1113"/>
      <c r="D478" s="880" t="s">
        <v>28658</v>
      </c>
      <c r="E478" s="1299">
        <v>2</v>
      </c>
      <c r="F478" s="1299"/>
      <c r="G478" s="1299">
        <v>0</v>
      </c>
      <c r="H478" s="1299"/>
      <c r="I478" s="1299">
        <v>0.6</v>
      </c>
      <c r="J478" s="1397"/>
      <c r="K478" s="1302">
        <v>0.15</v>
      </c>
      <c r="L478" s="1391">
        <v>0.1</v>
      </c>
      <c r="M478" s="814"/>
      <c r="N478" s="1302">
        <f>E478+G478+I478</f>
        <v>2.6</v>
      </c>
      <c r="O478" s="1360" t="s">
        <v>28268</v>
      </c>
      <c r="P478" s="814">
        <f>(E478+G478+I478)*K478*L478</f>
        <v>3.9E-2</v>
      </c>
      <c r="Q478" s="1553" t="s">
        <v>28273</v>
      </c>
      <c r="R478" s="1010"/>
    </row>
    <row r="479" spans="2:18" s="1332" customFormat="1" x14ac:dyDescent="0.2">
      <c r="B479" s="1552"/>
      <c r="C479" s="813"/>
      <c r="D479" s="880"/>
      <c r="E479" s="880"/>
      <c r="F479" s="880"/>
      <c r="G479" s="880"/>
      <c r="H479" s="880"/>
      <c r="I479" s="880"/>
      <c r="J479" s="813"/>
      <c r="K479" s="1362"/>
      <c r="L479" s="1393"/>
      <c r="M479" s="1089"/>
      <c r="N479" s="1005"/>
      <c r="O479" s="833"/>
      <c r="P479" s="1394"/>
      <c r="Q479" s="1507"/>
      <c r="R479" s="1010"/>
    </row>
    <row r="480" spans="2:18" s="1332" customFormat="1" ht="30" customHeight="1" x14ac:dyDescent="0.2">
      <c r="B480" s="1552"/>
      <c r="C480" s="813"/>
      <c r="D480" s="880"/>
      <c r="E480" s="880"/>
      <c r="F480" s="880"/>
      <c r="G480" s="880"/>
      <c r="H480" s="880"/>
      <c r="I480" s="880"/>
      <c r="J480" s="813"/>
      <c r="K480" s="1362"/>
      <c r="L480" s="1393"/>
      <c r="M480" s="1089"/>
      <c r="N480" s="1005"/>
      <c r="O480" s="833"/>
      <c r="P480" s="1394"/>
      <c r="Q480" s="1507"/>
      <c r="R480" s="1010"/>
    </row>
    <row r="481" spans="2:21" s="1332" customFormat="1" ht="30" customHeight="1" x14ac:dyDescent="0.2">
      <c r="B481" s="1510">
        <v>96359</v>
      </c>
      <c r="C481" s="1389" t="s">
        <v>28329</v>
      </c>
      <c r="D481" s="1831" t="s">
        <v>29062</v>
      </c>
      <c r="E481" s="1831"/>
      <c r="F481" s="1831"/>
      <c r="G481" s="1831"/>
      <c r="H481" s="1831"/>
      <c r="I481" s="1831"/>
      <c r="J481" s="1352" t="s">
        <v>28267</v>
      </c>
      <c r="K481" s="1337">
        <f>G489</f>
        <v>49.3</v>
      </c>
      <c r="L481" s="1339"/>
      <c r="M481" s="1339"/>
      <c r="N481" s="1810"/>
      <c r="O481" s="1810"/>
      <c r="P481" s="1339"/>
      <c r="Q481" s="1511"/>
      <c r="R481" s="1010"/>
    </row>
    <row r="482" spans="2:21" s="1332" customFormat="1" x14ac:dyDescent="0.2">
      <c r="B482" s="1558"/>
      <c r="C482" s="1013"/>
      <c r="D482" s="1289"/>
      <c r="E482" s="1289"/>
      <c r="F482" s="1289"/>
      <c r="G482" s="1289"/>
      <c r="H482" s="1289"/>
      <c r="I482" s="1289"/>
      <c r="J482" s="1013"/>
      <c r="K482" s="1015"/>
      <c r="L482" s="1088"/>
      <c r="M482" s="1333"/>
      <c r="N482" s="1265"/>
      <c r="O482" s="1265"/>
      <c r="P482" s="1333"/>
      <c r="Q482" s="1505"/>
      <c r="R482" s="1010"/>
    </row>
    <row r="483" spans="2:21" s="1332" customFormat="1" x14ac:dyDescent="0.2">
      <c r="B483" s="1547"/>
      <c r="C483" s="1012"/>
      <c r="D483" s="1023"/>
      <c r="E483" s="1117" t="s">
        <v>28362</v>
      </c>
      <c r="F483" s="1117" t="s">
        <v>28274</v>
      </c>
      <c r="G483" s="1117" t="s">
        <v>28322</v>
      </c>
      <c r="H483" s="1023"/>
      <c r="I483" s="1023"/>
      <c r="J483" s="1012"/>
      <c r="K483" s="1005"/>
      <c r="L483" s="1089"/>
      <c r="M483" s="1274"/>
      <c r="N483" s="1021"/>
      <c r="O483" s="1021"/>
      <c r="P483" s="1274"/>
      <c r="Q483" s="1507"/>
      <c r="R483" s="1010"/>
    </row>
    <row r="484" spans="2:21" s="1332" customFormat="1" x14ac:dyDescent="0.2">
      <c r="B484" s="1547"/>
      <c r="C484" s="1012"/>
      <c r="D484" s="1089" t="s">
        <v>28830</v>
      </c>
      <c r="E484" s="1089">
        <v>2.6</v>
      </c>
      <c r="F484" s="1089">
        <v>2.9</v>
      </c>
      <c r="G484" s="1089">
        <f>E484*F484</f>
        <v>7.54</v>
      </c>
      <c r="H484" s="1023" t="s">
        <v>28267</v>
      </c>
      <c r="I484" s="1023"/>
      <c r="J484" s="1012"/>
      <c r="K484" s="1005"/>
      <c r="L484" s="1089"/>
      <c r="M484" s="1274"/>
      <c r="N484" s="1021"/>
      <c r="O484" s="1021"/>
      <c r="P484" s="1274"/>
      <c r="Q484" s="1507"/>
      <c r="R484" s="1010"/>
    </row>
    <row r="485" spans="2:21" s="1332" customFormat="1" x14ac:dyDescent="0.2">
      <c r="B485" s="1547"/>
      <c r="C485" s="1012"/>
      <c r="D485" s="1089" t="s">
        <v>28826</v>
      </c>
      <c r="E485" s="1089">
        <v>7.3</v>
      </c>
      <c r="F485" s="1089">
        <v>2.9</v>
      </c>
      <c r="G485" s="1089">
        <f>E485*F485</f>
        <v>21.17</v>
      </c>
      <c r="H485" s="1023" t="s">
        <v>28267</v>
      </c>
      <c r="I485" s="1023"/>
      <c r="J485" s="1012"/>
      <c r="K485" s="1005"/>
      <c r="L485" s="1089"/>
      <c r="M485" s="1274"/>
      <c r="N485" s="1021"/>
      <c r="O485" s="1021"/>
      <c r="P485" s="1274"/>
      <c r="Q485" s="1507"/>
      <c r="R485" s="1010"/>
    </row>
    <row r="486" spans="2:21" s="1332" customFormat="1" x14ac:dyDescent="0.2">
      <c r="B486" s="1547"/>
      <c r="C486" s="1012"/>
      <c r="D486" s="1089" t="s">
        <v>28822</v>
      </c>
      <c r="E486" s="1089">
        <v>3.6</v>
      </c>
      <c r="F486" s="1089">
        <v>2.9</v>
      </c>
      <c r="G486" s="1089">
        <f>E486*F486</f>
        <v>10.44</v>
      </c>
      <c r="H486" s="1023" t="s">
        <v>28267</v>
      </c>
      <c r="I486" s="1023"/>
      <c r="J486" s="1012"/>
      <c r="K486" s="1005"/>
      <c r="L486" s="1089"/>
      <c r="M486" s="1274"/>
      <c r="N486" s="1021"/>
      <c r="O486" s="1021"/>
      <c r="P486" s="1274"/>
      <c r="Q486" s="1507"/>
      <c r="R486" s="1010"/>
    </row>
    <row r="487" spans="2:21" s="1332" customFormat="1" x14ac:dyDescent="0.2">
      <c r="B487" s="1547"/>
      <c r="C487" s="1012"/>
      <c r="D487" s="1089" t="s">
        <v>28823</v>
      </c>
      <c r="E487" s="1089">
        <v>3.5</v>
      </c>
      <c r="F487" s="1089">
        <v>2.9</v>
      </c>
      <c r="G487" s="1089">
        <f>E487*F487</f>
        <v>10.15</v>
      </c>
      <c r="H487" s="1023" t="s">
        <v>28267</v>
      </c>
      <c r="I487" s="1023"/>
      <c r="J487" s="1012"/>
      <c r="K487" s="1005"/>
      <c r="L487" s="1089"/>
      <c r="M487" s="1274"/>
      <c r="N487" s="1021"/>
      <c r="O487" s="1021"/>
      <c r="P487" s="1274"/>
      <c r="Q487" s="1507"/>
      <c r="R487" s="1010"/>
    </row>
    <row r="488" spans="2:21" s="1332" customFormat="1" x14ac:dyDescent="0.2">
      <c r="B488" s="1547"/>
      <c r="C488" s="1012"/>
      <c r="D488" s="1089"/>
      <c r="E488" s="1089"/>
      <c r="F488" s="1089"/>
      <c r="G488" s="1089"/>
      <c r="H488" s="1023"/>
      <c r="I488" s="1023"/>
      <c r="J488" s="1012"/>
      <c r="K488" s="1005"/>
      <c r="L488" s="1089"/>
      <c r="M488" s="1274"/>
      <c r="N488" s="1021"/>
      <c r="O488" s="1021"/>
      <c r="P488" s="1274"/>
      <c r="Q488" s="1507"/>
      <c r="R488" s="1010"/>
    </row>
    <row r="489" spans="2:21" s="1332" customFormat="1" x14ac:dyDescent="0.2">
      <c r="B489" s="1547"/>
      <c r="C489" s="1012"/>
      <c r="D489" s="1089"/>
      <c r="E489" s="1089"/>
      <c r="F489" s="1089"/>
      <c r="G489" s="1089">
        <f>SUM(G484:G488)</f>
        <v>49.3</v>
      </c>
      <c r="H489" s="1023" t="s">
        <v>28267</v>
      </c>
      <c r="I489" s="1023"/>
      <c r="J489" s="1012"/>
      <c r="K489" s="1005"/>
      <c r="L489" s="1089"/>
      <c r="M489" s="1274"/>
      <c r="N489" s="1021"/>
      <c r="O489" s="1021"/>
      <c r="P489" s="1274"/>
      <c r="Q489" s="1507"/>
      <c r="R489" s="1010"/>
    </row>
    <row r="490" spans="2:21" s="1332" customFormat="1" x14ac:dyDescent="0.2">
      <c r="B490" s="1547"/>
      <c r="C490" s="1012"/>
      <c r="D490" s="1089"/>
      <c r="E490" s="1089"/>
      <c r="F490" s="1089"/>
      <c r="G490" s="1089"/>
      <c r="H490" s="1023"/>
      <c r="I490" s="1023"/>
      <c r="J490" s="1012"/>
      <c r="K490" s="1005"/>
      <c r="L490" s="1089"/>
      <c r="M490" s="1274"/>
      <c r="N490" s="1021"/>
      <c r="O490" s="1021"/>
      <c r="P490" s="1274"/>
      <c r="Q490" s="1507"/>
      <c r="R490" s="1010"/>
    </row>
    <row r="491" spans="2:21" s="1332" customFormat="1" ht="30" customHeight="1" x14ac:dyDescent="0.2">
      <c r="B491" s="1559" t="s">
        <v>23967</v>
      </c>
      <c r="C491" s="1404" t="s">
        <v>28329</v>
      </c>
      <c r="D491" s="1835" t="s">
        <v>23968</v>
      </c>
      <c r="E491" s="1836"/>
      <c r="F491" s="1836"/>
      <c r="G491" s="1836"/>
      <c r="H491" s="1836"/>
      <c r="I491" s="1837"/>
      <c r="J491" s="1405" t="s">
        <v>205</v>
      </c>
      <c r="K491" s="1406">
        <v>2.9</v>
      </c>
      <c r="L491" s="1407"/>
      <c r="M491" s="1407"/>
      <c r="N491" s="1838"/>
      <c r="O491" s="1838"/>
      <c r="P491" s="1407"/>
      <c r="Q491" s="1560"/>
      <c r="R491" s="1010"/>
    </row>
    <row r="492" spans="2:21" s="1332" customFormat="1" ht="30" customHeight="1" x14ac:dyDescent="0.2">
      <c r="B492" s="1561"/>
      <c r="C492" s="1375"/>
      <c r="D492" s="1376"/>
      <c r="E492" s="1376"/>
      <c r="F492" s="1376"/>
      <c r="G492" s="1376"/>
      <c r="H492" s="1376"/>
      <c r="I492" s="1376"/>
      <c r="J492" s="1375"/>
      <c r="K492" s="1377"/>
      <c r="L492" s="1377"/>
      <c r="M492" s="1378"/>
      <c r="N492" s="1377"/>
      <c r="O492" s="1377"/>
      <c r="P492" s="1379"/>
      <c r="Q492" s="1562"/>
      <c r="R492" s="1010"/>
    </row>
    <row r="493" spans="2:21" s="1408" customFormat="1" ht="30" customHeight="1" x14ac:dyDescent="0.2">
      <c r="B493" s="1538"/>
      <c r="C493" s="1828" t="s">
        <v>29110</v>
      </c>
      <c r="D493" s="1828"/>
      <c r="E493" s="1828"/>
      <c r="F493" s="1828"/>
      <c r="G493" s="1828"/>
      <c r="H493" s="1828"/>
      <c r="I493" s="1828" t="s">
        <v>8058</v>
      </c>
      <c r="J493" s="1828"/>
      <c r="K493" s="1365"/>
      <c r="L493" s="1409"/>
      <c r="M493" s="1366"/>
      <c r="N493" s="1827"/>
      <c r="O493" s="1827"/>
      <c r="P493" s="1366"/>
      <c r="Q493" s="1539"/>
      <c r="R493" s="1410"/>
    </row>
    <row r="494" spans="2:21" s="1411" customFormat="1" ht="30" customHeight="1" x14ac:dyDescent="0.2">
      <c r="B494" s="1510" t="s">
        <v>25725</v>
      </c>
      <c r="C494" s="1336" t="s">
        <v>28329</v>
      </c>
      <c r="D494" s="1834" t="s">
        <v>25726</v>
      </c>
      <c r="E494" s="1834"/>
      <c r="F494" s="1834"/>
      <c r="G494" s="1834"/>
      <c r="H494" s="1834"/>
      <c r="I494" s="1834"/>
      <c r="J494" s="1412" t="s">
        <v>149</v>
      </c>
      <c r="K494" s="1337">
        <f>K1099-3.42</f>
        <v>57.61</v>
      </c>
      <c r="L494" s="1338">
        <v>0</v>
      </c>
      <c r="M494" s="1339"/>
      <c r="N494" s="1810"/>
      <c r="O494" s="1810"/>
      <c r="P494" s="1339"/>
      <c r="Q494" s="1511"/>
      <c r="R494" s="1010"/>
      <c r="S494" s="1332"/>
      <c r="T494" s="1332"/>
      <c r="U494" s="1332"/>
    </row>
    <row r="495" spans="2:21" s="1411" customFormat="1" ht="30" customHeight="1" x14ac:dyDescent="0.2">
      <c r="B495" s="1510" t="s">
        <v>25731</v>
      </c>
      <c r="C495" s="1336" t="s">
        <v>28329</v>
      </c>
      <c r="D495" s="1834" t="s">
        <v>25732</v>
      </c>
      <c r="E495" s="1834"/>
      <c r="F495" s="1834"/>
      <c r="G495" s="1834"/>
      <c r="H495" s="1834"/>
      <c r="I495" s="1834"/>
      <c r="J495" s="1336" t="s">
        <v>205</v>
      </c>
      <c r="K495" s="1337">
        <f>8.4+5.55+7.31+1.1+6.7+1.15+1.8+1.8+1.8+1.8+1.9+1.9+1.9+1.9</f>
        <v>45.01</v>
      </c>
      <c r="L495" s="1338">
        <v>0</v>
      </c>
      <c r="M495" s="1339"/>
      <c r="N495" s="1810"/>
      <c r="O495" s="1810"/>
      <c r="P495" s="1339"/>
      <c r="Q495" s="1511"/>
      <c r="R495" s="1010"/>
      <c r="S495" s="1332"/>
      <c r="T495" s="1332"/>
      <c r="U495" s="1332"/>
    </row>
    <row r="496" spans="2:21" s="1332" customFormat="1" ht="30" customHeight="1" x14ac:dyDescent="0.2">
      <c r="B496" s="1510" t="s">
        <v>49</v>
      </c>
      <c r="C496" s="1336" t="s">
        <v>26</v>
      </c>
      <c r="D496" s="1834" t="str">
        <f>VLOOKUP(B496,desonerado_186!A:F,2,1)</f>
        <v>Fornecimento e montagem de estrutura em aço ASTM-A572 Grau 50, sem pintura</v>
      </c>
      <c r="E496" s="1834"/>
      <c r="F496" s="1834"/>
      <c r="G496" s="1834"/>
      <c r="H496" s="1834"/>
      <c r="I496" s="1834"/>
      <c r="J496" s="1336" t="str">
        <f>VLOOKUP(B496,desonerado_186!A:F,3,1)</f>
        <v>KG</v>
      </c>
      <c r="K496" s="1337">
        <f>N516</f>
        <v>405.18</v>
      </c>
      <c r="L496" s="1338">
        <f>VLOOKUP(B496,desonerado_186!A:F,4,1)</f>
        <v>17</v>
      </c>
      <c r="M496" s="1339"/>
      <c r="N496" s="1810"/>
      <c r="O496" s="1810"/>
      <c r="P496" s="1339"/>
      <c r="Q496" s="1511"/>
      <c r="R496" s="1010"/>
    </row>
    <row r="497" spans="2:18" s="1332" customFormat="1" x14ac:dyDescent="0.2">
      <c r="B497" s="1504"/>
      <c r="C497" s="1263"/>
      <c r="D497" s="1287"/>
      <c r="E497" s="1344"/>
      <c r="F497" s="1344"/>
      <c r="G497" s="1344"/>
      <c r="H497" s="1349"/>
      <c r="I497" s="1344"/>
      <c r="J497" s="1413"/>
      <c r="K497" s="1265"/>
      <c r="L497" s="1265"/>
      <c r="M497" s="1333"/>
      <c r="N497" s="1265"/>
      <c r="O497" s="1265"/>
      <c r="P497" s="1333"/>
      <c r="Q497" s="1505"/>
      <c r="R497" s="1010"/>
    </row>
    <row r="498" spans="2:18" s="1332" customFormat="1" x14ac:dyDescent="0.2">
      <c r="B498" s="1506"/>
      <c r="C498" s="1266"/>
      <c r="D498" s="1267"/>
      <c r="E498" s="1267"/>
      <c r="F498" s="1267"/>
      <c r="G498" s="1267" t="s">
        <v>382</v>
      </c>
      <c r="H498" s="1267" t="s">
        <v>28343</v>
      </c>
      <c r="I498" s="1267" t="s">
        <v>28918</v>
      </c>
      <c r="J498" s="1266" t="s">
        <v>28919</v>
      </c>
      <c r="K498" s="1268"/>
      <c r="L498" s="1269"/>
      <c r="M498" s="1269" t="s">
        <v>28915</v>
      </c>
      <c r="N498" s="1268"/>
      <c r="O498" s="1268" t="s">
        <v>28915</v>
      </c>
      <c r="P498" s="1269"/>
      <c r="Q498" s="1507"/>
      <c r="R498" s="1010"/>
    </row>
    <row r="499" spans="2:18" s="1332" customFormat="1" x14ac:dyDescent="0.2">
      <c r="B499" s="1506"/>
      <c r="C499" s="1266"/>
      <c r="D499" s="1267" t="s">
        <v>28275</v>
      </c>
      <c r="E499" s="1267" t="s">
        <v>28331</v>
      </c>
      <c r="F499" s="1267" t="s">
        <v>28301</v>
      </c>
      <c r="G499" s="1267" t="s">
        <v>28917</v>
      </c>
      <c r="H499" s="1267" t="s">
        <v>28917</v>
      </c>
      <c r="I499" s="1267" t="s">
        <v>28917</v>
      </c>
      <c r="J499" s="1266" t="s">
        <v>28917</v>
      </c>
      <c r="K499" s="1268" t="s">
        <v>28965</v>
      </c>
      <c r="L499" s="1269"/>
      <c r="M499" s="1269" t="s">
        <v>28916</v>
      </c>
      <c r="N499" s="1268"/>
      <c r="O499" s="1268" t="s">
        <v>28270</v>
      </c>
      <c r="P499" s="1269"/>
      <c r="Q499" s="1507"/>
      <c r="R499" s="1010"/>
    </row>
    <row r="500" spans="2:18" s="1332" customFormat="1" x14ac:dyDescent="0.2">
      <c r="B500" s="1506"/>
      <c r="C500" s="1266"/>
      <c r="D500" s="1267"/>
      <c r="E500" s="1267"/>
      <c r="F500" s="1267"/>
      <c r="G500" s="1267"/>
      <c r="H500" s="1267"/>
      <c r="I500" s="1267"/>
      <c r="J500" s="1266"/>
      <c r="K500" s="1268"/>
      <c r="L500" s="1269"/>
      <c r="M500" s="1269"/>
      <c r="N500" s="1268"/>
      <c r="O500" s="1268"/>
      <c r="P500" s="1269"/>
      <c r="Q500" s="1507"/>
      <c r="R500" s="1010"/>
    </row>
    <row r="501" spans="2:18" s="1332" customFormat="1" x14ac:dyDescent="0.2">
      <c r="B501" s="1506"/>
      <c r="C501" s="1266"/>
      <c r="D501" s="1267"/>
      <c r="E501" s="1267"/>
      <c r="F501" s="1267"/>
      <c r="G501" s="1267"/>
      <c r="H501" s="1267"/>
      <c r="I501" s="1267"/>
      <c r="J501" s="1266"/>
      <c r="K501" s="1268"/>
      <c r="L501" s="1269"/>
      <c r="M501" s="1269"/>
      <c r="N501" s="1268"/>
      <c r="O501" s="1268"/>
      <c r="P501" s="1269"/>
      <c r="Q501" s="1507"/>
      <c r="R501" s="1010"/>
    </row>
    <row r="502" spans="2:18" s="1332" customFormat="1" x14ac:dyDescent="0.2">
      <c r="B502" s="1506"/>
      <c r="C502" s="1266" t="s">
        <v>28924</v>
      </c>
      <c r="D502" s="1267">
        <v>9</v>
      </c>
      <c r="E502" s="1267">
        <v>5</v>
      </c>
      <c r="F502" s="1267" t="s">
        <v>28958</v>
      </c>
      <c r="G502" s="1267">
        <v>75</v>
      </c>
      <c r="H502" s="1267">
        <v>40</v>
      </c>
      <c r="I502" s="1267">
        <v>15</v>
      </c>
      <c r="J502" s="1266">
        <v>2.25</v>
      </c>
      <c r="K502" s="1268"/>
      <c r="L502" s="1269"/>
      <c r="M502" s="1269">
        <v>1.86</v>
      </c>
      <c r="N502" s="1268"/>
      <c r="O502" s="1268">
        <f>M502*D502</f>
        <v>16.739999999999998</v>
      </c>
      <c r="P502" s="1269" t="s">
        <v>28283</v>
      </c>
      <c r="Q502" s="1507"/>
      <c r="R502" s="1010"/>
    </row>
    <row r="503" spans="2:18" s="1332" customFormat="1" x14ac:dyDescent="0.2">
      <c r="B503" s="1506"/>
      <c r="C503" s="1266" t="s">
        <v>28924</v>
      </c>
      <c r="D503" s="1267">
        <v>7.9</v>
      </c>
      <c r="E503" s="1267">
        <v>2</v>
      </c>
      <c r="F503" s="1267" t="s">
        <v>28958</v>
      </c>
      <c r="G503" s="1267">
        <v>75</v>
      </c>
      <c r="H503" s="1267">
        <v>40</v>
      </c>
      <c r="I503" s="1267">
        <v>15</v>
      </c>
      <c r="J503" s="1266">
        <v>2.25</v>
      </c>
      <c r="K503" s="1268"/>
      <c r="L503" s="1266"/>
      <c r="M503" s="1269">
        <v>1.86</v>
      </c>
      <c r="N503" s="1268"/>
      <c r="O503" s="1268">
        <f>M503*D503</f>
        <v>14.694000000000001</v>
      </c>
      <c r="P503" s="1269" t="s">
        <v>28283</v>
      </c>
      <c r="Q503" s="1507"/>
      <c r="R503" s="1010"/>
    </row>
    <row r="504" spans="2:18" s="1332" customFormat="1" x14ac:dyDescent="0.2">
      <c r="B504" s="1506"/>
      <c r="C504" s="1266" t="s">
        <v>28924</v>
      </c>
      <c r="D504" s="1267">
        <v>1</v>
      </c>
      <c r="E504" s="1267">
        <v>1</v>
      </c>
      <c r="F504" s="1267" t="s">
        <v>28958</v>
      </c>
      <c r="G504" s="1267">
        <v>75</v>
      </c>
      <c r="H504" s="1267">
        <v>40</v>
      </c>
      <c r="I504" s="1267">
        <v>15</v>
      </c>
      <c r="J504" s="1266">
        <v>2.25</v>
      </c>
      <c r="K504" s="1268"/>
      <c r="L504" s="1266"/>
      <c r="M504" s="1269">
        <v>1.86</v>
      </c>
      <c r="N504" s="1268"/>
      <c r="O504" s="1268">
        <f>M504*D504</f>
        <v>1.86</v>
      </c>
      <c r="P504" s="1269" t="s">
        <v>28283</v>
      </c>
      <c r="Q504" s="1507"/>
      <c r="R504" s="1010"/>
    </row>
    <row r="505" spans="2:18" s="1332" customFormat="1" x14ac:dyDescent="0.2">
      <c r="B505" s="1506"/>
      <c r="C505" s="1266" t="s">
        <v>28924</v>
      </c>
      <c r="D505" s="1267">
        <v>2.2000000000000002</v>
      </c>
      <c r="E505" s="1267">
        <v>2</v>
      </c>
      <c r="F505" s="1267" t="s">
        <v>28958</v>
      </c>
      <c r="G505" s="1267">
        <v>9</v>
      </c>
      <c r="H505" s="1267">
        <v>40</v>
      </c>
      <c r="I505" s="1267">
        <v>15</v>
      </c>
      <c r="J505" s="1266">
        <v>2.25</v>
      </c>
      <c r="K505" s="1268"/>
      <c r="L505" s="1266"/>
      <c r="M505" s="1269">
        <v>1.86</v>
      </c>
      <c r="N505" s="1268"/>
      <c r="O505" s="1268">
        <f>M505*D505</f>
        <v>4.0919999999999996</v>
      </c>
      <c r="P505" s="1269" t="s">
        <v>28283</v>
      </c>
      <c r="Q505" s="1507"/>
      <c r="R505" s="1010"/>
    </row>
    <row r="506" spans="2:18" s="1332" customFormat="1" x14ac:dyDescent="0.2">
      <c r="B506" s="1506"/>
      <c r="C506" s="1266" t="s">
        <v>28959</v>
      </c>
      <c r="D506" s="1267">
        <v>4.0999999999999996</v>
      </c>
      <c r="E506" s="1267">
        <v>1</v>
      </c>
      <c r="F506" s="1267" t="s">
        <v>28960</v>
      </c>
      <c r="G506" s="1267">
        <v>300</v>
      </c>
      <c r="H506" s="1267">
        <v>120</v>
      </c>
      <c r="I506" s="1267"/>
      <c r="J506" s="1266">
        <v>3.04</v>
      </c>
      <c r="K506" s="1268">
        <v>11</v>
      </c>
      <c r="L506" s="1266"/>
      <c r="M506" s="1269">
        <v>24.41</v>
      </c>
      <c r="N506" s="1268"/>
      <c r="O506" s="1268">
        <f>1.04*M506*D506</f>
        <v>104.08423999999999</v>
      </c>
      <c r="P506" s="1269" t="s">
        <v>28283</v>
      </c>
      <c r="Q506" s="1507"/>
      <c r="R506" s="1010"/>
    </row>
    <row r="507" spans="2:18" s="1332" customFormat="1" x14ac:dyDescent="0.2">
      <c r="B507" s="1506"/>
      <c r="C507" s="1266" t="s">
        <v>28964</v>
      </c>
      <c r="D507" s="1267">
        <v>8.1999999999999993</v>
      </c>
      <c r="E507" s="1267">
        <v>1</v>
      </c>
      <c r="F507" s="1267" t="s">
        <v>28960</v>
      </c>
      <c r="G507" s="1267">
        <v>300</v>
      </c>
      <c r="H507" s="1267">
        <v>120</v>
      </c>
      <c r="I507" s="1267"/>
      <c r="J507" s="1266">
        <v>3.04</v>
      </c>
      <c r="K507" s="1268">
        <v>11</v>
      </c>
      <c r="L507" s="1266"/>
      <c r="M507" s="1269">
        <v>24.41</v>
      </c>
      <c r="N507" s="1268"/>
      <c r="O507" s="1268">
        <f>1.04*M507*D507</f>
        <v>208.16847999999999</v>
      </c>
      <c r="P507" s="1269" t="s">
        <v>28283</v>
      </c>
      <c r="Q507" s="1507"/>
      <c r="R507" s="1010"/>
    </row>
    <row r="508" spans="2:18" s="1332" customFormat="1" x14ac:dyDescent="0.2">
      <c r="B508" s="1506"/>
      <c r="C508" s="1266" t="s">
        <v>28681</v>
      </c>
      <c r="D508" s="1267">
        <v>1</v>
      </c>
      <c r="E508" s="1267">
        <v>2</v>
      </c>
      <c r="F508" s="1267" t="s">
        <v>28920</v>
      </c>
      <c r="G508" s="1267">
        <v>300</v>
      </c>
      <c r="H508" s="1267">
        <v>75</v>
      </c>
      <c r="I508" s="1267">
        <v>25</v>
      </c>
      <c r="J508" s="1266">
        <v>3.04</v>
      </c>
      <c r="K508" s="1268">
        <v>11</v>
      </c>
      <c r="L508" s="1266"/>
      <c r="M508" s="1269">
        <v>24.41</v>
      </c>
      <c r="N508" s="1268"/>
      <c r="O508" s="1268">
        <f>D508*E508*J508</f>
        <v>6.08</v>
      </c>
      <c r="P508" s="1269" t="s">
        <v>28283</v>
      </c>
      <c r="Q508" s="1507"/>
      <c r="R508" s="1010"/>
    </row>
    <row r="509" spans="2:18" s="1332" customFormat="1" x14ac:dyDescent="0.2">
      <c r="B509" s="1506"/>
      <c r="C509" s="1266" t="s">
        <v>28966</v>
      </c>
      <c r="D509" s="1267">
        <f>6.8+8.5</f>
        <v>15.3</v>
      </c>
      <c r="E509" s="1267">
        <v>1</v>
      </c>
      <c r="F509" s="1267" t="s">
        <v>28967</v>
      </c>
      <c r="G509" s="1267"/>
      <c r="H509" s="1267"/>
      <c r="I509" s="1267"/>
      <c r="J509" s="1266"/>
      <c r="K509" s="1268" t="s">
        <v>28968</v>
      </c>
      <c r="L509" s="1266"/>
      <c r="M509" s="1269">
        <v>0.63</v>
      </c>
      <c r="N509" s="1268"/>
      <c r="O509" s="1268">
        <f>M509*D509</f>
        <v>9.6389999999999993</v>
      </c>
      <c r="P509" s="1269"/>
      <c r="Q509" s="1507"/>
      <c r="R509" s="1010"/>
    </row>
    <row r="510" spans="2:18" s="1332" customFormat="1" x14ac:dyDescent="0.2">
      <c r="B510" s="1506"/>
      <c r="C510" s="1266"/>
      <c r="D510" s="1267"/>
      <c r="E510" s="1267"/>
      <c r="F510" s="1267"/>
      <c r="G510" s="1267"/>
      <c r="H510" s="1267"/>
      <c r="I510" s="1267"/>
      <c r="J510" s="1266"/>
      <c r="K510" s="1268"/>
      <c r="L510" s="1269"/>
      <c r="M510" s="1269"/>
      <c r="N510" s="1268"/>
      <c r="O510" s="1268"/>
      <c r="P510" s="1269"/>
      <c r="Q510" s="1507"/>
      <c r="R510" s="1010"/>
    </row>
    <row r="511" spans="2:18" s="1332" customFormat="1" x14ac:dyDescent="0.2">
      <c r="B511" s="1506"/>
      <c r="C511" s="1266"/>
      <c r="D511" s="1267"/>
      <c r="E511" s="1267"/>
      <c r="F511" s="1267" t="s">
        <v>906</v>
      </c>
      <c r="G511" s="1414"/>
      <c r="H511" s="1414"/>
      <c r="I511" s="1414" t="s">
        <v>28923</v>
      </c>
      <c r="J511" s="1415" t="s">
        <v>28922</v>
      </c>
      <c r="K511" s="1268"/>
      <c r="L511" s="1269"/>
      <c r="M511" s="1269"/>
      <c r="N511" s="1268"/>
      <c r="O511" s="1268"/>
      <c r="P511" s="1269"/>
      <c r="Q511" s="1507"/>
      <c r="R511" s="1010"/>
    </row>
    <row r="512" spans="2:18" s="1332" customFormat="1" x14ac:dyDescent="0.2">
      <c r="B512" s="1506"/>
      <c r="C512" s="1266" t="s">
        <v>28925</v>
      </c>
      <c r="D512" s="1267">
        <v>0.56999999999999995</v>
      </c>
      <c r="E512" s="1267">
        <v>24</v>
      </c>
      <c r="F512" s="1267" t="s">
        <v>906</v>
      </c>
      <c r="G512" s="1267"/>
      <c r="H512" s="1267"/>
      <c r="I512" s="1267">
        <v>3.81</v>
      </c>
      <c r="J512" s="1266">
        <v>0.317</v>
      </c>
      <c r="K512" s="1268"/>
      <c r="L512" s="1269"/>
      <c r="M512" s="1269">
        <v>2.14</v>
      </c>
      <c r="N512" s="1268"/>
      <c r="O512" s="1268">
        <f>M512*D512*E512</f>
        <v>29.275200000000002</v>
      </c>
      <c r="P512" s="1269" t="s">
        <v>28283</v>
      </c>
      <c r="Q512" s="1507"/>
      <c r="R512" s="1010"/>
    </row>
    <row r="513" spans="2:18" s="1332" customFormat="1" ht="30" x14ac:dyDescent="0.2">
      <c r="B513" s="1506"/>
      <c r="C513" s="1266" t="s">
        <v>28961</v>
      </c>
      <c r="D513" s="1267" t="s">
        <v>28962</v>
      </c>
      <c r="E513" s="1267">
        <v>24</v>
      </c>
      <c r="F513" s="1267" t="s">
        <v>28961</v>
      </c>
      <c r="G513" s="1267"/>
      <c r="H513" s="1267"/>
      <c r="I513" s="1267" t="s">
        <v>29124</v>
      </c>
      <c r="J513" s="1266">
        <v>1.9</v>
      </c>
      <c r="K513" s="1268">
        <v>14</v>
      </c>
      <c r="L513" s="1269"/>
      <c r="M513" s="1269">
        <v>15.26</v>
      </c>
      <c r="N513" s="1268"/>
      <c r="O513" s="1268">
        <f>M513*E513*0.12*0.24</f>
        <v>10.547712000000001</v>
      </c>
      <c r="P513" s="1269" t="s">
        <v>28283</v>
      </c>
      <c r="Q513" s="1507"/>
      <c r="R513" s="1010"/>
    </row>
    <row r="514" spans="2:18" s="1332" customFormat="1" x14ac:dyDescent="0.2">
      <c r="B514" s="1506"/>
      <c r="C514" s="1266"/>
      <c r="D514" s="1267"/>
      <c r="E514" s="1267"/>
      <c r="F514" s="1267"/>
      <c r="G514" s="1267"/>
      <c r="H514" s="1267"/>
      <c r="I514" s="1267"/>
      <c r="J514" s="1266"/>
      <c r="K514" s="1268"/>
      <c r="L514" s="1269"/>
      <c r="M514" s="1269"/>
      <c r="N514" s="1268"/>
      <c r="O514" s="1268">
        <f>SUM(O502:O513)</f>
        <v>405.180632</v>
      </c>
      <c r="P514" s="1269" t="s">
        <v>28283</v>
      </c>
      <c r="Q514" s="1507"/>
      <c r="R514" s="1010"/>
    </row>
    <row r="515" spans="2:18" s="1332" customFormat="1" x14ac:dyDescent="0.2">
      <c r="B515" s="1506"/>
      <c r="C515" s="1266"/>
      <c r="D515" s="1267"/>
      <c r="E515" s="1267"/>
      <c r="F515" s="1267"/>
      <c r="G515" s="1267"/>
      <c r="H515" s="1267"/>
      <c r="I515" s="1267"/>
      <c r="J515" s="1266"/>
      <c r="K515" s="1268"/>
      <c r="L515" s="1269"/>
      <c r="M515" s="1269"/>
      <c r="N515" s="1268"/>
      <c r="O515" s="1416"/>
      <c r="P515" s="1269"/>
      <c r="Q515" s="1507"/>
      <c r="R515" s="1010"/>
    </row>
    <row r="516" spans="2:18" s="1332" customFormat="1" x14ac:dyDescent="0.2">
      <c r="B516" s="1506"/>
      <c r="C516" s="1113"/>
      <c r="D516" s="1126"/>
      <c r="E516" s="1126"/>
      <c r="F516" s="1126"/>
      <c r="G516" s="1126"/>
      <c r="H516" s="1126"/>
      <c r="I516" s="1296"/>
      <c r="J516" s="1113"/>
      <c r="K516" s="1021"/>
      <c r="L516" s="1021"/>
      <c r="M516" s="1274"/>
      <c r="N516" s="1845">
        <f>O514*O515+O514</f>
        <v>405.18</v>
      </c>
      <c r="O516" s="1845"/>
      <c r="P516" s="814" t="s">
        <v>28283</v>
      </c>
      <c r="Q516" s="1507"/>
      <c r="R516" s="1010"/>
    </row>
    <row r="517" spans="2:18" s="1332" customFormat="1" x14ac:dyDescent="0.2">
      <c r="B517" s="1506"/>
      <c r="C517" s="1113"/>
      <c r="D517" s="878"/>
      <c r="E517" s="1300"/>
      <c r="F517" s="1300"/>
      <c r="G517" s="1300"/>
      <c r="H517" s="1296"/>
      <c r="I517" s="1300"/>
      <c r="J517" s="1277"/>
      <c r="K517" s="1021"/>
      <c r="L517" s="1021"/>
      <c r="M517" s="1274"/>
      <c r="N517" s="1021"/>
      <c r="O517" s="1021"/>
      <c r="P517" s="1274"/>
      <c r="Q517" s="1507"/>
      <c r="R517" s="1010"/>
    </row>
    <row r="518" spans="2:18" s="1332" customFormat="1" ht="30" customHeight="1" x14ac:dyDescent="0.2">
      <c r="B518" s="1510">
        <v>94213</v>
      </c>
      <c r="C518" s="1417" t="s">
        <v>28329</v>
      </c>
      <c r="D518" s="1834" t="s">
        <v>29046</v>
      </c>
      <c r="E518" s="1834"/>
      <c r="F518" s="1834"/>
      <c r="G518" s="1834"/>
      <c r="H518" s="1834"/>
      <c r="I518" s="1834"/>
      <c r="J518" s="1417" t="s">
        <v>28267</v>
      </c>
      <c r="K518" s="1418">
        <v>67.75</v>
      </c>
      <c r="L518" s="1419"/>
      <c r="M518" s="1420"/>
      <c r="N518" s="1844"/>
      <c r="O518" s="1844"/>
      <c r="P518" s="1420"/>
      <c r="Q518" s="1511"/>
      <c r="R518" s="1010"/>
    </row>
    <row r="519" spans="2:18" s="1332" customFormat="1" x14ac:dyDescent="0.2">
      <c r="B519" s="1506"/>
      <c r="C519" s="1113"/>
      <c r="D519" s="880"/>
      <c r="E519" s="880"/>
      <c r="F519" s="880"/>
      <c r="G519" s="880"/>
      <c r="H519" s="880"/>
      <c r="I519" s="880"/>
      <c r="J519" s="813"/>
      <c r="K519" s="1362"/>
      <c r="L519" s="813"/>
      <c r="M519" s="1274"/>
      <c r="N519" s="1021"/>
      <c r="O519" s="1021"/>
      <c r="P519" s="1274"/>
      <c r="Q519" s="1507"/>
      <c r="R519" s="1010"/>
    </row>
    <row r="520" spans="2:18" s="1332" customFormat="1" x14ac:dyDescent="0.2">
      <c r="B520" s="1506"/>
      <c r="C520" s="1277"/>
      <c r="D520" s="880" t="s">
        <v>28699</v>
      </c>
      <c r="E520" s="880"/>
      <c r="F520" s="880"/>
      <c r="G520" s="880"/>
      <c r="H520" s="880"/>
      <c r="I520" s="880"/>
      <c r="J520" s="813"/>
      <c r="K520" s="1362"/>
      <c r="L520" s="813"/>
      <c r="M520" s="1274"/>
      <c r="N520" s="1021"/>
      <c r="O520" s="1021"/>
      <c r="P520" s="1274"/>
      <c r="Q520" s="1507"/>
      <c r="R520" s="1010"/>
    </row>
    <row r="521" spans="2:18" s="1332" customFormat="1" x14ac:dyDescent="0.2">
      <c r="B521" s="1506"/>
      <c r="C521" s="1277"/>
      <c r="D521" s="880"/>
      <c r="E521" s="880"/>
      <c r="F521" s="880"/>
      <c r="G521" s="880"/>
      <c r="H521" s="880"/>
      <c r="I521" s="880"/>
      <c r="J521" s="813"/>
      <c r="K521" s="1362"/>
      <c r="L521" s="813"/>
      <c r="M521" s="1274"/>
      <c r="N521" s="1021"/>
      <c r="O521" s="1021"/>
      <c r="P521" s="1274"/>
      <c r="Q521" s="1507"/>
      <c r="R521" s="1010"/>
    </row>
    <row r="522" spans="2:18" s="1247" customFormat="1" ht="30" customHeight="1" x14ac:dyDescent="0.2">
      <c r="B522" s="1519"/>
      <c r="C522" s="1820" t="s">
        <v>28368</v>
      </c>
      <c r="D522" s="1820"/>
      <c r="E522" s="1820"/>
      <c r="F522" s="1820"/>
      <c r="G522" s="1820"/>
      <c r="H522" s="1820"/>
      <c r="I522" s="1820" t="s">
        <v>71</v>
      </c>
      <c r="J522" s="1820"/>
      <c r="K522" s="1248"/>
      <c r="L522" s="1249"/>
      <c r="M522" s="1250"/>
      <c r="N522" s="1821"/>
      <c r="O522" s="1821"/>
      <c r="P522" s="1250"/>
      <c r="Q522" s="1520"/>
    </row>
    <row r="523" spans="2:18" s="1332" customFormat="1" ht="30" customHeight="1" x14ac:dyDescent="0.2">
      <c r="B523" s="1563" t="s">
        <v>22</v>
      </c>
      <c r="C523" s="1421" t="s">
        <v>26</v>
      </c>
      <c r="D523" s="1817" t="str">
        <f>VLOOKUP(B523,desonerado_186!A:F,2,1)</f>
        <v>Impermeabilização em pintura de asfalto oxidado com solventes orgânicos, sobre massa</v>
      </c>
      <c r="E523" s="1818"/>
      <c r="F523" s="1818"/>
      <c r="G523" s="1818"/>
      <c r="H523" s="1818"/>
      <c r="I523" s="1819"/>
      <c r="J523" s="1422" t="str">
        <f>VLOOKUP('Memorial de cálculo'!B523,[1]Planilha1!A4:F4087,3,0)</f>
        <v>M2</v>
      </c>
      <c r="K523" s="1423">
        <f>L558</f>
        <v>44.91</v>
      </c>
      <c r="L523" s="1424"/>
      <c r="M523" s="1425"/>
      <c r="N523" s="1843"/>
      <c r="O523" s="1843"/>
      <c r="P523" s="1425"/>
      <c r="Q523" s="1564"/>
    </row>
    <row r="524" spans="2:18" s="1332" customFormat="1" x14ac:dyDescent="0.2">
      <c r="B524" s="1506"/>
      <c r="C524" s="1113"/>
      <c r="D524" s="1264"/>
      <c r="E524" s="1264"/>
      <c r="F524" s="1264"/>
      <c r="G524" s="1264"/>
      <c r="H524" s="1264"/>
      <c r="I524" s="1349"/>
      <c r="J524" s="1263"/>
      <c r="K524" s="1265"/>
      <c r="L524" s="1265"/>
      <c r="M524" s="1333"/>
      <c r="N524" s="1265"/>
      <c r="O524" s="1265"/>
      <c r="P524" s="1333"/>
      <c r="Q524" s="1505"/>
    </row>
    <row r="525" spans="2:18" s="1332" customFormat="1" ht="30" x14ac:dyDescent="0.2">
      <c r="B525" s="1506"/>
      <c r="C525" s="1113"/>
      <c r="D525" s="880" t="s">
        <v>29024</v>
      </c>
      <c r="E525" s="880" t="s">
        <v>28364</v>
      </c>
      <c r="F525" s="880"/>
      <c r="G525" s="880" t="s">
        <v>28566</v>
      </c>
      <c r="H525" s="880"/>
      <c r="I525" s="880" t="s">
        <v>28362</v>
      </c>
      <c r="J525" s="813"/>
      <c r="K525" s="1005" t="s">
        <v>28281</v>
      </c>
      <c r="L525" s="1007"/>
      <c r="M525" s="1274"/>
      <c r="N525" s="1021"/>
      <c r="O525" s="1021"/>
      <c r="P525" s="1274"/>
      <c r="Q525" s="1507"/>
    </row>
    <row r="526" spans="2:18" s="1332" customFormat="1" x14ac:dyDescent="0.2">
      <c r="B526" s="1506"/>
      <c r="C526" s="1113"/>
      <c r="D526" s="880" t="s">
        <v>28560</v>
      </c>
      <c r="E526" s="880">
        <v>0.15</v>
      </c>
      <c r="F526" s="880" t="s">
        <v>28539</v>
      </c>
      <c r="G526" s="1299">
        <v>0.5</v>
      </c>
      <c r="H526" s="880" t="s">
        <v>28539</v>
      </c>
      <c r="I526" s="880">
        <v>8.6999999999999993</v>
      </c>
      <c r="J526" s="813" t="s">
        <v>28268</v>
      </c>
      <c r="K526" s="1005">
        <f>E526*G526*I526</f>
        <v>0.65</v>
      </c>
      <c r="L526" s="1007" t="s">
        <v>28267</v>
      </c>
      <c r="M526" s="1274"/>
      <c r="N526" s="1021"/>
      <c r="O526" s="1021"/>
      <c r="P526" s="1274"/>
      <c r="Q526" s="1507"/>
    </row>
    <row r="527" spans="2:18" s="1332" customFormat="1" x14ac:dyDescent="0.2">
      <c r="B527" s="1506"/>
      <c r="C527" s="1113"/>
      <c r="D527" s="880" t="s">
        <v>28561</v>
      </c>
      <c r="E527" s="880">
        <v>0.15</v>
      </c>
      <c r="F527" s="880" t="s">
        <v>28539</v>
      </c>
      <c r="G527" s="1299">
        <v>0.5</v>
      </c>
      <c r="H527" s="880" t="s">
        <v>28539</v>
      </c>
      <c r="I527" s="880">
        <v>1.25</v>
      </c>
      <c r="J527" s="813" t="s">
        <v>28268</v>
      </c>
      <c r="K527" s="1005">
        <f t="shared" ref="K527:K536" si="19">E527*G527*I527</f>
        <v>0.09</v>
      </c>
      <c r="L527" s="1007" t="s">
        <v>28267</v>
      </c>
      <c r="M527" s="1274"/>
      <c r="N527" s="1021"/>
      <c r="O527" s="1021"/>
      <c r="P527" s="1274"/>
      <c r="Q527" s="1507"/>
    </row>
    <row r="528" spans="2:18" s="1332" customFormat="1" x14ac:dyDescent="0.2">
      <c r="B528" s="1506"/>
      <c r="C528" s="1113"/>
      <c r="D528" s="880" t="s">
        <v>28562</v>
      </c>
      <c r="E528" s="880">
        <v>0.15</v>
      </c>
      <c r="F528" s="880" t="s">
        <v>28539</v>
      </c>
      <c r="G528" s="1299">
        <v>0.5</v>
      </c>
      <c r="H528" s="880" t="s">
        <v>28539</v>
      </c>
      <c r="I528" s="880">
        <v>4.05</v>
      </c>
      <c r="J528" s="813" t="s">
        <v>28268</v>
      </c>
      <c r="K528" s="1005">
        <f t="shared" si="19"/>
        <v>0.3</v>
      </c>
      <c r="L528" s="1007" t="s">
        <v>28267</v>
      </c>
      <c r="M528" s="1274"/>
      <c r="N528" s="1021"/>
      <c r="O528" s="1021"/>
      <c r="P528" s="1274"/>
      <c r="Q528" s="1507"/>
    </row>
    <row r="529" spans="2:17" s="1332" customFormat="1" x14ac:dyDescent="0.2">
      <c r="B529" s="1506"/>
      <c r="C529" s="1113"/>
      <c r="D529" s="880" t="s">
        <v>28563</v>
      </c>
      <c r="E529" s="880">
        <v>0.15</v>
      </c>
      <c r="F529" s="880" t="s">
        <v>28539</v>
      </c>
      <c r="G529" s="1299">
        <v>0.5</v>
      </c>
      <c r="H529" s="880" t="s">
        <v>28539</v>
      </c>
      <c r="I529" s="880">
        <v>3.7</v>
      </c>
      <c r="J529" s="813" t="s">
        <v>28268</v>
      </c>
      <c r="K529" s="1005">
        <f t="shared" si="19"/>
        <v>0.28000000000000003</v>
      </c>
      <c r="L529" s="1007" t="s">
        <v>28267</v>
      </c>
      <c r="M529" s="1274"/>
      <c r="N529" s="1021"/>
      <c r="O529" s="1021"/>
      <c r="P529" s="1274"/>
      <c r="Q529" s="1507"/>
    </row>
    <row r="530" spans="2:17" s="1332" customFormat="1" x14ac:dyDescent="0.2">
      <c r="B530" s="1506"/>
      <c r="C530" s="1113"/>
      <c r="D530" s="880" t="s">
        <v>28564</v>
      </c>
      <c r="E530" s="880">
        <v>0.15</v>
      </c>
      <c r="F530" s="880" t="s">
        <v>28539</v>
      </c>
      <c r="G530" s="1299">
        <v>0.5</v>
      </c>
      <c r="H530" s="880" t="s">
        <v>28539</v>
      </c>
      <c r="I530" s="880">
        <v>4.05</v>
      </c>
      <c r="J530" s="813" t="s">
        <v>28268</v>
      </c>
      <c r="K530" s="1005">
        <f t="shared" si="19"/>
        <v>0.3</v>
      </c>
      <c r="L530" s="1007" t="s">
        <v>28267</v>
      </c>
      <c r="M530" s="1274"/>
      <c r="N530" s="1021"/>
      <c r="O530" s="1021"/>
      <c r="P530" s="1274"/>
      <c r="Q530" s="1507"/>
    </row>
    <row r="531" spans="2:17" s="1332" customFormat="1" x14ac:dyDescent="0.2">
      <c r="B531" s="1506"/>
      <c r="C531" s="213"/>
      <c r="D531" s="880" t="s">
        <v>28567</v>
      </c>
      <c r="E531" s="880">
        <v>0.15</v>
      </c>
      <c r="F531" s="880" t="s">
        <v>28539</v>
      </c>
      <c r="G531" s="1299">
        <v>0.5</v>
      </c>
      <c r="H531" s="880" t="s">
        <v>28539</v>
      </c>
      <c r="I531" s="880">
        <v>3.8</v>
      </c>
      <c r="J531" s="813" t="s">
        <v>28268</v>
      </c>
      <c r="K531" s="1005">
        <f t="shared" si="19"/>
        <v>0.28999999999999998</v>
      </c>
      <c r="L531" s="1007" t="s">
        <v>28267</v>
      </c>
      <c r="M531" s="1274"/>
      <c r="N531" s="1021"/>
      <c r="O531" s="1021"/>
      <c r="P531" s="1274"/>
      <c r="Q531" s="1507"/>
    </row>
    <row r="532" spans="2:17" s="1332" customFormat="1" x14ac:dyDescent="0.2">
      <c r="B532" s="1506"/>
      <c r="C532" s="213"/>
      <c r="D532" s="880" t="s">
        <v>28568</v>
      </c>
      <c r="E532" s="880">
        <v>0.15</v>
      </c>
      <c r="F532" s="880" t="s">
        <v>28539</v>
      </c>
      <c r="G532" s="1299">
        <v>0.5</v>
      </c>
      <c r="H532" s="880" t="s">
        <v>28539</v>
      </c>
      <c r="I532" s="880">
        <v>3.35</v>
      </c>
      <c r="J532" s="813" t="s">
        <v>28268</v>
      </c>
      <c r="K532" s="1005">
        <f t="shared" si="19"/>
        <v>0.25</v>
      </c>
      <c r="L532" s="1007" t="s">
        <v>28267</v>
      </c>
      <c r="M532" s="1089"/>
      <c r="N532" s="1005"/>
      <c r="O532" s="612"/>
      <c r="P532" s="1315"/>
      <c r="Q532" s="1551"/>
    </row>
    <row r="533" spans="2:17" s="1332" customFormat="1" x14ac:dyDescent="0.2">
      <c r="B533" s="1506"/>
      <c r="C533" s="213"/>
      <c r="D533" s="880" t="s">
        <v>28581</v>
      </c>
      <c r="E533" s="880">
        <v>0.15</v>
      </c>
      <c r="F533" s="880" t="s">
        <v>28539</v>
      </c>
      <c r="G533" s="1299">
        <v>0.5</v>
      </c>
      <c r="H533" s="880" t="s">
        <v>28539</v>
      </c>
      <c r="I533" s="880">
        <v>2.2000000000000002</v>
      </c>
      <c r="J533" s="813" t="s">
        <v>28268</v>
      </c>
      <c r="K533" s="1005">
        <f t="shared" si="19"/>
        <v>0.17</v>
      </c>
      <c r="L533" s="1007" t="s">
        <v>28267</v>
      </c>
      <c r="M533" s="1089"/>
      <c r="N533" s="1005"/>
      <c r="O533" s="612"/>
      <c r="P533" s="1315"/>
      <c r="Q533" s="1551"/>
    </row>
    <row r="534" spans="2:17" s="1332" customFormat="1" x14ac:dyDescent="0.2">
      <c r="B534" s="1506"/>
      <c r="C534" s="213"/>
      <c r="D534" s="880" t="s">
        <v>28715</v>
      </c>
      <c r="E534" s="880">
        <v>0.15</v>
      </c>
      <c r="F534" s="880" t="s">
        <v>28539</v>
      </c>
      <c r="G534" s="1299">
        <v>0.5</v>
      </c>
      <c r="H534" s="880" t="s">
        <v>28539</v>
      </c>
      <c r="I534" s="880">
        <v>2.2000000000000002</v>
      </c>
      <c r="J534" s="813" t="s">
        <v>28268</v>
      </c>
      <c r="K534" s="1005">
        <f t="shared" si="19"/>
        <v>0.17</v>
      </c>
      <c r="L534" s="1007" t="s">
        <v>28267</v>
      </c>
      <c r="M534" s="1089"/>
      <c r="N534" s="1005"/>
      <c r="O534" s="612"/>
      <c r="P534" s="1315"/>
      <c r="Q534" s="1551"/>
    </row>
    <row r="535" spans="2:17" s="1332" customFormat="1" x14ac:dyDescent="0.2">
      <c r="B535" s="1506"/>
      <c r="C535" s="213"/>
      <c r="D535" s="880" t="s">
        <v>28716</v>
      </c>
      <c r="E535" s="880">
        <v>0.15</v>
      </c>
      <c r="F535" s="880" t="s">
        <v>28539</v>
      </c>
      <c r="G535" s="1299">
        <v>0.5</v>
      </c>
      <c r="H535" s="880" t="s">
        <v>28539</v>
      </c>
      <c r="I535" s="880">
        <v>2.2000000000000002</v>
      </c>
      <c r="J535" s="813" t="s">
        <v>28268</v>
      </c>
      <c r="K535" s="1005">
        <f t="shared" si="19"/>
        <v>0.17</v>
      </c>
      <c r="L535" s="1007" t="s">
        <v>28267</v>
      </c>
      <c r="M535" s="1089"/>
      <c r="N535" s="1005"/>
      <c r="O535" s="612"/>
      <c r="P535" s="1315"/>
      <c r="Q535" s="1551"/>
    </row>
    <row r="536" spans="2:17" s="1332" customFormat="1" x14ac:dyDescent="0.2">
      <c r="B536" s="1506"/>
      <c r="C536" s="213"/>
      <c r="D536" s="880" t="s">
        <v>28717</v>
      </c>
      <c r="E536" s="880">
        <v>0.15</v>
      </c>
      <c r="F536" s="880" t="s">
        <v>28539</v>
      </c>
      <c r="G536" s="1299">
        <v>0.5</v>
      </c>
      <c r="H536" s="880" t="s">
        <v>28539</v>
      </c>
      <c r="I536" s="880">
        <v>7.9</v>
      </c>
      <c r="J536" s="813" t="s">
        <v>28268</v>
      </c>
      <c r="K536" s="1005">
        <f t="shared" si="19"/>
        <v>0.59</v>
      </c>
      <c r="L536" s="1007" t="s">
        <v>28267</v>
      </c>
      <c r="M536" s="1089"/>
      <c r="N536" s="1005"/>
      <c r="O536" s="612"/>
      <c r="P536" s="1315"/>
      <c r="Q536" s="1551"/>
    </row>
    <row r="537" spans="2:17" s="1332" customFormat="1" x14ac:dyDescent="0.2">
      <c r="B537" s="1506"/>
      <c r="C537" s="213"/>
      <c r="D537" s="880"/>
      <c r="E537" s="880"/>
      <c r="F537" s="880"/>
      <c r="G537" s="880"/>
      <c r="H537" s="880"/>
      <c r="I537" s="880"/>
      <c r="J537" s="813"/>
      <c r="K537" s="833"/>
      <c r="L537" s="814"/>
      <c r="M537" s="1089"/>
      <c r="N537" s="1005"/>
      <c r="O537" s="612"/>
      <c r="P537" s="1315"/>
      <c r="Q537" s="1551"/>
    </row>
    <row r="538" spans="2:17" s="1332" customFormat="1" x14ac:dyDescent="0.2">
      <c r="B538" s="1506"/>
      <c r="C538" s="213"/>
      <c r="D538" s="880"/>
      <c r="E538" s="880"/>
      <c r="F538" s="880"/>
      <c r="G538" s="880"/>
      <c r="H538" s="880"/>
      <c r="I538" s="880"/>
      <c r="J538" s="813"/>
      <c r="K538" s="1005">
        <f>SUM(K526:K536)</f>
        <v>3.26</v>
      </c>
      <c r="L538" s="1007" t="s">
        <v>28273</v>
      </c>
      <c r="M538" s="1089"/>
      <c r="N538" s="1005"/>
      <c r="O538" s="612"/>
      <c r="P538" s="1315"/>
      <c r="Q538" s="1551"/>
    </row>
    <row r="539" spans="2:17" s="1332" customFormat="1" x14ac:dyDescent="0.2">
      <c r="B539" s="1506"/>
      <c r="C539" s="213"/>
      <c r="D539" s="880"/>
      <c r="E539" s="880"/>
      <c r="F539" s="880"/>
      <c r="G539" s="880"/>
      <c r="H539" s="880"/>
      <c r="I539" s="880"/>
      <c r="J539" s="813"/>
      <c r="K539" s="833"/>
      <c r="L539" s="814"/>
      <c r="M539" s="1089"/>
      <c r="N539" s="1005"/>
      <c r="O539" s="612"/>
      <c r="P539" s="1315"/>
      <c r="Q539" s="1551"/>
    </row>
    <row r="540" spans="2:17" s="1332" customFormat="1" x14ac:dyDescent="0.2">
      <c r="B540" s="1565"/>
      <c r="C540" s="1341" t="s">
        <v>29025</v>
      </c>
      <c r="D540" s="880"/>
      <c r="E540" s="880"/>
      <c r="F540" s="880"/>
      <c r="G540" s="880"/>
      <c r="H540" s="880"/>
      <c r="I540" s="880"/>
      <c r="J540" s="813"/>
      <c r="K540" s="833"/>
      <c r="L540" s="814"/>
      <c r="M540" s="1089"/>
      <c r="N540" s="1005"/>
      <c r="O540" s="612"/>
      <c r="P540" s="1315"/>
      <c r="Q540" s="1551"/>
    </row>
    <row r="541" spans="2:17" s="1332" customFormat="1" ht="30" x14ac:dyDescent="0.2">
      <c r="B541" s="1554"/>
      <c r="C541" s="1004"/>
      <c r="D541" s="1012"/>
      <c r="E541" s="880"/>
      <c r="F541" s="880" t="s">
        <v>28362</v>
      </c>
      <c r="G541" s="880"/>
      <c r="H541" s="880" t="s">
        <v>28274</v>
      </c>
      <c r="I541" s="880"/>
      <c r="J541" s="1023"/>
      <c r="K541" s="966"/>
      <c r="L541" s="1005" t="s">
        <v>28322</v>
      </c>
      <c r="M541" s="1007"/>
      <c r="N541" s="1089"/>
      <c r="P541" s="1315"/>
      <c r="Q541" s="1551"/>
    </row>
    <row r="542" spans="2:17" s="1332" customFormat="1" x14ac:dyDescent="0.2">
      <c r="B542" s="1554"/>
      <c r="C542" s="1004" t="s">
        <v>29002</v>
      </c>
      <c r="D542" s="1012" t="s">
        <v>29009</v>
      </c>
      <c r="E542" s="880" t="s">
        <v>28992</v>
      </c>
      <c r="F542" s="1299">
        <v>8.6999999999999993</v>
      </c>
      <c r="G542" s="1299" t="s">
        <v>28268</v>
      </c>
      <c r="H542" s="1299">
        <v>1</v>
      </c>
      <c r="I542" s="1299" t="s">
        <v>28268</v>
      </c>
      <c r="J542" s="1273"/>
      <c r="K542" s="966"/>
      <c r="L542" s="1005">
        <f>F542*H542</f>
        <v>8.6999999999999993</v>
      </c>
      <c r="M542" s="1007" t="s">
        <v>28267</v>
      </c>
      <c r="N542" s="1089"/>
      <c r="P542" s="1315"/>
      <c r="Q542" s="1551"/>
    </row>
    <row r="543" spans="2:17" s="1332" customFormat="1" x14ac:dyDescent="0.2">
      <c r="B543" s="1554"/>
      <c r="C543" s="1004" t="s">
        <v>29002</v>
      </c>
      <c r="D543" s="1012" t="s">
        <v>29010</v>
      </c>
      <c r="E543" s="880" t="s">
        <v>28993</v>
      </c>
      <c r="F543" s="1299">
        <v>1.25</v>
      </c>
      <c r="G543" s="1299" t="s">
        <v>28268</v>
      </c>
      <c r="H543" s="1299">
        <v>1</v>
      </c>
      <c r="I543" s="1299" t="s">
        <v>28268</v>
      </c>
      <c r="J543" s="1273"/>
      <c r="K543" s="966"/>
      <c r="L543" s="1005">
        <f t="shared" ref="L543:L554" si="20">F543*H543</f>
        <v>1.25</v>
      </c>
      <c r="M543" s="1007" t="s">
        <v>28267</v>
      </c>
      <c r="N543" s="1089"/>
      <c r="P543" s="1315"/>
      <c r="Q543" s="1551"/>
    </row>
    <row r="544" spans="2:17" s="1332" customFormat="1" x14ac:dyDescent="0.2">
      <c r="B544" s="1554"/>
      <c r="C544" s="1004" t="s">
        <v>29002</v>
      </c>
      <c r="D544" s="1012" t="s">
        <v>29011</v>
      </c>
      <c r="E544" s="880" t="s">
        <v>28994</v>
      </c>
      <c r="F544" s="1299">
        <v>2.1</v>
      </c>
      <c r="G544" s="1299" t="s">
        <v>28268</v>
      </c>
      <c r="H544" s="1299">
        <v>1</v>
      </c>
      <c r="I544" s="1299" t="s">
        <v>28268</v>
      </c>
      <c r="J544" s="1273"/>
      <c r="K544" s="966"/>
      <c r="L544" s="1005">
        <f t="shared" si="20"/>
        <v>2.1</v>
      </c>
      <c r="M544" s="1007" t="s">
        <v>28267</v>
      </c>
      <c r="N544" s="1089"/>
      <c r="P544" s="1315"/>
      <c r="Q544" s="1551"/>
    </row>
    <row r="545" spans="2:17" s="1332" customFormat="1" x14ac:dyDescent="0.2">
      <c r="B545" s="1554"/>
      <c r="C545" s="1004" t="s">
        <v>29002</v>
      </c>
      <c r="D545" s="1012" t="s">
        <v>29007</v>
      </c>
      <c r="E545" s="880" t="s">
        <v>28995</v>
      </c>
      <c r="F545" s="1299">
        <v>2.1</v>
      </c>
      <c r="G545" s="1299" t="s">
        <v>28268</v>
      </c>
      <c r="H545" s="1299">
        <v>1</v>
      </c>
      <c r="I545" s="1299" t="s">
        <v>28268</v>
      </c>
      <c r="J545" s="1273"/>
      <c r="K545" s="966"/>
      <c r="L545" s="1005">
        <f t="shared" si="20"/>
        <v>2.1</v>
      </c>
      <c r="M545" s="1007" t="s">
        <v>28267</v>
      </c>
      <c r="N545" s="1089"/>
      <c r="P545" s="1315"/>
      <c r="Q545" s="1551"/>
    </row>
    <row r="546" spans="2:17" s="1332" customFormat="1" x14ac:dyDescent="0.2">
      <c r="B546" s="1554"/>
      <c r="C546" s="1004" t="s">
        <v>29002</v>
      </c>
      <c r="D546" s="1012" t="s">
        <v>29012</v>
      </c>
      <c r="E546" s="880" t="s">
        <v>28996</v>
      </c>
      <c r="F546" s="1299">
        <v>3.7</v>
      </c>
      <c r="G546" s="1299" t="s">
        <v>28268</v>
      </c>
      <c r="H546" s="1299">
        <v>1</v>
      </c>
      <c r="I546" s="1299" t="s">
        <v>28268</v>
      </c>
      <c r="J546" s="1273"/>
      <c r="K546" s="966"/>
      <c r="L546" s="1005">
        <f t="shared" si="20"/>
        <v>3.7</v>
      </c>
      <c r="M546" s="1007" t="s">
        <v>28267</v>
      </c>
      <c r="N546" s="1089"/>
      <c r="P546" s="1315"/>
      <c r="Q546" s="1551"/>
    </row>
    <row r="547" spans="2:17" s="1332" customFormat="1" x14ac:dyDescent="0.2">
      <c r="B547" s="1554"/>
      <c r="C547" s="1004" t="s">
        <v>29002</v>
      </c>
      <c r="D547" s="1012" t="s">
        <v>29011</v>
      </c>
      <c r="E547" s="880" t="s">
        <v>28997</v>
      </c>
      <c r="F547" s="1299">
        <v>2.1</v>
      </c>
      <c r="G547" s="1299" t="s">
        <v>28268</v>
      </c>
      <c r="H547" s="1299">
        <v>1</v>
      </c>
      <c r="I547" s="1299" t="s">
        <v>28268</v>
      </c>
      <c r="J547" s="1273"/>
      <c r="K547" s="966"/>
      <c r="L547" s="1005">
        <f t="shared" si="20"/>
        <v>2.1</v>
      </c>
      <c r="M547" s="1007" t="s">
        <v>28267</v>
      </c>
      <c r="N547" s="1089"/>
      <c r="P547" s="1315"/>
      <c r="Q547" s="1551"/>
    </row>
    <row r="548" spans="2:17" s="1332" customFormat="1" x14ac:dyDescent="0.2">
      <c r="B548" s="1554"/>
      <c r="C548" s="1004" t="s">
        <v>29002</v>
      </c>
      <c r="D548" s="1012" t="s">
        <v>29007</v>
      </c>
      <c r="E548" s="880" t="s">
        <v>28998</v>
      </c>
      <c r="F548" s="1299">
        <v>2.1</v>
      </c>
      <c r="G548" s="1299" t="s">
        <v>28268</v>
      </c>
      <c r="H548" s="1299">
        <v>1</v>
      </c>
      <c r="I548" s="1299" t="s">
        <v>28268</v>
      </c>
      <c r="J548" s="1273"/>
      <c r="K548" s="966"/>
      <c r="L548" s="1005">
        <f t="shared" si="20"/>
        <v>2.1</v>
      </c>
      <c r="M548" s="1007" t="s">
        <v>28267</v>
      </c>
      <c r="N548" s="1089"/>
      <c r="P548" s="1315"/>
      <c r="Q548" s="1551"/>
    </row>
    <row r="549" spans="2:17" s="1332" customFormat="1" x14ac:dyDescent="0.2">
      <c r="B549" s="1554"/>
      <c r="C549" s="1004" t="s">
        <v>29006</v>
      </c>
      <c r="D549" s="1012" t="s">
        <v>29013</v>
      </c>
      <c r="E549" s="880" t="s">
        <v>28999</v>
      </c>
      <c r="F549" s="1299">
        <v>3.8</v>
      </c>
      <c r="G549" s="1299" t="s">
        <v>28268</v>
      </c>
      <c r="H549" s="1299">
        <v>1</v>
      </c>
      <c r="I549" s="1299" t="s">
        <v>28268</v>
      </c>
      <c r="J549" s="1273"/>
      <c r="K549" s="966"/>
      <c r="L549" s="1005">
        <f t="shared" si="20"/>
        <v>3.8</v>
      </c>
      <c r="M549" s="1007" t="s">
        <v>28267</v>
      </c>
      <c r="N549" s="1089"/>
      <c r="P549" s="1315"/>
      <c r="Q549" s="1551"/>
    </row>
    <row r="550" spans="2:17" s="1332" customFormat="1" x14ac:dyDescent="0.2">
      <c r="B550" s="1554"/>
      <c r="C550" s="1004" t="s">
        <v>29006</v>
      </c>
      <c r="D550" s="1012" t="s">
        <v>29013</v>
      </c>
      <c r="E550" s="880" t="s">
        <v>29000</v>
      </c>
      <c r="F550" s="1299">
        <v>3.35</v>
      </c>
      <c r="G550" s="1299" t="s">
        <v>28268</v>
      </c>
      <c r="H550" s="1299">
        <v>1</v>
      </c>
      <c r="I550" s="1299" t="s">
        <v>28268</v>
      </c>
      <c r="J550" s="1273"/>
      <c r="K550" s="966"/>
      <c r="L550" s="1005">
        <f t="shared" si="20"/>
        <v>3.35</v>
      </c>
      <c r="M550" s="1007" t="s">
        <v>28267</v>
      </c>
      <c r="N550" s="1089"/>
      <c r="P550" s="1315"/>
      <c r="Q550" s="1551"/>
    </row>
    <row r="551" spans="2:17" s="1332" customFormat="1" x14ac:dyDescent="0.2">
      <c r="B551" s="1554"/>
      <c r="C551" s="1004" t="s">
        <v>29006</v>
      </c>
      <c r="D551" s="1012" t="s">
        <v>29011</v>
      </c>
      <c r="E551" s="880" t="s">
        <v>29001</v>
      </c>
      <c r="F551" s="1299">
        <v>2.2000000000000002</v>
      </c>
      <c r="G551" s="1299" t="s">
        <v>28268</v>
      </c>
      <c r="H551" s="1299">
        <v>1</v>
      </c>
      <c r="I551" s="1299" t="s">
        <v>28268</v>
      </c>
      <c r="J551" s="1273"/>
      <c r="K551" s="966"/>
      <c r="L551" s="1005">
        <f t="shared" si="20"/>
        <v>2.2000000000000002</v>
      </c>
      <c r="M551" s="1007" t="s">
        <v>28267</v>
      </c>
      <c r="N551" s="1089"/>
      <c r="P551" s="1315"/>
      <c r="Q551" s="1551"/>
    </row>
    <row r="552" spans="2:17" s="1332" customFormat="1" x14ac:dyDescent="0.2">
      <c r="B552" s="1554"/>
      <c r="C552" s="1004" t="s">
        <v>29006</v>
      </c>
      <c r="D552" s="1012" t="s">
        <v>29007</v>
      </c>
      <c r="E552" s="880" t="s">
        <v>29003</v>
      </c>
      <c r="F552" s="1299">
        <v>2.2000000000000002</v>
      </c>
      <c r="G552" s="1299" t="s">
        <v>28268</v>
      </c>
      <c r="H552" s="1299">
        <v>1</v>
      </c>
      <c r="I552" s="1299" t="s">
        <v>28268</v>
      </c>
      <c r="J552" s="1273"/>
      <c r="K552" s="966"/>
      <c r="L552" s="1005">
        <f t="shared" si="20"/>
        <v>2.2000000000000002</v>
      </c>
      <c r="M552" s="1007" t="s">
        <v>28267</v>
      </c>
      <c r="N552" s="1089"/>
      <c r="P552" s="1315"/>
      <c r="Q552" s="1551"/>
    </row>
    <row r="553" spans="2:17" s="1332" customFormat="1" x14ac:dyDescent="0.2">
      <c r="B553" s="1554"/>
      <c r="C553" s="1004" t="s">
        <v>29006</v>
      </c>
      <c r="D553" s="1012" t="s">
        <v>29007</v>
      </c>
      <c r="E553" s="880" t="s">
        <v>29004</v>
      </c>
      <c r="F553" s="1299">
        <v>2.2000000000000002</v>
      </c>
      <c r="G553" s="1299" t="s">
        <v>28268</v>
      </c>
      <c r="H553" s="1299">
        <v>1</v>
      </c>
      <c r="I553" s="1299" t="s">
        <v>28268</v>
      </c>
      <c r="J553" s="1273"/>
      <c r="K553" s="966"/>
      <c r="L553" s="1005">
        <f t="shared" si="20"/>
        <v>2.2000000000000002</v>
      </c>
      <c r="M553" s="1007" t="s">
        <v>28267</v>
      </c>
      <c r="N553" s="1089"/>
      <c r="P553" s="1315"/>
      <c r="Q553" s="1551"/>
    </row>
    <row r="554" spans="2:17" s="1332" customFormat="1" x14ac:dyDescent="0.2">
      <c r="B554" s="1554"/>
      <c r="C554" s="1004" t="s">
        <v>29006</v>
      </c>
      <c r="D554" s="1012" t="s">
        <v>29008</v>
      </c>
      <c r="E554" s="880" t="s">
        <v>29005</v>
      </c>
      <c r="F554" s="1299">
        <v>5.85</v>
      </c>
      <c r="G554" s="1299" t="s">
        <v>28268</v>
      </c>
      <c r="H554" s="1299">
        <v>1</v>
      </c>
      <c r="I554" s="1273" t="s">
        <v>28268</v>
      </c>
      <c r="J554" s="1273"/>
      <c r="K554" s="1012"/>
      <c r="L554" s="1005">
        <f t="shared" si="20"/>
        <v>5.85</v>
      </c>
      <c r="M554" s="1007" t="s">
        <v>28267</v>
      </c>
      <c r="N554" s="1089"/>
      <c r="P554" s="1315"/>
      <c r="Q554" s="1551"/>
    </row>
    <row r="555" spans="2:17" s="1332" customFormat="1" x14ac:dyDescent="0.2">
      <c r="B555" s="1554"/>
      <c r="C555" s="1004"/>
      <c r="D555" s="1012"/>
      <c r="E555" s="880"/>
      <c r="F555" s="1299"/>
      <c r="G555" s="1299"/>
      <c r="H555" s="1299"/>
      <c r="I555" s="1299"/>
      <c r="J555" s="1299"/>
      <c r="K555" s="815"/>
      <c r="L555" s="1005"/>
      <c r="M555" s="815"/>
      <c r="N555" s="1089"/>
      <c r="P555" s="1315"/>
      <c r="Q555" s="1551"/>
    </row>
    <row r="556" spans="2:17" s="1332" customFormat="1" x14ac:dyDescent="0.2">
      <c r="B556" s="1554"/>
      <c r="C556" s="1004"/>
      <c r="D556" s="1012"/>
      <c r="E556" s="880"/>
      <c r="F556" s="880"/>
      <c r="G556" s="880"/>
      <c r="H556" s="880"/>
      <c r="I556" s="880"/>
      <c r="J556" s="880"/>
      <c r="K556" s="815"/>
      <c r="L556" s="1005">
        <f>SUM(L542:L554)</f>
        <v>41.65</v>
      </c>
      <c r="M556" s="1007" t="s">
        <v>28267</v>
      </c>
      <c r="N556" s="1089"/>
      <c r="P556" s="1315"/>
      <c r="Q556" s="1551"/>
    </row>
    <row r="557" spans="2:17" s="1332" customFormat="1" ht="18" customHeight="1" x14ac:dyDescent="0.2">
      <c r="B557" s="1554"/>
      <c r="C557" s="354"/>
      <c r="D557" s="213"/>
      <c r="E557" s="880"/>
      <c r="F557" s="880"/>
      <c r="G557" s="880"/>
      <c r="H557" s="880"/>
      <c r="I557" s="880"/>
      <c r="J557" s="880"/>
      <c r="K557" s="813"/>
      <c r="L557" s="833"/>
      <c r="M557" s="814"/>
      <c r="N557" s="1089"/>
      <c r="P557" s="1315"/>
      <c r="Q557" s="1551"/>
    </row>
    <row r="558" spans="2:17" s="1332" customFormat="1" ht="30" customHeight="1" x14ac:dyDescent="0.2">
      <c r="B558" s="1554"/>
      <c r="C558" s="354"/>
      <c r="D558" s="813" t="s">
        <v>29026</v>
      </c>
      <c r="E558" s="880"/>
      <c r="F558" s="883">
        <f>K538</f>
        <v>3.26</v>
      </c>
      <c r="G558" s="880" t="s">
        <v>28970</v>
      </c>
      <c r="H558" s="883">
        <f>L556</f>
        <v>41.65</v>
      </c>
      <c r="I558" s="880"/>
      <c r="J558" s="880"/>
      <c r="K558" s="813"/>
      <c r="L558" s="894">
        <f>F558+H558</f>
        <v>44.91</v>
      </c>
      <c r="M558" s="814" t="s">
        <v>28267</v>
      </c>
      <c r="N558" s="1089"/>
      <c r="P558" s="1315"/>
      <c r="Q558" s="1551"/>
    </row>
    <row r="559" spans="2:17" s="1332" customFormat="1" ht="17.25" customHeight="1" x14ac:dyDescent="0.2">
      <c r="B559" s="1554"/>
      <c r="C559" s="1314"/>
      <c r="D559" s="1296"/>
      <c r="E559" s="1296"/>
      <c r="F559" s="1296"/>
      <c r="G559" s="1296"/>
      <c r="H559" s="1296"/>
      <c r="I559" s="1296"/>
      <c r="J559" s="1314"/>
      <c r="K559" s="612"/>
      <c r="M559" s="1315"/>
      <c r="N559" s="612"/>
      <c r="O559" s="612"/>
      <c r="P559" s="1315"/>
      <c r="Q559" s="1551"/>
    </row>
    <row r="560" spans="2:17" s="1426" customFormat="1" ht="30" customHeight="1" x14ac:dyDescent="0.2">
      <c r="B560" s="1538"/>
      <c r="C560" s="1828" t="s">
        <v>28342</v>
      </c>
      <c r="D560" s="1828" t="s">
        <v>8058</v>
      </c>
      <c r="E560" s="1828"/>
      <c r="F560" s="1828"/>
      <c r="G560" s="1828"/>
      <c r="H560" s="1828"/>
      <c r="I560" s="1828"/>
      <c r="J560" s="1828"/>
      <c r="K560" s="1365"/>
      <c r="L560" s="1364"/>
      <c r="M560" s="1366"/>
      <c r="N560" s="1827"/>
      <c r="O560" s="1827"/>
      <c r="P560" s="1366"/>
      <c r="Q560" s="1539"/>
    </row>
    <row r="561" spans="2:17" s="1332" customFormat="1" ht="30" customHeight="1" x14ac:dyDescent="0.2">
      <c r="B561" s="1566">
        <v>89512</v>
      </c>
      <c r="C561" s="1427" t="s">
        <v>28329</v>
      </c>
      <c r="D561" s="1839" t="s">
        <v>18019</v>
      </c>
      <c r="E561" s="1840"/>
      <c r="F561" s="1840"/>
      <c r="G561" s="1840"/>
      <c r="H561" s="1840"/>
      <c r="I561" s="1841"/>
      <c r="J561" s="1427" t="s">
        <v>205</v>
      </c>
      <c r="K561" s="1428">
        <v>11.5</v>
      </c>
      <c r="L561" s="1429"/>
      <c r="M561" s="1430"/>
      <c r="N561" s="1842"/>
      <c r="O561" s="1842"/>
      <c r="P561" s="1430"/>
      <c r="Q561" s="1567"/>
    </row>
    <row r="562" spans="2:17" s="1332" customFormat="1" x14ac:dyDescent="0.2">
      <c r="B562" s="1506"/>
      <c r="C562" s="1012"/>
      <c r="D562" s="1023"/>
      <c r="E562" s="1023"/>
      <c r="F562" s="1023"/>
      <c r="G562" s="1023"/>
      <c r="H562" s="1023"/>
      <c r="I562" s="1126"/>
      <c r="J562" s="1113"/>
      <c r="K562" s="1021"/>
      <c r="L562" s="1021"/>
      <c r="M562" s="1274"/>
      <c r="N562" s="1021"/>
      <c r="O562" s="1021"/>
      <c r="P562" s="1274"/>
      <c r="Q562" s="1507"/>
    </row>
    <row r="563" spans="2:17" s="1332" customFormat="1" x14ac:dyDescent="0.2">
      <c r="B563" s="1506"/>
      <c r="C563" s="1012"/>
      <c r="D563" s="1023" t="s">
        <v>28652</v>
      </c>
      <c r="E563" s="1273">
        <v>4</v>
      </c>
      <c r="F563" s="1023" t="s">
        <v>28268</v>
      </c>
      <c r="G563" s="1023"/>
      <c r="H563" s="1023"/>
      <c r="I563" s="1126"/>
      <c r="J563" s="1113"/>
      <c r="K563" s="1021"/>
      <c r="L563" s="1021"/>
      <c r="M563" s="1274"/>
      <c r="N563" s="1021"/>
      <c r="O563" s="1021"/>
      <c r="P563" s="1274"/>
      <c r="Q563" s="1507"/>
    </row>
    <row r="564" spans="2:17" s="1332" customFormat="1" x14ac:dyDescent="0.2">
      <c r="B564" s="1506"/>
      <c r="C564" s="1012"/>
      <c r="D564" s="1023" t="s">
        <v>28817</v>
      </c>
      <c r="E564" s="1273">
        <v>5</v>
      </c>
      <c r="F564" s="1023" t="s">
        <v>28268</v>
      </c>
      <c r="G564" s="1023"/>
      <c r="H564" s="1023"/>
      <c r="I564" s="1126"/>
      <c r="J564" s="1113"/>
      <c r="K564" s="1021"/>
      <c r="L564" s="1021"/>
      <c r="M564" s="1274"/>
      <c r="N564" s="1021"/>
      <c r="O564" s="1021"/>
      <c r="P564" s="1274"/>
      <c r="Q564" s="1507"/>
    </row>
    <row r="565" spans="2:17" s="1332" customFormat="1" x14ac:dyDescent="0.2">
      <c r="B565" s="1506"/>
      <c r="C565" s="1012"/>
      <c r="D565" s="1023" t="s">
        <v>28818</v>
      </c>
      <c r="E565" s="1023">
        <v>5.45</v>
      </c>
      <c r="F565" s="1023" t="s">
        <v>28268</v>
      </c>
      <c r="G565" s="1023"/>
      <c r="H565" s="1023"/>
      <c r="I565" s="1126"/>
      <c r="J565" s="1113"/>
      <c r="K565" s="1021"/>
      <c r="L565" s="1021"/>
      <c r="M565" s="1274"/>
      <c r="N565" s="1021"/>
      <c r="O565" s="1021"/>
      <c r="P565" s="1274"/>
      <c r="Q565" s="1507"/>
    </row>
    <row r="566" spans="2:17" s="1332" customFormat="1" x14ac:dyDescent="0.2">
      <c r="B566" s="1506"/>
      <c r="C566" s="1012"/>
      <c r="D566" s="1023" t="s">
        <v>28270</v>
      </c>
      <c r="E566" s="1273">
        <f>SUM(E563:E565)</f>
        <v>14.45</v>
      </c>
      <c r="F566" s="1023" t="s">
        <v>28268</v>
      </c>
      <c r="G566" s="1023"/>
      <c r="H566" s="1023"/>
      <c r="I566" s="1126"/>
      <c r="J566" s="1113"/>
      <c r="K566" s="1021"/>
      <c r="L566" s="1021"/>
      <c r="M566" s="1274"/>
      <c r="N566" s="1021"/>
      <c r="O566" s="1021"/>
      <c r="P566" s="1274"/>
      <c r="Q566" s="1507"/>
    </row>
    <row r="567" spans="2:17" s="1332" customFormat="1" x14ac:dyDescent="0.2">
      <c r="B567" s="1506"/>
      <c r="C567" s="1012"/>
      <c r="D567" s="1023"/>
      <c r="E567" s="1023"/>
      <c r="F567" s="1023"/>
      <c r="G567" s="1023"/>
      <c r="H567" s="1023"/>
      <c r="I567" s="1126"/>
      <c r="J567" s="1113"/>
      <c r="K567" s="1021"/>
      <c r="L567" s="1021"/>
      <c r="M567" s="1274"/>
      <c r="N567" s="1021"/>
      <c r="O567" s="1021"/>
      <c r="P567" s="1274"/>
      <c r="Q567" s="1507"/>
    </row>
    <row r="568" spans="2:17" s="1332" customFormat="1" ht="30" customHeight="1" x14ac:dyDescent="0.2">
      <c r="B568" s="1566">
        <v>89508</v>
      </c>
      <c r="C568" s="1427" t="s">
        <v>28329</v>
      </c>
      <c r="D568" s="1839" t="s">
        <v>18011</v>
      </c>
      <c r="E568" s="1840"/>
      <c r="F568" s="1840"/>
      <c r="G568" s="1840"/>
      <c r="H568" s="1840"/>
      <c r="I568" s="1841"/>
      <c r="J568" s="1427" t="s">
        <v>205</v>
      </c>
      <c r="K568" s="1428">
        <f>I576</f>
        <v>9.65</v>
      </c>
      <c r="L568" s="1429"/>
      <c r="M568" s="1430"/>
      <c r="N568" s="1842"/>
      <c r="O568" s="1842"/>
      <c r="P568" s="1430"/>
      <c r="Q568" s="1567"/>
    </row>
    <row r="569" spans="2:17" s="1332" customFormat="1" x14ac:dyDescent="0.2">
      <c r="B569" s="1552"/>
      <c r="C569" s="1012"/>
      <c r="D569" s="1023"/>
      <c r="E569" s="1023"/>
      <c r="F569" s="1023"/>
      <c r="G569" s="1023"/>
      <c r="H569" s="1023"/>
      <c r="I569" s="1023"/>
      <c r="J569" s="1012"/>
      <c r="K569" s="1431"/>
      <c r="L569" s="1431"/>
      <c r="M569" s="1432"/>
      <c r="N569" s="1431"/>
      <c r="O569" s="1431"/>
      <c r="P569" s="1432"/>
      <c r="Q569" s="1568"/>
    </row>
    <row r="570" spans="2:17" s="1332" customFormat="1" x14ac:dyDescent="0.2">
      <c r="B570" s="1552"/>
      <c r="C570" s="1012"/>
      <c r="D570" s="1023"/>
      <c r="E570" s="1023" t="s">
        <v>28274</v>
      </c>
      <c r="F570" s="1023"/>
      <c r="G570" s="1023" t="s">
        <v>28331</v>
      </c>
      <c r="H570" s="1023"/>
      <c r="I570" s="1023" t="s">
        <v>28270</v>
      </c>
      <c r="J570" s="1012"/>
      <c r="K570" s="1431"/>
      <c r="L570" s="1431"/>
      <c r="M570" s="1432"/>
      <c r="N570" s="1431"/>
      <c r="O570" s="1431"/>
      <c r="P570" s="1432"/>
      <c r="Q570" s="1568"/>
    </row>
    <row r="571" spans="2:17" s="1332" customFormat="1" x14ac:dyDescent="0.2">
      <c r="B571" s="1552"/>
      <c r="C571" s="1012"/>
      <c r="D571" s="1023" t="s">
        <v>28815</v>
      </c>
      <c r="E571" s="1273">
        <v>2.7</v>
      </c>
      <c r="F571" s="1023" t="s">
        <v>28268</v>
      </c>
      <c r="G571" s="1433">
        <v>1</v>
      </c>
      <c r="H571" s="1273"/>
      <c r="I571" s="1273">
        <f>E571*G571</f>
        <v>2.7</v>
      </c>
      <c r="J571" s="1360" t="s">
        <v>28268</v>
      </c>
      <c r="K571" s="1431"/>
      <c r="L571" s="1431"/>
      <c r="M571" s="1432"/>
      <c r="N571" s="1431"/>
      <c r="O571" s="1431"/>
      <c r="P571" s="1432"/>
      <c r="Q571" s="1568"/>
    </row>
    <row r="572" spans="2:17" s="1332" customFormat="1" x14ac:dyDescent="0.2">
      <c r="B572" s="1552"/>
      <c r="C572" s="1012"/>
      <c r="D572" s="1023" t="s">
        <v>28815</v>
      </c>
      <c r="E572" s="1273">
        <v>2.7</v>
      </c>
      <c r="F572" s="1023" t="s">
        <v>28268</v>
      </c>
      <c r="G572" s="1433">
        <v>1</v>
      </c>
      <c r="H572" s="1273"/>
      <c r="I572" s="1273">
        <f>E572*G572</f>
        <v>2.7</v>
      </c>
      <c r="J572" s="1360" t="s">
        <v>28268</v>
      </c>
      <c r="K572" s="1431"/>
      <c r="L572" s="1431"/>
      <c r="M572" s="1432"/>
      <c r="N572" s="1431"/>
      <c r="O572" s="1431"/>
      <c r="P572" s="1432"/>
      <c r="Q572" s="1568"/>
    </row>
    <row r="573" spans="2:17" s="1332" customFormat="1" x14ac:dyDescent="0.2">
      <c r="B573" s="1552"/>
      <c r="C573" s="1012"/>
      <c r="D573" s="1023" t="s">
        <v>29054</v>
      </c>
      <c r="E573" s="1273">
        <v>1</v>
      </c>
      <c r="F573" s="1023" t="s">
        <v>28268</v>
      </c>
      <c r="G573" s="1433">
        <v>1</v>
      </c>
      <c r="H573" s="1273"/>
      <c r="I573" s="1273">
        <f>E573*G573</f>
        <v>1</v>
      </c>
      <c r="J573" s="1360" t="s">
        <v>28268</v>
      </c>
      <c r="K573" s="1431"/>
      <c r="L573" s="1431"/>
      <c r="M573" s="1432"/>
      <c r="N573" s="1431"/>
      <c r="O573" s="1431"/>
      <c r="P573" s="1432"/>
      <c r="Q573" s="1568"/>
    </row>
    <row r="574" spans="2:17" s="1332" customFormat="1" x14ac:dyDescent="0.2">
      <c r="B574" s="1552"/>
      <c r="C574" s="1012"/>
      <c r="D574" s="1023" t="s">
        <v>28816</v>
      </c>
      <c r="E574" s="1023"/>
      <c r="F574" s="1023"/>
      <c r="G574" s="1023"/>
      <c r="H574" s="1023"/>
      <c r="I574" s="1273">
        <v>3.25</v>
      </c>
      <c r="J574" s="1360" t="s">
        <v>28268</v>
      </c>
      <c r="K574" s="1431"/>
      <c r="L574" s="1431"/>
      <c r="M574" s="1432"/>
      <c r="N574" s="1431"/>
      <c r="O574" s="1431"/>
      <c r="P574" s="1432"/>
      <c r="Q574" s="1568"/>
    </row>
    <row r="575" spans="2:17" s="1332" customFormat="1" x14ac:dyDescent="0.2">
      <c r="B575" s="1552"/>
      <c r="C575" s="1012"/>
      <c r="D575" s="1023"/>
      <c r="E575" s="1023"/>
      <c r="F575" s="1023"/>
      <c r="G575" s="1023"/>
      <c r="H575" s="1023"/>
      <c r="I575" s="1023"/>
      <c r="J575" s="1360"/>
      <c r="K575" s="1431"/>
      <c r="L575" s="1431"/>
      <c r="M575" s="1432"/>
      <c r="N575" s="1431"/>
      <c r="O575" s="1431"/>
      <c r="P575" s="1432"/>
      <c r="Q575" s="1568"/>
    </row>
    <row r="576" spans="2:17" s="1332" customFormat="1" x14ac:dyDescent="0.2">
      <c r="B576" s="1552"/>
      <c r="C576" s="1012"/>
      <c r="D576" s="1023"/>
      <c r="E576" s="1023"/>
      <c r="F576" s="1023"/>
      <c r="G576" s="1023"/>
      <c r="H576" s="1023"/>
      <c r="I576" s="1273">
        <f>SUM(I571:I574)</f>
        <v>9.65</v>
      </c>
      <c r="J576" s="1360" t="s">
        <v>28268</v>
      </c>
      <c r="K576" s="1431"/>
      <c r="L576" s="1431"/>
      <c r="M576" s="1432"/>
      <c r="N576" s="1431"/>
      <c r="O576" s="1431"/>
      <c r="P576" s="1432"/>
      <c r="Q576" s="1568"/>
    </row>
    <row r="577" spans="2:17" s="1332" customFormat="1" ht="30" customHeight="1" x14ac:dyDescent="0.2">
      <c r="B577" s="1506"/>
      <c r="C577" s="1012"/>
      <c r="D577" s="1023"/>
      <c r="E577" s="1023"/>
      <c r="F577" s="1023"/>
      <c r="G577" s="1023"/>
      <c r="H577" s="1023"/>
      <c r="I577" s="1023"/>
      <c r="J577" s="1012"/>
      <c r="K577" s="1021"/>
      <c r="L577" s="1021"/>
      <c r="M577" s="1274"/>
      <c r="N577" s="1021"/>
      <c r="O577" s="1021"/>
      <c r="P577" s="1274"/>
      <c r="Q577" s="1507"/>
    </row>
    <row r="578" spans="2:17" s="1332" customFormat="1" ht="30" customHeight="1" x14ac:dyDescent="0.2">
      <c r="B578" s="1566">
        <v>89495</v>
      </c>
      <c r="C578" s="1427" t="s">
        <v>28329</v>
      </c>
      <c r="D578" s="1839" t="s">
        <v>29074</v>
      </c>
      <c r="E578" s="1840"/>
      <c r="F578" s="1840"/>
      <c r="G578" s="1840"/>
      <c r="H578" s="1840"/>
      <c r="I578" s="1841"/>
      <c r="J578" s="1427" t="s">
        <v>97</v>
      </c>
      <c r="K578" s="1428">
        <v>2</v>
      </c>
      <c r="L578" s="1429"/>
      <c r="M578" s="1430"/>
      <c r="N578" s="1842"/>
      <c r="O578" s="1842"/>
      <c r="P578" s="1430"/>
      <c r="Q578" s="1567"/>
    </row>
    <row r="579" spans="2:17" s="1332" customFormat="1" ht="30" customHeight="1" x14ac:dyDescent="0.2">
      <c r="B579" s="1566" t="s">
        <v>7010</v>
      </c>
      <c r="C579" s="1427" t="s">
        <v>26</v>
      </c>
      <c r="D579" s="1839" t="s">
        <v>28323</v>
      </c>
      <c r="E579" s="1840"/>
      <c r="F579" s="1840"/>
      <c r="G579" s="1840"/>
      <c r="H579" s="1840"/>
      <c r="I579" s="1841"/>
      <c r="J579" s="1427" t="str">
        <f>VLOOKUP(B579,[2]desonerado_185!A:F,3,1)</f>
        <v>UN</v>
      </c>
      <c r="K579" s="1428">
        <v>1</v>
      </c>
      <c r="L579" s="1429"/>
      <c r="M579" s="1430"/>
      <c r="N579" s="1842"/>
      <c r="O579" s="1842"/>
      <c r="P579" s="1430"/>
      <c r="Q579" s="1567"/>
    </row>
    <row r="580" spans="2:17" s="1332" customFormat="1" ht="30" customHeight="1" x14ac:dyDescent="0.2">
      <c r="B580" s="1506"/>
      <c r="C580" s="1113"/>
      <c r="D580" s="880"/>
      <c r="E580" s="880"/>
      <c r="F580" s="880"/>
      <c r="G580" s="880"/>
      <c r="H580" s="880"/>
      <c r="I580" s="1299"/>
      <c r="J580" s="813"/>
      <c r="K580" s="1302"/>
      <c r="L580" s="1298"/>
      <c r="M580" s="1089"/>
      <c r="N580" s="1021"/>
      <c r="O580" s="1021"/>
      <c r="P580" s="1274"/>
      <c r="Q580" s="1507"/>
    </row>
    <row r="581" spans="2:17" s="1332" customFormat="1" ht="52.5" customHeight="1" x14ac:dyDescent="0.2">
      <c r="B581" s="1566">
        <v>100434</v>
      </c>
      <c r="C581" s="1427" t="s">
        <v>28329</v>
      </c>
      <c r="D581" s="1839" t="s">
        <v>12033</v>
      </c>
      <c r="E581" s="1840"/>
      <c r="F581" s="1840"/>
      <c r="G581" s="1840"/>
      <c r="H581" s="1840"/>
      <c r="I581" s="1841"/>
      <c r="J581" s="1427" t="s">
        <v>205</v>
      </c>
      <c r="K581" s="1428">
        <f>K592</f>
        <v>1.9</v>
      </c>
      <c r="L581" s="1429"/>
      <c r="M581" s="1430"/>
      <c r="N581" s="1842"/>
      <c r="O581" s="1842"/>
      <c r="P581" s="1430"/>
      <c r="Q581" s="1567"/>
    </row>
    <row r="582" spans="2:17" s="1332" customFormat="1" ht="30" customHeight="1" x14ac:dyDescent="0.2">
      <c r="B582" s="1506"/>
      <c r="C582" s="1113"/>
      <c r="D582" s="1126"/>
      <c r="E582" s="1126"/>
      <c r="F582" s="1126"/>
      <c r="G582" s="1126"/>
      <c r="H582" s="1126"/>
      <c r="I582" s="1126"/>
      <c r="J582" s="1113"/>
      <c r="K582" s="1021"/>
      <c r="L582" s="1021"/>
      <c r="M582" s="1274"/>
      <c r="N582" s="1021"/>
      <c r="O582" s="1021"/>
      <c r="P582" s="1274"/>
      <c r="Q582" s="1507"/>
    </row>
    <row r="583" spans="2:17" s="1332" customFormat="1" ht="30" customHeight="1" x14ac:dyDescent="0.2">
      <c r="B583" s="1506"/>
      <c r="C583" s="1012"/>
      <c r="D583" s="880"/>
      <c r="E583" s="880"/>
      <c r="F583" s="1023"/>
      <c r="G583" s="880" t="s">
        <v>28651</v>
      </c>
      <c r="H583" s="880"/>
      <c r="I583" s="880" t="s">
        <v>28814</v>
      </c>
      <c r="J583" s="966"/>
      <c r="K583" s="833" t="s">
        <v>28810</v>
      </c>
      <c r="L583" s="813"/>
      <c r="M583" s="814"/>
      <c r="N583" s="1021"/>
      <c r="O583" s="1021"/>
      <c r="P583" s="1274"/>
      <c r="Q583" s="1507"/>
    </row>
    <row r="584" spans="2:17" s="1332" customFormat="1" x14ac:dyDescent="0.2">
      <c r="B584" s="1506"/>
      <c r="C584" s="1012"/>
      <c r="D584" s="880" t="s">
        <v>28813</v>
      </c>
      <c r="E584" s="880"/>
      <c r="F584" s="880"/>
      <c r="G584" s="880"/>
      <c r="H584" s="880"/>
      <c r="I584" s="1299"/>
      <c r="J584" s="813"/>
      <c r="K584" s="1302">
        <v>0</v>
      </c>
      <c r="L584" s="1298" t="s">
        <v>28268</v>
      </c>
      <c r="M584" s="1089"/>
      <c r="N584" s="1434"/>
      <c r="O584" s="1434"/>
      <c r="P584" s="1274"/>
      <c r="Q584" s="1507"/>
    </row>
    <row r="585" spans="2:17" s="1332" customFormat="1" x14ac:dyDescent="0.2">
      <c r="B585" s="1506"/>
      <c r="C585" s="1012"/>
      <c r="D585" s="880" t="s">
        <v>28812</v>
      </c>
      <c r="E585" s="880"/>
      <c r="F585" s="880"/>
      <c r="G585" s="880"/>
      <c r="H585" s="880"/>
      <c r="I585" s="1299"/>
      <c r="J585" s="813"/>
      <c r="K585" s="1302">
        <v>0</v>
      </c>
      <c r="L585" s="1298" t="s">
        <v>28268</v>
      </c>
      <c r="M585" s="1089"/>
      <c r="N585" s="1434"/>
      <c r="O585" s="1434"/>
      <c r="P585" s="1274"/>
      <c r="Q585" s="1507"/>
    </row>
    <row r="586" spans="2:17" s="1332" customFormat="1" x14ac:dyDescent="0.2">
      <c r="B586" s="1506"/>
      <c r="C586" s="1012"/>
      <c r="D586" s="880" t="s">
        <v>28807</v>
      </c>
      <c r="E586" s="880"/>
      <c r="F586" s="880"/>
      <c r="G586" s="880"/>
      <c r="H586" s="880"/>
      <c r="I586" s="1299"/>
      <c r="J586" s="813"/>
      <c r="K586" s="1302">
        <v>0</v>
      </c>
      <c r="L586" s="1298" t="s">
        <v>28268</v>
      </c>
      <c r="M586" s="1089"/>
      <c r="N586" s="1434"/>
      <c r="O586" s="1434"/>
      <c r="P586" s="1274"/>
      <c r="Q586" s="1507"/>
    </row>
    <row r="587" spans="2:17" s="1332" customFormat="1" ht="30" x14ac:dyDescent="0.2">
      <c r="B587" s="1506"/>
      <c r="C587" s="1012"/>
      <c r="D587" s="880" t="s">
        <v>28811</v>
      </c>
      <c r="E587" s="880"/>
      <c r="F587" s="880"/>
      <c r="G587" s="880"/>
      <c r="H587" s="880"/>
      <c r="I587" s="1299"/>
      <c r="J587" s="813"/>
      <c r="K587" s="1302">
        <v>0</v>
      </c>
      <c r="L587" s="1298" t="s">
        <v>28268</v>
      </c>
      <c r="M587" s="1089"/>
      <c r="N587" s="1434"/>
      <c r="O587" s="1434"/>
      <c r="P587" s="1274"/>
      <c r="Q587" s="1507"/>
    </row>
    <row r="588" spans="2:17" s="1332" customFormat="1" ht="30" x14ac:dyDescent="0.2">
      <c r="B588" s="1506"/>
      <c r="C588" s="1012"/>
      <c r="D588" s="880" t="s">
        <v>28808</v>
      </c>
      <c r="E588" s="880"/>
      <c r="F588" s="880"/>
      <c r="G588" s="880"/>
      <c r="H588" s="880"/>
      <c r="I588" s="1299"/>
      <c r="J588" s="813"/>
      <c r="K588" s="1302">
        <v>1.9</v>
      </c>
      <c r="L588" s="1298" t="s">
        <v>28268</v>
      </c>
      <c r="M588" s="1089"/>
      <c r="N588" s="1434"/>
      <c r="O588" s="1434"/>
      <c r="P588" s="1274"/>
      <c r="Q588" s="1507"/>
    </row>
    <row r="589" spans="2:17" s="1332" customFormat="1" ht="30" x14ac:dyDescent="0.2">
      <c r="B589" s="1506"/>
      <c r="C589" s="1012"/>
      <c r="D589" s="880" t="s">
        <v>28809</v>
      </c>
      <c r="E589" s="880"/>
      <c r="F589" s="880"/>
      <c r="G589" s="880"/>
      <c r="H589" s="880"/>
      <c r="I589" s="1299"/>
      <c r="J589" s="813"/>
      <c r="K589" s="1302">
        <v>0</v>
      </c>
      <c r="L589" s="1298" t="s">
        <v>28268</v>
      </c>
      <c r="M589" s="1089"/>
      <c r="N589" s="1434"/>
      <c r="O589" s="1434"/>
      <c r="P589" s="1274"/>
      <c r="Q589" s="1507"/>
    </row>
    <row r="590" spans="2:17" s="1332" customFormat="1" x14ac:dyDescent="0.2">
      <c r="B590" s="1506"/>
      <c r="C590" s="1012"/>
      <c r="D590" s="1023"/>
      <c r="E590" s="1023"/>
      <c r="F590" s="1023"/>
      <c r="G590" s="1023"/>
      <c r="H590" s="1023"/>
      <c r="I590" s="1023"/>
      <c r="J590" s="1012"/>
      <c r="K590" s="1385">
        <v>0</v>
      </c>
      <c r="L590" s="1007" t="s">
        <v>28268</v>
      </c>
      <c r="M590" s="1089"/>
      <c r="N590" s="1435"/>
      <c r="O590" s="1434"/>
      <c r="P590" s="1274"/>
      <c r="Q590" s="1507"/>
    </row>
    <row r="591" spans="2:17" s="1332" customFormat="1" x14ac:dyDescent="0.2">
      <c r="B591" s="1506"/>
      <c r="C591" s="1012"/>
      <c r="D591" s="1023"/>
      <c r="E591" s="1023"/>
      <c r="F591" s="1023"/>
      <c r="G591" s="1023"/>
      <c r="H591" s="1023"/>
      <c r="I591" s="1023"/>
      <c r="J591" s="1012"/>
      <c r="K591" s="1005"/>
      <c r="L591" s="1005"/>
      <c r="M591" s="1089"/>
      <c r="N591" s="1021"/>
      <c r="O591" s="1021"/>
      <c r="P591" s="1274"/>
      <c r="Q591" s="1507"/>
    </row>
    <row r="592" spans="2:17" s="1332" customFormat="1" x14ac:dyDescent="0.2">
      <c r="B592" s="1506"/>
      <c r="C592" s="1012"/>
      <c r="D592" s="1023"/>
      <c r="E592" s="1023"/>
      <c r="F592" s="1023"/>
      <c r="G592" s="1023"/>
      <c r="H592" s="1023"/>
      <c r="I592" s="1023"/>
      <c r="J592" s="1012"/>
      <c r="K592" s="1005">
        <f>SUM(K584:K590)</f>
        <v>1.9</v>
      </c>
      <c r="L592" s="1007" t="s">
        <v>28268</v>
      </c>
      <c r="M592" s="1089"/>
      <c r="N592" s="1021"/>
      <c r="O592" s="1021"/>
      <c r="P592" s="1274"/>
      <c r="Q592" s="1507"/>
    </row>
    <row r="593" spans="2:17" s="1332" customFormat="1" ht="30" customHeight="1" x14ac:dyDescent="0.2">
      <c r="B593" s="1506"/>
      <c r="C593" s="1012"/>
      <c r="D593" s="1023"/>
      <c r="E593" s="1023"/>
      <c r="F593" s="1023"/>
      <c r="G593" s="1023"/>
      <c r="H593" s="1023"/>
      <c r="I593" s="1023"/>
      <c r="J593" s="1012"/>
      <c r="K593" s="1005"/>
      <c r="L593" s="1005"/>
      <c r="M593" s="1089"/>
      <c r="N593" s="1021"/>
      <c r="O593" s="1021"/>
      <c r="P593" s="1274"/>
      <c r="Q593" s="1507"/>
    </row>
    <row r="594" spans="2:17" s="1332" customFormat="1" ht="30" customHeight="1" x14ac:dyDescent="0.2">
      <c r="B594" s="1566">
        <v>94231</v>
      </c>
      <c r="C594" s="1427" t="s">
        <v>28329</v>
      </c>
      <c r="D594" s="1839" t="s">
        <v>12048</v>
      </c>
      <c r="E594" s="1840"/>
      <c r="F594" s="1840"/>
      <c r="G594" s="1840"/>
      <c r="H594" s="1840"/>
      <c r="I594" s="1841"/>
      <c r="J594" s="1427" t="s">
        <v>205</v>
      </c>
      <c r="K594" s="1428">
        <f>M603</f>
        <v>42.17</v>
      </c>
      <c r="L594" s="1429"/>
      <c r="M594" s="1430"/>
      <c r="N594" s="1842"/>
      <c r="O594" s="1842"/>
      <c r="P594" s="1430"/>
      <c r="Q594" s="1567"/>
    </row>
    <row r="595" spans="2:17" s="1332" customFormat="1" ht="25.5" customHeight="1" x14ac:dyDescent="0.2">
      <c r="B595" s="1506"/>
      <c r="C595" s="1113"/>
      <c r="D595" s="1126"/>
      <c r="E595" s="1126"/>
      <c r="F595" s="1126"/>
      <c r="G595" s="1126"/>
      <c r="H595" s="1126"/>
      <c r="I595" s="1126"/>
      <c r="J595" s="1113"/>
      <c r="K595" s="1021"/>
      <c r="L595" s="1021"/>
      <c r="M595" s="1274"/>
      <c r="N595" s="1021"/>
      <c r="O595" s="1021"/>
      <c r="P595" s="1274"/>
      <c r="Q595" s="1507"/>
    </row>
    <row r="596" spans="2:17" s="1332" customFormat="1" ht="30" customHeight="1" x14ac:dyDescent="0.2">
      <c r="B596" s="1506"/>
      <c r="C596" s="1113"/>
      <c r="D596" s="880"/>
      <c r="E596" s="880"/>
      <c r="F596" s="1023"/>
      <c r="G596" s="1118" t="s">
        <v>28651</v>
      </c>
      <c r="H596" s="880"/>
      <c r="I596" s="1118" t="s">
        <v>28814</v>
      </c>
      <c r="J596" s="966"/>
      <c r="K596" s="833" t="s">
        <v>28810</v>
      </c>
      <c r="L596" s="813"/>
      <c r="M596" s="833" t="s">
        <v>28270</v>
      </c>
      <c r="N596" s="1021"/>
      <c r="O596" s="1021"/>
      <c r="P596" s="1274"/>
      <c r="Q596" s="1507"/>
    </row>
    <row r="597" spans="2:17" s="1332" customFormat="1" ht="30" customHeight="1" x14ac:dyDescent="0.2">
      <c r="B597" s="1506"/>
      <c r="C597" s="1113"/>
      <c r="D597" s="880" t="s">
        <v>28813</v>
      </c>
      <c r="E597" s="880"/>
      <c r="F597" s="880"/>
      <c r="G597" s="880">
        <v>1.9</v>
      </c>
      <c r="H597" s="880"/>
      <c r="I597" s="1299">
        <v>0</v>
      </c>
      <c r="J597" s="813"/>
      <c r="K597" s="1302">
        <v>0</v>
      </c>
      <c r="L597" s="1298" t="s">
        <v>28268</v>
      </c>
      <c r="M597" s="1089">
        <f t="shared" ref="M597:M602" si="21">I597+K597</f>
        <v>0</v>
      </c>
      <c r="N597" s="1007" t="s">
        <v>28268</v>
      </c>
      <c r="O597" s="1021"/>
      <c r="P597" s="1274"/>
      <c r="Q597" s="1507"/>
    </row>
    <row r="598" spans="2:17" s="1332" customFormat="1" ht="30" customHeight="1" x14ac:dyDescent="0.2">
      <c r="B598" s="1506"/>
      <c r="C598" s="1113"/>
      <c r="D598" s="880" t="s">
        <v>28812</v>
      </c>
      <c r="E598" s="880"/>
      <c r="F598" s="880"/>
      <c r="G598" s="880"/>
      <c r="H598" s="880"/>
      <c r="I598" s="1299">
        <v>0</v>
      </c>
      <c r="J598" s="813"/>
      <c r="K598" s="1302">
        <v>0</v>
      </c>
      <c r="L598" s="1298" t="s">
        <v>28268</v>
      </c>
      <c r="M598" s="1089">
        <f t="shared" si="21"/>
        <v>0</v>
      </c>
      <c r="N598" s="1007" t="s">
        <v>28268</v>
      </c>
      <c r="O598" s="1021"/>
      <c r="P598" s="1274"/>
      <c r="Q598" s="1507"/>
    </row>
    <row r="599" spans="2:17" s="1332" customFormat="1" ht="30" customHeight="1" x14ac:dyDescent="0.2">
      <c r="B599" s="1506"/>
      <c r="C599" s="1113"/>
      <c r="D599" s="880" t="s">
        <v>28807</v>
      </c>
      <c r="E599" s="880"/>
      <c r="F599" s="880"/>
      <c r="G599" s="880"/>
      <c r="H599" s="880"/>
      <c r="I599" s="1299">
        <f>5.65+0.9</f>
        <v>6.55</v>
      </c>
      <c r="J599" s="813"/>
      <c r="K599" s="1302">
        <f>3.9+0.9+1.8+2.02+1.9</f>
        <v>10.52</v>
      </c>
      <c r="L599" s="1298" t="s">
        <v>28268</v>
      </c>
      <c r="M599" s="1089">
        <f t="shared" si="21"/>
        <v>17.07</v>
      </c>
      <c r="N599" s="1007" t="s">
        <v>28268</v>
      </c>
      <c r="O599" s="1021"/>
      <c r="P599" s="1274"/>
      <c r="Q599" s="1507"/>
    </row>
    <row r="600" spans="2:17" s="1332" customFormat="1" ht="30" customHeight="1" x14ac:dyDescent="0.2">
      <c r="B600" s="1506"/>
      <c r="C600" s="1113"/>
      <c r="D600" s="880" t="s">
        <v>28811</v>
      </c>
      <c r="E600" s="880"/>
      <c r="F600" s="880"/>
      <c r="G600" s="880"/>
      <c r="H600" s="880"/>
      <c r="I600" s="1299">
        <v>5.7</v>
      </c>
      <c r="J600" s="813"/>
      <c r="K600" s="1302">
        <v>5.7</v>
      </c>
      <c r="L600" s="1298" t="s">
        <v>28268</v>
      </c>
      <c r="M600" s="1089">
        <f t="shared" si="21"/>
        <v>11.4</v>
      </c>
      <c r="N600" s="1007" t="s">
        <v>28268</v>
      </c>
      <c r="O600" s="1021"/>
      <c r="P600" s="1274"/>
      <c r="Q600" s="1507"/>
    </row>
    <row r="601" spans="2:17" s="1332" customFormat="1" ht="30" customHeight="1" x14ac:dyDescent="0.2">
      <c r="B601" s="1506"/>
      <c r="C601" s="1113"/>
      <c r="D601" s="880" t="s">
        <v>28808</v>
      </c>
      <c r="E601" s="880"/>
      <c r="F601" s="880"/>
      <c r="G601" s="880"/>
      <c r="H601" s="880"/>
      <c r="I601" s="1299">
        <f>2.2+2.2</f>
        <v>4.4000000000000004</v>
      </c>
      <c r="J601" s="813"/>
      <c r="K601" s="1302">
        <v>1.9</v>
      </c>
      <c r="L601" s="1298" t="s">
        <v>28268</v>
      </c>
      <c r="M601" s="1089">
        <f t="shared" si="21"/>
        <v>6.3</v>
      </c>
      <c r="N601" s="1007" t="s">
        <v>28268</v>
      </c>
      <c r="O601" s="1021"/>
      <c r="P601" s="1274"/>
      <c r="Q601" s="1507"/>
    </row>
    <row r="602" spans="2:17" s="1332" customFormat="1" ht="30" customHeight="1" x14ac:dyDescent="0.2">
      <c r="B602" s="1506"/>
      <c r="C602" s="1113"/>
      <c r="D602" s="880" t="s">
        <v>28809</v>
      </c>
      <c r="E602" s="880"/>
      <c r="F602" s="880"/>
      <c r="G602" s="880"/>
      <c r="H602" s="880"/>
      <c r="I602" s="1299">
        <v>4</v>
      </c>
      <c r="J602" s="813"/>
      <c r="K602" s="1302">
        <f>1.7+1.7</f>
        <v>3.4</v>
      </c>
      <c r="L602" s="1298" t="s">
        <v>28268</v>
      </c>
      <c r="M602" s="1089">
        <f t="shared" si="21"/>
        <v>7.4</v>
      </c>
      <c r="N602" s="1007" t="s">
        <v>28268</v>
      </c>
      <c r="O602" s="1021"/>
      <c r="P602" s="1274"/>
      <c r="Q602" s="1507"/>
    </row>
    <row r="603" spans="2:17" s="1332" customFormat="1" ht="30" customHeight="1" x14ac:dyDescent="0.2">
      <c r="B603" s="1506"/>
      <c r="C603" s="1113"/>
      <c r="D603" s="1023"/>
      <c r="E603" s="1023"/>
      <c r="F603" s="1023"/>
      <c r="G603" s="1023"/>
      <c r="H603" s="1023"/>
      <c r="I603" s="1089">
        <f>SUM(I597:I602)</f>
        <v>20.65</v>
      </c>
      <c r="J603" s="1012"/>
      <c r="K603" s="1089">
        <f>SUM(K597:K602)</f>
        <v>21.52</v>
      </c>
      <c r="L603" s="1007"/>
      <c r="M603" s="1089">
        <f>SUM(M597:M602)</f>
        <v>42.17</v>
      </c>
      <c r="N603" s="1007" t="s">
        <v>28268</v>
      </c>
      <c r="O603" s="1021"/>
      <c r="P603" s="1274"/>
      <c r="Q603" s="1507"/>
    </row>
    <row r="604" spans="2:17" s="1332" customFormat="1" ht="30" customHeight="1" x14ac:dyDescent="0.2">
      <c r="B604" s="1506"/>
      <c r="C604" s="1113"/>
      <c r="D604" s="1126"/>
      <c r="E604" s="1126"/>
      <c r="F604" s="1126"/>
      <c r="G604" s="1126"/>
      <c r="H604" s="1126"/>
      <c r="I604" s="1126"/>
      <c r="J604" s="1113"/>
      <c r="K604" s="1021"/>
      <c r="L604" s="1021"/>
      <c r="M604" s="1274"/>
      <c r="N604" s="1021"/>
      <c r="O604" s="1021"/>
      <c r="P604" s="1274"/>
      <c r="Q604" s="1507"/>
    </row>
    <row r="605" spans="2:17" s="1426" customFormat="1" ht="30" customHeight="1" x14ac:dyDescent="0.2">
      <c r="B605" s="1538"/>
      <c r="C605" s="1828" t="s">
        <v>28870</v>
      </c>
      <c r="D605" s="1828" t="s">
        <v>28840</v>
      </c>
      <c r="E605" s="1828"/>
      <c r="F605" s="1828"/>
      <c r="G605" s="1828"/>
      <c r="H605" s="1828"/>
      <c r="I605" s="1828"/>
      <c r="J605" s="1828"/>
      <c r="K605" s="1365"/>
      <c r="L605" s="1364"/>
      <c r="M605" s="1366"/>
      <c r="N605" s="1827"/>
      <c r="O605" s="1827"/>
      <c r="P605" s="1366"/>
      <c r="Q605" s="1539"/>
    </row>
    <row r="606" spans="2:17" s="1332" customFormat="1" ht="30" customHeight="1" x14ac:dyDescent="0.2">
      <c r="B606" s="1566">
        <v>95636</v>
      </c>
      <c r="C606" s="1427" t="s">
        <v>28329</v>
      </c>
      <c r="D606" s="1839" t="s">
        <v>28859</v>
      </c>
      <c r="E606" s="1840"/>
      <c r="F606" s="1840"/>
      <c r="G606" s="1840"/>
      <c r="H606" s="1840"/>
      <c r="I606" s="1841"/>
      <c r="J606" s="1427" t="s">
        <v>28860</v>
      </c>
      <c r="K606" s="1428">
        <v>1</v>
      </c>
      <c r="L606" s="1429"/>
      <c r="M606" s="1430"/>
      <c r="N606" s="1842"/>
      <c r="O606" s="1842"/>
      <c r="P606" s="1430"/>
      <c r="Q606" s="1567"/>
    </row>
    <row r="607" spans="2:17" s="1332" customFormat="1" ht="30" customHeight="1" x14ac:dyDescent="0.2">
      <c r="B607" s="1566" t="s">
        <v>6948</v>
      </c>
      <c r="C607" s="1427" t="s">
        <v>28329</v>
      </c>
      <c r="D607" s="1839" t="s">
        <v>21878</v>
      </c>
      <c r="E607" s="1840"/>
      <c r="F607" s="1840"/>
      <c r="G607" s="1840"/>
      <c r="H607" s="1840"/>
      <c r="I607" s="1841"/>
      <c r="J607" s="1427" t="str">
        <f>VLOOKUP(B607,[2]desonerado_185!A:F,3,1)</f>
        <v>UN</v>
      </c>
      <c r="K607" s="1428">
        <v>1</v>
      </c>
      <c r="L607" s="1429"/>
      <c r="M607" s="1430"/>
      <c r="N607" s="1842"/>
      <c r="O607" s="1842"/>
      <c r="P607" s="1430"/>
      <c r="Q607" s="1567"/>
    </row>
    <row r="608" spans="2:17" s="1332" customFormat="1" ht="30" customHeight="1" x14ac:dyDescent="0.2">
      <c r="B608" s="1566" t="s">
        <v>6656</v>
      </c>
      <c r="C608" s="1427" t="s">
        <v>26</v>
      </c>
      <c r="D608" s="1839" t="str">
        <f>VLOOKUP(B608,desonerado_186!A:F,2,1)</f>
        <v>Válvula de esfera monobloco em latão, passagem plena, acionamento com alavanca, DN= 1/2´</v>
      </c>
      <c r="E608" s="1840"/>
      <c r="F608" s="1840"/>
      <c r="G608" s="1840"/>
      <c r="H608" s="1840"/>
      <c r="I608" s="1841"/>
      <c r="J608" s="1427" t="str">
        <f>VLOOKUP(B608,[2]desonerado_185!A:F,3,1)</f>
        <v>UN</v>
      </c>
      <c r="K608" s="1428">
        <v>1</v>
      </c>
      <c r="L608" s="1429"/>
      <c r="M608" s="1430"/>
      <c r="N608" s="1842"/>
      <c r="O608" s="1842"/>
      <c r="P608" s="1430"/>
      <c r="Q608" s="1567"/>
    </row>
    <row r="609" spans="2:17" s="1332" customFormat="1" ht="30" customHeight="1" x14ac:dyDescent="0.2">
      <c r="B609" s="1569" t="s">
        <v>6670</v>
      </c>
      <c r="C609" s="1436" t="s">
        <v>26</v>
      </c>
      <c r="D609" s="1846" t="str">
        <f>VLOOKUP(B609,desonerado_186!A:F,2,1)</f>
        <v>Registro de gaveta em latão fundido cromado com canopla, DN= 1/2´ - linha especial</v>
      </c>
      <c r="E609" s="1847"/>
      <c r="F609" s="1847"/>
      <c r="G609" s="1847"/>
      <c r="H609" s="1847"/>
      <c r="I609" s="1848"/>
      <c r="J609" s="1436" t="str">
        <f>VLOOKUP(B609,[2]desonerado_185!A:F,3,1)</f>
        <v>UN</v>
      </c>
      <c r="K609" s="1437">
        <v>3</v>
      </c>
      <c r="L609" s="1021"/>
      <c r="M609" s="1274"/>
      <c r="N609" s="1849"/>
      <c r="O609" s="1849"/>
      <c r="P609" s="1274"/>
      <c r="Q609" s="1507"/>
    </row>
    <row r="610" spans="2:17" s="1332" customFormat="1" ht="30" customHeight="1" x14ac:dyDescent="0.2">
      <c r="B610" s="1566">
        <v>89356</v>
      </c>
      <c r="C610" s="1427" t="s">
        <v>28329</v>
      </c>
      <c r="D610" s="1839" t="s">
        <v>17979</v>
      </c>
      <c r="E610" s="1840"/>
      <c r="F610" s="1840"/>
      <c r="G610" s="1840"/>
      <c r="H610" s="1840"/>
      <c r="I610" s="1841"/>
      <c r="J610" s="1427" t="s">
        <v>205</v>
      </c>
      <c r="K610" s="1428">
        <f>7+6+3+4.7+4.4+2.4</f>
        <v>27.5</v>
      </c>
      <c r="L610" s="1429"/>
      <c r="M610" s="1430"/>
      <c r="N610" s="1842"/>
      <c r="O610" s="1842"/>
      <c r="P610" s="1430"/>
      <c r="Q610" s="1567"/>
    </row>
    <row r="611" spans="2:17" s="1332" customFormat="1" ht="30" customHeight="1" x14ac:dyDescent="0.2">
      <c r="B611" s="1566">
        <v>89357</v>
      </c>
      <c r="C611" s="1427" t="s">
        <v>28329</v>
      </c>
      <c r="D611" s="1839" t="s">
        <v>17982</v>
      </c>
      <c r="E611" s="1840"/>
      <c r="F611" s="1840"/>
      <c r="G611" s="1840"/>
      <c r="H611" s="1840"/>
      <c r="I611" s="1841"/>
      <c r="J611" s="1427" t="s">
        <v>205</v>
      </c>
      <c r="K611" s="1428">
        <f>11.5+3.7</f>
        <v>15.2</v>
      </c>
      <c r="L611" s="1429"/>
      <c r="M611" s="1430"/>
      <c r="N611" s="1842"/>
      <c r="O611" s="1842"/>
      <c r="P611" s="1430"/>
      <c r="Q611" s="1567"/>
    </row>
    <row r="612" spans="2:17" s="1332" customFormat="1" ht="30" customHeight="1" x14ac:dyDescent="0.2">
      <c r="B612" s="1566" t="s">
        <v>5873</v>
      </c>
      <c r="C612" s="1427" t="s">
        <v>26</v>
      </c>
      <c r="D612" s="1839" t="str">
        <f>VLOOKUP(B612,desonerado_186!A:F,2,1)</f>
        <v>Tubo de ligação para sanitário</v>
      </c>
      <c r="E612" s="1840"/>
      <c r="F612" s="1840"/>
      <c r="G612" s="1840"/>
      <c r="H612" s="1840"/>
      <c r="I612" s="1841"/>
      <c r="J612" s="1427" t="str">
        <f>VLOOKUP(B612,[2]desonerado_185!A:F,3,1)</f>
        <v>UN</v>
      </c>
      <c r="K612" s="1428">
        <v>2</v>
      </c>
      <c r="L612" s="1429"/>
      <c r="M612" s="1430"/>
      <c r="N612" s="1842"/>
      <c r="O612" s="1842"/>
      <c r="P612" s="1430"/>
      <c r="Q612" s="1567"/>
    </row>
    <row r="613" spans="2:17" s="1332" customFormat="1" ht="30" customHeight="1" x14ac:dyDescent="0.2">
      <c r="B613" s="1566" t="s">
        <v>5861</v>
      </c>
      <c r="C613" s="1427" t="s">
        <v>26</v>
      </c>
      <c r="D613" s="1839" t="str">
        <f>VLOOKUP(B613,desonerado_186!A:F,2,1)</f>
        <v>Tubo de ligação para mictório, DN= 1/2´</v>
      </c>
      <c r="E613" s="1840"/>
      <c r="F613" s="1840"/>
      <c r="G613" s="1840"/>
      <c r="H613" s="1840"/>
      <c r="I613" s="1841"/>
      <c r="J613" s="1427" t="str">
        <f>VLOOKUP(B613,[2]desonerado_185!A:F,3,1)</f>
        <v>UN</v>
      </c>
      <c r="K613" s="1428">
        <v>0</v>
      </c>
      <c r="L613" s="1429"/>
      <c r="M613" s="1430"/>
      <c r="N613" s="1842"/>
      <c r="O613" s="1842"/>
      <c r="P613" s="1430"/>
      <c r="Q613" s="1567"/>
    </row>
    <row r="614" spans="2:17" s="1332" customFormat="1" ht="30" customHeight="1" x14ac:dyDescent="0.2">
      <c r="B614" s="1566">
        <v>86883</v>
      </c>
      <c r="C614" s="1427" t="s">
        <v>28329</v>
      </c>
      <c r="D614" s="1839" t="s">
        <v>29075</v>
      </c>
      <c r="E614" s="1840"/>
      <c r="F614" s="1840"/>
      <c r="G614" s="1840"/>
      <c r="H614" s="1840"/>
      <c r="I614" s="1841"/>
      <c r="J614" s="1427" t="s">
        <v>97</v>
      </c>
      <c r="K614" s="1428">
        <v>4</v>
      </c>
      <c r="L614" s="1429"/>
      <c r="M614" s="1430"/>
      <c r="N614" s="1842"/>
      <c r="O614" s="1842"/>
      <c r="P614" s="1430"/>
      <c r="Q614" s="1567"/>
    </row>
    <row r="615" spans="2:17" s="1332" customFormat="1" ht="30" customHeight="1" x14ac:dyDescent="0.2">
      <c r="B615" s="1566" t="s">
        <v>5881</v>
      </c>
      <c r="C615" s="1427" t="s">
        <v>26</v>
      </c>
      <c r="D615" s="1839" t="str">
        <f>VLOOKUP(B615,desonerado_186!A:F,2,1)</f>
        <v>Bolsa para bacia sanitária</v>
      </c>
      <c r="E615" s="1840"/>
      <c r="F615" s="1840"/>
      <c r="G615" s="1840"/>
      <c r="H615" s="1840"/>
      <c r="I615" s="1841"/>
      <c r="J615" s="1427" t="str">
        <f>VLOOKUP(B615,[2]desonerado_185!A:F,3,1)</f>
        <v>UN</v>
      </c>
      <c r="K615" s="1428">
        <v>2</v>
      </c>
      <c r="L615" s="1429"/>
      <c r="M615" s="1430"/>
      <c r="N615" s="1842"/>
      <c r="O615" s="1842"/>
      <c r="P615" s="1430"/>
      <c r="Q615" s="1567"/>
    </row>
    <row r="616" spans="2:17" s="1332" customFormat="1" ht="30" customHeight="1" x14ac:dyDescent="0.2">
      <c r="B616" s="1566">
        <v>86879</v>
      </c>
      <c r="C616" s="1427" t="s">
        <v>28329</v>
      </c>
      <c r="D616" s="1839" t="s">
        <v>29078</v>
      </c>
      <c r="E616" s="1840"/>
      <c r="F616" s="1840"/>
      <c r="G616" s="1840"/>
      <c r="H616" s="1840"/>
      <c r="I616" s="1841"/>
      <c r="J616" s="1427" t="s">
        <v>97</v>
      </c>
      <c r="K616" s="1428">
        <v>4</v>
      </c>
      <c r="L616" s="1429"/>
      <c r="M616" s="1430"/>
      <c r="N616" s="1842"/>
      <c r="O616" s="1842"/>
      <c r="P616" s="1430"/>
      <c r="Q616" s="1567"/>
    </row>
    <row r="617" spans="2:17" s="1332" customFormat="1" ht="30" customHeight="1" x14ac:dyDescent="0.2">
      <c r="B617" s="1570"/>
      <c r="C617" s="642"/>
      <c r="D617" s="1438"/>
      <c r="E617" s="1438"/>
      <c r="F617" s="1438"/>
      <c r="G617" s="1438"/>
      <c r="H617" s="1438"/>
      <c r="I617" s="1438"/>
      <c r="J617" s="642"/>
      <c r="K617" s="1439"/>
      <c r="L617" s="1439"/>
      <c r="M617" s="1438"/>
      <c r="N617" s="1440"/>
      <c r="O617" s="1440"/>
      <c r="P617" s="1441"/>
      <c r="Q617" s="1571"/>
    </row>
    <row r="618" spans="2:17" s="1426" customFormat="1" ht="30" customHeight="1" x14ac:dyDescent="0.2">
      <c r="B618" s="1538"/>
      <c r="C618" s="1828" t="s">
        <v>28850</v>
      </c>
      <c r="D618" s="1828"/>
      <c r="E618" s="1828"/>
      <c r="F618" s="1828"/>
      <c r="G618" s="1828"/>
      <c r="H618" s="1828"/>
      <c r="I618" s="1828"/>
      <c r="J618" s="1828"/>
      <c r="K618" s="1365"/>
      <c r="L618" s="1364"/>
      <c r="M618" s="1366"/>
      <c r="N618" s="1827"/>
      <c r="O618" s="1827"/>
      <c r="P618" s="1366"/>
      <c r="Q618" s="1539"/>
    </row>
    <row r="619" spans="2:17" s="1332" customFormat="1" ht="30" customHeight="1" x14ac:dyDescent="0.2">
      <c r="B619" s="1563" t="s">
        <v>5735</v>
      </c>
      <c r="C619" s="1442" t="s">
        <v>26</v>
      </c>
      <c r="D619" s="1817" t="str">
        <f>VLOOKUP(B619,desonerado_186!A:F,2,1)</f>
        <v>Torneira volante tipo alavanca</v>
      </c>
      <c r="E619" s="1818"/>
      <c r="F619" s="1818"/>
      <c r="G619" s="1818"/>
      <c r="H619" s="1818"/>
      <c r="I619" s="1819"/>
      <c r="J619" s="1442" t="str">
        <f>VLOOKUP(B619,[2]desonerado_185!A:F,3,1)</f>
        <v>UN</v>
      </c>
      <c r="K619" s="1423">
        <v>2</v>
      </c>
      <c r="L619" s="1424"/>
      <c r="M619" s="1425"/>
      <c r="N619" s="1843"/>
      <c r="O619" s="1843"/>
      <c r="P619" s="1425"/>
      <c r="Q619" s="1564"/>
    </row>
    <row r="620" spans="2:17" s="1332" customFormat="1" ht="30" customHeight="1" x14ac:dyDescent="0.2">
      <c r="B620" s="1510" t="s">
        <v>5737</v>
      </c>
      <c r="C620" s="1336" t="s">
        <v>26</v>
      </c>
      <c r="D620" s="1807" t="str">
        <f>VLOOKUP(B620,desonerado_186!A:F,2,1)</f>
        <v>Torneira de mesa com bica móvel e alavanca</v>
      </c>
      <c r="E620" s="1808"/>
      <c r="F620" s="1808"/>
      <c r="G620" s="1808"/>
      <c r="H620" s="1808"/>
      <c r="I620" s="1809"/>
      <c r="J620" s="1336" t="str">
        <f>VLOOKUP(B620,[2]desonerado_185!A:F,3,1)</f>
        <v>UN</v>
      </c>
      <c r="K620" s="1337">
        <v>1</v>
      </c>
      <c r="L620" s="1338"/>
      <c r="M620" s="1339"/>
      <c r="N620" s="1810"/>
      <c r="O620" s="1810"/>
      <c r="P620" s="1339"/>
      <c r="Q620" s="1511"/>
    </row>
    <row r="621" spans="2:17" s="1332" customFormat="1" ht="30" customHeight="1" x14ac:dyDescent="0.2">
      <c r="B621" s="1510" t="s">
        <v>5747</v>
      </c>
      <c r="C621" s="1336" t="s">
        <v>26</v>
      </c>
      <c r="D621" s="1807" t="str">
        <f>VLOOKUP(B621,desonerado_186!A:F,2,1)</f>
        <v>Torneira curta com rosca para uso geral, em latão fundido cromado, DN= 3/4´</v>
      </c>
      <c r="E621" s="1808"/>
      <c r="F621" s="1808"/>
      <c r="G621" s="1808"/>
      <c r="H621" s="1808"/>
      <c r="I621" s="1809"/>
      <c r="J621" s="1336" t="str">
        <f>VLOOKUP(B621,[2]desonerado_185!A:F,3,1)</f>
        <v>UN</v>
      </c>
      <c r="K621" s="1337">
        <v>2</v>
      </c>
      <c r="L621" s="1338"/>
      <c r="M621" s="1339"/>
      <c r="N621" s="1810"/>
      <c r="O621" s="1810"/>
      <c r="P621" s="1339"/>
      <c r="Q621" s="1511"/>
    </row>
    <row r="622" spans="2:17" s="1332" customFormat="1" ht="30" customHeight="1" x14ac:dyDescent="0.2">
      <c r="B622" s="1510">
        <v>86887</v>
      </c>
      <c r="C622" s="1336" t="s">
        <v>26</v>
      </c>
      <c r="D622" s="1807" t="s">
        <v>29076</v>
      </c>
      <c r="E622" s="1808"/>
      <c r="F622" s="1808"/>
      <c r="G622" s="1808"/>
      <c r="H622" s="1808"/>
      <c r="I622" s="1809"/>
      <c r="J622" s="1336" t="s">
        <v>97</v>
      </c>
      <c r="K622" s="1337">
        <v>4</v>
      </c>
      <c r="L622" s="1338"/>
      <c r="M622" s="1339"/>
      <c r="N622" s="1810"/>
      <c r="O622" s="1810"/>
      <c r="P622" s="1339"/>
      <c r="Q622" s="1511"/>
    </row>
    <row r="623" spans="2:17" s="1332" customFormat="1" ht="30" customHeight="1" x14ac:dyDescent="0.2">
      <c r="B623" s="1510" t="s">
        <v>5691</v>
      </c>
      <c r="C623" s="1336" t="s">
        <v>26</v>
      </c>
      <c r="D623" s="1807" t="str">
        <f>VLOOKUP(B623,desonerado_186!A:F,2,1)</f>
        <v>Lavatório de louça para canto, sem coluna - sem pertences</v>
      </c>
      <c r="E623" s="1808"/>
      <c r="F623" s="1808"/>
      <c r="G623" s="1808"/>
      <c r="H623" s="1808"/>
      <c r="I623" s="1809"/>
      <c r="J623" s="1336" t="str">
        <f>VLOOKUP(B623,[2]desonerado_185!A:F,3,1)</f>
        <v>UN</v>
      </c>
      <c r="K623" s="1337">
        <v>2</v>
      </c>
      <c r="L623" s="1338"/>
      <c r="M623" s="1339"/>
      <c r="N623" s="1810"/>
      <c r="O623" s="1810"/>
      <c r="P623" s="1339"/>
      <c r="Q623" s="1511"/>
    </row>
    <row r="624" spans="2:17" s="1332" customFormat="1" ht="30" customHeight="1" x14ac:dyDescent="0.2">
      <c r="B624" s="1510">
        <v>86874</v>
      </c>
      <c r="C624" s="1336" t="s">
        <v>28329</v>
      </c>
      <c r="D624" s="1807" t="s">
        <v>21904</v>
      </c>
      <c r="E624" s="1808"/>
      <c r="F624" s="1808"/>
      <c r="G624" s="1808"/>
      <c r="H624" s="1808"/>
      <c r="I624" s="1809"/>
      <c r="J624" s="1336" t="s">
        <v>97</v>
      </c>
      <c r="K624" s="1337">
        <v>1</v>
      </c>
      <c r="L624" s="1338"/>
      <c r="M624" s="1339"/>
      <c r="N624" s="1810"/>
      <c r="O624" s="1810"/>
      <c r="P624" s="1339"/>
      <c r="Q624" s="1511"/>
    </row>
    <row r="625" spans="2:17" s="1332" customFormat="1" ht="30" customHeight="1" x14ac:dyDescent="0.2">
      <c r="B625" s="1510" t="s">
        <v>5723</v>
      </c>
      <c r="C625" s="1336" t="s">
        <v>26</v>
      </c>
      <c r="D625" s="1807" t="str">
        <f>VLOOKUP(B625,desonerado_186!A:F,2,1)</f>
        <v>Porta-papel de louça de embutir</v>
      </c>
      <c r="E625" s="1808"/>
      <c r="F625" s="1808"/>
      <c r="G625" s="1808"/>
      <c r="H625" s="1808"/>
      <c r="I625" s="1809"/>
      <c r="J625" s="1336" t="str">
        <f>VLOOKUP(B625,[2]desonerado_185!A:F,3,1)</f>
        <v>UN</v>
      </c>
      <c r="K625" s="1337">
        <v>2</v>
      </c>
      <c r="L625" s="1338"/>
      <c r="M625" s="1339"/>
      <c r="N625" s="1810"/>
      <c r="O625" s="1810"/>
      <c r="P625" s="1339"/>
      <c r="Q625" s="1511"/>
    </row>
    <row r="626" spans="2:17" s="1332" customFormat="1" ht="30" customHeight="1" x14ac:dyDescent="0.2">
      <c r="B626" s="1510" t="s">
        <v>5783</v>
      </c>
      <c r="C626" s="1336" t="s">
        <v>26</v>
      </c>
      <c r="D626" s="1807" t="str">
        <f>VLOOKUP(B626,desonerado_186!A:F,2,1)</f>
        <v>Ducha higiênica com registro</v>
      </c>
      <c r="E626" s="1808"/>
      <c r="F626" s="1808"/>
      <c r="G626" s="1808"/>
      <c r="H626" s="1808"/>
      <c r="I626" s="1809"/>
      <c r="J626" s="1336" t="str">
        <f>VLOOKUP(B626,[2]desonerado_185!A:F,3,1)</f>
        <v>UN</v>
      </c>
      <c r="K626" s="1337">
        <v>1</v>
      </c>
      <c r="L626" s="1338"/>
      <c r="M626" s="1339"/>
      <c r="N626" s="1810"/>
      <c r="O626" s="1810"/>
      <c r="P626" s="1339"/>
      <c r="Q626" s="1511"/>
    </row>
    <row r="627" spans="2:17" s="1332" customFormat="1" ht="30" customHeight="1" x14ac:dyDescent="0.2">
      <c r="B627" s="1510" t="s">
        <v>5879</v>
      </c>
      <c r="C627" s="1336" t="s">
        <v>26</v>
      </c>
      <c r="D627" s="1807" t="str">
        <f>VLOOKUP(B627,desonerado_186!A:F,2,1)</f>
        <v>Tampa de plástico para bacia sanitária</v>
      </c>
      <c r="E627" s="1808"/>
      <c r="F627" s="1808"/>
      <c r="G627" s="1808"/>
      <c r="H627" s="1808"/>
      <c r="I627" s="1809"/>
      <c r="J627" s="1336" t="str">
        <f>VLOOKUP(B627,[2]desonerado_185!A:F,3,1)</f>
        <v>UN</v>
      </c>
      <c r="K627" s="1337">
        <v>2</v>
      </c>
      <c r="L627" s="1338"/>
      <c r="M627" s="1339"/>
      <c r="N627" s="1810"/>
      <c r="O627" s="1810"/>
      <c r="P627" s="1339"/>
      <c r="Q627" s="1511"/>
    </row>
    <row r="628" spans="2:17" s="1332" customFormat="1" ht="30" customHeight="1" x14ac:dyDescent="0.2">
      <c r="B628" s="1510">
        <v>95472</v>
      </c>
      <c r="C628" s="1336" t="s">
        <v>28329</v>
      </c>
      <c r="D628" s="1807" t="s">
        <v>22099</v>
      </c>
      <c r="E628" s="1808"/>
      <c r="F628" s="1808"/>
      <c r="G628" s="1808"/>
      <c r="H628" s="1808"/>
      <c r="I628" s="1809"/>
      <c r="J628" s="1336" t="s">
        <v>97</v>
      </c>
      <c r="K628" s="1337">
        <v>2</v>
      </c>
      <c r="L628" s="1338"/>
      <c r="M628" s="1339"/>
      <c r="N628" s="1810"/>
      <c r="O628" s="1810"/>
      <c r="P628" s="1339"/>
      <c r="Q628" s="1511"/>
    </row>
    <row r="629" spans="2:17" s="1332" customFormat="1" ht="30" customHeight="1" x14ac:dyDescent="0.2">
      <c r="B629" s="1510">
        <v>86893</v>
      </c>
      <c r="C629" s="1336" t="s">
        <v>28329</v>
      </c>
      <c r="D629" s="1835" t="s">
        <v>21949</v>
      </c>
      <c r="E629" s="1836"/>
      <c r="F629" s="1836"/>
      <c r="G629" s="1836"/>
      <c r="H629" s="1836"/>
      <c r="I629" s="1837"/>
      <c r="J629" s="1336" t="s">
        <v>97</v>
      </c>
      <c r="K629" s="1337">
        <f>1.5*0.5</f>
        <v>0.75</v>
      </c>
      <c r="L629" s="1338"/>
      <c r="M629" s="1339"/>
      <c r="N629" s="1810"/>
      <c r="O629" s="1810"/>
      <c r="P629" s="1339"/>
      <c r="Q629" s="1511"/>
    </row>
    <row r="630" spans="2:17" s="1332" customFormat="1" ht="30" customHeight="1" x14ac:dyDescent="0.2">
      <c r="B630" s="1494"/>
      <c r="C630" s="352"/>
      <c r="D630" s="869"/>
      <c r="E630" s="869"/>
      <c r="F630" s="869"/>
      <c r="G630" s="869"/>
      <c r="H630" s="869"/>
      <c r="I630" s="869"/>
      <c r="J630" s="352"/>
      <c r="K630" s="1443"/>
      <c r="L630" s="1443"/>
      <c r="M630" s="869"/>
      <c r="N630" s="1444"/>
      <c r="O630" s="1444"/>
      <c r="P630" s="1445"/>
      <c r="Q630" s="1572"/>
    </row>
    <row r="631" spans="2:17" s="1426" customFormat="1" ht="30" customHeight="1" x14ac:dyDescent="0.2">
      <c r="B631" s="1538"/>
      <c r="C631" s="1828" t="s">
        <v>28864</v>
      </c>
      <c r="D631" s="1828" t="s">
        <v>8058</v>
      </c>
      <c r="E631" s="1828"/>
      <c r="F631" s="1828"/>
      <c r="G631" s="1828"/>
      <c r="H631" s="1828"/>
      <c r="I631" s="1828"/>
      <c r="J631" s="1828"/>
      <c r="K631" s="1365"/>
      <c r="L631" s="1364"/>
      <c r="M631" s="1366"/>
      <c r="N631" s="1827"/>
      <c r="O631" s="1827"/>
      <c r="P631" s="1366"/>
      <c r="Q631" s="1539"/>
    </row>
    <row r="632" spans="2:17" s="1332" customFormat="1" ht="30" customHeight="1" x14ac:dyDescent="0.2">
      <c r="B632" s="1510">
        <v>89711</v>
      </c>
      <c r="C632" s="1336" t="s">
        <v>28329</v>
      </c>
      <c r="D632" s="1807" t="s">
        <v>18043</v>
      </c>
      <c r="E632" s="1808"/>
      <c r="F632" s="1808"/>
      <c r="G632" s="1808"/>
      <c r="H632" s="1808"/>
      <c r="I632" s="1809"/>
      <c r="J632" s="1336" t="s">
        <v>205</v>
      </c>
      <c r="K632" s="1337">
        <f>2+4.5+9</f>
        <v>15.5</v>
      </c>
      <c r="L632" s="1338"/>
      <c r="M632" s="1339"/>
      <c r="N632" s="1810"/>
      <c r="O632" s="1810"/>
      <c r="P632" s="1339"/>
      <c r="Q632" s="1511"/>
    </row>
    <row r="633" spans="2:17" s="1332" customFormat="1" ht="30" customHeight="1" x14ac:dyDescent="0.2">
      <c r="B633" s="1510">
        <v>89712</v>
      </c>
      <c r="C633" s="1336" t="s">
        <v>28329</v>
      </c>
      <c r="D633" s="1807" t="s">
        <v>18045</v>
      </c>
      <c r="E633" s="1808"/>
      <c r="F633" s="1808"/>
      <c r="G633" s="1808"/>
      <c r="H633" s="1808"/>
      <c r="I633" s="1809"/>
      <c r="J633" s="1336" t="s">
        <v>205</v>
      </c>
      <c r="K633" s="1337">
        <f>5.6+4.5+3</f>
        <v>13.1</v>
      </c>
      <c r="L633" s="1338"/>
      <c r="M633" s="1339"/>
      <c r="N633" s="1810"/>
      <c r="O633" s="1810"/>
      <c r="P633" s="1339"/>
      <c r="Q633" s="1511"/>
    </row>
    <row r="634" spans="2:17" s="1332" customFormat="1" x14ac:dyDescent="0.2">
      <c r="B634" s="1558"/>
      <c r="C634" s="1013"/>
      <c r="D634" s="1289"/>
      <c r="E634" s="1289"/>
      <c r="F634" s="1289"/>
      <c r="G634" s="1289"/>
      <c r="H634" s="1289"/>
      <c r="I634" s="1289"/>
      <c r="J634" s="1013"/>
      <c r="K634" s="1015"/>
      <c r="L634" s="1015"/>
      <c r="M634" s="1088"/>
      <c r="N634" s="1015"/>
      <c r="O634" s="1015"/>
      <c r="P634" s="1088"/>
      <c r="Q634" s="1573"/>
    </row>
    <row r="635" spans="2:17" s="1332" customFormat="1" x14ac:dyDescent="0.2">
      <c r="B635" s="1547"/>
      <c r="C635" s="1012"/>
      <c r="D635" s="1023" t="s">
        <v>28861</v>
      </c>
      <c r="E635" s="1023"/>
      <c r="F635" s="1023"/>
      <c r="G635" s="1023"/>
      <c r="H635" s="1023"/>
      <c r="I635" s="1023"/>
      <c r="J635" s="1012"/>
      <c r="K635" s="1005"/>
      <c r="L635" s="1005"/>
      <c r="M635" s="1089"/>
      <c r="N635" s="1005"/>
      <c r="O635" s="1005"/>
      <c r="P635" s="1089"/>
      <c r="Q635" s="1556"/>
    </row>
    <row r="636" spans="2:17" s="1332" customFormat="1" x14ac:dyDescent="0.2">
      <c r="B636" s="1547"/>
      <c r="C636" s="1012"/>
      <c r="D636" s="1023" t="s">
        <v>28275</v>
      </c>
      <c r="E636" s="1023"/>
      <c r="F636" s="1023"/>
      <c r="G636" s="1023"/>
      <c r="H636" s="1023"/>
      <c r="I636" s="1023"/>
      <c r="J636" s="1012"/>
      <c r="K636" s="1005">
        <v>5.6</v>
      </c>
      <c r="L636" s="1007" t="s">
        <v>28268</v>
      </c>
      <c r="M636" s="1089"/>
      <c r="N636" s="1005"/>
      <c r="O636" s="1005"/>
      <c r="P636" s="1089"/>
      <c r="Q636" s="1556"/>
    </row>
    <row r="637" spans="2:17" s="1332" customFormat="1" x14ac:dyDescent="0.2">
      <c r="B637" s="1547"/>
      <c r="C637" s="1012"/>
      <c r="D637" s="1023" t="s">
        <v>28331</v>
      </c>
      <c r="E637" s="1023"/>
      <c r="F637" s="1023"/>
      <c r="G637" s="1023"/>
      <c r="H637" s="1023"/>
      <c r="I637" s="1023"/>
      <c r="J637" s="1012"/>
      <c r="K637" s="1005">
        <v>1</v>
      </c>
      <c r="L637" s="1007" t="s">
        <v>28280</v>
      </c>
      <c r="M637" s="1089"/>
      <c r="N637" s="1005"/>
      <c r="O637" s="1005"/>
      <c r="P637" s="1089"/>
      <c r="Q637" s="1556"/>
    </row>
    <row r="638" spans="2:17" s="1332" customFormat="1" x14ac:dyDescent="0.2">
      <c r="B638" s="1547"/>
      <c r="C638" s="1012"/>
      <c r="D638" s="1023"/>
      <c r="E638" s="1023"/>
      <c r="F638" s="1023"/>
      <c r="G638" s="1023"/>
      <c r="H638" s="1023"/>
      <c r="I638" s="1023"/>
      <c r="J638" s="1012"/>
      <c r="K638" s="1005">
        <f>K636*K637</f>
        <v>5.6</v>
      </c>
      <c r="L638" s="1007" t="s">
        <v>28276</v>
      </c>
      <c r="M638" s="1089"/>
      <c r="N638" s="1005"/>
      <c r="O638" s="1005"/>
      <c r="P638" s="1089"/>
      <c r="Q638" s="1556"/>
    </row>
    <row r="639" spans="2:17" s="1332" customFormat="1" x14ac:dyDescent="0.2">
      <c r="B639" s="1547"/>
      <c r="C639" s="1012"/>
      <c r="D639" s="1023"/>
      <c r="E639" s="1023"/>
      <c r="F639" s="1023"/>
      <c r="G639" s="1023"/>
      <c r="H639" s="1023"/>
      <c r="I639" s="1023"/>
      <c r="J639" s="1012"/>
      <c r="K639" s="1005"/>
      <c r="L639" s="1007"/>
      <c r="M639" s="1089"/>
      <c r="N639" s="1005"/>
      <c r="O639" s="1005"/>
      <c r="P639" s="1089"/>
      <c r="Q639" s="1556"/>
    </row>
    <row r="640" spans="2:17" s="1332" customFormat="1" x14ac:dyDescent="0.2">
      <c r="B640" s="1547"/>
      <c r="C640" s="1012"/>
      <c r="D640" s="1023" t="s">
        <v>28862</v>
      </c>
      <c r="E640" s="1023"/>
      <c r="F640" s="1023"/>
      <c r="G640" s="1023"/>
      <c r="H640" s="1023"/>
      <c r="I640" s="1023"/>
      <c r="J640" s="1012"/>
      <c r="K640" s="1005">
        <v>7.5</v>
      </c>
      <c r="L640" s="1007" t="s">
        <v>28277</v>
      </c>
      <c r="M640" s="1089"/>
      <c r="N640" s="1005"/>
      <c r="O640" s="1005"/>
      <c r="P640" s="1089"/>
      <c r="Q640" s="1556"/>
    </row>
    <row r="641" spans="2:19" s="1332" customFormat="1" x14ac:dyDescent="0.2">
      <c r="B641" s="1547"/>
      <c r="C641" s="1012"/>
      <c r="D641" s="1023"/>
      <c r="E641" s="1023"/>
      <c r="F641" s="1023"/>
      <c r="G641" s="1023"/>
      <c r="H641" s="1023"/>
      <c r="I641" s="1023"/>
      <c r="J641" s="1012"/>
      <c r="K641" s="1005"/>
      <c r="L641" s="1005"/>
      <c r="M641" s="1089"/>
      <c r="N641" s="1005"/>
      <c r="O641" s="1005"/>
      <c r="P641" s="1089"/>
      <c r="Q641" s="1556"/>
    </row>
    <row r="642" spans="2:19" s="1332" customFormat="1" x14ac:dyDescent="0.2">
      <c r="B642" s="1547"/>
      <c r="C642" s="1012"/>
      <c r="D642" s="1023" t="s">
        <v>28863</v>
      </c>
      <c r="E642" s="1023"/>
      <c r="F642" s="1023"/>
      <c r="G642" s="1023"/>
      <c r="H642" s="1023"/>
      <c r="I642" s="1023"/>
      <c r="J642" s="1012"/>
      <c r="K642" s="1005">
        <f>K638+K640</f>
        <v>13.1</v>
      </c>
      <c r="L642" s="1005"/>
      <c r="M642" s="1089"/>
      <c r="N642" s="1005"/>
      <c r="O642" s="1005"/>
      <c r="P642" s="1089"/>
      <c r="Q642" s="1556"/>
    </row>
    <row r="643" spans="2:19" s="1332" customFormat="1" x14ac:dyDescent="0.2">
      <c r="B643" s="1547"/>
      <c r="C643" s="1012"/>
      <c r="D643" s="1023"/>
      <c r="E643" s="1023"/>
      <c r="F643" s="1023"/>
      <c r="G643" s="1023"/>
      <c r="H643" s="1023"/>
      <c r="I643" s="1023"/>
      <c r="J643" s="1012"/>
      <c r="K643" s="1005"/>
      <c r="L643" s="1005"/>
      <c r="M643" s="1089"/>
      <c r="N643" s="1005"/>
      <c r="O643" s="1005"/>
      <c r="P643" s="1089"/>
      <c r="Q643" s="1556"/>
    </row>
    <row r="644" spans="2:19" s="1332" customFormat="1" x14ac:dyDescent="0.2">
      <c r="B644" s="1574"/>
      <c r="C644" s="1016"/>
      <c r="D644" s="1374"/>
      <c r="E644" s="1374"/>
      <c r="F644" s="1374"/>
      <c r="G644" s="1374"/>
      <c r="H644" s="1374"/>
      <c r="I644" s="1374"/>
      <c r="J644" s="1016"/>
      <c r="K644" s="1018"/>
      <c r="L644" s="1018"/>
      <c r="M644" s="1090"/>
      <c r="N644" s="1018"/>
      <c r="O644" s="1018"/>
      <c r="P644" s="1090"/>
      <c r="Q644" s="1575"/>
    </row>
    <row r="645" spans="2:19" s="1332" customFormat="1" ht="30" customHeight="1" x14ac:dyDescent="0.2">
      <c r="B645" s="1510">
        <v>89714</v>
      </c>
      <c r="C645" s="1336" t="s">
        <v>28329</v>
      </c>
      <c r="D645" s="1807" t="s">
        <v>18050</v>
      </c>
      <c r="E645" s="1808"/>
      <c r="F645" s="1808"/>
      <c r="G645" s="1808"/>
      <c r="H645" s="1808"/>
      <c r="I645" s="1809"/>
      <c r="J645" s="1336" t="s">
        <v>205</v>
      </c>
      <c r="K645" s="1337">
        <v>14.5</v>
      </c>
      <c r="L645" s="1338"/>
      <c r="M645" s="1339"/>
      <c r="N645" s="1810"/>
      <c r="O645" s="1810"/>
      <c r="P645" s="1339"/>
      <c r="Q645" s="1511"/>
    </row>
    <row r="646" spans="2:19" s="1332" customFormat="1" x14ac:dyDescent="0.2">
      <c r="B646" s="1558"/>
      <c r="C646" s="1013"/>
      <c r="D646" s="1289"/>
      <c r="E646" s="1289"/>
      <c r="F646" s="1289"/>
      <c r="G646" s="1289"/>
      <c r="H646" s="1289"/>
      <c r="I646" s="1289"/>
      <c r="J646" s="1013"/>
      <c r="K646" s="1015"/>
      <c r="L646" s="1015"/>
      <c r="M646" s="1088"/>
      <c r="N646" s="1015"/>
      <c r="O646" s="1015"/>
      <c r="P646" s="1088"/>
      <c r="Q646" s="1573"/>
    </row>
    <row r="647" spans="2:19" s="1332" customFormat="1" x14ac:dyDescent="0.2">
      <c r="B647" s="1547"/>
      <c r="C647" s="1012"/>
      <c r="D647" s="1023" t="s">
        <v>28331</v>
      </c>
      <c r="E647" s="1023"/>
      <c r="F647" s="1023"/>
      <c r="G647" s="1023"/>
      <c r="H647" s="1023"/>
      <c r="I647" s="1023"/>
      <c r="J647" s="1012"/>
      <c r="K647" s="1005">
        <f>2.12+1.1+1.2+2.4+1.5+2+4.18</f>
        <v>14.5</v>
      </c>
      <c r="L647" s="1005" t="s">
        <v>28268</v>
      </c>
      <c r="M647" s="1089"/>
      <c r="N647" s="1005"/>
      <c r="O647" s="1005"/>
      <c r="P647" s="1089"/>
      <c r="Q647" s="1556"/>
    </row>
    <row r="648" spans="2:19" s="1332" customFormat="1" x14ac:dyDescent="0.2">
      <c r="B648" s="1547"/>
      <c r="C648" s="1012"/>
      <c r="D648" s="1023"/>
      <c r="E648" s="1023"/>
      <c r="F648" s="1023"/>
      <c r="G648" s="1023"/>
      <c r="H648" s="1023"/>
      <c r="I648" s="1023"/>
      <c r="J648" s="1012"/>
      <c r="K648" s="1005"/>
      <c r="L648" s="1005"/>
      <c r="M648" s="1089"/>
      <c r="N648" s="1005"/>
      <c r="O648" s="1005"/>
      <c r="P648" s="1089"/>
      <c r="Q648" s="1556"/>
    </row>
    <row r="649" spans="2:19" s="1332" customFormat="1" ht="30" customHeight="1" x14ac:dyDescent="0.2">
      <c r="B649" s="1510">
        <v>89707</v>
      </c>
      <c r="C649" s="1336" t="s">
        <v>28329</v>
      </c>
      <c r="D649" s="1807" t="s">
        <v>29077</v>
      </c>
      <c r="E649" s="1808"/>
      <c r="F649" s="1808"/>
      <c r="G649" s="1808"/>
      <c r="H649" s="1808"/>
      <c r="I649" s="1809"/>
      <c r="J649" s="1336" t="s">
        <v>97</v>
      </c>
      <c r="K649" s="1337">
        <v>3</v>
      </c>
      <c r="L649" s="1338"/>
      <c r="M649" s="1339"/>
      <c r="N649" s="1810"/>
      <c r="O649" s="1810"/>
      <c r="P649" s="1339"/>
      <c r="Q649" s="1511"/>
    </row>
    <row r="650" spans="2:19" s="1332" customFormat="1" ht="30" customHeight="1" x14ac:dyDescent="0.2">
      <c r="B650" s="1510" t="s">
        <v>7012</v>
      </c>
      <c r="C650" s="1336" t="s">
        <v>26</v>
      </c>
      <c r="D650" s="1807" t="str">
        <f>VLOOKUP(B650,[2]desonerado_185!A:F,2,1)</f>
        <v>Caixa de gordura premoldada com tampa - capacidade 18 litros</v>
      </c>
      <c r="E650" s="1808"/>
      <c r="F650" s="1808"/>
      <c r="G650" s="1808"/>
      <c r="H650" s="1808"/>
      <c r="I650" s="1809"/>
      <c r="J650" s="1336" t="str">
        <f>VLOOKUP(B650,[2]desonerado_185!A:F,3,1)</f>
        <v>UN</v>
      </c>
      <c r="K650" s="1337">
        <v>1</v>
      </c>
      <c r="L650" s="1338"/>
      <c r="M650" s="1339"/>
      <c r="N650" s="1810"/>
      <c r="O650" s="1810"/>
      <c r="P650" s="1339"/>
      <c r="Q650" s="1511"/>
    </row>
    <row r="651" spans="2:19" s="1332" customFormat="1" ht="30" customHeight="1" x14ac:dyDescent="0.2">
      <c r="B651" s="1510" t="s">
        <v>7010</v>
      </c>
      <c r="C651" s="1336" t="s">
        <v>26</v>
      </c>
      <c r="D651" s="1807" t="s">
        <v>29055</v>
      </c>
      <c r="E651" s="1808"/>
      <c r="F651" s="1808"/>
      <c r="G651" s="1808"/>
      <c r="H651" s="1808"/>
      <c r="I651" s="1809"/>
      <c r="J651" s="1336" t="str">
        <f>VLOOKUP(B651,[2]desonerado_185!A:F,3,1)</f>
        <v>UN</v>
      </c>
      <c r="K651" s="1337">
        <v>3</v>
      </c>
      <c r="L651" s="1338"/>
      <c r="M651" s="1339"/>
      <c r="N651" s="1810"/>
      <c r="O651" s="1810"/>
      <c r="P651" s="1339"/>
      <c r="Q651" s="1511"/>
    </row>
    <row r="652" spans="2:19" s="1332" customFormat="1" ht="30" customHeight="1" x14ac:dyDescent="0.2">
      <c r="B652" s="1494"/>
      <c r="C652" s="352"/>
      <c r="D652" s="869"/>
      <c r="E652" s="869"/>
      <c r="F652" s="869"/>
      <c r="G652" s="869"/>
      <c r="H652" s="869"/>
      <c r="I652" s="869"/>
      <c r="J652" s="352"/>
      <c r="K652" s="1443"/>
      <c r="L652" s="1443"/>
      <c r="M652" s="869"/>
      <c r="N652" s="1444"/>
      <c r="O652" s="1444"/>
      <c r="P652" s="1445"/>
      <c r="Q652" s="1572"/>
    </row>
    <row r="653" spans="2:19" s="1426" customFormat="1" ht="30" customHeight="1" x14ac:dyDescent="0.2">
      <c r="B653" s="1538"/>
      <c r="C653" s="1828" t="s">
        <v>29063</v>
      </c>
      <c r="D653" s="1828"/>
      <c r="E653" s="1828"/>
      <c r="F653" s="1828"/>
      <c r="G653" s="1828"/>
      <c r="H653" s="1828"/>
      <c r="I653" s="1828" t="s">
        <v>8058</v>
      </c>
      <c r="J653" s="1828"/>
      <c r="K653" s="1365"/>
      <c r="L653" s="1364"/>
      <c r="M653" s="1366"/>
      <c r="N653" s="1827"/>
      <c r="O653" s="1827"/>
      <c r="P653" s="1366"/>
      <c r="Q653" s="1539"/>
      <c r="R653" s="1247"/>
      <c r="S653" s="1247"/>
    </row>
    <row r="654" spans="2:19" s="1341" customFormat="1" ht="30" customHeight="1" x14ac:dyDescent="0.2">
      <c r="B654" s="1576" t="s">
        <v>4006</v>
      </c>
      <c r="C654" s="1446" t="s">
        <v>26</v>
      </c>
      <c r="D654" s="1850" t="s">
        <v>4007</v>
      </c>
      <c r="E654" s="1850"/>
      <c r="F654" s="1850"/>
      <c r="G654" s="1850"/>
      <c r="H654" s="1850"/>
      <c r="I654" s="1850"/>
      <c r="J654" s="1446" t="s">
        <v>97</v>
      </c>
      <c r="K654" s="1447">
        <v>1</v>
      </c>
      <c r="L654" s="1448"/>
      <c r="M654" s="1449"/>
      <c r="N654" s="1851"/>
      <c r="O654" s="1851"/>
      <c r="P654" s="1449"/>
      <c r="Q654" s="1577"/>
    </row>
    <row r="655" spans="2:19" s="1341" customFormat="1" ht="30" customHeight="1" x14ac:dyDescent="0.2">
      <c r="B655" s="1578" t="s">
        <v>4881</v>
      </c>
      <c r="C655" s="1450" t="s">
        <v>26</v>
      </c>
      <c r="D655" s="1852" t="s">
        <v>4882</v>
      </c>
      <c r="E655" s="1852"/>
      <c r="F655" s="1852"/>
      <c r="G655" s="1852"/>
      <c r="H655" s="1852"/>
      <c r="I655" s="1852"/>
      <c r="J655" s="1450" t="s">
        <v>393</v>
      </c>
      <c r="K655" s="1451">
        <v>27</v>
      </c>
      <c r="L655" s="1452"/>
      <c r="M655" s="1453"/>
      <c r="N655" s="1853"/>
      <c r="O655" s="1853"/>
      <c r="P655" s="1453"/>
      <c r="Q655" s="1579"/>
    </row>
    <row r="656" spans="2:19" s="1341" customFormat="1" ht="30" customHeight="1" x14ac:dyDescent="0.2">
      <c r="B656" s="1578" t="s">
        <v>4883</v>
      </c>
      <c r="C656" s="1450" t="s">
        <v>26</v>
      </c>
      <c r="D656" s="1852" t="s">
        <v>4884</v>
      </c>
      <c r="E656" s="1852"/>
      <c r="F656" s="1852"/>
      <c r="G656" s="1852"/>
      <c r="H656" s="1852"/>
      <c r="I656" s="1852"/>
      <c r="J656" s="1450" t="s">
        <v>393</v>
      </c>
      <c r="K656" s="1451">
        <v>2</v>
      </c>
      <c r="L656" s="1452"/>
      <c r="M656" s="1453"/>
      <c r="N656" s="1853"/>
      <c r="O656" s="1853"/>
      <c r="P656" s="1453"/>
      <c r="Q656" s="1579"/>
    </row>
    <row r="657" spans="2:17" s="1341" customFormat="1" ht="30" customHeight="1" x14ac:dyDescent="0.2">
      <c r="B657" s="1580" t="s">
        <v>4893</v>
      </c>
      <c r="C657" s="1450" t="s">
        <v>26</v>
      </c>
      <c r="D657" s="1852" t="s">
        <v>4894</v>
      </c>
      <c r="E657" s="1852"/>
      <c r="F657" s="1852"/>
      <c r="G657" s="1852"/>
      <c r="H657" s="1852"/>
      <c r="I657" s="1852"/>
      <c r="J657" s="1450" t="s">
        <v>393</v>
      </c>
      <c r="K657" s="1451">
        <v>7</v>
      </c>
      <c r="L657" s="1453"/>
      <c r="M657" s="1453"/>
      <c r="N657" s="1853"/>
      <c r="O657" s="1853"/>
      <c r="P657" s="1453"/>
      <c r="Q657" s="1579"/>
    </row>
    <row r="658" spans="2:17" s="1341" customFormat="1" ht="30" customHeight="1" x14ac:dyDescent="0.2">
      <c r="B658" s="1578" t="s">
        <v>3920</v>
      </c>
      <c r="C658" s="1450" t="s">
        <v>26</v>
      </c>
      <c r="D658" s="1852" t="s">
        <v>3921</v>
      </c>
      <c r="E658" s="1852"/>
      <c r="F658" s="1852"/>
      <c r="G658" s="1852"/>
      <c r="H658" s="1852"/>
      <c r="I658" s="1852"/>
      <c r="J658" s="1450" t="s">
        <v>97</v>
      </c>
      <c r="K658" s="1451">
        <v>1</v>
      </c>
      <c r="L658" s="1452"/>
      <c r="M658" s="1453"/>
      <c r="N658" s="1853"/>
      <c r="O658" s="1853"/>
      <c r="P658" s="1453"/>
      <c r="Q658" s="1579"/>
    </row>
    <row r="659" spans="2:17" s="1341" customFormat="1" ht="30" customHeight="1" x14ac:dyDescent="0.2">
      <c r="B659" s="1578">
        <v>91836</v>
      </c>
      <c r="C659" s="1450" t="s">
        <v>28329</v>
      </c>
      <c r="D659" s="1852" t="s">
        <v>15938</v>
      </c>
      <c r="E659" s="1852"/>
      <c r="F659" s="1852"/>
      <c r="G659" s="1852"/>
      <c r="H659" s="1852"/>
      <c r="I659" s="1852"/>
      <c r="J659" s="1450" t="s">
        <v>205</v>
      </c>
      <c r="K659" s="1451">
        <f>150.87</f>
        <v>150.87</v>
      </c>
      <c r="L659" s="1452"/>
      <c r="M659" s="1453"/>
      <c r="N659" s="1853"/>
      <c r="O659" s="1853"/>
      <c r="P659" s="1453"/>
      <c r="Q659" s="1579"/>
    </row>
    <row r="660" spans="2:17" s="1341" customFormat="1" ht="30" customHeight="1" x14ac:dyDescent="0.2">
      <c r="B660" s="1578">
        <v>91840</v>
      </c>
      <c r="C660" s="1450" t="s">
        <v>28329</v>
      </c>
      <c r="D660" s="1852" t="s">
        <v>29056</v>
      </c>
      <c r="E660" s="1852"/>
      <c r="F660" s="1852"/>
      <c r="G660" s="1852"/>
      <c r="H660" s="1852"/>
      <c r="I660" s="1852"/>
      <c r="J660" s="1450" t="s">
        <v>205</v>
      </c>
      <c r="K660" s="1451">
        <f>42/3</f>
        <v>14</v>
      </c>
      <c r="L660" s="1452"/>
      <c r="M660" s="1453"/>
      <c r="N660" s="1853"/>
      <c r="O660" s="1853"/>
      <c r="P660" s="1453"/>
      <c r="Q660" s="1579"/>
    </row>
    <row r="661" spans="2:17" s="1341" customFormat="1" ht="30" customHeight="1" x14ac:dyDescent="0.2">
      <c r="B661" s="1578">
        <v>91924</v>
      </c>
      <c r="C661" s="1450" t="s">
        <v>28329</v>
      </c>
      <c r="D661" s="1852" t="s">
        <v>16276</v>
      </c>
      <c r="E661" s="1852"/>
      <c r="F661" s="1852"/>
      <c r="G661" s="1852"/>
      <c r="H661" s="1852"/>
      <c r="I661" s="1852"/>
      <c r="J661" s="1450" t="s">
        <v>205</v>
      </c>
      <c r="K661" s="1451">
        <v>204.06</v>
      </c>
      <c r="L661" s="1452"/>
      <c r="M661" s="1453"/>
      <c r="N661" s="1853"/>
      <c r="O661" s="1853"/>
      <c r="P661" s="1453"/>
      <c r="Q661" s="1579"/>
    </row>
    <row r="662" spans="2:17" s="1341" customFormat="1" ht="30" customHeight="1" x14ac:dyDescent="0.2">
      <c r="B662" s="1578">
        <v>91926</v>
      </c>
      <c r="C662" s="1450" t="s">
        <v>28329</v>
      </c>
      <c r="D662" s="1852" t="s">
        <v>16282</v>
      </c>
      <c r="E662" s="1852"/>
      <c r="F662" s="1852"/>
      <c r="G662" s="1852"/>
      <c r="H662" s="1852"/>
      <c r="I662" s="1852"/>
      <c r="J662" s="1450" t="s">
        <v>205</v>
      </c>
      <c r="K662" s="1451">
        <v>502.89</v>
      </c>
      <c r="L662" s="1452"/>
      <c r="M662" s="1453"/>
      <c r="N662" s="1853"/>
      <c r="O662" s="1853"/>
      <c r="P662" s="1453"/>
      <c r="Q662" s="1579"/>
    </row>
    <row r="663" spans="2:17" s="1341" customFormat="1" ht="30" customHeight="1" x14ac:dyDescent="0.2">
      <c r="B663" s="1578">
        <v>91928</v>
      </c>
      <c r="C663" s="1450" t="s">
        <v>28329</v>
      </c>
      <c r="D663" s="1852" t="s">
        <v>16287</v>
      </c>
      <c r="E663" s="1852"/>
      <c r="F663" s="1852"/>
      <c r="G663" s="1852"/>
      <c r="H663" s="1852"/>
      <c r="I663" s="1852"/>
      <c r="J663" s="1450" t="s">
        <v>205</v>
      </c>
      <c r="K663" s="1451">
        <v>62.04</v>
      </c>
      <c r="L663" s="1452"/>
      <c r="M663" s="1453"/>
      <c r="N663" s="1853"/>
      <c r="O663" s="1853"/>
      <c r="P663" s="1453"/>
      <c r="Q663" s="1579"/>
    </row>
    <row r="664" spans="2:17" s="1341" customFormat="1" ht="30" customHeight="1" x14ac:dyDescent="0.2">
      <c r="B664" s="1578">
        <v>93655</v>
      </c>
      <c r="C664" s="1450" t="s">
        <v>28329</v>
      </c>
      <c r="D664" s="1852" t="s">
        <v>16545</v>
      </c>
      <c r="E664" s="1852"/>
      <c r="F664" s="1852"/>
      <c r="G664" s="1852"/>
      <c r="H664" s="1852"/>
      <c r="I664" s="1852"/>
      <c r="J664" s="1450" t="s">
        <v>97</v>
      </c>
      <c r="K664" s="1451">
        <v>4</v>
      </c>
      <c r="L664" s="1452"/>
      <c r="M664" s="1453"/>
      <c r="N664" s="1853"/>
      <c r="O664" s="1853"/>
      <c r="P664" s="1453"/>
      <c r="Q664" s="1579"/>
    </row>
    <row r="665" spans="2:17" s="1341" customFormat="1" ht="30" customHeight="1" x14ac:dyDescent="0.2">
      <c r="B665" s="1578">
        <v>93654</v>
      </c>
      <c r="C665" s="1450" t="s">
        <v>28329</v>
      </c>
      <c r="D665" s="1852" t="s">
        <v>16543</v>
      </c>
      <c r="E665" s="1852"/>
      <c r="F665" s="1852"/>
      <c r="G665" s="1852"/>
      <c r="H665" s="1852"/>
      <c r="I665" s="1852"/>
      <c r="J665" s="1450" t="s">
        <v>97</v>
      </c>
      <c r="K665" s="1451">
        <v>1</v>
      </c>
      <c r="L665" s="1452"/>
      <c r="M665" s="1453"/>
      <c r="N665" s="1853"/>
      <c r="O665" s="1853"/>
      <c r="P665" s="1453"/>
      <c r="Q665" s="1579"/>
    </row>
    <row r="666" spans="2:17" s="1341" customFormat="1" ht="30" customHeight="1" x14ac:dyDescent="0.2">
      <c r="B666" s="1580" t="s">
        <v>5213</v>
      </c>
      <c r="C666" s="1450" t="s">
        <v>26</v>
      </c>
      <c r="D666" s="1852" t="s">
        <v>5214</v>
      </c>
      <c r="E666" s="1852"/>
      <c r="F666" s="1852"/>
      <c r="G666" s="1852"/>
      <c r="H666" s="1852"/>
      <c r="I666" s="1852"/>
      <c r="J666" s="1450" t="s">
        <v>97</v>
      </c>
      <c r="K666" s="1451">
        <v>19</v>
      </c>
      <c r="L666" s="1453"/>
      <c r="M666" s="1453"/>
      <c r="N666" s="1853"/>
      <c r="O666" s="1853"/>
      <c r="P666" s="1453"/>
      <c r="Q666" s="1579"/>
    </row>
    <row r="667" spans="2:17" s="1341" customFormat="1" ht="30" customHeight="1" x14ac:dyDescent="0.2">
      <c r="B667" s="1578" t="s">
        <v>4943</v>
      </c>
      <c r="C667" s="1450" t="s">
        <v>26</v>
      </c>
      <c r="D667" s="1852" t="s">
        <v>4944</v>
      </c>
      <c r="E667" s="1852"/>
      <c r="F667" s="1852"/>
      <c r="G667" s="1852"/>
      <c r="H667" s="1852"/>
      <c r="I667" s="1852"/>
      <c r="J667" s="1450" t="s">
        <v>97</v>
      </c>
      <c r="K667" s="1451">
        <f>K655+K656+K657</f>
        <v>36</v>
      </c>
      <c r="L667" s="1452"/>
      <c r="M667" s="1453"/>
      <c r="N667" s="1853"/>
      <c r="O667" s="1853"/>
      <c r="P667" s="1453"/>
      <c r="Q667" s="1579"/>
    </row>
    <row r="668" spans="2:17" s="1341" customFormat="1" ht="30" customHeight="1" x14ac:dyDescent="0.2">
      <c r="B668" s="1578" t="s">
        <v>4546</v>
      </c>
      <c r="C668" s="1450" t="s">
        <v>26</v>
      </c>
      <c r="D668" s="1852" t="s">
        <v>4547</v>
      </c>
      <c r="E668" s="1852"/>
      <c r="F668" s="1852"/>
      <c r="G668" s="1852"/>
      <c r="H668" s="1852"/>
      <c r="I668" s="1852"/>
      <c r="J668" s="1450" t="s">
        <v>205</v>
      </c>
      <c r="K668" s="1451">
        <v>10</v>
      </c>
      <c r="L668" s="1453"/>
      <c r="M668" s="1453"/>
      <c r="N668" s="1853"/>
      <c r="O668" s="1853"/>
      <c r="P668" s="1453"/>
      <c r="Q668" s="1579"/>
    </row>
    <row r="669" spans="2:17" s="1341" customFormat="1" ht="30" customHeight="1" x14ac:dyDescent="0.2">
      <c r="B669" s="1578" t="s">
        <v>5345</v>
      </c>
      <c r="C669" s="1450" t="s">
        <v>26</v>
      </c>
      <c r="D669" s="1854" t="s">
        <v>29050</v>
      </c>
      <c r="E669" s="1854"/>
      <c r="F669" s="1854"/>
      <c r="G669" s="1854"/>
      <c r="H669" s="1854"/>
      <c r="I669" s="1854"/>
      <c r="J669" s="1450" t="s">
        <v>97</v>
      </c>
      <c r="K669" s="1454">
        <v>2</v>
      </c>
      <c r="L669" s="1455"/>
      <c r="M669" s="1456"/>
      <c r="N669" s="1855"/>
      <c r="O669" s="1855"/>
      <c r="P669" s="1453"/>
      <c r="Q669" s="1579"/>
    </row>
    <row r="670" spans="2:17" s="1341" customFormat="1" ht="30" customHeight="1" x14ac:dyDescent="0.2">
      <c r="B670" s="1581" t="s">
        <v>4707</v>
      </c>
      <c r="C670" s="1457" t="s">
        <v>26</v>
      </c>
      <c r="D670" s="1856" t="s">
        <v>4708</v>
      </c>
      <c r="E670" s="1856"/>
      <c r="F670" s="1856"/>
      <c r="G670" s="1856"/>
      <c r="H670" s="1856"/>
      <c r="I670" s="1856"/>
      <c r="J670" s="1457" t="s">
        <v>205</v>
      </c>
      <c r="K670" s="1458">
        <v>42</v>
      </c>
      <c r="L670" s="1459"/>
      <c r="M670" s="1459"/>
      <c r="N670" s="1857"/>
      <c r="O670" s="1857"/>
      <c r="P670" s="1459"/>
      <c r="Q670" s="1582"/>
    </row>
    <row r="671" spans="2:17" s="1332" customFormat="1" ht="30" customHeight="1" x14ac:dyDescent="0.2">
      <c r="B671" s="1494"/>
      <c r="C671" s="352"/>
      <c r="D671" s="869"/>
      <c r="E671" s="869"/>
      <c r="F671" s="869"/>
      <c r="G671" s="869"/>
      <c r="H671" s="869"/>
      <c r="I671" s="869"/>
      <c r="J671" s="352"/>
      <c r="K671" s="1443"/>
      <c r="L671" s="1443"/>
      <c r="M671" s="869"/>
      <c r="N671" s="1444"/>
      <c r="O671" s="1444"/>
      <c r="P671" s="1445"/>
      <c r="Q671" s="1572"/>
    </row>
    <row r="672" spans="2:17" s="1247" customFormat="1" ht="30" customHeight="1" x14ac:dyDescent="0.2">
      <c r="B672" s="1538"/>
      <c r="C672" s="1828" t="s">
        <v>28286</v>
      </c>
      <c r="D672" s="1828"/>
      <c r="E672" s="1828"/>
      <c r="F672" s="1828"/>
      <c r="G672" s="1828"/>
      <c r="H672" s="1828"/>
      <c r="I672" s="1828" t="s">
        <v>8058</v>
      </c>
      <c r="J672" s="1828"/>
      <c r="K672" s="1365"/>
      <c r="L672" s="1364"/>
      <c r="M672" s="1366"/>
      <c r="N672" s="1827"/>
      <c r="O672" s="1827"/>
      <c r="P672" s="1366"/>
      <c r="Q672" s="1539"/>
    </row>
    <row r="673" spans="2:17" s="1332" customFormat="1" ht="30" customHeight="1" x14ac:dyDescent="0.2">
      <c r="B673" s="1510" t="s">
        <v>28418</v>
      </c>
      <c r="C673" s="1336" t="s">
        <v>26</v>
      </c>
      <c r="D673" s="1814" t="str">
        <f>VLOOKUP(B673,desonerado_186!A:F,2,1)</f>
        <v>Porta de entrada de abrir em alumínio com vidro, linha comercial</v>
      </c>
      <c r="E673" s="1815"/>
      <c r="F673" s="1815"/>
      <c r="G673" s="1815"/>
      <c r="H673" s="1815"/>
      <c r="I673" s="1816"/>
      <c r="J673" s="1336" t="str">
        <f>VLOOKUP(B673,desonerado_186!A:F,3,1)</f>
        <v>M2</v>
      </c>
      <c r="K673" s="1337">
        <f>K675</f>
        <v>4.2</v>
      </c>
      <c r="L673" s="1338"/>
      <c r="M673" s="1339"/>
      <c r="N673" s="1810"/>
      <c r="O673" s="1810"/>
      <c r="P673" s="1339"/>
      <c r="Q673" s="1511"/>
    </row>
    <row r="674" spans="2:17" s="1332" customFormat="1" ht="30" customHeight="1" x14ac:dyDescent="0.2">
      <c r="B674" s="1504"/>
      <c r="C674" s="1263"/>
      <c r="D674" s="1014"/>
      <c r="E674" s="1014"/>
      <c r="F674" s="1014"/>
      <c r="G674" s="1014"/>
      <c r="H674" s="1014"/>
      <c r="I674" s="1014"/>
      <c r="J674" s="1013"/>
      <c r="K674" s="1015"/>
      <c r="L674" s="1015"/>
      <c r="M674" s="1333"/>
      <c r="N674" s="1265"/>
      <c r="O674" s="1265"/>
      <c r="P674" s="1333"/>
      <c r="Q674" s="1505"/>
    </row>
    <row r="675" spans="2:17" s="1332" customFormat="1" ht="30" customHeight="1" x14ac:dyDescent="0.2">
      <c r="B675" s="1554"/>
      <c r="C675" s="1314"/>
      <c r="D675" s="1004" t="s">
        <v>29120</v>
      </c>
      <c r="E675" s="1004"/>
      <c r="F675" s="1004"/>
      <c r="G675" s="1460">
        <v>2</v>
      </c>
      <c r="H675" s="1004" t="s">
        <v>28539</v>
      </c>
      <c r="I675" s="1004">
        <v>2.1</v>
      </c>
      <c r="J675" s="1012"/>
      <c r="K675" s="1005">
        <f>I675*G675</f>
        <v>4.2</v>
      </c>
      <c r="L675" s="1007" t="s">
        <v>28267</v>
      </c>
      <c r="M675" s="1274"/>
      <c r="N675" s="1021"/>
      <c r="O675" s="1021"/>
      <c r="P675" s="1274"/>
      <c r="Q675" s="1507"/>
    </row>
    <row r="676" spans="2:17" s="1332" customFormat="1" ht="30" customHeight="1" x14ac:dyDescent="0.2">
      <c r="B676" s="1506"/>
      <c r="C676" s="1113"/>
      <c r="D676" s="1004"/>
      <c r="E676" s="1004"/>
      <c r="F676" s="1004"/>
      <c r="G676" s="1004"/>
      <c r="H676" s="1004"/>
      <c r="I676" s="1004"/>
      <c r="J676" s="1012"/>
      <c r="K676" s="1005"/>
      <c r="L676" s="1007"/>
      <c r="M676" s="1274"/>
      <c r="N676" s="1021"/>
      <c r="O676" s="1021"/>
      <c r="P676" s="1274"/>
      <c r="Q676" s="1507"/>
    </row>
    <row r="677" spans="2:17" s="1332" customFormat="1" ht="30" customHeight="1" x14ac:dyDescent="0.2">
      <c r="B677" s="1506"/>
      <c r="C677" s="1113"/>
      <c r="D677" s="1004"/>
      <c r="E677" s="1004"/>
      <c r="F677" s="1004"/>
      <c r="G677" s="1004"/>
      <c r="H677" s="1004"/>
      <c r="I677" s="1004"/>
      <c r="J677" s="1012"/>
      <c r="K677" s="1005"/>
      <c r="L677" s="1007"/>
      <c r="M677" s="1274"/>
      <c r="N677" s="1021"/>
      <c r="O677" s="1021"/>
      <c r="P677" s="1274"/>
      <c r="Q677" s="1507"/>
    </row>
    <row r="678" spans="2:17" s="1332" customFormat="1" ht="30" customHeight="1" x14ac:dyDescent="0.2">
      <c r="B678" s="1510" t="s">
        <v>14012</v>
      </c>
      <c r="C678" s="1336" t="s">
        <v>28329</v>
      </c>
      <c r="D678" s="1814" t="s">
        <v>14013</v>
      </c>
      <c r="E678" s="1815"/>
      <c r="F678" s="1815"/>
      <c r="G678" s="1815"/>
      <c r="H678" s="1815"/>
      <c r="I678" s="1816"/>
      <c r="J678" s="1336" t="s">
        <v>149</v>
      </c>
      <c r="K678" s="1337">
        <f>K680</f>
        <v>1.68</v>
      </c>
      <c r="L678" s="1338"/>
      <c r="M678" s="1339"/>
      <c r="N678" s="1810"/>
      <c r="O678" s="1810"/>
      <c r="P678" s="1339"/>
      <c r="Q678" s="1511"/>
    </row>
    <row r="679" spans="2:17" s="1332" customFormat="1" ht="30" customHeight="1" x14ac:dyDescent="0.2">
      <c r="B679" s="1504"/>
      <c r="C679" s="1263"/>
      <c r="D679" s="1289"/>
      <c r="E679" s="1289"/>
      <c r="F679" s="1289"/>
      <c r="G679" s="1289"/>
      <c r="H679" s="1289"/>
      <c r="I679" s="1289"/>
      <c r="J679" s="1013"/>
      <c r="K679" s="1015"/>
      <c r="L679" s="1290"/>
      <c r="M679" s="1088"/>
      <c r="N679" s="1265"/>
      <c r="O679" s="1265"/>
      <c r="P679" s="1333"/>
      <c r="Q679" s="1505"/>
    </row>
    <row r="680" spans="2:17" s="1332" customFormat="1" ht="30" customHeight="1" x14ac:dyDescent="0.2">
      <c r="B680" s="1554"/>
      <c r="C680" s="1314"/>
      <c r="D680" s="1023" t="s">
        <v>29121</v>
      </c>
      <c r="E680" s="1023"/>
      <c r="F680" s="1023"/>
      <c r="G680" s="1023">
        <v>0.8</v>
      </c>
      <c r="H680" s="1023" t="s">
        <v>28539</v>
      </c>
      <c r="I680" s="1023">
        <v>2.1</v>
      </c>
      <c r="J680" s="1012"/>
      <c r="K680" s="1005">
        <f>G680*I680</f>
        <v>1.68</v>
      </c>
      <c r="L680" s="1007" t="s">
        <v>28267</v>
      </c>
      <c r="M680" s="1089"/>
      <c r="N680" s="1021"/>
      <c r="O680" s="1021"/>
      <c r="P680" s="1274"/>
      <c r="Q680" s="1507"/>
    </row>
    <row r="681" spans="2:17" s="1332" customFormat="1" ht="30" customHeight="1" x14ac:dyDescent="0.2">
      <c r="B681" s="1506"/>
      <c r="C681" s="1113"/>
      <c r="D681" s="1023"/>
      <c r="E681" s="1023"/>
      <c r="F681" s="1023"/>
      <c r="G681" s="1023"/>
      <c r="H681" s="1023"/>
      <c r="I681" s="1023"/>
      <c r="J681" s="1012"/>
      <c r="K681" s="1005"/>
      <c r="L681" s="1007"/>
      <c r="M681" s="1089"/>
      <c r="N681" s="1021"/>
      <c r="O681" s="1021"/>
      <c r="P681" s="1274"/>
      <c r="Q681" s="1507"/>
    </row>
    <row r="682" spans="2:17" s="1332" customFormat="1" ht="30" customHeight="1" x14ac:dyDescent="0.2">
      <c r="B682" s="1506"/>
      <c r="C682" s="1113"/>
      <c r="D682" s="1023"/>
      <c r="E682" s="1023"/>
      <c r="F682" s="1023"/>
      <c r="G682" s="1023"/>
      <c r="H682" s="1023"/>
      <c r="I682" s="1023"/>
      <c r="J682" s="1012"/>
      <c r="K682" s="1005"/>
      <c r="L682" s="1005"/>
      <c r="M682" s="1089"/>
      <c r="N682" s="1021"/>
      <c r="O682" s="1021"/>
      <c r="P682" s="1274"/>
      <c r="Q682" s="1507"/>
    </row>
    <row r="683" spans="2:17" s="1332" customFormat="1" ht="30" customHeight="1" x14ac:dyDescent="0.2">
      <c r="B683" s="1510" t="s">
        <v>2825</v>
      </c>
      <c r="C683" s="1336" t="s">
        <v>26</v>
      </c>
      <c r="D683" s="1814" t="str">
        <f>VLOOKUP(B683,desonerado_186!A:F,2,1)</f>
        <v>Caixilho em alumínio de correr com vidro, linha comercial</v>
      </c>
      <c r="E683" s="1815"/>
      <c r="F683" s="1815"/>
      <c r="G683" s="1815"/>
      <c r="H683" s="1815"/>
      <c r="I683" s="1816"/>
      <c r="J683" s="1336" t="str">
        <f>VLOOKUP(B683,desonerado_186!A:F,3,1)</f>
        <v>M2</v>
      </c>
      <c r="K683" s="1337">
        <f>K690</f>
        <v>4.2</v>
      </c>
      <c r="L683" s="1338"/>
      <c r="M683" s="1339"/>
      <c r="N683" s="1810"/>
      <c r="O683" s="1810"/>
      <c r="P683" s="1339"/>
      <c r="Q683" s="1511"/>
    </row>
    <row r="684" spans="2:17" s="1332" customFormat="1" x14ac:dyDescent="0.2">
      <c r="B684" s="1504"/>
      <c r="C684" s="1013"/>
      <c r="D684" s="1014"/>
      <c r="E684" s="1014"/>
      <c r="F684" s="1014"/>
      <c r="G684" s="1014"/>
      <c r="H684" s="1014"/>
      <c r="I684" s="1014"/>
      <c r="J684" s="1013"/>
      <c r="K684" s="1015"/>
      <c r="L684" s="1015"/>
      <c r="M684" s="1333"/>
      <c r="N684" s="1265"/>
      <c r="O684" s="1265"/>
      <c r="P684" s="1333"/>
      <c r="Q684" s="1505"/>
    </row>
    <row r="685" spans="2:17" s="1332" customFormat="1" x14ac:dyDescent="0.2">
      <c r="B685" s="1554"/>
      <c r="C685" s="1012"/>
      <c r="D685" s="1004" t="s">
        <v>28325</v>
      </c>
      <c r="E685" s="1282">
        <v>1.5</v>
      </c>
      <c r="F685" s="1004" t="s">
        <v>28539</v>
      </c>
      <c r="G685" s="1282">
        <v>1</v>
      </c>
      <c r="H685" s="1004"/>
      <c r="I685" s="1004"/>
      <c r="J685" s="1012"/>
      <c r="K685" s="1005">
        <f>E685*G685</f>
        <v>1.5</v>
      </c>
      <c r="L685" s="1007" t="s">
        <v>28267</v>
      </c>
      <c r="M685" s="1274"/>
      <c r="N685" s="1021"/>
      <c r="O685" s="1021"/>
      <c r="P685" s="1274"/>
      <c r="Q685" s="1507"/>
    </row>
    <row r="686" spans="2:17" s="1332" customFormat="1" x14ac:dyDescent="0.2">
      <c r="B686" s="1554"/>
      <c r="C686" s="1012"/>
      <c r="D686" s="1004" t="s">
        <v>28326</v>
      </c>
      <c r="E686" s="1282">
        <v>1.5</v>
      </c>
      <c r="F686" s="1004" t="s">
        <v>28539</v>
      </c>
      <c r="G686" s="1282">
        <v>1</v>
      </c>
      <c r="H686" s="1004"/>
      <c r="I686" s="1004"/>
      <c r="J686" s="1012"/>
      <c r="K686" s="1005">
        <f>E686*G686</f>
        <v>1.5</v>
      </c>
      <c r="L686" s="1007" t="s">
        <v>28267</v>
      </c>
      <c r="M686" s="1274"/>
      <c r="N686" s="1021"/>
      <c r="O686" s="1021"/>
      <c r="P686" s="1274"/>
      <c r="Q686" s="1507"/>
    </row>
    <row r="687" spans="2:17" s="1332" customFormat="1" x14ac:dyDescent="0.2">
      <c r="B687" s="1506"/>
      <c r="C687" s="1012"/>
      <c r="D687" s="1004" t="s">
        <v>28820</v>
      </c>
      <c r="E687" s="1282">
        <v>0</v>
      </c>
      <c r="F687" s="1004" t="s">
        <v>28539</v>
      </c>
      <c r="G687" s="1282">
        <v>1</v>
      </c>
      <c r="H687" s="1004"/>
      <c r="I687" s="1004"/>
      <c r="J687" s="1012"/>
      <c r="K687" s="1005">
        <f>E687*G687</f>
        <v>0</v>
      </c>
      <c r="L687" s="1007" t="s">
        <v>28267</v>
      </c>
      <c r="M687" s="1274"/>
      <c r="N687" s="1021"/>
      <c r="O687" s="1021"/>
      <c r="P687" s="1274"/>
      <c r="Q687" s="1507"/>
    </row>
    <row r="688" spans="2:17" s="1332" customFormat="1" x14ac:dyDescent="0.2">
      <c r="B688" s="1506"/>
      <c r="C688" s="1012"/>
      <c r="D688" s="1004" t="s">
        <v>28830</v>
      </c>
      <c r="E688" s="1282">
        <v>1.2</v>
      </c>
      <c r="F688" s="1004" t="s">
        <v>28539</v>
      </c>
      <c r="G688" s="1282">
        <v>1</v>
      </c>
      <c r="H688" s="1004"/>
      <c r="I688" s="1004"/>
      <c r="J688" s="1012"/>
      <c r="K688" s="1005">
        <f>E688*G688</f>
        <v>1.2</v>
      </c>
      <c r="L688" s="1007" t="s">
        <v>28267</v>
      </c>
      <c r="M688" s="1274"/>
      <c r="N688" s="1021"/>
      <c r="O688" s="1021"/>
      <c r="P688" s="1274"/>
      <c r="Q688" s="1507"/>
    </row>
    <row r="689" spans="2:17" s="1332" customFormat="1" x14ac:dyDescent="0.2">
      <c r="B689" s="1506"/>
      <c r="C689" s="1012"/>
      <c r="D689" s="1004"/>
      <c r="E689" s="1004"/>
      <c r="F689" s="1004"/>
      <c r="G689" s="1004"/>
      <c r="H689" s="1004"/>
      <c r="I689" s="1004"/>
      <c r="J689" s="1012"/>
      <c r="K689" s="1005"/>
      <c r="L689" s="1007"/>
      <c r="M689" s="1274"/>
      <c r="N689" s="1021"/>
      <c r="O689" s="1021"/>
      <c r="P689" s="1274"/>
      <c r="Q689" s="1507"/>
    </row>
    <row r="690" spans="2:17" s="1332" customFormat="1" x14ac:dyDescent="0.2">
      <c r="B690" s="1506"/>
      <c r="C690" s="1012"/>
      <c r="D690" s="1004"/>
      <c r="E690" s="1004"/>
      <c r="F690" s="1004"/>
      <c r="G690" s="1004"/>
      <c r="H690" s="1004"/>
      <c r="I690" s="1004"/>
      <c r="J690" s="1012"/>
      <c r="K690" s="1005">
        <f>SUM(K685:K689)</f>
        <v>4.2</v>
      </c>
      <c r="L690" s="1007" t="s">
        <v>28267</v>
      </c>
      <c r="M690" s="1274"/>
      <c r="N690" s="1021"/>
      <c r="O690" s="1021"/>
      <c r="P690" s="1274"/>
      <c r="Q690" s="1507"/>
    </row>
    <row r="691" spans="2:17" s="1332" customFormat="1" ht="30" customHeight="1" x14ac:dyDescent="0.2">
      <c r="B691" s="1506"/>
      <c r="C691" s="1012"/>
      <c r="D691" s="1004"/>
      <c r="E691" s="1004"/>
      <c r="F691" s="1004"/>
      <c r="G691" s="1004"/>
      <c r="H691" s="1004"/>
      <c r="I691" s="1004"/>
      <c r="J691" s="1012"/>
      <c r="K691" s="1005"/>
      <c r="L691" s="1007"/>
      <c r="M691" s="1274"/>
      <c r="N691" s="1021"/>
      <c r="O691" s="1021"/>
      <c r="P691" s="1274"/>
      <c r="Q691" s="1507"/>
    </row>
    <row r="692" spans="2:17" s="1332" customFormat="1" ht="30" customHeight="1" x14ac:dyDescent="0.2">
      <c r="B692" s="1510" t="s">
        <v>2817</v>
      </c>
      <c r="C692" s="1336" t="s">
        <v>26</v>
      </c>
      <c r="D692" s="1814" t="str">
        <f>VLOOKUP(B692,desonerado_186!A:F,2,1)</f>
        <v>Caixilho em alumínio basculante com vidro, linha comercial</v>
      </c>
      <c r="E692" s="1815"/>
      <c r="F692" s="1815"/>
      <c r="G692" s="1815"/>
      <c r="H692" s="1815"/>
      <c r="I692" s="1816"/>
      <c r="J692" s="1336" t="str">
        <f>VLOOKUP(B692,desonerado_186!A:F,3,1)</f>
        <v>M2</v>
      </c>
      <c r="K692" s="1337">
        <f>K697</f>
        <v>0.96</v>
      </c>
      <c r="L692" s="1338"/>
      <c r="M692" s="1339"/>
      <c r="N692" s="1810"/>
      <c r="O692" s="1810"/>
      <c r="P692" s="1339"/>
      <c r="Q692" s="1511"/>
    </row>
    <row r="693" spans="2:17" s="1332" customFormat="1" ht="30" customHeight="1" x14ac:dyDescent="0.2">
      <c r="B693" s="1506"/>
      <c r="C693" s="1113"/>
      <c r="D693" s="1004"/>
      <c r="E693" s="1282"/>
      <c r="F693" s="1004"/>
      <c r="G693" s="1282"/>
      <c r="H693" s="1004"/>
      <c r="I693" s="1004"/>
      <c r="J693" s="1012"/>
      <c r="K693" s="1005"/>
      <c r="L693" s="1007"/>
      <c r="M693" s="1274"/>
      <c r="N693" s="1021"/>
      <c r="O693" s="1021"/>
      <c r="P693" s="1274"/>
      <c r="Q693" s="1507"/>
    </row>
    <row r="694" spans="2:17" s="1332" customFormat="1" ht="30" customHeight="1" x14ac:dyDescent="0.2">
      <c r="B694" s="1506"/>
      <c r="C694" s="1113"/>
      <c r="D694" s="1004" t="s">
        <v>28827</v>
      </c>
      <c r="E694" s="1282">
        <v>0.6</v>
      </c>
      <c r="F694" s="1004" t="s">
        <v>28539</v>
      </c>
      <c r="G694" s="1282">
        <v>0.8</v>
      </c>
      <c r="H694" s="1004"/>
      <c r="I694" s="1004"/>
      <c r="J694" s="1012"/>
      <c r="K694" s="1005">
        <f>E694*G694</f>
        <v>0.48</v>
      </c>
      <c r="L694" s="1007" t="s">
        <v>28267</v>
      </c>
      <c r="M694" s="1274"/>
      <c r="N694" s="1021"/>
      <c r="O694" s="1021"/>
      <c r="P694" s="1274"/>
      <c r="Q694" s="1507"/>
    </row>
    <row r="695" spans="2:17" s="1332" customFormat="1" ht="30" customHeight="1" x14ac:dyDescent="0.2">
      <c r="B695" s="1506"/>
      <c r="C695" s="1113"/>
      <c r="D695" s="1004" t="s">
        <v>28828</v>
      </c>
      <c r="E695" s="1282">
        <v>0.6</v>
      </c>
      <c r="F695" s="1004" t="s">
        <v>28539</v>
      </c>
      <c r="G695" s="1282">
        <v>0.8</v>
      </c>
      <c r="H695" s="1004"/>
      <c r="I695" s="1004"/>
      <c r="J695" s="1012"/>
      <c r="K695" s="1005">
        <f>E695*G695</f>
        <v>0.48</v>
      </c>
      <c r="L695" s="1007" t="s">
        <v>28267</v>
      </c>
      <c r="M695" s="1274"/>
      <c r="N695" s="1021"/>
      <c r="O695" s="1021"/>
      <c r="P695" s="1274"/>
      <c r="Q695" s="1507"/>
    </row>
    <row r="696" spans="2:17" s="1332" customFormat="1" ht="30" customHeight="1" x14ac:dyDescent="0.2">
      <c r="B696" s="1506"/>
      <c r="C696" s="1113"/>
      <c r="D696" s="1010"/>
      <c r="E696" s="1010"/>
      <c r="F696" s="1010"/>
      <c r="G696" s="1010"/>
      <c r="H696" s="1010"/>
      <c r="I696" s="1010"/>
      <c r="J696" s="1314"/>
      <c r="K696" s="612"/>
      <c r="M696" s="1274"/>
      <c r="N696" s="1021"/>
      <c r="O696" s="1021"/>
      <c r="P696" s="1274"/>
      <c r="Q696" s="1507"/>
    </row>
    <row r="697" spans="2:17" s="1332" customFormat="1" ht="30" customHeight="1" x14ac:dyDescent="0.2">
      <c r="B697" s="1506"/>
      <c r="C697" s="1113"/>
      <c r="D697" s="1004"/>
      <c r="E697" s="1004"/>
      <c r="F697" s="1004"/>
      <c r="G697" s="1004"/>
      <c r="H697" s="1004"/>
      <c r="I697" s="1004"/>
      <c r="J697" s="1012"/>
      <c r="K697" s="1005">
        <f>SUM(K693:K695)</f>
        <v>0.96</v>
      </c>
      <c r="L697" s="1007" t="s">
        <v>28267</v>
      </c>
      <c r="M697" s="1274"/>
      <c r="N697" s="1021"/>
      <c r="O697" s="1021"/>
      <c r="P697" s="1274"/>
      <c r="Q697" s="1507"/>
    </row>
    <row r="698" spans="2:17" s="1332" customFormat="1" ht="30" customHeight="1" x14ac:dyDescent="0.2">
      <c r="B698" s="1506"/>
      <c r="C698" s="1113"/>
      <c r="D698" s="354"/>
      <c r="E698" s="354"/>
      <c r="F698" s="354"/>
      <c r="G698" s="354"/>
      <c r="H698" s="354"/>
      <c r="I698" s="354"/>
      <c r="J698" s="1113"/>
      <c r="K698" s="1021"/>
      <c r="L698" s="1021"/>
      <c r="M698" s="1274"/>
      <c r="N698" s="1021"/>
      <c r="O698" s="1021"/>
      <c r="P698" s="1274"/>
      <c r="Q698" s="1507"/>
    </row>
    <row r="699" spans="2:17" s="1332" customFormat="1" ht="30" customHeight="1" x14ac:dyDescent="0.2">
      <c r="B699" s="1510" t="s">
        <v>2883</v>
      </c>
      <c r="C699" s="1336" t="s">
        <v>26</v>
      </c>
      <c r="D699" s="1814" t="str">
        <f>VLOOKUP(B699,desonerado_186!A:F,2,1)</f>
        <v>Portinhola tipo veneziana em alumínio, linha comercial</v>
      </c>
      <c r="E699" s="1815"/>
      <c r="F699" s="1815"/>
      <c r="G699" s="1815"/>
      <c r="H699" s="1815"/>
      <c r="I699" s="1816"/>
      <c r="J699" s="1336" t="str">
        <f>VLOOKUP(B699,desonerado_186!A:F,3,1)</f>
        <v>M2</v>
      </c>
      <c r="K699" s="1337">
        <f>K701</f>
        <v>0.48</v>
      </c>
      <c r="L699" s="1338"/>
      <c r="M699" s="1339"/>
      <c r="N699" s="1810"/>
      <c r="O699" s="1810"/>
      <c r="P699" s="1339"/>
      <c r="Q699" s="1511"/>
    </row>
    <row r="700" spans="2:17" s="1332" customFormat="1" ht="30" customHeight="1" x14ac:dyDescent="0.2">
      <c r="B700" s="1504"/>
      <c r="C700" s="1263"/>
      <c r="D700" s="1264"/>
      <c r="E700" s="1264"/>
      <c r="F700" s="1264"/>
      <c r="G700" s="1264"/>
      <c r="H700" s="1264"/>
      <c r="I700" s="1264"/>
      <c r="J700" s="1263"/>
      <c r="K700" s="1265"/>
      <c r="L700" s="1265"/>
      <c r="M700" s="1333"/>
      <c r="N700" s="1265"/>
      <c r="O700" s="1265"/>
      <c r="P700" s="1333"/>
      <c r="Q700" s="1505"/>
    </row>
    <row r="701" spans="2:17" s="1332" customFormat="1" ht="30" customHeight="1" x14ac:dyDescent="0.2">
      <c r="B701" s="1506"/>
      <c r="C701" s="1012"/>
      <c r="D701" s="1023" t="s">
        <v>28851</v>
      </c>
      <c r="E701" s="1089">
        <v>0.6</v>
      </c>
      <c r="F701" s="1023" t="s">
        <v>28539</v>
      </c>
      <c r="G701" s="1089">
        <v>0.8</v>
      </c>
      <c r="H701" s="1023"/>
      <c r="I701" s="1023"/>
      <c r="J701" s="1012"/>
      <c r="K701" s="1005">
        <f>G701*E701</f>
        <v>0.48</v>
      </c>
      <c r="L701" s="1004" t="s">
        <v>28268</v>
      </c>
      <c r="M701" s="1023"/>
      <c r="N701" s="1021"/>
      <c r="O701" s="1021"/>
      <c r="P701" s="1274"/>
      <c r="Q701" s="1507"/>
    </row>
    <row r="702" spans="2:17" s="1332" customFormat="1" ht="30" customHeight="1" x14ac:dyDescent="0.2">
      <c r="B702" s="1506"/>
      <c r="C702" s="1012"/>
      <c r="D702" s="1023"/>
      <c r="E702" s="1023"/>
      <c r="F702" s="1023"/>
      <c r="G702" s="1023"/>
      <c r="H702" s="1023"/>
      <c r="I702" s="1023"/>
      <c r="J702" s="1012"/>
      <c r="K702" s="1117"/>
      <c r="L702" s="1004"/>
      <c r="M702" s="1023"/>
      <c r="N702" s="1021"/>
      <c r="O702" s="1021"/>
      <c r="P702" s="1274"/>
      <c r="Q702" s="1507"/>
    </row>
    <row r="703" spans="2:17" s="1332" customFormat="1" ht="30" customHeight="1" x14ac:dyDescent="0.2">
      <c r="B703" s="1506"/>
      <c r="C703" s="1113"/>
      <c r="D703" s="1126"/>
      <c r="E703" s="1126"/>
      <c r="F703" s="1126"/>
      <c r="G703" s="1126"/>
      <c r="H703" s="1126"/>
      <c r="I703" s="1126"/>
      <c r="J703" s="1113"/>
      <c r="K703" s="1021"/>
      <c r="L703" s="1021"/>
      <c r="M703" s="1274"/>
      <c r="N703" s="1021"/>
      <c r="O703" s="1021"/>
      <c r="P703" s="1274"/>
      <c r="Q703" s="1507"/>
    </row>
    <row r="704" spans="2:17" s="1332" customFormat="1" ht="30" customHeight="1" x14ac:dyDescent="0.2">
      <c r="B704" s="1583" t="s">
        <v>13812</v>
      </c>
      <c r="C704" s="1336" t="s">
        <v>28329</v>
      </c>
      <c r="D704" s="1822" t="s">
        <v>13813</v>
      </c>
      <c r="E704" s="1823"/>
      <c r="F704" s="1823"/>
      <c r="G704" s="1823"/>
      <c r="H704" s="1823"/>
      <c r="I704" s="1824"/>
      <c r="J704" s="1336" t="str">
        <f>VLOOKUP(B704,desonerado_186!A:F,3,1)</f>
        <v>UN</v>
      </c>
      <c r="K704" s="1337">
        <f>G718</f>
        <v>4</v>
      </c>
      <c r="L704" s="1338"/>
      <c r="M704" s="1339"/>
      <c r="N704" s="1810"/>
      <c r="O704" s="1810"/>
      <c r="P704" s="1339"/>
      <c r="Q704" s="1511"/>
    </row>
    <row r="705" spans="2:17" s="1332" customFormat="1" ht="30" customHeight="1" x14ac:dyDescent="0.2">
      <c r="B705" s="1504"/>
      <c r="C705" s="1263"/>
      <c r="D705" s="1264"/>
      <c r="E705" s="1264"/>
      <c r="F705" s="1264"/>
      <c r="G705" s="1264"/>
      <c r="H705" s="1264"/>
      <c r="I705" s="1349"/>
      <c r="J705" s="1263"/>
      <c r="K705" s="1265"/>
      <c r="L705" s="1265"/>
      <c r="M705" s="1333"/>
      <c r="N705" s="1858"/>
      <c r="O705" s="1858"/>
      <c r="P705" s="1333"/>
      <c r="Q705" s="1505"/>
    </row>
    <row r="706" spans="2:17" s="1332" customFormat="1" ht="30" x14ac:dyDescent="0.2">
      <c r="B706" s="1506"/>
      <c r="C706" s="1113"/>
      <c r="D706" s="1023"/>
      <c r="E706" s="1117" t="s">
        <v>28831</v>
      </c>
      <c r="F706" s="1023"/>
      <c r="G706" s="1023" t="s">
        <v>28832</v>
      </c>
      <c r="H706" s="1023"/>
      <c r="I706" s="878"/>
      <c r="J706" s="213"/>
      <c r="K706" s="1021"/>
      <c r="L706" s="1021"/>
      <c r="M706" s="1274"/>
      <c r="N706" s="1021"/>
      <c r="O706" s="1021"/>
      <c r="P706" s="1274"/>
      <c r="Q706" s="1507"/>
    </row>
    <row r="707" spans="2:17" s="1332" customFormat="1" x14ac:dyDescent="0.2">
      <c r="B707" s="1506"/>
      <c r="C707" s="1113"/>
      <c r="D707" s="1023" t="s">
        <v>28820</v>
      </c>
      <c r="E707" s="1089">
        <v>0</v>
      </c>
      <c r="F707" s="1089"/>
      <c r="G707" s="1089">
        <v>0</v>
      </c>
      <c r="H707" s="1089"/>
      <c r="I707" s="1300"/>
      <c r="J707" s="213"/>
      <c r="K707" s="1021"/>
      <c r="L707" s="1021"/>
      <c r="M707" s="1274"/>
      <c r="N707" s="1021"/>
      <c r="O707" s="1021"/>
      <c r="P707" s="1274"/>
      <c r="Q707" s="1507"/>
    </row>
    <row r="708" spans="2:17" s="1332" customFormat="1" x14ac:dyDescent="0.2">
      <c r="B708" s="1506"/>
      <c r="C708" s="1113"/>
      <c r="D708" s="1023" t="s">
        <v>28821</v>
      </c>
      <c r="E708" s="1089">
        <v>1</v>
      </c>
      <c r="F708" s="1089"/>
      <c r="G708" s="1089">
        <v>0</v>
      </c>
      <c r="H708" s="1089"/>
      <c r="I708" s="1300"/>
      <c r="J708" s="213"/>
      <c r="K708" s="1021"/>
      <c r="L708" s="1021"/>
      <c r="M708" s="1274"/>
      <c r="N708" s="1021"/>
      <c r="O708" s="1021"/>
      <c r="P708" s="1274"/>
      <c r="Q708" s="1507"/>
    </row>
    <row r="709" spans="2:17" s="1332" customFormat="1" x14ac:dyDescent="0.2">
      <c r="B709" s="1506"/>
      <c r="C709" s="1113"/>
      <c r="D709" s="1023" t="s">
        <v>28822</v>
      </c>
      <c r="E709" s="1089">
        <v>0</v>
      </c>
      <c r="F709" s="1089"/>
      <c r="G709" s="1089">
        <v>1</v>
      </c>
      <c r="H709" s="1089"/>
      <c r="I709" s="1300"/>
      <c r="J709" s="213"/>
      <c r="K709" s="1021"/>
      <c r="L709" s="1021"/>
      <c r="M709" s="1274"/>
      <c r="N709" s="1021"/>
      <c r="O709" s="1021"/>
      <c r="P709" s="1274"/>
      <c r="Q709" s="1507"/>
    </row>
    <row r="710" spans="2:17" s="1332" customFormat="1" x14ac:dyDescent="0.2">
      <c r="B710" s="1506"/>
      <c r="C710" s="1113"/>
      <c r="D710" s="1023" t="s">
        <v>28823</v>
      </c>
      <c r="E710" s="1089">
        <v>0</v>
      </c>
      <c r="F710" s="1089"/>
      <c r="G710" s="1089">
        <v>1</v>
      </c>
      <c r="H710" s="1089"/>
      <c r="I710" s="1300"/>
      <c r="J710" s="213"/>
      <c r="K710" s="1021"/>
      <c r="L710" s="1021"/>
      <c r="M710" s="1274"/>
      <c r="N710" s="1021"/>
      <c r="O710" s="1021"/>
      <c r="P710" s="1274"/>
      <c r="Q710" s="1507"/>
    </row>
    <row r="711" spans="2:17" s="1332" customFormat="1" x14ac:dyDescent="0.2">
      <c r="B711" s="1506"/>
      <c r="C711" s="1113"/>
      <c r="D711" s="1023" t="s">
        <v>28824</v>
      </c>
      <c r="E711" s="1089">
        <v>0</v>
      </c>
      <c r="F711" s="1089"/>
      <c r="G711" s="1089">
        <v>0</v>
      </c>
      <c r="H711" s="1089"/>
      <c r="I711" s="1300"/>
      <c r="J711" s="213"/>
      <c r="K711" s="1021"/>
      <c r="L711" s="1021"/>
      <c r="M711" s="1274"/>
      <c r="N711" s="1021"/>
      <c r="O711" s="1021"/>
      <c r="P711" s="1274"/>
      <c r="Q711" s="1507"/>
    </row>
    <row r="712" spans="2:17" s="1332" customFormat="1" x14ac:dyDescent="0.2">
      <c r="B712" s="1506"/>
      <c r="C712" s="1113"/>
      <c r="D712" s="1023" t="s">
        <v>28825</v>
      </c>
      <c r="E712" s="1089">
        <v>0</v>
      </c>
      <c r="F712" s="1089"/>
      <c r="G712" s="1089">
        <v>0</v>
      </c>
      <c r="H712" s="1089"/>
      <c r="I712" s="1300"/>
      <c r="J712" s="213"/>
      <c r="K712" s="1021"/>
      <c r="L712" s="1021"/>
      <c r="M712" s="1274"/>
      <c r="N712" s="1021"/>
      <c r="O712" s="1021"/>
      <c r="P712" s="1274"/>
      <c r="Q712" s="1507"/>
    </row>
    <row r="713" spans="2:17" s="1332" customFormat="1" x14ac:dyDescent="0.2">
      <c r="B713" s="1506"/>
      <c r="C713" s="1113"/>
      <c r="D713" s="1023" t="s">
        <v>28826</v>
      </c>
      <c r="E713" s="1089">
        <v>0</v>
      </c>
      <c r="F713" s="1089"/>
      <c r="G713" s="1089">
        <v>0</v>
      </c>
      <c r="H713" s="1089"/>
      <c r="I713" s="1300"/>
      <c r="J713" s="213"/>
      <c r="K713" s="1021"/>
      <c r="L713" s="1021"/>
      <c r="M713" s="1274"/>
      <c r="N713" s="1021"/>
      <c r="O713" s="1021"/>
      <c r="P713" s="1274"/>
      <c r="Q713" s="1507"/>
    </row>
    <row r="714" spans="2:17" s="1332" customFormat="1" x14ac:dyDescent="0.2">
      <c r="B714" s="1506"/>
      <c r="C714" s="1113"/>
      <c r="D714" s="1023" t="s">
        <v>28827</v>
      </c>
      <c r="E714" s="1089">
        <v>0</v>
      </c>
      <c r="F714" s="1089"/>
      <c r="G714" s="1089">
        <v>1</v>
      </c>
      <c r="H714" s="1089"/>
      <c r="I714" s="1300"/>
      <c r="J714" s="213"/>
      <c r="K714" s="1021"/>
      <c r="L714" s="1021"/>
      <c r="M714" s="1274"/>
      <c r="N714" s="1021"/>
      <c r="O714" s="1021"/>
      <c r="P714" s="1274"/>
      <c r="Q714" s="1507"/>
    </row>
    <row r="715" spans="2:17" s="1332" customFormat="1" x14ac:dyDescent="0.2">
      <c r="B715" s="1506"/>
      <c r="C715" s="1113"/>
      <c r="D715" s="1023" t="s">
        <v>28828</v>
      </c>
      <c r="E715" s="1089">
        <v>0</v>
      </c>
      <c r="F715" s="1089"/>
      <c r="G715" s="1089">
        <v>1</v>
      </c>
      <c r="H715" s="1089"/>
      <c r="I715" s="1300"/>
      <c r="J715" s="213"/>
      <c r="K715" s="1021"/>
      <c r="L715" s="1021"/>
      <c r="M715" s="1274"/>
      <c r="N715" s="1021"/>
      <c r="O715" s="1021"/>
      <c r="P715" s="1274"/>
      <c r="Q715" s="1507"/>
    </row>
    <row r="716" spans="2:17" s="1332" customFormat="1" x14ac:dyDescent="0.2">
      <c r="B716" s="1506"/>
      <c r="C716" s="1113"/>
      <c r="D716" s="1023" t="s">
        <v>28829</v>
      </c>
      <c r="E716" s="1089">
        <v>0</v>
      </c>
      <c r="F716" s="1089"/>
      <c r="G716" s="1089">
        <v>0</v>
      </c>
      <c r="H716" s="1089"/>
      <c r="I716" s="1300"/>
      <c r="J716" s="213"/>
      <c r="K716" s="1021"/>
      <c r="L716" s="1021"/>
      <c r="M716" s="1274"/>
      <c r="N716" s="1021"/>
      <c r="O716" s="1021"/>
      <c r="P716" s="1274"/>
      <c r="Q716" s="1507"/>
    </row>
    <row r="717" spans="2:17" s="1332" customFormat="1" x14ac:dyDescent="0.2">
      <c r="B717" s="1506"/>
      <c r="C717" s="1113"/>
      <c r="D717" s="1023"/>
      <c r="E717" s="1023"/>
      <c r="F717" s="1023"/>
      <c r="G717" s="1023"/>
      <c r="H717" s="1023"/>
      <c r="I717" s="878"/>
      <c r="J717" s="213"/>
      <c r="K717" s="1021"/>
      <c r="L717" s="1021"/>
      <c r="M717" s="1274"/>
      <c r="N717" s="1021"/>
      <c r="O717" s="1021"/>
      <c r="P717" s="1274"/>
      <c r="Q717" s="1507"/>
    </row>
    <row r="718" spans="2:17" s="1332" customFormat="1" x14ac:dyDescent="0.2">
      <c r="B718" s="1506"/>
      <c r="C718" s="1113"/>
      <c r="D718" s="1023"/>
      <c r="E718" s="1089">
        <f>SUM(E707:E717)</f>
        <v>1</v>
      </c>
      <c r="F718" s="1023"/>
      <c r="G718" s="1089">
        <f>SUM(G707:G717)</f>
        <v>4</v>
      </c>
      <c r="H718" s="1023"/>
      <c r="I718" s="878"/>
      <c r="J718" s="213"/>
      <c r="K718" s="1021"/>
      <c r="L718" s="1021"/>
      <c r="M718" s="1274"/>
      <c r="N718" s="1021"/>
      <c r="O718" s="1021"/>
      <c r="P718" s="1274"/>
      <c r="Q718" s="1507"/>
    </row>
    <row r="719" spans="2:17" s="1332" customFormat="1" x14ac:dyDescent="0.2">
      <c r="B719" s="1506"/>
      <c r="C719" s="1113"/>
      <c r="D719" s="1126"/>
      <c r="E719" s="1126"/>
      <c r="F719" s="1126"/>
      <c r="G719" s="1126"/>
      <c r="H719" s="1126"/>
      <c r="I719" s="1296"/>
      <c r="J719" s="1113"/>
      <c r="K719" s="1021"/>
      <c r="L719" s="1021"/>
      <c r="M719" s="1274"/>
      <c r="N719" s="1021"/>
      <c r="O719" s="1021"/>
      <c r="P719" s="1274"/>
      <c r="Q719" s="1507"/>
    </row>
    <row r="720" spans="2:17" s="1332" customFormat="1" ht="30" customHeight="1" x14ac:dyDescent="0.2">
      <c r="B720" s="1506"/>
      <c r="C720" s="1113"/>
      <c r="D720" s="1126"/>
      <c r="E720" s="1126"/>
      <c r="F720" s="1126"/>
      <c r="G720" s="1126"/>
      <c r="H720" s="1126"/>
      <c r="I720" s="1296"/>
      <c r="J720" s="1113"/>
      <c r="K720" s="1021"/>
      <c r="L720" s="1021"/>
      <c r="M720" s="1274"/>
      <c r="N720" s="1021"/>
      <c r="O720" s="1021"/>
      <c r="P720" s="1274"/>
      <c r="Q720" s="1507"/>
    </row>
    <row r="721" spans="2:17" s="1332" customFormat="1" ht="30" customHeight="1" x14ac:dyDescent="0.2">
      <c r="B721" s="1506"/>
      <c r="C721" s="1113"/>
      <c r="D721" s="1126"/>
      <c r="E721" s="1126"/>
      <c r="F721" s="1126"/>
      <c r="G721" s="1126"/>
      <c r="H721" s="1126"/>
      <c r="I721" s="1296"/>
      <c r="J721" s="1113"/>
      <c r="K721" s="1021"/>
      <c r="L721" s="1021"/>
      <c r="M721" s="1274"/>
      <c r="N721" s="1021"/>
      <c r="O721" s="1021"/>
      <c r="P721" s="1274"/>
      <c r="Q721" s="1507"/>
    </row>
    <row r="722" spans="2:17" s="1332" customFormat="1" ht="30" customHeight="1" x14ac:dyDescent="0.2">
      <c r="B722" s="1584" t="s">
        <v>13809</v>
      </c>
      <c r="C722" s="1336" t="s">
        <v>28329</v>
      </c>
      <c r="D722" s="1807" t="s">
        <v>13810</v>
      </c>
      <c r="E722" s="1808"/>
      <c r="F722" s="1808"/>
      <c r="G722" s="1808"/>
      <c r="H722" s="1808"/>
      <c r="I722" s="1809"/>
      <c r="J722" s="1336" t="str">
        <f>VLOOKUP(B722,desonerado_186!A:F,3,1)</f>
        <v>UN</v>
      </c>
      <c r="K722" s="1337">
        <f>E718</f>
        <v>1</v>
      </c>
      <c r="L722" s="1338"/>
      <c r="M722" s="1339"/>
      <c r="N722" s="1810"/>
      <c r="O722" s="1810"/>
      <c r="P722" s="1339"/>
      <c r="Q722" s="1511"/>
    </row>
    <row r="723" spans="2:17" s="1332" customFormat="1" ht="30" customHeight="1" x14ac:dyDescent="0.2">
      <c r="B723" s="1506"/>
      <c r="C723" s="1012"/>
      <c r="D723" s="1023"/>
      <c r="E723" s="1023"/>
      <c r="F723" s="1023"/>
      <c r="G723" s="1023"/>
      <c r="H723" s="1023"/>
      <c r="I723" s="1023"/>
      <c r="J723" s="1012"/>
      <c r="K723" s="1021"/>
      <c r="L723" s="1021"/>
      <c r="M723" s="1274"/>
      <c r="N723" s="1021"/>
      <c r="O723" s="1021"/>
      <c r="P723" s="1274"/>
      <c r="Q723" s="1507"/>
    </row>
    <row r="724" spans="2:17" s="1332" customFormat="1" ht="30" customHeight="1" x14ac:dyDescent="0.2">
      <c r="B724" s="1506"/>
      <c r="C724" s="1012"/>
      <c r="D724" s="1023" t="s">
        <v>29122</v>
      </c>
      <c r="E724" s="1023"/>
      <c r="F724" s="1023"/>
      <c r="G724" s="1089"/>
      <c r="H724" s="1023"/>
      <c r="I724" s="1023"/>
      <c r="J724" s="1012"/>
      <c r="K724" s="1021"/>
      <c r="L724" s="1021"/>
      <c r="M724" s="1274"/>
      <c r="N724" s="1021"/>
      <c r="O724" s="1021"/>
      <c r="P724" s="1274"/>
      <c r="Q724" s="1507"/>
    </row>
    <row r="725" spans="2:17" s="1332" customFormat="1" ht="30" customHeight="1" x14ac:dyDescent="0.2">
      <c r="B725" s="1506"/>
      <c r="C725" s="1012"/>
      <c r="D725" s="1023"/>
      <c r="E725" s="1023"/>
      <c r="F725" s="1023"/>
      <c r="G725" s="1023"/>
      <c r="H725" s="1023"/>
      <c r="I725" s="1023"/>
      <c r="J725" s="1012"/>
      <c r="K725" s="1021"/>
      <c r="L725" s="1021"/>
      <c r="M725" s="1274"/>
      <c r="N725" s="1021"/>
      <c r="O725" s="1021"/>
      <c r="P725" s="1274"/>
      <c r="Q725" s="1507"/>
    </row>
    <row r="726" spans="2:17" s="1247" customFormat="1" ht="30" customHeight="1" x14ac:dyDescent="0.2">
      <c r="B726" s="1538"/>
      <c r="C726" s="1828" t="s">
        <v>29049</v>
      </c>
      <c r="D726" s="1828"/>
      <c r="E726" s="1828"/>
      <c r="F726" s="1828"/>
      <c r="G726" s="1828"/>
      <c r="H726" s="1828"/>
      <c r="I726" s="1828" t="s">
        <v>8058</v>
      </c>
      <c r="J726" s="1828"/>
      <c r="K726" s="1365"/>
      <c r="L726" s="1364"/>
      <c r="M726" s="1366"/>
      <c r="N726" s="1827"/>
      <c r="O726" s="1827"/>
      <c r="P726" s="1366"/>
      <c r="Q726" s="1539"/>
    </row>
    <row r="727" spans="2:17" s="1332" customFormat="1" ht="30" customHeight="1" x14ac:dyDescent="0.2">
      <c r="B727" s="1510" t="s">
        <v>1360</v>
      </c>
      <c r="C727" s="1336" t="s">
        <v>26</v>
      </c>
      <c r="D727" s="1814" t="str">
        <f>VLOOKUP(B727,desonerado_186!A:F,2,1)</f>
        <v>Lastro de pedra britada</v>
      </c>
      <c r="E727" s="1815"/>
      <c r="F727" s="1815"/>
      <c r="G727" s="1815"/>
      <c r="H727" s="1815"/>
      <c r="I727" s="1816"/>
      <c r="J727" s="1336" t="str">
        <f>VLOOKUP(B727,desonerado_186!A:F,3,1)</f>
        <v>M3</v>
      </c>
      <c r="K727" s="1337">
        <f>K733</f>
        <v>4.4800000000000004</v>
      </c>
      <c r="L727" s="1338"/>
      <c r="M727" s="1339"/>
      <c r="N727" s="1810"/>
      <c r="O727" s="1810"/>
      <c r="P727" s="1339"/>
      <c r="Q727" s="1511"/>
    </row>
    <row r="728" spans="2:17" s="1332" customFormat="1" ht="30" customHeight="1" x14ac:dyDescent="0.2">
      <c r="B728" s="1504"/>
      <c r="C728" s="1013"/>
      <c r="D728" s="1014"/>
      <c r="E728" s="1014"/>
      <c r="F728" s="1014"/>
      <c r="G728" s="1014"/>
      <c r="H728" s="1014"/>
      <c r="I728" s="1014"/>
      <c r="J728" s="1013"/>
      <c r="K728" s="1015"/>
      <c r="L728" s="1290"/>
      <c r="M728" s="1333"/>
      <c r="N728" s="1265"/>
      <c r="O728" s="1265"/>
      <c r="P728" s="1333"/>
      <c r="Q728" s="1505"/>
    </row>
    <row r="729" spans="2:17" s="1332" customFormat="1" x14ac:dyDescent="0.2">
      <c r="B729" s="1506"/>
      <c r="C729" s="1012"/>
      <c r="D729" s="1004"/>
      <c r="E729" s="1004"/>
      <c r="F729" s="1004"/>
      <c r="G729" s="1004" t="s">
        <v>28322</v>
      </c>
      <c r="H729" s="1004"/>
      <c r="I729" s="314" t="s">
        <v>28333</v>
      </c>
      <c r="J729" s="835"/>
      <c r="K729" s="239" t="s">
        <v>28281</v>
      </c>
      <c r="L729" s="1007"/>
      <c r="M729" s="1274"/>
      <c r="N729" s="1021"/>
      <c r="O729" s="1021"/>
      <c r="P729" s="1274"/>
      <c r="Q729" s="1507"/>
    </row>
    <row r="730" spans="2:17" s="1332" customFormat="1" x14ac:dyDescent="0.2">
      <c r="B730" s="1506"/>
      <c r="C730" s="1012"/>
      <c r="D730" s="1004" t="s">
        <v>29033</v>
      </c>
      <c r="E730" s="1004"/>
      <c r="F730" s="1004"/>
      <c r="G730" s="1004">
        <v>61.02</v>
      </c>
      <c r="H730" s="1004" t="s">
        <v>28267</v>
      </c>
      <c r="I730" s="1004">
        <v>0.05</v>
      </c>
      <c r="J730" s="1012"/>
      <c r="K730" s="1005">
        <f>G730*I730</f>
        <v>3.05</v>
      </c>
      <c r="L730" s="1007" t="s">
        <v>28273</v>
      </c>
      <c r="M730" s="1089"/>
      <c r="N730" s="1021"/>
      <c r="O730" s="1021"/>
      <c r="P730" s="1274"/>
      <c r="Q730" s="1507"/>
    </row>
    <row r="731" spans="2:17" s="1332" customFormat="1" x14ac:dyDescent="0.2">
      <c r="B731" s="1506"/>
      <c r="C731" s="1012"/>
      <c r="D731" s="1004" t="s">
        <v>29034</v>
      </c>
      <c r="E731" s="1004"/>
      <c r="F731" s="1004"/>
      <c r="G731" s="1004">
        <v>28.68</v>
      </c>
      <c r="H731" s="1004" t="s">
        <v>28267</v>
      </c>
      <c r="I731" s="1004">
        <v>0.05</v>
      </c>
      <c r="J731" s="1012"/>
      <c r="K731" s="1005">
        <f>G731*I731</f>
        <v>1.43</v>
      </c>
      <c r="L731" s="1007" t="s">
        <v>28273</v>
      </c>
      <c r="M731" s="1089"/>
      <c r="N731" s="1021"/>
      <c r="O731" s="1021"/>
      <c r="P731" s="1274"/>
      <c r="Q731" s="1507"/>
    </row>
    <row r="732" spans="2:17" s="1332" customFormat="1" x14ac:dyDescent="0.2">
      <c r="B732" s="1506"/>
      <c r="C732" s="1012"/>
      <c r="D732" s="1004"/>
      <c r="E732" s="1004"/>
      <c r="F732" s="1004"/>
      <c r="G732" s="1004"/>
      <c r="H732" s="1004"/>
      <c r="I732" s="1004"/>
      <c r="J732" s="1012"/>
      <c r="K732" s="1005"/>
      <c r="L732" s="1007"/>
      <c r="M732" s="1089"/>
      <c r="N732" s="1021"/>
      <c r="O732" s="1021"/>
      <c r="P732" s="1274"/>
      <c r="Q732" s="1507"/>
    </row>
    <row r="733" spans="2:17" s="1332" customFormat="1" x14ac:dyDescent="0.2">
      <c r="B733" s="1506"/>
      <c r="C733" s="1012"/>
      <c r="D733" s="1004"/>
      <c r="E733" s="1004"/>
      <c r="F733" s="1004"/>
      <c r="G733" s="1004"/>
      <c r="H733" s="1004"/>
      <c r="I733" s="1004"/>
      <c r="J733" s="1012"/>
      <c r="K733" s="1005">
        <f>K730+K731</f>
        <v>4.4800000000000004</v>
      </c>
      <c r="L733" s="1007" t="s">
        <v>28273</v>
      </c>
      <c r="M733" s="1089"/>
      <c r="N733" s="1021"/>
      <c r="O733" s="1021"/>
      <c r="P733" s="1274"/>
      <c r="Q733" s="1507"/>
    </row>
    <row r="734" spans="2:17" s="1332" customFormat="1" ht="30" customHeight="1" x14ac:dyDescent="0.2">
      <c r="B734" s="1506"/>
      <c r="C734" s="1012"/>
      <c r="D734" s="1004"/>
      <c r="E734" s="1004"/>
      <c r="F734" s="1004"/>
      <c r="G734" s="1004"/>
      <c r="H734" s="1004"/>
      <c r="I734" s="1004"/>
      <c r="J734" s="1012"/>
      <c r="K734" s="1005"/>
      <c r="L734" s="1007"/>
      <c r="M734" s="1274"/>
      <c r="N734" s="1021"/>
      <c r="O734" s="1021"/>
      <c r="P734" s="1274"/>
      <c r="Q734" s="1507"/>
    </row>
    <row r="735" spans="2:17" s="1332" customFormat="1" ht="30" customHeight="1" x14ac:dyDescent="0.2">
      <c r="B735" s="1510" t="s">
        <v>1283</v>
      </c>
      <c r="C735" s="1336" t="s">
        <v>26</v>
      </c>
      <c r="D735" s="1814" t="str">
        <f>VLOOKUP(B735,desonerado_186!A:F,2,1)</f>
        <v>Concreto usinado, fck = 20 MPa</v>
      </c>
      <c r="E735" s="1815"/>
      <c r="F735" s="1815"/>
      <c r="G735" s="1815"/>
      <c r="H735" s="1815"/>
      <c r="I735" s="1816"/>
      <c r="J735" s="1336" t="str">
        <f>VLOOKUP(B735,desonerado_186!A:F,3,1)</f>
        <v>M3</v>
      </c>
      <c r="K735" s="1337">
        <f>K740</f>
        <v>3.91</v>
      </c>
      <c r="L735" s="1338"/>
      <c r="M735" s="1339"/>
      <c r="N735" s="1810"/>
      <c r="O735" s="1810"/>
      <c r="P735" s="1339"/>
      <c r="Q735" s="1511"/>
    </row>
    <row r="736" spans="2:17" s="1332" customFormat="1" ht="30" customHeight="1" x14ac:dyDescent="0.2">
      <c r="B736" s="1504"/>
      <c r="C736" s="1263"/>
      <c r="D736" s="1270"/>
      <c r="E736" s="1270"/>
      <c r="F736" s="1270"/>
      <c r="G736" s="1270"/>
      <c r="H736" s="1270"/>
      <c r="I736" s="1275"/>
      <c r="J736" s="1263"/>
      <c r="K736" s="1265"/>
      <c r="L736" s="1359"/>
      <c r="M736" s="1333"/>
      <c r="N736" s="1265"/>
      <c r="O736" s="1265"/>
      <c r="P736" s="1333"/>
      <c r="Q736" s="1505"/>
    </row>
    <row r="737" spans="2:17" s="1332" customFormat="1" x14ac:dyDescent="0.2">
      <c r="B737" s="1506"/>
      <c r="C737" s="1113"/>
      <c r="D737" s="1004"/>
      <c r="E737" s="1004"/>
      <c r="F737" s="1004"/>
      <c r="G737" s="911" t="s">
        <v>28322</v>
      </c>
      <c r="H737" s="372"/>
      <c r="I737" s="916" t="s">
        <v>28333</v>
      </c>
      <c r="J737" s="911"/>
      <c r="K737" s="239" t="s">
        <v>28281</v>
      </c>
      <c r="L737" s="248"/>
      <c r="M737" s="829"/>
      <c r="N737" s="308"/>
      <c r="O737" s="308"/>
      <c r="P737" s="1274"/>
      <c r="Q737" s="1507"/>
    </row>
    <row r="738" spans="2:17" s="1332" customFormat="1" x14ac:dyDescent="0.2">
      <c r="B738" s="1506"/>
      <c r="C738" s="1113"/>
      <c r="D738" s="1004" t="s">
        <v>29033</v>
      </c>
      <c r="E738" s="1004"/>
      <c r="F738" s="1004"/>
      <c r="G738" s="1012">
        <v>61.02</v>
      </c>
      <c r="H738" s="1004" t="s">
        <v>28267</v>
      </c>
      <c r="I738" s="1117">
        <v>0.05</v>
      </c>
      <c r="J738" s="1012"/>
      <c r="K738" s="1005">
        <f>G738*I738</f>
        <v>3.05</v>
      </c>
      <c r="L738" s="1007" t="s">
        <v>28273</v>
      </c>
      <c r="M738" s="1089"/>
      <c r="N738" s="1021"/>
      <c r="O738" s="1021"/>
      <c r="P738" s="1274"/>
      <c r="Q738" s="1507"/>
    </row>
    <row r="739" spans="2:17" s="1332" customFormat="1" x14ac:dyDescent="0.2">
      <c r="B739" s="1506"/>
      <c r="C739" s="1113"/>
      <c r="D739" s="1004" t="s">
        <v>29034</v>
      </c>
      <c r="E739" s="1004"/>
      <c r="F739" s="1004"/>
      <c r="G739" s="1012">
        <v>28.68</v>
      </c>
      <c r="H739" s="1004" t="s">
        <v>28267</v>
      </c>
      <c r="I739" s="1117">
        <v>0.03</v>
      </c>
      <c r="J739" s="1012"/>
      <c r="K739" s="1005">
        <f>G739*I739</f>
        <v>0.86</v>
      </c>
      <c r="L739" s="1007" t="s">
        <v>28273</v>
      </c>
      <c r="M739" s="1089"/>
      <c r="N739" s="1021"/>
      <c r="O739" s="1021"/>
      <c r="P739" s="1274"/>
      <c r="Q739" s="1507"/>
    </row>
    <row r="740" spans="2:17" s="1332" customFormat="1" ht="30" customHeight="1" x14ac:dyDescent="0.2">
      <c r="B740" s="1506"/>
      <c r="C740" s="1113"/>
      <c r="D740" s="1004"/>
      <c r="E740" s="1004"/>
      <c r="F740" s="1004"/>
      <c r="G740" s="1004"/>
      <c r="H740" s="1004"/>
      <c r="I740" s="1004"/>
      <c r="J740" s="1012"/>
      <c r="K740" s="1005">
        <f>K738+K739</f>
        <v>3.91</v>
      </c>
      <c r="L740" s="1007" t="s">
        <v>28273</v>
      </c>
      <c r="M740" s="1089"/>
      <c r="N740" s="1021"/>
      <c r="O740" s="1021"/>
      <c r="P740" s="1274"/>
      <c r="Q740" s="1507"/>
    </row>
    <row r="741" spans="2:17" s="1332" customFormat="1" ht="30" customHeight="1" x14ac:dyDescent="0.2">
      <c r="B741" s="1506"/>
      <c r="C741" s="1113"/>
      <c r="D741" s="1392"/>
      <c r="E741" s="1392"/>
      <c r="F741" s="1392"/>
      <c r="G741" s="1392"/>
      <c r="H741" s="1392"/>
      <c r="I741" s="1392"/>
      <c r="J741" s="1295"/>
      <c r="K741" s="1431"/>
      <c r="L741" s="1461"/>
      <c r="M741" s="1274"/>
      <c r="N741" s="1021"/>
      <c r="O741" s="1021"/>
      <c r="P741" s="1274"/>
      <c r="Q741" s="1507"/>
    </row>
    <row r="742" spans="2:17" s="1332" customFormat="1" ht="30" customHeight="1" x14ac:dyDescent="0.2">
      <c r="B742" s="1510" t="s">
        <v>1918</v>
      </c>
      <c r="C742" s="1336" t="s">
        <v>26</v>
      </c>
      <c r="D742" s="1814" t="str">
        <f>VLOOKUP(B742,desonerado_186!A:F,2,1)</f>
        <v>Argamassa de regularização e/ou proteção</v>
      </c>
      <c r="E742" s="1815"/>
      <c r="F742" s="1815"/>
      <c r="G742" s="1815"/>
      <c r="H742" s="1815"/>
      <c r="I742" s="1816"/>
      <c r="J742" s="1336" t="str">
        <f>VLOOKUP(B742,desonerado_186!A:F,3,1)</f>
        <v>M3</v>
      </c>
      <c r="K742" s="1337">
        <f>K748</f>
        <v>1.22</v>
      </c>
      <c r="L742" s="1338"/>
      <c r="M742" s="1339"/>
      <c r="N742" s="1810"/>
      <c r="O742" s="1810"/>
      <c r="P742" s="1339"/>
      <c r="Q742" s="1511"/>
    </row>
    <row r="743" spans="2:17" s="1332" customFormat="1" ht="30" customHeight="1" x14ac:dyDescent="0.2">
      <c r="B743" s="1585"/>
      <c r="C743" s="212"/>
      <c r="D743" s="354"/>
      <c r="E743" s="354"/>
      <c r="F743" s="354"/>
      <c r="G743" s="354"/>
      <c r="H743" s="354"/>
      <c r="I743" s="1010"/>
      <c r="J743" s="1113"/>
      <c r="K743" s="1021"/>
      <c r="L743" s="1462"/>
      <c r="M743" s="1274"/>
      <c r="N743" s="1463"/>
      <c r="O743" s="1463"/>
      <c r="P743" s="1464"/>
      <c r="Q743" s="1518"/>
    </row>
    <row r="744" spans="2:17" s="1332" customFormat="1" ht="15.75" x14ac:dyDescent="0.2">
      <c r="B744" s="1585"/>
      <c r="C744" s="212"/>
      <c r="D744" s="1004"/>
      <c r="E744" s="1004"/>
      <c r="F744" s="1004"/>
      <c r="G744" s="326" t="s">
        <v>28322</v>
      </c>
      <c r="H744" s="372"/>
      <c r="I744" s="314" t="s">
        <v>28333</v>
      </c>
      <c r="J744" s="911"/>
      <c r="K744" s="239" t="s">
        <v>28281</v>
      </c>
      <c r="L744" s="1007"/>
      <c r="M744" s="1274"/>
      <c r="N744" s="1463"/>
      <c r="O744" s="1463"/>
      <c r="P744" s="1464"/>
      <c r="Q744" s="1518"/>
    </row>
    <row r="745" spans="2:17" s="1332" customFormat="1" ht="15.75" x14ac:dyDescent="0.2">
      <c r="B745" s="1585"/>
      <c r="C745" s="212"/>
      <c r="D745" s="1004" t="s">
        <v>29033</v>
      </c>
      <c r="E745" s="1004"/>
      <c r="F745" s="1004"/>
      <c r="G745" s="1117">
        <v>61.02</v>
      </c>
      <c r="H745" s="1004" t="s">
        <v>28267</v>
      </c>
      <c r="I745" s="1004">
        <v>0.02</v>
      </c>
      <c r="J745" s="1012"/>
      <c r="K745" s="1005">
        <f>G745*I745</f>
        <v>1.22</v>
      </c>
      <c r="L745" s="1007" t="s">
        <v>28273</v>
      </c>
      <c r="M745" s="1089"/>
      <c r="N745" s="1463"/>
      <c r="O745" s="1463"/>
      <c r="P745" s="1464"/>
      <c r="Q745" s="1518"/>
    </row>
    <row r="746" spans="2:17" s="1332" customFormat="1" x14ac:dyDescent="0.2">
      <c r="B746" s="1532"/>
      <c r="C746" s="213"/>
      <c r="D746" s="1004" t="s">
        <v>29034</v>
      </c>
      <c r="E746" s="1004"/>
      <c r="F746" s="1004"/>
      <c r="G746" s="1117">
        <v>28.68</v>
      </c>
      <c r="H746" s="1004" t="s">
        <v>28267</v>
      </c>
      <c r="I746" s="1004">
        <v>0</v>
      </c>
      <c r="J746" s="1012"/>
      <c r="K746" s="1005">
        <f>G746*I746</f>
        <v>0</v>
      </c>
      <c r="L746" s="1007" t="s">
        <v>28273</v>
      </c>
      <c r="M746" s="1089"/>
      <c r="N746" s="1011"/>
      <c r="O746" s="1011"/>
      <c r="P746" s="1300"/>
      <c r="Q746" s="1518"/>
    </row>
    <row r="747" spans="2:17" s="1332" customFormat="1" x14ac:dyDescent="0.2">
      <c r="B747" s="1506"/>
      <c r="C747" s="1113"/>
      <c r="D747" s="1004"/>
      <c r="E747" s="1004"/>
      <c r="F747" s="1004"/>
      <c r="G747" s="1004"/>
      <c r="H747" s="1004"/>
      <c r="I747" s="1004"/>
      <c r="J747" s="1012"/>
      <c r="K747" s="1005"/>
      <c r="L747" s="1007"/>
      <c r="M747" s="1089"/>
      <c r="N747" s="1021"/>
      <c r="O747" s="1021"/>
      <c r="P747" s="1274"/>
      <c r="Q747" s="1507"/>
    </row>
    <row r="748" spans="2:17" s="1332" customFormat="1" x14ac:dyDescent="0.2">
      <c r="B748" s="1506"/>
      <c r="C748" s="1113"/>
      <c r="D748" s="1004"/>
      <c r="E748" s="1004"/>
      <c r="F748" s="1004"/>
      <c r="G748" s="1004"/>
      <c r="H748" s="1004"/>
      <c r="I748" s="1004"/>
      <c r="J748" s="1012"/>
      <c r="K748" s="1005">
        <f>K745+K746</f>
        <v>1.22</v>
      </c>
      <c r="L748" s="1007" t="s">
        <v>28273</v>
      </c>
      <c r="M748" s="1089"/>
      <c r="N748" s="1021"/>
      <c r="O748" s="1021"/>
      <c r="P748" s="1274"/>
      <c r="Q748" s="1507"/>
    </row>
    <row r="749" spans="2:17" s="1332" customFormat="1" ht="30" customHeight="1" x14ac:dyDescent="0.2">
      <c r="B749" s="1506"/>
      <c r="C749" s="1113"/>
      <c r="D749" s="1004"/>
      <c r="E749" s="1004"/>
      <c r="F749" s="1004"/>
      <c r="G749" s="1004"/>
      <c r="H749" s="1004"/>
      <c r="I749" s="1004"/>
      <c r="J749" s="1012"/>
      <c r="K749" s="1005"/>
      <c r="L749" s="1007"/>
      <c r="M749" s="1089"/>
      <c r="N749" s="1021"/>
      <c r="O749" s="1021"/>
      <c r="P749" s="1274"/>
      <c r="Q749" s="1507"/>
    </row>
    <row r="750" spans="2:17" s="1332" customFormat="1" ht="30" customHeight="1" x14ac:dyDescent="0.2">
      <c r="B750" s="1583" t="s">
        <v>24874</v>
      </c>
      <c r="C750" s="1336" t="s">
        <v>26</v>
      </c>
      <c r="D750" s="1814" t="s">
        <v>24875</v>
      </c>
      <c r="E750" s="1815"/>
      <c r="F750" s="1815"/>
      <c r="G750" s="1815"/>
      <c r="H750" s="1815"/>
      <c r="I750" s="1816"/>
      <c r="J750" s="1336" t="str">
        <f>VLOOKUP(B750,desonerado_186!A:F,3,1)</f>
        <v>UN</v>
      </c>
      <c r="K750" s="1337">
        <f>G752</f>
        <v>28.68</v>
      </c>
      <c r="L750" s="1338"/>
      <c r="M750" s="1339"/>
      <c r="N750" s="1810"/>
      <c r="O750" s="1810"/>
      <c r="P750" s="1339"/>
      <c r="Q750" s="1511"/>
    </row>
    <row r="751" spans="2:17" s="1332" customFormat="1" ht="30" customHeight="1" x14ac:dyDescent="0.2">
      <c r="B751" s="1506"/>
      <c r="C751" s="1113"/>
      <c r="D751" s="1004"/>
      <c r="E751" s="1004"/>
      <c r="F751" s="1004"/>
      <c r="G751" s="1004"/>
      <c r="H751" s="1004"/>
      <c r="I751" s="1004"/>
      <c r="J751" s="1012"/>
      <c r="K751" s="1005"/>
      <c r="L751" s="1007"/>
      <c r="M751" s="1089"/>
      <c r="N751" s="1021"/>
      <c r="O751" s="1021"/>
      <c r="P751" s="1274"/>
      <c r="Q751" s="1507"/>
    </row>
    <row r="752" spans="2:17" s="1332" customFormat="1" ht="30" customHeight="1" x14ac:dyDescent="0.2">
      <c r="B752" s="1506"/>
      <c r="C752" s="1113"/>
      <c r="D752" s="1004" t="s">
        <v>29034</v>
      </c>
      <c r="E752" s="1004"/>
      <c r="F752" s="1004"/>
      <c r="G752" s="1004">
        <v>28.68</v>
      </c>
      <c r="H752" s="1004" t="s">
        <v>28267</v>
      </c>
      <c r="I752" s="1004"/>
      <c r="J752" s="1012"/>
      <c r="K752" s="1005"/>
      <c r="L752" s="1007"/>
      <c r="M752" s="1089"/>
      <c r="N752" s="1021"/>
      <c r="O752" s="1021"/>
      <c r="P752" s="1274"/>
      <c r="Q752" s="1507"/>
    </row>
    <row r="753" spans="2:17" s="1332" customFormat="1" ht="30" customHeight="1" x14ac:dyDescent="0.2">
      <c r="B753" s="1506"/>
      <c r="C753" s="1113"/>
      <c r="D753" s="1004"/>
      <c r="E753" s="1004"/>
      <c r="F753" s="1004"/>
      <c r="G753" s="1004"/>
      <c r="H753" s="1004"/>
      <c r="I753" s="1004"/>
      <c r="J753" s="1012"/>
      <c r="K753" s="1005"/>
      <c r="L753" s="1007"/>
      <c r="M753" s="1089"/>
      <c r="N753" s="1021"/>
      <c r="O753" s="1021"/>
      <c r="P753" s="1274"/>
      <c r="Q753" s="1507"/>
    </row>
    <row r="754" spans="2:17" s="1332" customFormat="1" ht="30" customHeight="1" x14ac:dyDescent="0.2">
      <c r="B754" s="1508"/>
      <c r="C754" s="1284"/>
      <c r="D754" s="1392"/>
      <c r="E754" s="1392"/>
      <c r="F754" s="1392"/>
      <c r="G754" s="1392"/>
      <c r="H754" s="1392"/>
      <c r="I754" s="1392"/>
      <c r="J754" s="1295"/>
      <c r="K754" s="1431"/>
      <c r="L754" s="1461"/>
      <c r="M754" s="1274"/>
      <c r="N754" s="1825"/>
      <c r="O754" s="1825"/>
      <c r="P754" s="1335"/>
      <c r="Q754" s="1509"/>
    </row>
    <row r="755" spans="2:17" s="1332" customFormat="1" ht="30" customHeight="1" x14ac:dyDescent="0.2">
      <c r="B755" s="1510" t="s">
        <v>1934</v>
      </c>
      <c r="C755" s="1336" t="s">
        <v>26</v>
      </c>
      <c r="D755" s="1465" t="str">
        <f>VLOOKUP(B755,desonerado_186!A:F,2,1)</f>
        <v>Chapisco com bianco</v>
      </c>
      <c r="E755" s="1466"/>
      <c r="F755" s="1466"/>
      <c r="G755" s="1466"/>
      <c r="H755" s="1466"/>
      <c r="I755" s="1467"/>
      <c r="J755" s="1336" t="str">
        <f>VLOOKUP(B755,desonerado_186!A:F,3,1)</f>
        <v>M2</v>
      </c>
      <c r="K755" s="1337">
        <f>I778</f>
        <v>152.53</v>
      </c>
      <c r="L755" s="1338"/>
      <c r="M755" s="1339"/>
      <c r="N755" s="1810"/>
      <c r="O755" s="1810"/>
      <c r="P755" s="1339"/>
      <c r="Q755" s="1511"/>
    </row>
    <row r="756" spans="2:17" s="1332" customFormat="1" ht="30" customHeight="1" x14ac:dyDescent="0.2">
      <c r="B756" s="1504"/>
      <c r="C756" s="1263"/>
      <c r="D756" s="1270"/>
      <c r="E756" s="1270"/>
      <c r="F756" s="1270"/>
      <c r="G756" s="1270"/>
      <c r="H756" s="1270"/>
      <c r="I756" s="1275"/>
      <c r="J756" s="1263"/>
      <c r="K756" s="1265"/>
      <c r="L756" s="1265"/>
      <c r="M756" s="1333"/>
      <c r="N756" s="1265"/>
      <c r="O756" s="1265"/>
      <c r="P756" s="1333"/>
      <c r="Q756" s="1505"/>
    </row>
    <row r="757" spans="2:17" s="1332" customFormat="1" ht="30" customHeight="1" x14ac:dyDescent="0.2">
      <c r="B757" s="1506"/>
      <c r="C757" s="1295"/>
      <c r="D757" s="880"/>
      <c r="E757" s="880" t="s">
        <v>29097</v>
      </c>
      <c r="F757" s="880"/>
      <c r="G757" s="1118" t="s">
        <v>28274</v>
      </c>
      <c r="H757" s="880"/>
      <c r="I757" s="1005" t="s">
        <v>28322</v>
      </c>
      <c r="J757" s="815"/>
      <c r="K757" s="1362"/>
      <c r="L757" s="1005"/>
      <c r="M757" s="1089"/>
      <c r="N757" s="1011"/>
      <c r="O757" s="1005"/>
      <c r="P757" s="1274"/>
      <c r="Q757" s="1507"/>
    </row>
    <row r="758" spans="2:17" s="1332" customFormat="1" ht="30" customHeight="1" x14ac:dyDescent="0.2">
      <c r="B758" s="1547"/>
      <c r="C758" s="1012"/>
      <c r="D758" s="880"/>
      <c r="E758" s="1299"/>
      <c r="F758" s="1299"/>
      <c r="G758" s="1299"/>
      <c r="H758" s="1299"/>
      <c r="I758" s="1273"/>
      <c r="J758" s="1384"/>
      <c r="K758" s="1385"/>
      <c r="L758" s="1273"/>
      <c r="M758" s="1273"/>
      <c r="N758" s="1011"/>
      <c r="O758" s="1005"/>
      <c r="P758" s="1274"/>
      <c r="Q758" s="1507"/>
    </row>
    <row r="759" spans="2:17" s="1332" customFormat="1" x14ac:dyDescent="0.2">
      <c r="B759" s="1547"/>
      <c r="C759" s="1012"/>
      <c r="D759" s="880" t="s">
        <v>29098</v>
      </c>
      <c r="E759" s="1299">
        <v>3.8</v>
      </c>
      <c r="F759" s="1299" t="s">
        <v>28268</v>
      </c>
      <c r="G759" s="1299">
        <v>3.05</v>
      </c>
      <c r="H759" s="1299" t="s">
        <v>28268</v>
      </c>
      <c r="I759" s="1273">
        <f>E759*G759</f>
        <v>11.59</v>
      </c>
      <c r="J759" s="1282" t="s">
        <v>28267</v>
      </c>
      <c r="K759" s="1385"/>
      <c r="L759" s="1273"/>
      <c r="M759" s="1273"/>
      <c r="N759" s="1011"/>
      <c r="O759" s="1005"/>
      <c r="P759" s="1274"/>
      <c r="Q759" s="1507"/>
    </row>
    <row r="760" spans="2:17" s="1332" customFormat="1" x14ac:dyDescent="0.2">
      <c r="B760" s="1547"/>
      <c r="C760" s="1012"/>
      <c r="D760" s="880"/>
      <c r="E760" s="1299">
        <v>1.1000000000000001</v>
      </c>
      <c r="F760" s="1299" t="s">
        <v>28268</v>
      </c>
      <c r="G760" s="1299">
        <v>3.05</v>
      </c>
      <c r="H760" s="1299" t="s">
        <v>28268</v>
      </c>
      <c r="I760" s="1273">
        <f t="shared" ref="I760:I762" si="22">E760*G760</f>
        <v>3.36</v>
      </c>
      <c r="J760" s="1282" t="s">
        <v>28267</v>
      </c>
      <c r="K760" s="1385"/>
      <c r="L760" s="1273"/>
      <c r="M760" s="1273"/>
      <c r="N760" s="1011"/>
      <c r="O760" s="1005"/>
      <c r="P760" s="1274"/>
      <c r="Q760" s="1507"/>
    </row>
    <row r="761" spans="2:17" s="1332" customFormat="1" x14ac:dyDescent="0.2">
      <c r="B761" s="1547"/>
      <c r="C761" s="1012"/>
      <c r="D761" s="880"/>
      <c r="E761" s="1299">
        <v>3.2</v>
      </c>
      <c r="F761" s="1299" t="s">
        <v>28268</v>
      </c>
      <c r="G761" s="1299">
        <v>3.05</v>
      </c>
      <c r="H761" s="1299" t="s">
        <v>28268</v>
      </c>
      <c r="I761" s="1273">
        <f t="shared" si="22"/>
        <v>9.76</v>
      </c>
      <c r="J761" s="1282" t="s">
        <v>28267</v>
      </c>
      <c r="K761" s="1385"/>
      <c r="L761" s="1273"/>
      <c r="M761" s="1273"/>
      <c r="N761" s="1011"/>
      <c r="O761" s="1005"/>
      <c r="P761" s="1274"/>
      <c r="Q761" s="1507"/>
    </row>
    <row r="762" spans="2:17" s="1332" customFormat="1" x14ac:dyDescent="0.2">
      <c r="B762" s="1547"/>
      <c r="C762" s="1012"/>
      <c r="D762" s="880"/>
      <c r="E762" s="1299">
        <v>2</v>
      </c>
      <c r="F762" s="1299" t="s">
        <v>28268</v>
      </c>
      <c r="G762" s="1299">
        <v>3.05</v>
      </c>
      <c r="H762" s="1299" t="s">
        <v>28268</v>
      </c>
      <c r="I762" s="1273">
        <f t="shared" si="22"/>
        <v>6.1</v>
      </c>
      <c r="J762" s="1282" t="s">
        <v>28267</v>
      </c>
      <c r="K762" s="1385"/>
      <c r="L762" s="1273"/>
      <c r="M762" s="1273"/>
      <c r="N762" s="1011"/>
      <c r="O762" s="1005"/>
      <c r="P762" s="1274"/>
      <c r="Q762" s="1507"/>
    </row>
    <row r="763" spans="2:17" s="1332" customFormat="1" ht="30" customHeight="1" x14ac:dyDescent="0.2">
      <c r="B763" s="1547"/>
      <c r="C763" s="1012"/>
      <c r="D763" s="880"/>
      <c r="E763" s="1299"/>
      <c r="F763" s="1299"/>
      <c r="G763" s="1299"/>
      <c r="H763" s="1299"/>
      <c r="I763" s="1273"/>
      <c r="J763" s="1282"/>
      <c r="K763" s="1385"/>
      <c r="L763" s="1273"/>
      <c r="M763" s="1273"/>
      <c r="N763" s="1011"/>
      <c r="O763" s="1005"/>
      <c r="P763" s="1274"/>
      <c r="Q763" s="1507"/>
    </row>
    <row r="764" spans="2:17" s="1332" customFormat="1" ht="30" customHeight="1" x14ac:dyDescent="0.2">
      <c r="B764" s="1547"/>
      <c r="C764" s="1012"/>
      <c r="D764" s="880" t="s">
        <v>29094</v>
      </c>
      <c r="E764" s="1299">
        <v>8.6999999999999993</v>
      </c>
      <c r="F764" s="1299" t="s">
        <v>28268</v>
      </c>
      <c r="G764" s="1299">
        <v>3.05</v>
      </c>
      <c r="H764" s="1299" t="s">
        <v>28268</v>
      </c>
      <c r="I764" s="1273">
        <f t="shared" ref="I764" si="23">E764*G764</f>
        <v>26.54</v>
      </c>
      <c r="J764" s="1282" t="s">
        <v>28267</v>
      </c>
      <c r="K764" s="1385"/>
      <c r="L764" s="1273"/>
      <c r="M764" s="1273"/>
      <c r="N764" s="1011"/>
      <c r="O764" s="1005"/>
      <c r="P764" s="1274"/>
      <c r="Q764" s="1507"/>
    </row>
    <row r="765" spans="2:17" s="1332" customFormat="1" ht="30" customHeight="1" x14ac:dyDescent="0.2">
      <c r="B765" s="1547"/>
      <c r="C765" s="1012"/>
      <c r="D765" s="880"/>
      <c r="E765" s="1299"/>
      <c r="F765" s="1299"/>
      <c r="G765" s="1299"/>
      <c r="H765" s="1299"/>
      <c r="I765" s="1273"/>
      <c r="J765" s="1282"/>
      <c r="K765" s="1385"/>
      <c r="L765" s="1273"/>
      <c r="M765" s="1273"/>
      <c r="N765" s="1011"/>
      <c r="O765" s="1005"/>
      <c r="P765" s="1274"/>
      <c r="Q765" s="1507"/>
    </row>
    <row r="766" spans="2:17" s="1332" customFormat="1" ht="30" x14ac:dyDescent="0.2">
      <c r="B766" s="1547"/>
      <c r="C766" s="1012"/>
      <c r="D766" s="880" t="s">
        <v>29095</v>
      </c>
      <c r="E766" s="1387">
        <v>3.55</v>
      </c>
      <c r="F766" s="1299" t="s">
        <v>28268</v>
      </c>
      <c r="G766" s="1387">
        <v>4</v>
      </c>
      <c r="H766" s="1299" t="s">
        <v>28268</v>
      </c>
      <c r="I766" s="1388">
        <f t="shared" ref="I766:I769" si="24">E766*G766</f>
        <v>14.2</v>
      </c>
      <c r="J766" s="1612" t="s">
        <v>28267</v>
      </c>
      <c r="K766" s="1385"/>
      <c r="L766" s="1388"/>
      <c r="M766" s="1388"/>
      <c r="N766" s="1011"/>
      <c r="O766" s="1005"/>
      <c r="P766" s="1274"/>
      <c r="Q766" s="1507"/>
    </row>
    <row r="767" spans="2:17" s="1332" customFormat="1" x14ac:dyDescent="0.2">
      <c r="B767" s="1547"/>
      <c r="C767" s="1012"/>
      <c r="D767" s="880"/>
      <c r="E767" s="1299">
        <v>0.9</v>
      </c>
      <c r="F767" s="1299" t="s">
        <v>28268</v>
      </c>
      <c r="G767" s="1299">
        <v>4</v>
      </c>
      <c r="H767" s="1299" t="s">
        <v>28268</v>
      </c>
      <c r="I767" s="1273">
        <f t="shared" si="24"/>
        <v>3.6</v>
      </c>
      <c r="J767" s="1282" t="s">
        <v>28267</v>
      </c>
      <c r="K767" s="1385"/>
      <c r="L767" s="1273"/>
      <c r="M767" s="1273"/>
      <c r="N767" s="1011"/>
      <c r="O767" s="1005"/>
      <c r="P767" s="1274"/>
      <c r="Q767" s="1507"/>
    </row>
    <row r="768" spans="2:17" s="1332" customFormat="1" x14ac:dyDescent="0.2">
      <c r="B768" s="1547"/>
      <c r="C768" s="1012"/>
      <c r="D768" s="880"/>
      <c r="E768" s="1299">
        <v>1.95</v>
      </c>
      <c r="F768" s="1299" t="s">
        <v>28268</v>
      </c>
      <c r="G768" s="1299">
        <v>4</v>
      </c>
      <c r="H768" s="1299" t="s">
        <v>28268</v>
      </c>
      <c r="I768" s="1273">
        <f t="shared" si="24"/>
        <v>7.8</v>
      </c>
      <c r="J768" s="1282" t="s">
        <v>28267</v>
      </c>
      <c r="K768" s="1385"/>
      <c r="L768" s="1273"/>
      <c r="M768" s="1273"/>
      <c r="N768" s="1011"/>
      <c r="O768" s="1005"/>
      <c r="P768" s="1274"/>
      <c r="Q768" s="1507"/>
    </row>
    <row r="769" spans="2:17" s="1332" customFormat="1" x14ac:dyDescent="0.2">
      <c r="B769" s="1547"/>
      <c r="C769" s="1012"/>
      <c r="D769" s="880"/>
      <c r="E769" s="1299">
        <v>5.6</v>
      </c>
      <c r="F769" s="1299" t="s">
        <v>28268</v>
      </c>
      <c r="G769" s="1299">
        <v>4</v>
      </c>
      <c r="H769" s="1299" t="s">
        <v>28268</v>
      </c>
      <c r="I769" s="1273">
        <f t="shared" si="24"/>
        <v>22.4</v>
      </c>
      <c r="J769" s="1282" t="s">
        <v>28267</v>
      </c>
      <c r="K769" s="1385"/>
      <c r="L769" s="1273"/>
      <c r="M769" s="1273"/>
      <c r="N769" s="1011"/>
      <c r="O769" s="1005"/>
      <c r="P769" s="1274"/>
      <c r="Q769" s="1507"/>
    </row>
    <row r="770" spans="2:17" s="1332" customFormat="1" ht="30" customHeight="1" x14ac:dyDescent="0.2">
      <c r="B770" s="1547"/>
      <c r="C770" s="1012"/>
      <c r="D770" s="880"/>
      <c r="E770" s="1299"/>
      <c r="F770" s="1299"/>
      <c r="G770" s="1299"/>
      <c r="H770" s="1299"/>
      <c r="I770" s="1273"/>
      <c r="J770" s="1384"/>
      <c r="K770" s="1385"/>
      <c r="L770" s="1273"/>
      <c r="M770" s="1273"/>
      <c r="N770" s="1011"/>
      <c r="O770" s="1005"/>
      <c r="P770" s="1274"/>
      <c r="Q770" s="1507"/>
    </row>
    <row r="771" spans="2:17" s="1332" customFormat="1" x14ac:dyDescent="0.2">
      <c r="B771" s="1547"/>
      <c r="C771" s="1012"/>
      <c r="D771" s="880" t="s">
        <v>29096</v>
      </c>
      <c r="E771" s="1299">
        <v>2.2000000000000002</v>
      </c>
      <c r="F771" s="1299" t="s">
        <v>28268</v>
      </c>
      <c r="G771" s="1299">
        <v>5</v>
      </c>
      <c r="H771" s="1299" t="s">
        <v>28268</v>
      </c>
      <c r="I771" s="1273">
        <f t="shared" ref="I771:I774" si="25">E771*G771</f>
        <v>11</v>
      </c>
      <c r="J771" s="1384" t="s">
        <v>28267</v>
      </c>
      <c r="K771" s="1385"/>
      <c r="L771" s="1273"/>
      <c r="M771" s="1273"/>
      <c r="N771" s="1021"/>
      <c r="O771" s="1005"/>
      <c r="P771" s="1274"/>
      <c r="Q771" s="1507"/>
    </row>
    <row r="772" spans="2:17" s="1332" customFormat="1" x14ac:dyDescent="0.2">
      <c r="B772" s="1547"/>
      <c r="C772" s="1012"/>
      <c r="D772" s="880"/>
      <c r="E772" s="1299">
        <v>2.1</v>
      </c>
      <c r="F772" s="1299" t="s">
        <v>28268</v>
      </c>
      <c r="G772" s="1299">
        <v>5</v>
      </c>
      <c r="H772" s="1299" t="s">
        <v>28268</v>
      </c>
      <c r="I772" s="1273">
        <f t="shared" si="25"/>
        <v>10.5</v>
      </c>
      <c r="J772" s="1384" t="s">
        <v>28267</v>
      </c>
      <c r="K772" s="1385"/>
      <c r="L772" s="1273"/>
      <c r="M772" s="1273"/>
      <c r="N772" s="1021"/>
      <c r="O772" s="1005"/>
      <c r="P772" s="1274"/>
      <c r="Q772" s="1507"/>
    </row>
    <row r="773" spans="2:17" s="1332" customFormat="1" x14ac:dyDescent="0.2">
      <c r="B773" s="1547"/>
      <c r="C773" s="1012"/>
      <c r="D773" s="880"/>
      <c r="E773" s="1299">
        <v>2.2000000000000002</v>
      </c>
      <c r="F773" s="1299" t="s">
        <v>28268</v>
      </c>
      <c r="G773" s="1299">
        <v>5</v>
      </c>
      <c r="H773" s="1299" t="s">
        <v>28268</v>
      </c>
      <c r="I773" s="1273">
        <f t="shared" si="25"/>
        <v>11</v>
      </c>
      <c r="J773" s="1384" t="s">
        <v>28267</v>
      </c>
      <c r="K773" s="1385"/>
      <c r="L773" s="1273"/>
      <c r="M773" s="1273"/>
      <c r="N773" s="1021"/>
      <c r="O773" s="1005"/>
      <c r="P773" s="1274"/>
      <c r="Q773" s="1507"/>
    </row>
    <row r="774" spans="2:17" s="1332" customFormat="1" x14ac:dyDescent="0.2">
      <c r="B774" s="1547"/>
      <c r="C774" s="1012"/>
      <c r="D774" s="880"/>
      <c r="E774" s="1299">
        <v>2.1</v>
      </c>
      <c r="F774" s="1299" t="s">
        <v>28268</v>
      </c>
      <c r="G774" s="1299">
        <v>5</v>
      </c>
      <c r="H774" s="1299" t="s">
        <v>28268</v>
      </c>
      <c r="I774" s="1273">
        <f t="shared" si="25"/>
        <v>10.5</v>
      </c>
      <c r="J774" s="1384" t="s">
        <v>28267</v>
      </c>
      <c r="K774" s="1385"/>
      <c r="L774" s="1273"/>
      <c r="M774" s="1273"/>
      <c r="N774" s="1021"/>
      <c r="O774" s="1005"/>
      <c r="P774" s="1274"/>
      <c r="Q774" s="1507"/>
    </row>
    <row r="775" spans="2:17" s="1332" customFormat="1" ht="30" customHeight="1" x14ac:dyDescent="0.2">
      <c r="B775" s="1547"/>
      <c r="C775" s="1012"/>
      <c r="D775" s="880"/>
      <c r="E775" s="1299"/>
      <c r="F775" s="1299"/>
      <c r="G775" s="1299"/>
      <c r="H775" s="1299"/>
      <c r="I775" s="1273"/>
      <c r="J775" s="1384"/>
      <c r="K775" s="1385"/>
      <c r="L775" s="1273"/>
      <c r="M775" s="1273"/>
      <c r="N775" s="1021"/>
      <c r="O775" s="1005"/>
      <c r="P775" s="1274"/>
      <c r="Q775" s="1507"/>
    </row>
    <row r="776" spans="2:17" s="1332" customFormat="1" x14ac:dyDescent="0.2">
      <c r="B776" s="1547"/>
      <c r="C776" s="1012"/>
      <c r="D776" s="880" t="s">
        <v>29100</v>
      </c>
      <c r="E776" s="1299">
        <v>2.2000000000000002</v>
      </c>
      <c r="F776" s="1299" t="s">
        <v>28268</v>
      </c>
      <c r="G776" s="1299">
        <v>1.9</v>
      </c>
      <c r="H776" s="1299" t="s">
        <v>28268</v>
      </c>
      <c r="I776" s="1273">
        <f t="shared" ref="I776" si="26">E776*G776</f>
        <v>4.18</v>
      </c>
      <c r="J776" s="1384" t="s">
        <v>28267</v>
      </c>
      <c r="K776" s="1385"/>
      <c r="L776" s="1273"/>
      <c r="M776" s="1273"/>
      <c r="N776" s="1021"/>
      <c r="O776" s="1005"/>
      <c r="P776" s="1274"/>
      <c r="Q776" s="1507"/>
    </row>
    <row r="777" spans="2:17" s="1332" customFormat="1" ht="30" customHeight="1" x14ac:dyDescent="0.2">
      <c r="B777" s="1547"/>
      <c r="C777" s="1012"/>
      <c r="D777" s="880"/>
      <c r="E777" s="1299"/>
      <c r="F777" s="1299"/>
      <c r="G777" s="1299"/>
      <c r="H777" s="1299"/>
      <c r="I777" s="1273"/>
      <c r="J777" s="1384"/>
      <c r="K777" s="1385"/>
      <c r="L777" s="1273"/>
      <c r="M777" s="1273"/>
      <c r="N777" s="1021"/>
      <c r="O777" s="1005"/>
      <c r="P777" s="1274"/>
      <c r="Q777" s="1507"/>
    </row>
    <row r="778" spans="2:17" s="1332" customFormat="1" x14ac:dyDescent="0.2">
      <c r="B778" s="1547"/>
      <c r="C778" s="1012"/>
      <c r="D778" s="880"/>
      <c r="E778" s="1299"/>
      <c r="F778" s="1299"/>
      <c r="G778" s="1299"/>
      <c r="H778" s="1299"/>
      <c r="I778" s="1273">
        <f>SUM(I759:I776)</f>
        <v>152.53</v>
      </c>
      <c r="J778" s="1384" t="s">
        <v>28267</v>
      </c>
      <c r="K778" s="1385"/>
      <c r="L778" s="1273"/>
      <c r="M778" s="1273"/>
      <c r="N778" s="1021"/>
      <c r="O778" s="1005"/>
      <c r="P778" s="1274"/>
      <c r="Q778" s="1507"/>
    </row>
    <row r="779" spans="2:17" s="1332" customFormat="1" ht="30" customHeight="1" x14ac:dyDescent="0.2">
      <c r="B779" s="1547"/>
      <c r="C779" s="1012"/>
      <c r="D779" s="1006"/>
      <c r="E779" s="1006"/>
      <c r="F779" s="1006"/>
      <c r="G779" s="1006"/>
      <c r="H779" s="1006"/>
      <c r="I779" s="1007"/>
      <c r="J779" s="815"/>
      <c r="K779" s="1362"/>
      <c r="L779" s="1360"/>
      <c r="M779" s="1089"/>
      <c r="N779" s="1005"/>
      <c r="O779" s="1005"/>
      <c r="P779" s="1274"/>
      <c r="Q779" s="1507"/>
    </row>
    <row r="780" spans="2:17" s="1332" customFormat="1" ht="30" customHeight="1" x14ac:dyDescent="0.2">
      <c r="B780" s="1510" t="s">
        <v>1930</v>
      </c>
      <c r="C780" s="1336" t="s">
        <v>26</v>
      </c>
      <c r="D780" s="1465" t="str">
        <f>VLOOKUP(B780,desonerado_186!A:F,2,1)</f>
        <v>Chapisco</v>
      </c>
      <c r="E780" s="1466"/>
      <c r="F780" s="1466"/>
      <c r="G780" s="1466"/>
      <c r="H780" s="1466"/>
      <c r="I780" s="1467"/>
      <c r="J780" s="1336" t="str">
        <f>VLOOKUP(B780,desonerado_186!A:F,3,1)</f>
        <v>M2</v>
      </c>
      <c r="K780" s="1337">
        <f>I812</f>
        <v>146.1</v>
      </c>
      <c r="L780" s="1338"/>
      <c r="M780" s="1339"/>
      <c r="N780" s="1810"/>
      <c r="O780" s="1810"/>
      <c r="P780" s="1339"/>
      <c r="Q780" s="1511"/>
    </row>
    <row r="781" spans="2:17" s="1332" customFormat="1" ht="30" customHeight="1" x14ac:dyDescent="0.2">
      <c r="B781" s="1558"/>
      <c r="C781" s="1013"/>
      <c r="D781" s="1468"/>
      <c r="E781" s="1468"/>
      <c r="F781" s="1468"/>
      <c r="G781" s="1468"/>
      <c r="H781" s="1468"/>
      <c r="I781" s="1290"/>
      <c r="J781" s="1469"/>
      <c r="K781" s="1400"/>
      <c r="L781" s="1470"/>
      <c r="M781" s="1088"/>
      <c r="N781" s="1015"/>
      <c r="O781" s="1015"/>
      <c r="P781" s="1333"/>
      <c r="Q781" s="1505"/>
    </row>
    <row r="782" spans="2:17" s="1332" customFormat="1" ht="30" customHeight="1" x14ac:dyDescent="0.2">
      <c r="B782" s="1547"/>
      <c r="C782" s="1012"/>
      <c r="D782" s="354"/>
      <c r="E782" s="354"/>
      <c r="F782" s="354"/>
      <c r="G782" s="354"/>
      <c r="H782" s="354"/>
      <c r="I782" s="1010"/>
      <c r="J782" s="1113"/>
      <c r="K782" s="1362"/>
      <c r="L782" s="815"/>
      <c r="M782" s="1089"/>
      <c r="N782" s="1005"/>
      <c r="O782" s="1005"/>
      <c r="P782" s="1274"/>
      <c r="Q782" s="1507"/>
    </row>
    <row r="783" spans="2:17" s="1332" customFormat="1" ht="30" customHeight="1" x14ac:dyDescent="0.2">
      <c r="B783" s="1547"/>
      <c r="C783" s="1012"/>
      <c r="D783" s="880"/>
      <c r="E783" s="1118" t="s">
        <v>29097</v>
      </c>
      <c r="F783" s="1118"/>
      <c r="G783" s="1118" t="s">
        <v>28274</v>
      </c>
      <c r="H783" s="1118"/>
      <c r="I783" s="1005" t="s">
        <v>28322</v>
      </c>
      <c r="J783" s="1005"/>
      <c r="K783" s="1362"/>
      <c r="L783" s="1005"/>
      <c r="M783" s="1089"/>
      <c r="N783" s="1005"/>
      <c r="O783" s="1005"/>
      <c r="P783" s="1274"/>
      <c r="Q783" s="1507"/>
    </row>
    <row r="784" spans="2:17" s="1332" customFormat="1" ht="30" customHeight="1" x14ac:dyDescent="0.2">
      <c r="B784" s="1547"/>
      <c r="C784" s="1012"/>
      <c r="D784" s="880"/>
      <c r="E784" s="1299"/>
      <c r="F784" s="1299"/>
      <c r="G784" s="1299"/>
      <c r="H784" s="1299"/>
      <c r="I784" s="1273"/>
      <c r="J784" s="1384"/>
      <c r="K784" s="1362"/>
      <c r="L784" s="815"/>
      <c r="M784" s="1089"/>
      <c r="N784" s="1005"/>
      <c r="O784" s="1005"/>
      <c r="P784" s="1274"/>
      <c r="Q784" s="1507"/>
    </row>
    <row r="785" spans="2:17" s="1332" customFormat="1" x14ac:dyDescent="0.2">
      <c r="B785" s="1547"/>
      <c r="C785" s="1012"/>
      <c r="D785" s="880" t="s">
        <v>29098</v>
      </c>
      <c r="E785" s="1299">
        <v>3.8</v>
      </c>
      <c r="F785" s="1299" t="s">
        <v>28268</v>
      </c>
      <c r="G785" s="1299">
        <v>3</v>
      </c>
      <c r="H785" s="1299" t="s">
        <v>28268</v>
      </c>
      <c r="I785" s="1273">
        <f>E785*G785</f>
        <v>11.4</v>
      </c>
      <c r="J785" s="1282" t="s">
        <v>28267</v>
      </c>
      <c r="K785" s="1362"/>
      <c r="L785" s="815"/>
      <c r="M785" s="1089"/>
      <c r="N785" s="1005"/>
      <c r="O785" s="1005"/>
      <c r="P785" s="1274"/>
      <c r="Q785" s="1507"/>
    </row>
    <row r="786" spans="2:17" s="1332" customFormat="1" x14ac:dyDescent="0.2">
      <c r="B786" s="1547"/>
      <c r="C786" s="1012"/>
      <c r="D786" s="880"/>
      <c r="E786" s="1299">
        <v>1.1000000000000001</v>
      </c>
      <c r="F786" s="1299" t="s">
        <v>28268</v>
      </c>
      <c r="G786" s="1299">
        <v>3</v>
      </c>
      <c r="H786" s="1299" t="s">
        <v>28268</v>
      </c>
      <c r="I786" s="1273">
        <f t="shared" ref="I786:I788" si="27">E786*G786</f>
        <v>3.3</v>
      </c>
      <c r="J786" s="1282" t="s">
        <v>28267</v>
      </c>
      <c r="K786" s="1362"/>
      <c r="L786" s="815"/>
      <c r="M786" s="1089"/>
      <c r="N786" s="1005"/>
      <c r="O786" s="1005"/>
      <c r="P786" s="1274"/>
      <c r="Q786" s="1507"/>
    </row>
    <row r="787" spans="2:17" s="1332" customFormat="1" x14ac:dyDescent="0.2">
      <c r="B787" s="1547"/>
      <c r="C787" s="1012"/>
      <c r="D787" s="880"/>
      <c r="E787" s="1299">
        <v>3.2</v>
      </c>
      <c r="F787" s="1299" t="s">
        <v>28268</v>
      </c>
      <c r="G787" s="1299">
        <v>3</v>
      </c>
      <c r="H787" s="1299" t="s">
        <v>28268</v>
      </c>
      <c r="I787" s="1273">
        <f t="shared" si="27"/>
        <v>9.6</v>
      </c>
      <c r="J787" s="1282" t="s">
        <v>28267</v>
      </c>
      <c r="K787" s="1362"/>
      <c r="L787" s="815"/>
      <c r="M787" s="1089"/>
      <c r="N787" s="1005"/>
      <c r="O787" s="1005"/>
      <c r="P787" s="1274"/>
      <c r="Q787" s="1507"/>
    </row>
    <row r="788" spans="2:17" s="1332" customFormat="1" x14ac:dyDescent="0.2">
      <c r="B788" s="1547"/>
      <c r="C788" s="1012"/>
      <c r="D788" s="880"/>
      <c r="E788" s="1299">
        <v>2</v>
      </c>
      <c r="F788" s="1299" t="s">
        <v>28268</v>
      </c>
      <c r="G788" s="1299">
        <v>3</v>
      </c>
      <c r="H788" s="1299" t="s">
        <v>28268</v>
      </c>
      <c r="I788" s="1273">
        <f t="shared" si="27"/>
        <v>6</v>
      </c>
      <c r="J788" s="1282" t="s">
        <v>28267</v>
      </c>
      <c r="K788" s="1362"/>
      <c r="L788" s="815"/>
      <c r="M788" s="1089"/>
      <c r="N788" s="1005"/>
      <c r="O788" s="1005"/>
      <c r="P788" s="1274"/>
      <c r="Q788" s="1507"/>
    </row>
    <row r="789" spans="2:17" s="1332" customFormat="1" x14ac:dyDescent="0.2">
      <c r="B789" s="1547"/>
      <c r="C789" s="1012"/>
      <c r="D789" s="880"/>
      <c r="E789" s="1299"/>
      <c r="F789" s="1299"/>
      <c r="G789" s="1299"/>
      <c r="H789" s="1299"/>
      <c r="I789" s="1273"/>
      <c r="J789" s="1282"/>
      <c r="K789" s="1362"/>
      <c r="L789" s="815"/>
      <c r="M789" s="1089"/>
      <c r="N789" s="1005"/>
      <c r="O789" s="1005"/>
      <c r="P789" s="1274"/>
      <c r="Q789" s="1507"/>
    </row>
    <row r="790" spans="2:17" s="1332" customFormat="1" x14ac:dyDescent="0.2">
      <c r="B790" s="1547"/>
      <c r="C790" s="1012"/>
      <c r="D790" s="880"/>
      <c r="E790" s="1299"/>
      <c r="F790" s="1299"/>
      <c r="G790" s="1299"/>
      <c r="H790" s="1299"/>
      <c r="I790" s="1273"/>
      <c r="J790" s="1282"/>
      <c r="K790" s="1362"/>
      <c r="L790" s="815"/>
      <c r="M790" s="1089"/>
      <c r="N790" s="1005"/>
      <c r="O790" s="1005"/>
      <c r="P790" s="1274"/>
      <c r="Q790" s="1507"/>
    </row>
    <row r="791" spans="2:17" s="1332" customFormat="1" x14ac:dyDescent="0.2">
      <c r="B791" s="1547"/>
      <c r="C791" s="1012"/>
      <c r="D791" s="880" t="s">
        <v>29094</v>
      </c>
      <c r="E791" s="1299">
        <v>8.6999999999999993</v>
      </c>
      <c r="F791" s="1299" t="s">
        <v>28268</v>
      </c>
      <c r="G791" s="1299">
        <v>3</v>
      </c>
      <c r="H791" s="1299" t="s">
        <v>28268</v>
      </c>
      <c r="I791" s="1273">
        <f t="shared" ref="I791" si="28">E791*G791</f>
        <v>26.1</v>
      </c>
      <c r="J791" s="1282" t="s">
        <v>28267</v>
      </c>
      <c r="K791" s="1362"/>
      <c r="L791" s="815"/>
      <c r="M791" s="1089"/>
      <c r="N791" s="1005"/>
      <c r="O791" s="1005"/>
      <c r="P791" s="1274"/>
      <c r="Q791" s="1507"/>
    </row>
    <row r="792" spans="2:17" s="1332" customFormat="1" x14ac:dyDescent="0.2">
      <c r="B792" s="1547"/>
      <c r="C792" s="1012"/>
      <c r="D792" s="880"/>
      <c r="E792" s="1299"/>
      <c r="F792" s="1299"/>
      <c r="G792" s="1299"/>
      <c r="H792" s="1299"/>
      <c r="I792" s="1273"/>
      <c r="J792" s="1282"/>
      <c r="K792" s="1385"/>
      <c r="L792" s="1385"/>
      <c r="M792" s="1089"/>
      <c r="N792" s="1005"/>
      <c r="O792" s="1005"/>
      <c r="P792" s="1274"/>
      <c r="Q792" s="1507"/>
    </row>
    <row r="793" spans="2:17" s="1332" customFormat="1" ht="30" x14ac:dyDescent="0.2">
      <c r="B793" s="1547"/>
      <c r="C793" s="1012"/>
      <c r="D793" s="880" t="s">
        <v>29095</v>
      </c>
      <c r="E793" s="1299">
        <v>3.55</v>
      </c>
      <c r="F793" s="1299" t="s">
        <v>28268</v>
      </c>
      <c r="G793" s="1299">
        <v>3</v>
      </c>
      <c r="H793" s="1299" t="s">
        <v>28268</v>
      </c>
      <c r="I793" s="1273">
        <f t="shared" ref="I793:I796" si="29">E793*G793</f>
        <v>10.65</v>
      </c>
      <c r="J793" s="1282" t="s">
        <v>28267</v>
      </c>
      <c r="K793" s="1385"/>
      <c r="L793" s="1385"/>
      <c r="M793" s="1089"/>
      <c r="N793" s="1005"/>
      <c r="O793" s="1005"/>
      <c r="P793" s="1274"/>
      <c r="Q793" s="1507"/>
    </row>
    <row r="794" spans="2:17" s="1332" customFormat="1" x14ac:dyDescent="0.2">
      <c r="B794" s="1547"/>
      <c r="C794" s="1012"/>
      <c r="D794" s="880"/>
      <c r="E794" s="1299">
        <v>0.9</v>
      </c>
      <c r="F794" s="1299" t="s">
        <v>28268</v>
      </c>
      <c r="G794" s="1299">
        <v>3</v>
      </c>
      <c r="H794" s="1299" t="s">
        <v>28268</v>
      </c>
      <c r="I794" s="1273">
        <f t="shared" si="29"/>
        <v>2.7</v>
      </c>
      <c r="J794" s="1282" t="s">
        <v>28267</v>
      </c>
      <c r="K794" s="1385"/>
      <c r="L794" s="1385"/>
      <c r="M794" s="1089"/>
      <c r="N794" s="1005"/>
      <c r="O794" s="1005"/>
      <c r="P794" s="1274"/>
      <c r="Q794" s="1507"/>
    </row>
    <row r="795" spans="2:17" s="1332" customFormat="1" x14ac:dyDescent="0.2">
      <c r="B795" s="1547"/>
      <c r="C795" s="1012"/>
      <c r="D795" s="880"/>
      <c r="E795" s="1299">
        <v>1.95</v>
      </c>
      <c r="F795" s="1299" t="s">
        <v>28268</v>
      </c>
      <c r="G795" s="1299">
        <v>3</v>
      </c>
      <c r="H795" s="1299" t="s">
        <v>28268</v>
      </c>
      <c r="I795" s="1273">
        <f t="shared" si="29"/>
        <v>5.85</v>
      </c>
      <c r="J795" s="1282" t="s">
        <v>28267</v>
      </c>
      <c r="K795" s="1385"/>
      <c r="L795" s="1385"/>
      <c r="M795" s="1089"/>
      <c r="N795" s="1005"/>
      <c r="O795" s="1005"/>
      <c r="P795" s="1274"/>
      <c r="Q795" s="1507"/>
    </row>
    <row r="796" spans="2:17" s="1332" customFormat="1" x14ac:dyDescent="0.2">
      <c r="B796" s="1547"/>
      <c r="C796" s="1012"/>
      <c r="D796" s="880"/>
      <c r="E796" s="1299">
        <v>5.6</v>
      </c>
      <c r="F796" s="1299" t="s">
        <v>28268</v>
      </c>
      <c r="G796" s="1299">
        <v>3</v>
      </c>
      <c r="H796" s="1299" t="s">
        <v>28268</v>
      </c>
      <c r="I796" s="1273">
        <f t="shared" si="29"/>
        <v>16.8</v>
      </c>
      <c r="J796" s="1282" t="s">
        <v>28267</v>
      </c>
      <c r="K796" s="1385"/>
      <c r="L796" s="1385"/>
      <c r="M796" s="1089"/>
      <c r="N796" s="1005"/>
      <c r="O796" s="1005"/>
      <c r="P796" s="1274"/>
      <c r="Q796" s="1507"/>
    </row>
    <row r="797" spans="2:17" s="1332" customFormat="1" ht="30" customHeight="1" x14ac:dyDescent="0.2">
      <c r="B797" s="1547"/>
      <c r="C797" s="1012"/>
      <c r="D797" s="880"/>
      <c r="E797" s="1299"/>
      <c r="F797" s="1299"/>
      <c r="G797" s="1299"/>
      <c r="H797" s="1299"/>
      <c r="I797" s="1273"/>
      <c r="J797" s="1282"/>
      <c r="K797" s="1385"/>
      <c r="L797" s="1385"/>
      <c r="M797" s="1089"/>
      <c r="N797" s="1005"/>
      <c r="O797" s="1005"/>
      <c r="P797" s="1274"/>
      <c r="Q797" s="1507"/>
    </row>
    <row r="798" spans="2:17" s="1332" customFormat="1" ht="30" customHeight="1" x14ac:dyDescent="0.2">
      <c r="B798" s="1547"/>
      <c r="C798" s="1012"/>
      <c r="D798" s="880"/>
      <c r="E798" s="1299"/>
      <c r="F798" s="1299"/>
      <c r="G798" s="1299"/>
      <c r="H798" s="1299"/>
      <c r="I798" s="1273"/>
      <c r="J798" s="1282"/>
      <c r="K798" s="1385"/>
      <c r="L798" s="1385"/>
      <c r="M798" s="1089"/>
      <c r="N798" s="1005"/>
      <c r="O798" s="1005"/>
      <c r="P798" s="1274"/>
      <c r="Q798" s="1507"/>
    </row>
    <row r="799" spans="2:17" s="1332" customFormat="1" x14ac:dyDescent="0.2">
      <c r="B799" s="1547"/>
      <c r="C799" s="1012"/>
      <c r="D799" s="880" t="s">
        <v>29096</v>
      </c>
      <c r="E799" s="1299">
        <v>2.2000000000000002</v>
      </c>
      <c r="F799" s="1299" t="s">
        <v>28268</v>
      </c>
      <c r="G799" s="1299">
        <v>3</v>
      </c>
      <c r="H799" s="1299" t="s">
        <v>28268</v>
      </c>
      <c r="I799" s="1273">
        <f t="shared" ref="I799:I802" si="30">E799*G799</f>
        <v>6.6</v>
      </c>
      <c r="J799" s="1282" t="s">
        <v>28267</v>
      </c>
      <c r="K799" s="1385"/>
      <c r="L799" s="1385"/>
      <c r="M799" s="1089"/>
      <c r="N799" s="1005"/>
      <c r="O799" s="1005"/>
      <c r="P799" s="1274"/>
      <c r="Q799" s="1507"/>
    </row>
    <row r="800" spans="2:17" s="1332" customFormat="1" x14ac:dyDescent="0.2">
      <c r="B800" s="1547"/>
      <c r="C800" s="1012"/>
      <c r="D800" s="880"/>
      <c r="E800" s="1299">
        <v>2.1</v>
      </c>
      <c r="F800" s="1299" t="s">
        <v>28268</v>
      </c>
      <c r="G800" s="1299">
        <v>3</v>
      </c>
      <c r="H800" s="1299" t="s">
        <v>28268</v>
      </c>
      <c r="I800" s="1273">
        <f t="shared" si="30"/>
        <v>6.3</v>
      </c>
      <c r="J800" s="1282" t="s">
        <v>28267</v>
      </c>
      <c r="K800" s="1385"/>
      <c r="L800" s="1385"/>
      <c r="M800" s="1089"/>
      <c r="N800" s="1005"/>
      <c r="O800" s="1005"/>
      <c r="P800" s="1274"/>
      <c r="Q800" s="1507"/>
    </row>
    <row r="801" spans="2:17" s="1332" customFormat="1" x14ac:dyDescent="0.2">
      <c r="B801" s="1547"/>
      <c r="C801" s="1012"/>
      <c r="D801" s="880"/>
      <c r="E801" s="1299">
        <v>2.2000000000000002</v>
      </c>
      <c r="F801" s="1299" t="s">
        <v>28268</v>
      </c>
      <c r="G801" s="1299">
        <v>3</v>
      </c>
      <c r="H801" s="1299" t="s">
        <v>28268</v>
      </c>
      <c r="I801" s="1273">
        <f t="shared" si="30"/>
        <v>6.6</v>
      </c>
      <c r="J801" s="1282" t="s">
        <v>28267</v>
      </c>
      <c r="K801" s="1385"/>
      <c r="L801" s="1385"/>
      <c r="M801" s="1089"/>
      <c r="N801" s="1005"/>
      <c r="O801" s="1005"/>
      <c r="P801" s="1274"/>
      <c r="Q801" s="1507"/>
    </row>
    <row r="802" spans="2:17" s="1332" customFormat="1" x14ac:dyDescent="0.2">
      <c r="B802" s="1547"/>
      <c r="C802" s="1012"/>
      <c r="D802" s="880"/>
      <c r="E802" s="1299">
        <v>2.1</v>
      </c>
      <c r="F802" s="1299" t="s">
        <v>28268</v>
      </c>
      <c r="G802" s="1299">
        <v>3</v>
      </c>
      <c r="H802" s="1299" t="s">
        <v>28268</v>
      </c>
      <c r="I802" s="1273">
        <f t="shared" si="30"/>
        <v>6.3</v>
      </c>
      <c r="J802" s="1282" t="s">
        <v>28267</v>
      </c>
      <c r="K802" s="1385"/>
      <c r="L802" s="1385"/>
      <c r="M802" s="1089"/>
      <c r="N802" s="1005"/>
      <c r="O802" s="1005"/>
      <c r="P802" s="1274"/>
      <c r="Q802" s="1507"/>
    </row>
    <row r="803" spans="2:17" s="1332" customFormat="1" x14ac:dyDescent="0.2">
      <c r="B803" s="1547"/>
      <c r="C803" s="1012"/>
      <c r="D803" s="880"/>
      <c r="E803" s="1299"/>
      <c r="F803" s="1299"/>
      <c r="G803" s="1299"/>
      <c r="H803" s="1299"/>
      <c r="I803" s="1273"/>
      <c r="J803" s="1282"/>
      <c r="K803" s="1385"/>
      <c r="L803" s="1385"/>
      <c r="M803" s="1089"/>
      <c r="N803" s="1005"/>
      <c r="O803" s="1005"/>
      <c r="P803" s="1274"/>
      <c r="Q803" s="1507"/>
    </row>
    <row r="804" spans="2:17" s="1332" customFormat="1" x14ac:dyDescent="0.2">
      <c r="B804" s="1547"/>
      <c r="C804" s="1012"/>
      <c r="D804" s="880" t="s">
        <v>29101</v>
      </c>
      <c r="E804" s="1299">
        <v>3.55</v>
      </c>
      <c r="F804" s="1299" t="s">
        <v>28268</v>
      </c>
      <c r="G804" s="1299">
        <v>1</v>
      </c>
      <c r="H804" s="1299" t="s">
        <v>28268</v>
      </c>
      <c r="I804" s="1273">
        <f t="shared" ref="I804:I808" si="31">E804*G804</f>
        <v>3.55</v>
      </c>
      <c r="J804" s="1282" t="s">
        <v>28267</v>
      </c>
      <c r="K804" s="1385"/>
      <c r="L804" s="1385"/>
      <c r="M804" s="1089"/>
      <c r="N804" s="1005"/>
      <c r="O804" s="1005"/>
      <c r="P804" s="1274"/>
      <c r="Q804" s="1507"/>
    </row>
    <row r="805" spans="2:17" s="1332" customFormat="1" x14ac:dyDescent="0.2">
      <c r="B805" s="1547"/>
      <c r="C805" s="1012"/>
      <c r="D805" s="880"/>
      <c r="E805" s="1299">
        <v>0.9</v>
      </c>
      <c r="F805" s="1299" t="s">
        <v>28268</v>
      </c>
      <c r="G805" s="1299">
        <v>1</v>
      </c>
      <c r="H805" s="1299" t="s">
        <v>28268</v>
      </c>
      <c r="I805" s="1273">
        <f t="shared" si="31"/>
        <v>0.9</v>
      </c>
      <c r="J805" s="1282" t="s">
        <v>28267</v>
      </c>
      <c r="K805" s="1385"/>
      <c r="L805" s="1385"/>
      <c r="M805" s="1089"/>
      <c r="N805" s="1005"/>
      <c r="O805" s="1005"/>
      <c r="P805" s="1274"/>
      <c r="Q805" s="1507"/>
    </row>
    <row r="806" spans="2:17" s="1332" customFormat="1" x14ac:dyDescent="0.2">
      <c r="B806" s="1547"/>
      <c r="C806" s="1012"/>
      <c r="D806" s="880"/>
      <c r="E806" s="1299">
        <v>4.05</v>
      </c>
      <c r="F806" s="1299" t="s">
        <v>28268</v>
      </c>
      <c r="G806" s="1299">
        <v>1</v>
      </c>
      <c r="H806" s="1299" t="s">
        <v>28268</v>
      </c>
      <c r="I806" s="1273">
        <f t="shared" si="31"/>
        <v>4.05</v>
      </c>
      <c r="J806" s="1282" t="s">
        <v>28267</v>
      </c>
      <c r="K806" s="1385"/>
      <c r="L806" s="1385"/>
      <c r="M806" s="1089"/>
      <c r="N806" s="1005"/>
      <c r="O806" s="1005"/>
      <c r="P806" s="1274"/>
      <c r="Q806" s="1507"/>
    </row>
    <row r="807" spans="2:17" s="1332" customFormat="1" x14ac:dyDescent="0.2">
      <c r="B807" s="1547"/>
      <c r="C807" s="1012"/>
      <c r="D807" s="880"/>
      <c r="E807" s="1299">
        <v>7.9</v>
      </c>
      <c r="F807" s="1299" t="s">
        <v>28268</v>
      </c>
      <c r="G807" s="1299">
        <v>1</v>
      </c>
      <c r="H807" s="1299" t="s">
        <v>28268</v>
      </c>
      <c r="I807" s="1273">
        <f t="shared" si="31"/>
        <v>7.9</v>
      </c>
      <c r="J807" s="1282" t="s">
        <v>28267</v>
      </c>
      <c r="K807" s="1385"/>
      <c r="L807" s="1385"/>
      <c r="M807" s="1089"/>
      <c r="N807" s="1005"/>
      <c r="O807" s="1005"/>
      <c r="P807" s="1274"/>
      <c r="Q807" s="1507"/>
    </row>
    <row r="808" spans="2:17" s="1332" customFormat="1" x14ac:dyDescent="0.2">
      <c r="B808" s="1547"/>
      <c r="C808" s="1012"/>
      <c r="D808" s="880"/>
      <c r="E808" s="1299">
        <v>4</v>
      </c>
      <c r="F808" s="1299" t="s">
        <v>28268</v>
      </c>
      <c r="G808" s="1299">
        <v>1</v>
      </c>
      <c r="H808" s="1299" t="s">
        <v>28268</v>
      </c>
      <c r="I808" s="1273">
        <f t="shared" si="31"/>
        <v>4</v>
      </c>
      <c r="J808" s="1282" t="s">
        <v>28267</v>
      </c>
      <c r="K808" s="1385"/>
      <c r="L808" s="1385"/>
      <c r="M808" s="1089"/>
      <c r="N808" s="1005"/>
      <c r="O808" s="1005"/>
      <c r="P808" s="1274"/>
      <c r="Q808" s="1507"/>
    </row>
    <row r="809" spans="2:17" s="1332" customFormat="1" x14ac:dyDescent="0.2">
      <c r="B809" s="1547"/>
      <c r="C809" s="1012"/>
      <c r="D809" s="880"/>
      <c r="E809" s="1299"/>
      <c r="F809" s="1299"/>
      <c r="G809" s="1299"/>
      <c r="H809" s="1299"/>
      <c r="I809" s="1273">
        <f>E810*G810</f>
        <v>7.5</v>
      </c>
      <c r="J809" s="1282"/>
      <c r="K809" s="1385"/>
      <c r="L809" s="1385"/>
      <c r="M809" s="1089"/>
      <c r="N809" s="1005"/>
      <c r="O809" s="1005"/>
      <c r="P809" s="1274"/>
      <c r="Q809" s="1507"/>
    </row>
    <row r="810" spans="2:17" s="1332" customFormat="1" x14ac:dyDescent="0.2">
      <c r="B810" s="1547"/>
      <c r="C810" s="1012"/>
      <c r="D810" s="880" t="s">
        <v>29119</v>
      </c>
      <c r="E810" s="1299">
        <v>10</v>
      </c>
      <c r="F810" s="1299" t="s">
        <v>28268</v>
      </c>
      <c r="G810" s="1299">
        <v>0.75</v>
      </c>
      <c r="H810" s="1299" t="s">
        <v>28268</v>
      </c>
      <c r="I810" s="1273"/>
      <c r="J810" s="1282"/>
      <c r="K810" s="1385"/>
      <c r="L810" s="1385"/>
      <c r="M810" s="1089"/>
      <c r="N810" s="1005"/>
      <c r="O810" s="1005"/>
      <c r="P810" s="1274"/>
      <c r="Q810" s="1507"/>
    </row>
    <row r="811" spans="2:17" s="1332" customFormat="1" ht="30" customHeight="1" x14ac:dyDescent="0.2">
      <c r="B811" s="1547"/>
      <c r="C811" s="1012"/>
      <c r="D811" s="880"/>
      <c r="E811" s="1299"/>
      <c r="F811" s="1299"/>
      <c r="G811" s="1299"/>
      <c r="H811" s="1299"/>
      <c r="I811" s="1273"/>
      <c r="J811" s="1282"/>
      <c r="K811" s="1362"/>
      <c r="L811" s="1360"/>
      <c r="M811" s="1089"/>
      <c r="N811" s="1005"/>
      <c r="O811" s="1005"/>
      <c r="P811" s="1274"/>
      <c r="Q811" s="1507"/>
    </row>
    <row r="812" spans="2:17" s="1332" customFormat="1" ht="30" customHeight="1" x14ac:dyDescent="0.2">
      <c r="B812" s="1547"/>
      <c r="C812" s="1012"/>
      <c r="D812" s="880"/>
      <c r="E812" s="1299"/>
      <c r="F812" s="1299"/>
      <c r="G812" s="1299"/>
      <c r="H812" s="1299"/>
      <c r="I812" s="1273">
        <f>SUM(I785:I810)</f>
        <v>146.1</v>
      </c>
      <c r="J812" s="1282" t="s">
        <v>28267</v>
      </c>
      <c r="K812" s="1362"/>
      <c r="L812" s="1005"/>
      <c r="M812" s="1089"/>
      <c r="N812" s="1005"/>
      <c r="O812" s="1005"/>
      <c r="P812" s="1274"/>
      <c r="Q812" s="1507"/>
    </row>
    <row r="813" spans="2:17" s="1332" customFormat="1" ht="30" customHeight="1" x14ac:dyDescent="0.2">
      <c r="B813" s="1547"/>
      <c r="C813" s="1012"/>
      <c r="D813" s="1006"/>
      <c r="E813" s="1006"/>
      <c r="F813" s="1006"/>
      <c r="G813" s="1006"/>
      <c r="H813" s="1006"/>
      <c r="I813" s="1007"/>
      <c r="J813" s="815"/>
      <c r="K813" s="1362"/>
      <c r="L813" s="1360"/>
      <c r="M813" s="1089"/>
      <c r="N813" s="1005"/>
      <c r="O813" s="1005"/>
      <c r="P813" s="1274"/>
      <c r="Q813" s="1507"/>
    </row>
    <row r="814" spans="2:17" s="1332" customFormat="1" ht="30" customHeight="1" x14ac:dyDescent="0.2">
      <c r="B814" s="1510" t="s">
        <v>1940</v>
      </c>
      <c r="C814" s="1336" t="s">
        <v>26</v>
      </c>
      <c r="D814" s="1465" t="str">
        <f>VLOOKUP(B814,desonerado_186!A:F,2,1)</f>
        <v>Emboço comum</v>
      </c>
      <c r="E814" s="1466"/>
      <c r="F814" s="1466"/>
      <c r="G814" s="1466"/>
      <c r="H814" s="1466"/>
      <c r="I814" s="1467"/>
      <c r="J814" s="1336" t="str">
        <f>VLOOKUP(B814,desonerado_186!A:F,3,1)</f>
        <v>M2</v>
      </c>
      <c r="K814" s="1337">
        <f>L812+I769</f>
        <v>22.4</v>
      </c>
      <c r="L814" s="1338"/>
      <c r="M814" s="1339"/>
      <c r="N814" s="1810"/>
      <c r="O814" s="1810"/>
      <c r="P814" s="1339"/>
      <c r="Q814" s="1511"/>
    </row>
    <row r="815" spans="2:17" s="1332" customFormat="1" ht="18" customHeight="1" x14ac:dyDescent="0.2">
      <c r="B815" s="1504"/>
      <c r="C815" s="1263"/>
      <c r="D815" s="1270"/>
      <c r="E815" s="1270"/>
      <c r="F815" s="1270"/>
      <c r="G815" s="1270"/>
      <c r="H815" s="1270"/>
      <c r="I815" s="1275"/>
      <c r="J815" s="1263"/>
      <c r="K815" s="1265"/>
      <c r="L815" s="1265"/>
      <c r="M815" s="1333"/>
      <c r="N815" s="1265"/>
      <c r="O815" s="1265"/>
      <c r="P815" s="1333"/>
      <c r="Q815" s="1505"/>
    </row>
    <row r="816" spans="2:17" s="1332" customFormat="1" ht="30" customHeight="1" x14ac:dyDescent="0.2">
      <c r="B816" s="1506"/>
      <c r="C816" s="1295"/>
      <c r="D816" s="880"/>
      <c r="E816" s="880" t="s">
        <v>28770</v>
      </c>
      <c r="F816" s="880"/>
      <c r="G816" s="1118" t="s">
        <v>28274</v>
      </c>
      <c r="H816" s="880"/>
      <c r="I816" s="1005" t="s">
        <v>28322</v>
      </c>
      <c r="J816" s="815"/>
      <c r="K816" s="1362"/>
      <c r="L816" s="1005"/>
      <c r="M816" s="1274"/>
      <c r="N816" s="1021"/>
      <c r="O816" s="1021"/>
      <c r="P816" s="1274"/>
      <c r="Q816" s="1507"/>
    </row>
    <row r="817" spans="2:17" s="1332" customFormat="1" ht="30" customHeight="1" x14ac:dyDescent="0.2">
      <c r="B817" s="1547"/>
      <c r="C817" s="1012"/>
      <c r="D817" s="880"/>
      <c r="E817" s="1299"/>
      <c r="F817" s="1299"/>
      <c r="G817" s="1299"/>
      <c r="H817" s="1299"/>
      <c r="I817" s="1273"/>
      <c r="J817" s="1282"/>
      <c r="K817" s="1385"/>
      <c r="L817" s="1273"/>
      <c r="M817" s="1274"/>
      <c r="N817" s="1021"/>
      <c r="O817" s="1021"/>
      <c r="P817" s="1274"/>
      <c r="Q817" s="1507"/>
    </row>
    <row r="818" spans="2:17" s="1332" customFormat="1" x14ac:dyDescent="0.2">
      <c r="B818" s="1547"/>
      <c r="C818" s="1012"/>
      <c r="D818" s="880" t="s">
        <v>29098</v>
      </c>
      <c r="E818" s="1299">
        <v>3.8</v>
      </c>
      <c r="F818" s="1299" t="s">
        <v>28268</v>
      </c>
      <c r="G818" s="1299">
        <v>3.05</v>
      </c>
      <c r="H818" s="1299" t="s">
        <v>28268</v>
      </c>
      <c r="I818" s="1273">
        <f>E818*G818</f>
        <v>11.59</v>
      </c>
      <c r="J818" s="1282" t="s">
        <v>28267</v>
      </c>
      <c r="K818" s="1385"/>
      <c r="L818" s="1273"/>
      <c r="M818" s="1274"/>
      <c r="N818" s="1021"/>
      <c r="O818" s="1021"/>
      <c r="P818" s="1274"/>
      <c r="Q818" s="1507"/>
    </row>
    <row r="819" spans="2:17" s="1332" customFormat="1" x14ac:dyDescent="0.2">
      <c r="B819" s="1547"/>
      <c r="C819" s="1012"/>
      <c r="D819" s="880"/>
      <c r="E819" s="1299">
        <v>1.1000000000000001</v>
      </c>
      <c r="F819" s="1299" t="s">
        <v>28268</v>
      </c>
      <c r="G819" s="1299">
        <v>3.05</v>
      </c>
      <c r="H819" s="1299" t="s">
        <v>28268</v>
      </c>
      <c r="I819" s="1273">
        <f t="shared" ref="I819:I821" si="32">E819*G819</f>
        <v>3.36</v>
      </c>
      <c r="J819" s="1282" t="s">
        <v>28267</v>
      </c>
      <c r="K819" s="1385"/>
      <c r="L819" s="1273"/>
      <c r="M819" s="1274"/>
      <c r="N819" s="1021"/>
      <c r="O819" s="1021"/>
      <c r="P819" s="1274"/>
      <c r="Q819" s="1507"/>
    </row>
    <row r="820" spans="2:17" s="1332" customFormat="1" x14ac:dyDescent="0.2">
      <c r="B820" s="1547"/>
      <c r="C820" s="1012"/>
      <c r="D820" s="880"/>
      <c r="E820" s="1299">
        <v>3.2</v>
      </c>
      <c r="F820" s="1299" t="s">
        <v>28268</v>
      </c>
      <c r="G820" s="1299">
        <v>3.05</v>
      </c>
      <c r="H820" s="1299" t="s">
        <v>28268</v>
      </c>
      <c r="I820" s="1273">
        <f t="shared" si="32"/>
        <v>9.76</v>
      </c>
      <c r="J820" s="1282" t="s">
        <v>28267</v>
      </c>
      <c r="K820" s="1385"/>
      <c r="L820" s="1273"/>
      <c r="M820" s="1274"/>
      <c r="N820" s="1021"/>
      <c r="O820" s="1021"/>
      <c r="P820" s="1274"/>
      <c r="Q820" s="1507"/>
    </row>
    <row r="821" spans="2:17" s="1332" customFormat="1" x14ac:dyDescent="0.2">
      <c r="B821" s="1547"/>
      <c r="C821" s="1012"/>
      <c r="D821" s="880"/>
      <c r="E821" s="1299">
        <v>2</v>
      </c>
      <c r="F821" s="1299" t="s">
        <v>28268</v>
      </c>
      <c r="G821" s="1299">
        <v>3.05</v>
      </c>
      <c r="H821" s="1299" t="s">
        <v>28268</v>
      </c>
      <c r="I821" s="1273">
        <f t="shared" si="32"/>
        <v>6.1</v>
      </c>
      <c r="J821" s="1282" t="s">
        <v>28267</v>
      </c>
      <c r="K821" s="1385"/>
      <c r="L821" s="1273"/>
      <c r="M821" s="1274"/>
      <c r="N821" s="1021"/>
      <c r="O821" s="1021"/>
      <c r="P821" s="1274"/>
      <c r="Q821" s="1507"/>
    </row>
    <row r="822" spans="2:17" s="1332" customFormat="1" ht="30" customHeight="1" x14ac:dyDescent="0.2">
      <c r="B822" s="1547"/>
      <c r="C822" s="1012"/>
      <c r="D822" s="880"/>
      <c r="E822" s="1299"/>
      <c r="F822" s="1299"/>
      <c r="G822" s="1299"/>
      <c r="H822" s="1299"/>
      <c r="I822" s="1273"/>
      <c r="J822" s="1282"/>
      <c r="K822" s="1385"/>
      <c r="L822" s="1273"/>
      <c r="M822" s="1274"/>
      <c r="N822" s="1021"/>
      <c r="O822" s="1021"/>
      <c r="P822" s="1274"/>
      <c r="Q822" s="1507"/>
    </row>
    <row r="823" spans="2:17" s="1332" customFormat="1" ht="30" customHeight="1" x14ac:dyDescent="0.2">
      <c r="B823" s="1547"/>
      <c r="C823" s="1012"/>
      <c r="D823" s="880" t="s">
        <v>29094</v>
      </c>
      <c r="E823" s="1299">
        <v>8.6999999999999993</v>
      </c>
      <c r="F823" s="1299" t="s">
        <v>28268</v>
      </c>
      <c r="G823" s="1299">
        <v>3.05</v>
      </c>
      <c r="H823" s="1299" t="s">
        <v>28268</v>
      </c>
      <c r="I823" s="1273">
        <f t="shared" ref="I823" si="33">E823*G823</f>
        <v>26.54</v>
      </c>
      <c r="J823" s="1282" t="s">
        <v>28267</v>
      </c>
      <c r="K823" s="1385"/>
      <c r="L823" s="1273"/>
      <c r="M823" s="1274"/>
      <c r="N823" s="1021"/>
      <c r="O823" s="1021"/>
      <c r="P823" s="1274"/>
      <c r="Q823" s="1507"/>
    </row>
    <row r="824" spans="2:17" s="1332" customFormat="1" ht="30" customHeight="1" x14ac:dyDescent="0.2">
      <c r="B824" s="1547"/>
      <c r="C824" s="1012"/>
      <c r="D824" s="880"/>
      <c r="E824" s="1299"/>
      <c r="F824" s="1299"/>
      <c r="G824" s="1299"/>
      <c r="H824" s="1299"/>
      <c r="I824" s="1273"/>
      <c r="J824" s="1282"/>
      <c r="K824" s="1385"/>
      <c r="L824" s="1273"/>
      <c r="M824" s="1274"/>
      <c r="N824" s="1021"/>
      <c r="O824" s="1021"/>
      <c r="P824" s="1274"/>
      <c r="Q824" s="1507"/>
    </row>
    <row r="825" spans="2:17" s="1332" customFormat="1" ht="30" x14ac:dyDescent="0.2">
      <c r="B825" s="1547"/>
      <c r="C825" s="1012"/>
      <c r="D825" s="880" t="s">
        <v>29095</v>
      </c>
      <c r="E825" s="1387">
        <v>3.55</v>
      </c>
      <c r="F825" s="1299" t="s">
        <v>28268</v>
      </c>
      <c r="G825" s="1387">
        <v>4</v>
      </c>
      <c r="H825" s="1299" t="s">
        <v>28268</v>
      </c>
      <c r="I825" s="1388">
        <f t="shared" ref="I825:I828" si="34">E825*G825</f>
        <v>14.2</v>
      </c>
      <c r="J825" s="1612" t="s">
        <v>28267</v>
      </c>
      <c r="K825" s="1385"/>
      <c r="L825" s="1388"/>
      <c r="M825" s="1274"/>
      <c r="N825" s="1021"/>
      <c r="O825" s="1021"/>
      <c r="P825" s="1274"/>
      <c r="Q825" s="1507"/>
    </row>
    <row r="826" spans="2:17" s="1332" customFormat="1" x14ac:dyDescent="0.2">
      <c r="B826" s="1547"/>
      <c r="C826" s="1012"/>
      <c r="D826" s="880"/>
      <c r="E826" s="1299">
        <v>0.9</v>
      </c>
      <c r="F826" s="1299" t="s">
        <v>28268</v>
      </c>
      <c r="G826" s="1299">
        <v>4</v>
      </c>
      <c r="H826" s="1299" t="s">
        <v>28268</v>
      </c>
      <c r="I826" s="1273">
        <f t="shared" si="34"/>
        <v>3.6</v>
      </c>
      <c r="J826" s="1282" t="s">
        <v>28267</v>
      </c>
      <c r="K826" s="1385"/>
      <c r="L826" s="1273"/>
      <c r="M826" s="1274"/>
      <c r="N826" s="1021"/>
      <c r="O826" s="1021"/>
      <c r="P826" s="1274"/>
      <c r="Q826" s="1507"/>
    </row>
    <row r="827" spans="2:17" s="1332" customFormat="1" x14ac:dyDescent="0.2">
      <c r="B827" s="1547"/>
      <c r="C827" s="1012"/>
      <c r="D827" s="880"/>
      <c r="E827" s="1299">
        <v>1.95</v>
      </c>
      <c r="F827" s="1299" t="s">
        <v>28268</v>
      </c>
      <c r="G827" s="1299">
        <v>4</v>
      </c>
      <c r="H827" s="1299" t="s">
        <v>28268</v>
      </c>
      <c r="I827" s="1273">
        <f t="shared" si="34"/>
        <v>7.8</v>
      </c>
      <c r="J827" s="1282" t="s">
        <v>28267</v>
      </c>
      <c r="K827" s="1385"/>
      <c r="L827" s="1273"/>
      <c r="M827" s="1274"/>
      <c r="N827" s="1021"/>
      <c r="O827" s="1021"/>
      <c r="P827" s="1274"/>
      <c r="Q827" s="1507"/>
    </row>
    <row r="828" spans="2:17" s="1332" customFormat="1" x14ac:dyDescent="0.2">
      <c r="B828" s="1547"/>
      <c r="C828" s="1012"/>
      <c r="D828" s="880"/>
      <c r="E828" s="1299">
        <v>5.6</v>
      </c>
      <c r="F828" s="1299" t="s">
        <v>28268</v>
      </c>
      <c r="G828" s="1299">
        <v>4</v>
      </c>
      <c r="H828" s="1299" t="s">
        <v>28268</v>
      </c>
      <c r="I828" s="1273">
        <f t="shared" si="34"/>
        <v>22.4</v>
      </c>
      <c r="J828" s="1282" t="s">
        <v>28267</v>
      </c>
      <c r="K828" s="1385"/>
      <c r="L828" s="1273"/>
      <c r="M828" s="1274"/>
      <c r="N828" s="1021"/>
      <c r="O828" s="1021"/>
      <c r="P828" s="1274"/>
      <c r="Q828" s="1507"/>
    </row>
    <row r="829" spans="2:17" s="1332" customFormat="1" x14ac:dyDescent="0.2">
      <c r="B829" s="1547"/>
      <c r="C829" s="1012"/>
      <c r="D829" s="880"/>
      <c r="E829" s="1299"/>
      <c r="F829" s="1299"/>
      <c r="G829" s="1299"/>
      <c r="H829" s="1299"/>
      <c r="I829" s="1273"/>
      <c r="J829" s="1282"/>
      <c r="K829" s="1385"/>
      <c r="L829" s="1273"/>
      <c r="M829" s="1274"/>
      <c r="N829" s="1021"/>
      <c r="O829" s="1021"/>
      <c r="P829" s="1274"/>
      <c r="Q829" s="1507"/>
    </row>
    <row r="830" spans="2:17" s="1332" customFormat="1" x14ac:dyDescent="0.2">
      <c r="B830" s="1547"/>
      <c r="C830" s="1012"/>
      <c r="D830" s="880"/>
      <c r="E830" s="1299"/>
      <c r="F830" s="1299"/>
      <c r="G830" s="1299"/>
      <c r="H830" s="1299"/>
      <c r="I830" s="1273"/>
      <c r="J830" s="1282"/>
      <c r="K830" s="1385"/>
      <c r="L830" s="1273"/>
      <c r="M830" s="1274"/>
      <c r="N830" s="1021"/>
      <c r="O830" s="1021"/>
      <c r="P830" s="1274"/>
      <c r="Q830" s="1507"/>
    </row>
    <row r="831" spans="2:17" s="1332" customFormat="1" x14ac:dyDescent="0.2">
      <c r="B831" s="1547"/>
      <c r="C831" s="1012"/>
      <c r="D831" s="880" t="s">
        <v>29096</v>
      </c>
      <c r="E831" s="1299">
        <v>2.2000000000000002</v>
      </c>
      <c r="F831" s="1299" t="s">
        <v>28268</v>
      </c>
      <c r="G831" s="1299">
        <v>5</v>
      </c>
      <c r="H831" s="1299" t="s">
        <v>28268</v>
      </c>
      <c r="I831" s="1273">
        <f t="shared" ref="I831:I834" si="35">E831*G831</f>
        <v>11</v>
      </c>
      <c r="J831" s="1282" t="s">
        <v>28267</v>
      </c>
      <c r="K831" s="1385"/>
      <c r="L831" s="1273"/>
      <c r="M831" s="1274"/>
      <c r="N831" s="1021"/>
      <c r="O831" s="1021"/>
      <c r="P831" s="1274"/>
      <c r="Q831" s="1507"/>
    </row>
    <row r="832" spans="2:17" s="1332" customFormat="1" x14ac:dyDescent="0.2">
      <c r="B832" s="1547"/>
      <c r="C832" s="1012"/>
      <c r="D832" s="880"/>
      <c r="E832" s="1299">
        <v>2.1</v>
      </c>
      <c r="F832" s="1299" t="s">
        <v>28268</v>
      </c>
      <c r="G832" s="1299">
        <v>5</v>
      </c>
      <c r="H832" s="1299" t="s">
        <v>28268</v>
      </c>
      <c r="I832" s="1273">
        <f t="shared" si="35"/>
        <v>10.5</v>
      </c>
      <c r="J832" s="1282" t="s">
        <v>28267</v>
      </c>
      <c r="K832" s="1385"/>
      <c r="L832" s="1273"/>
      <c r="M832" s="1274"/>
      <c r="N832" s="1021"/>
      <c r="O832" s="1021"/>
      <c r="P832" s="1274"/>
      <c r="Q832" s="1507"/>
    </row>
    <row r="833" spans="2:17" s="1332" customFormat="1" x14ac:dyDescent="0.2">
      <c r="B833" s="1547"/>
      <c r="C833" s="1012"/>
      <c r="D833" s="880"/>
      <c r="E833" s="1299">
        <v>2.2000000000000002</v>
      </c>
      <c r="F833" s="1299" t="s">
        <v>28268</v>
      </c>
      <c r="G833" s="1299">
        <v>5</v>
      </c>
      <c r="H833" s="1299" t="s">
        <v>28268</v>
      </c>
      <c r="I833" s="1273">
        <f t="shared" si="35"/>
        <v>11</v>
      </c>
      <c r="J833" s="1282" t="s">
        <v>28267</v>
      </c>
      <c r="K833" s="1385"/>
      <c r="L833" s="1273"/>
      <c r="M833" s="1274"/>
      <c r="N833" s="1021"/>
      <c r="O833" s="1021"/>
      <c r="P833" s="1274"/>
      <c r="Q833" s="1507"/>
    </row>
    <row r="834" spans="2:17" s="1332" customFormat="1" x14ac:dyDescent="0.2">
      <c r="B834" s="1547"/>
      <c r="C834" s="1012"/>
      <c r="D834" s="880"/>
      <c r="E834" s="1299">
        <v>2.1</v>
      </c>
      <c r="F834" s="1299" t="s">
        <v>28268</v>
      </c>
      <c r="G834" s="1299">
        <v>5</v>
      </c>
      <c r="H834" s="1299" t="s">
        <v>28268</v>
      </c>
      <c r="I834" s="1273">
        <f t="shared" si="35"/>
        <v>10.5</v>
      </c>
      <c r="J834" s="1282" t="s">
        <v>28267</v>
      </c>
      <c r="K834" s="1385"/>
      <c r="L834" s="1273"/>
      <c r="M834" s="1274"/>
      <c r="N834" s="1021"/>
      <c r="O834" s="1021"/>
      <c r="P834" s="1274"/>
      <c r="Q834" s="1507"/>
    </row>
    <row r="835" spans="2:17" s="1332" customFormat="1" x14ac:dyDescent="0.2">
      <c r="B835" s="1547"/>
      <c r="C835" s="1012"/>
      <c r="D835" s="880"/>
      <c r="E835" s="1299"/>
      <c r="F835" s="1299"/>
      <c r="G835" s="1299"/>
      <c r="H835" s="1299"/>
      <c r="I835" s="1273"/>
      <c r="J835" s="1282"/>
      <c r="K835" s="1385"/>
      <c r="L835" s="1273"/>
      <c r="M835" s="1274"/>
      <c r="N835" s="1021"/>
      <c r="O835" s="1021"/>
      <c r="P835" s="1274"/>
      <c r="Q835" s="1507"/>
    </row>
    <row r="836" spans="2:17" s="1332" customFormat="1" x14ac:dyDescent="0.2">
      <c r="B836" s="1547"/>
      <c r="C836" s="1012"/>
      <c r="D836" s="880"/>
      <c r="E836" s="1299"/>
      <c r="F836" s="1299"/>
      <c r="G836" s="1299"/>
      <c r="H836" s="1299"/>
      <c r="I836" s="1273"/>
      <c r="J836" s="1282"/>
      <c r="K836" s="1385"/>
      <c r="L836" s="1273"/>
      <c r="M836" s="1274"/>
      <c r="N836" s="1021"/>
      <c r="O836" s="1021"/>
      <c r="P836" s="1274"/>
      <c r="Q836" s="1507"/>
    </row>
    <row r="837" spans="2:17" s="1332" customFormat="1" x14ac:dyDescent="0.2">
      <c r="B837" s="1547"/>
      <c r="C837" s="1012"/>
      <c r="D837" s="880" t="s">
        <v>29100</v>
      </c>
      <c r="E837" s="1299">
        <v>2.2000000000000002</v>
      </c>
      <c r="F837" s="1299" t="s">
        <v>28268</v>
      </c>
      <c r="G837" s="1299">
        <v>1.9</v>
      </c>
      <c r="H837" s="1299" t="s">
        <v>28268</v>
      </c>
      <c r="I837" s="1273">
        <f t="shared" ref="I837" si="36">E837*G837</f>
        <v>4.18</v>
      </c>
      <c r="J837" s="1282" t="s">
        <v>28267</v>
      </c>
      <c r="K837" s="1385"/>
      <c r="L837" s="1273"/>
      <c r="M837" s="1274"/>
      <c r="N837" s="1021"/>
      <c r="O837" s="1021"/>
      <c r="P837" s="1274"/>
      <c r="Q837" s="1507"/>
    </row>
    <row r="838" spans="2:17" s="1332" customFormat="1" x14ac:dyDescent="0.2">
      <c r="B838" s="1547"/>
      <c r="C838" s="1012"/>
      <c r="D838" s="880"/>
      <c r="E838" s="1299"/>
      <c r="F838" s="1299"/>
      <c r="G838" s="1299"/>
      <c r="H838" s="1299"/>
      <c r="I838" s="1273"/>
      <c r="J838" s="1282"/>
      <c r="K838" s="1385"/>
      <c r="L838" s="1273"/>
      <c r="M838" s="1274"/>
      <c r="N838" s="1021"/>
      <c r="O838" s="1021"/>
      <c r="P838" s="1274"/>
      <c r="Q838" s="1507"/>
    </row>
    <row r="839" spans="2:17" s="1332" customFormat="1" x14ac:dyDescent="0.2">
      <c r="B839" s="1547"/>
      <c r="C839" s="1012"/>
      <c r="D839" s="880"/>
      <c r="E839" s="1299"/>
      <c r="F839" s="1299"/>
      <c r="G839" s="1299"/>
      <c r="H839" s="1299"/>
      <c r="I839" s="1273">
        <f>SUM(I818:I837)</f>
        <v>152.53</v>
      </c>
      <c r="J839" s="1282" t="s">
        <v>28267</v>
      </c>
      <c r="K839" s="1385"/>
      <c r="L839" s="1273"/>
      <c r="M839" s="1274"/>
      <c r="N839" s="1021"/>
      <c r="O839" s="1021"/>
      <c r="P839" s="1274"/>
      <c r="Q839" s="1507"/>
    </row>
    <row r="840" spans="2:17" s="1332" customFormat="1" x14ac:dyDescent="0.2">
      <c r="B840" s="1547"/>
      <c r="C840" s="1012"/>
      <c r="D840" s="880"/>
      <c r="E840" s="1299"/>
      <c r="F840" s="1299"/>
      <c r="G840" s="1299"/>
      <c r="H840" s="1299"/>
      <c r="I840" s="1273"/>
      <c r="J840" s="1282"/>
      <c r="K840" s="1385"/>
      <c r="L840" s="1273"/>
      <c r="M840" s="1274"/>
      <c r="N840" s="1021"/>
      <c r="O840" s="1021"/>
      <c r="P840" s="1274"/>
      <c r="Q840" s="1507"/>
    </row>
    <row r="841" spans="2:17" s="1332" customFormat="1" x14ac:dyDescent="0.2">
      <c r="B841" s="1547"/>
      <c r="C841" s="1012"/>
      <c r="D841" s="880"/>
      <c r="E841" s="880" t="s">
        <v>29097</v>
      </c>
      <c r="F841" s="1299"/>
      <c r="G841" s="1118" t="s">
        <v>28274</v>
      </c>
      <c r="H841" s="1299"/>
      <c r="I841" s="1005" t="s">
        <v>28322</v>
      </c>
      <c r="J841" s="1007"/>
      <c r="K841" s="1385"/>
      <c r="L841" s="1273"/>
      <c r="M841" s="1274"/>
      <c r="N841" s="1021"/>
      <c r="O841" s="1021"/>
      <c r="P841" s="1274"/>
      <c r="Q841" s="1507"/>
    </row>
    <row r="842" spans="2:17" s="1332" customFormat="1" x14ac:dyDescent="0.2">
      <c r="B842" s="1547"/>
      <c r="C842" s="1012"/>
      <c r="D842" s="880"/>
      <c r="E842" s="1299"/>
      <c r="F842" s="1299"/>
      <c r="G842" s="1299"/>
      <c r="H842" s="1299"/>
      <c r="I842" s="1273"/>
      <c r="J842" s="1282"/>
      <c r="K842" s="1385"/>
      <c r="L842" s="1273"/>
      <c r="M842" s="1274"/>
      <c r="N842" s="1021"/>
      <c r="O842" s="1021"/>
      <c r="P842" s="1274"/>
      <c r="Q842" s="1507"/>
    </row>
    <row r="843" spans="2:17" s="1332" customFormat="1" x14ac:dyDescent="0.2">
      <c r="B843" s="1547"/>
      <c r="C843" s="1012"/>
      <c r="D843" s="880"/>
      <c r="E843" s="1299"/>
      <c r="F843" s="1299"/>
      <c r="G843" s="1299"/>
      <c r="H843" s="1299"/>
      <c r="I843" s="1273"/>
      <c r="J843" s="1282"/>
      <c r="K843" s="1385"/>
      <c r="L843" s="1273"/>
      <c r="M843" s="1274"/>
      <c r="N843" s="1021"/>
      <c r="O843" s="1021"/>
      <c r="P843" s="1274"/>
      <c r="Q843" s="1507"/>
    </row>
    <row r="844" spans="2:17" s="1332" customFormat="1" x14ac:dyDescent="0.2">
      <c r="B844" s="1547"/>
      <c r="C844" s="1012"/>
      <c r="D844" s="880" t="s">
        <v>29098</v>
      </c>
      <c r="E844" s="1299">
        <v>3.8</v>
      </c>
      <c r="F844" s="1299" t="s">
        <v>28268</v>
      </c>
      <c r="G844" s="1299">
        <v>3</v>
      </c>
      <c r="H844" s="1299" t="s">
        <v>28268</v>
      </c>
      <c r="I844" s="1273">
        <f>E844*G844</f>
        <v>11.4</v>
      </c>
      <c r="J844" s="1282" t="s">
        <v>28267</v>
      </c>
      <c r="K844" s="1385"/>
      <c r="L844" s="1273"/>
      <c r="M844" s="1274"/>
      <c r="N844" s="1021"/>
      <c r="O844" s="1021"/>
      <c r="P844" s="1274"/>
      <c r="Q844" s="1507"/>
    </row>
    <row r="845" spans="2:17" s="1332" customFormat="1" x14ac:dyDescent="0.2">
      <c r="B845" s="1547"/>
      <c r="C845" s="1012"/>
      <c r="D845" s="880"/>
      <c r="E845" s="1299">
        <v>1.1000000000000001</v>
      </c>
      <c r="F845" s="1299" t="s">
        <v>28268</v>
      </c>
      <c r="G845" s="1299">
        <v>3</v>
      </c>
      <c r="H845" s="1299" t="s">
        <v>28268</v>
      </c>
      <c r="I845" s="1273">
        <f t="shared" ref="I845:I847" si="37">E845*G845</f>
        <v>3.3</v>
      </c>
      <c r="J845" s="1282" t="s">
        <v>28267</v>
      </c>
      <c r="K845" s="1385"/>
      <c r="L845" s="1273"/>
      <c r="M845" s="1274"/>
      <c r="N845" s="1021"/>
      <c r="O845" s="1021"/>
      <c r="P845" s="1274"/>
      <c r="Q845" s="1507"/>
    </row>
    <row r="846" spans="2:17" s="1332" customFormat="1" x14ac:dyDescent="0.2">
      <c r="B846" s="1547"/>
      <c r="C846" s="1012"/>
      <c r="D846" s="880"/>
      <c r="E846" s="1299">
        <v>3.2</v>
      </c>
      <c r="F846" s="1299" t="s">
        <v>28268</v>
      </c>
      <c r="G846" s="1299">
        <v>3</v>
      </c>
      <c r="H846" s="1299" t="s">
        <v>28268</v>
      </c>
      <c r="I846" s="1273">
        <f t="shared" si="37"/>
        <v>9.6</v>
      </c>
      <c r="J846" s="1282" t="s">
        <v>28267</v>
      </c>
      <c r="K846" s="1385"/>
      <c r="L846" s="1273"/>
      <c r="M846" s="1274"/>
      <c r="N846" s="1021"/>
      <c r="O846" s="1021"/>
      <c r="P846" s="1274"/>
      <c r="Q846" s="1507"/>
    </row>
    <row r="847" spans="2:17" s="1332" customFormat="1" x14ac:dyDescent="0.2">
      <c r="B847" s="1547"/>
      <c r="C847" s="1012"/>
      <c r="D847" s="880"/>
      <c r="E847" s="1299">
        <v>2</v>
      </c>
      <c r="F847" s="1299" t="s">
        <v>28268</v>
      </c>
      <c r="G847" s="1299">
        <v>3</v>
      </c>
      <c r="H847" s="1299" t="s">
        <v>28268</v>
      </c>
      <c r="I847" s="1273">
        <f t="shared" si="37"/>
        <v>6</v>
      </c>
      <c r="J847" s="1282" t="s">
        <v>28267</v>
      </c>
      <c r="K847" s="1385"/>
      <c r="L847" s="1273"/>
      <c r="M847" s="1274"/>
      <c r="N847" s="1021"/>
      <c r="O847" s="1021"/>
      <c r="P847" s="1274"/>
      <c r="Q847" s="1507"/>
    </row>
    <row r="848" spans="2:17" s="1332" customFormat="1" x14ac:dyDescent="0.2">
      <c r="B848" s="1547"/>
      <c r="C848" s="1012"/>
      <c r="D848" s="880"/>
      <c r="E848" s="1299"/>
      <c r="F848" s="1299"/>
      <c r="G848" s="1299"/>
      <c r="H848" s="1299"/>
      <c r="I848" s="1273"/>
      <c r="J848" s="1282"/>
      <c r="K848" s="1385"/>
      <c r="L848" s="1273"/>
      <c r="M848" s="1274"/>
      <c r="N848" s="1021"/>
      <c r="O848" s="1021"/>
      <c r="P848" s="1274"/>
      <c r="Q848" s="1507"/>
    </row>
    <row r="849" spans="2:17" s="1332" customFormat="1" x14ac:dyDescent="0.2">
      <c r="B849" s="1547"/>
      <c r="C849" s="1012"/>
      <c r="D849" s="880"/>
      <c r="E849" s="1299"/>
      <c r="F849" s="1299"/>
      <c r="G849" s="1299"/>
      <c r="H849" s="1299"/>
      <c r="I849" s="1273"/>
      <c r="J849" s="1282"/>
      <c r="K849" s="1385"/>
      <c r="L849" s="1273"/>
      <c r="M849" s="1274"/>
      <c r="N849" s="1021"/>
      <c r="O849" s="1021"/>
      <c r="P849" s="1274"/>
      <c r="Q849" s="1507"/>
    </row>
    <row r="850" spans="2:17" s="1332" customFormat="1" x14ac:dyDescent="0.2">
      <c r="B850" s="1547"/>
      <c r="C850" s="1012"/>
      <c r="D850" s="880" t="s">
        <v>29094</v>
      </c>
      <c r="E850" s="1299">
        <v>8.6999999999999993</v>
      </c>
      <c r="F850" s="1299" t="s">
        <v>28268</v>
      </c>
      <c r="G850" s="1299">
        <v>3</v>
      </c>
      <c r="H850" s="1299" t="s">
        <v>28268</v>
      </c>
      <c r="I850" s="1273">
        <f t="shared" ref="I850" si="38">E850*G850</f>
        <v>26.1</v>
      </c>
      <c r="J850" s="1282" t="s">
        <v>28267</v>
      </c>
      <c r="K850" s="1385"/>
      <c r="L850" s="1273"/>
      <c r="M850" s="1274"/>
      <c r="N850" s="1021"/>
      <c r="O850" s="1021"/>
      <c r="P850" s="1274"/>
      <c r="Q850" s="1507"/>
    </row>
    <row r="851" spans="2:17" s="1332" customFormat="1" x14ac:dyDescent="0.2">
      <c r="B851" s="1547"/>
      <c r="C851" s="1012"/>
      <c r="D851" s="880"/>
      <c r="E851" s="1299"/>
      <c r="F851" s="1299"/>
      <c r="G851" s="1299"/>
      <c r="H851" s="1299"/>
      <c r="I851" s="1273"/>
      <c r="J851" s="1282"/>
      <c r="K851" s="1385"/>
      <c r="L851" s="1273"/>
      <c r="M851" s="1274"/>
      <c r="N851" s="1021"/>
      <c r="O851" s="1021"/>
      <c r="P851" s="1274"/>
      <c r="Q851" s="1507"/>
    </row>
    <row r="852" spans="2:17" s="1332" customFormat="1" ht="30" x14ac:dyDescent="0.2">
      <c r="B852" s="1547"/>
      <c r="C852" s="1012"/>
      <c r="D852" s="880" t="s">
        <v>29095</v>
      </c>
      <c r="E852" s="1299">
        <v>3.55</v>
      </c>
      <c r="F852" s="1299" t="s">
        <v>28268</v>
      </c>
      <c r="G852" s="1299">
        <v>3</v>
      </c>
      <c r="H852" s="1299" t="s">
        <v>28268</v>
      </c>
      <c r="I852" s="1273">
        <f t="shared" ref="I852:I855" si="39">E852*G852</f>
        <v>10.65</v>
      </c>
      <c r="J852" s="1282" t="s">
        <v>28267</v>
      </c>
      <c r="K852" s="1385"/>
      <c r="L852" s="1273"/>
      <c r="M852" s="1274"/>
      <c r="N852" s="1021"/>
      <c r="O852" s="1021"/>
      <c r="P852" s="1274"/>
      <c r="Q852" s="1507"/>
    </row>
    <row r="853" spans="2:17" s="1332" customFormat="1" x14ac:dyDescent="0.2">
      <c r="B853" s="1547"/>
      <c r="C853" s="1012"/>
      <c r="D853" s="880"/>
      <c r="E853" s="1299">
        <v>0.9</v>
      </c>
      <c r="F853" s="1299" t="s">
        <v>28268</v>
      </c>
      <c r="G853" s="1299">
        <v>3</v>
      </c>
      <c r="H853" s="1299" t="s">
        <v>28268</v>
      </c>
      <c r="I853" s="1273">
        <f t="shared" si="39"/>
        <v>2.7</v>
      </c>
      <c r="J853" s="1282" t="s">
        <v>28267</v>
      </c>
      <c r="K853" s="1385"/>
      <c r="L853" s="1273"/>
      <c r="M853" s="1274"/>
      <c r="N853" s="1021"/>
      <c r="O853" s="1021"/>
      <c r="P853" s="1274"/>
      <c r="Q853" s="1507"/>
    </row>
    <row r="854" spans="2:17" s="1332" customFormat="1" x14ac:dyDescent="0.2">
      <c r="B854" s="1547"/>
      <c r="C854" s="1012"/>
      <c r="D854" s="880"/>
      <c r="E854" s="1299">
        <v>1.95</v>
      </c>
      <c r="F854" s="1299" t="s">
        <v>28268</v>
      </c>
      <c r="G854" s="1299">
        <v>3</v>
      </c>
      <c r="H854" s="1299" t="s">
        <v>28268</v>
      </c>
      <c r="I854" s="1273">
        <f t="shared" si="39"/>
        <v>5.85</v>
      </c>
      <c r="J854" s="1282" t="s">
        <v>28267</v>
      </c>
      <c r="K854" s="1385"/>
      <c r="L854" s="1273"/>
      <c r="M854" s="1274"/>
      <c r="N854" s="1021"/>
      <c r="O854" s="1021"/>
      <c r="P854" s="1274"/>
      <c r="Q854" s="1507"/>
    </row>
    <row r="855" spans="2:17" s="1332" customFormat="1" x14ac:dyDescent="0.2">
      <c r="B855" s="1547"/>
      <c r="C855" s="1012"/>
      <c r="D855" s="880"/>
      <c r="E855" s="1299">
        <v>5.6</v>
      </c>
      <c r="F855" s="1299" t="s">
        <v>28268</v>
      </c>
      <c r="G855" s="1299">
        <v>3</v>
      </c>
      <c r="H855" s="1299" t="s">
        <v>28268</v>
      </c>
      <c r="I855" s="1273">
        <f t="shared" si="39"/>
        <v>16.8</v>
      </c>
      <c r="J855" s="1282" t="s">
        <v>28267</v>
      </c>
      <c r="K855" s="1385"/>
      <c r="L855" s="1273"/>
      <c r="M855" s="1274"/>
      <c r="N855" s="1021"/>
      <c r="O855" s="1021"/>
      <c r="P855" s="1274"/>
      <c r="Q855" s="1507"/>
    </row>
    <row r="856" spans="2:17" s="1332" customFormat="1" x14ac:dyDescent="0.2">
      <c r="B856" s="1547"/>
      <c r="C856" s="1012"/>
      <c r="D856" s="880"/>
      <c r="E856" s="1299"/>
      <c r="F856" s="1299"/>
      <c r="G856" s="1299"/>
      <c r="H856" s="1299"/>
      <c r="I856" s="1273"/>
      <c r="J856" s="1282"/>
      <c r="K856" s="1385"/>
      <c r="L856" s="1273"/>
      <c r="M856" s="1274"/>
      <c r="N856" s="1021"/>
      <c r="O856" s="1021"/>
      <c r="P856" s="1274"/>
      <c r="Q856" s="1507"/>
    </row>
    <row r="857" spans="2:17" s="1332" customFormat="1" x14ac:dyDescent="0.2">
      <c r="B857" s="1547"/>
      <c r="C857" s="1012"/>
      <c r="D857" s="880"/>
      <c r="E857" s="1299"/>
      <c r="F857" s="1299"/>
      <c r="G857" s="1299"/>
      <c r="H857" s="1299"/>
      <c r="I857" s="1273"/>
      <c r="J857" s="1282"/>
      <c r="K857" s="1385"/>
      <c r="L857" s="1273"/>
      <c r="M857" s="1274"/>
      <c r="N857" s="1021"/>
      <c r="O857" s="1021"/>
      <c r="P857" s="1274"/>
      <c r="Q857" s="1507"/>
    </row>
    <row r="858" spans="2:17" s="1332" customFormat="1" x14ac:dyDescent="0.2">
      <c r="B858" s="1547"/>
      <c r="C858" s="1012"/>
      <c r="D858" s="880" t="s">
        <v>29096</v>
      </c>
      <c r="E858" s="1299">
        <v>2.2000000000000002</v>
      </c>
      <c r="F858" s="1299" t="s">
        <v>28268</v>
      </c>
      <c r="G858" s="1299">
        <v>3</v>
      </c>
      <c r="H858" s="1299" t="s">
        <v>28268</v>
      </c>
      <c r="I858" s="1273">
        <f t="shared" ref="I858:I861" si="40">E858*G858</f>
        <v>6.6</v>
      </c>
      <c r="J858" s="1282" t="s">
        <v>28267</v>
      </c>
      <c r="K858" s="1385"/>
      <c r="L858" s="1273"/>
      <c r="M858" s="1274"/>
      <c r="N858" s="1021"/>
      <c r="O858" s="1021"/>
      <c r="P858" s="1274"/>
      <c r="Q858" s="1507"/>
    </row>
    <row r="859" spans="2:17" s="1332" customFormat="1" x14ac:dyDescent="0.2">
      <c r="B859" s="1547"/>
      <c r="C859" s="1012"/>
      <c r="D859" s="880"/>
      <c r="E859" s="1299">
        <v>2.1</v>
      </c>
      <c r="F859" s="1299" t="s">
        <v>28268</v>
      </c>
      <c r="G859" s="1299">
        <v>3</v>
      </c>
      <c r="H859" s="1299" t="s">
        <v>28268</v>
      </c>
      <c r="I859" s="1273">
        <f t="shared" si="40"/>
        <v>6.3</v>
      </c>
      <c r="J859" s="1282" t="s">
        <v>28267</v>
      </c>
      <c r="K859" s="1385"/>
      <c r="L859" s="1273"/>
      <c r="M859" s="1274"/>
      <c r="N859" s="1021"/>
      <c r="O859" s="1021"/>
      <c r="P859" s="1274"/>
      <c r="Q859" s="1507"/>
    </row>
    <row r="860" spans="2:17" s="1332" customFormat="1" x14ac:dyDescent="0.2">
      <c r="B860" s="1547"/>
      <c r="C860" s="1012"/>
      <c r="D860" s="880"/>
      <c r="E860" s="1299">
        <v>2.2000000000000002</v>
      </c>
      <c r="F860" s="1299" t="s">
        <v>28268</v>
      </c>
      <c r="G860" s="1299">
        <v>3</v>
      </c>
      <c r="H860" s="1299" t="s">
        <v>28268</v>
      </c>
      <c r="I860" s="1273">
        <f t="shared" si="40"/>
        <v>6.6</v>
      </c>
      <c r="J860" s="1282" t="s">
        <v>28267</v>
      </c>
      <c r="K860" s="1385"/>
      <c r="L860" s="1273"/>
      <c r="M860" s="1274"/>
      <c r="N860" s="1021"/>
      <c r="O860" s="1021"/>
      <c r="P860" s="1274"/>
      <c r="Q860" s="1507"/>
    </row>
    <row r="861" spans="2:17" s="1332" customFormat="1" x14ac:dyDescent="0.2">
      <c r="B861" s="1547"/>
      <c r="C861" s="1012"/>
      <c r="D861" s="880"/>
      <c r="E861" s="1299">
        <v>2.1</v>
      </c>
      <c r="F861" s="1299" t="s">
        <v>28268</v>
      </c>
      <c r="G861" s="1299">
        <v>3</v>
      </c>
      <c r="H861" s="1299" t="s">
        <v>28268</v>
      </c>
      <c r="I861" s="1273">
        <f t="shared" si="40"/>
        <v>6.3</v>
      </c>
      <c r="J861" s="1282" t="s">
        <v>28267</v>
      </c>
      <c r="K861" s="1385"/>
      <c r="L861" s="1273"/>
      <c r="M861" s="1274"/>
      <c r="N861" s="1021"/>
      <c r="O861" s="1021"/>
      <c r="P861" s="1274"/>
      <c r="Q861" s="1507"/>
    </row>
    <row r="862" spans="2:17" s="1332" customFormat="1" x14ac:dyDescent="0.2">
      <c r="B862" s="1547"/>
      <c r="C862" s="1012"/>
      <c r="D862" s="880"/>
      <c r="E862" s="1299"/>
      <c r="F862" s="1299"/>
      <c r="G862" s="1299"/>
      <c r="H862" s="1299"/>
      <c r="I862" s="1273"/>
      <c r="J862" s="1282"/>
      <c r="K862" s="1385"/>
      <c r="L862" s="1273"/>
      <c r="M862" s="1274"/>
      <c r="N862" s="1021"/>
      <c r="O862" s="1021"/>
      <c r="P862" s="1274"/>
      <c r="Q862" s="1507"/>
    </row>
    <row r="863" spans="2:17" s="1332" customFormat="1" x14ac:dyDescent="0.2">
      <c r="B863" s="1547"/>
      <c r="C863" s="1012"/>
      <c r="D863" s="880" t="s">
        <v>29101</v>
      </c>
      <c r="E863" s="1299">
        <v>3.55</v>
      </c>
      <c r="F863" s="1299" t="s">
        <v>28268</v>
      </c>
      <c r="G863" s="1299">
        <v>1</v>
      </c>
      <c r="H863" s="1299" t="s">
        <v>28268</v>
      </c>
      <c r="I863" s="1273">
        <f t="shared" ref="I863:I867" si="41">E863*G863</f>
        <v>3.55</v>
      </c>
      <c r="J863" s="1282" t="s">
        <v>28267</v>
      </c>
      <c r="K863" s="1385"/>
      <c r="L863" s="1273"/>
      <c r="M863" s="1274"/>
      <c r="N863" s="1021"/>
      <c r="O863" s="1021"/>
      <c r="P863" s="1274"/>
      <c r="Q863" s="1507"/>
    </row>
    <row r="864" spans="2:17" s="1332" customFormat="1" x14ac:dyDescent="0.2">
      <c r="B864" s="1506"/>
      <c r="C864" s="1113"/>
      <c r="D864" s="880"/>
      <c r="E864" s="1299">
        <v>0.9</v>
      </c>
      <c r="F864" s="1299" t="s">
        <v>28268</v>
      </c>
      <c r="G864" s="1299">
        <v>1</v>
      </c>
      <c r="H864" s="1299" t="s">
        <v>28268</v>
      </c>
      <c r="I864" s="1273">
        <f t="shared" si="41"/>
        <v>0.9</v>
      </c>
      <c r="J864" s="1282" t="s">
        <v>28267</v>
      </c>
      <c r="K864" s="1021"/>
      <c r="L864" s="1021"/>
      <c r="M864" s="1274"/>
      <c r="N864" s="1021"/>
      <c r="O864" s="1021"/>
      <c r="P864" s="1274"/>
      <c r="Q864" s="1507"/>
    </row>
    <row r="865" spans="2:17" s="1332" customFormat="1" x14ac:dyDescent="0.2">
      <c r="B865" s="1506"/>
      <c r="C865" s="1113"/>
      <c r="D865" s="880"/>
      <c r="E865" s="1299">
        <v>4.05</v>
      </c>
      <c r="F865" s="1299" t="s">
        <v>28268</v>
      </c>
      <c r="G865" s="1299">
        <v>1</v>
      </c>
      <c r="H865" s="1299" t="s">
        <v>28268</v>
      </c>
      <c r="I865" s="1273">
        <f t="shared" si="41"/>
        <v>4.05</v>
      </c>
      <c r="J865" s="1282" t="s">
        <v>28267</v>
      </c>
      <c r="K865" s="1021"/>
      <c r="L865" s="1021"/>
      <c r="M865" s="1274"/>
      <c r="N865" s="1021"/>
      <c r="O865" s="1021"/>
      <c r="P865" s="1274"/>
      <c r="Q865" s="1507"/>
    </row>
    <row r="866" spans="2:17" s="1332" customFormat="1" x14ac:dyDescent="0.2">
      <c r="B866" s="1506"/>
      <c r="C866" s="1113"/>
      <c r="D866" s="880"/>
      <c r="E866" s="1299">
        <v>7.9</v>
      </c>
      <c r="F866" s="1299" t="s">
        <v>28268</v>
      </c>
      <c r="G866" s="1299">
        <v>1</v>
      </c>
      <c r="H866" s="1299" t="s">
        <v>28268</v>
      </c>
      <c r="I866" s="1273">
        <f t="shared" si="41"/>
        <v>7.9</v>
      </c>
      <c r="J866" s="1282" t="s">
        <v>28267</v>
      </c>
      <c r="K866" s="1021"/>
      <c r="L866" s="1021"/>
      <c r="M866" s="1274"/>
      <c r="N866" s="1021"/>
      <c r="O866" s="1021"/>
      <c r="P866" s="1274"/>
      <c r="Q866" s="1507"/>
    </row>
    <row r="867" spans="2:17" s="1332" customFormat="1" x14ac:dyDescent="0.2">
      <c r="B867" s="1506"/>
      <c r="C867" s="1113"/>
      <c r="D867" s="880"/>
      <c r="E867" s="1299">
        <v>4</v>
      </c>
      <c r="F867" s="1299" t="s">
        <v>28268</v>
      </c>
      <c r="G867" s="1299">
        <v>1</v>
      </c>
      <c r="H867" s="1299" t="s">
        <v>28268</v>
      </c>
      <c r="I867" s="1273">
        <f t="shared" si="41"/>
        <v>4</v>
      </c>
      <c r="J867" s="1282" t="s">
        <v>28267</v>
      </c>
      <c r="K867" s="1021"/>
      <c r="L867" s="1021"/>
      <c r="M867" s="1274"/>
      <c r="N867" s="1021"/>
      <c r="O867" s="1021"/>
      <c r="P867" s="1274"/>
      <c r="Q867" s="1507"/>
    </row>
    <row r="868" spans="2:17" s="1332" customFormat="1" x14ac:dyDescent="0.2">
      <c r="B868" s="1506"/>
      <c r="C868" s="1113"/>
      <c r="D868" s="880"/>
      <c r="E868" s="1299"/>
      <c r="F868" s="1299"/>
      <c r="G868" s="1299"/>
      <c r="H868" s="1299"/>
      <c r="I868" s="1273"/>
      <c r="J868" s="1282"/>
      <c r="K868" s="1021"/>
      <c r="L868" s="1021"/>
      <c r="M868" s="1274"/>
      <c r="N868" s="1021"/>
      <c r="O868" s="1021"/>
      <c r="P868" s="1274"/>
      <c r="Q868" s="1507"/>
    </row>
    <row r="869" spans="2:17" s="1332" customFormat="1" x14ac:dyDescent="0.2">
      <c r="B869" s="1506"/>
      <c r="C869" s="1113"/>
      <c r="D869" s="880" t="s">
        <v>29119</v>
      </c>
      <c r="E869" s="1299">
        <v>10</v>
      </c>
      <c r="F869" s="1299" t="s">
        <v>28268</v>
      </c>
      <c r="G869" s="1299">
        <v>0.75</v>
      </c>
      <c r="H869" s="1299" t="s">
        <v>28268</v>
      </c>
      <c r="I869" s="1273">
        <f t="shared" ref="I869" si="42">E869*G869</f>
        <v>7.5</v>
      </c>
      <c r="J869" s="1282" t="s">
        <v>28267</v>
      </c>
      <c r="K869" s="1385"/>
      <c r="L869" s="1385"/>
      <c r="M869" s="1089"/>
      <c r="N869" s="1005"/>
      <c r="O869" s="1005"/>
      <c r="P869" s="1274"/>
      <c r="Q869" s="1507"/>
    </row>
    <row r="870" spans="2:17" s="1332" customFormat="1" x14ac:dyDescent="0.2">
      <c r="B870" s="1506"/>
      <c r="C870" s="1113"/>
      <c r="D870" s="880"/>
      <c r="E870" s="1299"/>
      <c r="F870" s="1299"/>
      <c r="G870" s="1299"/>
      <c r="H870" s="1299"/>
      <c r="I870" s="1273"/>
      <c r="J870" s="1282"/>
      <c r="K870" s="1021"/>
      <c r="L870" s="1021"/>
      <c r="M870" s="1274"/>
      <c r="N870" s="1021"/>
      <c r="O870" s="1021"/>
      <c r="P870" s="1274"/>
      <c r="Q870" s="1507"/>
    </row>
    <row r="871" spans="2:17" s="1332" customFormat="1" x14ac:dyDescent="0.2">
      <c r="B871" s="1506"/>
      <c r="C871" s="1113"/>
      <c r="D871" s="880"/>
      <c r="E871" s="1299"/>
      <c r="F871" s="1299"/>
      <c r="G871" s="1299"/>
      <c r="H871" s="1299"/>
      <c r="I871" s="1273">
        <f>SUM(I844:I869)</f>
        <v>146.1</v>
      </c>
      <c r="J871" s="1282" t="s">
        <v>28267</v>
      </c>
      <c r="K871" s="1021"/>
      <c r="L871" s="1021"/>
      <c r="M871" s="1274"/>
      <c r="N871" s="1021"/>
      <c r="O871" s="1021"/>
      <c r="P871" s="1274"/>
      <c r="Q871" s="1507"/>
    </row>
    <row r="872" spans="2:17" s="1332" customFormat="1" ht="30" customHeight="1" x14ac:dyDescent="0.2">
      <c r="B872" s="1506"/>
      <c r="C872" s="1113"/>
      <c r="D872" s="354"/>
      <c r="E872" s="354"/>
      <c r="F872" s="354"/>
      <c r="G872" s="354"/>
      <c r="H872" s="354"/>
      <c r="I872" s="1010"/>
      <c r="J872" s="354"/>
      <c r="K872" s="1021"/>
      <c r="L872" s="1021"/>
      <c r="M872" s="1274"/>
      <c r="N872" s="1021"/>
      <c r="O872" s="1021"/>
      <c r="P872" s="1274"/>
      <c r="Q872" s="1507"/>
    </row>
    <row r="873" spans="2:17" s="1332" customFormat="1" ht="30" customHeight="1" x14ac:dyDescent="0.2">
      <c r="B873" s="1510" t="s">
        <v>1946</v>
      </c>
      <c r="C873" s="1336" t="s">
        <v>26</v>
      </c>
      <c r="D873" s="1465" t="str">
        <f>VLOOKUP(B873,desonerado_186!A:F,2,1)</f>
        <v>Reboco</v>
      </c>
      <c r="E873" s="1466"/>
      <c r="F873" s="1466"/>
      <c r="G873" s="1466"/>
      <c r="H873" s="1466"/>
      <c r="I873" s="1467"/>
      <c r="J873" s="1336" t="str">
        <f>VLOOKUP(B873,desonerado_186!A:F,3,1)</f>
        <v>M2</v>
      </c>
      <c r="K873" s="1337">
        <f>L880</f>
        <v>263.31</v>
      </c>
      <c r="L873" s="1338"/>
      <c r="M873" s="1339"/>
      <c r="N873" s="1810"/>
      <c r="O873" s="1810"/>
      <c r="P873" s="1339"/>
      <c r="Q873" s="1511"/>
    </row>
    <row r="874" spans="2:17" s="1332" customFormat="1" x14ac:dyDescent="0.2">
      <c r="B874" s="1547"/>
      <c r="C874" s="1012"/>
      <c r="D874" s="1006"/>
      <c r="E874" s="1006"/>
      <c r="F874" s="1006"/>
      <c r="G874" s="1006"/>
      <c r="H874" s="1006"/>
      <c r="I874" s="1007"/>
      <c r="J874" s="815"/>
      <c r="K874" s="1362"/>
      <c r="L874" s="1360"/>
      <c r="M874" s="1089"/>
      <c r="N874" s="1005"/>
      <c r="O874" s="1005"/>
      <c r="P874" s="1274"/>
      <c r="Q874" s="1507"/>
    </row>
    <row r="875" spans="2:17" s="1332" customFormat="1" x14ac:dyDescent="0.2">
      <c r="B875" s="1547"/>
      <c r="C875" s="1012"/>
      <c r="D875" s="1006" t="s">
        <v>28637</v>
      </c>
      <c r="E875" s="1006"/>
      <c r="F875" s="1006"/>
      <c r="G875" s="1006"/>
      <c r="H875" s="1006"/>
      <c r="I875" s="1007"/>
      <c r="J875" s="815"/>
      <c r="K875" s="1362"/>
      <c r="L875" s="815"/>
      <c r="M875" s="1089"/>
      <c r="N875" s="1005"/>
      <c r="O875" s="1005"/>
      <c r="P875" s="1274"/>
      <c r="Q875" s="1507"/>
    </row>
    <row r="876" spans="2:17" s="1332" customFormat="1" x14ac:dyDescent="0.2">
      <c r="B876" s="1547"/>
      <c r="C876" s="1012"/>
      <c r="D876" s="1006" t="s">
        <v>29080</v>
      </c>
      <c r="E876" s="1008"/>
      <c r="F876" s="1008"/>
      <c r="G876" s="1008"/>
      <c r="H876" s="1008"/>
      <c r="I876" s="1282"/>
      <c r="J876" s="1384"/>
      <c r="K876" s="1385"/>
      <c r="L876" s="1385">
        <f>I871+I839</f>
        <v>298.63</v>
      </c>
      <c r="M876" s="1089" t="s">
        <v>28267</v>
      </c>
      <c r="N876" s="1005"/>
      <c r="O876" s="1005"/>
      <c r="P876" s="1274"/>
      <c r="Q876" s="1507"/>
    </row>
    <row r="877" spans="2:17" s="1332" customFormat="1" x14ac:dyDescent="0.2">
      <c r="B877" s="1547"/>
      <c r="C877" s="1012"/>
      <c r="D877" s="1006" t="s">
        <v>29052</v>
      </c>
      <c r="E877" s="1008"/>
      <c r="F877" s="1008"/>
      <c r="G877" s="1008"/>
      <c r="H877" s="1008"/>
      <c r="I877" s="1282"/>
      <c r="J877" s="1384"/>
      <c r="K877" s="1385"/>
      <c r="L877" s="1385">
        <f>-K897</f>
        <v>-31.12</v>
      </c>
      <c r="M877" s="1089" t="s">
        <v>28267</v>
      </c>
      <c r="N877" s="1005"/>
      <c r="O877" s="1005"/>
      <c r="P877" s="1274"/>
      <c r="Q877" s="1507"/>
    </row>
    <row r="878" spans="2:17" s="1332" customFormat="1" ht="30" x14ac:dyDescent="0.2">
      <c r="B878" s="1547"/>
      <c r="C878" s="1012"/>
      <c r="D878" s="1006" t="s">
        <v>29102</v>
      </c>
      <c r="E878" s="1008"/>
      <c r="F878" s="1008"/>
      <c r="G878" s="1008"/>
      <c r="H878" s="1008"/>
      <c r="I878" s="1282"/>
      <c r="J878" s="1384"/>
      <c r="K878" s="1385"/>
      <c r="L878" s="1385">
        <f>-2*2.1</f>
        <v>-4.2</v>
      </c>
      <c r="M878" s="1089" t="s">
        <v>28267</v>
      </c>
      <c r="N878" s="1005"/>
      <c r="O878" s="1005"/>
      <c r="P878" s="1274"/>
      <c r="Q878" s="1507"/>
    </row>
    <row r="879" spans="2:17" s="1332" customFormat="1" x14ac:dyDescent="0.2">
      <c r="B879" s="1547"/>
      <c r="C879" s="1012"/>
      <c r="D879" s="1006"/>
      <c r="E879" s="1008"/>
      <c r="F879" s="1008"/>
      <c r="G879" s="1008"/>
      <c r="H879" s="1008"/>
      <c r="I879" s="1282"/>
      <c r="J879" s="1384"/>
      <c r="K879" s="1385"/>
      <c r="L879" s="1385"/>
      <c r="M879" s="1089"/>
      <c r="N879" s="1005"/>
      <c r="O879" s="1005"/>
      <c r="P879" s="1274"/>
      <c r="Q879" s="1507"/>
    </row>
    <row r="880" spans="2:17" s="1332" customFormat="1" x14ac:dyDescent="0.2">
      <c r="B880" s="1547"/>
      <c r="C880" s="1012"/>
      <c r="D880" s="1006" t="s">
        <v>29053</v>
      </c>
      <c r="E880" s="1008"/>
      <c r="F880" s="1008"/>
      <c r="G880" s="1008"/>
      <c r="H880" s="1008"/>
      <c r="I880" s="1282"/>
      <c r="J880" s="1384"/>
      <c r="K880" s="1385"/>
      <c r="L880" s="1385">
        <f>L876+L877+L878</f>
        <v>263.31</v>
      </c>
      <c r="M880" s="1089" t="s">
        <v>28267</v>
      </c>
      <c r="N880" s="1005"/>
      <c r="O880" s="1005"/>
      <c r="P880" s="1274"/>
      <c r="Q880" s="1507"/>
    </row>
    <row r="881" spans="2:17" s="1332" customFormat="1" x14ac:dyDescent="0.2">
      <c r="B881" s="1547"/>
      <c r="C881" s="1012"/>
      <c r="D881" s="1006"/>
      <c r="E881" s="1008"/>
      <c r="F881" s="1008"/>
      <c r="G881" s="1008"/>
      <c r="H881" s="1008"/>
      <c r="I881" s="1282"/>
      <c r="J881" s="1384"/>
      <c r="K881" s="1385"/>
      <c r="L881" s="1385"/>
      <c r="M881" s="1089"/>
      <c r="N881" s="1005"/>
      <c r="O881" s="1005"/>
      <c r="P881" s="1274"/>
      <c r="Q881" s="1507"/>
    </row>
    <row r="882" spans="2:17" s="1332" customFormat="1" ht="30" customHeight="1" x14ac:dyDescent="0.2">
      <c r="B882" s="1510" t="s">
        <v>2056</v>
      </c>
      <c r="C882" s="1336" t="s">
        <v>26</v>
      </c>
      <c r="D882" s="1814" t="str">
        <f>VLOOKUP(B882,desonerado_186!A:F,2,1)</f>
        <v>Placa cerâmica esmaltada PEI-5 para área interna, grupo de absorção BIIb, resistência química B, assentado com argamassa colante industrializada</v>
      </c>
      <c r="E882" s="1815"/>
      <c r="F882" s="1815"/>
      <c r="G882" s="1815"/>
      <c r="H882" s="1815"/>
      <c r="I882" s="1816"/>
      <c r="J882" s="1336" t="s">
        <v>149</v>
      </c>
      <c r="K882" s="1337">
        <f>F884</f>
        <v>56.14</v>
      </c>
      <c r="L882" s="1338"/>
      <c r="M882" s="1339"/>
      <c r="N882" s="1810"/>
      <c r="O882" s="1810"/>
      <c r="P882" s="1339"/>
      <c r="Q882" s="1511"/>
    </row>
    <row r="883" spans="2:17" s="1332" customFormat="1" ht="30" customHeight="1" x14ac:dyDescent="0.2">
      <c r="B883" s="1504"/>
      <c r="C883" s="1263"/>
      <c r="D883" s="1014"/>
      <c r="E883" s="1014"/>
      <c r="F883" s="1014"/>
      <c r="G883" s="1270"/>
      <c r="H883" s="1270"/>
      <c r="I883" s="1275"/>
      <c r="J883" s="1263"/>
      <c r="K883" s="1265"/>
      <c r="L883" s="1265"/>
      <c r="M883" s="1333"/>
      <c r="N883" s="1265"/>
      <c r="O883" s="1265"/>
      <c r="P883" s="1333"/>
      <c r="Q883" s="1505"/>
    </row>
    <row r="884" spans="2:17" s="1332" customFormat="1" x14ac:dyDescent="0.2">
      <c r="B884" s="1506"/>
      <c r="C884" s="1113"/>
      <c r="D884" s="1004" t="s">
        <v>29032</v>
      </c>
      <c r="F884" s="1004">
        <v>56.14</v>
      </c>
      <c r="G884" s="1004" t="s">
        <v>28267</v>
      </c>
      <c r="H884" s="1009"/>
      <c r="I884" s="1010"/>
      <c r="J884" s="1314"/>
      <c r="K884" s="614"/>
      <c r="L884" s="1341"/>
      <c r="M884" s="1274"/>
      <c r="N884" s="1021"/>
      <c r="O884" s="1021"/>
      <c r="P884" s="1274"/>
      <c r="Q884" s="1507"/>
    </row>
    <row r="885" spans="2:17" s="1332" customFormat="1" ht="30" customHeight="1" x14ac:dyDescent="0.2">
      <c r="B885" s="1506"/>
      <c r="C885" s="1113"/>
      <c r="D885" s="1004"/>
      <c r="E885" s="1004"/>
      <c r="F885" s="1004"/>
      <c r="G885" s="1009"/>
      <c r="H885" s="1009"/>
      <c r="I885" s="1010"/>
      <c r="J885" s="1314"/>
      <c r="K885" s="614"/>
      <c r="L885" s="1341"/>
      <c r="M885" s="1274"/>
      <c r="N885" s="1021"/>
      <c r="O885" s="1021"/>
      <c r="P885" s="1274"/>
      <c r="Q885" s="1507"/>
    </row>
    <row r="886" spans="2:17" s="1332" customFormat="1" ht="30" customHeight="1" x14ac:dyDescent="0.2">
      <c r="B886" s="1510" t="s">
        <v>2058</v>
      </c>
      <c r="C886" s="1336" t="s">
        <v>26</v>
      </c>
      <c r="D886" s="1814" t="str">
        <f>VLOOKUP(B886,desonerado_186!A:F,2,1)</f>
        <v>Rodapé em placa cerâmica esmaltada PEI-5 para área interna, grupo de absorção BIIb, resistência química B, assentado com argamassa colante industrializada</v>
      </c>
      <c r="E886" s="1815"/>
      <c r="F886" s="1815"/>
      <c r="G886" s="1815"/>
      <c r="H886" s="1815"/>
      <c r="I886" s="1816"/>
      <c r="J886" s="1336" t="s">
        <v>205</v>
      </c>
      <c r="K886" s="1337">
        <f>F888</f>
        <v>49.2</v>
      </c>
      <c r="L886" s="1338"/>
      <c r="M886" s="1339"/>
      <c r="N886" s="1810"/>
      <c r="O886" s="1810"/>
      <c r="P886" s="1339"/>
      <c r="Q886" s="1511"/>
    </row>
    <row r="887" spans="2:17" s="1332" customFormat="1" ht="30" customHeight="1" x14ac:dyDescent="0.2">
      <c r="B887" s="1506"/>
      <c r="C887" s="1113"/>
      <c r="D887" s="1009"/>
      <c r="E887" s="1009"/>
      <c r="F887" s="1009"/>
      <c r="G887" s="1009"/>
      <c r="H887" s="1009"/>
      <c r="I887" s="1010"/>
      <c r="J887" s="1314"/>
      <c r="K887" s="614"/>
      <c r="L887" s="1341"/>
      <c r="M887" s="1274"/>
      <c r="N887" s="1021"/>
      <c r="O887" s="1021"/>
      <c r="P887" s="1274"/>
      <c r="Q887" s="1507"/>
    </row>
    <row r="888" spans="2:17" s="1332" customFormat="1" ht="30" customHeight="1" x14ac:dyDescent="0.2">
      <c r="B888" s="1506"/>
      <c r="C888" s="1004"/>
      <c r="D888" s="1004" t="s">
        <v>29029</v>
      </c>
      <c r="E888" s="1009"/>
      <c r="F888" s="1004">
        <v>49.2</v>
      </c>
      <c r="G888" s="1009" t="s">
        <v>28268</v>
      </c>
      <c r="H888" s="1009"/>
      <c r="I888" s="1010"/>
      <c r="J888" s="1314"/>
      <c r="K888" s="614"/>
      <c r="L888" s="1341"/>
      <c r="M888" s="1274"/>
      <c r="N888" s="1021"/>
      <c r="O888" s="1021"/>
      <c r="P888" s="1274"/>
      <c r="Q888" s="1507"/>
    </row>
    <row r="889" spans="2:17" s="1332" customFormat="1" ht="30" customHeight="1" x14ac:dyDescent="0.2">
      <c r="B889" s="1506"/>
      <c r="C889" s="1004"/>
      <c r="E889" s="1009"/>
      <c r="F889" s="1009"/>
      <c r="G889" s="1009"/>
      <c r="H889" s="1009"/>
      <c r="I889" s="1010"/>
      <c r="J889" s="1314"/>
      <c r="K889" s="614"/>
      <c r="L889" s="1341"/>
      <c r="M889" s="1274"/>
      <c r="N889" s="1021"/>
      <c r="O889" s="1021"/>
      <c r="P889" s="1274"/>
      <c r="Q889" s="1507"/>
    </row>
    <row r="890" spans="2:17" s="1332" customFormat="1" ht="30" customHeight="1" x14ac:dyDescent="0.2">
      <c r="B890" s="1510">
        <v>98689</v>
      </c>
      <c r="C890" s="1336" t="s">
        <v>28329</v>
      </c>
      <c r="D890" s="1814" t="s">
        <v>24889</v>
      </c>
      <c r="E890" s="1815"/>
      <c r="F890" s="1815"/>
      <c r="G890" s="1815"/>
      <c r="H890" s="1815"/>
      <c r="I890" s="1816"/>
      <c r="J890" s="1336" t="s">
        <v>28268</v>
      </c>
      <c r="K890" s="1337">
        <f>G894</f>
        <v>5.4</v>
      </c>
      <c r="L890" s="1338"/>
      <c r="M890" s="1339"/>
      <c r="N890" s="1810"/>
      <c r="O890" s="1810"/>
      <c r="P890" s="1339"/>
      <c r="Q890" s="1511"/>
    </row>
    <row r="891" spans="2:17" s="1360" customFormat="1" ht="30" customHeight="1" x14ac:dyDescent="0.2">
      <c r="B891" s="1547"/>
      <c r="C891" s="966"/>
      <c r="D891" s="1004"/>
      <c r="E891" s="1004"/>
      <c r="F891" s="966"/>
      <c r="G891" s="1362" t="s">
        <v>28270</v>
      </c>
      <c r="I891" s="1004"/>
      <c r="J891" s="966"/>
      <c r="K891" s="1362"/>
      <c r="M891" s="1393"/>
      <c r="N891" s="1005"/>
      <c r="O891" s="1005"/>
      <c r="P891" s="1089"/>
      <c r="Q891" s="1556"/>
    </row>
    <row r="892" spans="2:17" s="1360" customFormat="1" x14ac:dyDescent="0.2">
      <c r="B892" s="1547"/>
      <c r="C892" s="966"/>
      <c r="D892" s="1004" t="s">
        <v>29027</v>
      </c>
      <c r="E892" s="1004"/>
      <c r="F892" s="966"/>
      <c r="G892" s="1385">
        <v>5.4</v>
      </c>
      <c r="H892" s="1360" t="s">
        <v>28268</v>
      </c>
      <c r="I892" s="1004"/>
      <c r="J892" s="966"/>
      <c r="K892" s="1385"/>
      <c r="M892" s="1393"/>
      <c r="N892" s="1005"/>
      <c r="O892" s="1005"/>
      <c r="P892" s="1089"/>
      <c r="Q892" s="1556"/>
    </row>
    <row r="893" spans="2:17" s="1360" customFormat="1" x14ac:dyDescent="0.2">
      <c r="B893" s="1547"/>
      <c r="C893" s="966"/>
      <c r="D893" s="1004" t="s">
        <v>29028</v>
      </c>
      <c r="E893" s="1004"/>
      <c r="F893" s="966"/>
      <c r="G893" s="1385">
        <v>0</v>
      </c>
      <c r="H893" s="1360" t="s">
        <v>28268</v>
      </c>
      <c r="I893" s="1004"/>
      <c r="J893" s="966"/>
      <c r="K893" s="1385"/>
      <c r="M893" s="1393"/>
      <c r="N893" s="1005"/>
      <c r="O893" s="1005"/>
      <c r="P893" s="1089"/>
      <c r="Q893" s="1556"/>
    </row>
    <row r="894" spans="2:17" s="1360" customFormat="1" x14ac:dyDescent="0.2">
      <c r="B894" s="1547"/>
      <c r="C894" s="966"/>
      <c r="D894" s="1004"/>
      <c r="E894" s="1004"/>
      <c r="F894" s="966"/>
      <c r="G894" s="1385">
        <f>SUM(G892:G893)</f>
        <v>5.4</v>
      </c>
      <c r="H894" s="1360" t="s">
        <v>28268</v>
      </c>
      <c r="I894" s="1004"/>
      <c r="J894" s="966"/>
      <c r="K894" s="1385"/>
      <c r="M894" s="1393"/>
      <c r="N894" s="1005"/>
      <c r="O894" s="1005"/>
      <c r="P894" s="1089"/>
      <c r="Q894" s="1556"/>
    </row>
    <row r="895" spans="2:17" s="1360" customFormat="1" ht="30" customHeight="1" x14ac:dyDescent="0.2">
      <c r="B895" s="1547"/>
      <c r="C895" s="966"/>
      <c r="D895" s="1004"/>
      <c r="E895" s="1004"/>
      <c r="F895" s="966"/>
      <c r="G895" s="1362"/>
      <c r="I895" s="1004"/>
      <c r="J895" s="966"/>
      <c r="K895" s="1362"/>
      <c r="M895" s="1393"/>
      <c r="N895" s="1005"/>
      <c r="O895" s="1005"/>
      <c r="P895" s="1089"/>
      <c r="Q895" s="1556"/>
    </row>
    <row r="896" spans="2:17" s="1332" customFormat="1" ht="30" customHeight="1" x14ac:dyDescent="0.2">
      <c r="B896" s="1510">
        <v>101965</v>
      </c>
      <c r="C896" s="1336" t="s">
        <v>28329</v>
      </c>
      <c r="D896" s="1814" t="s">
        <v>25703</v>
      </c>
      <c r="E896" s="1815"/>
      <c r="F896" s="1815"/>
      <c r="G896" s="1815"/>
      <c r="H896" s="1815"/>
      <c r="I896" s="1816"/>
      <c r="J896" s="1336" t="s">
        <v>28268</v>
      </c>
      <c r="K896" s="1337">
        <v>7.6</v>
      </c>
      <c r="L896" s="1338"/>
      <c r="M896" s="1339"/>
      <c r="N896" s="1810"/>
      <c r="O896" s="1810"/>
      <c r="P896" s="1339"/>
      <c r="Q896" s="1511"/>
    </row>
    <row r="897" spans="2:17" s="1332" customFormat="1" ht="30" customHeight="1" x14ac:dyDescent="0.2">
      <c r="B897" s="1510">
        <v>87273</v>
      </c>
      <c r="C897" s="1336" t="s">
        <v>28329</v>
      </c>
      <c r="D897" s="1814" t="s">
        <v>28907</v>
      </c>
      <c r="E897" s="1815"/>
      <c r="F897" s="1815"/>
      <c r="G897" s="1815"/>
      <c r="H897" s="1815"/>
      <c r="I897" s="1816"/>
      <c r="J897" s="1336" t="s">
        <v>149</v>
      </c>
      <c r="K897" s="1337">
        <f>I905</f>
        <v>31.12</v>
      </c>
      <c r="L897" s="1338"/>
      <c r="M897" s="1339"/>
      <c r="N897" s="1810"/>
      <c r="O897" s="1810"/>
      <c r="P897" s="1339"/>
      <c r="Q897" s="1511"/>
    </row>
    <row r="898" spans="2:17" s="1332" customFormat="1" ht="30" customHeight="1" x14ac:dyDescent="0.2">
      <c r="B898" s="1532"/>
      <c r="C898" s="213"/>
      <c r="D898" s="878"/>
      <c r="E898" s="878"/>
      <c r="F898" s="878"/>
      <c r="G898" s="878"/>
      <c r="H898" s="878"/>
      <c r="I898" s="1296"/>
      <c r="J898" s="213"/>
      <c r="K898" s="1011"/>
      <c r="L898" s="1011"/>
      <c r="M898" s="1300"/>
      <c r="N898" s="1011"/>
      <c r="O898" s="1011"/>
      <c r="P898" s="1300"/>
      <c r="Q898" s="1518"/>
    </row>
    <row r="899" spans="2:17" s="1332" customFormat="1" x14ac:dyDescent="0.2">
      <c r="B899" s="1532"/>
      <c r="C899" s="213"/>
      <c r="D899" s="1023"/>
      <c r="E899" s="1023"/>
      <c r="F899" s="1117" t="s">
        <v>28364</v>
      </c>
      <c r="G899" s="1117" t="s">
        <v>28274</v>
      </c>
      <c r="H899" s="1023"/>
      <c r="I899" s="1023" t="s">
        <v>28322</v>
      </c>
      <c r="J899" s="1012"/>
      <c r="K899" s="1005"/>
      <c r="L899" s="1011"/>
      <c r="M899" s="1300"/>
      <c r="N899" s="1011"/>
      <c r="O899" s="1011"/>
      <c r="P899" s="1300"/>
      <c r="Q899" s="1518"/>
    </row>
    <row r="900" spans="2:17" s="1332" customFormat="1" x14ac:dyDescent="0.2">
      <c r="B900" s="1532"/>
      <c r="C900" s="213"/>
      <c r="D900" s="1023" t="s">
        <v>28830</v>
      </c>
      <c r="E900" s="1023"/>
      <c r="F900" s="1023">
        <f>1.6+2.3</f>
        <v>3.9</v>
      </c>
      <c r="G900" s="1023">
        <v>1.6</v>
      </c>
      <c r="H900" s="1023"/>
      <c r="I900" s="1023">
        <f>F900*G900</f>
        <v>6.24</v>
      </c>
      <c r="J900" s="1004" t="s">
        <v>28268</v>
      </c>
      <c r="K900" s="1005"/>
      <c r="L900" s="1011"/>
      <c r="M900" s="1300"/>
      <c r="N900" s="1011"/>
      <c r="O900" s="1011"/>
      <c r="P900" s="1300"/>
      <c r="Q900" s="1518"/>
    </row>
    <row r="901" spans="2:17" s="1332" customFormat="1" x14ac:dyDescent="0.2">
      <c r="B901" s="1532"/>
      <c r="C901" s="213"/>
      <c r="D901" s="1023" t="s">
        <v>28902</v>
      </c>
      <c r="E901" s="1023"/>
      <c r="F901" s="1023">
        <v>7.4</v>
      </c>
      <c r="G901" s="1023">
        <v>1.6</v>
      </c>
      <c r="H901" s="1023"/>
      <c r="I901" s="1023">
        <f>F901*G901</f>
        <v>11.84</v>
      </c>
      <c r="J901" s="1004" t="s">
        <v>28268</v>
      </c>
      <c r="K901" s="1005"/>
      <c r="L901" s="1011"/>
      <c r="M901" s="1300"/>
      <c r="N901" s="1011"/>
      <c r="O901" s="1011"/>
      <c r="P901" s="1300"/>
      <c r="Q901" s="1518"/>
    </row>
    <row r="902" spans="2:17" s="1332" customFormat="1" x14ac:dyDescent="0.2">
      <c r="B902" s="1532"/>
      <c r="C902" s="213"/>
      <c r="D902" s="1023" t="s">
        <v>28901</v>
      </c>
      <c r="E902" s="1023"/>
      <c r="F902" s="1023">
        <v>7.4</v>
      </c>
      <c r="G902" s="1023">
        <v>1.6</v>
      </c>
      <c r="H902" s="1023"/>
      <c r="I902" s="1023">
        <f>F902*G902</f>
        <v>11.84</v>
      </c>
      <c r="J902" s="1004" t="s">
        <v>28268</v>
      </c>
      <c r="K902" s="1005"/>
      <c r="L902" s="1011"/>
      <c r="M902" s="1300"/>
      <c r="N902" s="1011"/>
      <c r="O902" s="1011"/>
      <c r="P902" s="1300"/>
      <c r="Q902" s="1518"/>
    </row>
    <row r="903" spans="2:17" s="1332" customFormat="1" x14ac:dyDescent="0.2">
      <c r="B903" s="1532"/>
      <c r="C903" s="213"/>
      <c r="D903" s="1023" t="s">
        <v>28901</v>
      </c>
      <c r="E903" s="1023"/>
      <c r="F903" s="1023">
        <v>1</v>
      </c>
      <c r="G903" s="1023">
        <v>1.2</v>
      </c>
      <c r="H903" s="1023"/>
      <c r="I903" s="1023">
        <f>F903*G903</f>
        <v>1.2</v>
      </c>
      <c r="J903" s="1004" t="s">
        <v>28268</v>
      </c>
      <c r="K903" s="1005"/>
      <c r="L903" s="1011"/>
      <c r="M903" s="1300"/>
      <c r="N903" s="1011"/>
      <c r="O903" s="1011"/>
      <c r="P903" s="1300"/>
      <c r="Q903" s="1518"/>
    </row>
    <row r="904" spans="2:17" s="1332" customFormat="1" x14ac:dyDescent="0.2">
      <c r="B904" s="1532"/>
      <c r="C904" s="213"/>
      <c r="D904" s="1023"/>
      <c r="E904" s="1023"/>
      <c r="F904" s="1023"/>
      <c r="G904" s="1023"/>
      <c r="H904" s="1023"/>
      <c r="I904" s="1023"/>
      <c r="J904" s="1004"/>
      <c r="K904" s="1005"/>
      <c r="L904" s="1011"/>
      <c r="M904" s="1300"/>
      <c r="N904" s="1011"/>
      <c r="O904" s="1011"/>
      <c r="P904" s="1300"/>
      <c r="Q904" s="1518"/>
    </row>
    <row r="905" spans="2:17" s="1332" customFormat="1" x14ac:dyDescent="0.2">
      <c r="B905" s="1532"/>
      <c r="C905" s="213"/>
      <c r="D905" s="1023"/>
      <c r="E905" s="1023"/>
      <c r="F905" s="1023"/>
      <c r="G905" s="1023"/>
      <c r="H905" s="1023"/>
      <c r="I905" s="1023">
        <f>SUM(I900:I904)</f>
        <v>31.12</v>
      </c>
      <c r="J905" s="1004" t="s">
        <v>28267</v>
      </c>
      <c r="K905" s="1005"/>
      <c r="L905" s="1011"/>
      <c r="M905" s="1300"/>
      <c r="N905" s="1011"/>
      <c r="O905" s="1011"/>
      <c r="P905" s="1300"/>
      <c r="Q905" s="1518"/>
    </row>
    <row r="906" spans="2:17" s="1332" customFormat="1" ht="30" customHeight="1" x14ac:dyDescent="0.2">
      <c r="B906" s="1532"/>
      <c r="C906" s="213"/>
      <c r="D906" s="1023"/>
      <c r="E906" s="1023"/>
      <c r="F906" s="1023"/>
      <c r="G906" s="1023"/>
      <c r="H906" s="1023"/>
      <c r="I906" s="1023"/>
      <c r="J906" s="1012"/>
      <c r="K906" s="1005"/>
      <c r="L906" s="1011"/>
      <c r="M906" s="1300"/>
      <c r="N906" s="1011"/>
      <c r="O906" s="1011"/>
      <c r="P906" s="1300"/>
      <c r="Q906" s="1518"/>
    </row>
    <row r="907" spans="2:17" s="1332" customFormat="1" ht="30" customHeight="1" x14ac:dyDescent="0.2">
      <c r="B907" s="1586" t="s">
        <v>25622</v>
      </c>
      <c r="C907" s="1336" t="s">
        <v>28329</v>
      </c>
      <c r="D907" s="1814" t="s">
        <v>29108</v>
      </c>
      <c r="E907" s="1815"/>
      <c r="F907" s="1815"/>
      <c r="G907" s="1815"/>
      <c r="H907" s="1815"/>
      <c r="I907" s="1816"/>
      <c r="J907" s="1336" t="s">
        <v>149</v>
      </c>
      <c r="K907" s="1337">
        <f>I913</f>
        <v>10</v>
      </c>
      <c r="L907" s="1338"/>
      <c r="M907" s="1339"/>
      <c r="N907" s="1810"/>
      <c r="O907" s="1810"/>
      <c r="P907" s="1339"/>
      <c r="Q907" s="1511"/>
    </row>
    <row r="908" spans="2:17" s="1332" customFormat="1" x14ac:dyDescent="0.2">
      <c r="B908" s="1532"/>
      <c r="C908" s="213"/>
      <c r="D908" s="878"/>
      <c r="E908" s="878"/>
      <c r="F908" s="878"/>
      <c r="G908" s="878"/>
      <c r="H908" s="878"/>
      <c r="I908" s="1296"/>
      <c r="J908" s="213"/>
      <c r="K908" s="1011"/>
      <c r="L908" s="1011"/>
      <c r="M908" s="1300"/>
      <c r="N908" s="1011"/>
      <c r="O908" s="1011"/>
      <c r="P908" s="1300"/>
      <c r="Q908" s="1518"/>
    </row>
    <row r="909" spans="2:17" s="1332" customFormat="1" x14ac:dyDescent="0.2">
      <c r="B909" s="1532"/>
      <c r="C909" s="1012"/>
      <c r="D909" s="1023"/>
      <c r="E909" s="1023"/>
      <c r="F909" s="1023"/>
      <c r="G909" s="1023"/>
      <c r="H909" s="1023"/>
      <c r="I909" s="1117"/>
      <c r="J909" s="815"/>
      <c r="K909" s="1011"/>
      <c r="L909" s="1023"/>
      <c r="M909" s="1300"/>
      <c r="N909" s="1011"/>
      <c r="O909" s="1011"/>
      <c r="P909" s="1300"/>
      <c r="Q909" s="1518"/>
    </row>
    <row r="910" spans="2:17" s="1332" customFormat="1" x14ac:dyDescent="0.2">
      <c r="B910" s="1532"/>
      <c r="C910" s="1012"/>
      <c r="D910" s="1023" t="s">
        <v>29104</v>
      </c>
      <c r="E910" s="1471">
        <v>3.55</v>
      </c>
      <c r="F910" s="1614" t="s">
        <v>28539</v>
      </c>
      <c r="G910" s="1471">
        <v>4</v>
      </c>
      <c r="H910" s="1471"/>
      <c r="I910" s="1614">
        <f>E910*G910</f>
        <v>14.2</v>
      </c>
      <c r="J910" s="815" t="s">
        <v>28267</v>
      </c>
      <c r="K910" s="1011"/>
      <c r="L910" s="1023"/>
      <c r="M910" s="1300"/>
      <c r="N910" s="1011"/>
      <c r="O910" s="1011"/>
      <c r="P910" s="1300"/>
      <c r="Q910" s="1518"/>
    </row>
    <row r="911" spans="2:17" s="1332" customFormat="1" ht="30" x14ac:dyDescent="0.2">
      <c r="B911" s="1532"/>
      <c r="C911" s="1012"/>
      <c r="D911" s="1023" t="s">
        <v>29107</v>
      </c>
      <c r="E911" s="1471">
        <v>2.1</v>
      </c>
      <c r="F911" s="1614" t="s">
        <v>28539</v>
      </c>
      <c r="G911" s="1471">
        <v>2</v>
      </c>
      <c r="H911" s="1471"/>
      <c r="I911" s="1614">
        <f>E911*G911</f>
        <v>4.2</v>
      </c>
      <c r="J911" s="815" t="s">
        <v>28267</v>
      </c>
      <c r="K911" s="1011"/>
      <c r="L911" s="1023"/>
      <c r="M911" s="1300"/>
      <c r="N911" s="1011"/>
      <c r="O911" s="1011"/>
      <c r="P911" s="1300"/>
      <c r="Q911" s="1518"/>
    </row>
    <row r="912" spans="2:17" s="1332" customFormat="1" x14ac:dyDescent="0.2">
      <c r="B912" s="1532"/>
      <c r="C912" s="1012"/>
      <c r="D912" s="1023"/>
      <c r="E912" s="1471"/>
      <c r="F912" s="1471"/>
      <c r="G912" s="1471"/>
      <c r="H912" s="1471"/>
      <c r="I912" s="1614"/>
      <c r="J912" s="815"/>
      <c r="K912" s="1011"/>
      <c r="L912" s="1023"/>
      <c r="M912" s="1300"/>
      <c r="N912" s="1011"/>
      <c r="O912" s="1011"/>
      <c r="P912" s="1300"/>
      <c r="Q912" s="1518"/>
    </row>
    <row r="913" spans="2:17" s="1332" customFormat="1" x14ac:dyDescent="0.2">
      <c r="B913" s="1532"/>
      <c r="C913" s="1012"/>
      <c r="D913" s="1023"/>
      <c r="E913" s="1471"/>
      <c r="F913" s="1471"/>
      <c r="G913" s="1471"/>
      <c r="H913" s="1471"/>
      <c r="I913" s="1614">
        <f>I910-I911</f>
        <v>10</v>
      </c>
      <c r="J913" s="815" t="s">
        <v>28267</v>
      </c>
      <c r="K913" s="1011"/>
      <c r="L913" s="1023"/>
      <c r="M913" s="1300"/>
      <c r="N913" s="1011"/>
      <c r="O913" s="1011"/>
      <c r="P913" s="1300"/>
      <c r="Q913" s="1518"/>
    </row>
    <row r="914" spans="2:17" s="1332" customFormat="1" x14ac:dyDescent="0.2">
      <c r="B914" s="1532"/>
      <c r="C914" s="1012"/>
      <c r="D914" s="1023"/>
      <c r="E914" s="1471"/>
      <c r="F914" s="1471"/>
      <c r="G914" s="1471"/>
      <c r="H914" s="1471"/>
      <c r="I914" s="1614"/>
      <c r="J914" s="815"/>
      <c r="K914" s="1011"/>
      <c r="L914" s="1023"/>
      <c r="M914" s="1300"/>
      <c r="N914" s="1011"/>
      <c r="O914" s="1011"/>
      <c r="P914" s="1300"/>
      <c r="Q914" s="1518"/>
    </row>
    <row r="915" spans="2:17" s="1332" customFormat="1" ht="30" customHeight="1" x14ac:dyDescent="0.2">
      <c r="B915" s="1532"/>
      <c r="C915" s="213"/>
      <c r="D915" s="878"/>
      <c r="E915" s="878"/>
      <c r="F915" s="878"/>
      <c r="G915" s="878"/>
      <c r="H915" s="878"/>
      <c r="I915" s="1296"/>
      <c r="J915" s="213"/>
      <c r="K915" s="1011"/>
      <c r="L915" s="1011"/>
      <c r="M915" s="1300"/>
      <c r="N915" s="1011"/>
      <c r="O915" s="1011"/>
      <c r="P915" s="1300"/>
      <c r="Q915" s="1518"/>
    </row>
    <row r="916" spans="2:17" s="1247" customFormat="1" ht="30" customHeight="1" x14ac:dyDescent="0.2">
      <c r="B916" s="1538"/>
      <c r="C916" s="1828" t="s">
        <v>71</v>
      </c>
      <c r="D916" s="1828"/>
      <c r="E916" s="1828"/>
      <c r="F916" s="1828"/>
      <c r="G916" s="1828"/>
      <c r="H916" s="1828"/>
      <c r="I916" s="1828" t="s">
        <v>8058</v>
      </c>
      <c r="J916" s="1828"/>
      <c r="K916" s="1365"/>
      <c r="L916" s="1364"/>
      <c r="M916" s="1366"/>
      <c r="N916" s="1827"/>
      <c r="O916" s="1827"/>
      <c r="P916" s="1366"/>
      <c r="Q916" s="1539"/>
    </row>
    <row r="917" spans="2:17" s="948" customFormat="1" ht="30" customHeight="1" x14ac:dyDescent="0.2">
      <c r="B917" s="1510">
        <v>88485</v>
      </c>
      <c r="C917" s="1336" t="s">
        <v>28329</v>
      </c>
      <c r="D917" s="1807" t="s">
        <v>24490</v>
      </c>
      <c r="E917" s="1808"/>
      <c r="F917" s="1808"/>
      <c r="G917" s="1808"/>
      <c r="H917" s="1808"/>
      <c r="I917" s="1809"/>
      <c r="J917" s="1336" t="s">
        <v>149</v>
      </c>
      <c r="K917" s="1337">
        <f>I984</f>
        <v>245.81</v>
      </c>
      <c r="L917" s="1338"/>
      <c r="M917" s="1339"/>
      <c r="N917" s="1810"/>
      <c r="O917" s="1810"/>
      <c r="P917" s="1339"/>
      <c r="Q917" s="1511"/>
    </row>
    <row r="918" spans="2:17" s="948" customFormat="1" ht="15" customHeight="1" x14ac:dyDescent="0.2">
      <c r="B918" s="1504"/>
      <c r="C918" s="1263"/>
      <c r="D918" s="1264"/>
      <c r="E918" s="1264"/>
      <c r="F918" s="1264"/>
      <c r="G918" s="1264"/>
      <c r="H918" s="1264"/>
      <c r="I918" s="1264"/>
      <c r="J918" s="1263"/>
      <c r="K918" s="1265"/>
      <c r="L918" s="1265"/>
      <c r="M918" s="1333"/>
      <c r="N918" s="1265"/>
      <c r="O918" s="1265"/>
      <c r="P918" s="1333"/>
      <c r="Q918" s="1505"/>
    </row>
    <row r="919" spans="2:17" s="948" customFormat="1" ht="30" customHeight="1" x14ac:dyDescent="0.2">
      <c r="B919" s="1506"/>
      <c r="C919" s="1113"/>
      <c r="D919" s="1126"/>
      <c r="E919" s="1859" t="s">
        <v>29106</v>
      </c>
      <c r="F919" s="1859"/>
      <c r="G919" s="1126"/>
      <c r="H919" s="1126"/>
      <c r="I919" s="1126"/>
      <c r="J919" s="1113"/>
      <c r="K919" s="1021"/>
      <c r="L919" s="1021"/>
      <c r="M919" s="1274"/>
      <c r="N919" s="1021"/>
      <c r="O919" s="1021"/>
      <c r="P919" s="1274"/>
      <c r="Q919" s="1507"/>
    </row>
    <row r="920" spans="2:17" s="948" customFormat="1" ht="30" customHeight="1" x14ac:dyDescent="0.2">
      <c r="B920" s="1506"/>
      <c r="C920" s="1113"/>
      <c r="D920" s="880"/>
      <c r="E920" s="1118" t="s">
        <v>28770</v>
      </c>
      <c r="F920" s="880"/>
      <c r="G920" s="1118" t="s">
        <v>28274</v>
      </c>
      <c r="H920" s="880"/>
      <c r="I920" s="1005" t="s">
        <v>28322</v>
      </c>
      <c r="J920" s="815"/>
      <c r="K920" s="1362"/>
      <c r="L920" s="1005"/>
      <c r="M920" s="1274"/>
      <c r="N920" s="1021"/>
      <c r="O920" s="1021"/>
      <c r="P920" s="1274"/>
      <c r="Q920" s="1507"/>
    </row>
    <row r="921" spans="2:17" s="948" customFormat="1" ht="30" customHeight="1" x14ac:dyDescent="0.2">
      <c r="B921" s="1506"/>
      <c r="C921" s="1113"/>
      <c r="D921" s="880"/>
      <c r="E921" s="1299"/>
      <c r="F921" s="1299"/>
      <c r="G921" s="1299"/>
      <c r="H921" s="1299"/>
      <c r="I921" s="1273"/>
      <c r="J921" s="1384"/>
      <c r="K921" s="1385"/>
      <c r="L921" s="1273"/>
      <c r="M921" s="1274"/>
      <c r="N921" s="1021"/>
      <c r="O921" s="1021"/>
      <c r="P921" s="1274"/>
      <c r="Q921" s="1507"/>
    </row>
    <row r="922" spans="2:17" s="948" customFormat="1" ht="15.75" x14ac:dyDescent="0.2">
      <c r="B922" s="1506"/>
      <c r="C922" s="1113"/>
      <c r="D922" s="880" t="s">
        <v>29098</v>
      </c>
      <c r="E922" s="1299">
        <v>3.8</v>
      </c>
      <c r="F922" s="1299" t="s">
        <v>28268</v>
      </c>
      <c r="G922" s="1299">
        <v>3.05</v>
      </c>
      <c r="H922" s="1299"/>
      <c r="I922" s="1273">
        <f>E922*G922</f>
        <v>11.59</v>
      </c>
      <c r="J922" s="1282" t="s">
        <v>28267</v>
      </c>
      <c r="K922" s="1385"/>
      <c r="L922" s="1273"/>
      <c r="M922" s="1274"/>
      <c r="N922" s="1021"/>
      <c r="O922" s="1021"/>
      <c r="P922" s="1274"/>
      <c r="Q922" s="1507"/>
    </row>
    <row r="923" spans="2:17" s="948" customFormat="1" ht="15.75" x14ac:dyDescent="0.2">
      <c r="B923" s="1506"/>
      <c r="C923" s="1113"/>
      <c r="D923" s="880"/>
      <c r="E923" s="1299">
        <v>1.1000000000000001</v>
      </c>
      <c r="F923" s="1299" t="s">
        <v>28268</v>
      </c>
      <c r="G923" s="1299">
        <v>3.05</v>
      </c>
      <c r="H923" s="1299"/>
      <c r="I923" s="1273">
        <f t="shared" ref="I923:I925" si="43">E923*G923</f>
        <v>3.36</v>
      </c>
      <c r="J923" s="1282" t="s">
        <v>28267</v>
      </c>
      <c r="K923" s="1385"/>
      <c r="L923" s="1273"/>
      <c r="M923" s="1274"/>
      <c r="N923" s="1021"/>
      <c r="O923" s="1021"/>
      <c r="P923" s="1274"/>
      <c r="Q923" s="1507"/>
    </row>
    <row r="924" spans="2:17" s="948" customFormat="1" ht="15.75" x14ac:dyDescent="0.2">
      <c r="B924" s="1506"/>
      <c r="C924" s="1113"/>
      <c r="D924" s="880"/>
      <c r="E924" s="1299">
        <v>3.2</v>
      </c>
      <c r="F924" s="1299" t="s">
        <v>28268</v>
      </c>
      <c r="G924" s="1299">
        <v>3.05</v>
      </c>
      <c r="H924" s="1299"/>
      <c r="I924" s="1273">
        <f t="shared" si="43"/>
        <v>9.76</v>
      </c>
      <c r="J924" s="1282" t="s">
        <v>28267</v>
      </c>
      <c r="K924" s="1385"/>
      <c r="L924" s="1273"/>
      <c r="M924" s="1274"/>
      <c r="N924" s="1021"/>
      <c r="O924" s="1021"/>
      <c r="P924" s="1274"/>
      <c r="Q924" s="1507"/>
    </row>
    <row r="925" spans="2:17" s="948" customFormat="1" ht="15.75" x14ac:dyDescent="0.2">
      <c r="B925" s="1506"/>
      <c r="C925" s="1113"/>
      <c r="D925" s="880"/>
      <c r="E925" s="1299">
        <v>2</v>
      </c>
      <c r="F925" s="1299" t="s">
        <v>28268</v>
      </c>
      <c r="G925" s="1299">
        <v>3.05</v>
      </c>
      <c r="H925" s="1299"/>
      <c r="I925" s="1273">
        <f t="shared" si="43"/>
        <v>6.1</v>
      </c>
      <c r="J925" s="1282" t="s">
        <v>28267</v>
      </c>
      <c r="K925" s="1385"/>
      <c r="L925" s="1273"/>
      <c r="M925" s="1274"/>
      <c r="N925" s="1021"/>
      <c r="O925" s="1021"/>
      <c r="P925" s="1274"/>
      <c r="Q925" s="1507"/>
    </row>
    <row r="926" spans="2:17" s="948" customFormat="1" ht="15.75" x14ac:dyDescent="0.2">
      <c r="B926" s="1506"/>
      <c r="C926" s="1113"/>
      <c r="D926" s="880"/>
      <c r="E926" s="1299"/>
      <c r="F926" s="1299"/>
      <c r="G926" s="1299"/>
      <c r="H926" s="1299"/>
      <c r="I926" s="1273"/>
      <c r="J926" s="1282"/>
      <c r="K926" s="1385"/>
      <c r="L926" s="1273"/>
      <c r="M926" s="1274"/>
      <c r="N926" s="1021"/>
      <c r="O926" s="1021"/>
      <c r="P926" s="1274"/>
      <c r="Q926" s="1507"/>
    </row>
    <row r="927" spans="2:17" s="948" customFormat="1" ht="15.75" x14ac:dyDescent="0.2">
      <c r="B927" s="1506"/>
      <c r="C927" s="1113"/>
      <c r="D927" s="880"/>
      <c r="E927" s="1299"/>
      <c r="F927" s="1299"/>
      <c r="G927" s="1299"/>
      <c r="H927" s="1299"/>
      <c r="I927" s="1273"/>
      <c r="J927" s="1282"/>
      <c r="K927" s="1385"/>
      <c r="L927" s="1273"/>
      <c r="M927" s="1274"/>
      <c r="N927" s="1021"/>
      <c r="O927" s="1021"/>
      <c r="P927" s="1274"/>
      <c r="Q927" s="1507"/>
    </row>
    <row r="928" spans="2:17" s="948" customFormat="1" ht="15.75" x14ac:dyDescent="0.2">
      <c r="B928" s="1506"/>
      <c r="C928" s="1113"/>
      <c r="D928" s="880" t="s">
        <v>29094</v>
      </c>
      <c r="E928" s="1299">
        <v>8.6999999999999993</v>
      </c>
      <c r="F928" s="1299" t="s">
        <v>28268</v>
      </c>
      <c r="G928" s="1299">
        <v>3.05</v>
      </c>
      <c r="H928" s="1299"/>
      <c r="I928" s="1273">
        <f t="shared" ref="I928" si="44">E928*G928</f>
        <v>26.54</v>
      </c>
      <c r="J928" s="1282" t="s">
        <v>28267</v>
      </c>
      <c r="K928" s="1385"/>
      <c r="L928" s="1273"/>
      <c r="M928" s="1274"/>
      <c r="N928" s="1021"/>
      <c r="O928" s="1021"/>
      <c r="P928" s="1274"/>
      <c r="Q928" s="1507"/>
    </row>
    <row r="929" spans="2:17" s="948" customFormat="1" ht="15.75" x14ac:dyDescent="0.2">
      <c r="B929" s="1506"/>
      <c r="C929" s="1113"/>
      <c r="D929" s="880"/>
      <c r="E929" s="1299"/>
      <c r="F929" s="1299"/>
      <c r="G929" s="1299"/>
      <c r="H929" s="1299"/>
      <c r="I929" s="1273"/>
      <c r="J929" s="1282"/>
      <c r="K929" s="1385"/>
      <c r="L929" s="1273"/>
      <c r="M929" s="1274"/>
      <c r="N929" s="1021"/>
      <c r="O929" s="1021"/>
      <c r="P929" s="1274"/>
      <c r="Q929" s="1507"/>
    </row>
    <row r="930" spans="2:17" s="948" customFormat="1" ht="30" x14ac:dyDescent="0.2">
      <c r="B930" s="1506"/>
      <c r="C930" s="1113"/>
      <c r="D930" s="880" t="s">
        <v>29095</v>
      </c>
      <c r="E930" s="1299">
        <v>3.55</v>
      </c>
      <c r="F930" s="1299" t="s">
        <v>28268</v>
      </c>
      <c r="G930" s="1299">
        <v>4</v>
      </c>
      <c r="H930" s="1299"/>
      <c r="I930" s="1273">
        <f t="shared" ref="I930:I933" si="45">E930*G930</f>
        <v>14.2</v>
      </c>
      <c r="J930" s="1282" t="s">
        <v>28267</v>
      </c>
      <c r="K930" s="1385"/>
      <c r="L930" s="1388"/>
      <c r="M930" s="1274"/>
      <c r="N930" s="1021"/>
      <c r="O930" s="1021"/>
      <c r="P930" s="1274"/>
      <c r="Q930" s="1507"/>
    </row>
    <row r="931" spans="2:17" s="948" customFormat="1" ht="15.75" x14ac:dyDescent="0.2">
      <c r="B931" s="1506"/>
      <c r="C931" s="1113"/>
      <c r="D931" s="880"/>
      <c r="E931" s="1299">
        <v>0.9</v>
      </c>
      <c r="F931" s="1299" t="s">
        <v>28268</v>
      </c>
      <c r="G931" s="1299">
        <v>4</v>
      </c>
      <c r="H931" s="1299"/>
      <c r="I931" s="1273">
        <f t="shared" si="45"/>
        <v>3.6</v>
      </c>
      <c r="J931" s="1282" t="s">
        <v>28267</v>
      </c>
      <c r="K931" s="1385"/>
      <c r="L931" s="1273"/>
      <c r="M931" s="1274"/>
      <c r="N931" s="1021"/>
      <c r="O931" s="1021"/>
      <c r="P931" s="1274"/>
      <c r="Q931" s="1507"/>
    </row>
    <row r="932" spans="2:17" s="948" customFormat="1" ht="15.75" x14ac:dyDescent="0.2">
      <c r="B932" s="1506"/>
      <c r="C932" s="1113"/>
      <c r="D932" s="880"/>
      <c r="E932" s="1299">
        <v>1.95</v>
      </c>
      <c r="F932" s="1299" t="s">
        <v>28268</v>
      </c>
      <c r="G932" s="1299">
        <v>4</v>
      </c>
      <c r="H932" s="1299"/>
      <c r="I932" s="1273">
        <f t="shared" si="45"/>
        <v>7.8</v>
      </c>
      <c r="J932" s="1282" t="s">
        <v>28267</v>
      </c>
      <c r="K932" s="1385"/>
      <c r="L932" s="1273"/>
      <c r="M932" s="1274"/>
      <c r="N932" s="1021"/>
      <c r="O932" s="1021"/>
      <c r="P932" s="1274"/>
      <c r="Q932" s="1507"/>
    </row>
    <row r="933" spans="2:17" s="948" customFormat="1" ht="15.75" x14ac:dyDescent="0.2">
      <c r="B933" s="1506"/>
      <c r="C933" s="1113"/>
      <c r="D933" s="880"/>
      <c r="E933" s="1299">
        <v>5.6</v>
      </c>
      <c r="F933" s="1299" t="s">
        <v>28268</v>
      </c>
      <c r="G933" s="1299">
        <v>4</v>
      </c>
      <c r="H933" s="1299"/>
      <c r="I933" s="1273">
        <f t="shared" si="45"/>
        <v>22.4</v>
      </c>
      <c r="J933" s="1282" t="s">
        <v>28267</v>
      </c>
      <c r="K933" s="1385"/>
      <c r="L933" s="1273"/>
      <c r="M933" s="1274"/>
      <c r="N933" s="1021"/>
      <c r="O933" s="1021"/>
      <c r="P933" s="1274"/>
      <c r="Q933" s="1507"/>
    </row>
    <row r="934" spans="2:17" s="948" customFormat="1" ht="15.75" x14ac:dyDescent="0.2">
      <c r="B934" s="1506"/>
      <c r="C934" s="1113"/>
      <c r="D934" s="880"/>
      <c r="E934" s="1299"/>
      <c r="F934" s="1299"/>
      <c r="G934" s="1299"/>
      <c r="H934" s="1299"/>
      <c r="I934" s="1273"/>
      <c r="J934" s="1282"/>
      <c r="K934" s="1385"/>
      <c r="L934" s="1273"/>
      <c r="M934" s="1274"/>
      <c r="N934" s="1021"/>
      <c r="O934" s="1021"/>
      <c r="P934" s="1274"/>
      <c r="Q934" s="1507"/>
    </row>
    <row r="935" spans="2:17" s="948" customFormat="1" ht="15.75" x14ac:dyDescent="0.2">
      <c r="B935" s="1506"/>
      <c r="C935" s="1113"/>
      <c r="D935" s="880"/>
      <c r="E935" s="1299"/>
      <c r="F935" s="1299"/>
      <c r="G935" s="1299"/>
      <c r="H935" s="1299"/>
      <c r="I935" s="1273"/>
      <c r="J935" s="1282"/>
      <c r="K935" s="1385"/>
      <c r="L935" s="1273"/>
      <c r="M935" s="1274"/>
      <c r="N935" s="1021"/>
      <c r="O935" s="1021"/>
      <c r="P935" s="1274"/>
      <c r="Q935" s="1507"/>
    </row>
    <row r="936" spans="2:17" s="948" customFormat="1" ht="15.75" x14ac:dyDescent="0.2">
      <c r="B936" s="1506"/>
      <c r="C936" s="1113"/>
      <c r="D936" s="880" t="s">
        <v>29096</v>
      </c>
      <c r="E936" s="1299">
        <v>2.2000000000000002</v>
      </c>
      <c r="F936" s="1299" t="s">
        <v>28268</v>
      </c>
      <c r="G936" s="1299">
        <v>5</v>
      </c>
      <c r="H936" s="1299"/>
      <c r="I936" s="1273">
        <f t="shared" ref="I936:I939" si="46">E936*G936</f>
        <v>11</v>
      </c>
      <c r="J936" s="1282" t="s">
        <v>28267</v>
      </c>
      <c r="K936" s="1385"/>
      <c r="L936" s="1273"/>
      <c r="M936" s="1274"/>
      <c r="N936" s="1021"/>
      <c r="O936" s="1021"/>
      <c r="P936" s="1274"/>
      <c r="Q936" s="1507"/>
    </row>
    <row r="937" spans="2:17" s="948" customFormat="1" ht="15.75" x14ac:dyDescent="0.2">
      <c r="B937" s="1506"/>
      <c r="C937" s="1113"/>
      <c r="D937" s="880"/>
      <c r="E937" s="1299">
        <v>2.1</v>
      </c>
      <c r="F937" s="1299" t="s">
        <v>28268</v>
      </c>
      <c r="G937" s="1299">
        <v>5</v>
      </c>
      <c r="H937" s="1299"/>
      <c r="I937" s="1273">
        <f t="shared" si="46"/>
        <v>10.5</v>
      </c>
      <c r="J937" s="1282" t="s">
        <v>28267</v>
      </c>
      <c r="K937" s="1385"/>
      <c r="L937" s="1273"/>
      <c r="M937" s="1274"/>
      <c r="N937" s="1021"/>
      <c r="O937" s="1021"/>
      <c r="P937" s="1274"/>
      <c r="Q937" s="1507"/>
    </row>
    <row r="938" spans="2:17" s="948" customFormat="1" ht="15.75" x14ac:dyDescent="0.2">
      <c r="B938" s="1506"/>
      <c r="C938" s="1113"/>
      <c r="D938" s="880"/>
      <c r="E938" s="1299">
        <v>2.2000000000000002</v>
      </c>
      <c r="F938" s="1299" t="s">
        <v>28268</v>
      </c>
      <c r="G938" s="1299">
        <v>5</v>
      </c>
      <c r="H938" s="1299"/>
      <c r="I938" s="1273">
        <f t="shared" si="46"/>
        <v>11</v>
      </c>
      <c r="J938" s="1282" t="s">
        <v>28267</v>
      </c>
      <c r="K938" s="1385"/>
      <c r="L938" s="1273"/>
      <c r="M938" s="1274"/>
      <c r="N938" s="1021"/>
      <c r="O938" s="1021"/>
      <c r="P938" s="1274"/>
      <c r="Q938" s="1507"/>
    </row>
    <row r="939" spans="2:17" s="948" customFormat="1" ht="15.75" x14ac:dyDescent="0.2">
      <c r="B939" s="1506"/>
      <c r="C939" s="1113"/>
      <c r="D939" s="880"/>
      <c r="E939" s="1299">
        <v>2.1</v>
      </c>
      <c r="F939" s="1299" t="s">
        <v>28268</v>
      </c>
      <c r="G939" s="1299">
        <v>5</v>
      </c>
      <c r="H939" s="1299"/>
      <c r="I939" s="1273">
        <f t="shared" si="46"/>
        <v>10.5</v>
      </c>
      <c r="J939" s="1282" t="s">
        <v>28267</v>
      </c>
      <c r="K939" s="1385"/>
      <c r="L939" s="1273"/>
      <c r="M939" s="1274"/>
      <c r="N939" s="1021"/>
      <c r="O939" s="1021"/>
      <c r="P939" s="1274"/>
      <c r="Q939" s="1507"/>
    </row>
    <row r="940" spans="2:17" s="948" customFormat="1" ht="15.75" x14ac:dyDescent="0.2">
      <c r="B940" s="1506"/>
      <c r="C940" s="1113"/>
      <c r="D940" s="880"/>
      <c r="E940" s="1299"/>
      <c r="F940" s="1299"/>
      <c r="G940" s="1299"/>
      <c r="H940" s="1299"/>
      <c r="I940" s="1273"/>
      <c r="J940" s="1282"/>
      <c r="K940" s="1385"/>
      <c r="L940" s="1273"/>
      <c r="M940" s="1274"/>
      <c r="N940" s="1021"/>
      <c r="O940" s="1021"/>
      <c r="P940" s="1274"/>
      <c r="Q940" s="1507"/>
    </row>
    <row r="941" spans="2:17" s="948" customFormat="1" ht="15.75" x14ac:dyDescent="0.2">
      <c r="B941" s="1506"/>
      <c r="C941" s="1113"/>
      <c r="D941" s="880"/>
      <c r="E941" s="1299"/>
      <c r="F941" s="1299"/>
      <c r="G941" s="1299"/>
      <c r="H941" s="1299"/>
      <c r="I941" s="1273"/>
      <c r="J941" s="1282"/>
      <c r="K941" s="1385"/>
      <c r="L941" s="1273"/>
      <c r="M941" s="1274"/>
      <c r="N941" s="1021"/>
      <c r="O941" s="1021"/>
      <c r="P941" s="1274"/>
      <c r="Q941" s="1507"/>
    </row>
    <row r="942" spans="2:17" s="948" customFormat="1" ht="15.75" x14ac:dyDescent="0.2">
      <c r="B942" s="1506"/>
      <c r="C942" s="1113"/>
      <c r="D942" s="880" t="s">
        <v>29100</v>
      </c>
      <c r="E942" s="1299">
        <v>2.2000000000000002</v>
      </c>
      <c r="F942" s="1299" t="s">
        <v>28268</v>
      </c>
      <c r="G942" s="1299">
        <v>1.9</v>
      </c>
      <c r="H942" s="1299"/>
      <c r="I942" s="1273">
        <f t="shared" ref="I942" si="47">E942*G942</f>
        <v>4.18</v>
      </c>
      <c r="J942" s="1282" t="s">
        <v>28267</v>
      </c>
      <c r="K942" s="1385"/>
      <c r="L942" s="1273"/>
      <c r="M942" s="1274"/>
      <c r="N942" s="1021"/>
      <c r="O942" s="1021"/>
      <c r="P942" s="1274"/>
      <c r="Q942" s="1507"/>
    </row>
    <row r="943" spans="2:17" s="948" customFormat="1" ht="15.75" x14ac:dyDescent="0.2">
      <c r="B943" s="1506"/>
      <c r="C943" s="1113"/>
      <c r="D943" s="880"/>
      <c r="E943" s="1299"/>
      <c r="F943" s="1299"/>
      <c r="G943" s="1299"/>
      <c r="H943" s="1299"/>
      <c r="I943" s="1273"/>
      <c r="J943" s="1282"/>
      <c r="K943" s="1385"/>
      <c r="L943" s="1273"/>
      <c r="M943" s="1274"/>
      <c r="N943" s="1021"/>
      <c r="O943" s="1021"/>
      <c r="P943" s="1274"/>
      <c r="Q943" s="1507"/>
    </row>
    <row r="944" spans="2:17" s="948" customFormat="1" ht="15.75" x14ac:dyDescent="0.2">
      <c r="B944" s="1506"/>
      <c r="C944" s="1113"/>
      <c r="D944" s="880"/>
      <c r="E944" s="1299"/>
      <c r="F944" s="1299"/>
      <c r="G944" s="1299"/>
      <c r="H944" s="1299"/>
      <c r="I944" s="1273">
        <f>SUM(I922:I942)</f>
        <v>152.53</v>
      </c>
      <c r="J944" s="1282" t="s">
        <v>28267</v>
      </c>
      <c r="K944" s="1385"/>
      <c r="L944" s="1273"/>
      <c r="M944" s="1274"/>
      <c r="N944" s="1021"/>
      <c r="O944" s="1021"/>
      <c r="P944" s="1274"/>
      <c r="Q944" s="1507"/>
    </row>
    <row r="945" spans="2:17" s="948" customFormat="1" ht="15.75" x14ac:dyDescent="0.2">
      <c r="B945" s="1506"/>
      <c r="C945" s="1113"/>
      <c r="D945" s="880"/>
      <c r="E945" s="1299"/>
      <c r="F945" s="1299"/>
      <c r="G945" s="1299"/>
      <c r="H945" s="1299"/>
      <c r="I945" s="1273"/>
      <c r="J945" s="1282"/>
      <c r="K945" s="1385"/>
      <c r="L945" s="1273"/>
      <c r="M945" s="1274"/>
      <c r="N945" s="1021"/>
      <c r="O945" s="1021"/>
      <c r="P945" s="1274"/>
      <c r="Q945" s="1507"/>
    </row>
    <row r="946" spans="2:17" s="948" customFormat="1" ht="15.75" x14ac:dyDescent="0.2">
      <c r="B946" s="1506"/>
      <c r="C946" s="1113"/>
      <c r="D946" s="880"/>
      <c r="E946" s="1299"/>
      <c r="F946" s="1299"/>
      <c r="G946" s="1299"/>
      <c r="H946" s="1299"/>
      <c r="I946" s="1273"/>
      <c r="J946" s="1282"/>
      <c r="K946" s="1385"/>
      <c r="L946" s="1273"/>
      <c r="M946" s="1274"/>
      <c r="N946" s="1021"/>
      <c r="O946" s="1021"/>
      <c r="P946" s="1274"/>
      <c r="Q946" s="1507"/>
    </row>
    <row r="947" spans="2:17" s="948" customFormat="1" ht="15.75" x14ac:dyDescent="0.2">
      <c r="B947" s="1506"/>
      <c r="C947" s="1113"/>
      <c r="D947" s="880"/>
      <c r="E947" s="1299"/>
      <c r="F947" s="1299"/>
      <c r="G947" s="1299"/>
      <c r="H947" s="1299"/>
      <c r="I947" s="1273"/>
      <c r="J947" s="1282"/>
      <c r="K947" s="1385"/>
      <c r="L947" s="1273"/>
      <c r="M947" s="1274"/>
      <c r="N947" s="1021"/>
      <c r="O947" s="1021"/>
      <c r="P947" s="1274"/>
      <c r="Q947" s="1507"/>
    </row>
    <row r="948" spans="2:17" s="948" customFormat="1" ht="15.75" x14ac:dyDescent="0.2">
      <c r="B948" s="1506"/>
      <c r="C948" s="1113"/>
      <c r="D948" s="880"/>
      <c r="E948" s="880" t="s">
        <v>29097</v>
      </c>
      <c r="F948" s="1299"/>
      <c r="G948" s="1118" t="s">
        <v>28274</v>
      </c>
      <c r="H948" s="880"/>
      <c r="I948" s="1005" t="s">
        <v>28322</v>
      </c>
      <c r="J948" s="1007"/>
      <c r="K948" s="1385"/>
      <c r="L948" s="1273"/>
      <c r="M948" s="1274"/>
      <c r="N948" s="1021"/>
      <c r="O948" s="1021"/>
      <c r="P948" s="1274"/>
      <c r="Q948" s="1507"/>
    </row>
    <row r="949" spans="2:17" s="948" customFormat="1" ht="15.75" x14ac:dyDescent="0.2">
      <c r="B949" s="1506"/>
      <c r="C949" s="1113"/>
      <c r="D949" s="880"/>
      <c r="E949" s="1299"/>
      <c r="F949" s="1299"/>
      <c r="G949" s="1299"/>
      <c r="H949" s="1299"/>
      <c r="I949" s="1273"/>
      <c r="J949" s="1282"/>
      <c r="K949" s="1385"/>
      <c r="L949" s="1273"/>
      <c r="M949" s="1274"/>
      <c r="N949" s="1021"/>
      <c r="O949" s="1021"/>
      <c r="P949" s="1274"/>
      <c r="Q949" s="1507"/>
    </row>
    <row r="950" spans="2:17" s="948" customFormat="1" ht="15.75" x14ac:dyDescent="0.2">
      <c r="B950" s="1506"/>
      <c r="C950" s="1113"/>
      <c r="D950" s="880" t="s">
        <v>29098</v>
      </c>
      <c r="E950" s="1299">
        <v>3.8</v>
      </c>
      <c r="F950" s="1299" t="s">
        <v>28268</v>
      </c>
      <c r="G950" s="1299">
        <v>3</v>
      </c>
      <c r="H950" s="1299" t="s">
        <v>28268</v>
      </c>
      <c r="I950" s="1273">
        <f>E950*G950</f>
        <v>11.4</v>
      </c>
      <c r="J950" s="1282" t="s">
        <v>28267</v>
      </c>
      <c r="K950" s="1385"/>
      <c r="L950" s="1273"/>
      <c r="M950" s="1274"/>
      <c r="N950" s="1021"/>
      <c r="O950" s="1021"/>
      <c r="P950" s="1274"/>
      <c r="Q950" s="1507"/>
    </row>
    <row r="951" spans="2:17" s="948" customFormat="1" ht="15.75" x14ac:dyDescent="0.2">
      <c r="B951" s="1506"/>
      <c r="C951" s="1113"/>
      <c r="D951" s="880"/>
      <c r="E951" s="1299">
        <v>1.1000000000000001</v>
      </c>
      <c r="F951" s="1299" t="s">
        <v>28268</v>
      </c>
      <c r="G951" s="1299">
        <v>3</v>
      </c>
      <c r="H951" s="1299" t="s">
        <v>28268</v>
      </c>
      <c r="I951" s="1273">
        <f t="shared" ref="I951:I953" si="48">E951*G951</f>
        <v>3.3</v>
      </c>
      <c r="J951" s="1282" t="s">
        <v>28267</v>
      </c>
      <c r="K951" s="1385"/>
      <c r="L951" s="1273"/>
      <c r="M951" s="1274"/>
      <c r="N951" s="1021"/>
      <c r="O951" s="1021"/>
      <c r="P951" s="1274"/>
      <c r="Q951" s="1507"/>
    </row>
    <row r="952" spans="2:17" s="948" customFormat="1" ht="15.75" x14ac:dyDescent="0.2">
      <c r="B952" s="1506"/>
      <c r="C952" s="1113"/>
      <c r="D952" s="880"/>
      <c r="E952" s="1299">
        <v>3.2</v>
      </c>
      <c r="F952" s="1299" t="s">
        <v>28268</v>
      </c>
      <c r="G952" s="1299">
        <v>3</v>
      </c>
      <c r="H952" s="1299" t="s">
        <v>28268</v>
      </c>
      <c r="I952" s="1273">
        <f t="shared" si="48"/>
        <v>9.6</v>
      </c>
      <c r="J952" s="1282" t="s">
        <v>28267</v>
      </c>
      <c r="K952" s="1385"/>
      <c r="L952" s="1273"/>
      <c r="M952" s="1274"/>
      <c r="N952" s="1021"/>
      <c r="O952" s="1021"/>
      <c r="P952" s="1274"/>
      <c r="Q952" s="1507"/>
    </row>
    <row r="953" spans="2:17" s="948" customFormat="1" ht="15.75" x14ac:dyDescent="0.2">
      <c r="B953" s="1506"/>
      <c r="C953" s="1113"/>
      <c r="D953" s="880"/>
      <c r="E953" s="1299">
        <v>2</v>
      </c>
      <c r="F953" s="1299" t="s">
        <v>28268</v>
      </c>
      <c r="G953" s="1299">
        <v>3</v>
      </c>
      <c r="H953" s="1299" t="s">
        <v>28268</v>
      </c>
      <c r="I953" s="1273">
        <f t="shared" si="48"/>
        <v>6</v>
      </c>
      <c r="J953" s="1282" t="s">
        <v>28267</v>
      </c>
      <c r="K953" s="1385"/>
      <c r="L953" s="1273"/>
      <c r="M953" s="1274"/>
      <c r="N953" s="1021"/>
      <c r="O953" s="1021"/>
      <c r="P953" s="1274"/>
      <c r="Q953" s="1507"/>
    </row>
    <row r="954" spans="2:17" s="948" customFormat="1" ht="15.75" x14ac:dyDescent="0.2">
      <c r="B954" s="1506"/>
      <c r="C954" s="1113"/>
      <c r="D954" s="880"/>
      <c r="E954" s="1299"/>
      <c r="F954" s="1299"/>
      <c r="G954" s="1299"/>
      <c r="H954" s="1299"/>
      <c r="I954" s="1273"/>
      <c r="J954" s="1282"/>
      <c r="K954" s="1385"/>
      <c r="L954" s="1273"/>
      <c r="M954" s="1274"/>
      <c r="N954" s="1021"/>
      <c r="O954" s="1021"/>
      <c r="P954" s="1274"/>
      <c r="Q954" s="1507"/>
    </row>
    <row r="955" spans="2:17" s="948" customFormat="1" ht="15.75" x14ac:dyDescent="0.2">
      <c r="B955" s="1506"/>
      <c r="C955" s="1113"/>
      <c r="D955" s="880"/>
      <c r="E955" s="1299"/>
      <c r="F955" s="1299"/>
      <c r="G955" s="1299"/>
      <c r="H955" s="1299"/>
      <c r="I955" s="1273"/>
      <c r="J955" s="1282"/>
      <c r="K955" s="1385"/>
      <c r="L955" s="1273"/>
      <c r="M955" s="1274"/>
      <c r="N955" s="1021"/>
      <c r="O955" s="1021"/>
      <c r="P955" s="1274"/>
      <c r="Q955" s="1507"/>
    </row>
    <row r="956" spans="2:17" s="948" customFormat="1" ht="15.75" x14ac:dyDescent="0.2">
      <c r="B956" s="1506"/>
      <c r="C956" s="1113"/>
      <c r="D956" s="880" t="s">
        <v>29094</v>
      </c>
      <c r="E956" s="1299">
        <v>8.6999999999999993</v>
      </c>
      <c r="F956" s="1299" t="s">
        <v>28268</v>
      </c>
      <c r="G956" s="1299">
        <v>3</v>
      </c>
      <c r="H956" s="1299" t="s">
        <v>28268</v>
      </c>
      <c r="I956" s="1273">
        <f t="shared" ref="I956" si="49">E956*G956</f>
        <v>26.1</v>
      </c>
      <c r="J956" s="1282" t="s">
        <v>28267</v>
      </c>
      <c r="K956" s="1385"/>
      <c r="L956" s="1273"/>
      <c r="M956" s="1274"/>
      <c r="N956" s="1021"/>
      <c r="O956" s="1021"/>
      <c r="P956" s="1274"/>
      <c r="Q956" s="1507"/>
    </row>
    <row r="957" spans="2:17" s="948" customFormat="1" ht="15.75" x14ac:dyDescent="0.2">
      <c r="B957" s="1506"/>
      <c r="C957" s="1113"/>
      <c r="D957" s="880"/>
      <c r="E957" s="1299"/>
      <c r="F957" s="1299"/>
      <c r="G957" s="1299"/>
      <c r="H957" s="1299"/>
      <c r="I957" s="1273"/>
      <c r="J957" s="1282"/>
      <c r="K957" s="1385"/>
      <c r="L957" s="1273"/>
      <c r="M957" s="1274"/>
      <c r="N957" s="1021"/>
      <c r="O957" s="1021"/>
      <c r="P957" s="1274"/>
      <c r="Q957" s="1507"/>
    </row>
    <row r="958" spans="2:17" s="948" customFormat="1" ht="30" x14ac:dyDescent="0.2">
      <c r="B958" s="1506"/>
      <c r="C958" s="1113"/>
      <c r="D958" s="880" t="s">
        <v>29095</v>
      </c>
      <c r="E958" s="1299">
        <v>3.55</v>
      </c>
      <c r="F958" s="1299" t="s">
        <v>28268</v>
      </c>
      <c r="G958" s="1299">
        <v>3</v>
      </c>
      <c r="H958" s="1299" t="s">
        <v>28268</v>
      </c>
      <c r="I958" s="1273">
        <f t="shared" ref="I958:I961" si="50">E958*G958</f>
        <v>10.65</v>
      </c>
      <c r="J958" s="1282" t="s">
        <v>28267</v>
      </c>
      <c r="K958" s="1385"/>
      <c r="L958" s="1273"/>
      <c r="M958" s="1274"/>
      <c r="N958" s="1021"/>
      <c r="O958" s="1021"/>
      <c r="P958" s="1274"/>
      <c r="Q958" s="1507"/>
    </row>
    <row r="959" spans="2:17" s="948" customFormat="1" ht="15.75" x14ac:dyDescent="0.2">
      <c r="B959" s="1506"/>
      <c r="C959" s="1113"/>
      <c r="D959" s="880"/>
      <c r="E959" s="1299">
        <v>0.9</v>
      </c>
      <c r="F959" s="1299" t="s">
        <v>28268</v>
      </c>
      <c r="G959" s="1299">
        <v>3</v>
      </c>
      <c r="H959" s="1299" t="s">
        <v>28268</v>
      </c>
      <c r="I959" s="1273">
        <f t="shared" si="50"/>
        <v>2.7</v>
      </c>
      <c r="J959" s="1282" t="s">
        <v>28267</v>
      </c>
      <c r="K959" s="1385"/>
      <c r="L959" s="1273"/>
      <c r="M959" s="1274"/>
      <c r="N959" s="1021"/>
      <c r="O959" s="1021"/>
      <c r="P959" s="1274"/>
      <c r="Q959" s="1507"/>
    </row>
    <row r="960" spans="2:17" s="948" customFormat="1" ht="15.75" x14ac:dyDescent="0.2">
      <c r="B960" s="1506"/>
      <c r="C960" s="1113"/>
      <c r="D960" s="880"/>
      <c r="E960" s="1299">
        <v>1.95</v>
      </c>
      <c r="F960" s="1299" t="s">
        <v>28268</v>
      </c>
      <c r="G960" s="1299">
        <v>3</v>
      </c>
      <c r="H960" s="1299" t="s">
        <v>28268</v>
      </c>
      <c r="I960" s="1273">
        <f t="shared" si="50"/>
        <v>5.85</v>
      </c>
      <c r="J960" s="1282" t="s">
        <v>28267</v>
      </c>
      <c r="K960" s="1385"/>
      <c r="L960" s="1273"/>
      <c r="M960" s="1274"/>
      <c r="N960" s="1021"/>
      <c r="O960" s="1021"/>
      <c r="P960" s="1274"/>
      <c r="Q960" s="1507"/>
    </row>
    <row r="961" spans="2:17" s="948" customFormat="1" ht="15.75" x14ac:dyDescent="0.2">
      <c r="B961" s="1506"/>
      <c r="C961" s="1113"/>
      <c r="D961" s="880"/>
      <c r="E961" s="1299">
        <v>5.6</v>
      </c>
      <c r="F961" s="1299" t="s">
        <v>28268</v>
      </c>
      <c r="G961" s="1299">
        <v>3</v>
      </c>
      <c r="H961" s="1299" t="s">
        <v>28268</v>
      </c>
      <c r="I961" s="1273">
        <f t="shared" si="50"/>
        <v>16.8</v>
      </c>
      <c r="J961" s="1282" t="s">
        <v>28267</v>
      </c>
      <c r="K961" s="1385"/>
      <c r="L961" s="1273"/>
      <c r="M961" s="1274"/>
      <c r="N961" s="1021"/>
      <c r="O961" s="1021"/>
      <c r="P961" s="1274"/>
      <c r="Q961" s="1507"/>
    </row>
    <row r="962" spans="2:17" s="948" customFormat="1" ht="15.75" x14ac:dyDescent="0.2">
      <c r="B962" s="1506"/>
      <c r="C962" s="1113"/>
      <c r="D962" s="880"/>
      <c r="E962" s="1299"/>
      <c r="F962" s="1299"/>
      <c r="G962" s="1299"/>
      <c r="H962" s="1299"/>
      <c r="I962" s="1273"/>
      <c r="J962" s="1282"/>
      <c r="K962" s="1385"/>
      <c r="L962" s="1273"/>
      <c r="M962" s="1274"/>
      <c r="N962" s="1021"/>
      <c r="O962" s="1021"/>
      <c r="P962" s="1274"/>
      <c r="Q962" s="1507"/>
    </row>
    <row r="963" spans="2:17" s="948" customFormat="1" ht="15.75" x14ac:dyDescent="0.2">
      <c r="B963" s="1506"/>
      <c r="C963" s="1113"/>
      <c r="D963" s="880"/>
      <c r="E963" s="1299"/>
      <c r="F963" s="1299"/>
      <c r="G963" s="1299"/>
      <c r="H963" s="1299"/>
      <c r="I963" s="1273"/>
      <c r="J963" s="1282"/>
      <c r="K963" s="1385"/>
      <c r="L963" s="1273"/>
      <c r="M963" s="1274"/>
      <c r="N963" s="1021"/>
      <c r="O963" s="1021"/>
      <c r="P963" s="1274"/>
      <c r="Q963" s="1507"/>
    </row>
    <row r="964" spans="2:17" s="948" customFormat="1" ht="15.75" x14ac:dyDescent="0.2">
      <c r="B964" s="1506"/>
      <c r="C964" s="1113"/>
      <c r="D964" s="880" t="s">
        <v>29096</v>
      </c>
      <c r="E964" s="1299">
        <v>2.2000000000000002</v>
      </c>
      <c r="F964" s="1299" t="s">
        <v>28268</v>
      </c>
      <c r="G964" s="1299">
        <v>3</v>
      </c>
      <c r="H964" s="1299" t="s">
        <v>28268</v>
      </c>
      <c r="I964" s="1273">
        <f t="shared" ref="I964:I967" si="51">E964*G964</f>
        <v>6.6</v>
      </c>
      <c r="J964" s="1282" t="s">
        <v>28267</v>
      </c>
      <c r="K964" s="1385"/>
      <c r="L964" s="1273"/>
      <c r="M964" s="1274"/>
      <c r="N964" s="1021"/>
      <c r="O964" s="1021"/>
      <c r="P964" s="1274"/>
      <c r="Q964" s="1507"/>
    </row>
    <row r="965" spans="2:17" s="948" customFormat="1" ht="15.75" x14ac:dyDescent="0.2">
      <c r="B965" s="1506"/>
      <c r="C965" s="1113"/>
      <c r="D965" s="880"/>
      <c r="E965" s="1299">
        <v>2.1</v>
      </c>
      <c r="F965" s="1299" t="s">
        <v>28268</v>
      </c>
      <c r="G965" s="1299">
        <v>3</v>
      </c>
      <c r="H965" s="1299" t="s">
        <v>28268</v>
      </c>
      <c r="I965" s="1273">
        <f t="shared" si="51"/>
        <v>6.3</v>
      </c>
      <c r="J965" s="1282" t="s">
        <v>28267</v>
      </c>
      <c r="K965" s="1385"/>
      <c r="L965" s="1273"/>
      <c r="M965" s="1274"/>
      <c r="N965" s="1021"/>
      <c r="O965" s="1021"/>
      <c r="P965" s="1274"/>
      <c r="Q965" s="1507"/>
    </row>
    <row r="966" spans="2:17" s="948" customFormat="1" ht="15.75" x14ac:dyDescent="0.2">
      <c r="B966" s="1506"/>
      <c r="C966" s="1113"/>
      <c r="D966" s="880"/>
      <c r="E966" s="1299">
        <v>2.2000000000000002</v>
      </c>
      <c r="F966" s="1299" t="s">
        <v>28268</v>
      </c>
      <c r="G966" s="1299">
        <v>3</v>
      </c>
      <c r="H966" s="1299" t="s">
        <v>28268</v>
      </c>
      <c r="I966" s="1273">
        <f t="shared" si="51"/>
        <v>6.6</v>
      </c>
      <c r="J966" s="1282" t="s">
        <v>28267</v>
      </c>
      <c r="K966" s="1385"/>
      <c r="L966" s="1273"/>
      <c r="M966" s="1274"/>
      <c r="N966" s="1021"/>
      <c r="O966" s="1021"/>
      <c r="P966" s="1274"/>
      <c r="Q966" s="1507"/>
    </row>
    <row r="967" spans="2:17" s="948" customFormat="1" ht="15.75" x14ac:dyDescent="0.2">
      <c r="B967" s="1506"/>
      <c r="C967" s="1113"/>
      <c r="D967" s="880"/>
      <c r="E967" s="1299">
        <v>2.1</v>
      </c>
      <c r="F967" s="1299" t="s">
        <v>28268</v>
      </c>
      <c r="G967" s="1299">
        <v>3</v>
      </c>
      <c r="H967" s="1299" t="s">
        <v>28268</v>
      </c>
      <c r="I967" s="1273">
        <f t="shared" si="51"/>
        <v>6.3</v>
      </c>
      <c r="J967" s="1282" t="s">
        <v>28267</v>
      </c>
      <c r="K967" s="1385"/>
      <c r="L967" s="1273"/>
      <c r="M967" s="1274"/>
      <c r="N967" s="1021"/>
      <c r="O967" s="1021"/>
      <c r="P967" s="1274"/>
      <c r="Q967" s="1507"/>
    </row>
    <row r="968" spans="2:17" s="948" customFormat="1" ht="15.75" x14ac:dyDescent="0.2">
      <c r="B968" s="1506"/>
      <c r="C968" s="1113"/>
      <c r="D968" s="880"/>
      <c r="E968" s="1299"/>
      <c r="F968" s="1299"/>
      <c r="G968" s="1299"/>
      <c r="H968" s="1299"/>
      <c r="I968" s="1273"/>
      <c r="J968" s="1282"/>
      <c r="K968" s="1385"/>
      <c r="L968" s="1273"/>
      <c r="M968" s="1274"/>
      <c r="N968" s="1021"/>
      <c r="O968" s="1021"/>
      <c r="P968" s="1274"/>
      <c r="Q968" s="1507"/>
    </row>
    <row r="969" spans="2:17" s="948" customFormat="1" ht="15.75" x14ac:dyDescent="0.2">
      <c r="B969" s="1506"/>
      <c r="C969" s="1113"/>
      <c r="D969" s="880" t="s">
        <v>29101</v>
      </c>
      <c r="E969" s="1299">
        <v>3.55</v>
      </c>
      <c r="F969" s="1299" t="s">
        <v>28268</v>
      </c>
      <c r="G969" s="1299">
        <v>1</v>
      </c>
      <c r="H969" s="1299" t="s">
        <v>28268</v>
      </c>
      <c r="I969" s="1273">
        <f t="shared" ref="I969:I973" si="52">E969*G969</f>
        <v>3.55</v>
      </c>
      <c r="J969" s="1282" t="s">
        <v>28267</v>
      </c>
      <c r="K969" s="1385"/>
      <c r="L969" s="1273"/>
      <c r="M969" s="1274"/>
      <c r="N969" s="1021"/>
      <c r="O969" s="1021"/>
      <c r="P969" s="1274"/>
      <c r="Q969" s="1507"/>
    </row>
    <row r="970" spans="2:17" s="948" customFormat="1" ht="15.75" x14ac:dyDescent="0.2">
      <c r="B970" s="1506"/>
      <c r="C970" s="1113"/>
      <c r="D970" s="880"/>
      <c r="E970" s="1299">
        <v>0.9</v>
      </c>
      <c r="F970" s="1299" t="s">
        <v>28268</v>
      </c>
      <c r="G970" s="1299">
        <v>1</v>
      </c>
      <c r="H970" s="1299" t="s">
        <v>28268</v>
      </c>
      <c r="I970" s="1273">
        <f t="shared" si="52"/>
        <v>0.9</v>
      </c>
      <c r="J970" s="1282" t="s">
        <v>28267</v>
      </c>
      <c r="K970" s="1021"/>
      <c r="L970" s="1021"/>
      <c r="M970" s="1274"/>
      <c r="N970" s="1021"/>
      <c r="O970" s="1021"/>
      <c r="P970" s="1274"/>
      <c r="Q970" s="1507"/>
    </row>
    <row r="971" spans="2:17" s="948" customFormat="1" ht="15.75" x14ac:dyDescent="0.2">
      <c r="B971" s="1506"/>
      <c r="C971" s="1113"/>
      <c r="D971" s="880"/>
      <c r="E971" s="1299">
        <v>4.05</v>
      </c>
      <c r="F971" s="1299" t="s">
        <v>28268</v>
      </c>
      <c r="G971" s="1299">
        <v>1</v>
      </c>
      <c r="H971" s="1299" t="s">
        <v>28268</v>
      </c>
      <c r="I971" s="1273">
        <f t="shared" si="52"/>
        <v>4.05</v>
      </c>
      <c r="J971" s="1282" t="s">
        <v>28267</v>
      </c>
      <c r="K971" s="1021"/>
      <c r="L971" s="1021"/>
      <c r="M971" s="1274"/>
      <c r="N971" s="1021"/>
      <c r="O971" s="1021"/>
      <c r="P971" s="1274"/>
      <c r="Q971" s="1507"/>
    </row>
    <row r="972" spans="2:17" s="948" customFormat="1" ht="15.75" x14ac:dyDescent="0.2">
      <c r="B972" s="1506"/>
      <c r="C972" s="1113"/>
      <c r="D972" s="880"/>
      <c r="E972" s="1299">
        <v>7.9</v>
      </c>
      <c r="F972" s="1299" t="s">
        <v>28268</v>
      </c>
      <c r="G972" s="1299">
        <v>1</v>
      </c>
      <c r="H972" s="1299" t="s">
        <v>28268</v>
      </c>
      <c r="I972" s="1273">
        <f t="shared" si="52"/>
        <v>7.9</v>
      </c>
      <c r="J972" s="1282" t="s">
        <v>28267</v>
      </c>
      <c r="K972" s="1021"/>
      <c r="L972" s="1021"/>
      <c r="M972" s="1274"/>
      <c r="N972" s="1021"/>
      <c r="O972" s="1021"/>
      <c r="P972" s="1274"/>
      <c r="Q972" s="1507"/>
    </row>
    <row r="973" spans="2:17" s="948" customFormat="1" ht="15.75" x14ac:dyDescent="0.2">
      <c r="B973" s="1506"/>
      <c r="C973" s="1113"/>
      <c r="D973" s="880"/>
      <c r="E973" s="1299">
        <v>4</v>
      </c>
      <c r="F973" s="1299" t="s">
        <v>28268</v>
      </c>
      <c r="G973" s="1299">
        <v>1</v>
      </c>
      <c r="H973" s="1299" t="s">
        <v>28268</v>
      </c>
      <c r="I973" s="1273">
        <f t="shared" si="52"/>
        <v>4</v>
      </c>
      <c r="J973" s="1282" t="s">
        <v>28267</v>
      </c>
      <c r="K973" s="1021"/>
      <c r="L973" s="1021"/>
      <c r="M973" s="1274"/>
      <c r="N973" s="1021"/>
      <c r="O973" s="1021"/>
      <c r="P973" s="1274"/>
      <c r="Q973" s="1507"/>
    </row>
    <row r="974" spans="2:17" s="948" customFormat="1" ht="15.75" x14ac:dyDescent="0.2">
      <c r="B974" s="1506"/>
      <c r="C974" s="1113"/>
      <c r="D974" s="880"/>
      <c r="E974" s="1299"/>
      <c r="F974" s="1299"/>
      <c r="G974" s="1299"/>
      <c r="H974" s="1299"/>
      <c r="I974" s="1273"/>
      <c r="J974" s="1282"/>
      <c r="K974" s="1021"/>
      <c r="L974" s="1021"/>
      <c r="M974" s="1274"/>
      <c r="N974" s="1021"/>
      <c r="O974" s="1021"/>
      <c r="P974" s="1274"/>
      <c r="Q974" s="1507"/>
    </row>
    <row r="975" spans="2:17" s="948" customFormat="1" ht="15.75" x14ac:dyDescent="0.2">
      <c r="B975" s="1506"/>
      <c r="C975" s="1113"/>
      <c r="D975" s="880"/>
      <c r="E975" s="1299"/>
      <c r="F975" s="1299"/>
      <c r="G975" s="1299"/>
      <c r="H975" s="1299"/>
      <c r="I975" s="1273"/>
      <c r="J975" s="1282"/>
      <c r="K975" s="1021"/>
      <c r="L975" s="1021"/>
      <c r="M975" s="1274"/>
      <c r="N975" s="1021"/>
      <c r="O975" s="1021"/>
      <c r="P975" s="1274"/>
      <c r="Q975" s="1507"/>
    </row>
    <row r="976" spans="2:17" s="948" customFormat="1" ht="15.75" x14ac:dyDescent="0.2">
      <c r="B976" s="1506"/>
      <c r="C976" s="1113"/>
      <c r="D976" s="880"/>
      <c r="E976" s="1299"/>
      <c r="F976" s="1299"/>
      <c r="G976" s="1299"/>
      <c r="H976" s="1299"/>
      <c r="I976" s="1273">
        <f>SUM(I950:I974)</f>
        <v>138.6</v>
      </c>
      <c r="J976" s="1282" t="s">
        <v>28267</v>
      </c>
      <c r="K976" s="1021"/>
      <c r="L976" s="1021"/>
      <c r="M976" s="1274"/>
      <c r="N976" s="1021"/>
      <c r="O976" s="1021"/>
      <c r="P976" s="1274"/>
      <c r="Q976" s="1507"/>
    </row>
    <row r="977" spans="2:17" s="948" customFormat="1" ht="15.75" x14ac:dyDescent="0.2">
      <c r="B977" s="1506"/>
      <c r="C977" s="1113"/>
      <c r="D977" s="880"/>
      <c r="E977" s="1299"/>
      <c r="F977" s="1299"/>
      <c r="G977" s="1299"/>
      <c r="H977" s="1299"/>
      <c r="I977" s="1273"/>
      <c r="J977" s="1282"/>
      <c r="K977" s="1385"/>
      <c r="L977" s="1021"/>
      <c r="M977" s="1274"/>
      <c r="N977" s="1021"/>
      <c r="O977" s="1021"/>
      <c r="P977" s="1274"/>
      <c r="Q977" s="1507"/>
    </row>
    <row r="978" spans="2:17" s="948" customFormat="1" ht="15.75" x14ac:dyDescent="0.2">
      <c r="B978" s="1506"/>
      <c r="C978" s="1113"/>
      <c r="D978" s="880" t="s">
        <v>29103</v>
      </c>
      <c r="E978" s="1299"/>
      <c r="F978" s="1299"/>
      <c r="G978" s="1299"/>
      <c r="H978" s="1299"/>
      <c r="I978" s="1273">
        <f>I944</f>
        <v>152.53</v>
      </c>
      <c r="J978" s="1282" t="s">
        <v>28267</v>
      </c>
      <c r="K978" s="1385"/>
      <c r="L978" s="1021"/>
      <c r="M978" s="1274"/>
      <c r="N978" s="1021"/>
      <c r="O978" s="1021"/>
      <c r="P978" s="1274"/>
      <c r="Q978" s="1507"/>
    </row>
    <row r="979" spans="2:17" s="948" customFormat="1" ht="15.75" x14ac:dyDescent="0.2">
      <c r="B979" s="1506"/>
      <c r="C979" s="1113"/>
      <c r="D979" s="880" t="s">
        <v>28334</v>
      </c>
      <c r="E979" s="1299"/>
      <c r="F979" s="1299"/>
      <c r="G979" s="1299"/>
      <c r="H979" s="1299"/>
      <c r="I979" s="1273">
        <f>I976</f>
        <v>138.6</v>
      </c>
      <c r="J979" s="1282" t="s">
        <v>28267</v>
      </c>
      <c r="K979" s="1385"/>
      <c r="L979" s="1021"/>
      <c r="M979" s="1274"/>
      <c r="N979" s="1021"/>
      <c r="O979" s="1021"/>
      <c r="P979" s="1274"/>
      <c r="Q979" s="1507"/>
    </row>
    <row r="980" spans="2:17" s="948" customFormat="1" ht="15.75" x14ac:dyDescent="0.2">
      <c r="B980" s="1506"/>
      <c r="C980" s="1113"/>
      <c r="D980" s="880" t="s">
        <v>28836</v>
      </c>
      <c r="E980" s="1299"/>
      <c r="F980" s="1299"/>
      <c r="G980" s="1299"/>
      <c r="H980" s="1299"/>
      <c r="I980" s="1273"/>
      <c r="J980" s="1282"/>
      <c r="K980" s="1385"/>
      <c r="L980" s="1021"/>
      <c r="M980" s="1274"/>
      <c r="N980" s="1021"/>
      <c r="O980" s="1021"/>
      <c r="P980" s="1274"/>
      <c r="Q980" s="1507"/>
    </row>
    <row r="981" spans="2:17" s="948" customFormat="1" ht="15.75" x14ac:dyDescent="0.2">
      <c r="B981" s="1506"/>
      <c r="C981" s="1113"/>
      <c r="D981" s="880" t="s">
        <v>29104</v>
      </c>
      <c r="E981" s="1299">
        <v>3.55</v>
      </c>
      <c r="F981" s="1076" t="s">
        <v>28539</v>
      </c>
      <c r="G981" s="1299">
        <v>4</v>
      </c>
      <c r="H981" s="1299"/>
      <c r="I981" s="1273">
        <f>-E981*G981</f>
        <v>-14.2</v>
      </c>
      <c r="J981" s="1282" t="s">
        <v>28267</v>
      </c>
      <c r="K981" s="1385"/>
      <c r="L981" s="1021"/>
      <c r="M981" s="1274"/>
      <c r="N981" s="1021"/>
      <c r="O981" s="1021"/>
      <c r="P981" s="1274"/>
      <c r="Q981" s="1507"/>
    </row>
    <row r="982" spans="2:17" s="948" customFormat="1" ht="15.75" x14ac:dyDescent="0.2">
      <c r="B982" s="1506"/>
      <c r="C982" s="1113"/>
      <c r="D982" s="880" t="s">
        <v>29105</v>
      </c>
      <c r="E982" s="1299"/>
      <c r="F982" s="1299"/>
      <c r="G982" s="1299"/>
      <c r="H982" s="1299"/>
      <c r="I982" s="1273">
        <f>-K897</f>
        <v>-31.12</v>
      </c>
      <c r="J982" s="1282" t="s">
        <v>28267</v>
      </c>
      <c r="K982" s="1385"/>
      <c r="L982" s="1021"/>
      <c r="M982" s="1274"/>
      <c r="N982" s="1021"/>
      <c r="O982" s="1021"/>
      <c r="P982" s="1274"/>
      <c r="Q982" s="1507"/>
    </row>
    <row r="983" spans="2:17" s="948" customFormat="1" ht="15.75" x14ac:dyDescent="0.2">
      <c r="B983" s="1506"/>
      <c r="C983" s="1113"/>
      <c r="D983" s="880"/>
      <c r="E983" s="1299"/>
      <c r="F983" s="1299"/>
      <c r="G983" s="1299"/>
      <c r="H983" s="1299"/>
      <c r="I983" s="1273"/>
      <c r="J983" s="1282"/>
      <c r="K983" s="1385"/>
      <c r="L983" s="1021"/>
      <c r="M983" s="1274"/>
      <c r="N983" s="1021"/>
      <c r="O983" s="1021"/>
      <c r="P983" s="1274"/>
      <c r="Q983" s="1507"/>
    </row>
    <row r="984" spans="2:17" s="948" customFormat="1" ht="15.75" x14ac:dyDescent="0.2">
      <c r="B984" s="1506"/>
      <c r="C984" s="1113"/>
      <c r="D984" s="880"/>
      <c r="E984" s="1299"/>
      <c r="F984" s="1299"/>
      <c r="G984" s="1299"/>
      <c r="H984" s="1299"/>
      <c r="I984" s="1273">
        <f>I978+I979+I981+I982</f>
        <v>245.81</v>
      </c>
      <c r="J984" s="1282" t="s">
        <v>28267</v>
      </c>
      <c r="K984" s="1385"/>
      <c r="L984" s="1021"/>
      <c r="M984" s="1274"/>
      <c r="N984" s="1021"/>
      <c r="O984" s="1021"/>
      <c r="P984" s="1274"/>
      <c r="Q984" s="1507"/>
    </row>
    <row r="985" spans="2:17" s="948" customFormat="1" ht="15.75" x14ac:dyDescent="0.2">
      <c r="B985" s="1506"/>
      <c r="C985" s="1113"/>
      <c r="D985" s="880"/>
      <c r="E985" s="1299"/>
      <c r="F985" s="1299"/>
      <c r="G985" s="1299"/>
      <c r="H985" s="1299"/>
      <c r="I985" s="1273"/>
      <c r="J985" s="1384"/>
      <c r="K985" s="1385"/>
      <c r="L985" s="1021"/>
      <c r="M985" s="1274"/>
      <c r="N985" s="1021"/>
      <c r="O985" s="1021"/>
      <c r="P985" s="1274"/>
      <c r="Q985" s="1507"/>
    </row>
    <row r="986" spans="2:17" s="948" customFormat="1" ht="30" customHeight="1" x14ac:dyDescent="0.2">
      <c r="B986" s="1506"/>
      <c r="C986" s="1113"/>
      <c r="D986" s="880"/>
      <c r="E986" s="1299"/>
      <c r="F986" s="1299"/>
      <c r="G986" s="1299"/>
      <c r="H986" s="1299"/>
      <c r="I986" s="1273"/>
      <c r="J986" s="1384"/>
      <c r="K986" s="1385"/>
      <c r="L986" s="1021"/>
      <c r="M986" s="1274"/>
      <c r="N986" s="1021"/>
      <c r="O986" s="1021"/>
      <c r="P986" s="1274"/>
      <c r="Q986" s="1507"/>
    </row>
    <row r="987" spans="2:17" s="1332" customFormat="1" ht="30" customHeight="1" x14ac:dyDescent="0.2">
      <c r="B987" s="1587" t="s">
        <v>24494</v>
      </c>
      <c r="C987" s="1427" t="s">
        <v>28329</v>
      </c>
      <c r="D987" s="1839" t="s">
        <v>24495</v>
      </c>
      <c r="E987" s="1840"/>
      <c r="F987" s="1840"/>
      <c r="G987" s="1840"/>
      <c r="H987" s="1840"/>
      <c r="I987" s="1841"/>
      <c r="J987" s="1427" t="s">
        <v>149</v>
      </c>
      <c r="K987" s="1428">
        <f>I1054</f>
        <v>308.05</v>
      </c>
      <c r="L987" s="1429"/>
      <c r="M987" s="1430"/>
      <c r="N987" s="1842"/>
      <c r="O987" s="1842"/>
      <c r="P987" s="1430"/>
      <c r="Q987" s="1567"/>
    </row>
    <row r="988" spans="2:17" s="1332" customFormat="1" x14ac:dyDescent="0.2">
      <c r="B988" s="1532"/>
      <c r="C988" s="1472"/>
      <c r="D988" s="880"/>
      <c r="E988" s="880"/>
      <c r="F988" s="880"/>
      <c r="G988" s="880"/>
      <c r="H988" s="880"/>
      <c r="I988" s="1023"/>
      <c r="J988" s="813"/>
      <c r="K988" s="1362"/>
      <c r="L988" s="1298"/>
      <c r="M988" s="1315"/>
      <c r="N988" s="1011"/>
      <c r="O988" s="1011"/>
      <c r="P988" s="1300"/>
      <c r="Q988" s="1518"/>
    </row>
    <row r="989" spans="2:17" s="1332" customFormat="1" x14ac:dyDescent="0.2">
      <c r="B989" s="1532"/>
      <c r="C989" s="1472"/>
      <c r="D989" s="1126"/>
      <c r="E989" s="1859" t="s">
        <v>29106</v>
      </c>
      <c r="F989" s="1859"/>
      <c r="G989" s="1126"/>
      <c r="H989" s="1126"/>
      <c r="I989" s="1126"/>
      <c r="J989" s="1113"/>
      <c r="K989" s="1021"/>
      <c r="L989" s="1298"/>
      <c r="M989" s="1315"/>
      <c r="N989" s="1011"/>
      <c r="O989" s="1011"/>
      <c r="P989" s="1300"/>
      <c r="Q989" s="1518"/>
    </row>
    <row r="990" spans="2:17" s="1332" customFormat="1" x14ac:dyDescent="0.2">
      <c r="B990" s="1532"/>
      <c r="C990" s="1472"/>
      <c r="D990" s="880"/>
      <c r="E990" s="1118" t="s">
        <v>28770</v>
      </c>
      <c r="F990" s="880"/>
      <c r="G990" s="1118" t="s">
        <v>28274</v>
      </c>
      <c r="H990" s="880"/>
      <c r="I990" s="1005" t="s">
        <v>28322</v>
      </c>
      <c r="J990" s="815"/>
      <c r="K990" s="1362"/>
      <c r="L990" s="1298"/>
      <c r="M990" s="1315"/>
      <c r="N990" s="1011"/>
      <c r="O990" s="1011"/>
      <c r="P990" s="1300"/>
      <c r="Q990" s="1518"/>
    </row>
    <row r="991" spans="2:17" s="1332" customFormat="1" x14ac:dyDescent="0.2">
      <c r="B991" s="1532"/>
      <c r="C991" s="1472"/>
      <c r="D991" s="880"/>
      <c r="E991" s="1299"/>
      <c r="F991" s="1299"/>
      <c r="G991" s="1299"/>
      <c r="H991" s="1299"/>
      <c r="I991" s="1273"/>
      <c r="J991" s="1384"/>
      <c r="K991" s="1385"/>
      <c r="L991" s="1298"/>
      <c r="M991" s="1315"/>
      <c r="N991" s="1011"/>
      <c r="O991" s="1011"/>
      <c r="P991" s="1300"/>
      <c r="Q991" s="1518"/>
    </row>
    <row r="992" spans="2:17" s="1332" customFormat="1" x14ac:dyDescent="0.2">
      <c r="B992" s="1532"/>
      <c r="C992" s="1472"/>
      <c r="D992" s="880" t="s">
        <v>29098</v>
      </c>
      <c r="E992" s="1299">
        <v>3.8</v>
      </c>
      <c r="F992" s="1299" t="s">
        <v>28268</v>
      </c>
      <c r="G992" s="1299">
        <v>3.05</v>
      </c>
      <c r="H992" s="1299" t="s">
        <v>28268</v>
      </c>
      <c r="I992" s="1273">
        <f>E992*G992</f>
        <v>11.59</v>
      </c>
      <c r="J992" s="1282" t="s">
        <v>28267</v>
      </c>
      <c r="K992" s="1385"/>
      <c r="L992" s="1298"/>
      <c r="M992" s="1315"/>
      <c r="N992" s="1011"/>
      <c r="O992" s="1011"/>
      <c r="P992" s="1300"/>
      <c r="Q992" s="1518"/>
    </row>
    <row r="993" spans="2:17" s="1332" customFormat="1" x14ac:dyDescent="0.2">
      <c r="B993" s="1532"/>
      <c r="C993" s="1472"/>
      <c r="D993" s="880"/>
      <c r="E993" s="1299">
        <v>1.1000000000000001</v>
      </c>
      <c r="F993" s="1299" t="s">
        <v>28268</v>
      </c>
      <c r="G993" s="1299">
        <v>3.05</v>
      </c>
      <c r="H993" s="1299" t="s">
        <v>28268</v>
      </c>
      <c r="I993" s="1273">
        <f t="shared" ref="I993:I995" si="53">E993*G993</f>
        <v>3.36</v>
      </c>
      <c r="J993" s="1282" t="s">
        <v>28267</v>
      </c>
      <c r="K993" s="1385"/>
      <c r="L993" s="1298"/>
      <c r="M993" s="1315"/>
      <c r="N993" s="1011"/>
      <c r="O993" s="1011"/>
      <c r="P993" s="1300"/>
      <c r="Q993" s="1518"/>
    </row>
    <row r="994" spans="2:17" s="1332" customFormat="1" x14ac:dyDescent="0.2">
      <c r="B994" s="1532"/>
      <c r="C994" s="1472"/>
      <c r="D994" s="880"/>
      <c r="E994" s="1299">
        <v>3.2</v>
      </c>
      <c r="F994" s="1299" t="s">
        <v>28268</v>
      </c>
      <c r="G994" s="1299">
        <v>3.05</v>
      </c>
      <c r="H994" s="1299" t="s">
        <v>28268</v>
      </c>
      <c r="I994" s="1273">
        <f t="shared" si="53"/>
        <v>9.76</v>
      </c>
      <c r="J994" s="1282" t="s">
        <v>28267</v>
      </c>
      <c r="K994" s="1385"/>
      <c r="L994" s="1298"/>
      <c r="M994" s="1315"/>
      <c r="N994" s="1011"/>
      <c r="O994" s="1011"/>
      <c r="P994" s="1300"/>
      <c r="Q994" s="1518"/>
    </row>
    <row r="995" spans="2:17" s="1332" customFormat="1" x14ac:dyDescent="0.2">
      <c r="B995" s="1532"/>
      <c r="C995" s="1472"/>
      <c r="D995" s="880"/>
      <c r="E995" s="1299">
        <v>2</v>
      </c>
      <c r="F995" s="1299" t="s">
        <v>28268</v>
      </c>
      <c r="G995" s="1299">
        <v>3.05</v>
      </c>
      <c r="H995" s="1299" t="s">
        <v>28268</v>
      </c>
      <c r="I995" s="1273">
        <f t="shared" si="53"/>
        <v>6.1</v>
      </c>
      <c r="J995" s="1282" t="s">
        <v>28267</v>
      </c>
      <c r="K995" s="1385"/>
      <c r="L995" s="1298"/>
      <c r="M995" s="1315"/>
      <c r="N995" s="1011"/>
      <c r="O995" s="1011"/>
      <c r="P995" s="1300"/>
      <c r="Q995" s="1518"/>
    </row>
    <row r="996" spans="2:17" s="1332" customFormat="1" x14ac:dyDescent="0.2">
      <c r="B996" s="1532"/>
      <c r="C996" s="1472"/>
      <c r="D996" s="880"/>
      <c r="E996" s="1299"/>
      <c r="F996" s="1299"/>
      <c r="G996" s="1299"/>
      <c r="H996" s="1299"/>
      <c r="I996" s="1273"/>
      <c r="J996" s="1282"/>
      <c r="K996" s="1385"/>
      <c r="L996" s="1298"/>
      <c r="M996" s="1315"/>
      <c r="N996" s="1011"/>
      <c r="O996" s="1011"/>
      <c r="P996" s="1300"/>
      <c r="Q996" s="1518"/>
    </row>
    <row r="997" spans="2:17" s="1332" customFormat="1" x14ac:dyDescent="0.2">
      <c r="B997" s="1532"/>
      <c r="C997" s="1472"/>
      <c r="D997" s="880"/>
      <c r="E997" s="1299"/>
      <c r="F997" s="1299"/>
      <c r="G997" s="1299"/>
      <c r="H997" s="1299"/>
      <c r="I997" s="1273"/>
      <c r="J997" s="1282"/>
      <c r="K997" s="1385"/>
      <c r="L997" s="1298"/>
      <c r="M997" s="1315"/>
      <c r="N997" s="1011"/>
      <c r="O997" s="1011"/>
      <c r="P997" s="1300"/>
      <c r="Q997" s="1518"/>
    </row>
    <row r="998" spans="2:17" s="1332" customFormat="1" x14ac:dyDescent="0.2">
      <c r="B998" s="1532"/>
      <c r="C998" s="1472"/>
      <c r="D998" s="880" t="s">
        <v>29094</v>
      </c>
      <c r="E998" s="1299">
        <v>8.6999999999999993</v>
      </c>
      <c r="F998" s="1299" t="s">
        <v>28268</v>
      </c>
      <c r="G998" s="1299">
        <v>3.05</v>
      </c>
      <c r="H998" s="1299" t="s">
        <v>28268</v>
      </c>
      <c r="I998" s="1273">
        <f t="shared" ref="I998" si="54">E998*G998</f>
        <v>26.54</v>
      </c>
      <c r="J998" s="1282" t="s">
        <v>28267</v>
      </c>
      <c r="K998" s="1385"/>
      <c r="L998" s="1298"/>
      <c r="M998" s="1315"/>
      <c r="N998" s="1011"/>
      <c r="O998" s="1011"/>
      <c r="P998" s="1300"/>
      <c r="Q998" s="1518"/>
    </row>
    <row r="999" spans="2:17" s="1332" customFormat="1" x14ac:dyDescent="0.2">
      <c r="B999" s="1532"/>
      <c r="C999" s="1472"/>
      <c r="D999" s="880"/>
      <c r="E999" s="1299"/>
      <c r="F999" s="1299"/>
      <c r="G999" s="1299"/>
      <c r="H999" s="1299"/>
      <c r="I999" s="1273"/>
      <c r="J999" s="1282"/>
      <c r="K999" s="1385"/>
      <c r="L999" s="1298"/>
      <c r="M999" s="1315"/>
      <c r="N999" s="1011"/>
      <c r="O999" s="1011"/>
      <c r="P999" s="1300"/>
      <c r="Q999" s="1518"/>
    </row>
    <row r="1000" spans="2:17" s="1332" customFormat="1" ht="30" x14ac:dyDescent="0.2">
      <c r="B1000" s="1532"/>
      <c r="C1000" s="1472"/>
      <c r="D1000" s="880" t="s">
        <v>29095</v>
      </c>
      <c r="E1000" s="1299">
        <v>3.55</v>
      </c>
      <c r="F1000" s="1299" t="s">
        <v>28268</v>
      </c>
      <c r="G1000" s="1299">
        <v>4</v>
      </c>
      <c r="H1000" s="1299" t="s">
        <v>28268</v>
      </c>
      <c r="I1000" s="1273">
        <f t="shared" ref="I1000:I1003" si="55">E1000*G1000</f>
        <v>14.2</v>
      </c>
      <c r="J1000" s="1282" t="s">
        <v>28267</v>
      </c>
      <c r="K1000" s="1385"/>
      <c r="L1000" s="1298"/>
      <c r="M1000" s="1315"/>
      <c r="N1000" s="1011"/>
      <c r="O1000" s="1011"/>
      <c r="P1000" s="1300"/>
      <c r="Q1000" s="1518"/>
    </row>
    <row r="1001" spans="2:17" s="1332" customFormat="1" x14ac:dyDescent="0.2">
      <c r="B1001" s="1532"/>
      <c r="C1001" s="1472"/>
      <c r="D1001" s="880"/>
      <c r="E1001" s="1299">
        <v>0.9</v>
      </c>
      <c r="F1001" s="1299" t="s">
        <v>28268</v>
      </c>
      <c r="G1001" s="1299">
        <v>4</v>
      </c>
      <c r="H1001" s="1299" t="s">
        <v>28268</v>
      </c>
      <c r="I1001" s="1273">
        <f t="shared" si="55"/>
        <v>3.6</v>
      </c>
      <c r="J1001" s="1282" t="s">
        <v>28267</v>
      </c>
      <c r="K1001" s="1385"/>
      <c r="L1001" s="1298"/>
      <c r="M1001" s="1315"/>
      <c r="N1001" s="1011"/>
      <c r="O1001" s="1011"/>
      <c r="P1001" s="1300"/>
      <c r="Q1001" s="1518"/>
    </row>
    <row r="1002" spans="2:17" s="1332" customFormat="1" x14ac:dyDescent="0.2">
      <c r="B1002" s="1532"/>
      <c r="C1002" s="1472"/>
      <c r="D1002" s="880"/>
      <c r="E1002" s="1299">
        <v>1.95</v>
      </c>
      <c r="F1002" s="1299" t="s">
        <v>28268</v>
      </c>
      <c r="G1002" s="1299">
        <v>4</v>
      </c>
      <c r="H1002" s="1299" t="s">
        <v>28268</v>
      </c>
      <c r="I1002" s="1273">
        <f t="shared" si="55"/>
        <v>7.8</v>
      </c>
      <c r="J1002" s="1282" t="s">
        <v>28267</v>
      </c>
      <c r="K1002" s="1385"/>
      <c r="L1002" s="1298"/>
      <c r="M1002" s="1315"/>
      <c r="N1002" s="1011"/>
      <c r="O1002" s="1011"/>
      <c r="P1002" s="1300"/>
      <c r="Q1002" s="1518"/>
    </row>
    <row r="1003" spans="2:17" s="1332" customFormat="1" x14ac:dyDescent="0.2">
      <c r="B1003" s="1532"/>
      <c r="C1003" s="1472"/>
      <c r="D1003" s="880"/>
      <c r="E1003" s="1299">
        <v>5.6</v>
      </c>
      <c r="F1003" s="1299" t="s">
        <v>28268</v>
      </c>
      <c r="G1003" s="1299">
        <v>4</v>
      </c>
      <c r="H1003" s="1299" t="s">
        <v>28268</v>
      </c>
      <c r="I1003" s="1273">
        <f t="shared" si="55"/>
        <v>22.4</v>
      </c>
      <c r="J1003" s="1282" t="s">
        <v>28267</v>
      </c>
      <c r="K1003" s="1385"/>
      <c r="L1003" s="1298"/>
      <c r="M1003" s="1315"/>
      <c r="N1003" s="1011"/>
      <c r="O1003" s="1011"/>
      <c r="P1003" s="1300"/>
      <c r="Q1003" s="1518"/>
    </row>
    <row r="1004" spans="2:17" s="1332" customFormat="1" x14ac:dyDescent="0.2">
      <c r="B1004" s="1532"/>
      <c r="C1004" s="1472"/>
      <c r="D1004" s="880"/>
      <c r="E1004" s="1299"/>
      <c r="F1004" s="1299"/>
      <c r="G1004" s="1299"/>
      <c r="H1004" s="1299"/>
      <c r="I1004" s="1273"/>
      <c r="J1004" s="1282"/>
      <c r="K1004" s="1385"/>
      <c r="L1004" s="1298"/>
      <c r="M1004" s="1315"/>
      <c r="N1004" s="1011"/>
      <c r="O1004" s="1011"/>
      <c r="P1004" s="1300"/>
      <c r="Q1004" s="1518"/>
    </row>
    <row r="1005" spans="2:17" s="1332" customFormat="1" x14ac:dyDescent="0.2">
      <c r="B1005" s="1532"/>
      <c r="C1005" s="1472"/>
      <c r="D1005" s="880"/>
      <c r="E1005" s="1299"/>
      <c r="F1005" s="1299"/>
      <c r="G1005" s="1299"/>
      <c r="H1005" s="1299"/>
      <c r="I1005" s="1273"/>
      <c r="J1005" s="1282"/>
      <c r="K1005" s="1385"/>
      <c r="L1005" s="1298"/>
      <c r="M1005" s="1315"/>
      <c r="N1005" s="1011"/>
      <c r="O1005" s="1011"/>
      <c r="P1005" s="1300"/>
      <c r="Q1005" s="1518"/>
    </row>
    <row r="1006" spans="2:17" s="1332" customFormat="1" x14ac:dyDescent="0.2">
      <c r="B1006" s="1532"/>
      <c r="C1006" s="1472"/>
      <c r="D1006" s="880" t="s">
        <v>29096</v>
      </c>
      <c r="E1006" s="1299">
        <v>2.2000000000000002</v>
      </c>
      <c r="F1006" s="1299" t="s">
        <v>28268</v>
      </c>
      <c r="G1006" s="1299">
        <v>5</v>
      </c>
      <c r="H1006" s="1299" t="s">
        <v>28268</v>
      </c>
      <c r="I1006" s="1273">
        <f t="shared" ref="I1006:I1009" si="56">E1006*G1006</f>
        <v>11</v>
      </c>
      <c r="J1006" s="1282" t="s">
        <v>28267</v>
      </c>
      <c r="K1006" s="1385"/>
      <c r="L1006" s="1298"/>
      <c r="M1006" s="1315"/>
      <c r="N1006" s="1011"/>
      <c r="O1006" s="1011"/>
      <c r="P1006" s="1300"/>
      <c r="Q1006" s="1518"/>
    </row>
    <row r="1007" spans="2:17" s="1332" customFormat="1" x14ac:dyDescent="0.2">
      <c r="B1007" s="1532"/>
      <c r="C1007" s="1472"/>
      <c r="D1007" s="880"/>
      <c r="E1007" s="1299">
        <v>2.1</v>
      </c>
      <c r="F1007" s="1299" t="s">
        <v>28268</v>
      </c>
      <c r="G1007" s="1299">
        <v>5</v>
      </c>
      <c r="H1007" s="1299" t="s">
        <v>28268</v>
      </c>
      <c r="I1007" s="1273">
        <f t="shared" si="56"/>
        <v>10.5</v>
      </c>
      <c r="J1007" s="1282" t="s">
        <v>28267</v>
      </c>
      <c r="K1007" s="1385"/>
      <c r="L1007" s="1298"/>
      <c r="M1007" s="1315"/>
      <c r="N1007" s="1011"/>
      <c r="O1007" s="1011"/>
      <c r="P1007" s="1300"/>
      <c r="Q1007" s="1518"/>
    </row>
    <row r="1008" spans="2:17" s="1332" customFormat="1" x14ac:dyDescent="0.2">
      <c r="B1008" s="1532"/>
      <c r="C1008" s="1472"/>
      <c r="D1008" s="880"/>
      <c r="E1008" s="1299">
        <v>2.2000000000000002</v>
      </c>
      <c r="F1008" s="1299" t="s">
        <v>28268</v>
      </c>
      <c r="G1008" s="1299">
        <v>5</v>
      </c>
      <c r="H1008" s="1299" t="s">
        <v>28268</v>
      </c>
      <c r="I1008" s="1273">
        <f t="shared" si="56"/>
        <v>11</v>
      </c>
      <c r="J1008" s="1282" t="s">
        <v>28267</v>
      </c>
      <c r="K1008" s="1385"/>
      <c r="L1008" s="1298"/>
      <c r="M1008" s="1315"/>
      <c r="N1008" s="1011"/>
      <c r="O1008" s="1011"/>
      <c r="P1008" s="1300"/>
      <c r="Q1008" s="1518"/>
    </row>
    <row r="1009" spans="2:17" s="1332" customFormat="1" x14ac:dyDescent="0.2">
      <c r="B1009" s="1532"/>
      <c r="C1009" s="1472"/>
      <c r="D1009" s="880"/>
      <c r="E1009" s="1299">
        <v>2.1</v>
      </c>
      <c r="F1009" s="1299" t="s">
        <v>28268</v>
      </c>
      <c r="G1009" s="1299">
        <v>5</v>
      </c>
      <c r="H1009" s="1299" t="s">
        <v>28268</v>
      </c>
      <c r="I1009" s="1273">
        <f t="shared" si="56"/>
        <v>10.5</v>
      </c>
      <c r="J1009" s="1282" t="s">
        <v>28267</v>
      </c>
      <c r="K1009" s="1385"/>
      <c r="L1009" s="1298"/>
      <c r="M1009" s="1315"/>
      <c r="N1009" s="1011"/>
      <c r="O1009" s="1011"/>
      <c r="P1009" s="1300"/>
      <c r="Q1009" s="1518"/>
    </row>
    <row r="1010" spans="2:17" s="1332" customFormat="1" x14ac:dyDescent="0.2">
      <c r="B1010" s="1532"/>
      <c r="C1010" s="1472"/>
      <c r="D1010" s="880"/>
      <c r="E1010" s="1299"/>
      <c r="F1010" s="1299"/>
      <c r="G1010" s="1299"/>
      <c r="H1010" s="1299"/>
      <c r="I1010" s="1273"/>
      <c r="J1010" s="1282"/>
      <c r="K1010" s="1385"/>
      <c r="L1010" s="1298"/>
      <c r="M1010" s="1315"/>
      <c r="N1010" s="1011"/>
      <c r="O1010" s="1011"/>
      <c r="P1010" s="1300"/>
      <c r="Q1010" s="1518"/>
    </row>
    <row r="1011" spans="2:17" s="1332" customFormat="1" x14ac:dyDescent="0.2">
      <c r="B1011" s="1532"/>
      <c r="C1011" s="1472"/>
      <c r="D1011" s="880"/>
      <c r="E1011" s="1299"/>
      <c r="F1011" s="1299"/>
      <c r="G1011" s="1299"/>
      <c r="H1011" s="1299"/>
      <c r="I1011" s="1273"/>
      <c r="J1011" s="1282"/>
      <c r="K1011" s="1385"/>
      <c r="L1011" s="1298"/>
      <c r="M1011" s="1315"/>
      <c r="N1011" s="1011"/>
      <c r="O1011" s="1011"/>
      <c r="P1011" s="1300"/>
      <c r="Q1011" s="1518"/>
    </row>
    <row r="1012" spans="2:17" s="1332" customFormat="1" x14ac:dyDescent="0.2">
      <c r="B1012" s="1532"/>
      <c r="C1012" s="1472"/>
      <c r="D1012" s="880" t="s">
        <v>29100</v>
      </c>
      <c r="E1012" s="1299">
        <v>2.2000000000000002</v>
      </c>
      <c r="F1012" s="1299" t="s">
        <v>28268</v>
      </c>
      <c r="G1012" s="1299">
        <v>1.9</v>
      </c>
      <c r="H1012" s="1299" t="s">
        <v>28268</v>
      </c>
      <c r="I1012" s="1273">
        <f t="shared" ref="I1012" si="57">E1012*G1012</f>
        <v>4.18</v>
      </c>
      <c r="J1012" s="1282" t="s">
        <v>28267</v>
      </c>
      <c r="K1012" s="1385"/>
      <c r="L1012" s="1298"/>
      <c r="M1012" s="1315"/>
      <c r="N1012" s="1011"/>
      <c r="O1012" s="1011"/>
      <c r="P1012" s="1300"/>
      <c r="Q1012" s="1518"/>
    </row>
    <row r="1013" spans="2:17" s="1332" customFormat="1" x14ac:dyDescent="0.2">
      <c r="B1013" s="1532"/>
      <c r="C1013" s="1472"/>
      <c r="D1013" s="880"/>
      <c r="E1013" s="1299"/>
      <c r="F1013" s="1299"/>
      <c r="G1013" s="1299"/>
      <c r="H1013" s="1299"/>
      <c r="I1013" s="1273"/>
      <c r="J1013" s="1282"/>
      <c r="K1013" s="1385"/>
      <c r="L1013" s="1298"/>
      <c r="M1013" s="1315"/>
      <c r="N1013" s="1011"/>
      <c r="O1013" s="1011"/>
      <c r="P1013" s="1300"/>
      <c r="Q1013" s="1518"/>
    </row>
    <row r="1014" spans="2:17" s="1332" customFormat="1" x14ac:dyDescent="0.2">
      <c r="B1014" s="1532"/>
      <c r="C1014" s="1472"/>
      <c r="D1014" s="880"/>
      <c r="E1014" s="1299"/>
      <c r="F1014" s="1299"/>
      <c r="G1014" s="1299"/>
      <c r="H1014" s="1299"/>
      <c r="I1014" s="1273">
        <f>SUM(I992:I1012)</f>
        <v>152.53</v>
      </c>
      <c r="J1014" s="1282" t="s">
        <v>28267</v>
      </c>
      <c r="K1014" s="1385"/>
      <c r="L1014" s="1298"/>
      <c r="M1014" s="1315"/>
      <c r="N1014" s="1011"/>
      <c r="O1014" s="1011"/>
      <c r="P1014" s="1300"/>
      <c r="Q1014" s="1518"/>
    </row>
    <row r="1015" spans="2:17" s="1332" customFormat="1" x14ac:dyDescent="0.2">
      <c r="B1015" s="1532"/>
      <c r="C1015" s="1472"/>
      <c r="D1015" s="880"/>
      <c r="E1015" s="1299"/>
      <c r="F1015" s="1299"/>
      <c r="G1015" s="1299"/>
      <c r="H1015" s="1299"/>
      <c r="I1015" s="1273"/>
      <c r="J1015" s="1282"/>
      <c r="K1015" s="1385"/>
      <c r="L1015" s="1298"/>
      <c r="M1015" s="1315"/>
      <c r="N1015" s="1011"/>
      <c r="O1015" s="1011"/>
      <c r="P1015" s="1300"/>
      <c r="Q1015" s="1518"/>
    </row>
    <row r="1016" spans="2:17" s="1332" customFormat="1" x14ac:dyDescent="0.2">
      <c r="B1016" s="1532"/>
      <c r="C1016" s="1472"/>
      <c r="D1016" s="880"/>
      <c r="E1016" s="1299"/>
      <c r="F1016" s="1299"/>
      <c r="G1016" s="1299"/>
      <c r="H1016" s="1299"/>
      <c r="I1016" s="1273"/>
      <c r="J1016" s="1282"/>
      <c r="K1016" s="1385"/>
      <c r="L1016" s="1298"/>
      <c r="M1016" s="1315"/>
      <c r="N1016" s="1011"/>
      <c r="O1016" s="1011"/>
      <c r="P1016" s="1300"/>
      <c r="Q1016" s="1518"/>
    </row>
    <row r="1017" spans="2:17" s="1332" customFormat="1" x14ac:dyDescent="0.2">
      <c r="B1017" s="1532"/>
      <c r="C1017" s="1472"/>
      <c r="D1017" s="880"/>
      <c r="E1017" s="1299"/>
      <c r="F1017" s="1299"/>
      <c r="G1017" s="1299"/>
      <c r="H1017" s="1299"/>
      <c r="I1017" s="1273"/>
      <c r="J1017" s="1282"/>
      <c r="K1017" s="1385"/>
      <c r="L1017" s="1298"/>
      <c r="M1017" s="1315"/>
      <c r="N1017" s="1011"/>
      <c r="O1017" s="1011"/>
      <c r="P1017" s="1300"/>
      <c r="Q1017" s="1518"/>
    </row>
    <row r="1018" spans="2:17" s="1332" customFormat="1" x14ac:dyDescent="0.2">
      <c r="B1018" s="1532"/>
      <c r="C1018" s="1472"/>
      <c r="D1018" s="880"/>
      <c r="E1018" s="880" t="s">
        <v>29097</v>
      </c>
      <c r="F1018" s="880"/>
      <c r="G1018" s="1118" t="s">
        <v>28274</v>
      </c>
      <c r="H1018" s="880"/>
      <c r="I1018" s="1005" t="s">
        <v>28322</v>
      </c>
      <c r="J1018" s="1007"/>
      <c r="K1018" s="1385"/>
      <c r="L1018" s="1298"/>
      <c r="M1018" s="1315"/>
      <c r="N1018" s="1011"/>
      <c r="O1018" s="1011"/>
      <c r="P1018" s="1300"/>
      <c r="Q1018" s="1518"/>
    </row>
    <row r="1019" spans="2:17" s="1332" customFormat="1" x14ac:dyDescent="0.2">
      <c r="B1019" s="1532"/>
      <c r="C1019" s="1472"/>
      <c r="D1019" s="880"/>
      <c r="E1019" s="1299"/>
      <c r="F1019" s="1299"/>
      <c r="G1019" s="1299"/>
      <c r="H1019" s="1299"/>
      <c r="I1019" s="1273"/>
      <c r="J1019" s="1282"/>
      <c r="K1019" s="1385"/>
      <c r="L1019" s="1298"/>
      <c r="M1019" s="1315"/>
      <c r="N1019" s="1011"/>
      <c r="O1019" s="1011"/>
      <c r="P1019" s="1300"/>
      <c r="Q1019" s="1518"/>
    </row>
    <row r="1020" spans="2:17" s="1332" customFormat="1" x14ac:dyDescent="0.2">
      <c r="B1020" s="1532"/>
      <c r="C1020" s="1472"/>
      <c r="D1020" s="880" t="s">
        <v>29098</v>
      </c>
      <c r="E1020" s="1299">
        <v>3.8</v>
      </c>
      <c r="F1020" s="1299" t="s">
        <v>28268</v>
      </c>
      <c r="G1020" s="1299">
        <v>3</v>
      </c>
      <c r="H1020" s="1299" t="s">
        <v>28268</v>
      </c>
      <c r="I1020" s="1273">
        <f>E1020*G1020</f>
        <v>11.4</v>
      </c>
      <c r="J1020" s="1282" t="s">
        <v>28267</v>
      </c>
      <c r="K1020" s="1385"/>
      <c r="L1020" s="1298"/>
      <c r="M1020" s="1315"/>
      <c r="N1020" s="1011"/>
      <c r="O1020" s="1011"/>
      <c r="P1020" s="1300"/>
      <c r="Q1020" s="1518"/>
    </row>
    <row r="1021" spans="2:17" s="1332" customFormat="1" x14ac:dyDescent="0.2">
      <c r="B1021" s="1532"/>
      <c r="C1021" s="1472"/>
      <c r="D1021" s="880"/>
      <c r="E1021" s="1299">
        <v>1.1000000000000001</v>
      </c>
      <c r="F1021" s="1299" t="s">
        <v>28268</v>
      </c>
      <c r="G1021" s="1299">
        <v>3</v>
      </c>
      <c r="H1021" s="1299" t="s">
        <v>28268</v>
      </c>
      <c r="I1021" s="1273">
        <f t="shared" ref="I1021:I1023" si="58">E1021*G1021</f>
        <v>3.3</v>
      </c>
      <c r="J1021" s="1282" t="s">
        <v>28267</v>
      </c>
      <c r="K1021" s="1385"/>
      <c r="L1021" s="1298"/>
      <c r="M1021" s="1315"/>
      <c r="N1021" s="1011"/>
      <c r="O1021" s="1011"/>
      <c r="P1021" s="1300"/>
      <c r="Q1021" s="1518"/>
    </row>
    <row r="1022" spans="2:17" s="1332" customFormat="1" x14ac:dyDescent="0.2">
      <c r="B1022" s="1532"/>
      <c r="C1022" s="1472"/>
      <c r="D1022" s="880"/>
      <c r="E1022" s="1299">
        <v>3.2</v>
      </c>
      <c r="F1022" s="1299" t="s">
        <v>28268</v>
      </c>
      <c r="G1022" s="1299">
        <v>3</v>
      </c>
      <c r="H1022" s="1299" t="s">
        <v>28268</v>
      </c>
      <c r="I1022" s="1273">
        <f t="shared" si="58"/>
        <v>9.6</v>
      </c>
      <c r="J1022" s="1282" t="s">
        <v>28267</v>
      </c>
      <c r="K1022" s="1385"/>
      <c r="L1022" s="1298"/>
      <c r="M1022" s="1315"/>
      <c r="N1022" s="1011"/>
      <c r="O1022" s="1011"/>
      <c r="P1022" s="1300"/>
      <c r="Q1022" s="1518"/>
    </row>
    <row r="1023" spans="2:17" s="1332" customFormat="1" x14ac:dyDescent="0.2">
      <c r="B1023" s="1532"/>
      <c r="C1023" s="1472"/>
      <c r="D1023" s="880"/>
      <c r="E1023" s="1299">
        <v>2</v>
      </c>
      <c r="F1023" s="1299" t="s">
        <v>28268</v>
      </c>
      <c r="G1023" s="1299">
        <v>3</v>
      </c>
      <c r="H1023" s="1299" t="s">
        <v>28268</v>
      </c>
      <c r="I1023" s="1273">
        <f t="shared" si="58"/>
        <v>6</v>
      </c>
      <c r="J1023" s="1282" t="s">
        <v>28267</v>
      </c>
      <c r="K1023" s="1385"/>
      <c r="L1023" s="1298"/>
      <c r="M1023" s="1315"/>
      <c r="N1023" s="1011"/>
      <c r="O1023" s="1011"/>
      <c r="P1023" s="1300"/>
      <c r="Q1023" s="1518"/>
    </row>
    <row r="1024" spans="2:17" s="1332" customFormat="1" x14ac:dyDescent="0.2">
      <c r="B1024" s="1532"/>
      <c r="C1024" s="1472"/>
      <c r="D1024" s="880"/>
      <c r="E1024" s="1299"/>
      <c r="F1024" s="1299"/>
      <c r="G1024" s="1299"/>
      <c r="H1024" s="1299"/>
      <c r="I1024" s="1273"/>
      <c r="J1024" s="1282"/>
      <c r="K1024" s="1385"/>
      <c r="L1024" s="1298"/>
      <c r="M1024" s="1315"/>
      <c r="N1024" s="1011"/>
      <c r="O1024" s="1011"/>
      <c r="P1024" s="1300"/>
      <c r="Q1024" s="1518"/>
    </row>
    <row r="1025" spans="2:17" s="1332" customFormat="1" x14ac:dyDescent="0.2">
      <c r="B1025" s="1532"/>
      <c r="C1025" s="1472"/>
      <c r="D1025" s="880"/>
      <c r="E1025" s="1299"/>
      <c r="F1025" s="1299"/>
      <c r="G1025" s="1299"/>
      <c r="H1025" s="1299"/>
      <c r="I1025" s="1273"/>
      <c r="J1025" s="1282"/>
      <c r="K1025" s="1385"/>
      <c r="L1025" s="1298"/>
      <c r="M1025" s="1315"/>
      <c r="N1025" s="1011"/>
      <c r="O1025" s="1011"/>
      <c r="P1025" s="1300"/>
      <c r="Q1025" s="1518"/>
    </row>
    <row r="1026" spans="2:17" s="1332" customFormat="1" x14ac:dyDescent="0.2">
      <c r="B1026" s="1532"/>
      <c r="C1026" s="1472"/>
      <c r="D1026" s="880" t="s">
        <v>29094</v>
      </c>
      <c r="E1026" s="1299">
        <v>8.6999999999999993</v>
      </c>
      <c r="F1026" s="1299" t="s">
        <v>28268</v>
      </c>
      <c r="G1026" s="1299">
        <v>3</v>
      </c>
      <c r="H1026" s="1299" t="s">
        <v>28268</v>
      </c>
      <c r="I1026" s="1273">
        <f t="shared" ref="I1026" si="59">E1026*G1026</f>
        <v>26.1</v>
      </c>
      <c r="J1026" s="1282" t="s">
        <v>28267</v>
      </c>
      <c r="K1026" s="1385"/>
      <c r="L1026" s="1298"/>
      <c r="M1026" s="1315"/>
      <c r="N1026" s="1011"/>
      <c r="O1026" s="1011"/>
      <c r="P1026" s="1300"/>
      <c r="Q1026" s="1518"/>
    </row>
    <row r="1027" spans="2:17" s="1332" customFormat="1" x14ac:dyDescent="0.2">
      <c r="B1027" s="1532"/>
      <c r="C1027" s="1472"/>
      <c r="D1027" s="880"/>
      <c r="E1027" s="1299"/>
      <c r="F1027" s="1299"/>
      <c r="G1027" s="1299"/>
      <c r="H1027" s="1299"/>
      <c r="I1027" s="1273"/>
      <c r="J1027" s="1282"/>
      <c r="K1027" s="1385"/>
      <c r="L1027" s="1298"/>
      <c r="M1027" s="1315"/>
      <c r="N1027" s="1011"/>
      <c r="O1027" s="1011"/>
      <c r="P1027" s="1300"/>
      <c r="Q1027" s="1518"/>
    </row>
    <row r="1028" spans="2:17" s="1332" customFormat="1" ht="30" x14ac:dyDescent="0.2">
      <c r="B1028" s="1532"/>
      <c r="C1028" s="1472"/>
      <c r="D1028" s="880" t="s">
        <v>29095</v>
      </c>
      <c r="E1028" s="1299">
        <v>3.55</v>
      </c>
      <c r="F1028" s="1299" t="s">
        <v>28268</v>
      </c>
      <c r="G1028" s="1299">
        <v>3</v>
      </c>
      <c r="H1028" s="1299" t="s">
        <v>28268</v>
      </c>
      <c r="I1028" s="1273">
        <f t="shared" ref="I1028:I1031" si="60">E1028*G1028</f>
        <v>10.65</v>
      </c>
      <c r="J1028" s="1282" t="s">
        <v>28267</v>
      </c>
      <c r="K1028" s="1385"/>
      <c r="L1028" s="1298"/>
      <c r="M1028" s="1315"/>
      <c r="N1028" s="1011"/>
      <c r="O1028" s="1011"/>
      <c r="P1028" s="1300"/>
      <c r="Q1028" s="1518"/>
    </row>
    <row r="1029" spans="2:17" s="1332" customFormat="1" x14ac:dyDescent="0.2">
      <c r="B1029" s="1532"/>
      <c r="C1029" s="1472"/>
      <c r="D1029" s="880"/>
      <c r="E1029" s="1299">
        <v>0.9</v>
      </c>
      <c r="F1029" s="1299" t="s">
        <v>28268</v>
      </c>
      <c r="G1029" s="1299">
        <v>3</v>
      </c>
      <c r="H1029" s="1299" t="s">
        <v>28268</v>
      </c>
      <c r="I1029" s="1273">
        <f t="shared" si="60"/>
        <v>2.7</v>
      </c>
      <c r="J1029" s="1282" t="s">
        <v>28267</v>
      </c>
      <c r="K1029" s="1385"/>
      <c r="L1029" s="1298"/>
      <c r="M1029" s="1315"/>
      <c r="N1029" s="1011"/>
      <c r="O1029" s="1011"/>
      <c r="P1029" s="1300"/>
      <c r="Q1029" s="1518"/>
    </row>
    <row r="1030" spans="2:17" s="1332" customFormat="1" x14ac:dyDescent="0.2">
      <c r="B1030" s="1532"/>
      <c r="C1030" s="1472"/>
      <c r="D1030" s="880"/>
      <c r="E1030" s="1299">
        <v>1.95</v>
      </c>
      <c r="F1030" s="1299" t="s">
        <v>28268</v>
      </c>
      <c r="G1030" s="1299">
        <v>3</v>
      </c>
      <c r="H1030" s="1299" t="s">
        <v>28268</v>
      </c>
      <c r="I1030" s="1273">
        <f t="shared" si="60"/>
        <v>5.85</v>
      </c>
      <c r="J1030" s="1282" t="s">
        <v>28267</v>
      </c>
      <c r="K1030" s="1385"/>
      <c r="L1030" s="1298"/>
      <c r="M1030" s="1315"/>
      <c r="N1030" s="1011"/>
      <c r="O1030" s="1011"/>
      <c r="P1030" s="1300"/>
      <c r="Q1030" s="1518"/>
    </row>
    <row r="1031" spans="2:17" s="1332" customFormat="1" x14ac:dyDescent="0.2">
      <c r="B1031" s="1532"/>
      <c r="C1031" s="1472"/>
      <c r="D1031" s="880"/>
      <c r="E1031" s="1299">
        <v>5.6</v>
      </c>
      <c r="F1031" s="1299" t="s">
        <v>28268</v>
      </c>
      <c r="G1031" s="1299">
        <v>3</v>
      </c>
      <c r="H1031" s="1299" t="s">
        <v>28268</v>
      </c>
      <c r="I1031" s="1273">
        <f t="shared" si="60"/>
        <v>16.8</v>
      </c>
      <c r="J1031" s="1282" t="s">
        <v>28267</v>
      </c>
      <c r="K1031" s="1385"/>
      <c r="L1031" s="1298"/>
      <c r="M1031" s="1315"/>
      <c r="N1031" s="1011"/>
      <c r="O1031" s="1011"/>
      <c r="P1031" s="1300"/>
      <c r="Q1031" s="1518"/>
    </row>
    <row r="1032" spans="2:17" s="1332" customFormat="1" x14ac:dyDescent="0.2">
      <c r="B1032" s="1532"/>
      <c r="C1032" s="1472"/>
      <c r="D1032" s="880"/>
      <c r="E1032" s="1299"/>
      <c r="F1032" s="1299"/>
      <c r="G1032" s="1299"/>
      <c r="H1032" s="1299"/>
      <c r="I1032" s="1273"/>
      <c r="J1032" s="1282"/>
      <c r="K1032" s="1385"/>
      <c r="L1032" s="1298"/>
      <c r="M1032" s="1315"/>
      <c r="N1032" s="1011"/>
      <c r="O1032" s="1011"/>
      <c r="P1032" s="1300"/>
      <c r="Q1032" s="1518"/>
    </row>
    <row r="1033" spans="2:17" s="1332" customFormat="1" x14ac:dyDescent="0.2">
      <c r="B1033" s="1532"/>
      <c r="C1033" s="1472"/>
      <c r="D1033" s="880"/>
      <c r="E1033" s="1299"/>
      <c r="F1033" s="1299"/>
      <c r="G1033" s="1299"/>
      <c r="H1033" s="1299"/>
      <c r="I1033" s="1273"/>
      <c r="J1033" s="1282"/>
      <c r="K1033" s="1385"/>
      <c r="L1033" s="1298"/>
      <c r="M1033" s="1315"/>
      <c r="N1033" s="1011"/>
      <c r="O1033" s="1011"/>
      <c r="P1033" s="1300"/>
      <c r="Q1033" s="1518"/>
    </row>
    <row r="1034" spans="2:17" s="1332" customFormat="1" x14ac:dyDescent="0.2">
      <c r="B1034" s="1532"/>
      <c r="C1034" s="1472"/>
      <c r="D1034" s="880" t="s">
        <v>29096</v>
      </c>
      <c r="E1034" s="1299">
        <v>2.2000000000000002</v>
      </c>
      <c r="F1034" s="1299" t="s">
        <v>28268</v>
      </c>
      <c r="G1034" s="1299">
        <v>3</v>
      </c>
      <c r="H1034" s="1299" t="s">
        <v>28268</v>
      </c>
      <c r="I1034" s="1273">
        <f t="shared" ref="I1034:I1037" si="61">E1034*G1034</f>
        <v>6.6</v>
      </c>
      <c r="J1034" s="1282" t="s">
        <v>28267</v>
      </c>
      <c r="K1034" s="1385"/>
      <c r="L1034" s="1298"/>
      <c r="M1034" s="1315"/>
      <c r="N1034" s="1011"/>
      <c r="O1034" s="1011"/>
      <c r="P1034" s="1300"/>
      <c r="Q1034" s="1518"/>
    </row>
    <row r="1035" spans="2:17" s="1332" customFormat="1" x14ac:dyDescent="0.2">
      <c r="B1035" s="1532"/>
      <c r="C1035" s="1472"/>
      <c r="D1035" s="880"/>
      <c r="E1035" s="1299">
        <v>2.1</v>
      </c>
      <c r="F1035" s="1299" t="s">
        <v>28268</v>
      </c>
      <c r="G1035" s="1299">
        <v>3</v>
      </c>
      <c r="H1035" s="1299" t="s">
        <v>28268</v>
      </c>
      <c r="I1035" s="1273">
        <f t="shared" si="61"/>
        <v>6.3</v>
      </c>
      <c r="J1035" s="1282" t="s">
        <v>28267</v>
      </c>
      <c r="K1035" s="1385"/>
      <c r="L1035" s="1298"/>
      <c r="M1035" s="1315"/>
      <c r="N1035" s="1011"/>
      <c r="O1035" s="1011"/>
      <c r="P1035" s="1300"/>
      <c r="Q1035" s="1518"/>
    </row>
    <row r="1036" spans="2:17" s="1332" customFormat="1" x14ac:dyDescent="0.2">
      <c r="B1036" s="1532"/>
      <c r="C1036" s="1472"/>
      <c r="D1036" s="880"/>
      <c r="E1036" s="1299">
        <v>2.2000000000000002</v>
      </c>
      <c r="F1036" s="1299" t="s">
        <v>28268</v>
      </c>
      <c r="G1036" s="1299">
        <v>3</v>
      </c>
      <c r="H1036" s="1299" t="s">
        <v>28268</v>
      </c>
      <c r="I1036" s="1273">
        <f t="shared" si="61"/>
        <v>6.6</v>
      </c>
      <c r="J1036" s="1282" t="s">
        <v>28267</v>
      </c>
      <c r="K1036" s="1385"/>
      <c r="L1036" s="1298"/>
      <c r="M1036" s="1315"/>
      <c r="N1036" s="1011"/>
      <c r="O1036" s="1011"/>
      <c r="P1036" s="1300"/>
      <c r="Q1036" s="1518"/>
    </row>
    <row r="1037" spans="2:17" s="1332" customFormat="1" x14ac:dyDescent="0.2">
      <c r="B1037" s="1532"/>
      <c r="C1037" s="1472"/>
      <c r="D1037" s="880"/>
      <c r="E1037" s="1299">
        <v>2.1</v>
      </c>
      <c r="F1037" s="1299" t="s">
        <v>28268</v>
      </c>
      <c r="G1037" s="1299">
        <v>3</v>
      </c>
      <c r="H1037" s="1299" t="s">
        <v>28268</v>
      </c>
      <c r="I1037" s="1273">
        <f t="shared" si="61"/>
        <v>6.3</v>
      </c>
      <c r="J1037" s="1282" t="s">
        <v>28267</v>
      </c>
      <c r="K1037" s="1385"/>
      <c r="L1037" s="1298"/>
      <c r="M1037" s="1315"/>
      <c r="N1037" s="1011"/>
      <c r="O1037" s="1011"/>
      <c r="P1037" s="1300"/>
      <c r="Q1037" s="1518"/>
    </row>
    <row r="1038" spans="2:17" s="1332" customFormat="1" x14ac:dyDescent="0.2">
      <c r="B1038" s="1532"/>
      <c r="C1038" s="1472"/>
      <c r="D1038" s="880"/>
      <c r="E1038" s="1299"/>
      <c r="F1038" s="1299"/>
      <c r="G1038" s="1299"/>
      <c r="H1038" s="1299"/>
      <c r="I1038" s="1273"/>
      <c r="J1038" s="1282"/>
      <c r="K1038" s="1385"/>
      <c r="L1038" s="1298"/>
      <c r="M1038" s="1315"/>
      <c r="N1038" s="1011"/>
      <c r="O1038" s="1011"/>
      <c r="P1038" s="1300"/>
      <c r="Q1038" s="1518"/>
    </row>
    <row r="1039" spans="2:17" s="1332" customFormat="1" x14ac:dyDescent="0.2">
      <c r="B1039" s="1532"/>
      <c r="C1039" s="1472"/>
      <c r="D1039" s="880" t="s">
        <v>29101</v>
      </c>
      <c r="E1039" s="1299">
        <v>3.55</v>
      </c>
      <c r="F1039" s="1299" t="s">
        <v>28268</v>
      </c>
      <c r="G1039" s="1299">
        <v>1</v>
      </c>
      <c r="H1039" s="1299" t="s">
        <v>28268</v>
      </c>
      <c r="I1039" s="1273">
        <f t="shared" ref="I1039:I1043" si="62">E1039*G1039</f>
        <v>3.55</v>
      </c>
      <c r="J1039" s="1282" t="s">
        <v>28267</v>
      </c>
      <c r="K1039" s="1385"/>
      <c r="L1039" s="1298"/>
      <c r="M1039" s="1315"/>
      <c r="N1039" s="1011"/>
      <c r="O1039" s="1011"/>
      <c r="P1039" s="1300"/>
      <c r="Q1039" s="1518"/>
    </row>
    <row r="1040" spans="2:17" s="1332" customFormat="1" x14ac:dyDescent="0.2">
      <c r="B1040" s="1532"/>
      <c r="C1040" s="1472"/>
      <c r="D1040" s="880"/>
      <c r="E1040" s="1299">
        <v>0.9</v>
      </c>
      <c r="F1040" s="1299" t="s">
        <v>28268</v>
      </c>
      <c r="G1040" s="1299">
        <v>1</v>
      </c>
      <c r="H1040" s="1299" t="s">
        <v>28268</v>
      </c>
      <c r="I1040" s="1273">
        <f t="shared" si="62"/>
        <v>0.9</v>
      </c>
      <c r="J1040" s="1282" t="s">
        <v>28267</v>
      </c>
      <c r="K1040" s="1021"/>
      <c r="L1040" s="1298"/>
      <c r="M1040" s="1315"/>
      <c r="N1040" s="1011"/>
      <c r="O1040" s="1011"/>
      <c r="P1040" s="1300"/>
      <c r="Q1040" s="1518"/>
    </row>
    <row r="1041" spans="2:17" s="1332" customFormat="1" x14ac:dyDescent="0.2">
      <c r="B1041" s="1532"/>
      <c r="C1041" s="1472"/>
      <c r="D1041" s="880"/>
      <c r="E1041" s="1299">
        <v>4.05</v>
      </c>
      <c r="F1041" s="1299" t="s">
        <v>28268</v>
      </c>
      <c r="G1041" s="1299">
        <v>1</v>
      </c>
      <c r="H1041" s="1299" t="s">
        <v>28268</v>
      </c>
      <c r="I1041" s="1273">
        <f t="shared" si="62"/>
        <v>4.05</v>
      </c>
      <c r="J1041" s="1282" t="s">
        <v>28267</v>
      </c>
      <c r="K1041" s="1021"/>
      <c r="L1041" s="1298"/>
      <c r="M1041" s="1315"/>
      <c r="N1041" s="1011"/>
      <c r="O1041" s="1011"/>
      <c r="P1041" s="1300"/>
      <c r="Q1041" s="1518"/>
    </row>
    <row r="1042" spans="2:17" s="1332" customFormat="1" x14ac:dyDescent="0.2">
      <c r="B1042" s="1532"/>
      <c r="C1042" s="1472"/>
      <c r="D1042" s="880"/>
      <c r="E1042" s="1299">
        <v>7.9</v>
      </c>
      <c r="F1042" s="1299" t="s">
        <v>28268</v>
      </c>
      <c r="G1042" s="1299">
        <v>1</v>
      </c>
      <c r="H1042" s="1299" t="s">
        <v>28268</v>
      </c>
      <c r="I1042" s="1273">
        <f t="shared" si="62"/>
        <v>7.9</v>
      </c>
      <c r="J1042" s="1282" t="s">
        <v>28267</v>
      </c>
      <c r="K1042" s="1021"/>
      <c r="L1042" s="1298"/>
      <c r="M1042" s="1315"/>
      <c r="N1042" s="1011"/>
      <c r="O1042" s="1011"/>
      <c r="P1042" s="1300"/>
      <c r="Q1042" s="1518"/>
    </row>
    <row r="1043" spans="2:17" s="1332" customFormat="1" x14ac:dyDescent="0.2">
      <c r="B1043" s="1532"/>
      <c r="C1043" s="1472"/>
      <c r="D1043" s="880"/>
      <c r="E1043" s="1299">
        <v>4</v>
      </c>
      <c r="F1043" s="1299" t="s">
        <v>28268</v>
      </c>
      <c r="G1043" s="1299">
        <v>1</v>
      </c>
      <c r="H1043" s="1299" t="s">
        <v>28268</v>
      </c>
      <c r="I1043" s="1273">
        <f t="shared" si="62"/>
        <v>4</v>
      </c>
      <c r="J1043" s="1282" t="s">
        <v>28267</v>
      </c>
      <c r="K1043" s="1021"/>
      <c r="L1043" s="1298"/>
      <c r="M1043" s="1315"/>
      <c r="N1043" s="1011"/>
      <c r="O1043" s="1011"/>
      <c r="P1043" s="1300"/>
      <c r="Q1043" s="1518"/>
    </row>
    <row r="1044" spans="2:17" s="1332" customFormat="1" x14ac:dyDescent="0.2">
      <c r="B1044" s="1532"/>
      <c r="C1044" s="1472"/>
      <c r="D1044" s="880"/>
      <c r="E1044" s="1299"/>
      <c r="F1044" s="1299"/>
      <c r="G1044" s="1299"/>
      <c r="H1044" s="1299"/>
      <c r="I1044" s="1273"/>
      <c r="J1044" s="1282"/>
      <c r="K1044" s="1021"/>
      <c r="L1044" s="1298"/>
      <c r="M1044" s="1315"/>
      <c r="N1044" s="1011"/>
      <c r="O1044" s="1011"/>
      <c r="P1044" s="1300"/>
      <c r="Q1044" s="1518"/>
    </row>
    <row r="1045" spans="2:17" s="1332" customFormat="1" x14ac:dyDescent="0.2">
      <c r="B1045" s="1532"/>
      <c r="C1045" s="1472"/>
      <c r="D1045" s="880"/>
      <c r="E1045" s="1299"/>
      <c r="F1045" s="1299"/>
      <c r="G1045" s="1299"/>
      <c r="H1045" s="1299"/>
      <c r="I1045" s="1273"/>
      <c r="J1045" s="1282"/>
      <c r="K1045" s="1021"/>
      <c r="L1045" s="1298"/>
      <c r="M1045" s="1315"/>
      <c r="N1045" s="1011"/>
      <c r="O1045" s="1011"/>
      <c r="P1045" s="1300"/>
      <c r="Q1045" s="1518"/>
    </row>
    <row r="1046" spans="2:17" s="1332" customFormat="1" x14ac:dyDescent="0.2">
      <c r="B1046" s="1532"/>
      <c r="C1046" s="1472"/>
      <c r="D1046" s="880"/>
      <c r="E1046" s="1299"/>
      <c r="F1046" s="1299"/>
      <c r="G1046" s="1299"/>
      <c r="H1046" s="1299"/>
      <c r="I1046" s="1273">
        <f>SUM(I1020:I1044)</f>
        <v>138.6</v>
      </c>
      <c r="J1046" s="1282" t="s">
        <v>28267</v>
      </c>
      <c r="K1046" s="1021"/>
      <c r="L1046" s="1298"/>
      <c r="M1046" s="1315"/>
      <c r="N1046" s="1011"/>
      <c r="O1046" s="1011"/>
      <c r="P1046" s="1300"/>
      <c r="Q1046" s="1518"/>
    </row>
    <row r="1047" spans="2:17" s="1332" customFormat="1" x14ac:dyDescent="0.2">
      <c r="B1047" s="1532"/>
      <c r="C1047" s="1472"/>
      <c r="D1047" s="880"/>
      <c r="E1047" s="1299"/>
      <c r="F1047" s="1299"/>
      <c r="G1047" s="1299"/>
      <c r="H1047" s="1299"/>
      <c r="I1047" s="1273"/>
      <c r="J1047" s="1282"/>
      <c r="K1047" s="1385"/>
      <c r="L1047" s="1298"/>
      <c r="M1047" s="1315"/>
      <c r="N1047" s="1011"/>
      <c r="O1047" s="1011"/>
      <c r="P1047" s="1300"/>
      <c r="Q1047" s="1518"/>
    </row>
    <row r="1048" spans="2:17" s="1332" customFormat="1" x14ac:dyDescent="0.2">
      <c r="B1048" s="1532"/>
      <c r="C1048" s="1472"/>
      <c r="D1048" s="880" t="s">
        <v>29103</v>
      </c>
      <c r="E1048" s="1299"/>
      <c r="F1048" s="1299"/>
      <c r="G1048" s="1299"/>
      <c r="H1048" s="1299"/>
      <c r="I1048" s="1273">
        <f>I1014</f>
        <v>152.53</v>
      </c>
      <c r="J1048" s="1282" t="s">
        <v>28267</v>
      </c>
      <c r="K1048" s="1385"/>
      <c r="L1048" s="1298"/>
      <c r="M1048" s="1315"/>
      <c r="N1048" s="1011"/>
      <c r="O1048" s="1011"/>
      <c r="P1048" s="1300"/>
      <c r="Q1048" s="1518"/>
    </row>
    <row r="1049" spans="2:17" s="1332" customFormat="1" x14ac:dyDescent="0.2">
      <c r="B1049" s="1532"/>
      <c r="C1049" s="1472"/>
      <c r="D1049" s="880" t="s">
        <v>28334</v>
      </c>
      <c r="E1049" s="1299"/>
      <c r="F1049" s="1299"/>
      <c r="G1049" s="1299"/>
      <c r="H1049" s="1299"/>
      <c r="I1049" s="1273">
        <f>I1046</f>
        <v>138.6</v>
      </c>
      <c r="J1049" s="1282" t="s">
        <v>28267</v>
      </c>
      <c r="K1049" s="1385"/>
      <c r="L1049" s="1298"/>
      <c r="M1049" s="1315"/>
      <c r="N1049" s="1011"/>
      <c r="O1049" s="1011"/>
      <c r="P1049" s="1300"/>
      <c r="Q1049" s="1518"/>
    </row>
    <row r="1050" spans="2:17" s="1332" customFormat="1" x14ac:dyDescent="0.2">
      <c r="B1050" s="1532"/>
      <c r="C1050" s="1472"/>
      <c r="D1050" s="880" t="s">
        <v>28836</v>
      </c>
      <c r="E1050" s="1299"/>
      <c r="F1050" s="1299"/>
      <c r="G1050" s="1299"/>
      <c r="H1050" s="1299"/>
      <c r="I1050" s="1273"/>
      <c r="J1050" s="1282"/>
      <c r="K1050" s="1385"/>
      <c r="L1050" s="1298"/>
      <c r="M1050" s="1315"/>
      <c r="N1050" s="1011"/>
      <c r="O1050" s="1011"/>
      <c r="P1050" s="1300"/>
      <c r="Q1050" s="1518"/>
    </row>
    <row r="1051" spans="2:17" s="1332" customFormat="1" x14ac:dyDescent="0.2">
      <c r="B1051" s="1532"/>
      <c r="C1051" s="1472"/>
      <c r="D1051" s="880" t="s">
        <v>29104</v>
      </c>
      <c r="E1051" s="1299">
        <v>3.55</v>
      </c>
      <c r="F1051" s="1076" t="s">
        <v>28539</v>
      </c>
      <c r="G1051" s="1299">
        <v>4</v>
      </c>
      <c r="H1051" s="1299"/>
      <c r="I1051" s="1273">
        <f>-E1051*G1051</f>
        <v>-14.2</v>
      </c>
      <c r="J1051" s="1282" t="s">
        <v>28267</v>
      </c>
      <c r="K1051" s="1385"/>
      <c r="L1051" s="1298"/>
      <c r="M1051" s="1315"/>
      <c r="N1051" s="1011"/>
      <c r="O1051" s="1011"/>
      <c r="P1051" s="1300"/>
      <c r="Q1051" s="1518"/>
    </row>
    <row r="1052" spans="2:17" s="1332" customFormat="1" x14ac:dyDescent="0.2">
      <c r="B1052" s="1532"/>
      <c r="C1052" s="1472"/>
      <c r="D1052" s="880" t="s">
        <v>29105</v>
      </c>
      <c r="E1052" s="1299"/>
      <c r="F1052" s="1299"/>
      <c r="G1052" s="1299"/>
      <c r="H1052" s="1299"/>
      <c r="I1052" s="1273">
        <f>K897</f>
        <v>31.12</v>
      </c>
      <c r="J1052" s="1282" t="s">
        <v>28267</v>
      </c>
      <c r="K1052" s="1385"/>
      <c r="L1052" s="1298"/>
      <c r="M1052" s="1315"/>
      <c r="N1052" s="1011"/>
      <c r="O1052" s="1011"/>
      <c r="P1052" s="1300"/>
      <c r="Q1052" s="1518"/>
    </row>
    <row r="1053" spans="2:17" s="1332" customFormat="1" x14ac:dyDescent="0.2">
      <c r="B1053" s="1532"/>
      <c r="C1053" s="1472"/>
      <c r="D1053" s="880"/>
      <c r="E1053" s="1299"/>
      <c r="F1053" s="1299"/>
      <c r="G1053" s="1299"/>
      <c r="H1053" s="1299"/>
      <c r="I1053" s="1273"/>
      <c r="J1053" s="1282"/>
      <c r="K1053" s="1385"/>
      <c r="L1053" s="1298"/>
      <c r="M1053" s="1315"/>
      <c r="N1053" s="1011"/>
      <c r="O1053" s="1011"/>
      <c r="P1053" s="1300"/>
      <c r="Q1053" s="1518"/>
    </row>
    <row r="1054" spans="2:17" s="1332" customFormat="1" x14ac:dyDescent="0.2">
      <c r="B1054" s="1532"/>
      <c r="C1054" s="1472"/>
      <c r="D1054" s="880"/>
      <c r="E1054" s="1299"/>
      <c r="F1054" s="1299"/>
      <c r="G1054" s="1299"/>
      <c r="H1054" s="1299"/>
      <c r="I1054" s="1273">
        <f>I1048+I1049+I1051+I1052</f>
        <v>308.05</v>
      </c>
      <c r="J1054" s="1282" t="s">
        <v>28267</v>
      </c>
      <c r="K1054" s="1385"/>
      <c r="L1054" s="1298"/>
      <c r="M1054" s="1315"/>
      <c r="N1054" s="1011"/>
      <c r="O1054" s="1011"/>
      <c r="P1054" s="1300"/>
      <c r="Q1054" s="1518"/>
    </row>
    <row r="1055" spans="2:17" s="1332" customFormat="1" ht="30" customHeight="1" x14ac:dyDescent="0.2">
      <c r="B1055" s="1532"/>
      <c r="C1055" s="1472"/>
      <c r="D1055" s="880"/>
      <c r="E1055" s="880"/>
      <c r="F1055" s="880"/>
      <c r="G1055" s="880"/>
      <c r="H1055" s="880"/>
      <c r="I1055" s="1023"/>
      <c r="J1055" s="813"/>
      <c r="K1055" s="1362"/>
      <c r="L1055" s="1298"/>
      <c r="M1055" s="1315"/>
      <c r="N1055" s="1011"/>
      <c r="O1055" s="1011"/>
      <c r="P1055" s="1300"/>
      <c r="Q1055" s="1518"/>
    </row>
    <row r="1056" spans="2:17" s="1332" customFormat="1" ht="30" customHeight="1" x14ac:dyDescent="0.2">
      <c r="B1056" s="1532"/>
      <c r="C1056" s="1472"/>
      <c r="D1056" s="1473"/>
      <c r="E1056" s="1473"/>
      <c r="F1056" s="1473"/>
      <c r="G1056" s="1473"/>
      <c r="H1056" s="1474"/>
      <c r="I1056" s="1089"/>
      <c r="J1056" s="1472"/>
      <c r="K1056" s="1475"/>
      <c r="M1056" s="1315"/>
      <c r="N1056" s="1011"/>
      <c r="O1056" s="1011"/>
      <c r="P1056" s="1300"/>
      <c r="Q1056" s="1518"/>
    </row>
    <row r="1057" spans="2:17" s="1332" customFormat="1" ht="30" customHeight="1" x14ac:dyDescent="0.2">
      <c r="B1057" s="1510">
        <v>102218</v>
      </c>
      <c r="C1057" s="1336" t="s">
        <v>28329</v>
      </c>
      <c r="D1057" s="1807" t="s">
        <v>24599</v>
      </c>
      <c r="E1057" s="1808"/>
      <c r="F1057" s="1808"/>
      <c r="G1057" s="1808"/>
      <c r="H1057" s="1808"/>
      <c r="I1057" s="1809"/>
      <c r="J1057" s="1336" t="s">
        <v>149</v>
      </c>
      <c r="K1057" s="1337">
        <f>K1062</f>
        <v>18.48</v>
      </c>
      <c r="L1057" s="1338"/>
      <c r="M1057" s="1339"/>
      <c r="N1057" s="1810"/>
      <c r="O1057" s="1810"/>
      <c r="P1057" s="1339"/>
      <c r="Q1057" s="1511"/>
    </row>
    <row r="1058" spans="2:17" s="1332" customFormat="1" x14ac:dyDescent="0.2">
      <c r="B1058" s="1547"/>
      <c r="C1058" s="1012"/>
      <c r="D1058" s="1023"/>
      <c r="E1058" s="1023"/>
      <c r="F1058" s="1023"/>
      <c r="G1058" s="1023"/>
      <c r="H1058" s="1023"/>
      <c r="I1058" s="1023"/>
      <c r="J1058" s="815"/>
      <c r="K1058" s="1005"/>
      <c r="L1058" s="1005"/>
      <c r="M1058" s="1089"/>
      <c r="N1058" s="1005"/>
      <c r="O1058" s="1005"/>
      <c r="P1058" s="1089"/>
      <c r="Q1058" s="1507"/>
    </row>
    <row r="1059" spans="2:17" s="1332" customFormat="1" ht="20.100000000000001" customHeight="1" x14ac:dyDescent="0.2">
      <c r="B1059" s="1547"/>
      <c r="C1059" s="1012"/>
      <c r="D1059" s="1117" t="s">
        <v>28271</v>
      </c>
      <c r="E1059" s="1023"/>
      <c r="F1059" s="1023" t="s">
        <v>28331</v>
      </c>
      <c r="G1059" s="1117" t="s">
        <v>28274</v>
      </c>
      <c r="H1059" s="1117" t="s">
        <v>28653</v>
      </c>
      <c r="I1059" s="1023"/>
      <c r="K1059" s="1005" t="s">
        <v>28322</v>
      </c>
      <c r="L1059" s="1005"/>
      <c r="M1059" s="1089"/>
      <c r="N1059" s="1005"/>
      <c r="O1059" s="1005"/>
      <c r="P1059" s="1089"/>
      <c r="Q1059" s="1507"/>
    </row>
    <row r="1060" spans="2:17" s="1332" customFormat="1" ht="20.100000000000001" customHeight="1" x14ac:dyDescent="0.2">
      <c r="B1060" s="1547" t="s">
        <v>28832</v>
      </c>
      <c r="C1060" s="1314"/>
      <c r="D1060" s="1089">
        <v>0.9</v>
      </c>
      <c r="E1060" s="1089"/>
      <c r="F1060" s="1089">
        <v>4</v>
      </c>
      <c r="G1060" s="1089">
        <v>2.1</v>
      </c>
      <c r="H1060" s="1089">
        <v>2</v>
      </c>
      <c r="I1060" s="1089"/>
      <c r="K1060" s="1005">
        <f>D1060*F1060*G1060*H1060</f>
        <v>15.12</v>
      </c>
      <c r="L1060" s="1007" t="s">
        <v>28267</v>
      </c>
      <c r="M1060" s="1089"/>
      <c r="N1060" s="1005"/>
      <c r="O1060" s="1005"/>
      <c r="P1060" s="1089"/>
      <c r="Q1060" s="1507"/>
    </row>
    <row r="1061" spans="2:17" s="1332" customFormat="1" ht="20.100000000000001" customHeight="1" x14ac:dyDescent="0.2">
      <c r="B1061" s="1547" t="s">
        <v>28831</v>
      </c>
      <c r="C1061" s="1314"/>
      <c r="D1061" s="1089">
        <v>0.8</v>
      </c>
      <c r="E1061" s="1089"/>
      <c r="F1061" s="1089">
        <v>1</v>
      </c>
      <c r="G1061" s="1089">
        <v>2.1</v>
      </c>
      <c r="H1061" s="1089">
        <v>2</v>
      </c>
      <c r="I1061" s="1089"/>
      <c r="K1061" s="1005">
        <f>D1061*F1061*G1061*H1061</f>
        <v>3.36</v>
      </c>
      <c r="L1061" s="1007" t="s">
        <v>28267</v>
      </c>
      <c r="M1061" s="1089"/>
      <c r="N1061" s="1005"/>
      <c r="O1061" s="1005"/>
      <c r="P1061" s="1089"/>
      <c r="Q1061" s="1507"/>
    </row>
    <row r="1062" spans="2:17" s="1332" customFormat="1" ht="20.100000000000001" customHeight="1" x14ac:dyDescent="0.2">
      <c r="B1062" s="1547"/>
      <c r="C1062" s="1012"/>
      <c r="D1062" s="1023"/>
      <c r="E1062" s="1023"/>
      <c r="F1062" s="1023"/>
      <c r="G1062" s="1023"/>
      <c r="H1062" s="1023"/>
      <c r="I1062" s="1023"/>
      <c r="K1062" s="1005">
        <f>SUM(K1060:K1061)</f>
        <v>18.48</v>
      </c>
      <c r="L1062" s="1007" t="s">
        <v>28267</v>
      </c>
      <c r="M1062" s="1089"/>
      <c r="N1062" s="1005"/>
      <c r="O1062" s="1005"/>
      <c r="P1062" s="1089"/>
      <c r="Q1062" s="1507"/>
    </row>
    <row r="1063" spans="2:17" s="1332" customFormat="1" ht="20.100000000000001" customHeight="1" x14ac:dyDescent="0.2">
      <c r="B1063" s="1506"/>
      <c r="C1063" s="1113"/>
      <c r="D1063" s="1126"/>
      <c r="E1063" s="1126"/>
      <c r="F1063" s="1126"/>
      <c r="G1063" s="1126"/>
      <c r="H1063" s="1126"/>
      <c r="I1063" s="1126"/>
      <c r="J1063" s="1113"/>
      <c r="K1063" s="1021"/>
      <c r="L1063" s="1462"/>
      <c r="M1063" s="1274"/>
      <c r="N1063" s="1021"/>
      <c r="O1063" s="1021"/>
      <c r="P1063" s="1274"/>
      <c r="Q1063" s="1507"/>
    </row>
    <row r="1064" spans="2:17" s="1332" customFormat="1" ht="30" customHeight="1" x14ac:dyDescent="0.2">
      <c r="B1064" s="1583" t="s">
        <v>24638</v>
      </c>
      <c r="C1064" s="1336" t="s">
        <v>28329</v>
      </c>
      <c r="D1064" s="1807" t="s">
        <v>24639</v>
      </c>
      <c r="E1064" s="1808"/>
      <c r="F1064" s="1808"/>
      <c r="G1064" s="1808"/>
      <c r="H1064" s="1808"/>
      <c r="I1064" s="1809"/>
      <c r="J1064" s="1336" t="s">
        <v>149</v>
      </c>
      <c r="K1064" s="1337">
        <f>L1081</f>
        <v>39.76</v>
      </c>
      <c r="L1064" s="1338"/>
      <c r="M1064" s="1339"/>
      <c r="N1064" s="1810"/>
      <c r="O1064" s="1810"/>
      <c r="P1064" s="1339"/>
      <c r="Q1064" s="1511"/>
    </row>
    <row r="1065" spans="2:17" s="1332" customFormat="1" ht="30" customHeight="1" x14ac:dyDescent="0.2">
      <c r="B1065" s="1555" t="s">
        <v>24677</v>
      </c>
      <c r="C1065" s="1371" t="s">
        <v>28329</v>
      </c>
      <c r="D1065" s="1807" t="s">
        <v>24678</v>
      </c>
      <c r="E1065" s="1808"/>
      <c r="F1065" s="1808"/>
      <c r="G1065" s="1808"/>
      <c r="H1065" s="1808"/>
      <c r="I1065" s="1809"/>
      <c r="J1065" s="1371" t="s">
        <v>149</v>
      </c>
      <c r="K1065" s="1372">
        <f>L1085</f>
        <v>79.510000000000005</v>
      </c>
      <c r="L1065" s="1285"/>
      <c r="M1065" s="1335"/>
      <c r="N1065" s="1825"/>
      <c r="O1065" s="1825"/>
      <c r="P1065" s="1335"/>
      <c r="Q1065" s="1509"/>
    </row>
    <row r="1066" spans="2:17" s="1332" customFormat="1" ht="30" customHeight="1" x14ac:dyDescent="0.2">
      <c r="B1066" s="1504"/>
      <c r="C1066" s="1263"/>
      <c r="D1066" s="1264"/>
      <c r="E1066" s="1264"/>
      <c r="F1066" s="1264"/>
      <c r="G1066" s="1264"/>
      <c r="H1066" s="1264"/>
      <c r="I1066" s="1264"/>
      <c r="J1066" s="1263"/>
      <c r="K1066" s="1265"/>
      <c r="L1066" s="1265"/>
      <c r="M1066" s="1333"/>
      <c r="N1066" s="1265"/>
      <c r="O1066" s="1265"/>
      <c r="P1066" s="1333"/>
      <c r="Q1066" s="1505"/>
    </row>
    <row r="1067" spans="2:17" s="1332" customFormat="1" ht="30" customHeight="1" x14ac:dyDescent="0.2">
      <c r="B1067" s="1506"/>
      <c r="C1067" s="1266"/>
      <c r="D1067" s="1267"/>
      <c r="E1067" s="1267"/>
      <c r="F1067" s="1267"/>
      <c r="G1067" s="1267" t="s">
        <v>382</v>
      </c>
      <c r="H1067" s="1267" t="s">
        <v>28343</v>
      </c>
      <c r="I1067" s="1267" t="s">
        <v>28918</v>
      </c>
      <c r="J1067" s="1266" t="s">
        <v>28919</v>
      </c>
      <c r="K1067" s="1268"/>
      <c r="L1067" s="1269"/>
      <c r="M1067" s="1269"/>
      <c r="N1067" s="1268"/>
      <c r="O1067" s="1268"/>
      <c r="P1067" s="1269"/>
      <c r="Q1067" s="1507"/>
    </row>
    <row r="1068" spans="2:17" s="1332" customFormat="1" ht="30" customHeight="1" x14ac:dyDescent="0.2">
      <c r="B1068" s="1506"/>
      <c r="C1068" s="1266" t="s">
        <v>29031</v>
      </c>
      <c r="D1068" s="1267" t="s">
        <v>28275</v>
      </c>
      <c r="E1068" s="1267" t="s">
        <v>28331</v>
      </c>
      <c r="F1068" s="1267" t="s">
        <v>28301</v>
      </c>
      <c r="G1068" s="1267" t="s">
        <v>28917</v>
      </c>
      <c r="H1068" s="1267" t="s">
        <v>28917</v>
      </c>
      <c r="I1068" s="1267" t="s">
        <v>28917</v>
      </c>
      <c r="J1068" s="1266" t="s">
        <v>28917</v>
      </c>
      <c r="K1068" s="1268" t="s">
        <v>29030</v>
      </c>
      <c r="L1068" s="1268" t="s">
        <v>28270</v>
      </c>
      <c r="M1068" s="1269"/>
      <c r="N1068" s="1268"/>
      <c r="O1068" s="1268"/>
      <c r="P1068" s="1269"/>
      <c r="Q1068" s="1507"/>
    </row>
    <row r="1069" spans="2:17" s="1332" customFormat="1" ht="30" customHeight="1" x14ac:dyDescent="0.2">
      <c r="B1069" s="1506"/>
      <c r="C1069" s="1266"/>
      <c r="D1069" s="1267"/>
      <c r="E1069" s="1267"/>
      <c r="F1069" s="1267"/>
      <c r="G1069" s="1267"/>
      <c r="H1069" s="1267"/>
      <c r="I1069" s="1267"/>
      <c r="J1069" s="1266"/>
      <c r="K1069" s="1268"/>
      <c r="L1069" s="1269"/>
      <c r="M1069" s="1269"/>
      <c r="N1069" s="1268"/>
      <c r="O1069" s="1268"/>
      <c r="P1069" s="1269"/>
      <c r="Q1069" s="1507"/>
    </row>
    <row r="1070" spans="2:17" s="1332" customFormat="1" x14ac:dyDescent="0.2">
      <c r="B1070" s="1506"/>
      <c r="C1070" s="1262" t="s">
        <v>28924</v>
      </c>
      <c r="D1070" s="1267">
        <v>9</v>
      </c>
      <c r="E1070" s="1267">
        <v>5</v>
      </c>
      <c r="F1070" s="1267" t="s">
        <v>28958</v>
      </c>
      <c r="G1070" s="1267">
        <v>7.4999999999999997E-2</v>
      </c>
      <c r="H1070" s="1267">
        <v>0.04</v>
      </c>
      <c r="I1070" s="1267">
        <v>1.4999999999999999E-2</v>
      </c>
      <c r="J1070" s="1266"/>
      <c r="K1070" s="1268">
        <f>(G1070+H1070+H1070+I1070+I1070)*2</f>
        <v>0.37</v>
      </c>
      <c r="L1070" s="1268">
        <f>D1070*E1070*K1070</f>
        <v>16.649999999999999</v>
      </c>
      <c r="M1070" s="1269" t="s">
        <v>28267</v>
      </c>
      <c r="N1070" s="1268"/>
      <c r="O1070" s="1268"/>
      <c r="P1070" s="1269"/>
      <c r="Q1070" s="1507"/>
    </row>
    <row r="1071" spans="2:17" s="1332" customFormat="1" x14ac:dyDescent="0.2">
      <c r="B1071" s="1506"/>
      <c r="C1071" s="1262" t="s">
        <v>28924</v>
      </c>
      <c r="D1071" s="1267">
        <v>7.9</v>
      </c>
      <c r="E1071" s="1267">
        <v>2</v>
      </c>
      <c r="F1071" s="1267" t="s">
        <v>28958</v>
      </c>
      <c r="G1071" s="1267">
        <v>7.4999999999999997E-2</v>
      </c>
      <c r="H1071" s="1267">
        <v>0.04</v>
      </c>
      <c r="I1071" s="1267">
        <v>1.4999999999999999E-2</v>
      </c>
      <c r="J1071" s="1266"/>
      <c r="K1071" s="1268">
        <f>(G1071+H1071+H1071+I1071+I1071)*2</f>
        <v>0.37</v>
      </c>
      <c r="L1071" s="1268">
        <f t="shared" ref="L1071:L1076" si="63">D1071*E1071*K1071</f>
        <v>5.8460000000000001</v>
      </c>
      <c r="M1071" s="1269" t="s">
        <v>28267</v>
      </c>
      <c r="N1071" s="1268"/>
      <c r="O1071" s="1268"/>
      <c r="P1071" s="1269"/>
      <c r="Q1071" s="1507"/>
    </row>
    <row r="1072" spans="2:17" s="1332" customFormat="1" x14ac:dyDescent="0.2">
      <c r="B1072" s="1506"/>
      <c r="C1072" s="1262" t="s">
        <v>28924</v>
      </c>
      <c r="D1072" s="1267">
        <v>1</v>
      </c>
      <c r="E1072" s="1267">
        <v>1</v>
      </c>
      <c r="F1072" s="1267" t="s">
        <v>28958</v>
      </c>
      <c r="G1072" s="1267">
        <v>7.4999999999999997E-2</v>
      </c>
      <c r="H1072" s="1267">
        <v>0.04</v>
      </c>
      <c r="I1072" s="1267">
        <v>1.4999999999999999E-2</v>
      </c>
      <c r="J1072" s="1266"/>
      <c r="K1072" s="1268">
        <f>(G1072+H1072+H1072+I1072+I1072)*2</f>
        <v>0.37</v>
      </c>
      <c r="L1072" s="1268">
        <f t="shared" si="63"/>
        <v>0.37</v>
      </c>
      <c r="M1072" s="1269" t="s">
        <v>28267</v>
      </c>
      <c r="N1072" s="1268"/>
      <c r="O1072" s="1268"/>
      <c r="P1072" s="1269"/>
      <c r="Q1072" s="1507"/>
    </row>
    <row r="1073" spans="2:17" s="1332" customFormat="1" x14ac:dyDescent="0.2">
      <c r="B1073" s="1506"/>
      <c r="C1073" s="1262" t="s">
        <v>28924</v>
      </c>
      <c r="D1073" s="1267">
        <v>2.2000000000000002</v>
      </c>
      <c r="E1073" s="1267">
        <v>2</v>
      </c>
      <c r="F1073" s="1267" t="s">
        <v>28958</v>
      </c>
      <c r="G1073" s="1267">
        <v>7.4999999999999997E-2</v>
      </c>
      <c r="H1073" s="1267">
        <v>0.04</v>
      </c>
      <c r="I1073" s="1267">
        <v>1.4999999999999999E-2</v>
      </c>
      <c r="J1073" s="1266"/>
      <c r="K1073" s="1268">
        <f>(G1073+H1073+H1073+I1073+I1073)*2</f>
        <v>0.37</v>
      </c>
      <c r="L1073" s="1268">
        <f t="shared" si="63"/>
        <v>1.6279999999999999</v>
      </c>
      <c r="M1073" s="1269" t="s">
        <v>28267</v>
      </c>
      <c r="N1073" s="1268"/>
      <c r="O1073" s="1268"/>
      <c r="P1073" s="1269"/>
      <c r="Q1073" s="1507"/>
    </row>
    <row r="1074" spans="2:17" s="1332" customFormat="1" x14ac:dyDescent="0.2">
      <c r="B1074" s="1506"/>
      <c r="C1074" s="1262" t="s">
        <v>28959</v>
      </c>
      <c r="D1074" s="1267">
        <v>4.0999999999999996</v>
      </c>
      <c r="E1074" s="1267">
        <v>1</v>
      </c>
      <c r="F1074" s="1267" t="s">
        <v>28960</v>
      </c>
      <c r="G1074" s="1267">
        <v>0.3</v>
      </c>
      <c r="H1074" s="1267">
        <v>0.12</v>
      </c>
      <c r="I1074" s="1267"/>
      <c r="J1074" s="1266"/>
      <c r="K1074" s="1268">
        <f>G1074+G1074+H1074+H1074</f>
        <v>0.84</v>
      </c>
      <c r="L1074" s="1268">
        <f t="shared" si="63"/>
        <v>3.444</v>
      </c>
      <c r="M1074" s="1269" t="s">
        <v>28267</v>
      </c>
      <c r="N1074" s="1268"/>
      <c r="O1074" s="1268"/>
      <c r="P1074" s="1269"/>
      <c r="Q1074" s="1507"/>
    </row>
    <row r="1075" spans="2:17" s="1332" customFormat="1" x14ac:dyDescent="0.2">
      <c r="B1075" s="1506"/>
      <c r="C1075" s="1262" t="s">
        <v>28964</v>
      </c>
      <c r="D1075" s="1267">
        <v>8.1999999999999993</v>
      </c>
      <c r="E1075" s="1267">
        <v>1</v>
      </c>
      <c r="F1075" s="1267" t="s">
        <v>28960</v>
      </c>
      <c r="G1075" s="1267">
        <v>0.3</v>
      </c>
      <c r="H1075" s="1267">
        <v>0.12</v>
      </c>
      <c r="I1075" s="1267"/>
      <c r="J1075" s="1266"/>
      <c r="K1075" s="1268">
        <f>G1075+G1075+H1075+H1075</f>
        <v>0.84</v>
      </c>
      <c r="L1075" s="1268">
        <f t="shared" si="63"/>
        <v>6.8879999999999999</v>
      </c>
      <c r="M1075" s="1269" t="s">
        <v>28267</v>
      </c>
      <c r="N1075" s="1268"/>
      <c r="O1075" s="1268"/>
      <c r="P1075" s="1269"/>
      <c r="Q1075" s="1507"/>
    </row>
    <row r="1076" spans="2:17" s="1332" customFormat="1" x14ac:dyDescent="0.2">
      <c r="B1076" s="1506"/>
      <c r="C1076" s="1262" t="s">
        <v>28681</v>
      </c>
      <c r="D1076" s="1267">
        <v>1</v>
      </c>
      <c r="E1076" s="1267">
        <v>2</v>
      </c>
      <c r="F1076" s="1267" t="s">
        <v>28920</v>
      </c>
      <c r="G1076" s="1267">
        <v>0.3</v>
      </c>
      <c r="H1076" s="1267">
        <v>0.12</v>
      </c>
      <c r="I1076" s="1267"/>
      <c r="J1076" s="1266"/>
      <c r="K1076" s="1268">
        <f>G1076+G1076+H1076+H1076</f>
        <v>0.84</v>
      </c>
      <c r="L1076" s="1268">
        <f t="shared" si="63"/>
        <v>1.68</v>
      </c>
      <c r="M1076" s="1269" t="s">
        <v>28267</v>
      </c>
      <c r="N1076" s="1268"/>
      <c r="O1076" s="1268"/>
      <c r="P1076" s="1269"/>
      <c r="Q1076" s="1507"/>
    </row>
    <row r="1077" spans="2:17" s="1332" customFormat="1" x14ac:dyDescent="0.2">
      <c r="B1077" s="1506"/>
      <c r="C1077" s="1262" t="s">
        <v>28966</v>
      </c>
      <c r="D1077" s="1267">
        <f>6.8+8.5</f>
        <v>15.3</v>
      </c>
      <c r="E1077" s="1267">
        <v>1</v>
      </c>
      <c r="F1077" s="1267" t="s">
        <v>28967</v>
      </c>
      <c r="G1077" s="1267">
        <v>0</v>
      </c>
      <c r="H1077" s="1267">
        <v>0</v>
      </c>
      <c r="I1077" s="1267">
        <v>0</v>
      </c>
      <c r="J1077" s="1266"/>
      <c r="K1077" s="1268">
        <f>0.005*2*3.14</f>
        <v>3.1399999999999997E-2</v>
      </c>
      <c r="L1077" s="1268">
        <f>D1077*K1077</f>
        <v>0.48042000000000001</v>
      </c>
      <c r="M1077" s="1269" t="s">
        <v>28267</v>
      </c>
      <c r="N1077" s="1268"/>
      <c r="O1077" s="1268"/>
      <c r="P1077" s="1269"/>
      <c r="Q1077" s="1507"/>
    </row>
    <row r="1078" spans="2:17" s="1332" customFormat="1" x14ac:dyDescent="0.2">
      <c r="B1078" s="1506"/>
      <c r="C1078" s="1262" t="s">
        <v>28925</v>
      </c>
      <c r="D1078" s="1267">
        <v>0.56999999999999995</v>
      </c>
      <c r="E1078" s="1267">
        <v>24</v>
      </c>
      <c r="F1078" s="1267" t="s">
        <v>906</v>
      </c>
      <c r="G1078" s="1267"/>
      <c r="H1078" s="1267"/>
      <c r="I1078" s="1267">
        <v>3.81</v>
      </c>
      <c r="J1078" s="1266">
        <v>0.317</v>
      </c>
      <c r="K1078" s="1268">
        <f>0.038*4</f>
        <v>0.152</v>
      </c>
      <c r="L1078" s="1268">
        <f>K1078*E1078*D1078</f>
        <v>2.0793599999999999</v>
      </c>
      <c r="M1078" s="1269" t="s">
        <v>28267</v>
      </c>
      <c r="N1078" s="1268"/>
      <c r="O1078" s="1268"/>
      <c r="P1078" s="1269"/>
      <c r="Q1078" s="1507"/>
    </row>
    <row r="1079" spans="2:17" s="1332" customFormat="1" ht="30" x14ac:dyDescent="0.2">
      <c r="B1079" s="1506"/>
      <c r="C1079" s="1262" t="s">
        <v>28961</v>
      </c>
      <c r="D1079" s="1267" t="s">
        <v>28962</v>
      </c>
      <c r="E1079" s="1267">
        <v>24</v>
      </c>
      <c r="F1079" s="1267" t="s">
        <v>28961</v>
      </c>
      <c r="G1079" s="1267"/>
      <c r="H1079" s="1267"/>
      <c r="I1079" s="1267" t="s">
        <v>28963</v>
      </c>
      <c r="J1079" s="1266">
        <v>1.9</v>
      </c>
      <c r="K1079" s="1268">
        <f>0.12*0.24</f>
        <v>2.8799999999999999E-2</v>
      </c>
      <c r="L1079" s="1269">
        <f>E1079*K1079</f>
        <v>0.69120000000000004</v>
      </c>
      <c r="M1079" s="1269" t="s">
        <v>28267</v>
      </c>
      <c r="N1079" s="1268"/>
      <c r="O1079" s="1268"/>
      <c r="P1079" s="1269"/>
      <c r="Q1079" s="1507"/>
    </row>
    <row r="1080" spans="2:17" s="1332" customFormat="1" x14ac:dyDescent="0.2">
      <c r="B1080" s="1506"/>
      <c r="C1080" s="1266"/>
      <c r="D1080" s="1267"/>
      <c r="E1080" s="1267"/>
      <c r="F1080" s="1267"/>
      <c r="G1080" s="1267"/>
      <c r="H1080" s="1267"/>
      <c r="I1080" s="1267"/>
      <c r="J1080" s="1266"/>
      <c r="K1080" s="1268"/>
      <c r="L1080" s="1269"/>
      <c r="M1080" s="1269"/>
      <c r="N1080" s="1268"/>
      <c r="O1080" s="1268"/>
      <c r="P1080" s="1269"/>
      <c r="Q1080" s="1507"/>
    </row>
    <row r="1081" spans="2:17" s="1332" customFormat="1" x14ac:dyDescent="0.2">
      <c r="B1081" s="1506"/>
      <c r="C1081" s="1266"/>
      <c r="D1081" s="1267"/>
      <c r="E1081" s="1267"/>
      <c r="F1081" s="1267"/>
      <c r="G1081" s="1267"/>
      <c r="H1081" s="1267"/>
      <c r="I1081" s="1267"/>
      <c r="J1081" s="1266"/>
      <c r="K1081" s="1268"/>
      <c r="L1081" s="1269">
        <f>SUM(L1070:L1079)</f>
        <v>39.756979999999999</v>
      </c>
      <c r="M1081" s="1269" t="s">
        <v>28267</v>
      </c>
      <c r="N1081" s="1268"/>
      <c r="O1081" s="1416"/>
      <c r="P1081" s="1269"/>
      <c r="Q1081" s="1507"/>
    </row>
    <row r="1082" spans="2:17" s="1332" customFormat="1" x14ac:dyDescent="0.2">
      <c r="B1082" s="1506"/>
      <c r="C1082" s="1266"/>
      <c r="D1082" s="1267"/>
      <c r="E1082" s="1267"/>
      <c r="F1082" s="1267"/>
      <c r="G1082" s="1267"/>
      <c r="H1082" s="1267"/>
      <c r="I1082" s="1267"/>
      <c r="J1082" s="1266"/>
      <c r="K1082" s="1268"/>
      <c r="L1082" s="1269"/>
      <c r="M1082" s="1269"/>
      <c r="N1082" s="1268"/>
      <c r="O1082" s="1416"/>
      <c r="P1082" s="1269"/>
      <c r="Q1082" s="1507"/>
    </row>
    <row r="1083" spans="2:17" s="1332" customFormat="1" x14ac:dyDescent="0.2">
      <c r="B1083" s="1506"/>
      <c r="C1083" s="1266"/>
      <c r="D1083" s="1267"/>
      <c r="E1083" s="1267"/>
      <c r="F1083" s="1267"/>
      <c r="G1083" s="1267"/>
      <c r="H1083" s="1267"/>
      <c r="I1083" s="1267"/>
      <c r="J1083" s="1266"/>
      <c r="K1083" s="1268"/>
      <c r="L1083" s="1268" t="s">
        <v>29081</v>
      </c>
      <c r="M1083" s="1269"/>
      <c r="N1083" s="1268"/>
      <c r="O1083" s="1416"/>
      <c r="P1083" s="1269"/>
      <c r="Q1083" s="1507"/>
    </row>
    <row r="1084" spans="2:17" s="1332" customFormat="1" x14ac:dyDescent="0.2">
      <c r="B1084" s="1506"/>
      <c r="C1084" s="1266"/>
      <c r="D1084" s="1267"/>
      <c r="E1084" s="1267"/>
      <c r="F1084" s="1267"/>
      <c r="G1084" s="1267"/>
      <c r="H1084" s="1267"/>
      <c r="I1084" s="1267"/>
      <c r="J1084" s="1266"/>
      <c r="K1084" s="1268"/>
      <c r="L1084" s="1269">
        <v>2</v>
      </c>
      <c r="M1084" s="1269"/>
      <c r="N1084" s="1268"/>
      <c r="O1084" s="1416"/>
      <c r="P1084" s="1269"/>
      <c r="Q1084" s="1507"/>
    </row>
    <row r="1085" spans="2:17" s="1332" customFormat="1" x14ac:dyDescent="0.2">
      <c r="B1085" s="1506"/>
      <c r="C1085" s="1266"/>
      <c r="D1085" s="1267"/>
      <c r="E1085" s="1267"/>
      <c r="F1085" s="1267"/>
      <c r="G1085" s="1267"/>
      <c r="H1085" s="1267"/>
      <c r="I1085" s="1267"/>
      <c r="J1085" s="1266"/>
      <c r="K1085" s="1268"/>
      <c r="L1085" s="1269">
        <f>L1081*L1084</f>
        <v>79.513959999999997</v>
      </c>
      <c r="M1085" s="1269"/>
      <c r="N1085" s="1268"/>
      <c r="O1085" s="1416"/>
      <c r="P1085" s="1269"/>
      <c r="Q1085" s="1507"/>
    </row>
    <row r="1086" spans="2:17" s="1332" customFormat="1" x14ac:dyDescent="0.2">
      <c r="B1086" s="1506"/>
      <c r="C1086" s="1266"/>
      <c r="D1086" s="1267"/>
      <c r="E1086" s="1267"/>
      <c r="F1086" s="1267"/>
      <c r="G1086" s="1267"/>
      <c r="H1086" s="1267"/>
      <c r="I1086" s="1267"/>
      <c r="J1086" s="1266"/>
      <c r="K1086" s="1268"/>
      <c r="L1086" s="1269"/>
      <c r="M1086" s="1269"/>
      <c r="N1086" s="1268"/>
      <c r="O1086" s="1416"/>
      <c r="P1086" s="1269"/>
      <c r="Q1086" s="1507"/>
    </row>
    <row r="1087" spans="2:17" s="1332" customFormat="1" ht="30" customHeight="1" x14ac:dyDescent="0.2">
      <c r="B1087" s="1583" t="s">
        <v>24744</v>
      </c>
      <c r="C1087" s="1336" t="s">
        <v>28329</v>
      </c>
      <c r="D1087" s="1807" t="s">
        <v>24745</v>
      </c>
      <c r="E1087" s="1808"/>
      <c r="F1087" s="1808"/>
      <c r="G1087" s="1808"/>
      <c r="H1087" s="1808"/>
      <c r="I1087" s="1809"/>
      <c r="J1087" s="1336" t="s">
        <v>149</v>
      </c>
      <c r="K1087" s="1337">
        <f>K750</f>
        <v>28.68</v>
      </c>
      <c r="L1087" s="1338"/>
      <c r="M1087" s="1339"/>
      <c r="N1087" s="1810"/>
      <c r="O1087" s="1810"/>
      <c r="P1087" s="1339"/>
      <c r="Q1087" s="1511"/>
    </row>
    <row r="1088" spans="2:17" s="1332" customFormat="1" ht="30" customHeight="1" x14ac:dyDescent="0.2">
      <c r="B1088" s="1506"/>
      <c r="C1088" s="1266"/>
      <c r="D1088" s="1267"/>
      <c r="E1088" s="1267"/>
      <c r="F1088" s="1267"/>
      <c r="G1088" s="1267"/>
      <c r="H1088" s="1267"/>
      <c r="I1088" s="1267"/>
      <c r="J1088" s="1266"/>
      <c r="K1088" s="1268"/>
      <c r="L1088" s="1269"/>
      <c r="M1088" s="1269"/>
      <c r="N1088" s="1268"/>
      <c r="O1088" s="1416"/>
      <c r="P1088" s="1269"/>
      <c r="Q1088" s="1507"/>
    </row>
    <row r="1089" spans="2:17" s="1332" customFormat="1" ht="30" customHeight="1" x14ac:dyDescent="0.2">
      <c r="B1089" s="1506"/>
      <c r="C1089" s="1266"/>
      <c r="D1089" s="1267" t="s">
        <v>29089</v>
      </c>
      <c r="E1089" s="1267"/>
      <c r="F1089" s="1267"/>
      <c r="G1089" s="1267"/>
      <c r="H1089" s="1267"/>
      <c r="I1089" s="1267"/>
      <c r="J1089" s="1266"/>
      <c r="K1089" s="1268"/>
      <c r="L1089" s="1269"/>
      <c r="M1089" s="1269"/>
      <c r="N1089" s="1268"/>
      <c r="O1089" s="1416"/>
      <c r="P1089" s="1269"/>
      <c r="Q1089" s="1507"/>
    </row>
    <row r="1090" spans="2:17" s="1332" customFormat="1" ht="30" customHeight="1" x14ac:dyDescent="0.2">
      <c r="B1090" s="1506"/>
      <c r="C1090" s="1266"/>
      <c r="D1090" s="1267"/>
      <c r="E1090" s="1267"/>
      <c r="F1090" s="1267"/>
      <c r="G1090" s="1267"/>
      <c r="H1090" s="1267"/>
      <c r="I1090" s="1267"/>
      <c r="J1090" s="1266"/>
      <c r="K1090" s="1268"/>
      <c r="L1090" s="1269"/>
      <c r="M1090" s="1269"/>
      <c r="N1090" s="1268"/>
      <c r="O1090" s="1416"/>
      <c r="P1090" s="1269"/>
      <c r="Q1090" s="1507"/>
    </row>
    <row r="1091" spans="2:17" s="1426" customFormat="1" ht="30" customHeight="1" x14ac:dyDescent="0.2">
      <c r="B1091" s="1538"/>
      <c r="C1091" s="1828" t="s">
        <v>28868</v>
      </c>
      <c r="D1091" s="1828" t="s">
        <v>8058</v>
      </c>
      <c r="E1091" s="1828"/>
      <c r="F1091" s="1828"/>
      <c r="G1091" s="1828"/>
      <c r="H1091" s="1828"/>
      <c r="I1091" s="1828"/>
      <c r="J1091" s="1828"/>
      <c r="K1091" s="1365"/>
      <c r="L1091" s="1364"/>
      <c r="M1091" s="1366"/>
      <c r="N1091" s="1827"/>
      <c r="O1091" s="1827"/>
      <c r="P1091" s="1366"/>
      <c r="Q1091" s="1539"/>
    </row>
    <row r="1092" spans="2:17" s="1332" customFormat="1" ht="30" customHeight="1" x14ac:dyDescent="0.2">
      <c r="B1092" s="1588" t="s">
        <v>22178</v>
      </c>
      <c r="C1092" s="1371" t="s">
        <v>28329</v>
      </c>
      <c r="D1092" s="1862" t="s">
        <v>22179</v>
      </c>
      <c r="E1092" s="1862"/>
      <c r="F1092" s="1862"/>
      <c r="G1092" s="1862"/>
      <c r="H1092" s="1862"/>
      <c r="I1092" s="1862"/>
      <c r="J1092" s="1476" t="s">
        <v>97</v>
      </c>
      <c r="K1092" s="1372">
        <v>2</v>
      </c>
      <c r="L1092" s="1285"/>
      <c r="M1092" s="1335"/>
      <c r="N1092" s="1825"/>
      <c r="O1092" s="1825"/>
      <c r="P1092" s="1335"/>
      <c r="Q1092" s="1509"/>
    </row>
    <row r="1093" spans="2:17" s="1332" customFormat="1" ht="30" customHeight="1" x14ac:dyDescent="0.2">
      <c r="B1093" s="1549" t="s">
        <v>22184</v>
      </c>
      <c r="C1093" s="1336" t="s">
        <v>28329</v>
      </c>
      <c r="D1093" s="1834" t="s">
        <v>22185</v>
      </c>
      <c r="E1093" s="1834"/>
      <c r="F1093" s="1834"/>
      <c r="G1093" s="1834"/>
      <c r="H1093" s="1834"/>
      <c r="I1093" s="1834"/>
      <c r="J1093" s="1477" t="s">
        <v>97</v>
      </c>
      <c r="K1093" s="1337">
        <v>3</v>
      </c>
      <c r="L1093" s="1338"/>
      <c r="M1093" s="1339"/>
      <c r="N1093" s="1810"/>
      <c r="O1093" s="1810"/>
      <c r="P1093" s="1339"/>
      <c r="Q1093" s="1511"/>
    </row>
    <row r="1094" spans="2:17" s="1332" customFormat="1" ht="30" customHeight="1" x14ac:dyDescent="0.2">
      <c r="B1094" s="1549" t="s">
        <v>22190</v>
      </c>
      <c r="C1094" s="1336" t="s">
        <v>28329</v>
      </c>
      <c r="D1094" s="1833" t="s">
        <v>22191</v>
      </c>
      <c r="E1094" s="1833"/>
      <c r="F1094" s="1833"/>
      <c r="G1094" s="1833"/>
      <c r="H1094" s="1833"/>
      <c r="I1094" s="1833"/>
      <c r="J1094" s="1477" t="s">
        <v>97</v>
      </c>
      <c r="K1094" s="1337">
        <v>2</v>
      </c>
      <c r="L1094" s="1338"/>
      <c r="M1094" s="1339"/>
      <c r="N1094" s="1810"/>
      <c r="O1094" s="1810"/>
      <c r="P1094" s="1339"/>
      <c r="Q1094" s="1511"/>
    </row>
    <row r="1095" spans="2:17" s="1332" customFormat="1" ht="30" customHeight="1" x14ac:dyDescent="0.2">
      <c r="B1095" s="1510">
        <v>101094</v>
      </c>
      <c r="C1095" s="1336" t="s">
        <v>28329</v>
      </c>
      <c r="D1095" s="1834" t="s">
        <v>24909</v>
      </c>
      <c r="E1095" s="1834"/>
      <c r="F1095" s="1834"/>
      <c r="G1095" s="1834"/>
      <c r="H1095" s="1834"/>
      <c r="I1095" s="1834"/>
      <c r="J1095" s="1336" t="s">
        <v>149</v>
      </c>
      <c r="K1095" s="1337">
        <f>2*0.25</f>
        <v>0.5</v>
      </c>
      <c r="L1095" s="1338"/>
      <c r="M1095" s="1339"/>
      <c r="N1095" s="1810"/>
      <c r="O1095" s="1810"/>
      <c r="P1095" s="1339"/>
      <c r="Q1095" s="1511"/>
    </row>
    <row r="1096" spans="2:17" s="1332" customFormat="1" ht="30" customHeight="1" x14ac:dyDescent="0.2">
      <c r="B1096" s="1589" t="s">
        <v>3216</v>
      </c>
      <c r="C1096" s="1478" t="s">
        <v>26</v>
      </c>
      <c r="D1096" s="1861" t="str">
        <f>VLOOKUP(B1096,desonerado_186!A:F,2,1)</f>
        <v>Placa de identificação em alumínio para WC, com desenho universal de acessibilidade</v>
      </c>
      <c r="E1096" s="1861"/>
      <c r="F1096" s="1861"/>
      <c r="G1096" s="1861"/>
      <c r="H1096" s="1861"/>
      <c r="I1096" s="1861"/>
      <c r="J1096" s="1478" t="str">
        <f>VLOOKUP(B1096,[2]desonerado_185!A:F,3,1)</f>
        <v>UN</v>
      </c>
      <c r="K1096" s="1406">
        <v>1</v>
      </c>
      <c r="L1096" s="1479"/>
      <c r="M1096" s="1407"/>
      <c r="N1096" s="1838"/>
      <c r="O1096" s="1838"/>
      <c r="P1096" s="1407"/>
      <c r="Q1096" s="1560"/>
    </row>
    <row r="1097" spans="2:17" s="1332" customFormat="1" ht="30" customHeight="1" x14ac:dyDescent="0.2">
      <c r="B1097" s="1494"/>
      <c r="C1097" s="352"/>
      <c r="D1097" s="869"/>
      <c r="E1097" s="869"/>
      <c r="F1097" s="869"/>
      <c r="G1097" s="869"/>
      <c r="H1097" s="869"/>
      <c r="I1097" s="869"/>
      <c r="J1097" s="352"/>
      <c r="K1097" s="1443"/>
      <c r="L1097" s="1443"/>
      <c r="M1097" s="869"/>
      <c r="N1097" s="1444"/>
      <c r="O1097" s="1444"/>
      <c r="P1097" s="1445"/>
      <c r="Q1097" s="1572"/>
    </row>
    <row r="1098" spans="2:17" s="1247" customFormat="1" ht="30" customHeight="1" x14ac:dyDescent="0.2">
      <c r="B1098" s="1538"/>
      <c r="C1098" s="1828" t="s">
        <v>76</v>
      </c>
      <c r="D1098" s="1828"/>
      <c r="E1098" s="1828"/>
      <c r="F1098" s="1828"/>
      <c r="G1098" s="1828"/>
      <c r="H1098" s="1828"/>
      <c r="I1098" s="1828" t="s">
        <v>76</v>
      </c>
      <c r="J1098" s="1828"/>
      <c r="K1098" s="1365"/>
      <c r="L1098" s="1364"/>
      <c r="M1098" s="1366"/>
      <c r="N1098" s="1827"/>
      <c r="O1098" s="1827"/>
      <c r="P1098" s="1366"/>
      <c r="Q1098" s="1539"/>
    </row>
    <row r="1099" spans="2:17" s="1332" customFormat="1" ht="30" customHeight="1" x14ac:dyDescent="0.2">
      <c r="B1099" s="1510" t="s">
        <v>78</v>
      </c>
      <c r="C1099" s="1336" t="s">
        <v>26</v>
      </c>
      <c r="D1099" s="1356" t="str">
        <f>VLOOKUP(B1099,desonerado_186!A:F,2,1)</f>
        <v>Limpeza final da obra</v>
      </c>
      <c r="E1099" s="1357"/>
      <c r="F1099" s="1357"/>
      <c r="G1099" s="1357"/>
      <c r="H1099" s="1357"/>
      <c r="I1099" s="1480"/>
      <c r="J1099" s="1336" t="str">
        <f>VLOOKUP('Memorial de cálculo'!B1099,[1]Planilha1!A43:F4126,3,0)</f>
        <v>M2</v>
      </c>
      <c r="K1099" s="1418">
        <f>I1101</f>
        <v>61.03</v>
      </c>
      <c r="L1099" s="1338"/>
      <c r="M1099" s="1339"/>
      <c r="N1099" s="1810"/>
      <c r="O1099" s="1810"/>
      <c r="P1099" s="1339"/>
      <c r="Q1099" s="1511"/>
    </row>
    <row r="1100" spans="2:17" s="1332" customFormat="1" ht="30" customHeight="1" x14ac:dyDescent="0.2">
      <c r="B1100" s="1494"/>
      <c r="C1100" s="352"/>
      <c r="D1100" s="869"/>
      <c r="E1100" s="869"/>
      <c r="F1100" s="869"/>
      <c r="G1100" s="869"/>
      <c r="H1100" s="869"/>
      <c r="I1100" s="1296"/>
      <c r="J1100" s="352"/>
      <c r="K1100" s="1481"/>
      <c r="L1100" s="1482"/>
      <c r="M1100" s="1351"/>
      <c r="N1100" s="1482"/>
      <c r="O1100" s="1482"/>
      <c r="P1100" s="1351"/>
      <c r="Q1100" s="1572"/>
    </row>
    <row r="1101" spans="2:17" s="1332" customFormat="1" ht="30" customHeight="1" x14ac:dyDescent="0.2">
      <c r="B1101" s="1494"/>
      <c r="C1101" s="352"/>
      <c r="D1101" s="878" t="s">
        <v>28638</v>
      </c>
      <c r="E1101" s="878"/>
      <c r="F1101" s="878"/>
      <c r="G1101" s="878"/>
      <c r="H1101" s="878"/>
      <c r="I1101" s="878">
        <v>61.03</v>
      </c>
      <c r="J1101" s="1277" t="s">
        <v>28267</v>
      </c>
      <c r="K1101" s="1011"/>
      <c r="L1101" s="1482"/>
      <c r="M1101" s="1351"/>
      <c r="N1101" s="1482"/>
      <c r="O1101" s="1482"/>
      <c r="P1101" s="1351"/>
      <c r="Q1101" s="1572"/>
    </row>
    <row r="1102" spans="2:17" s="1332" customFormat="1" ht="30" customHeight="1" thickBot="1" x14ac:dyDescent="0.25">
      <c r="B1102" s="1590"/>
      <c r="C1102" s="1591"/>
      <c r="D1102" s="1592"/>
      <c r="E1102" s="1592"/>
      <c r="F1102" s="1592"/>
      <c r="G1102" s="1592"/>
      <c r="H1102" s="1592"/>
      <c r="I1102" s="1592"/>
      <c r="J1102" s="1591"/>
      <c r="K1102" s="1593"/>
      <c r="L1102" s="1594"/>
      <c r="M1102" s="1595"/>
      <c r="N1102" s="1594"/>
      <c r="O1102" s="1594"/>
      <c r="P1102" s="1595"/>
      <c r="Q1102" s="1596"/>
    </row>
    <row r="1103" spans="2:17" ht="30" customHeight="1" x14ac:dyDescent="0.2"/>
    <row r="1104" spans="2:17" ht="30" customHeight="1" x14ac:dyDescent="0.2"/>
    <row r="1105" ht="30" customHeight="1" x14ac:dyDescent="0.2"/>
    <row r="1106" ht="30" customHeight="1" x14ac:dyDescent="0.2"/>
    <row r="1107" ht="30" customHeight="1" x14ac:dyDescent="0.2"/>
    <row r="1108" ht="30" customHeight="1" x14ac:dyDescent="0.2"/>
    <row r="1109" ht="30" customHeight="1" x14ac:dyDescent="0.2"/>
    <row r="1110" ht="30" customHeight="1" x14ac:dyDescent="0.2"/>
    <row r="1111" ht="30" customHeight="1" x14ac:dyDescent="0.2"/>
    <row r="1112" ht="30" customHeight="1" x14ac:dyDescent="0.2"/>
    <row r="1113" ht="30" customHeight="1" x14ac:dyDescent="0.2"/>
    <row r="1114" ht="30" customHeight="1" x14ac:dyDescent="0.2"/>
    <row r="1115" ht="30" customHeight="1" x14ac:dyDescent="0.2"/>
    <row r="1116" ht="30" customHeight="1" x14ac:dyDescent="0.2"/>
    <row r="1117" ht="30" customHeight="1" x14ac:dyDescent="0.2"/>
    <row r="1118" ht="30" customHeight="1" x14ac:dyDescent="0.2"/>
    <row r="1119" ht="30" customHeight="1" x14ac:dyDescent="0.2"/>
    <row r="1120" ht="30" customHeight="1" x14ac:dyDescent="0.2"/>
    <row r="1121" ht="30" customHeight="1" x14ac:dyDescent="0.2"/>
    <row r="1122" ht="30" customHeight="1" x14ac:dyDescent="0.2"/>
    <row r="1123" ht="30" customHeight="1" x14ac:dyDescent="0.2"/>
    <row r="1124" ht="30" customHeight="1" x14ac:dyDescent="0.2"/>
    <row r="1125" ht="30" customHeight="1" x14ac:dyDescent="0.2"/>
    <row r="1126" ht="30" customHeight="1" x14ac:dyDescent="0.2"/>
    <row r="1127" ht="30" customHeight="1" x14ac:dyDescent="0.2"/>
    <row r="1128" ht="30" customHeight="1" x14ac:dyDescent="0.2"/>
    <row r="1129" ht="30" customHeight="1" x14ac:dyDescent="0.2"/>
    <row r="1130" ht="30" customHeight="1" x14ac:dyDescent="0.2"/>
    <row r="1131" ht="30" customHeight="1" x14ac:dyDescent="0.2"/>
    <row r="1132" ht="30" customHeight="1" x14ac:dyDescent="0.2"/>
    <row r="1133" ht="30" customHeight="1" x14ac:dyDescent="0.2"/>
    <row r="1134" ht="30" customHeight="1" x14ac:dyDescent="0.2"/>
    <row r="1135" ht="30" customHeight="1" x14ac:dyDescent="0.2"/>
    <row r="1136" ht="30" customHeight="1" x14ac:dyDescent="0.2"/>
    <row r="1137" ht="30" customHeight="1" x14ac:dyDescent="0.2"/>
    <row r="1138" ht="30" customHeight="1" x14ac:dyDescent="0.2"/>
    <row r="1139" ht="30" customHeight="1" x14ac:dyDescent="0.2"/>
    <row r="1140" ht="30" customHeight="1" x14ac:dyDescent="0.2"/>
    <row r="1141" ht="30" customHeight="1" x14ac:dyDescent="0.2"/>
    <row r="1142" ht="30" customHeight="1" x14ac:dyDescent="0.2"/>
    <row r="1143" ht="30" customHeight="1" x14ac:dyDescent="0.2"/>
    <row r="1144" ht="30" customHeight="1" x14ac:dyDescent="0.2"/>
    <row r="1145" ht="30" customHeight="1" x14ac:dyDescent="0.2"/>
    <row r="1146" ht="30" customHeight="1" x14ac:dyDescent="0.2"/>
    <row r="1147" ht="30" customHeight="1" x14ac:dyDescent="0.2"/>
    <row r="1148" ht="30" customHeight="1" x14ac:dyDescent="0.2"/>
    <row r="1149" ht="30" customHeight="1" x14ac:dyDescent="0.2"/>
    <row r="1150" ht="30" customHeight="1" x14ac:dyDescent="0.2"/>
    <row r="1151" ht="30" customHeight="1" x14ac:dyDescent="0.2"/>
    <row r="1152" ht="30" customHeight="1" x14ac:dyDescent="0.2"/>
    <row r="1153" ht="30" customHeight="1" x14ac:dyDescent="0.2"/>
    <row r="1154" ht="30" customHeight="1" x14ac:dyDescent="0.2"/>
    <row r="1155" ht="30" customHeight="1" x14ac:dyDescent="0.2"/>
    <row r="1156" ht="30" customHeight="1" x14ac:dyDescent="0.2"/>
    <row r="1157" ht="30" customHeight="1" x14ac:dyDescent="0.2"/>
    <row r="1158" ht="30" customHeight="1" x14ac:dyDescent="0.2"/>
    <row r="1159" ht="30" customHeight="1" x14ac:dyDescent="0.2"/>
    <row r="1160" ht="30" customHeight="1" x14ac:dyDescent="0.2"/>
    <row r="1161" ht="30" customHeight="1" x14ac:dyDescent="0.2"/>
    <row r="1162" ht="30" customHeight="1" x14ac:dyDescent="0.2"/>
    <row r="1163" ht="30" customHeight="1" x14ac:dyDescent="0.2"/>
    <row r="1164" ht="30" customHeight="1" x14ac:dyDescent="0.2"/>
    <row r="1165" ht="30" customHeight="1" x14ac:dyDescent="0.2"/>
    <row r="1166" ht="30" customHeight="1" x14ac:dyDescent="0.2"/>
    <row r="1167" ht="30" customHeight="1" x14ac:dyDescent="0.2"/>
    <row r="1168" ht="30" customHeight="1" x14ac:dyDescent="0.2"/>
    <row r="1169" ht="30" customHeight="1" x14ac:dyDescent="0.2"/>
    <row r="1170" ht="30" customHeight="1" x14ac:dyDescent="0.2"/>
    <row r="1171" ht="30" customHeight="1" x14ac:dyDescent="0.2"/>
    <row r="1172" ht="30" customHeight="1" x14ac:dyDescent="0.2"/>
    <row r="1173" ht="30" customHeight="1" x14ac:dyDescent="0.2"/>
    <row r="1174" ht="30" customHeight="1" x14ac:dyDescent="0.2"/>
    <row r="1175" ht="30" customHeight="1" x14ac:dyDescent="0.2"/>
    <row r="1176" ht="30" customHeight="1" x14ac:dyDescent="0.2"/>
    <row r="1177" ht="30" customHeight="1" x14ac:dyDescent="0.2"/>
  </sheetData>
  <mergeCells count="308">
    <mergeCell ref="N8:O8"/>
    <mergeCell ref="C1098:J1098"/>
    <mergeCell ref="N1098:O1098"/>
    <mergeCell ref="N1099:O1099"/>
    <mergeCell ref="D1095:I1095"/>
    <mergeCell ref="N1095:O1095"/>
    <mergeCell ref="D1096:I1096"/>
    <mergeCell ref="N1096:O1096"/>
    <mergeCell ref="D1092:I1092"/>
    <mergeCell ref="N1092:O1092"/>
    <mergeCell ref="D1093:I1093"/>
    <mergeCell ref="N1093:O1093"/>
    <mergeCell ref="D1094:I1094"/>
    <mergeCell ref="N1094:O1094"/>
    <mergeCell ref="D1087:I1087"/>
    <mergeCell ref="N1087:O1087"/>
    <mergeCell ref="C1091:J1091"/>
    <mergeCell ref="N1091:O1091"/>
    <mergeCell ref="D1057:I1057"/>
    <mergeCell ref="N1057:O1057"/>
    <mergeCell ref="D1064:I1064"/>
    <mergeCell ref="N1064:O1064"/>
    <mergeCell ref="D1065:I1065"/>
    <mergeCell ref="N1065:O1065"/>
    <mergeCell ref="D917:I917"/>
    <mergeCell ref="N917:O917"/>
    <mergeCell ref="E919:F919"/>
    <mergeCell ref="D987:I987"/>
    <mergeCell ref="N987:O987"/>
    <mergeCell ref="E989:F989"/>
    <mergeCell ref="D907:I907"/>
    <mergeCell ref="N907:O907"/>
    <mergeCell ref="C916:J916"/>
    <mergeCell ref="N916:O916"/>
    <mergeCell ref="D890:I890"/>
    <mergeCell ref="N890:O890"/>
    <mergeCell ref="D896:I896"/>
    <mergeCell ref="N896:O896"/>
    <mergeCell ref="D897:I897"/>
    <mergeCell ref="N897:O897"/>
    <mergeCell ref="N780:O780"/>
    <mergeCell ref="N814:O814"/>
    <mergeCell ref="N873:O873"/>
    <mergeCell ref="D882:I882"/>
    <mergeCell ref="N882:O882"/>
    <mergeCell ref="D886:I886"/>
    <mergeCell ref="N886:O886"/>
    <mergeCell ref="D742:I742"/>
    <mergeCell ref="N742:O742"/>
    <mergeCell ref="D750:I750"/>
    <mergeCell ref="N750:O750"/>
    <mergeCell ref="N754:O754"/>
    <mergeCell ref="N755:O755"/>
    <mergeCell ref="C726:J726"/>
    <mergeCell ref="N726:O726"/>
    <mergeCell ref="D727:I727"/>
    <mergeCell ref="N727:O727"/>
    <mergeCell ref="D735:I735"/>
    <mergeCell ref="N735:O735"/>
    <mergeCell ref="D704:I704"/>
    <mergeCell ref="N704:O704"/>
    <mergeCell ref="N705:O705"/>
    <mergeCell ref="D722:I722"/>
    <mergeCell ref="N722:O722"/>
    <mergeCell ref="D683:I683"/>
    <mergeCell ref="N683:O683"/>
    <mergeCell ref="D692:I692"/>
    <mergeCell ref="N692:O692"/>
    <mergeCell ref="D699:I699"/>
    <mergeCell ref="N699:O699"/>
    <mergeCell ref="C672:J672"/>
    <mergeCell ref="N672:O672"/>
    <mergeCell ref="D673:I673"/>
    <mergeCell ref="N673:O673"/>
    <mergeCell ref="D678:I678"/>
    <mergeCell ref="N678:O678"/>
    <mergeCell ref="D669:I669"/>
    <mergeCell ref="N669:O669"/>
    <mergeCell ref="D670:I670"/>
    <mergeCell ref="N670:O670"/>
    <mergeCell ref="D666:I666"/>
    <mergeCell ref="N666:O666"/>
    <mergeCell ref="D667:I667"/>
    <mergeCell ref="N667:O667"/>
    <mergeCell ref="D668:I668"/>
    <mergeCell ref="N668:O668"/>
    <mergeCell ref="D663:I663"/>
    <mergeCell ref="N663:O663"/>
    <mergeCell ref="D664:I664"/>
    <mergeCell ref="N664:O664"/>
    <mergeCell ref="D665:I665"/>
    <mergeCell ref="N665:O665"/>
    <mergeCell ref="D660:I660"/>
    <mergeCell ref="N660:O660"/>
    <mergeCell ref="D661:I661"/>
    <mergeCell ref="N661:O661"/>
    <mergeCell ref="D662:I662"/>
    <mergeCell ref="N662:O662"/>
    <mergeCell ref="D657:I657"/>
    <mergeCell ref="N657:O657"/>
    <mergeCell ref="D658:I658"/>
    <mergeCell ref="N658:O658"/>
    <mergeCell ref="D659:I659"/>
    <mergeCell ref="N659:O659"/>
    <mergeCell ref="D654:I654"/>
    <mergeCell ref="N654:O654"/>
    <mergeCell ref="D655:I655"/>
    <mergeCell ref="N655:O655"/>
    <mergeCell ref="D656:I656"/>
    <mergeCell ref="N656:O656"/>
    <mergeCell ref="D651:I651"/>
    <mergeCell ref="N651:O651"/>
    <mergeCell ref="C653:J653"/>
    <mergeCell ref="N653:O653"/>
    <mergeCell ref="D645:I645"/>
    <mergeCell ref="N645:O645"/>
    <mergeCell ref="D649:I649"/>
    <mergeCell ref="N649:O649"/>
    <mergeCell ref="D650:I650"/>
    <mergeCell ref="N650:O650"/>
    <mergeCell ref="C631:J631"/>
    <mergeCell ref="N631:O631"/>
    <mergeCell ref="D632:I632"/>
    <mergeCell ref="N632:O632"/>
    <mergeCell ref="D633:I633"/>
    <mergeCell ref="N633:O633"/>
    <mergeCell ref="D628:I628"/>
    <mergeCell ref="N628:O628"/>
    <mergeCell ref="D629:I629"/>
    <mergeCell ref="N629:O629"/>
    <mergeCell ref="D625:I625"/>
    <mergeCell ref="N625:O625"/>
    <mergeCell ref="D626:I626"/>
    <mergeCell ref="N626:O626"/>
    <mergeCell ref="D627:I627"/>
    <mergeCell ref="N627:O627"/>
    <mergeCell ref="D622:I622"/>
    <mergeCell ref="N622:O622"/>
    <mergeCell ref="D623:I623"/>
    <mergeCell ref="N623:O623"/>
    <mergeCell ref="D624:I624"/>
    <mergeCell ref="N624:O624"/>
    <mergeCell ref="D619:I619"/>
    <mergeCell ref="N619:O619"/>
    <mergeCell ref="D620:I620"/>
    <mergeCell ref="N620:O620"/>
    <mergeCell ref="D621:I621"/>
    <mergeCell ref="N621:O621"/>
    <mergeCell ref="D616:I616"/>
    <mergeCell ref="N616:O616"/>
    <mergeCell ref="C618:J618"/>
    <mergeCell ref="N618:O618"/>
    <mergeCell ref="D613:I613"/>
    <mergeCell ref="N613:O613"/>
    <mergeCell ref="D614:I614"/>
    <mergeCell ref="N614:O614"/>
    <mergeCell ref="D615:I615"/>
    <mergeCell ref="N615:O615"/>
    <mergeCell ref="D610:I610"/>
    <mergeCell ref="N610:O610"/>
    <mergeCell ref="D611:I611"/>
    <mergeCell ref="N611:O611"/>
    <mergeCell ref="D612:I612"/>
    <mergeCell ref="N612:O612"/>
    <mergeCell ref="D607:I607"/>
    <mergeCell ref="N607:O607"/>
    <mergeCell ref="D608:I608"/>
    <mergeCell ref="N608:O608"/>
    <mergeCell ref="D609:I609"/>
    <mergeCell ref="N609:O609"/>
    <mergeCell ref="C605:J605"/>
    <mergeCell ref="N605:O605"/>
    <mergeCell ref="D606:I606"/>
    <mergeCell ref="N606:O606"/>
    <mergeCell ref="D581:I581"/>
    <mergeCell ref="N581:O581"/>
    <mergeCell ref="D594:I594"/>
    <mergeCell ref="N594:O594"/>
    <mergeCell ref="D568:I568"/>
    <mergeCell ref="N568:O568"/>
    <mergeCell ref="D578:I578"/>
    <mergeCell ref="N578:O578"/>
    <mergeCell ref="D579:I579"/>
    <mergeCell ref="N579:O579"/>
    <mergeCell ref="C560:J560"/>
    <mergeCell ref="N560:O560"/>
    <mergeCell ref="D561:I561"/>
    <mergeCell ref="N561:O561"/>
    <mergeCell ref="C522:J522"/>
    <mergeCell ref="N522:O522"/>
    <mergeCell ref="D523:I523"/>
    <mergeCell ref="N523:O523"/>
    <mergeCell ref="D495:I495"/>
    <mergeCell ref="N495:O495"/>
    <mergeCell ref="D496:I496"/>
    <mergeCell ref="N496:O496"/>
    <mergeCell ref="D518:I518"/>
    <mergeCell ref="N518:O518"/>
    <mergeCell ref="N516:O516"/>
    <mergeCell ref="C493:J493"/>
    <mergeCell ref="N493:O493"/>
    <mergeCell ref="D494:I494"/>
    <mergeCell ref="N494:O494"/>
    <mergeCell ref="D474:I474"/>
    <mergeCell ref="N474:O474"/>
    <mergeCell ref="N476:O476"/>
    <mergeCell ref="D481:I481"/>
    <mergeCell ref="N481:O481"/>
    <mergeCell ref="D491:I491"/>
    <mergeCell ref="N491:O491"/>
    <mergeCell ref="N453:O453"/>
    <mergeCell ref="D455:I455"/>
    <mergeCell ref="N455:O455"/>
    <mergeCell ref="D463:I463"/>
    <mergeCell ref="N463:O463"/>
    <mergeCell ref="N465:O465"/>
    <mergeCell ref="D391:I391"/>
    <mergeCell ref="N391:O391"/>
    <mergeCell ref="D418:I418"/>
    <mergeCell ref="N418:O418"/>
    <mergeCell ref="D446:I446"/>
    <mergeCell ref="N446:O446"/>
    <mergeCell ref="D386:I386"/>
    <mergeCell ref="N386:O386"/>
    <mergeCell ref="C390:J390"/>
    <mergeCell ref="N390:O390"/>
    <mergeCell ref="D388:E388"/>
    <mergeCell ref="D299:I299"/>
    <mergeCell ref="N299:O299"/>
    <mergeCell ref="D304:I304"/>
    <mergeCell ref="N304:O304"/>
    <mergeCell ref="D378:I378"/>
    <mergeCell ref="N378:O378"/>
    <mergeCell ref="D276:I276"/>
    <mergeCell ref="N276:O276"/>
    <mergeCell ref="D277:E277"/>
    <mergeCell ref="D288:I288"/>
    <mergeCell ref="N288:O288"/>
    <mergeCell ref="D290:E290"/>
    <mergeCell ref="F290:G290"/>
    <mergeCell ref="C234:J234"/>
    <mergeCell ref="N234:O234"/>
    <mergeCell ref="D235:I235"/>
    <mergeCell ref="N235:O235"/>
    <mergeCell ref="D212:I212"/>
    <mergeCell ref="N212:O212"/>
    <mergeCell ref="D216:I216"/>
    <mergeCell ref="N216:O216"/>
    <mergeCell ref="N151:O151"/>
    <mergeCell ref="D174:I174"/>
    <mergeCell ref="N174:O174"/>
    <mergeCell ref="D181:I181"/>
    <mergeCell ref="N181:O181"/>
    <mergeCell ref="D186:I186"/>
    <mergeCell ref="N186:O186"/>
    <mergeCell ref="D126:I126"/>
    <mergeCell ref="N126:O126"/>
    <mergeCell ref="D133:I133"/>
    <mergeCell ref="N133:O133"/>
    <mergeCell ref="D78:I78"/>
    <mergeCell ref="N78:O78"/>
    <mergeCell ref="D101:I101"/>
    <mergeCell ref="N101:O101"/>
    <mergeCell ref="K80:L80"/>
    <mergeCell ref="D62:I62"/>
    <mergeCell ref="N62:O62"/>
    <mergeCell ref="D71:I71"/>
    <mergeCell ref="N71:O71"/>
    <mergeCell ref="D47:I47"/>
    <mergeCell ref="N47:O47"/>
    <mergeCell ref="C54:J54"/>
    <mergeCell ref="N54:O54"/>
    <mergeCell ref="C124:J124"/>
    <mergeCell ref="N124:O124"/>
    <mergeCell ref="J36:K36"/>
    <mergeCell ref="J40:K40"/>
    <mergeCell ref="D23:I23"/>
    <mergeCell ref="N23:O23"/>
    <mergeCell ref="D28:I28"/>
    <mergeCell ref="N28:O28"/>
    <mergeCell ref="D34:I34"/>
    <mergeCell ref="N34:O34"/>
    <mergeCell ref="D55:I55"/>
    <mergeCell ref="N55:O55"/>
    <mergeCell ref="C2:J2"/>
    <mergeCell ref="N2:P2"/>
    <mergeCell ref="C3:J3"/>
    <mergeCell ref="N3:Q3"/>
    <mergeCell ref="C4:J4"/>
    <mergeCell ref="N4:Q4"/>
    <mergeCell ref="N254:P254"/>
    <mergeCell ref="L271:N271"/>
    <mergeCell ref="C9:J9"/>
    <mergeCell ref="N9:O9"/>
    <mergeCell ref="D10:I10"/>
    <mergeCell ref="N10:O10"/>
    <mergeCell ref="D18:I18"/>
    <mergeCell ref="N18:O18"/>
    <mergeCell ref="C5:J5"/>
    <mergeCell ref="N5:Q5"/>
    <mergeCell ref="C7:J7"/>
    <mergeCell ref="N7:O7"/>
    <mergeCell ref="D36:E36"/>
    <mergeCell ref="D38:I38"/>
    <mergeCell ref="N38:O38"/>
    <mergeCell ref="D40:E40"/>
    <mergeCell ref="D42:I42"/>
    <mergeCell ref="N42:O42"/>
  </mergeCells>
  <conditionalFormatting sqref="J657 J666 J668 J670">
    <cfRule type="expression" dxfId="10" priority="9" stopIfTrue="1">
      <formula>N657&lt;6</formula>
    </cfRule>
  </conditionalFormatting>
  <conditionalFormatting sqref="L668">
    <cfRule type="expression" dxfId="9" priority="8" stopIfTrue="1">
      <formula>P668&lt;6</formula>
    </cfRule>
  </conditionalFormatting>
  <conditionalFormatting sqref="M668 K670">
    <cfRule type="expression" dxfId="8" priority="7" stopIfTrue="1">
      <formula>N668&lt;6</formula>
    </cfRule>
  </conditionalFormatting>
  <conditionalFormatting sqref="L670">
    <cfRule type="expression" dxfId="7" priority="6" stopIfTrue="1">
      <formula>P670&lt;6</formula>
    </cfRule>
  </conditionalFormatting>
  <conditionalFormatting sqref="M670">
    <cfRule type="expression" dxfId="6" priority="5" stopIfTrue="1">
      <formula>P670&lt;6</formula>
    </cfRule>
  </conditionalFormatting>
  <conditionalFormatting sqref="L657">
    <cfRule type="expression" dxfId="5" priority="4" stopIfTrue="1">
      <formula>P657&lt;6</formula>
    </cfRule>
  </conditionalFormatting>
  <conditionalFormatting sqref="M657">
    <cfRule type="expression" dxfId="4" priority="3" stopIfTrue="1">
      <formula>P657&lt;6</formula>
    </cfRule>
  </conditionalFormatting>
  <conditionalFormatting sqref="L666">
    <cfRule type="expression" dxfId="3" priority="2" stopIfTrue="1">
      <formula>P666&lt;6</formula>
    </cfRule>
  </conditionalFormatting>
  <conditionalFormatting sqref="M666">
    <cfRule type="expression" dxfId="2" priority="1" stopIfTrue="1">
      <formula>P666&lt;6</formula>
    </cfRule>
  </conditionalFormatting>
  <conditionalFormatting sqref="B657 B666">
    <cfRule type="expression" dxfId="1" priority="10" stopIfTrue="1">
      <formula>M657&lt;6</formula>
    </cfRule>
  </conditionalFormatting>
  <conditionalFormatting sqref="D657 D666 D668 D670">
    <cfRule type="expression" dxfId="0" priority="11" stopIfTrue="1">
      <formula>N657&lt;6</formula>
    </cfRule>
  </conditionalFormatting>
  <pageMargins left="0.11811023622047245" right="0.11811023622047245" top="0" bottom="0" header="0.31496062992125984" footer="0.31496062992125984"/>
  <pageSetup paperSize="9" scale="63" orientation="portrait" r:id="rId1"/>
  <drawing r:id="rId2"/>
  <legacyDrawing r:id="rId3"/>
  <oleObjects>
    <mc:AlternateContent xmlns:mc="http://schemas.openxmlformats.org/markup-compatibility/2006">
      <mc:Choice Requires="x14">
        <oleObject progId="StaticMetafile" shapeId="30721" r:id="rId4">
          <objectPr defaultSize="0" autoPict="0" r:id="rId5">
            <anchor moveWithCells="1">
              <from>
                <xdr:col>1</xdr:col>
                <xdr:colOff>9525</xdr:colOff>
                <xdr:row>1</xdr:row>
                <xdr:rowOff>123825</xdr:rowOff>
              </from>
              <to>
                <xdr:col>2</xdr:col>
                <xdr:colOff>28575</xdr:colOff>
                <xdr:row>4</xdr:row>
                <xdr:rowOff>161925</xdr:rowOff>
              </to>
            </anchor>
          </objectPr>
        </oleObject>
      </mc:Choice>
      <mc:Fallback>
        <oleObject progId="StaticMetafile" shapeId="3072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Y806"/>
  <sheetViews>
    <sheetView topLeftCell="C552" zoomScale="70" zoomScaleNormal="70" workbookViewId="0">
      <selection activeCell="W793" sqref="W793"/>
    </sheetView>
  </sheetViews>
  <sheetFormatPr defaultRowHeight="12.75" x14ac:dyDescent="0.2"/>
  <cols>
    <col min="1" max="1" width="5.85546875" style="362" customWidth="1"/>
    <col min="2" max="2" width="11.7109375" style="363" customWidth="1"/>
    <col min="3" max="3" width="9.85546875" style="363" customWidth="1"/>
    <col min="4" max="4" width="27.7109375" style="363" customWidth="1"/>
    <col min="5" max="5" width="8.5703125" style="363" customWidth="1"/>
    <col min="6" max="6" width="7.7109375" style="363" customWidth="1"/>
    <col min="7" max="7" width="11.28515625" style="363" hidden="1" customWidth="1"/>
    <col min="8" max="8" width="4.5703125" style="363" hidden="1" customWidth="1"/>
    <col min="9" max="9" width="8" style="363" hidden="1" customWidth="1"/>
    <col min="10" max="10" width="7.42578125" style="363" hidden="1" customWidth="1"/>
    <col min="11" max="11" width="11" style="362" hidden="1" customWidth="1"/>
    <col min="12" max="12" width="11.5703125" style="362" hidden="1" customWidth="1"/>
    <col min="13" max="13" width="10" style="362" hidden="1" customWidth="1"/>
    <col min="14" max="14" width="6.85546875" style="362" hidden="1" customWidth="1"/>
    <col min="15" max="15" width="6.7109375" style="362" hidden="1" customWidth="1"/>
    <col min="16" max="16" width="12.85546875" style="362" hidden="1" customWidth="1"/>
    <col min="17" max="17" width="13.42578125" style="362" hidden="1" customWidth="1"/>
    <col min="18" max="18" width="1.28515625" style="1" hidden="1" customWidth="1"/>
    <col min="19" max="19" width="0" style="1" hidden="1" customWidth="1"/>
    <col min="20" max="24" width="16.5703125" style="1" customWidth="1"/>
    <col min="25" max="26" width="24.7109375" style="1" customWidth="1"/>
    <col min="27" max="16384" width="9.140625" style="1"/>
  </cols>
  <sheetData>
    <row r="1" spans="1:25" ht="27" customHeight="1" thickTop="1" x14ac:dyDescent="0.2">
      <c r="A1" s="1927" t="s">
        <v>28936</v>
      </c>
      <c r="B1" s="1928"/>
      <c r="C1" s="1928"/>
      <c r="D1" s="1928"/>
      <c r="E1" s="1928"/>
      <c r="F1" s="1928"/>
      <c r="G1" s="1928"/>
      <c r="H1" s="1928"/>
      <c r="I1" s="1928"/>
      <c r="J1" s="1928"/>
      <c r="K1" s="1928"/>
      <c r="L1" s="1928"/>
      <c r="M1" s="1928"/>
      <c r="N1" s="1928"/>
      <c r="O1" s="1928"/>
      <c r="P1" s="1928"/>
      <c r="Q1" s="1928"/>
      <c r="R1" s="1928"/>
      <c r="S1" s="1928"/>
      <c r="T1" s="1928"/>
      <c r="U1" s="1928"/>
      <c r="V1" s="1928"/>
      <c r="W1" s="1928"/>
      <c r="X1" s="1929"/>
    </row>
    <row r="2" spans="1:25" s="2" customFormat="1" ht="18" customHeight="1" x14ac:dyDescent="0.2">
      <c r="A2" s="652"/>
      <c r="B2" s="352"/>
      <c r="C2" s="1865" t="s">
        <v>28937</v>
      </c>
      <c r="D2" s="1865"/>
      <c r="E2" s="1865"/>
      <c r="F2" s="1865"/>
      <c r="G2" s="1865"/>
      <c r="H2" s="1865"/>
      <c r="I2" s="1865"/>
      <c r="J2" s="1865"/>
      <c r="K2" s="1865"/>
      <c r="L2" s="1865"/>
      <c r="M2" s="1865"/>
      <c r="N2" s="1865"/>
      <c r="O2" s="1865"/>
      <c r="P2" s="1865"/>
      <c r="Q2" s="1865"/>
      <c r="R2" s="1865"/>
      <c r="S2" s="1865"/>
      <c r="T2" s="1865"/>
      <c r="U2" s="1865"/>
      <c r="V2" s="1865"/>
      <c r="W2" s="1865"/>
      <c r="X2" s="1866"/>
    </row>
    <row r="3" spans="1:25" s="2" customFormat="1" ht="18" customHeight="1" x14ac:dyDescent="0.2">
      <c r="A3" s="652"/>
      <c r="B3" s="352"/>
      <c r="C3" s="1867"/>
      <c r="D3" s="1867"/>
      <c r="E3" s="1867"/>
      <c r="F3" s="1867"/>
      <c r="G3" s="1867"/>
      <c r="H3" s="1867"/>
      <c r="I3" s="1867"/>
      <c r="J3" s="1867"/>
      <c r="K3" s="1867"/>
      <c r="L3" s="1867"/>
      <c r="M3" s="1867"/>
      <c r="N3" s="1867"/>
      <c r="O3" s="1867"/>
      <c r="P3" s="1867"/>
      <c r="Q3" s="1867"/>
      <c r="R3" s="1867"/>
      <c r="S3" s="1867"/>
      <c r="T3" s="1867"/>
      <c r="U3" s="1867"/>
      <c r="V3" s="1867"/>
      <c r="W3" s="1867"/>
      <c r="X3" s="1868"/>
    </row>
    <row r="4" spans="1:25" s="2" customFormat="1" ht="18" customHeight="1" x14ac:dyDescent="0.2">
      <c r="A4" s="652"/>
      <c r="B4" s="352"/>
      <c r="C4" s="1867" t="s">
        <v>28938</v>
      </c>
      <c r="D4" s="1867"/>
      <c r="E4" s="1867"/>
      <c r="F4" s="1867"/>
      <c r="G4" s="1867"/>
      <c r="H4" s="1867"/>
      <c r="I4" s="1867"/>
      <c r="J4" s="1867"/>
      <c r="K4" s="1867"/>
      <c r="L4" s="1867"/>
      <c r="M4" s="1867"/>
      <c r="N4" s="1867"/>
      <c r="O4" s="1867"/>
      <c r="P4" s="1867"/>
      <c r="Q4" s="1867"/>
      <c r="R4" s="1867"/>
      <c r="S4" s="1867"/>
      <c r="T4" s="1867"/>
      <c r="U4" s="1867"/>
      <c r="V4" s="1867"/>
      <c r="W4" s="1867"/>
      <c r="X4" s="653"/>
      <c r="Y4" s="474"/>
    </row>
    <row r="5" spans="1:25" s="2" customFormat="1" ht="3" customHeight="1" x14ac:dyDescent="0.2">
      <c r="A5" s="652"/>
      <c r="B5" s="352"/>
      <c r="C5" s="1867"/>
      <c r="D5" s="1867"/>
      <c r="E5" s="1867"/>
      <c r="F5" s="1867"/>
      <c r="G5" s="1867"/>
      <c r="H5" s="1867"/>
      <c r="I5" s="1867"/>
      <c r="J5" s="1867"/>
      <c r="K5" s="1867"/>
      <c r="L5" s="1867"/>
      <c r="M5" s="1867"/>
      <c r="N5" s="1867"/>
      <c r="O5" s="1867"/>
      <c r="P5" s="1867"/>
      <c r="Q5" s="1867"/>
      <c r="R5" s="1867"/>
      <c r="S5" s="1867"/>
      <c r="T5" s="1867"/>
      <c r="U5" s="1867"/>
      <c r="V5" s="1867"/>
      <c r="W5" s="1867"/>
      <c r="X5" s="653"/>
      <c r="Y5" s="474"/>
    </row>
    <row r="6" spans="1:25" s="2" customFormat="1" ht="2.25" customHeight="1" x14ac:dyDescent="0.2">
      <c r="A6" s="652"/>
      <c r="B6" s="352"/>
      <c r="C6" s="1867"/>
      <c r="D6" s="1867"/>
      <c r="E6" s="1867"/>
      <c r="F6" s="1867"/>
      <c r="G6" s="1867"/>
      <c r="H6" s="1867"/>
      <c r="I6" s="1867"/>
      <c r="J6" s="1867"/>
      <c r="K6" s="1867"/>
      <c r="L6" s="1867"/>
      <c r="M6" s="1867"/>
      <c r="N6" s="1867"/>
      <c r="O6" s="1867"/>
      <c r="P6" s="1867"/>
      <c r="Q6" s="1867"/>
      <c r="R6" s="1867"/>
      <c r="S6" s="1867"/>
      <c r="T6" s="1867"/>
      <c r="U6" s="1867"/>
      <c r="V6" s="1867"/>
      <c r="W6" s="1867"/>
      <c r="X6" s="215"/>
      <c r="Y6" s="474"/>
    </row>
    <row r="7" spans="1:25" s="203" customFormat="1" ht="7.5" customHeight="1" x14ac:dyDescent="0.2">
      <c r="A7" s="652"/>
      <c r="B7" s="352"/>
      <c r="C7" s="1867"/>
      <c r="D7" s="1867"/>
      <c r="E7" s="1867"/>
      <c r="F7" s="1867"/>
      <c r="G7" s="1867"/>
      <c r="H7" s="1867"/>
      <c r="I7" s="1867"/>
      <c r="J7" s="1867"/>
      <c r="K7" s="1867"/>
      <c r="L7" s="1867"/>
      <c r="M7" s="1867"/>
      <c r="N7" s="1867"/>
      <c r="O7" s="1867"/>
      <c r="P7" s="1867"/>
      <c r="Q7" s="1867"/>
      <c r="R7" s="1867"/>
      <c r="S7" s="1867"/>
      <c r="T7" s="1867"/>
      <c r="U7" s="1867"/>
      <c r="V7" s="1867"/>
      <c r="W7" s="1867"/>
      <c r="X7" s="653"/>
      <c r="Y7" s="475"/>
    </row>
    <row r="8" spans="1:25" ht="34.5" customHeight="1" x14ac:dyDescent="0.2">
      <c r="A8" s="654"/>
      <c r="B8" s="642"/>
      <c r="C8" s="1923" t="s">
        <v>28935</v>
      </c>
      <c r="D8" s="1923"/>
      <c r="E8" s="1923"/>
      <c r="F8" s="1923"/>
      <c r="G8" s="1923"/>
      <c r="H8" s="1923"/>
      <c r="I8" s="1923" t="s">
        <v>3</v>
      </c>
      <c r="J8" s="1924" t="s">
        <v>4</v>
      </c>
      <c r="K8" s="624" t="s">
        <v>31</v>
      </c>
      <c r="L8" s="623" t="s">
        <v>32</v>
      </c>
      <c r="M8" s="623" t="s">
        <v>33</v>
      </c>
      <c r="N8" s="1925" t="s">
        <v>34</v>
      </c>
      <c r="O8" s="1925"/>
      <c r="P8" s="624" t="s">
        <v>35</v>
      </c>
      <c r="Q8" s="625" t="s">
        <v>5</v>
      </c>
      <c r="R8" s="353"/>
      <c r="S8" s="626"/>
      <c r="T8" s="627" t="s">
        <v>28930</v>
      </c>
      <c r="U8" s="627" t="s">
        <v>28931</v>
      </c>
      <c r="V8" s="627" t="s">
        <v>28932</v>
      </c>
      <c r="W8" s="627" t="s">
        <v>28934</v>
      </c>
      <c r="X8" s="655" t="s">
        <v>28933</v>
      </c>
      <c r="Y8" s="476"/>
    </row>
    <row r="9" spans="1:25" s="3" customFormat="1" ht="6.95" customHeight="1" x14ac:dyDescent="0.25">
      <c r="A9" s="656"/>
      <c r="B9" s="628"/>
      <c r="C9" s="628"/>
      <c r="D9" s="154"/>
      <c r="E9" s="154"/>
      <c r="F9" s="154"/>
      <c r="G9" s="628"/>
      <c r="H9" s="628"/>
      <c r="I9" s="628"/>
      <c r="J9" s="629"/>
      <c r="K9" s="24"/>
      <c r="L9" s="24"/>
      <c r="M9" s="24"/>
      <c r="N9" s="1926"/>
      <c r="O9" s="1926"/>
      <c r="P9" s="24"/>
      <c r="Q9" s="24"/>
      <c r="R9" s="630"/>
      <c r="S9" s="209"/>
      <c r="T9" s="631"/>
      <c r="U9" s="631"/>
      <c r="V9" s="631"/>
      <c r="W9" s="631"/>
      <c r="X9" s="657"/>
      <c r="Y9" s="477"/>
    </row>
    <row r="10" spans="1:25" s="430" customFormat="1" ht="19.5" customHeight="1" x14ac:dyDescent="0.2">
      <c r="A10" s="1871">
        <v>1</v>
      </c>
      <c r="B10" s="632"/>
      <c r="C10" s="1880" t="s">
        <v>6</v>
      </c>
      <c r="D10" s="1880"/>
      <c r="E10" s="1880"/>
      <c r="F10" s="1880"/>
      <c r="G10" s="1880"/>
      <c r="H10" s="1880"/>
      <c r="I10" s="1880"/>
      <c r="J10" s="1881"/>
      <c r="K10" s="633"/>
      <c r="L10" s="633"/>
      <c r="M10" s="633"/>
      <c r="N10" s="1920"/>
      <c r="O10" s="1920"/>
      <c r="P10" s="633"/>
      <c r="Q10" s="633"/>
      <c r="R10" s="633"/>
      <c r="S10" s="634"/>
      <c r="T10" s="606">
        <f>T11/X11</f>
        <v>1</v>
      </c>
      <c r="U10" s="607"/>
      <c r="V10" s="607"/>
      <c r="W10" s="607"/>
      <c r="X10" s="658"/>
      <c r="Y10" s="608"/>
    </row>
    <row r="11" spans="1:25" s="430" customFormat="1" ht="19.5" customHeight="1" x14ac:dyDescent="0.2">
      <c r="A11" s="1872"/>
      <c r="B11" s="635"/>
      <c r="C11" s="1882"/>
      <c r="D11" s="1882"/>
      <c r="E11" s="1882"/>
      <c r="F11" s="1882"/>
      <c r="G11" s="1882"/>
      <c r="H11" s="1882"/>
      <c r="I11" s="1882"/>
      <c r="J11" s="1883"/>
      <c r="K11" s="636"/>
      <c r="L11" s="636"/>
      <c r="M11" s="636"/>
      <c r="N11" s="636"/>
      <c r="O11" s="636"/>
      <c r="P11" s="636"/>
      <c r="Q11" s="636"/>
      <c r="R11" s="636"/>
      <c r="S11" s="637"/>
      <c r="T11" s="689">
        <f>Orçamento!Q64</f>
        <v>10811.83</v>
      </c>
      <c r="U11" s="609"/>
      <c r="V11" s="609"/>
      <c r="W11" s="609"/>
      <c r="X11" s="690">
        <f>Orçamento!Q64</f>
        <v>10811.83</v>
      </c>
      <c r="Y11" s="1615">
        <f>X11-T11-U11-V11-W11</f>
        <v>0</v>
      </c>
    </row>
    <row r="12" spans="1:25" s="4" customFormat="1" ht="24.75" hidden="1" customHeight="1" x14ac:dyDescent="0.2">
      <c r="A12" s="659" t="s">
        <v>28663</v>
      </c>
      <c r="B12" s="479" t="s">
        <v>481</v>
      </c>
      <c r="C12" s="479" t="s">
        <v>26</v>
      </c>
      <c r="D12" s="1921" t="str">
        <f>VLOOKUP(B12,desonerado_186!A:F,2,1)</f>
        <v>Placa de identificação para obra</v>
      </c>
      <c r="E12" s="1904"/>
      <c r="F12" s="1904"/>
      <c r="G12" s="1904"/>
      <c r="H12" s="1904"/>
      <c r="I12" s="1922"/>
      <c r="J12" s="480" t="str">
        <f>VLOOKUP(B12,desonerado_186!A:F,3,1)</f>
        <v>M2</v>
      </c>
      <c r="K12" s="481">
        <f>G16</f>
        <v>2</v>
      </c>
      <c r="L12" s="394">
        <f>VLOOKUP(B12,desonerado_186!A:F,4,1)</f>
        <v>770.75</v>
      </c>
      <c r="M12" s="394">
        <f>VLOOKUP(B12,desonerado_186!A:F,5,1)</f>
        <v>77.5</v>
      </c>
      <c r="N12" s="1782">
        <f>L12+M12</f>
        <v>848.25</v>
      </c>
      <c r="O12" s="1782"/>
      <c r="P12" s="394">
        <f>N12*1.2</f>
        <v>1017.9</v>
      </c>
      <c r="Q12" s="343">
        <f>P12*K12</f>
        <v>2035.8</v>
      </c>
      <c r="R12" s="24"/>
      <c r="S12" s="25"/>
      <c r="T12" s="611"/>
      <c r="U12" s="611"/>
      <c r="V12" s="611"/>
      <c r="W12" s="611"/>
      <c r="X12" s="660"/>
      <c r="Y12" s="610"/>
    </row>
    <row r="13" spans="1:25" s="4" customFormat="1" ht="19.5" hidden="1" customHeight="1" x14ac:dyDescent="0.2">
      <c r="A13" s="661"/>
      <c r="B13" s="307"/>
      <c r="C13" s="344"/>
      <c r="D13" s="344"/>
      <c r="E13" s="344"/>
      <c r="F13" s="344"/>
      <c r="G13" s="344"/>
      <c r="H13" s="344"/>
      <c r="I13" s="344"/>
      <c r="J13" s="176"/>
      <c r="K13" s="482"/>
      <c r="L13" s="380"/>
      <c r="M13" s="380"/>
      <c r="N13" s="380"/>
      <c r="O13" s="380"/>
      <c r="P13" s="380"/>
      <c r="Q13" s="131"/>
      <c r="R13" s="24"/>
      <c r="S13" s="25"/>
      <c r="T13" s="611"/>
      <c r="U13" s="611"/>
      <c r="V13" s="611"/>
      <c r="W13" s="611"/>
      <c r="X13" s="660"/>
      <c r="Y13" s="610"/>
    </row>
    <row r="14" spans="1:25" s="4" customFormat="1" ht="19.5" hidden="1" customHeight="1" x14ac:dyDescent="0.2">
      <c r="A14" s="662"/>
      <c r="B14" s="393"/>
      <c r="C14" s="372"/>
      <c r="D14" s="372" t="s">
        <v>28275</v>
      </c>
      <c r="E14" s="372"/>
      <c r="F14" s="372"/>
      <c r="G14" s="311">
        <v>2</v>
      </c>
      <c r="H14" s="372" t="s">
        <v>28268</v>
      </c>
      <c r="I14" s="372"/>
      <c r="J14" s="324"/>
      <c r="K14" s="211"/>
      <c r="L14" s="308"/>
      <c r="M14" s="308"/>
      <c r="N14" s="308"/>
      <c r="O14" s="308"/>
      <c r="P14" s="308"/>
      <c r="Q14" s="97"/>
      <c r="R14" s="24"/>
      <c r="S14" s="25"/>
      <c r="T14" s="611"/>
      <c r="U14" s="611"/>
      <c r="V14" s="611"/>
      <c r="W14" s="611"/>
      <c r="X14" s="660"/>
      <c r="Y14" s="610"/>
    </row>
    <row r="15" spans="1:25" s="4" customFormat="1" ht="19.5" hidden="1" customHeight="1" x14ac:dyDescent="0.2">
      <c r="A15" s="662"/>
      <c r="B15" s="393"/>
      <c r="C15" s="372"/>
      <c r="D15" s="372" t="s">
        <v>28271</v>
      </c>
      <c r="E15" s="372"/>
      <c r="F15" s="241"/>
      <c r="G15" s="311">
        <v>1</v>
      </c>
      <c r="H15" s="372" t="s">
        <v>28268</v>
      </c>
      <c r="I15" s="372"/>
      <c r="J15" s="324"/>
      <c r="K15" s="211"/>
      <c r="L15" s="308"/>
      <c r="M15" s="308"/>
      <c r="N15" s="308"/>
      <c r="O15" s="308"/>
      <c r="P15" s="308"/>
      <c r="Q15" s="97"/>
      <c r="R15" s="24"/>
      <c r="S15" s="25"/>
      <c r="T15" s="611"/>
      <c r="U15" s="611"/>
      <c r="V15" s="611"/>
      <c r="W15" s="611"/>
      <c r="X15" s="660"/>
      <c r="Y15" s="610"/>
    </row>
    <row r="16" spans="1:25" s="4" customFormat="1" ht="19.5" hidden="1" customHeight="1" x14ac:dyDescent="0.2">
      <c r="A16" s="662"/>
      <c r="B16" s="393"/>
      <c r="C16" s="372"/>
      <c r="D16" s="372" t="s">
        <v>28322</v>
      </c>
      <c r="E16" s="372"/>
      <c r="F16" s="372"/>
      <c r="G16" s="311">
        <f>G14*G15</f>
        <v>2</v>
      </c>
      <c r="H16" s="372" t="s">
        <v>28267</v>
      </c>
      <c r="I16" s="372"/>
      <c r="J16" s="324"/>
      <c r="K16" s="211"/>
      <c r="L16" s="308"/>
      <c r="M16" s="308"/>
      <c r="N16" s="308"/>
      <c r="O16" s="308"/>
      <c r="P16" s="308"/>
      <c r="Q16" s="97"/>
      <c r="R16" s="24"/>
      <c r="S16" s="25"/>
      <c r="T16" s="611"/>
      <c r="U16" s="611"/>
      <c r="V16" s="611"/>
      <c r="W16" s="611"/>
      <c r="X16" s="660"/>
      <c r="Y16" s="610"/>
    </row>
    <row r="17" spans="1:25" s="4" customFormat="1" ht="19.5" hidden="1" customHeight="1" x14ac:dyDescent="0.2">
      <c r="A17" s="662"/>
      <c r="B17" s="393"/>
      <c r="C17" s="393"/>
      <c r="D17" s="393"/>
      <c r="E17" s="393"/>
      <c r="F17" s="393"/>
      <c r="G17" s="393"/>
      <c r="H17" s="393"/>
      <c r="I17" s="393"/>
      <c r="J17" s="324"/>
      <c r="K17" s="211"/>
      <c r="L17" s="308"/>
      <c r="M17" s="308"/>
      <c r="N17" s="308"/>
      <c r="O17" s="308"/>
      <c r="P17" s="308"/>
      <c r="Q17" s="97"/>
      <c r="R17" s="24"/>
      <c r="S17" s="25"/>
      <c r="T17" s="611"/>
      <c r="U17" s="611"/>
      <c r="V17" s="611"/>
      <c r="W17" s="611"/>
      <c r="X17" s="660"/>
      <c r="Y17" s="610"/>
    </row>
    <row r="18" spans="1:25" s="4" customFormat="1" ht="19.5" hidden="1" customHeight="1" x14ac:dyDescent="0.2">
      <c r="A18" s="663"/>
      <c r="B18" s="370"/>
      <c r="C18" s="370"/>
      <c r="D18" s="370"/>
      <c r="E18" s="370"/>
      <c r="F18" s="370"/>
      <c r="G18" s="370"/>
      <c r="H18" s="370"/>
      <c r="I18" s="370"/>
      <c r="J18" s="483"/>
      <c r="K18" s="484"/>
      <c r="L18" s="138"/>
      <c r="M18" s="138"/>
      <c r="N18" s="138"/>
      <c r="O18" s="138"/>
      <c r="P18" s="138"/>
      <c r="Q18" s="165"/>
      <c r="R18" s="24"/>
      <c r="S18" s="25"/>
      <c r="T18" s="611"/>
      <c r="U18" s="611"/>
      <c r="V18" s="611"/>
      <c r="W18" s="611"/>
      <c r="X18" s="660"/>
      <c r="Y18" s="610"/>
    </row>
    <row r="19" spans="1:25" s="4" customFormat="1" ht="27.75" hidden="1" customHeight="1" x14ac:dyDescent="0.2">
      <c r="A19" s="664" t="s">
        <v>28664</v>
      </c>
      <c r="B19" s="411" t="s">
        <v>1093</v>
      </c>
      <c r="C19" s="411" t="s">
        <v>26</v>
      </c>
      <c r="D19" s="1748" t="str">
        <f>VLOOKUP(B19,desonerado_186!A:F,2,1)</f>
        <v>Escavação e carga mecanizada em solo de 1ª categoria, em campo aberto</v>
      </c>
      <c r="E19" s="1749"/>
      <c r="F19" s="1749"/>
      <c r="G19" s="1749"/>
      <c r="H19" s="1749"/>
      <c r="I19" s="1750"/>
      <c r="J19" s="485" t="str">
        <f>VLOOKUP(B19,desonerado_186!A:F,3,1)</f>
        <v>M3</v>
      </c>
      <c r="K19" s="486">
        <f>I22</f>
        <v>60</v>
      </c>
      <c r="L19" s="368">
        <f>VLOOKUP(B19,desonerado_186!A:F,4,1)</f>
        <v>15.36</v>
      </c>
      <c r="M19" s="368">
        <f>VLOOKUP(B19,desonerado_186!A:F,5,1)</f>
        <v>0.24</v>
      </c>
      <c r="N19" s="1680">
        <f>L19+M19</f>
        <v>15.6</v>
      </c>
      <c r="O19" s="1680"/>
      <c r="P19" s="368">
        <f>N19*1.2</f>
        <v>18.72</v>
      </c>
      <c r="Q19" s="32">
        <f>P19*K19</f>
        <v>1123.2</v>
      </c>
      <c r="R19" s="24"/>
      <c r="S19" s="25"/>
      <c r="T19" s="611"/>
      <c r="U19" s="611"/>
      <c r="V19" s="611"/>
      <c r="W19" s="611"/>
      <c r="X19" s="660"/>
      <c r="Y19" s="610"/>
    </row>
    <row r="20" spans="1:25" s="4" customFormat="1" ht="19.5" hidden="1" customHeight="1" x14ac:dyDescent="0.2">
      <c r="A20" s="662"/>
      <c r="B20" s="393"/>
      <c r="C20" s="393"/>
      <c r="D20" s="393"/>
      <c r="E20" s="393"/>
      <c r="F20" s="393"/>
      <c r="G20" s="393"/>
      <c r="H20" s="393"/>
      <c r="I20" s="393"/>
      <c r="J20" s="324"/>
      <c r="K20" s="211"/>
      <c r="L20" s="308"/>
      <c r="M20" s="308"/>
      <c r="N20" s="308"/>
      <c r="O20" s="308"/>
      <c r="P20" s="308"/>
      <c r="Q20" s="97"/>
      <c r="R20" s="24"/>
      <c r="S20" s="25"/>
      <c r="T20" s="611"/>
      <c r="U20" s="611"/>
      <c r="V20" s="611"/>
      <c r="W20" s="611"/>
      <c r="X20" s="660"/>
      <c r="Y20" s="610"/>
    </row>
    <row r="21" spans="1:25" s="4" customFormat="1" ht="19.5" hidden="1" customHeight="1" x14ac:dyDescent="0.2">
      <c r="A21" s="662"/>
      <c r="B21" s="393"/>
      <c r="C21" s="372"/>
      <c r="D21" s="372"/>
      <c r="E21" s="372" t="s">
        <v>28364</v>
      </c>
      <c r="F21" s="372" t="s">
        <v>28362</v>
      </c>
      <c r="G21" s="372" t="s">
        <v>28791</v>
      </c>
      <c r="H21" s="372"/>
      <c r="I21" s="372" t="s">
        <v>28281</v>
      </c>
      <c r="J21" s="314"/>
      <c r="K21" s="248"/>
      <c r="L21" s="308"/>
      <c r="M21" s="308"/>
      <c r="N21" s="308"/>
      <c r="O21" s="308"/>
      <c r="P21" s="308"/>
      <c r="Q21" s="97"/>
      <c r="R21" s="24"/>
      <c r="S21" s="25"/>
      <c r="T21" s="611"/>
      <c r="U21" s="611"/>
      <c r="V21" s="611"/>
      <c r="W21" s="611"/>
      <c r="X21" s="660"/>
      <c r="Y21" s="610"/>
    </row>
    <row r="22" spans="1:25" s="4" customFormat="1" ht="19.5" hidden="1" customHeight="1" x14ac:dyDescent="0.2">
      <c r="A22" s="662"/>
      <c r="B22" s="393"/>
      <c r="C22" s="372"/>
      <c r="D22" s="372" t="s">
        <v>28790</v>
      </c>
      <c r="E22" s="248">
        <v>10</v>
      </c>
      <c r="F22" s="372">
        <v>20</v>
      </c>
      <c r="G22" s="311">
        <v>0.3</v>
      </c>
      <c r="H22" s="372"/>
      <c r="I22" s="311">
        <f>E22*F22*G22</f>
        <v>60</v>
      </c>
      <c r="J22" s="314" t="s">
        <v>28273</v>
      </c>
      <c r="K22" s="248"/>
      <c r="L22" s="308"/>
      <c r="M22" s="308"/>
      <c r="N22" s="308"/>
      <c r="O22" s="308"/>
      <c r="P22" s="308"/>
      <c r="Q22" s="97"/>
      <c r="R22" s="24"/>
      <c r="S22" s="25"/>
      <c r="T22" s="611"/>
      <c r="U22" s="611"/>
      <c r="V22" s="611"/>
      <c r="W22" s="611"/>
      <c r="X22" s="660"/>
      <c r="Y22" s="610"/>
    </row>
    <row r="23" spans="1:25" s="4" customFormat="1" ht="19.5" hidden="1" customHeight="1" x14ac:dyDescent="0.2">
      <c r="A23" s="662"/>
      <c r="B23" s="393"/>
      <c r="C23" s="372"/>
      <c r="D23" s="372"/>
      <c r="E23" s="372"/>
      <c r="F23" s="372"/>
      <c r="G23" s="372"/>
      <c r="H23" s="372"/>
      <c r="I23" s="372"/>
      <c r="J23" s="314"/>
      <c r="K23" s="248"/>
      <c r="L23" s="308"/>
      <c r="M23" s="308"/>
      <c r="N23" s="308"/>
      <c r="O23" s="308"/>
      <c r="P23" s="308"/>
      <c r="Q23" s="97"/>
      <c r="R23" s="24"/>
      <c r="S23" s="25"/>
      <c r="T23" s="611"/>
      <c r="U23" s="611"/>
      <c r="V23" s="611"/>
      <c r="W23" s="611"/>
      <c r="X23" s="660"/>
      <c r="Y23" s="610"/>
    </row>
    <row r="24" spans="1:25" s="4" customFormat="1" ht="19.5" hidden="1" customHeight="1" x14ac:dyDescent="0.2">
      <c r="A24" s="662"/>
      <c r="B24" s="393"/>
      <c r="C24" s="372"/>
      <c r="D24" s="372"/>
      <c r="E24" s="372"/>
      <c r="F24" s="372"/>
      <c r="G24" s="372"/>
      <c r="H24" s="372"/>
      <c r="I24" s="372"/>
      <c r="J24" s="314"/>
      <c r="K24" s="248"/>
      <c r="L24" s="308"/>
      <c r="M24" s="308"/>
      <c r="N24" s="308"/>
      <c r="O24" s="308"/>
      <c r="P24" s="308"/>
      <c r="Q24" s="97"/>
      <c r="R24" s="24"/>
      <c r="S24" s="25"/>
      <c r="T24" s="611"/>
      <c r="U24" s="611"/>
      <c r="V24" s="611"/>
      <c r="W24" s="611"/>
      <c r="X24" s="660"/>
      <c r="Y24" s="610"/>
    </row>
    <row r="25" spans="1:25" s="4" customFormat="1" ht="19.5" hidden="1" customHeight="1" x14ac:dyDescent="0.2">
      <c r="A25" s="662"/>
      <c r="B25" s="393"/>
      <c r="C25" s="372"/>
      <c r="D25" s="372"/>
      <c r="E25" s="372"/>
      <c r="F25" s="372"/>
      <c r="G25" s="372"/>
      <c r="H25" s="372"/>
      <c r="I25" s="372"/>
      <c r="J25" s="314"/>
      <c r="K25" s="248"/>
      <c r="L25" s="308"/>
      <c r="M25" s="308"/>
      <c r="N25" s="308"/>
      <c r="O25" s="308"/>
      <c r="P25" s="308"/>
      <c r="Q25" s="97"/>
      <c r="R25" s="24"/>
      <c r="S25" s="25"/>
      <c r="T25" s="611"/>
      <c r="U25" s="611"/>
      <c r="V25" s="611"/>
      <c r="W25" s="611"/>
      <c r="X25" s="660"/>
      <c r="Y25" s="610"/>
    </row>
    <row r="26" spans="1:25" s="4" customFormat="1" ht="19.5" hidden="1" customHeight="1" x14ac:dyDescent="0.2">
      <c r="A26" s="662"/>
      <c r="B26" s="393"/>
      <c r="C26" s="393"/>
      <c r="D26" s="393"/>
      <c r="E26" s="393"/>
      <c r="F26" s="393"/>
      <c r="G26" s="393"/>
      <c r="H26" s="393"/>
      <c r="I26" s="393"/>
      <c r="J26" s="324"/>
      <c r="K26" s="211"/>
      <c r="L26" s="308"/>
      <c r="M26" s="308"/>
      <c r="N26" s="308"/>
      <c r="O26" s="308"/>
      <c r="P26" s="308"/>
      <c r="Q26" s="97"/>
      <c r="R26" s="24"/>
      <c r="S26" s="25"/>
      <c r="T26" s="611"/>
      <c r="U26" s="611"/>
      <c r="V26" s="611"/>
      <c r="W26" s="611"/>
      <c r="X26" s="660"/>
      <c r="Y26" s="610"/>
    </row>
    <row r="27" spans="1:25" s="4" customFormat="1" ht="29.25" hidden="1" customHeight="1" x14ac:dyDescent="0.2">
      <c r="A27" s="664" t="s">
        <v>28665</v>
      </c>
      <c r="B27" s="411" t="s">
        <v>1133</v>
      </c>
      <c r="C27" s="411" t="s">
        <v>26</v>
      </c>
      <c r="D27" s="1748" t="str">
        <f>VLOOKUP(B27,desonerado_186!A:F,2,1)</f>
        <v>Compactação de aterro mecanizado mínimo de 95% PN, sem fornecimento de solo em campo aberto</v>
      </c>
      <c r="E27" s="1749"/>
      <c r="F27" s="1749"/>
      <c r="G27" s="1749"/>
      <c r="H27" s="1749"/>
      <c r="I27" s="1750"/>
      <c r="J27" s="485" t="str">
        <f>VLOOKUP(B27,desonerado_186!A:F,3,1)</f>
        <v>M3</v>
      </c>
      <c r="K27" s="486">
        <f>I31</f>
        <v>75</v>
      </c>
      <c r="L27" s="368">
        <f>VLOOKUP(B27,desonerado_186!A:F,4,1)</f>
        <v>12.87</v>
      </c>
      <c r="M27" s="368">
        <f>VLOOKUP(B27,desonerado_186!A:F,5,1)</f>
        <v>0.25</v>
      </c>
      <c r="N27" s="1680">
        <f>L27+M27</f>
        <v>13.12</v>
      </c>
      <c r="O27" s="1680"/>
      <c r="P27" s="368">
        <f>N27*1.2</f>
        <v>15.74</v>
      </c>
      <c r="Q27" s="32">
        <f>P27*K27</f>
        <v>1180.5</v>
      </c>
      <c r="R27" s="24"/>
      <c r="S27" s="25"/>
      <c r="T27" s="611"/>
      <c r="U27" s="611"/>
      <c r="V27" s="611"/>
      <c r="W27" s="611"/>
      <c r="X27" s="660"/>
      <c r="Y27" s="610"/>
    </row>
    <row r="28" spans="1:25" s="4" customFormat="1" ht="19.5" hidden="1" customHeight="1" x14ac:dyDescent="0.2">
      <c r="A28" s="662"/>
      <c r="B28" s="393"/>
      <c r="C28" s="393"/>
      <c r="D28" s="393"/>
      <c r="E28" s="393"/>
      <c r="F28" s="393"/>
      <c r="G28" s="393"/>
      <c r="H28" s="393"/>
      <c r="I28" s="393"/>
      <c r="J28" s="324"/>
      <c r="K28" s="211"/>
      <c r="L28" s="308"/>
      <c r="M28" s="308"/>
      <c r="N28" s="308"/>
      <c r="O28" s="308"/>
      <c r="P28" s="308"/>
      <c r="Q28" s="97"/>
      <c r="R28" s="24"/>
      <c r="S28" s="25"/>
      <c r="T28" s="611"/>
      <c r="U28" s="611"/>
      <c r="V28" s="611"/>
      <c r="W28" s="611"/>
      <c r="X28" s="660"/>
      <c r="Y28" s="610"/>
    </row>
    <row r="29" spans="1:25" s="4" customFormat="1" ht="19.5" hidden="1" customHeight="1" x14ac:dyDescent="0.2">
      <c r="A29" s="662"/>
      <c r="B29" s="393"/>
      <c r="C29" s="372"/>
      <c r="D29" s="372"/>
      <c r="E29" s="372" t="s">
        <v>28792</v>
      </c>
      <c r="F29" s="372" t="s">
        <v>28364</v>
      </c>
      <c r="G29" s="372"/>
      <c r="H29" s="372"/>
      <c r="I29" s="372" t="s">
        <v>28281</v>
      </c>
      <c r="J29" s="314"/>
      <c r="K29" s="248"/>
      <c r="L29" s="308"/>
      <c r="M29" s="308"/>
      <c r="N29" s="308"/>
      <c r="O29" s="308"/>
      <c r="P29" s="308"/>
      <c r="Q29" s="97"/>
      <c r="R29" s="24"/>
      <c r="S29" s="25"/>
      <c r="T29" s="611"/>
      <c r="U29" s="611"/>
      <c r="V29" s="611"/>
      <c r="W29" s="611"/>
      <c r="X29" s="660"/>
      <c r="Y29" s="610"/>
    </row>
    <row r="30" spans="1:25" s="4" customFormat="1" ht="19.5" hidden="1" customHeight="1" x14ac:dyDescent="0.2">
      <c r="A30" s="662"/>
      <c r="B30" s="393"/>
      <c r="C30" s="372"/>
      <c r="D30" s="372"/>
      <c r="E30" s="372" t="s">
        <v>28793</v>
      </c>
      <c r="F30" s="372"/>
      <c r="G30" s="372"/>
      <c r="H30" s="372"/>
      <c r="I30" s="372"/>
      <c r="J30" s="314"/>
      <c r="K30" s="248"/>
      <c r="L30" s="308"/>
      <c r="M30" s="308"/>
      <c r="N30" s="308"/>
      <c r="O30" s="308"/>
      <c r="P30" s="308"/>
      <c r="Q30" s="97"/>
      <c r="R30" s="24"/>
      <c r="S30" s="25"/>
      <c r="T30" s="611"/>
      <c r="U30" s="611"/>
      <c r="V30" s="611"/>
      <c r="W30" s="611"/>
      <c r="X30" s="660"/>
      <c r="Y30" s="610"/>
    </row>
    <row r="31" spans="1:25" s="4" customFormat="1" ht="19.5" hidden="1" customHeight="1" x14ac:dyDescent="0.2">
      <c r="A31" s="662"/>
      <c r="B31" s="393"/>
      <c r="C31" s="372"/>
      <c r="D31" s="372" t="s">
        <v>28790</v>
      </c>
      <c r="E31" s="248">
        <v>7.5</v>
      </c>
      <c r="F31" s="372">
        <v>10</v>
      </c>
      <c r="G31" s="311"/>
      <c r="H31" s="372"/>
      <c r="I31" s="311">
        <f>E31*F31</f>
        <v>75</v>
      </c>
      <c r="J31" s="314" t="s">
        <v>28273</v>
      </c>
      <c r="K31" s="248"/>
      <c r="L31" s="308"/>
      <c r="M31" s="308"/>
      <c r="N31" s="308"/>
      <c r="O31" s="308"/>
      <c r="P31" s="308"/>
      <c r="Q31" s="97"/>
      <c r="R31" s="24"/>
      <c r="S31" s="25"/>
      <c r="T31" s="611"/>
      <c r="U31" s="611"/>
      <c r="V31" s="611"/>
      <c r="W31" s="611"/>
      <c r="X31" s="660"/>
      <c r="Y31" s="610"/>
    </row>
    <row r="32" spans="1:25" s="4" customFormat="1" ht="19.5" hidden="1" customHeight="1" x14ac:dyDescent="0.2">
      <c r="A32" s="662"/>
      <c r="B32" s="393"/>
      <c r="C32" s="372"/>
      <c r="D32" s="372"/>
      <c r="E32" s="248"/>
      <c r="F32" s="372"/>
      <c r="G32" s="311"/>
      <c r="H32" s="372"/>
      <c r="I32" s="311"/>
      <c r="J32" s="314"/>
      <c r="K32" s="248"/>
      <c r="L32" s="308"/>
      <c r="M32" s="308"/>
      <c r="N32" s="308"/>
      <c r="O32" s="308"/>
      <c r="P32" s="308"/>
      <c r="Q32" s="97"/>
      <c r="R32" s="24"/>
      <c r="S32" s="25"/>
      <c r="T32" s="611"/>
      <c r="U32" s="611"/>
      <c r="V32" s="611"/>
      <c r="W32" s="611"/>
      <c r="X32" s="660"/>
      <c r="Y32" s="610"/>
    </row>
    <row r="33" spans="1:25" s="4" customFormat="1" ht="19.5" hidden="1" customHeight="1" x14ac:dyDescent="0.2">
      <c r="A33" s="662"/>
      <c r="B33" s="393"/>
      <c r="C33" s="372"/>
      <c r="D33" s="372"/>
      <c r="E33" s="372"/>
      <c r="F33" s="372"/>
      <c r="G33" s="372"/>
      <c r="H33" s="372"/>
      <c r="I33" s="372"/>
      <c r="J33" s="314"/>
      <c r="K33" s="248"/>
      <c r="L33" s="308"/>
      <c r="M33" s="308"/>
      <c r="N33" s="308"/>
      <c r="O33" s="308"/>
      <c r="P33" s="308"/>
      <c r="Q33" s="97"/>
      <c r="R33" s="24"/>
      <c r="S33" s="25"/>
      <c r="T33" s="611"/>
      <c r="U33" s="611"/>
      <c r="V33" s="611"/>
      <c r="W33" s="611"/>
      <c r="X33" s="660"/>
      <c r="Y33" s="610"/>
    </row>
    <row r="34" spans="1:25" s="25" customFormat="1" ht="25.5" hidden="1" x14ac:dyDescent="0.2">
      <c r="A34" s="664" t="s">
        <v>28666</v>
      </c>
      <c r="B34" s="411" t="s">
        <v>425</v>
      </c>
      <c r="C34" s="411" t="s">
        <v>26</v>
      </c>
      <c r="D34" s="1748" t="str">
        <f>VLOOKUP(B34,desonerado_186!A:F,2,1)</f>
        <v>Locação de container tipo escritório com 1 vaso sanitário, 1 lavatório e 1 ponto para chuveiro - área mínima de 13,80 m²</v>
      </c>
      <c r="E34" s="1749"/>
      <c r="F34" s="1749"/>
      <c r="G34" s="1749"/>
      <c r="H34" s="1749"/>
      <c r="I34" s="1750"/>
      <c r="J34" s="485" t="str">
        <f>VLOOKUP(B34,desonerado_186!A:F,3,1)</f>
        <v>UNMES</v>
      </c>
      <c r="K34" s="486">
        <f>I36</f>
        <v>3</v>
      </c>
      <c r="L34" s="368">
        <f>VLOOKUP(B34,desonerado_186!A:F,4,1)</f>
        <v>972.88</v>
      </c>
      <c r="M34" s="368">
        <f>VLOOKUP(B34,desonerado_186!A:F,5,1)</f>
        <v>115.51</v>
      </c>
      <c r="N34" s="1680">
        <f>L34+M34</f>
        <v>1088.3900000000001</v>
      </c>
      <c r="O34" s="1680"/>
      <c r="P34" s="368">
        <f>N34*1.2</f>
        <v>1306.07</v>
      </c>
      <c r="Q34" s="32">
        <f>P34*K34</f>
        <v>3918.21</v>
      </c>
      <c r="R34" s="24"/>
      <c r="T34" s="611"/>
      <c r="U34" s="611"/>
      <c r="V34" s="611"/>
      <c r="W34" s="611"/>
      <c r="X34" s="660"/>
      <c r="Y34" s="612"/>
    </row>
    <row r="35" spans="1:25" s="25" customFormat="1" ht="15" hidden="1" x14ac:dyDescent="0.2">
      <c r="A35" s="661"/>
      <c r="B35" s="307"/>
      <c r="C35" s="307"/>
      <c r="D35" s="307"/>
      <c r="E35" s="307"/>
      <c r="F35" s="307"/>
      <c r="G35" s="307"/>
      <c r="H35" s="307"/>
      <c r="I35" s="307"/>
      <c r="J35" s="176"/>
      <c r="K35" s="482"/>
      <c r="L35" s="380"/>
      <c r="M35" s="380"/>
      <c r="N35" s="380"/>
      <c r="O35" s="380"/>
      <c r="P35" s="380"/>
      <c r="Q35" s="131"/>
      <c r="R35" s="24"/>
      <c r="T35" s="611"/>
      <c r="U35" s="611"/>
      <c r="V35" s="611"/>
      <c r="W35" s="611"/>
      <c r="X35" s="660"/>
      <c r="Y35" s="612"/>
    </row>
    <row r="36" spans="1:25" s="25" customFormat="1" ht="15" hidden="1" x14ac:dyDescent="0.2">
      <c r="A36" s="662"/>
      <c r="B36" s="393"/>
      <c r="C36" s="393"/>
      <c r="D36" s="1743" t="s">
        <v>28795</v>
      </c>
      <c r="E36" s="1743"/>
      <c r="F36" s="372"/>
      <c r="G36" s="311"/>
      <c r="H36" s="372"/>
      <c r="I36" s="311">
        <v>3</v>
      </c>
      <c r="J36" s="314" t="s">
        <v>28794</v>
      </c>
      <c r="K36" s="211"/>
      <c r="L36" s="308"/>
      <c r="M36" s="308"/>
      <c r="N36" s="308"/>
      <c r="O36" s="308"/>
      <c r="P36" s="308"/>
      <c r="Q36" s="97"/>
      <c r="R36" s="24"/>
      <c r="T36" s="611"/>
      <c r="U36" s="611"/>
      <c r="V36" s="611"/>
      <c r="W36" s="611"/>
      <c r="X36" s="660"/>
      <c r="Y36" s="612"/>
    </row>
    <row r="37" spans="1:25" s="25" customFormat="1" ht="15" hidden="1" x14ac:dyDescent="0.2">
      <c r="A37" s="663"/>
      <c r="B37" s="370"/>
      <c r="C37" s="370"/>
      <c r="D37" s="370"/>
      <c r="E37" s="370"/>
      <c r="F37" s="370"/>
      <c r="G37" s="370"/>
      <c r="H37" s="370"/>
      <c r="I37" s="370"/>
      <c r="J37" s="483"/>
      <c r="K37" s="484"/>
      <c r="L37" s="138"/>
      <c r="M37" s="138"/>
      <c r="N37" s="138"/>
      <c r="O37" s="138"/>
      <c r="P37" s="138"/>
      <c r="Q37" s="165"/>
      <c r="R37" s="24"/>
      <c r="T37" s="611"/>
      <c r="U37" s="611"/>
      <c r="V37" s="611"/>
      <c r="W37" s="611"/>
      <c r="X37" s="660"/>
      <c r="Y37" s="612"/>
    </row>
    <row r="38" spans="1:25" s="25" customFormat="1" ht="25.5" hidden="1" x14ac:dyDescent="0.2">
      <c r="A38" s="664" t="s">
        <v>28852</v>
      </c>
      <c r="B38" s="411" t="s">
        <v>416</v>
      </c>
      <c r="C38" s="411" t="s">
        <v>26</v>
      </c>
      <c r="D38" s="1748" t="str">
        <f>VLOOKUP(B38,desonerado_186!A:F,2,1)</f>
        <v>Banheiro químico modelo Standard, com manutenção conforme exigências da CETESB</v>
      </c>
      <c r="E38" s="1749"/>
      <c r="F38" s="1749"/>
      <c r="G38" s="1749"/>
      <c r="H38" s="1749"/>
      <c r="I38" s="1750"/>
      <c r="J38" s="485" t="str">
        <f>VLOOKUP(B38,desonerado_186!A:F,3,1)</f>
        <v>UNMES</v>
      </c>
      <c r="K38" s="486">
        <f>I40</f>
        <v>3</v>
      </c>
      <c r="L38" s="368">
        <f>VLOOKUP(B38,desonerado_186!A:F,4,1)</f>
        <v>773.54</v>
      </c>
      <c r="M38" s="368">
        <f>VLOOKUP(B38,desonerado_186!A:F,5,1)</f>
        <v>0</v>
      </c>
      <c r="N38" s="1680">
        <f>L38+M38</f>
        <v>773.54</v>
      </c>
      <c r="O38" s="1680"/>
      <c r="P38" s="368">
        <f>N38*1.2</f>
        <v>928.25</v>
      </c>
      <c r="Q38" s="32">
        <f>P38*K38</f>
        <v>2784.75</v>
      </c>
      <c r="R38" s="24"/>
      <c r="T38" s="611"/>
      <c r="U38" s="611"/>
      <c r="V38" s="611"/>
      <c r="W38" s="611"/>
      <c r="X38" s="660"/>
      <c r="Y38" s="612"/>
    </row>
    <row r="39" spans="1:25" s="25" customFormat="1" ht="15" hidden="1" x14ac:dyDescent="0.2">
      <c r="A39" s="661"/>
      <c r="B39" s="307"/>
      <c r="C39" s="307"/>
      <c r="D39" s="307"/>
      <c r="E39" s="307"/>
      <c r="F39" s="307"/>
      <c r="G39" s="307"/>
      <c r="H39" s="307"/>
      <c r="I39" s="307"/>
      <c r="J39" s="176"/>
      <c r="K39" s="482"/>
      <c r="L39" s="380"/>
      <c r="M39" s="380"/>
      <c r="N39" s="380"/>
      <c r="O39" s="380"/>
      <c r="P39" s="380"/>
      <c r="Q39" s="131"/>
      <c r="R39" s="24"/>
      <c r="T39" s="611"/>
      <c r="U39" s="611"/>
      <c r="V39" s="611"/>
      <c r="W39" s="611"/>
      <c r="X39" s="660"/>
      <c r="Y39" s="612"/>
    </row>
    <row r="40" spans="1:25" s="25" customFormat="1" ht="15" hidden="1" x14ac:dyDescent="0.2">
      <c r="A40" s="662"/>
      <c r="B40" s="393"/>
      <c r="C40" s="393"/>
      <c r="D40" s="1743" t="s">
        <v>28795</v>
      </c>
      <c r="E40" s="1743"/>
      <c r="F40" s="372"/>
      <c r="G40" s="311"/>
      <c r="H40" s="372"/>
      <c r="I40" s="311">
        <v>3</v>
      </c>
      <c r="J40" s="314" t="s">
        <v>28794</v>
      </c>
      <c r="K40" s="211"/>
      <c r="L40" s="308"/>
      <c r="M40" s="308"/>
      <c r="N40" s="308"/>
      <c r="O40" s="308"/>
      <c r="P40" s="308"/>
      <c r="Q40" s="97"/>
      <c r="R40" s="24"/>
      <c r="T40" s="611"/>
      <c r="U40" s="611"/>
      <c r="V40" s="611"/>
      <c r="W40" s="611"/>
      <c r="X40" s="660"/>
      <c r="Y40" s="612"/>
    </row>
    <row r="41" spans="1:25" s="25" customFormat="1" ht="15" hidden="1" x14ac:dyDescent="0.2">
      <c r="A41" s="662"/>
      <c r="B41" s="393"/>
      <c r="C41" s="393"/>
      <c r="D41" s="393"/>
      <c r="E41" s="393"/>
      <c r="F41" s="393"/>
      <c r="G41" s="393"/>
      <c r="H41" s="393"/>
      <c r="I41" s="393"/>
      <c r="J41" s="324"/>
      <c r="K41" s="211"/>
      <c r="L41" s="308"/>
      <c r="M41" s="308"/>
      <c r="N41" s="308"/>
      <c r="O41" s="308"/>
      <c r="P41" s="308"/>
      <c r="Q41" s="97"/>
      <c r="R41" s="24"/>
      <c r="T41" s="611"/>
      <c r="U41" s="611"/>
      <c r="V41" s="611"/>
      <c r="W41" s="611"/>
      <c r="X41" s="660"/>
      <c r="Y41" s="612"/>
    </row>
    <row r="42" spans="1:25" s="25" customFormat="1" ht="15" hidden="1" x14ac:dyDescent="0.2">
      <c r="A42" s="662"/>
      <c r="B42" s="393"/>
      <c r="C42" s="393"/>
      <c r="D42" s="393"/>
      <c r="E42" s="393"/>
      <c r="F42" s="393"/>
      <c r="G42" s="393"/>
      <c r="H42" s="393"/>
      <c r="I42" s="393"/>
      <c r="J42" s="324"/>
      <c r="K42" s="211"/>
      <c r="L42" s="308"/>
      <c r="M42" s="308"/>
      <c r="N42" s="308"/>
      <c r="O42" s="308"/>
      <c r="P42" s="308"/>
      <c r="Q42" s="97"/>
      <c r="R42" s="24"/>
      <c r="T42" s="611"/>
      <c r="U42" s="611"/>
      <c r="V42" s="611"/>
      <c r="W42" s="611"/>
      <c r="X42" s="660"/>
      <c r="Y42" s="612"/>
    </row>
    <row r="43" spans="1:25" s="25" customFormat="1" ht="24" hidden="1" customHeight="1" x14ac:dyDescent="0.2">
      <c r="A43" s="664" t="s">
        <v>28853</v>
      </c>
      <c r="B43" s="487" t="s">
        <v>500</v>
      </c>
      <c r="C43" s="411" t="s">
        <v>26</v>
      </c>
      <c r="D43" s="374" t="str">
        <f>VLOOKUP(B43,desonerado_186!A:F,2,1)</f>
        <v>Locação de obra de edificação</v>
      </c>
      <c r="E43" s="375"/>
      <c r="F43" s="375"/>
      <c r="G43" s="365"/>
      <c r="H43" s="365"/>
      <c r="I43" s="488"/>
      <c r="J43" s="485" t="str">
        <f>VLOOKUP(B43,desonerado_186!A:F,3,1)</f>
        <v>M2</v>
      </c>
      <c r="K43" s="486">
        <f>I45</f>
        <v>84.84</v>
      </c>
      <c r="L43" s="368">
        <f>VLOOKUP(B43,desonerado_186!A:F,4,1)</f>
        <v>10.06</v>
      </c>
      <c r="M43" s="368">
        <f>VLOOKUP(B43,desonerado_186!A:F,5,1)</f>
        <v>4.8600000000000003</v>
      </c>
      <c r="N43" s="1680">
        <f>L43+M43</f>
        <v>14.92</v>
      </c>
      <c r="O43" s="1680"/>
      <c r="P43" s="368">
        <f>N43*1.2</f>
        <v>17.899999999999999</v>
      </c>
      <c r="Q43" s="32">
        <f>P43*K43</f>
        <v>1518.64</v>
      </c>
      <c r="R43" s="33"/>
      <c r="T43" s="611"/>
      <c r="U43" s="611"/>
      <c r="V43" s="611"/>
      <c r="W43" s="611"/>
      <c r="X43" s="660"/>
      <c r="Y43" s="612"/>
    </row>
    <row r="44" spans="1:25" s="25" customFormat="1" ht="24" hidden="1" customHeight="1" x14ac:dyDescent="0.2">
      <c r="A44" s="661"/>
      <c r="B44" s="489"/>
      <c r="C44" s="307"/>
      <c r="D44" s="150"/>
      <c r="E44" s="150"/>
      <c r="F44" s="150"/>
      <c r="G44" s="307"/>
      <c r="H44" s="307"/>
      <c r="I44" s="490"/>
      <c r="J44" s="176"/>
      <c r="K44" s="482"/>
      <c r="L44" s="380"/>
      <c r="M44" s="380"/>
      <c r="N44" s="380"/>
      <c r="O44" s="380"/>
      <c r="P44" s="380"/>
      <c r="Q44" s="131"/>
      <c r="R44" s="33"/>
      <c r="T44" s="611"/>
      <c r="U44" s="611"/>
      <c r="V44" s="611"/>
      <c r="W44" s="611"/>
      <c r="X44" s="660"/>
      <c r="Y44" s="612"/>
    </row>
    <row r="45" spans="1:25" s="25" customFormat="1" ht="15" hidden="1" x14ac:dyDescent="0.2">
      <c r="A45" s="665"/>
      <c r="B45" s="491"/>
      <c r="C45" s="492"/>
      <c r="D45" s="120" t="s">
        <v>28638</v>
      </c>
      <c r="E45" s="120"/>
      <c r="F45" s="120"/>
      <c r="G45" s="188"/>
      <c r="H45" s="188"/>
      <c r="I45" s="120">
        <v>84.84</v>
      </c>
      <c r="J45" s="120" t="s">
        <v>28267</v>
      </c>
      <c r="K45" s="493"/>
      <c r="L45" s="316"/>
      <c r="M45" s="317"/>
      <c r="N45" s="317"/>
      <c r="O45" s="317"/>
      <c r="P45" s="317"/>
      <c r="Q45" s="318"/>
      <c r="R45" s="33"/>
      <c r="T45" s="611"/>
      <c r="U45" s="611"/>
      <c r="V45" s="611"/>
      <c r="W45" s="611"/>
      <c r="X45" s="660"/>
      <c r="Y45" s="612"/>
    </row>
    <row r="46" spans="1:25" s="25" customFormat="1" ht="15" hidden="1" x14ac:dyDescent="0.2">
      <c r="A46" s="665"/>
      <c r="B46" s="491"/>
      <c r="C46" s="492"/>
      <c r="D46" s="120"/>
      <c r="E46" s="120"/>
      <c r="F46" s="120"/>
      <c r="G46" s="188"/>
      <c r="H46" s="188"/>
      <c r="I46" s="120"/>
      <c r="J46" s="120"/>
      <c r="K46" s="493"/>
      <c r="L46" s="316"/>
      <c r="M46" s="317"/>
      <c r="N46" s="317"/>
      <c r="O46" s="317"/>
      <c r="P46" s="317"/>
      <c r="Q46" s="318"/>
      <c r="R46" s="33"/>
      <c r="T46" s="611"/>
      <c r="U46" s="611"/>
      <c r="V46" s="611"/>
      <c r="W46" s="611"/>
      <c r="X46" s="660"/>
      <c r="Y46" s="612"/>
    </row>
    <row r="47" spans="1:25" s="25" customFormat="1" ht="15" hidden="1" x14ac:dyDescent="0.2">
      <c r="A47" s="665"/>
      <c r="B47" s="491"/>
      <c r="C47" s="492"/>
      <c r="D47" s="120"/>
      <c r="E47" s="120"/>
      <c r="F47" s="120"/>
      <c r="G47" s="188"/>
      <c r="H47" s="188"/>
      <c r="I47" s="120"/>
      <c r="J47" s="120"/>
      <c r="K47" s="493"/>
      <c r="L47" s="316"/>
      <c r="M47" s="317"/>
      <c r="N47" s="317"/>
      <c r="O47" s="317"/>
      <c r="P47" s="317"/>
      <c r="Q47" s="318"/>
      <c r="R47" s="33"/>
      <c r="T47" s="611"/>
      <c r="U47" s="611"/>
      <c r="V47" s="611"/>
      <c r="W47" s="611"/>
      <c r="X47" s="660"/>
      <c r="Y47" s="612"/>
    </row>
    <row r="48" spans="1:25" s="38" customFormat="1" ht="24" hidden="1" customHeight="1" x14ac:dyDescent="0.2">
      <c r="A48" s="664" t="s">
        <v>28854</v>
      </c>
      <c r="B48" s="487" t="s">
        <v>437</v>
      </c>
      <c r="C48" s="411" t="s">
        <v>26</v>
      </c>
      <c r="D48" s="374" t="str">
        <f>VLOOKUP(B48,desonerado_186!A:F,2,1)</f>
        <v>Proteção de fachada com tela de nylon</v>
      </c>
      <c r="E48" s="375"/>
      <c r="F48" s="375"/>
      <c r="G48" s="365"/>
      <c r="H48" s="365"/>
      <c r="I48" s="494"/>
      <c r="J48" s="485" t="str">
        <f>VLOOKUP(B48,desonerado_186!A:F,3,1)</f>
        <v>M2</v>
      </c>
      <c r="K48" s="486">
        <f>K53</f>
        <v>45</v>
      </c>
      <c r="L48" s="368">
        <f>VLOOKUP(B48,desonerado_186!A:F,4,1)</f>
        <v>5</v>
      </c>
      <c r="M48" s="368">
        <f>VLOOKUP(B48,desonerado_186!A:F,5,1)</f>
        <v>16.649999999999999</v>
      </c>
      <c r="N48" s="1744">
        <f>L48+M48</f>
        <v>21.65</v>
      </c>
      <c r="O48" s="1745"/>
      <c r="P48" s="368">
        <f>N48*1.2</f>
        <v>25.98</v>
      </c>
      <c r="Q48" s="32">
        <f>P48*K48</f>
        <v>1169.0999999999999</v>
      </c>
      <c r="R48" s="35"/>
      <c r="T48" s="613"/>
      <c r="U48" s="613"/>
      <c r="V48" s="613"/>
      <c r="W48" s="613"/>
      <c r="X48" s="666"/>
      <c r="Y48" s="614"/>
    </row>
    <row r="49" spans="1:25" s="38" customFormat="1" ht="15" hidden="1" x14ac:dyDescent="0.2">
      <c r="A49" s="661"/>
      <c r="B49" s="489"/>
      <c r="C49" s="307"/>
      <c r="D49" s="127"/>
      <c r="E49" s="127"/>
      <c r="F49" s="127"/>
      <c r="G49" s="307"/>
      <c r="H49" s="307"/>
      <c r="I49" s="495"/>
      <c r="J49" s="496"/>
      <c r="K49" s="130"/>
      <c r="L49" s="130"/>
      <c r="M49" s="129"/>
      <c r="N49" s="380"/>
      <c r="O49" s="380"/>
      <c r="P49" s="380"/>
      <c r="Q49" s="131"/>
      <c r="R49" s="35"/>
      <c r="T49" s="613"/>
      <c r="U49" s="613"/>
      <c r="V49" s="613"/>
      <c r="W49" s="613"/>
      <c r="X49" s="666"/>
      <c r="Y49" s="614"/>
    </row>
    <row r="50" spans="1:25" s="38" customFormat="1" ht="15" hidden="1" x14ac:dyDescent="0.2">
      <c r="A50" s="662"/>
      <c r="B50" s="497"/>
      <c r="C50" s="393"/>
      <c r="D50" s="120" t="s">
        <v>28327</v>
      </c>
      <c r="E50" s="120"/>
      <c r="F50" s="120"/>
      <c r="G50" s="393"/>
      <c r="H50" s="393"/>
      <c r="J50" s="181"/>
      <c r="K50" s="98">
        <v>10</v>
      </c>
      <c r="L50" s="98" t="s">
        <v>28268</v>
      </c>
      <c r="M50" s="94"/>
      <c r="N50" s="308"/>
      <c r="O50" s="308"/>
      <c r="P50" s="308"/>
      <c r="Q50" s="97"/>
      <c r="R50" s="35"/>
      <c r="T50" s="613"/>
      <c r="U50" s="613"/>
      <c r="V50" s="613"/>
      <c r="W50" s="613"/>
      <c r="X50" s="666"/>
      <c r="Y50" s="614"/>
    </row>
    <row r="51" spans="1:25" s="38" customFormat="1" ht="15" hidden="1" x14ac:dyDescent="0.2">
      <c r="A51" s="662"/>
      <c r="B51" s="497"/>
      <c r="C51" s="393"/>
      <c r="D51" s="120" t="s">
        <v>28328</v>
      </c>
      <c r="E51" s="120"/>
      <c r="F51" s="120"/>
      <c r="G51" s="393"/>
      <c r="H51" s="393"/>
      <c r="J51" s="181"/>
      <c r="K51" s="98">
        <v>20</v>
      </c>
      <c r="L51" s="98" t="s">
        <v>28268</v>
      </c>
      <c r="M51" s="94"/>
      <c r="N51" s="308"/>
      <c r="O51" s="308"/>
      <c r="P51" s="308"/>
      <c r="Q51" s="97"/>
      <c r="R51" s="35"/>
      <c r="T51" s="613"/>
      <c r="U51" s="613"/>
      <c r="V51" s="613"/>
      <c r="W51" s="613"/>
      <c r="X51" s="666"/>
      <c r="Y51" s="614"/>
    </row>
    <row r="52" spans="1:25" s="38" customFormat="1" ht="15" hidden="1" x14ac:dyDescent="0.2">
      <c r="A52" s="667"/>
      <c r="B52" s="498"/>
      <c r="C52" s="188"/>
      <c r="D52" s="120" t="s">
        <v>28274</v>
      </c>
      <c r="E52" s="120"/>
      <c r="F52" s="120"/>
      <c r="G52" s="188"/>
      <c r="H52" s="188"/>
      <c r="J52" s="181"/>
      <c r="K52" s="98">
        <v>1.5</v>
      </c>
      <c r="L52" s="98" t="s">
        <v>28268</v>
      </c>
      <c r="M52" s="94"/>
      <c r="N52" s="94"/>
      <c r="O52" s="94"/>
      <c r="P52" s="308"/>
      <c r="Q52" s="95"/>
      <c r="R52" s="35"/>
      <c r="T52" s="613"/>
      <c r="U52" s="613"/>
      <c r="V52" s="613"/>
      <c r="W52" s="613"/>
      <c r="X52" s="666"/>
      <c r="Y52" s="614"/>
    </row>
    <row r="53" spans="1:25" s="38" customFormat="1" ht="15" hidden="1" x14ac:dyDescent="0.2">
      <c r="A53" s="667"/>
      <c r="B53" s="498"/>
      <c r="C53" s="188"/>
      <c r="D53" s="120" t="s">
        <v>28322</v>
      </c>
      <c r="E53" s="120"/>
      <c r="F53" s="120"/>
      <c r="G53" s="188"/>
      <c r="H53" s="188"/>
      <c r="J53" s="181"/>
      <c r="K53" s="98">
        <f>(K50+K51)*K52</f>
        <v>45</v>
      </c>
      <c r="L53" s="98" t="s">
        <v>28267</v>
      </c>
      <c r="M53" s="94"/>
      <c r="N53" s="94"/>
      <c r="O53" s="94"/>
      <c r="P53" s="308"/>
      <c r="Q53" s="95"/>
      <c r="R53" s="35"/>
      <c r="T53" s="613"/>
      <c r="U53" s="613"/>
      <c r="V53" s="613"/>
      <c r="W53" s="613"/>
      <c r="X53" s="666"/>
      <c r="Y53" s="614"/>
    </row>
    <row r="54" spans="1:25" s="38" customFormat="1" ht="15" hidden="1" x14ac:dyDescent="0.2">
      <c r="A54" s="667"/>
      <c r="B54" s="498"/>
      <c r="C54" s="188"/>
      <c r="D54" s="120"/>
      <c r="E54" s="120"/>
      <c r="F54" s="120"/>
      <c r="G54" s="188"/>
      <c r="H54" s="188"/>
      <c r="J54" s="181"/>
      <c r="K54" s="98"/>
      <c r="L54" s="98"/>
      <c r="M54" s="94"/>
      <c r="N54" s="94"/>
      <c r="O54" s="94"/>
      <c r="P54" s="308"/>
      <c r="Q54" s="95"/>
      <c r="R54" s="35"/>
      <c r="T54" s="613"/>
      <c r="U54" s="613"/>
      <c r="V54" s="613"/>
      <c r="W54" s="613"/>
      <c r="X54" s="666"/>
      <c r="Y54" s="614"/>
    </row>
    <row r="55" spans="1:25" s="38" customFormat="1" ht="15" hidden="1" x14ac:dyDescent="0.2">
      <c r="A55" s="668"/>
      <c r="B55" s="499"/>
      <c r="C55" s="500"/>
      <c r="D55" s="136"/>
      <c r="E55" s="136"/>
      <c r="F55" s="136"/>
      <c r="G55" s="500"/>
      <c r="H55" s="500"/>
      <c r="I55" s="501"/>
      <c r="J55" s="502"/>
      <c r="K55" s="503"/>
      <c r="L55" s="137"/>
      <c r="M55" s="137"/>
      <c r="N55" s="137"/>
      <c r="O55" s="137"/>
      <c r="P55" s="138"/>
      <c r="Q55" s="139"/>
      <c r="R55" s="35"/>
      <c r="T55" s="613"/>
      <c r="U55" s="613"/>
      <c r="V55" s="613"/>
      <c r="W55" s="613"/>
      <c r="X55" s="666"/>
      <c r="Y55" s="614"/>
    </row>
    <row r="56" spans="1:25" s="25" customFormat="1" ht="18" hidden="1" customHeight="1" x14ac:dyDescent="0.2">
      <c r="A56" s="1907" t="s">
        <v>8</v>
      </c>
      <c r="B56" s="1882"/>
      <c r="C56" s="1882"/>
      <c r="D56" s="1882"/>
      <c r="E56" s="1882"/>
      <c r="F56" s="1882"/>
      <c r="G56" s="1882"/>
      <c r="H56" s="1882"/>
      <c r="I56" s="1882"/>
      <c r="J56" s="1882"/>
      <c r="K56" s="1882"/>
      <c r="L56" s="378"/>
      <c r="M56" s="378"/>
      <c r="N56" s="1908"/>
      <c r="O56" s="1908"/>
      <c r="P56" s="379"/>
      <c r="Q56" s="124">
        <f>SUM(Q12:Q55)</f>
        <v>13730.2</v>
      </c>
      <c r="R56" s="24"/>
      <c r="T56" s="611"/>
      <c r="U56" s="611"/>
      <c r="V56" s="611"/>
      <c r="W56" s="611"/>
      <c r="X56" s="660"/>
      <c r="Y56" s="612"/>
    </row>
    <row r="57" spans="1:25" s="25" customFormat="1" ht="6.95" hidden="1" customHeight="1" x14ac:dyDescent="0.2">
      <c r="A57" s="669"/>
      <c r="B57" s="384"/>
      <c r="C57" s="384"/>
      <c r="D57" s="149"/>
      <c r="E57" s="149"/>
      <c r="F57" s="149"/>
      <c r="G57" s="384"/>
      <c r="H57" s="384"/>
      <c r="I57" s="384"/>
      <c r="J57" s="504"/>
      <c r="K57" s="384"/>
      <c r="L57" s="436"/>
      <c r="M57" s="436"/>
      <c r="N57" s="437"/>
      <c r="O57" s="437"/>
      <c r="P57" s="437"/>
      <c r="Q57" s="438"/>
      <c r="R57" s="24"/>
      <c r="T57" s="611"/>
      <c r="U57" s="611"/>
      <c r="V57" s="611"/>
      <c r="W57" s="611"/>
      <c r="X57" s="660"/>
      <c r="Y57" s="612"/>
    </row>
    <row r="58" spans="1:25" s="431" customFormat="1" ht="20.100000000000001" customHeight="1" x14ac:dyDescent="0.2">
      <c r="A58" s="1871">
        <v>2</v>
      </c>
      <c r="B58" s="632"/>
      <c r="C58" s="1880" t="s">
        <v>8133</v>
      </c>
      <c r="D58" s="1880"/>
      <c r="E58" s="1880"/>
      <c r="F58" s="1880"/>
      <c r="G58" s="1880"/>
      <c r="H58" s="1880"/>
      <c r="I58" s="1880"/>
      <c r="J58" s="1881"/>
      <c r="K58" s="643"/>
      <c r="L58" s="439"/>
      <c r="M58" s="439"/>
      <c r="N58" s="1915"/>
      <c r="O58" s="1915"/>
      <c r="P58" s="439"/>
      <c r="Q58" s="439"/>
      <c r="R58" s="466"/>
      <c r="S58" s="467"/>
      <c r="T58" s="615">
        <f>T59/X59</f>
        <v>1</v>
      </c>
      <c r="U58" s="607"/>
      <c r="V58" s="607"/>
      <c r="W58" s="607"/>
      <c r="X58" s="658"/>
      <c r="Y58" s="616"/>
    </row>
    <row r="59" spans="1:25" s="431" customFormat="1" ht="20.100000000000001" customHeight="1" x14ac:dyDescent="0.2">
      <c r="A59" s="1872"/>
      <c r="B59" s="635"/>
      <c r="C59" s="1882"/>
      <c r="D59" s="1882"/>
      <c r="E59" s="1882"/>
      <c r="F59" s="1882"/>
      <c r="G59" s="1882"/>
      <c r="H59" s="1882"/>
      <c r="I59" s="1882"/>
      <c r="J59" s="1883"/>
      <c r="K59" s="643"/>
      <c r="L59" s="439"/>
      <c r="M59" s="439"/>
      <c r="N59" s="439"/>
      <c r="O59" s="439"/>
      <c r="P59" s="439"/>
      <c r="Q59" s="439"/>
      <c r="R59" s="466"/>
      <c r="S59" s="468"/>
      <c r="T59" s="689">
        <f>X59</f>
        <v>1562.63</v>
      </c>
      <c r="U59" s="609"/>
      <c r="V59" s="609"/>
      <c r="W59" s="609"/>
      <c r="X59" s="690">
        <f>Orçamento!Q148</f>
        <v>1562.63</v>
      </c>
      <c r="Y59" s="1615">
        <f>X59-T59-U59-V59-W59</f>
        <v>0</v>
      </c>
    </row>
    <row r="60" spans="1:25" s="25" customFormat="1" ht="28.5" hidden="1" customHeight="1" x14ac:dyDescent="0.2">
      <c r="A60" s="670" t="s">
        <v>28659</v>
      </c>
      <c r="B60" s="505" t="s">
        <v>1101</v>
      </c>
      <c r="C60" s="506" t="s">
        <v>26</v>
      </c>
      <c r="D60" s="1918" t="str">
        <f>VLOOKUP(B60,[1]Planilha1!A3:F4086,2,1)</f>
        <v>Escavação mecanizada de valas ou cavas com profundidade de até 2 m</v>
      </c>
      <c r="E60" s="1874"/>
      <c r="F60" s="1874"/>
      <c r="G60" s="1874"/>
      <c r="H60" s="1874"/>
      <c r="I60" s="1919"/>
      <c r="J60" s="507" t="str">
        <f>VLOOKUP(Cronograma!B60,[1]Planilha1!A3:F4086,3,0)</f>
        <v>M3</v>
      </c>
      <c r="K60" s="508">
        <f>I63</f>
        <v>40</v>
      </c>
      <c r="L60" s="377">
        <f>VLOOKUP(B60,desonerado_186!A:F,4,1)</f>
        <v>9.49</v>
      </c>
      <c r="M60" s="377">
        <f>VLOOKUP(B60,desonerado_186!A:F,5,1)</f>
        <v>1.0900000000000001</v>
      </c>
      <c r="N60" s="1725">
        <f>VLOOKUP(B60,[1]Planilha1!A3:F4086,6,1)</f>
        <v>8.6</v>
      </c>
      <c r="O60" s="1725"/>
      <c r="P60" s="377">
        <f>N60*1.2</f>
        <v>10.32</v>
      </c>
      <c r="Q60" s="28">
        <f>P60*K60</f>
        <v>412.8</v>
      </c>
      <c r="R60" s="24"/>
      <c r="T60" s="611"/>
      <c r="U60" s="611"/>
      <c r="V60" s="611"/>
      <c r="W60" s="611"/>
      <c r="X60" s="660"/>
      <c r="Y60" s="612"/>
    </row>
    <row r="61" spans="1:25" s="25" customFormat="1" ht="15" hidden="1" customHeight="1" x14ac:dyDescent="0.2">
      <c r="A61" s="661"/>
      <c r="B61" s="509"/>
      <c r="C61" s="510"/>
      <c r="D61" s="158"/>
      <c r="E61" s="158"/>
      <c r="F61" s="158"/>
      <c r="G61" s="511"/>
      <c r="H61" s="511"/>
      <c r="I61" s="158"/>
      <c r="J61" s="512"/>
      <c r="K61" s="130"/>
      <c r="L61" s="129"/>
      <c r="M61" s="129"/>
      <c r="N61" s="380"/>
      <c r="O61" s="380"/>
      <c r="P61" s="380"/>
      <c r="Q61" s="131"/>
      <c r="R61" s="24"/>
      <c r="T61" s="611"/>
      <c r="U61" s="611"/>
      <c r="V61" s="611"/>
      <c r="W61" s="611"/>
      <c r="X61" s="660"/>
      <c r="Y61" s="612"/>
    </row>
    <row r="62" spans="1:25" s="25" customFormat="1" ht="15" hidden="1" customHeight="1" x14ac:dyDescent="0.2">
      <c r="A62" s="662"/>
      <c r="B62" s="513"/>
      <c r="C62" s="188"/>
      <c r="D62" s="372"/>
      <c r="E62" s="372" t="s">
        <v>28364</v>
      </c>
      <c r="F62" s="372" t="s">
        <v>28362</v>
      </c>
      <c r="G62" s="372" t="s">
        <v>28791</v>
      </c>
      <c r="H62" s="372"/>
      <c r="I62" s="372" t="s">
        <v>28281</v>
      </c>
      <c r="J62" s="314"/>
      <c r="K62" s="98"/>
      <c r="L62" s="94"/>
      <c r="M62" s="94"/>
      <c r="N62" s="308"/>
      <c r="O62" s="308"/>
      <c r="P62" s="308"/>
      <c r="Q62" s="97"/>
      <c r="R62" s="24"/>
      <c r="T62" s="611"/>
      <c r="U62" s="611"/>
      <c r="V62" s="611"/>
      <c r="W62" s="611"/>
      <c r="X62" s="660"/>
      <c r="Y62" s="612"/>
    </row>
    <row r="63" spans="1:25" s="25" customFormat="1" ht="15" hidden="1" customHeight="1" x14ac:dyDescent="0.2">
      <c r="A63" s="662"/>
      <c r="B63" s="513"/>
      <c r="C63" s="188"/>
      <c r="D63" s="372" t="s">
        <v>28790</v>
      </c>
      <c r="E63" s="248">
        <v>10</v>
      </c>
      <c r="F63" s="372">
        <v>20</v>
      </c>
      <c r="G63" s="311">
        <v>0.2</v>
      </c>
      <c r="H63" s="372"/>
      <c r="I63" s="311">
        <f>E63*F63*G63</f>
        <v>40</v>
      </c>
      <c r="J63" s="314" t="s">
        <v>28273</v>
      </c>
      <c r="K63" s="98"/>
      <c r="L63" s="94"/>
      <c r="M63" s="94"/>
      <c r="N63" s="308"/>
      <c r="O63" s="308"/>
      <c r="P63" s="308"/>
      <c r="Q63" s="97"/>
      <c r="R63" s="24"/>
      <c r="T63" s="611"/>
      <c r="U63" s="611"/>
      <c r="V63" s="611"/>
      <c r="W63" s="611"/>
      <c r="X63" s="660"/>
      <c r="Y63" s="612"/>
    </row>
    <row r="64" spans="1:25" s="25" customFormat="1" ht="15" hidden="1" customHeight="1" x14ac:dyDescent="0.2">
      <c r="A64" s="662"/>
      <c r="B64" s="513"/>
      <c r="C64" s="188"/>
      <c r="D64" s="156"/>
      <c r="E64" s="156"/>
      <c r="F64" s="156"/>
      <c r="G64" s="514"/>
      <c r="H64" s="514"/>
      <c r="I64" s="156"/>
      <c r="J64" s="162"/>
      <c r="K64" s="98"/>
      <c r="L64" s="94"/>
      <c r="M64" s="94"/>
      <c r="N64" s="308"/>
      <c r="O64" s="308"/>
      <c r="P64" s="308"/>
      <c r="Q64" s="97"/>
      <c r="R64" s="24"/>
      <c r="T64" s="611"/>
      <c r="U64" s="611"/>
      <c r="V64" s="611"/>
      <c r="W64" s="611"/>
      <c r="X64" s="660"/>
      <c r="Y64" s="612"/>
    </row>
    <row r="65" spans="1:25" s="25" customFormat="1" ht="15" hidden="1" customHeight="1" x14ac:dyDescent="0.2">
      <c r="A65" s="662"/>
      <c r="B65" s="513"/>
      <c r="C65" s="188"/>
      <c r="D65" s="156"/>
      <c r="E65" s="156"/>
      <c r="F65" s="156"/>
      <c r="G65" s="514"/>
      <c r="H65" s="514"/>
      <c r="I65" s="156"/>
      <c r="J65" s="162"/>
      <c r="K65" s="98"/>
      <c r="L65" s="94"/>
      <c r="M65" s="94"/>
      <c r="N65" s="308"/>
      <c r="O65" s="308"/>
      <c r="P65" s="308"/>
      <c r="Q65" s="97"/>
      <c r="R65" s="24"/>
      <c r="T65" s="611"/>
      <c r="U65" s="611"/>
      <c r="V65" s="611"/>
      <c r="W65" s="611"/>
      <c r="X65" s="660"/>
      <c r="Y65" s="612"/>
    </row>
    <row r="66" spans="1:25" s="25" customFormat="1" ht="21.75" hidden="1" customHeight="1" x14ac:dyDescent="0.2">
      <c r="A66" s="664" t="s">
        <v>28365</v>
      </c>
      <c r="B66" s="411" t="s">
        <v>1121</v>
      </c>
      <c r="C66" s="411" t="s">
        <v>26</v>
      </c>
      <c r="D66" s="1748" t="str">
        <f>VLOOKUP(B66,desonerado_186!A:F,2,1)</f>
        <v>Espalhamento de solo em bota-fora com compactação sem controle</v>
      </c>
      <c r="E66" s="1749"/>
      <c r="F66" s="1749"/>
      <c r="G66" s="1749"/>
      <c r="H66" s="1749"/>
      <c r="I66" s="1750"/>
      <c r="J66" s="485" t="str">
        <f>VLOOKUP(B66,desonerado_186!A:F,3,1)</f>
        <v>M3</v>
      </c>
      <c r="K66" s="486">
        <f>I72</f>
        <v>115</v>
      </c>
      <c r="L66" s="368">
        <f>VLOOKUP(B66,desonerado_186!A:F,4,1)</f>
        <v>6.07</v>
      </c>
      <c r="M66" s="368">
        <f>VLOOKUP(B66,desonerado_186!A:F,5,1)</f>
        <v>0.1</v>
      </c>
      <c r="N66" s="1680">
        <f>L66+M66</f>
        <v>6.17</v>
      </c>
      <c r="O66" s="1680"/>
      <c r="P66" s="368">
        <f>N66*1.2</f>
        <v>7.4</v>
      </c>
      <c r="Q66" s="32">
        <f>P66*K66</f>
        <v>851</v>
      </c>
      <c r="R66" s="24"/>
      <c r="T66" s="611"/>
      <c r="U66" s="611"/>
      <c r="V66" s="611"/>
      <c r="W66" s="611"/>
      <c r="X66" s="660"/>
      <c r="Y66" s="612"/>
    </row>
    <row r="67" spans="1:25" s="25" customFormat="1" ht="15" hidden="1" customHeight="1" x14ac:dyDescent="0.2">
      <c r="A67" s="662"/>
      <c r="B67" s="393"/>
      <c r="C67" s="393"/>
      <c r="D67" s="393"/>
      <c r="E67" s="393"/>
      <c r="F67" s="393"/>
      <c r="G67" s="393"/>
      <c r="H67" s="393"/>
      <c r="I67" s="393"/>
      <c r="J67" s="324"/>
      <c r="K67" s="211"/>
      <c r="L67" s="308"/>
      <c r="M67" s="308"/>
      <c r="N67" s="308"/>
      <c r="O67" s="308"/>
      <c r="P67" s="308"/>
      <c r="Q67" s="97"/>
      <c r="R67" s="24"/>
      <c r="T67" s="611"/>
      <c r="U67" s="611"/>
      <c r="V67" s="611"/>
      <c r="W67" s="611"/>
      <c r="X67" s="660"/>
      <c r="Y67" s="612"/>
    </row>
    <row r="68" spans="1:25" s="25" customFormat="1" ht="15" hidden="1" customHeight="1" x14ac:dyDescent="0.2">
      <c r="A68" s="662"/>
      <c r="B68" s="393"/>
      <c r="C68" s="372"/>
      <c r="D68" s="372"/>
      <c r="E68" s="372" t="s">
        <v>28792</v>
      </c>
      <c r="F68" s="372" t="s">
        <v>28364</v>
      </c>
      <c r="G68" s="372"/>
      <c r="H68" s="372"/>
      <c r="I68" s="372" t="s">
        <v>28281</v>
      </c>
      <c r="J68" s="314"/>
      <c r="K68" s="248"/>
      <c r="L68" s="308"/>
      <c r="M68" s="308"/>
      <c r="N68" s="308"/>
      <c r="O68" s="308"/>
      <c r="P68" s="308"/>
      <c r="Q68" s="97"/>
      <c r="R68" s="24"/>
      <c r="T68" s="611"/>
      <c r="U68" s="611"/>
      <c r="V68" s="611"/>
      <c r="W68" s="611"/>
      <c r="X68" s="660"/>
      <c r="Y68" s="612"/>
    </row>
    <row r="69" spans="1:25" s="25" customFormat="1" ht="15" hidden="1" customHeight="1" x14ac:dyDescent="0.2">
      <c r="A69" s="662"/>
      <c r="B69" s="393"/>
      <c r="C69" s="372"/>
      <c r="D69" s="372"/>
      <c r="E69" s="372" t="s">
        <v>28793</v>
      </c>
      <c r="F69" s="372"/>
      <c r="G69" s="372"/>
      <c r="H69" s="372"/>
      <c r="I69" s="372"/>
      <c r="J69" s="314"/>
      <c r="K69" s="248"/>
      <c r="L69" s="308"/>
      <c r="M69" s="308"/>
      <c r="N69" s="308"/>
      <c r="O69" s="308"/>
      <c r="P69" s="308"/>
      <c r="Q69" s="97"/>
      <c r="R69" s="24"/>
      <c r="T69" s="611"/>
      <c r="U69" s="611"/>
      <c r="V69" s="611"/>
      <c r="W69" s="611"/>
      <c r="X69" s="660"/>
      <c r="Y69" s="612"/>
    </row>
    <row r="70" spans="1:25" s="25" customFormat="1" ht="15" hidden="1" customHeight="1" x14ac:dyDescent="0.2">
      <c r="A70" s="662"/>
      <c r="B70" s="393"/>
      <c r="C70" s="372"/>
      <c r="D70" s="372" t="s">
        <v>28790</v>
      </c>
      <c r="E70" s="248">
        <v>7.5</v>
      </c>
      <c r="F70" s="372">
        <v>10</v>
      </c>
      <c r="G70" s="311"/>
      <c r="H70" s="372"/>
      <c r="I70" s="311">
        <f>E70*F70</f>
        <v>75</v>
      </c>
      <c r="J70" s="314" t="s">
        <v>28273</v>
      </c>
      <c r="K70" s="248"/>
      <c r="L70" s="308"/>
      <c r="M70" s="308"/>
      <c r="N70" s="308"/>
      <c r="O70" s="308"/>
      <c r="P70" s="308"/>
      <c r="Q70" s="97"/>
      <c r="R70" s="24"/>
      <c r="T70" s="611"/>
      <c r="U70" s="611"/>
      <c r="V70" s="611"/>
      <c r="W70" s="611"/>
      <c r="X70" s="660"/>
      <c r="Y70" s="612"/>
    </row>
    <row r="71" spans="1:25" s="25" customFormat="1" ht="28.5" hidden="1" customHeight="1" x14ac:dyDescent="0.2">
      <c r="A71" s="662"/>
      <c r="B71" s="393"/>
      <c r="C71" s="372"/>
      <c r="D71" s="372" t="s">
        <v>28796</v>
      </c>
      <c r="E71" s="248"/>
      <c r="F71" s="372"/>
      <c r="G71" s="311"/>
      <c r="H71" s="372"/>
      <c r="I71" s="311">
        <f>I63</f>
        <v>40</v>
      </c>
      <c r="J71" s="314" t="s">
        <v>28273</v>
      </c>
      <c r="K71" s="248"/>
      <c r="L71" s="308"/>
      <c r="M71" s="308"/>
      <c r="N71" s="308"/>
      <c r="O71" s="308"/>
      <c r="P71" s="308"/>
      <c r="Q71" s="97"/>
      <c r="R71" s="24"/>
      <c r="T71" s="611"/>
      <c r="U71" s="611"/>
      <c r="V71" s="611"/>
      <c r="W71" s="611"/>
      <c r="X71" s="660"/>
      <c r="Y71" s="612"/>
    </row>
    <row r="72" spans="1:25" s="25" customFormat="1" ht="28.5" hidden="1" customHeight="1" x14ac:dyDescent="0.2">
      <c r="A72" s="662"/>
      <c r="B72" s="393"/>
      <c r="C72" s="372"/>
      <c r="D72" s="372"/>
      <c r="E72" s="248"/>
      <c r="F72" s="372"/>
      <c r="G72" s="311"/>
      <c r="H72" s="372"/>
      <c r="I72" s="311">
        <f>I70+I71</f>
        <v>115</v>
      </c>
      <c r="J72" s="314" t="s">
        <v>28273</v>
      </c>
      <c r="K72" s="248"/>
      <c r="L72" s="308"/>
      <c r="M72" s="308"/>
      <c r="N72" s="308"/>
      <c r="O72" s="308"/>
      <c r="P72" s="308"/>
      <c r="Q72" s="97"/>
      <c r="R72" s="24"/>
      <c r="T72" s="611"/>
      <c r="U72" s="611"/>
      <c r="V72" s="611"/>
      <c r="W72" s="611"/>
      <c r="X72" s="660"/>
      <c r="Y72" s="612"/>
    </row>
    <row r="73" spans="1:25" s="25" customFormat="1" ht="15" hidden="1" customHeight="1" x14ac:dyDescent="0.2">
      <c r="A73" s="662"/>
      <c r="B73" s="513"/>
      <c r="C73" s="188"/>
      <c r="D73" s="156"/>
      <c r="E73" s="156"/>
      <c r="F73" s="156"/>
      <c r="G73" s="514"/>
      <c r="H73" s="514"/>
      <c r="I73" s="156"/>
      <c r="J73" s="162"/>
      <c r="K73" s="98"/>
      <c r="L73" s="94"/>
      <c r="M73" s="94"/>
      <c r="N73" s="308"/>
      <c r="O73" s="308"/>
      <c r="P73" s="308"/>
      <c r="Q73" s="97"/>
      <c r="R73" s="24"/>
      <c r="T73" s="611"/>
      <c r="U73" s="611"/>
      <c r="V73" s="611"/>
      <c r="W73" s="611"/>
      <c r="X73" s="660"/>
      <c r="Y73" s="612"/>
    </row>
    <row r="74" spans="1:25" s="25" customFormat="1" ht="15" hidden="1" customHeight="1" x14ac:dyDescent="0.2">
      <c r="A74" s="663"/>
      <c r="B74" s="515"/>
      <c r="C74" s="370"/>
      <c r="D74" s="151"/>
      <c r="E74" s="151"/>
      <c r="F74" s="151"/>
      <c r="G74" s="370"/>
      <c r="H74" s="370"/>
      <c r="I74" s="516"/>
      <c r="J74" s="483"/>
      <c r="K74" s="484"/>
      <c r="L74" s="138"/>
      <c r="M74" s="138"/>
      <c r="N74" s="138"/>
      <c r="O74" s="138"/>
      <c r="P74" s="138"/>
      <c r="Q74" s="165"/>
      <c r="R74" s="24"/>
      <c r="T74" s="611"/>
      <c r="U74" s="611"/>
      <c r="V74" s="611"/>
      <c r="W74" s="611"/>
      <c r="X74" s="660"/>
      <c r="Y74" s="612"/>
    </row>
    <row r="75" spans="1:25" s="25" customFormat="1" ht="42" hidden="1" customHeight="1" x14ac:dyDescent="0.2">
      <c r="A75" s="664" t="s">
        <v>28366</v>
      </c>
      <c r="B75" s="517">
        <v>97083</v>
      </c>
      <c r="C75" s="411" t="s">
        <v>28329</v>
      </c>
      <c r="D75" s="1748" t="s">
        <v>28683</v>
      </c>
      <c r="E75" s="1749"/>
      <c r="F75" s="1749"/>
      <c r="G75" s="1749"/>
      <c r="H75" s="1749"/>
      <c r="I75" s="1750"/>
      <c r="J75" s="485" t="s">
        <v>149</v>
      </c>
      <c r="K75" s="486">
        <f>I81</f>
        <v>115</v>
      </c>
      <c r="L75" s="368">
        <v>0</v>
      </c>
      <c r="M75" s="368">
        <v>0</v>
      </c>
      <c r="N75" s="1680">
        <v>3.49</v>
      </c>
      <c r="O75" s="1680"/>
      <c r="P75" s="368">
        <f>N75*1.2</f>
        <v>4.1900000000000004</v>
      </c>
      <c r="Q75" s="32">
        <f>P75*K75</f>
        <v>481.85</v>
      </c>
      <c r="R75" s="24"/>
      <c r="T75" s="611"/>
      <c r="U75" s="611"/>
      <c r="V75" s="611"/>
      <c r="W75" s="611"/>
      <c r="X75" s="660"/>
      <c r="Y75" s="612"/>
    </row>
    <row r="76" spans="1:25" s="25" customFormat="1" ht="15" hidden="1" customHeight="1" x14ac:dyDescent="0.2">
      <c r="A76" s="661"/>
      <c r="B76" s="509"/>
      <c r="C76" s="510"/>
      <c r="D76" s="127"/>
      <c r="E76" s="127"/>
      <c r="F76" s="127"/>
      <c r="G76" s="510"/>
      <c r="H76" s="510"/>
      <c r="I76" s="490"/>
      <c r="J76" s="496"/>
      <c r="K76" s="130"/>
      <c r="L76" s="129"/>
      <c r="M76" s="129"/>
      <c r="N76" s="380"/>
      <c r="O76" s="380"/>
      <c r="P76" s="166"/>
      <c r="Q76" s="131"/>
      <c r="R76" s="24"/>
      <c r="T76" s="611"/>
      <c r="U76" s="611"/>
      <c r="V76" s="611"/>
      <c r="W76" s="611"/>
      <c r="X76" s="660"/>
      <c r="Y76" s="612"/>
    </row>
    <row r="77" spans="1:25" s="25" customFormat="1" ht="15" hidden="1" customHeight="1" x14ac:dyDescent="0.2">
      <c r="A77" s="662"/>
      <c r="B77" s="513"/>
      <c r="C77" s="188"/>
      <c r="D77" s="372"/>
      <c r="E77" s="372" t="s">
        <v>28792</v>
      </c>
      <c r="F77" s="372" t="s">
        <v>28364</v>
      </c>
      <c r="G77" s="372"/>
      <c r="H77" s="372"/>
      <c r="I77" s="372" t="s">
        <v>28281</v>
      </c>
      <c r="J77" s="314"/>
      <c r="K77" s="98"/>
      <c r="L77" s="94"/>
      <c r="M77" s="94"/>
      <c r="N77" s="308"/>
      <c r="O77" s="308"/>
      <c r="P77" s="51"/>
      <c r="Q77" s="97"/>
      <c r="R77" s="24"/>
      <c r="T77" s="611"/>
      <c r="U77" s="611"/>
      <c r="V77" s="611"/>
      <c r="W77" s="611"/>
      <c r="X77" s="660"/>
      <c r="Y77" s="612"/>
    </row>
    <row r="78" spans="1:25" s="25" customFormat="1" ht="15" hidden="1" customHeight="1" x14ac:dyDescent="0.2">
      <c r="A78" s="662"/>
      <c r="B78" s="513"/>
      <c r="C78" s="188"/>
      <c r="D78" s="372"/>
      <c r="E78" s="372" t="s">
        <v>28793</v>
      </c>
      <c r="F78" s="372"/>
      <c r="G78" s="372"/>
      <c r="H78" s="372"/>
      <c r="I78" s="372"/>
      <c r="J78" s="314"/>
      <c r="K78" s="98"/>
      <c r="L78" s="94"/>
      <c r="M78" s="94"/>
      <c r="N78" s="308"/>
      <c r="O78" s="308"/>
      <c r="P78" s="51"/>
      <c r="Q78" s="97"/>
      <c r="R78" s="24"/>
      <c r="T78" s="611"/>
      <c r="U78" s="611"/>
      <c r="V78" s="611"/>
      <c r="W78" s="611"/>
      <c r="X78" s="660"/>
      <c r="Y78" s="612"/>
    </row>
    <row r="79" spans="1:25" s="25" customFormat="1" ht="15" hidden="1" x14ac:dyDescent="0.2">
      <c r="A79" s="662"/>
      <c r="B79" s="513"/>
      <c r="C79" s="188"/>
      <c r="D79" s="372" t="s">
        <v>28790</v>
      </c>
      <c r="E79" s="248">
        <v>7.5</v>
      </c>
      <c r="F79" s="372">
        <v>10</v>
      </c>
      <c r="G79" s="311"/>
      <c r="H79" s="372"/>
      <c r="I79" s="311">
        <f>E79*F79</f>
        <v>75</v>
      </c>
      <c r="J79" s="314" t="s">
        <v>28273</v>
      </c>
      <c r="K79" s="98"/>
      <c r="L79" s="94"/>
      <c r="M79" s="94"/>
      <c r="N79" s="308"/>
      <c r="O79" s="308"/>
      <c r="P79" s="51"/>
      <c r="Q79" s="97"/>
      <c r="R79" s="24"/>
      <c r="T79" s="611"/>
      <c r="U79" s="611"/>
      <c r="V79" s="611"/>
      <c r="W79" s="611"/>
      <c r="X79" s="660"/>
      <c r="Y79" s="612"/>
    </row>
    <row r="80" spans="1:25" s="25" customFormat="1" ht="28.5" hidden="1" x14ac:dyDescent="0.2">
      <c r="A80" s="662"/>
      <c r="B80" s="513"/>
      <c r="C80" s="188"/>
      <c r="D80" s="372" t="s">
        <v>28796</v>
      </c>
      <c r="E80" s="248"/>
      <c r="F80" s="372"/>
      <c r="G80" s="311"/>
      <c r="H80" s="372"/>
      <c r="I80" s="311">
        <f>I71</f>
        <v>40</v>
      </c>
      <c r="J80" s="314" t="s">
        <v>28273</v>
      </c>
      <c r="K80" s="98"/>
      <c r="L80" s="94"/>
      <c r="M80" s="94"/>
      <c r="N80" s="308"/>
      <c r="O80" s="308"/>
      <c r="P80" s="51"/>
      <c r="Q80" s="97"/>
      <c r="R80" s="24"/>
      <c r="T80" s="611"/>
      <c r="U80" s="611"/>
      <c r="V80" s="611"/>
      <c r="W80" s="611"/>
      <c r="X80" s="660"/>
      <c r="Y80" s="612"/>
    </row>
    <row r="81" spans="1:25" s="25" customFormat="1" ht="15" hidden="1" x14ac:dyDescent="0.2">
      <c r="A81" s="662"/>
      <c r="B81" s="513"/>
      <c r="C81" s="188"/>
      <c r="D81" s="372"/>
      <c r="E81" s="248"/>
      <c r="F81" s="372"/>
      <c r="G81" s="311"/>
      <c r="H81" s="372"/>
      <c r="I81" s="311">
        <f>I79+I80</f>
        <v>115</v>
      </c>
      <c r="J81" s="314" t="s">
        <v>28273</v>
      </c>
      <c r="K81" s="98"/>
      <c r="L81" s="94"/>
      <c r="M81" s="94"/>
      <c r="N81" s="308"/>
      <c r="O81" s="308"/>
      <c r="P81" s="51"/>
      <c r="Q81" s="97"/>
      <c r="R81" s="24"/>
      <c r="T81" s="611"/>
      <c r="U81" s="611"/>
      <c r="V81" s="611"/>
      <c r="W81" s="611"/>
      <c r="X81" s="660"/>
      <c r="Y81" s="612"/>
    </row>
    <row r="82" spans="1:25" s="25" customFormat="1" ht="15" hidden="1" customHeight="1" x14ac:dyDescent="0.2">
      <c r="A82" s="663"/>
      <c r="B82" s="515"/>
      <c r="C82" s="370"/>
      <c r="D82" s="151"/>
      <c r="E82" s="151"/>
      <c r="F82" s="151"/>
      <c r="G82" s="370"/>
      <c r="H82" s="370"/>
      <c r="I82" s="518"/>
      <c r="J82" s="483"/>
      <c r="K82" s="484"/>
      <c r="L82" s="138"/>
      <c r="M82" s="138"/>
      <c r="N82" s="138"/>
      <c r="O82" s="138"/>
      <c r="P82" s="167"/>
      <c r="Q82" s="165"/>
      <c r="R82" s="24"/>
      <c r="T82" s="611"/>
      <c r="U82" s="611"/>
      <c r="V82" s="611"/>
      <c r="W82" s="611"/>
      <c r="X82" s="660"/>
      <c r="Y82" s="612"/>
    </row>
    <row r="83" spans="1:25" s="25" customFormat="1" ht="28.5" hidden="1" customHeight="1" x14ac:dyDescent="0.2">
      <c r="A83" s="664" t="s">
        <v>28337</v>
      </c>
      <c r="B83" s="517" t="s">
        <v>67</v>
      </c>
      <c r="C83" s="411" t="s">
        <v>26</v>
      </c>
      <c r="D83" s="1748" t="str">
        <f>VLOOKUP(B83,[1]Planilha1!A4:F4087,2,1)</f>
        <v>Escavação manual em solo de 1ª e 2ª categoria em vala ou cava até 1,5 m</v>
      </c>
      <c r="E83" s="1749"/>
      <c r="F83" s="1749"/>
      <c r="G83" s="1749"/>
      <c r="H83" s="1749"/>
      <c r="I83" s="1750"/>
      <c r="J83" s="485" t="str">
        <f>VLOOKUP(Cronograma!B83,[1]Planilha1!A4:F4087,3,0)</f>
        <v>M3</v>
      </c>
      <c r="K83" s="486">
        <f>K102</f>
        <v>2.64</v>
      </c>
      <c r="L83" s="368">
        <f>VLOOKUP(B83,desonerado_186!A:F,4,1)</f>
        <v>0</v>
      </c>
      <c r="M83" s="368">
        <f>VLOOKUP(B83,desonerado_186!A:F,5,1)</f>
        <v>50.61</v>
      </c>
      <c r="N83" s="1680">
        <f>VLOOKUP(B83,[1]Planilha1!A4:F4087,6,1)</f>
        <v>43.56</v>
      </c>
      <c r="O83" s="1680"/>
      <c r="P83" s="368">
        <f>N83*1.2</f>
        <v>52.27</v>
      </c>
      <c r="Q83" s="32">
        <f>P83*K83</f>
        <v>137.99</v>
      </c>
      <c r="R83" s="24"/>
      <c r="T83" s="611"/>
      <c r="U83" s="611"/>
      <c r="V83" s="611"/>
      <c r="W83" s="611"/>
      <c r="X83" s="660"/>
      <c r="Y83" s="612"/>
    </row>
    <row r="84" spans="1:25" s="25" customFormat="1" ht="24" hidden="1" customHeight="1" x14ac:dyDescent="0.2">
      <c r="A84" s="661"/>
      <c r="B84" s="509"/>
      <c r="C84" s="307"/>
      <c r="D84" s="150"/>
      <c r="E84" s="150"/>
      <c r="F84" s="150"/>
      <c r="G84" s="307"/>
      <c r="H84" s="307"/>
      <c r="I84" s="490"/>
      <c r="J84" s="176"/>
      <c r="K84" s="482"/>
      <c r="L84" s="380"/>
      <c r="M84" s="380"/>
      <c r="N84" s="380"/>
      <c r="O84" s="380"/>
      <c r="P84" s="166"/>
      <c r="Q84" s="131"/>
      <c r="R84" s="24"/>
      <c r="T84" s="611"/>
      <c r="U84" s="611"/>
      <c r="V84" s="611"/>
      <c r="W84" s="611"/>
      <c r="X84" s="660"/>
      <c r="Y84" s="612"/>
    </row>
    <row r="85" spans="1:25" s="25" customFormat="1" ht="24" hidden="1" customHeight="1" x14ac:dyDescent="0.2">
      <c r="A85" s="662"/>
      <c r="B85" s="513"/>
      <c r="C85" s="514"/>
      <c r="D85" s="519"/>
      <c r="E85" s="519"/>
      <c r="F85" s="519"/>
      <c r="G85" s="519"/>
      <c r="H85" s="519"/>
      <c r="I85" s="519"/>
      <c r="J85" s="519"/>
      <c r="K85" s="98"/>
      <c r="L85" s="98"/>
      <c r="M85" s="308"/>
      <c r="N85" s="308"/>
      <c r="O85" s="308"/>
      <c r="P85" s="51"/>
      <c r="Q85" s="97"/>
      <c r="R85" s="24"/>
      <c r="T85" s="611"/>
      <c r="U85" s="611"/>
      <c r="V85" s="611"/>
      <c r="W85" s="611"/>
      <c r="X85" s="660"/>
      <c r="Y85" s="612"/>
    </row>
    <row r="86" spans="1:25" s="25" customFormat="1" ht="24" hidden="1" customHeight="1" x14ac:dyDescent="0.2">
      <c r="A86" s="662"/>
      <c r="B86" s="513"/>
      <c r="C86" s="514"/>
      <c r="D86" s="328"/>
      <c r="E86" s="328" t="s">
        <v>28364</v>
      </c>
      <c r="F86" s="328"/>
      <c r="G86" s="328" t="s">
        <v>28566</v>
      </c>
      <c r="H86" s="328"/>
      <c r="I86" s="328" t="s">
        <v>28362</v>
      </c>
      <c r="J86" s="328"/>
      <c r="K86" s="247" t="s">
        <v>28281</v>
      </c>
      <c r="L86" s="247"/>
      <c r="M86" s="235"/>
      <c r="N86" s="308"/>
      <c r="O86" s="308"/>
      <c r="P86" s="51"/>
      <c r="Q86" s="97"/>
      <c r="R86" s="24"/>
      <c r="T86" s="611"/>
      <c r="U86" s="611"/>
      <c r="V86" s="611"/>
      <c r="W86" s="611"/>
      <c r="X86" s="660"/>
      <c r="Y86" s="612"/>
    </row>
    <row r="87" spans="1:25" s="25" customFormat="1" ht="15" hidden="1" x14ac:dyDescent="0.2">
      <c r="A87" s="662"/>
      <c r="B87" s="513"/>
      <c r="C87" s="514"/>
      <c r="D87" s="328" t="s">
        <v>28560</v>
      </c>
      <c r="E87" s="328">
        <v>0.2</v>
      </c>
      <c r="F87" s="328" t="s">
        <v>28565</v>
      </c>
      <c r="G87" s="328">
        <v>0.35</v>
      </c>
      <c r="H87" s="328" t="s">
        <v>28539</v>
      </c>
      <c r="I87" s="328">
        <v>3.2</v>
      </c>
      <c r="J87" s="328" t="s">
        <v>28268</v>
      </c>
      <c r="K87" s="247">
        <f>E87*G87*I87</f>
        <v>0.22</v>
      </c>
      <c r="L87" s="247" t="s">
        <v>28268</v>
      </c>
      <c r="M87" s="235"/>
      <c r="N87" s="308"/>
      <c r="O87" s="308"/>
      <c r="P87" s="51"/>
      <c r="Q87" s="97"/>
      <c r="R87" s="24"/>
      <c r="T87" s="611"/>
      <c r="U87" s="611"/>
      <c r="V87" s="611"/>
      <c r="W87" s="611"/>
      <c r="X87" s="660"/>
      <c r="Y87" s="612"/>
    </row>
    <row r="88" spans="1:25" s="25" customFormat="1" ht="15" hidden="1" x14ac:dyDescent="0.2">
      <c r="A88" s="662"/>
      <c r="B88" s="513"/>
      <c r="C88" s="514"/>
      <c r="D88" s="328" t="s">
        <v>28561</v>
      </c>
      <c r="E88" s="328">
        <v>0.15</v>
      </c>
      <c r="F88" s="328" t="s">
        <v>28565</v>
      </c>
      <c r="G88" s="328">
        <v>0.35</v>
      </c>
      <c r="H88" s="328" t="s">
        <v>28539</v>
      </c>
      <c r="I88" s="328">
        <v>8.8000000000000007</v>
      </c>
      <c r="J88" s="328" t="s">
        <v>28268</v>
      </c>
      <c r="K88" s="247">
        <f t="shared" ref="K88:K100" si="0">E88*G88*I88</f>
        <v>0.46</v>
      </c>
      <c r="L88" s="247" t="s">
        <v>28268</v>
      </c>
      <c r="M88" s="235"/>
      <c r="N88" s="308"/>
      <c r="O88" s="308"/>
      <c r="P88" s="51"/>
      <c r="Q88" s="97"/>
      <c r="R88" s="24"/>
      <c r="T88" s="611"/>
      <c r="U88" s="611"/>
      <c r="V88" s="611"/>
      <c r="W88" s="611"/>
      <c r="X88" s="660"/>
      <c r="Y88" s="612"/>
    </row>
    <row r="89" spans="1:25" s="25" customFormat="1" ht="15" hidden="1" x14ac:dyDescent="0.2">
      <c r="A89" s="662"/>
      <c r="B89" s="513"/>
      <c r="C89" s="514"/>
      <c r="D89" s="328" t="s">
        <v>28562</v>
      </c>
      <c r="E89" s="328">
        <v>0.15</v>
      </c>
      <c r="F89" s="328" t="s">
        <v>28565</v>
      </c>
      <c r="G89" s="328">
        <v>0.35</v>
      </c>
      <c r="H89" s="328" t="s">
        <v>28539</v>
      </c>
      <c r="I89" s="328">
        <v>1.65</v>
      </c>
      <c r="J89" s="328" t="s">
        <v>28268</v>
      </c>
      <c r="K89" s="247">
        <f t="shared" si="0"/>
        <v>0.09</v>
      </c>
      <c r="L89" s="247" t="s">
        <v>28268</v>
      </c>
      <c r="M89" s="235"/>
      <c r="N89" s="308"/>
      <c r="O89" s="308"/>
      <c r="P89" s="51"/>
      <c r="Q89" s="97"/>
      <c r="R89" s="24"/>
      <c r="T89" s="611"/>
      <c r="U89" s="611"/>
      <c r="V89" s="611"/>
      <c r="W89" s="611"/>
      <c r="X89" s="660"/>
      <c r="Y89" s="612"/>
    </row>
    <row r="90" spans="1:25" s="25" customFormat="1" ht="15" hidden="1" x14ac:dyDescent="0.2">
      <c r="A90" s="662"/>
      <c r="B90" s="513"/>
      <c r="C90" s="514"/>
      <c r="D90" s="328" t="s">
        <v>28563</v>
      </c>
      <c r="E90" s="328">
        <v>0.15</v>
      </c>
      <c r="F90" s="328" t="s">
        <v>28565</v>
      </c>
      <c r="G90" s="328">
        <v>0.35</v>
      </c>
      <c r="H90" s="328" t="s">
        <v>28539</v>
      </c>
      <c r="I90" s="328">
        <v>1.25</v>
      </c>
      <c r="J90" s="328" t="s">
        <v>28268</v>
      </c>
      <c r="K90" s="247">
        <f t="shared" si="0"/>
        <v>7.0000000000000007E-2</v>
      </c>
      <c r="L90" s="247" t="s">
        <v>28268</v>
      </c>
      <c r="M90" s="235"/>
      <c r="N90" s="308"/>
      <c r="O90" s="308"/>
      <c r="P90" s="51"/>
      <c r="Q90" s="97"/>
      <c r="R90" s="24"/>
      <c r="T90" s="611"/>
      <c r="U90" s="611"/>
      <c r="V90" s="611"/>
      <c r="W90" s="611"/>
      <c r="X90" s="660"/>
      <c r="Y90" s="612"/>
    </row>
    <row r="91" spans="1:25" s="25" customFormat="1" ht="15" hidden="1" x14ac:dyDescent="0.2">
      <c r="A91" s="662"/>
      <c r="B91" s="513"/>
      <c r="C91" s="514"/>
      <c r="D91" s="328" t="s">
        <v>28564</v>
      </c>
      <c r="E91" s="328">
        <v>0.15</v>
      </c>
      <c r="F91" s="328" t="s">
        <v>28565</v>
      </c>
      <c r="G91" s="328">
        <v>0.35</v>
      </c>
      <c r="H91" s="328" t="s">
        <v>28539</v>
      </c>
      <c r="I91" s="328">
        <v>4.05</v>
      </c>
      <c r="J91" s="328" t="s">
        <v>28268</v>
      </c>
      <c r="K91" s="247">
        <f t="shared" si="0"/>
        <v>0.21</v>
      </c>
      <c r="L91" s="247" t="s">
        <v>28268</v>
      </c>
      <c r="M91" s="235"/>
      <c r="N91" s="308"/>
      <c r="O91" s="308"/>
      <c r="P91" s="51"/>
      <c r="Q91" s="97"/>
      <c r="R91" s="24"/>
      <c r="T91" s="611"/>
      <c r="U91" s="611"/>
      <c r="V91" s="611"/>
      <c r="W91" s="611"/>
      <c r="X91" s="660"/>
      <c r="Y91" s="612"/>
    </row>
    <row r="92" spans="1:25" s="25" customFormat="1" ht="15" hidden="1" x14ac:dyDescent="0.2">
      <c r="A92" s="662"/>
      <c r="B92" s="513"/>
      <c r="C92" s="514"/>
      <c r="D92" s="328" t="s">
        <v>28567</v>
      </c>
      <c r="E92" s="328">
        <v>0.15</v>
      </c>
      <c r="F92" s="328" t="s">
        <v>28565</v>
      </c>
      <c r="G92" s="328">
        <v>0.35</v>
      </c>
      <c r="H92" s="328" t="s">
        <v>28539</v>
      </c>
      <c r="I92" s="328">
        <v>5.35</v>
      </c>
      <c r="J92" s="328" t="s">
        <v>28268</v>
      </c>
      <c r="K92" s="247">
        <f t="shared" si="0"/>
        <v>0.28000000000000003</v>
      </c>
      <c r="L92" s="247" t="s">
        <v>28268</v>
      </c>
      <c r="M92" s="235"/>
      <c r="N92" s="308"/>
      <c r="O92" s="308"/>
      <c r="P92" s="51"/>
      <c r="Q92" s="97"/>
      <c r="R92" s="24"/>
      <c r="T92" s="611"/>
      <c r="U92" s="611"/>
      <c r="V92" s="611"/>
      <c r="W92" s="611"/>
      <c r="X92" s="660"/>
      <c r="Y92" s="612"/>
    </row>
    <row r="93" spans="1:25" s="25" customFormat="1" ht="15" hidden="1" x14ac:dyDescent="0.2">
      <c r="A93" s="662"/>
      <c r="B93" s="513"/>
      <c r="C93" s="514"/>
      <c r="D93" s="328" t="s">
        <v>28568</v>
      </c>
      <c r="E93" s="328">
        <v>0.15</v>
      </c>
      <c r="F93" s="328" t="s">
        <v>28565</v>
      </c>
      <c r="G93" s="328">
        <v>0.35</v>
      </c>
      <c r="H93" s="328" t="s">
        <v>28539</v>
      </c>
      <c r="I93" s="328">
        <v>1.35</v>
      </c>
      <c r="J93" s="328" t="s">
        <v>28268</v>
      </c>
      <c r="K93" s="247">
        <f t="shared" si="0"/>
        <v>7.0000000000000007E-2</v>
      </c>
      <c r="L93" s="247" t="s">
        <v>28268</v>
      </c>
      <c r="M93" s="235"/>
      <c r="N93" s="308"/>
      <c r="O93" s="308"/>
      <c r="P93" s="51"/>
      <c r="Q93" s="97"/>
      <c r="R93" s="24"/>
      <c r="T93" s="611"/>
      <c r="U93" s="611"/>
      <c r="V93" s="611"/>
      <c r="W93" s="611"/>
      <c r="X93" s="660"/>
      <c r="Y93" s="612"/>
    </row>
    <row r="94" spans="1:25" s="25" customFormat="1" ht="15" hidden="1" x14ac:dyDescent="0.2">
      <c r="A94" s="662"/>
      <c r="B94" s="513"/>
      <c r="C94" s="514"/>
      <c r="D94" s="328" t="s">
        <v>28581</v>
      </c>
      <c r="E94" s="328">
        <v>0.2</v>
      </c>
      <c r="F94" s="328" t="s">
        <v>28565</v>
      </c>
      <c r="G94" s="328">
        <v>0.35</v>
      </c>
      <c r="H94" s="328" t="s">
        <v>28539</v>
      </c>
      <c r="I94" s="328">
        <v>5.3</v>
      </c>
      <c r="J94" s="328" t="s">
        <v>28268</v>
      </c>
      <c r="K94" s="247">
        <f t="shared" si="0"/>
        <v>0.37</v>
      </c>
      <c r="L94" s="247" t="s">
        <v>28268</v>
      </c>
      <c r="M94" s="235"/>
      <c r="N94" s="308"/>
      <c r="O94" s="308"/>
      <c r="P94" s="51"/>
      <c r="Q94" s="97"/>
      <c r="R94" s="24"/>
      <c r="T94" s="611"/>
      <c r="U94" s="611"/>
      <c r="V94" s="611"/>
      <c r="W94" s="611"/>
      <c r="X94" s="660"/>
      <c r="Y94" s="612"/>
    </row>
    <row r="95" spans="1:25" s="25" customFormat="1" ht="15" hidden="1" x14ac:dyDescent="0.2">
      <c r="A95" s="662"/>
      <c r="B95" s="513"/>
      <c r="C95" s="514"/>
      <c r="D95" s="328" t="s">
        <v>28715</v>
      </c>
      <c r="E95" s="328">
        <v>0.15</v>
      </c>
      <c r="F95" s="328" t="s">
        <v>28565</v>
      </c>
      <c r="G95" s="328">
        <v>0.35</v>
      </c>
      <c r="H95" s="328" t="s">
        <v>28539</v>
      </c>
      <c r="I95" s="328">
        <v>1.75</v>
      </c>
      <c r="J95" s="328" t="s">
        <v>28268</v>
      </c>
      <c r="K95" s="247">
        <f t="shared" si="0"/>
        <v>0.09</v>
      </c>
      <c r="L95" s="247" t="s">
        <v>28268</v>
      </c>
      <c r="M95" s="235"/>
      <c r="N95" s="308"/>
      <c r="O95" s="308"/>
      <c r="P95" s="51"/>
      <c r="Q95" s="97"/>
      <c r="R95" s="24"/>
      <c r="T95" s="611"/>
      <c r="U95" s="611"/>
      <c r="V95" s="611"/>
      <c r="W95" s="611"/>
      <c r="X95" s="660"/>
      <c r="Y95" s="612"/>
    </row>
    <row r="96" spans="1:25" s="25" customFormat="1" ht="15" hidden="1" x14ac:dyDescent="0.2">
      <c r="A96" s="662"/>
      <c r="B96" s="513"/>
      <c r="C96" s="514"/>
      <c r="D96" s="328" t="s">
        <v>28716</v>
      </c>
      <c r="E96" s="328">
        <v>0.15</v>
      </c>
      <c r="F96" s="328" t="s">
        <v>28565</v>
      </c>
      <c r="G96" s="328">
        <v>0.35</v>
      </c>
      <c r="H96" s="328" t="s">
        <v>28539</v>
      </c>
      <c r="I96" s="328">
        <v>1.75</v>
      </c>
      <c r="J96" s="328" t="s">
        <v>28268</v>
      </c>
      <c r="K96" s="247">
        <f t="shared" si="0"/>
        <v>0.09</v>
      </c>
      <c r="L96" s="247" t="s">
        <v>28268</v>
      </c>
      <c r="M96" s="235"/>
      <c r="N96" s="308"/>
      <c r="O96" s="308"/>
      <c r="P96" s="51"/>
      <c r="Q96" s="97"/>
      <c r="R96" s="24"/>
      <c r="T96" s="611"/>
      <c r="U96" s="611"/>
      <c r="V96" s="611"/>
      <c r="W96" s="611"/>
      <c r="X96" s="660"/>
      <c r="Y96" s="612"/>
    </row>
    <row r="97" spans="1:25" s="25" customFormat="1" ht="15" hidden="1" x14ac:dyDescent="0.2">
      <c r="A97" s="662"/>
      <c r="B97" s="513"/>
      <c r="C97" s="514"/>
      <c r="D97" s="328" t="s">
        <v>28717</v>
      </c>
      <c r="E97" s="328">
        <v>0.15</v>
      </c>
      <c r="F97" s="328" t="s">
        <v>28565</v>
      </c>
      <c r="G97" s="328">
        <v>0.35</v>
      </c>
      <c r="H97" s="328" t="s">
        <v>28539</v>
      </c>
      <c r="I97" s="328">
        <v>1.65</v>
      </c>
      <c r="J97" s="328" t="s">
        <v>28268</v>
      </c>
      <c r="K97" s="247">
        <f t="shared" si="0"/>
        <v>0.09</v>
      </c>
      <c r="L97" s="247" t="s">
        <v>28268</v>
      </c>
      <c r="M97" s="235"/>
      <c r="N97" s="308"/>
      <c r="O97" s="308"/>
      <c r="P97" s="51"/>
      <c r="Q97" s="97"/>
      <c r="R97" s="24"/>
      <c r="T97" s="611"/>
      <c r="U97" s="611"/>
      <c r="V97" s="611"/>
      <c r="W97" s="611"/>
      <c r="X97" s="660"/>
      <c r="Y97" s="612"/>
    </row>
    <row r="98" spans="1:25" s="25" customFormat="1" ht="15" hidden="1" x14ac:dyDescent="0.2">
      <c r="A98" s="662"/>
      <c r="B98" s="513"/>
      <c r="C98" s="514"/>
      <c r="D98" s="328" t="s">
        <v>28718</v>
      </c>
      <c r="E98" s="328">
        <v>0.15</v>
      </c>
      <c r="F98" s="328" t="s">
        <v>28565</v>
      </c>
      <c r="G98" s="328">
        <v>0.35</v>
      </c>
      <c r="H98" s="328" t="s">
        <v>28539</v>
      </c>
      <c r="I98" s="328">
        <v>1.3</v>
      </c>
      <c r="J98" s="328" t="s">
        <v>28268</v>
      </c>
      <c r="K98" s="247">
        <f t="shared" si="0"/>
        <v>7.0000000000000007E-2</v>
      </c>
      <c r="L98" s="247" t="s">
        <v>28268</v>
      </c>
      <c r="M98" s="235"/>
      <c r="N98" s="308"/>
      <c r="O98" s="308"/>
      <c r="P98" s="51"/>
      <c r="Q98" s="97"/>
      <c r="R98" s="24"/>
      <c r="T98" s="611"/>
      <c r="U98" s="611"/>
      <c r="V98" s="611"/>
      <c r="W98" s="611"/>
      <c r="X98" s="660"/>
      <c r="Y98" s="612"/>
    </row>
    <row r="99" spans="1:25" s="25" customFormat="1" ht="15" hidden="1" x14ac:dyDescent="0.2">
      <c r="A99" s="662"/>
      <c r="B99" s="513"/>
      <c r="C99" s="514"/>
      <c r="D99" s="328" t="s">
        <v>28719</v>
      </c>
      <c r="E99" s="328">
        <v>0.15</v>
      </c>
      <c r="F99" s="328" t="s">
        <v>28565</v>
      </c>
      <c r="G99" s="328">
        <v>0.35</v>
      </c>
      <c r="H99" s="328" t="s">
        <v>28539</v>
      </c>
      <c r="I99" s="328">
        <v>2.2000000000000002</v>
      </c>
      <c r="J99" s="328" t="s">
        <v>28268</v>
      </c>
      <c r="K99" s="247">
        <f t="shared" si="0"/>
        <v>0.12</v>
      </c>
      <c r="L99" s="247" t="s">
        <v>28268</v>
      </c>
      <c r="M99" s="235"/>
      <c r="N99" s="308"/>
      <c r="O99" s="308"/>
      <c r="P99" s="51"/>
      <c r="Q99" s="97"/>
      <c r="R99" s="24"/>
      <c r="T99" s="611"/>
      <c r="U99" s="611"/>
      <c r="V99" s="611"/>
      <c r="W99" s="611"/>
      <c r="X99" s="660"/>
      <c r="Y99" s="612"/>
    </row>
    <row r="100" spans="1:25" s="25" customFormat="1" ht="15" hidden="1" x14ac:dyDescent="0.2">
      <c r="A100" s="662"/>
      <c r="B100" s="513"/>
      <c r="C100" s="514"/>
      <c r="D100" s="328" t="s">
        <v>28720</v>
      </c>
      <c r="E100" s="328">
        <v>0.15</v>
      </c>
      <c r="F100" s="328" t="s">
        <v>28565</v>
      </c>
      <c r="G100" s="328">
        <v>0.35</v>
      </c>
      <c r="H100" s="328" t="s">
        <v>28539</v>
      </c>
      <c r="I100" s="328">
        <v>7.9</v>
      </c>
      <c r="J100" s="328" t="s">
        <v>28268</v>
      </c>
      <c r="K100" s="247">
        <f t="shared" si="0"/>
        <v>0.41</v>
      </c>
      <c r="L100" s="247" t="s">
        <v>28268</v>
      </c>
      <c r="M100" s="235"/>
      <c r="N100" s="308"/>
      <c r="O100" s="308"/>
      <c r="P100" s="51"/>
      <c r="Q100" s="97"/>
      <c r="R100" s="24"/>
      <c r="T100" s="611"/>
      <c r="U100" s="611"/>
      <c r="V100" s="611"/>
      <c r="W100" s="611"/>
      <c r="X100" s="660"/>
      <c r="Y100" s="612"/>
    </row>
    <row r="101" spans="1:25" s="25" customFormat="1" ht="24" hidden="1" customHeight="1" x14ac:dyDescent="0.2">
      <c r="A101" s="662"/>
      <c r="B101" s="513"/>
      <c r="C101" s="514"/>
      <c r="D101" s="341"/>
      <c r="E101" s="341"/>
      <c r="F101" s="341"/>
      <c r="G101" s="341"/>
      <c r="H101" s="341"/>
      <c r="I101" s="341"/>
      <c r="J101" s="341"/>
      <c r="K101" s="248"/>
      <c r="L101" s="248"/>
      <c r="M101" s="231"/>
      <c r="N101" s="308"/>
      <c r="O101" s="308"/>
      <c r="P101" s="51"/>
      <c r="Q101" s="97"/>
      <c r="R101" s="24"/>
      <c r="T101" s="611"/>
      <c r="U101" s="611"/>
      <c r="V101" s="611"/>
      <c r="W101" s="611"/>
      <c r="X101" s="660"/>
      <c r="Y101" s="612"/>
    </row>
    <row r="102" spans="1:25" s="25" customFormat="1" ht="24" hidden="1" customHeight="1" x14ac:dyDescent="0.2">
      <c r="A102" s="662"/>
      <c r="B102" s="513"/>
      <c r="C102" s="514"/>
      <c r="D102" s="341"/>
      <c r="E102" s="341"/>
      <c r="F102" s="341"/>
      <c r="G102" s="341"/>
      <c r="H102" s="341"/>
      <c r="I102" s="341">
        <f>SUM(I87:I100)</f>
        <v>47.5</v>
      </c>
      <c r="J102" s="341" t="s">
        <v>28268</v>
      </c>
      <c r="K102" s="248">
        <f>SUM(K87:K100)</f>
        <v>2.64</v>
      </c>
      <c r="L102" s="248" t="s">
        <v>28273</v>
      </c>
      <c r="M102" s="231"/>
      <c r="N102" s="308"/>
      <c r="O102" s="308"/>
      <c r="P102" s="51"/>
      <c r="Q102" s="97"/>
      <c r="R102" s="24"/>
      <c r="T102" s="611"/>
      <c r="U102" s="611"/>
      <c r="V102" s="611"/>
      <c r="W102" s="611"/>
      <c r="X102" s="660"/>
      <c r="Y102" s="612"/>
    </row>
    <row r="103" spans="1:25" s="25" customFormat="1" ht="24" hidden="1" customHeight="1" x14ac:dyDescent="0.2">
      <c r="A103" s="662"/>
      <c r="B103" s="513"/>
      <c r="C103" s="514"/>
      <c r="D103" s="226"/>
      <c r="E103" s="226"/>
      <c r="F103" s="226"/>
      <c r="G103" s="372"/>
      <c r="H103" s="372"/>
      <c r="I103" s="241"/>
      <c r="J103" s="233"/>
      <c r="K103" s="248"/>
      <c r="L103" s="248"/>
      <c r="M103" s="231"/>
      <c r="N103" s="308"/>
      <c r="O103" s="308"/>
      <c r="P103" s="51"/>
      <c r="Q103" s="97"/>
      <c r="R103" s="24"/>
      <c r="T103" s="611"/>
      <c r="U103" s="611"/>
      <c r="V103" s="611"/>
      <c r="W103" s="611"/>
      <c r="X103" s="660"/>
      <c r="Y103" s="612"/>
    </row>
    <row r="104" spans="1:25" s="25" customFormat="1" ht="24" hidden="1" customHeight="1" x14ac:dyDescent="0.2">
      <c r="A104" s="662"/>
      <c r="B104" s="513"/>
      <c r="C104" s="514"/>
      <c r="D104" s="120"/>
      <c r="E104" s="120"/>
      <c r="F104" s="120"/>
      <c r="G104" s="393"/>
      <c r="H104" s="393"/>
      <c r="J104" s="520"/>
      <c r="K104" s="98"/>
      <c r="L104" s="98"/>
      <c r="M104" s="308"/>
      <c r="N104" s="308"/>
      <c r="O104" s="308"/>
      <c r="P104" s="51"/>
      <c r="Q104" s="97"/>
      <c r="R104" s="24"/>
      <c r="T104" s="611"/>
      <c r="U104" s="611"/>
      <c r="V104" s="611"/>
      <c r="W104" s="611"/>
      <c r="X104" s="660"/>
      <c r="Y104" s="612"/>
    </row>
    <row r="105" spans="1:25" s="25" customFormat="1" ht="24" hidden="1" customHeight="1" x14ac:dyDescent="0.2">
      <c r="A105" s="664" t="s">
        <v>28367</v>
      </c>
      <c r="B105" s="521" t="s">
        <v>11</v>
      </c>
      <c r="C105" s="411" t="s">
        <v>26</v>
      </c>
      <c r="D105" s="374" t="str">
        <f>VLOOKUP(B105,[1]Planilha1!A12:F4095,2,1)</f>
        <v>Aterro manual apiloado de área interna com maço de 30 kg</v>
      </c>
      <c r="E105" s="375"/>
      <c r="F105" s="375"/>
      <c r="G105" s="365"/>
      <c r="H105" s="365"/>
      <c r="I105" s="522"/>
      <c r="J105" s="485" t="str">
        <f>VLOOKUP(Cronograma!B105,[1]Planilha1!A12:F4095,3,0)</f>
        <v>M3</v>
      </c>
      <c r="K105" s="486">
        <f>K124</f>
        <v>0.75</v>
      </c>
      <c r="L105" s="368">
        <f>VLOOKUP(B105,desonerado_186!A:F,4,1)</f>
        <v>0</v>
      </c>
      <c r="M105" s="368">
        <f>VLOOKUP(B105,desonerado_186!A:F,5,1)</f>
        <v>52.11</v>
      </c>
      <c r="N105" s="1744">
        <f>VLOOKUP(B105,[1]Planilha1!A12:F4095,6,1)</f>
        <v>44.85</v>
      </c>
      <c r="O105" s="1745"/>
      <c r="P105" s="368">
        <f>N105*1.2</f>
        <v>53.82</v>
      </c>
      <c r="Q105" s="32">
        <f>P105*K105</f>
        <v>40.369999999999997</v>
      </c>
      <c r="R105" s="24"/>
      <c r="T105" s="611"/>
      <c r="U105" s="611"/>
      <c r="V105" s="611"/>
      <c r="W105" s="611"/>
      <c r="X105" s="660"/>
      <c r="Y105" s="612"/>
    </row>
    <row r="106" spans="1:25" s="25" customFormat="1" ht="15" hidden="1" x14ac:dyDescent="0.2">
      <c r="A106" s="661"/>
      <c r="B106" s="523"/>
      <c r="C106" s="307"/>
      <c r="D106" s="150"/>
      <c r="E106" s="150"/>
      <c r="F106" s="150"/>
      <c r="G106" s="307"/>
      <c r="H106" s="307"/>
      <c r="I106" s="490"/>
      <c r="J106" s="176"/>
      <c r="K106" s="482"/>
      <c r="L106" s="380"/>
      <c r="M106" s="380"/>
      <c r="N106" s="380"/>
      <c r="O106" s="380"/>
      <c r="P106" s="380"/>
      <c r="Q106" s="131"/>
      <c r="R106" s="24"/>
      <c r="T106" s="611"/>
      <c r="U106" s="611"/>
      <c r="V106" s="611"/>
      <c r="W106" s="611"/>
      <c r="X106" s="660"/>
      <c r="Y106" s="612"/>
    </row>
    <row r="107" spans="1:25" s="25" customFormat="1" ht="15" hidden="1" x14ac:dyDescent="0.2">
      <c r="A107" s="667"/>
      <c r="B107" s="524"/>
      <c r="C107" s="188"/>
      <c r="D107" s="120"/>
      <c r="E107" s="120"/>
      <c r="F107" s="120"/>
      <c r="G107" s="188"/>
      <c r="H107" s="188"/>
      <c r="J107" s="181"/>
      <c r="K107" s="98"/>
      <c r="L107" s="94"/>
      <c r="M107" s="94"/>
      <c r="N107" s="94"/>
      <c r="O107" s="94"/>
      <c r="P107" s="94"/>
      <c r="Q107" s="95"/>
      <c r="R107" s="24"/>
      <c r="T107" s="611"/>
      <c r="U107" s="611"/>
      <c r="V107" s="611"/>
      <c r="W107" s="611"/>
      <c r="X107" s="660"/>
      <c r="Y107" s="612"/>
    </row>
    <row r="108" spans="1:25" s="25" customFormat="1" ht="15" hidden="1" x14ac:dyDescent="0.2">
      <c r="A108" s="667"/>
      <c r="B108" s="524"/>
      <c r="C108" s="188"/>
      <c r="D108" s="341"/>
      <c r="E108" s="341" t="s">
        <v>28364</v>
      </c>
      <c r="F108" s="341"/>
      <c r="G108" s="341" t="s">
        <v>28566</v>
      </c>
      <c r="H108" s="341"/>
      <c r="I108" s="341" t="s">
        <v>28362</v>
      </c>
      <c r="J108" s="341"/>
      <c r="K108" s="248" t="s">
        <v>28281</v>
      </c>
      <c r="L108" s="248"/>
      <c r="M108" s="94"/>
      <c r="N108" s="94"/>
      <c r="O108" s="94"/>
      <c r="P108" s="94"/>
      <c r="Q108" s="95"/>
      <c r="R108" s="24"/>
      <c r="T108" s="611"/>
      <c r="U108" s="611"/>
      <c r="V108" s="611"/>
      <c r="W108" s="611"/>
      <c r="X108" s="660"/>
      <c r="Y108" s="612"/>
    </row>
    <row r="109" spans="1:25" s="25" customFormat="1" ht="15" hidden="1" x14ac:dyDescent="0.2">
      <c r="A109" s="667"/>
      <c r="B109" s="524"/>
      <c r="C109" s="188"/>
      <c r="D109" s="341" t="s">
        <v>28560</v>
      </c>
      <c r="E109" s="341">
        <v>0.2</v>
      </c>
      <c r="F109" s="341" t="s">
        <v>28565</v>
      </c>
      <c r="G109" s="341">
        <v>0.1</v>
      </c>
      <c r="H109" s="341" t="s">
        <v>28539</v>
      </c>
      <c r="I109" s="341">
        <v>3.2</v>
      </c>
      <c r="J109" s="341" t="s">
        <v>28268</v>
      </c>
      <c r="K109" s="248">
        <f>E109*G109*I109</f>
        <v>0.06</v>
      </c>
      <c r="L109" s="248" t="s">
        <v>28740</v>
      </c>
      <c r="M109" s="94"/>
      <c r="N109" s="94"/>
      <c r="O109" s="94"/>
      <c r="P109" s="94"/>
      <c r="Q109" s="95"/>
      <c r="R109" s="24"/>
      <c r="T109" s="611"/>
      <c r="U109" s="611"/>
      <c r="V109" s="611"/>
      <c r="W109" s="611"/>
      <c r="X109" s="660"/>
      <c r="Y109" s="612"/>
    </row>
    <row r="110" spans="1:25" s="25" customFormat="1" ht="15" hidden="1" x14ac:dyDescent="0.2">
      <c r="A110" s="667"/>
      <c r="B110" s="524"/>
      <c r="C110" s="188"/>
      <c r="D110" s="341" t="s">
        <v>28561</v>
      </c>
      <c r="E110" s="341">
        <v>0.15</v>
      </c>
      <c r="F110" s="341" t="s">
        <v>28565</v>
      </c>
      <c r="G110" s="341">
        <v>0.1</v>
      </c>
      <c r="H110" s="341" t="s">
        <v>28539</v>
      </c>
      <c r="I110" s="341">
        <v>8.8000000000000007</v>
      </c>
      <c r="J110" s="341" t="s">
        <v>28268</v>
      </c>
      <c r="K110" s="248">
        <f t="shared" ref="K110:K122" si="1">E110*G110*I110</f>
        <v>0.13</v>
      </c>
      <c r="L110" s="248" t="s">
        <v>28740</v>
      </c>
      <c r="M110" s="94"/>
      <c r="N110" s="94"/>
      <c r="O110" s="94"/>
      <c r="P110" s="94"/>
      <c r="Q110" s="95"/>
      <c r="R110" s="24"/>
      <c r="T110" s="611"/>
      <c r="U110" s="611"/>
      <c r="V110" s="611"/>
      <c r="W110" s="611"/>
      <c r="X110" s="660"/>
      <c r="Y110" s="612"/>
    </row>
    <row r="111" spans="1:25" s="25" customFormat="1" ht="15" hidden="1" x14ac:dyDescent="0.2">
      <c r="A111" s="667"/>
      <c r="B111" s="524"/>
      <c r="C111" s="188"/>
      <c r="D111" s="341" t="s">
        <v>28562</v>
      </c>
      <c r="E111" s="341">
        <v>0.15</v>
      </c>
      <c r="F111" s="341" t="s">
        <v>28565</v>
      </c>
      <c r="G111" s="341">
        <v>0.1</v>
      </c>
      <c r="H111" s="341" t="s">
        <v>28539</v>
      </c>
      <c r="I111" s="341">
        <v>1.65</v>
      </c>
      <c r="J111" s="341" t="s">
        <v>28268</v>
      </c>
      <c r="K111" s="248">
        <f t="shared" si="1"/>
        <v>0.02</v>
      </c>
      <c r="L111" s="248" t="s">
        <v>28740</v>
      </c>
      <c r="M111" s="94"/>
      <c r="N111" s="94"/>
      <c r="O111" s="94"/>
      <c r="P111" s="94"/>
      <c r="Q111" s="95"/>
      <c r="R111" s="24"/>
      <c r="T111" s="611"/>
      <c r="U111" s="611"/>
      <c r="V111" s="611"/>
      <c r="W111" s="611"/>
      <c r="X111" s="660"/>
      <c r="Y111" s="612"/>
    </row>
    <row r="112" spans="1:25" s="25" customFormat="1" ht="15" hidden="1" x14ac:dyDescent="0.2">
      <c r="A112" s="667"/>
      <c r="B112" s="524"/>
      <c r="C112" s="188"/>
      <c r="D112" s="341" t="s">
        <v>28563</v>
      </c>
      <c r="E112" s="341">
        <v>0.15</v>
      </c>
      <c r="F112" s="341" t="s">
        <v>28565</v>
      </c>
      <c r="G112" s="341">
        <v>0.1</v>
      </c>
      <c r="H112" s="341" t="s">
        <v>28539</v>
      </c>
      <c r="I112" s="341">
        <v>1.25</v>
      </c>
      <c r="J112" s="341" t="s">
        <v>28268</v>
      </c>
      <c r="K112" s="248">
        <f t="shared" si="1"/>
        <v>0.02</v>
      </c>
      <c r="L112" s="248" t="s">
        <v>28740</v>
      </c>
      <c r="M112" s="94"/>
      <c r="N112" s="94"/>
      <c r="O112" s="94"/>
      <c r="P112" s="94"/>
      <c r="Q112" s="95"/>
      <c r="R112" s="24"/>
      <c r="T112" s="611"/>
      <c r="U112" s="611"/>
      <c r="V112" s="611"/>
      <c r="W112" s="611"/>
      <c r="X112" s="660"/>
      <c r="Y112" s="612"/>
    </row>
    <row r="113" spans="1:25" s="25" customFormat="1" ht="15" hidden="1" x14ac:dyDescent="0.2">
      <c r="A113" s="667"/>
      <c r="B113" s="524"/>
      <c r="C113" s="188"/>
      <c r="D113" s="341" t="s">
        <v>28564</v>
      </c>
      <c r="E113" s="341">
        <v>0.15</v>
      </c>
      <c r="F113" s="341" t="s">
        <v>28565</v>
      </c>
      <c r="G113" s="341">
        <v>0.1</v>
      </c>
      <c r="H113" s="341" t="s">
        <v>28539</v>
      </c>
      <c r="I113" s="341">
        <v>4.05</v>
      </c>
      <c r="J113" s="341" t="s">
        <v>28268</v>
      </c>
      <c r="K113" s="248">
        <f t="shared" si="1"/>
        <v>0.06</v>
      </c>
      <c r="L113" s="248" t="s">
        <v>28740</v>
      </c>
      <c r="M113" s="94"/>
      <c r="N113" s="94"/>
      <c r="O113" s="94"/>
      <c r="P113" s="94"/>
      <c r="Q113" s="95"/>
      <c r="R113" s="24"/>
      <c r="T113" s="611"/>
      <c r="U113" s="611"/>
      <c r="V113" s="611"/>
      <c r="W113" s="611"/>
      <c r="X113" s="660"/>
      <c r="Y113" s="612"/>
    </row>
    <row r="114" spans="1:25" s="25" customFormat="1" ht="15" hidden="1" x14ac:dyDescent="0.2">
      <c r="A114" s="667"/>
      <c r="B114" s="524"/>
      <c r="C114" s="188"/>
      <c r="D114" s="341" t="s">
        <v>28567</v>
      </c>
      <c r="E114" s="341">
        <v>0.15</v>
      </c>
      <c r="F114" s="341" t="s">
        <v>28565</v>
      </c>
      <c r="G114" s="341">
        <v>0.1</v>
      </c>
      <c r="H114" s="341" t="s">
        <v>28539</v>
      </c>
      <c r="I114" s="341">
        <v>5.35</v>
      </c>
      <c r="J114" s="341" t="s">
        <v>28268</v>
      </c>
      <c r="K114" s="248">
        <f t="shared" si="1"/>
        <v>0.08</v>
      </c>
      <c r="L114" s="248" t="s">
        <v>28740</v>
      </c>
      <c r="M114" s="94"/>
      <c r="N114" s="94"/>
      <c r="O114" s="94"/>
      <c r="P114" s="94"/>
      <c r="Q114" s="95"/>
      <c r="R114" s="24"/>
      <c r="T114" s="611"/>
      <c r="U114" s="611"/>
      <c r="V114" s="611"/>
      <c r="W114" s="611"/>
      <c r="X114" s="660"/>
      <c r="Y114" s="612"/>
    </row>
    <row r="115" spans="1:25" s="25" customFormat="1" ht="15" hidden="1" x14ac:dyDescent="0.2">
      <c r="A115" s="667"/>
      <c r="B115" s="524"/>
      <c r="C115" s="188"/>
      <c r="D115" s="341" t="s">
        <v>28568</v>
      </c>
      <c r="E115" s="341">
        <v>0.15</v>
      </c>
      <c r="F115" s="341" t="s">
        <v>28565</v>
      </c>
      <c r="G115" s="341">
        <v>0.1</v>
      </c>
      <c r="H115" s="341" t="s">
        <v>28539</v>
      </c>
      <c r="I115" s="341">
        <v>1.35</v>
      </c>
      <c r="J115" s="341" t="s">
        <v>28268</v>
      </c>
      <c r="K115" s="248">
        <f t="shared" si="1"/>
        <v>0.02</v>
      </c>
      <c r="L115" s="248" t="s">
        <v>28740</v>
      </c>
      <c r="M115" s="94"/>
      <c r="N115" s="94"/>
      <c r="O115" s="94"/>
      <c r="P115" s="94"/>
      <c r="Q115" s="95"/>
      <c r="R115" s="24"/>
      <c r="T115" s="611"/>
      <c r="U115" s="611"/>
      <c r="V115" s="611"/>
      <c r="W115" s="611"/>
      <c r="X115" s="660"/>
      <c r="Y115" s="612"/>
    </row>
    <row r="116" spans="1:25" s="25" customFormat="1" ht="15" hidden="1" x14ac:dyDescent="0.2">
      <c r="A116" s="667"/>
      <c r="B116" s="524"/>
      <c r="C116" s="188"/>
      <c r="D116" s="341" t="s">
        <v>28581</v>
      </c>
      <c r="E116" s="341">
        <v>0.2</v>
      </c>
      <c r="F116" s="341" t="s">
        <v>28565</v>
      </c>
      <c r="G116" s="341">
        <v>0.1</v>
      </c>
      <c r="H116" s="341" t="s">
        <v>28539</v>
      </c>
      <c r="I116" s="341">
        <v>5.3</v>
      </c>
      <c r="J116" s="341" t="s">
        <v>28268</v>
      </c>
      <c r="K116" s="248">
        <f t="shared" si="1"/>
        <v>0.11</v>
      </c>
      <c r="L116" s="248" t="s">
        <v>28740</v>
      </c>
      <c r="M116" s="94"/>
      <c r="N116" s="94"/>
      <c r="O116" s="94"/>
      <c r="P116" s="94"/>
      <c r="Q116" s="95"/>
      <c r="R116" s="24"/>
      <c r="T116" s="611"/>
      <c r="U116" s="611"/>
      <c r="V116" s="611"/>
      <c r="W116" s="611"/>
      <c r="X116" s="660"/>
      <c r="Y116" s="612"/>
    </row>
    <row r="117" spans="1:25" s="25" customFormat="1" ht="15" hidden="1" x14ac:dyDescent="0.2">
      <c r="A117" s="667"/>
      <c r="B117" s="524"/>
      <c r="C117" s="188"/>
      <c r="D117" s="341" t="s">
        <v>28715</v>
      </c>
      <c r="E117" s="341">
        <v>0.15</v>
      </c>
      <c r="F117" s="341" t="s">
        <v>28565</v>
      </c>
      <c r="G117" s="341">
        <v>0.1</v>
      </c>
      <c r="H117" s="341" t="s">
        <v>28539</v>
      </c>
      <c r="I117" s="341">
        <v>1.75</v>
      </c>
      <c r="J117" s="341" t="s">
        <v>28268</v>
      </c>
      <c r="K117" s="248">
        <f t="shared" si="1"/>
        <v>0.03</v>
      </c>
      <c r="L117" s="248" t="s">
        <v>28740</v>
      </c>
      <c r="M117" s="94"/>
      <c r="N117" s="94"/>
      <c r="O117" s="94"/>
      <c r="P117" s="94"/>
      <c r="Q117" s="95"/>
      <c r="R117" s="24"/>
      <c r="T117" s="611"/>
      <c r="U117" s="611"/>
      <c r="V117" s="611"/>
      <c r="W117" s="611"/>
      <c r="X117" s="660"/>
      <c r="Y117" s="612"/>
    </row>
    <row r="118" spans="1:25" s="25" customFormat="1" ht="15" hidden="1" x14ac:dyDescent="0.2">
      <c r="A118" s="667"/>
      <c r="B118" s="524"/>
      <c r="C118" s="188"/>
      <c r="D118" s="341" t="s">
        <v>28716</v>
      </c>
      <c r="E118" s="341">
        <v>0.15</v>
      </c>
      <c r="F118" s="341" t="s">
        <v>28565</v>
      </c>
      <c r="G118" s="341">
        <v>0.1</v>
      </c>
      <c r="H118" s="341" t="s">
        <v>28539</v>
      </c>
      <c r="I118" s="341">
        <v>1.75</v>
      </c>
      <c r="J118" s="341" t="s">
        <v>28268</v>
      </c>
      <c r="K118" s="248">
        <f t="shared" si="1"/>
        <v>0.03</v>
      </c>
      <c r="L118" s="248" t="s">
        <v>28740</v>
      </c>
      <c r="M118" s="94"/>
      <c r="N118" s="94"/>
      <c r="O118" s="94"/>
      <c r="P118" s="94"/>
      <c r="Q118" s="95"/>
      <c r="R118" s="24"/>
      <c r="T118" s="611"/>
      <c r="U118" s="611"/>
      <c r="V118" s="611"/>
      <c r="W118" s="611"/>
      <c r="X118" s="660"/>
      <c r="Y118" s="612"/>
    </row>
    <row r="119" spans="1:25" s="25" customFormat="1" ht="15" hidden="1" x14ac:dyDescent="0.2">
      <c r="A119" s="667"/>
      <c r="B119" s="524"/>
      <c r="C119" s="188"/>
      <c r="D119" s="341" t="s">
        <v>28717</v>
      </c>
      <c r="E119" s="341">
        <v>0.15</v>
      </c>
      <c r="F119" s="341" t="s">
        <v>28565</v>
      </c>
      <c r="G119" s="341">
        <v>0.1</v>
      </c>
      <c r="H119" s="341" t="s">
        <v>28539</v>
      </c>
      <c r="I119" s="341">
        <v>1.65</v>
      </c>
      <c r="J119" s="341" t="s">
        <v>28268</v>
      </c>
      <c r="K119" s="248">
        <f t="shared" si="1"/>
        <v>0.02</v>
      </c>
      <c r="L119" s="248" t="s">
        <v>28740</v>
      </c>
      <c r="M119" s="94"/>
      <c r="N119" s="94"/>
      <c r="O119" s="94"/>
      <c r="P119" s="94"/>
      <c r="Q119" s="95"/>
      <c r="R119" s="24"/>
      <c r="T119" s="611"/>
      <c r="U119" s="611"/>
      <c r="V119" s="611"/>
      <c r="W119" s="611"/>
      <c r="X119" s="660"/>
      <c r="Y119" s="612"/>
    </row>
    <row r="120" spans="1:25" s="25" customFormat="1" ht="15" hidden="1" x14ac:dyDescent="0.2">
      <c r="A120" s="667"/>
      <c r="B120" s="524"/>
      <c r="C120" s="188"/>
      <c r="D120" s="341" t="s">
        <v>28718</v>
      </c>
      <c r="E120" s="341">
        <v>0.15</v>
      </c>
      <c r="F120" s="341" t="s">
        <v>28565</v>
      </c>
      <c r="G120" s="341">
        <v>0.1</v>
      </c>
      <c r="H120" s="341" t="s">
        <v>28539</v>
      </c>
      <c r="I120" s="341">
        <v>1.3</v>
      </c>
      <c r="J120" s="341" t="s">
        <v>28268</v>
      </c>
      <c r="K120" s="248">
        <f t="shared" si="1"/>
        <v>0.02</v>
      </c>
      <c r="L120" s="248" t="s">
        <v>28740</v>
      </c>
      <c r="M120" s="94"/>
      <c r="N120" s="94"/>
      <c r="O120" s="94"/>
      <c r="P120" s="94"/>
      <c r="Q120" s="95"/>
      <c r="R120" s="24"/>
      <c r="T120" s="611"/>
      <c r="U120" s="611"/>
      <c r="V120" s="611"/>
      <c r="W120" s="611"/>
      <c r="X120" s="660"/>
      <c r="Y120" s="612"/>
    </row>
    <row r="121" spans="1:25" s="25" customFormat="1" ht="15" hidden="1" x14ac:dyDescent="0.2">
      <c r="A121" s="667"/>
      <c r="B121" s="524"/>
      <c r="C121" s="188"/>
      <c r="D121" s="341" t="s">
        <v>28719</v>
      </c>
      <c r="E121" s="341">
        <v>0.15</v>
      </c>
      <c r="F121" s="341" t="s">
        <v>28565</v>
      </c>
      <c r="G121" s="341">
        <v>0.1</v>
      </c>
      <c r="H121" s="341" t="s">
        <v>28539</v>
      </c>
      <c r="I121" s="341">
        <v>2.2000000000000002</v>
      </c>
      <c r="J121" s="341" t="s">
        <v>28268</v>
      </c>
      <c r="K121" s="248">
        <f t="shared" si="1"/>
        <v>0.03</v>
      </c>
      <c r="L121" s="248" t="s">
        <v>28740</v>
      </c>
      <c r="M121" s="94"/>
      <c r="N121" s="94"/>
      <c r="O121" s="94"/>
      <c r="P121" s="94"/>
      <c r="Q121" s="95"/>
      <c r="R121" s="24"/>
      <c r="T121" s="611"/>
      <c r="U121" s="611"/>
      <c r="V121" s="611"/>
      <c r="W121" s="611"/>
      <c r="X121" s="660"/>
      <c r="Y121" s="612"/>
    </row>
    <row r="122" spans="1:25" s="25" customFormat="1" ht="15" hidden="1" x14ac:dyDescent="0.2">
      <c r="A122" s="667"/>
      <c r="B122" s="524"/>
      <c r="C122" s="188"/>
      <c r="D122" s="341" t="s">
        <v>28720</v>
      </c>
      <c r="E122" s="341">
        <v>0.15</v>
      </c>
      <c r="F122" s="341" t="s">
        <v>28565</v>
      </c>
      <c r="G122" s="341">
        <v>0.1</v>
      </c>
      <c r="H122" s="341" t="s">
        <v>28539</v>
      </c>
      <c r="I122" s="341">
        <v>7.9</v>
      </c>
      <c r="J122" s="341" t="s">
        <v>28268</v>
      </c>
      <c r="K122" s="248">
        <f t="shared" si="1"/>
        <v>0.12</v>
      </c>
      <c r="L122" s="248" t="s">
        <v>28740</v>
      </c>
      <c r="M122" s="94"/>
      <c r="N122" s="94"/>
      <c r="O122" s="94"/>
      <c r="P122" s="94"/>
      <c r="Q122" s="95"/>
      <c r="R122" s="24"/>
      <c r="T122" s="611"/>
      <c r="U122" s="611"/>
      <c r="V122" s="611"/>
      <c r="W122" s="611"/>
      <c r="X122" s="660"/>
      <c r="Y122" s="612"/>
    </row>
    <row r="123" spans="1:25" s="25" customFormat="1" ht="15" hidden="1" x14ac:dyDescent="0.2">
      <c r="A123" s="667"/>
      <c r="B123" s="524"/>
      <c r="C123" s="188"/>
      <c r="D123" s="120"/>
      <c r="E123" s="120"/>
      <c r="F123" s="120"/>
      <c r="G123" s="188"/>
      <c r="H123" s="188"/>
      <c r="J123" s="181"/>
      <c r="K123" s="98"/>
      <c r="L123" s="94"/>
      <c r="M123" s="94"/>
      <c r="N123" s="94"/>
      <c r="O123" s="94"/>
      <c r="P123" s="94"/>
      <c r="Q123" s="95"/>
      <c r="R123" s="24"/>
      <c r="T123" s="611"/>
      <c r="U123" s="611"/>
      <c r="V123" s="611"/>
      <c r="W123" s="611"/>
      <c r="X123" s="660"/>
      <c r="Y123" s="612"/>
    </row>
    <row r="124" spans="1:25" s="25" customFormat="1" ht="15" hidden="1" x14ac:dyDescent="0.2">
      <c r="A124" s="667"/>
      <c r="B124" s="524"/>
      <c r="C124" s="188"/>
      <c r="D124" s="120"/>
      <c r="E124" s="120"/>
      <c r="F124" s="120"/>
      <c r="G124" s="188"/>
      <c r="H124" s="188"/>
      <c r="J124" s="181"/>
      <c r="K124" s="248">
        <f>SUM(K109:K122)</f>
        <v>0.75</v>
      </c>
      <c r="L124" s="248" t="s">
        <v>28740</v>
      </c>
      <c r="M124" s="94"/>
      <c r="N124" s="94"/>
      <c r="O124" s="94"/>
      <c r="P124" s="94"/>
      <c r="Q124" s="95"/>
      <c r="R124" s="24"/>
      <c r="T124" s="611"/>
      <c r="U124" s="611"/>
      <c r="V124" s="611"/>
      <c r="W124" s="611"/>
      <c r="X124" s="660"/>
      <c r="Y124" s="612"/>
    </row>
    <row r="125" spans="1:25" s="38" customFormat="1" ht="15" hidden="1" x14ac:dyDescent="0.2">
      <c r="A125" s="667"/>
      <c r="B125" s="524"/>
      <c r="C125" s="188"/>
      <c r="D125" s="120"/>
      <c r="E125" s="120"/>
      <c r="F125" s="120"/>
      <c r="G125" s="188"/>
      <c r="H125" s="188"/>
      <c r="J125" s="181"/>
      <c r="K125" s="98"/>
      <c r="L125" s="94"/>
      <c r="M125" s="94"/>
      <c r="N125" s="94"/>
      <c r="O125" s="94"/>
      <c r="P125" s="94"/>
      <c r="Q125" s="95"/>
      <c r="R125" s="42"/>
      <c r="T125" s="613"/>
      <c r="U125" s="613"/>
      <c r="V125" s="613"/>
      <c r="W125" s="613"/>
      <c r="X125" s="666"/>
      <c r="Y125" s="614"/>
    </row>
    <row r="126" spans="1:25" s="38" customFormat="1" ht="15" hidden="1" x14ac:dyDescent="0.2">
      <c r="A126" s="667"/>
      <c r="B126" s="524"/>
      <c r="C126" s="188"/>
      <c r="D126" s="120"/>
      <c r="E126" s="120"/>
      <c r="F126" s="120"/>
      <c r="G126" s="188"/>
      <c r="H126" s="188"/>
      <c r="J126" s="181"/>
      <c r="K126" s="98"/>
      <c r="L126" s="94"/>
      <c r="M126" s="94"/>
      <c r="N126" s="94"/>
      <c r="O126" s="94"/>
      <c r="P126" s="94"/>
      <c r="Q126" s="95"/>
      <c r="R126" s="42"/>
      <c r="T126" s="613"/>
      <c r="U126" s="613"/>
      <c r="V126" s="613"/>
      <c r="W126" s="613"/>
      <c r="X126" s="666"/>
      <c r="Y126" s="614"/>
    </row>
    <row r="127" spans="1:25" s="34" customFormat="1" ht="20.100000000000001" hidden="1" customHeight="1" x14ac:dyDescent="0.2">
      <c r="A127" s="1893" t="s">
        <v>8</v>
      </c>
      <c r="B127" s="1894"/>
      <c r="C127" s="1894"/>
      <c r="D127" s="1894"/>
      <c r="E127" s="1894"/>
      <c r="F127" s="1894"/>
      <c r="G127" s="1894"/>
      <c r="H127" s="1894"/>
      <c r="I127" s="1894"/>
      <c r="J127" s="1894"/>
      <c r="K127" s="1894"/>
      <c r="L127" s="366"/>
      <c r="M127" s="366"/>
      <c r="N127" s="1898"/>
      <c r="O127" s="1898"/>
      <c r="P127" s="367"/>
      <c r="Q127" s="43">
        <f>SUM(Q60:Q126)</f>
        <v>1924.01</v>
      </c>
      <c r="R127" s="33"/>
      <c r="T127" s="611"/>
      <c r="U127" s="611"/>
      <c r="V127" s="611"/>
      <c r="W127" s="611"/>
      <c r="X127" s="660"/>
      <c r="Y127" s="617"/>
    </row>
    <row r="128" spans="1:25" s="25" customFormat="1" ht="6.95" hidden="1" customHeight="1" x14ac:dyDescent="0.2">
      <c r="A128" s="669"/>
      <c r="B128" s="384"/>
      <c r="C128" s="384"/>
      <c r="D128" s="149"/>
      <c r="E128" s="149"/>
      <c r="F128" s="149"/>
      <c r="G128" s="384"/>
      <c r="H128" s="384"/>
      <c r="I128" s="384"/>
      <c r="J128" s="504"/>
      <c r="K128" s="384"/>
      <c r="L128" s="436"/>
      <c r="M128" s="436"/>
      <c r="N128" s="437"/>
      <c r="O128" s="437"/>
      <c r="P128" s="437"/>
      <c r="Q128" s="438"/>
      <c r="R128" s="24"/>
      <c r="T128" s="611"/>
      <c r="U128" s="611"/>
      <c r="V128" s="611"/>
      <c r="W128" s="611"/>
      <c r="X128" s="660"/>
      <c r="Y128" s="612"/>
    </row>
    <row r="129" spans="1:25" s="431" customFormat="1" ht="18" customHeight="1" x14ac:dyDescent="0.2">
      <c r="A129" s="1871">
        <v>3</v>
      </c>
      <c r="B129" s="632"/>
      <c r="C129" s="1880" t="s">
        <v>8057</v>
      </c>
      <c r="D129" s="1880"/>
      <c r="E129" s="1880"/>
      <c r="F129" s="1880"/>
      <c r="G129" s="1880"/>
      <c r="H129" s="1880"/>
      <c r="I129" s="1880"/>
      <c r="J129" s="1881"/>
      <c r="K129" s="643"/>
      <c r="L129" s="439"/>
      <c r="M129" s="439"/>
      <c r="N129" s="1915"/>
      <c r="O129" s="1915"/>
      <c r="P129" s="439"/>
      <c r="Q129" s="439"/>
      <c r="R129" s="466"/>
      <c r="S129" s="467"/>
      <c r="T129" s="606">
        <f>T130/X130</f>
        <v>0.3</v>
      </c>
      <c r="U129" s="606">
        <f>U130/X130</f>
        <v>0.7</v>
      </c>
      <c r="V129" s="607"/>
      <c r="W129" s="607"/>
      <c r="X129" s="658"/>
      <c r="Y129" s="616"/>
    </row>
    <row r="130" spans="1:25" s="431" customFormat="1" ht="18" customHeight="1" x14ac:dyDescent="0.2">
      <c r="A130" s="1872"/>
      <c r="B130" s="635"/>
      <c r="C130" s="1882"/>
      <c r="D130" s="1882"/>
      <c r="E130" s="1882"/>
      <c r="F130" s="1882"/>
      <c r="G130" s="1882"/>
      <c r="H130" s="1882"/>
      <c r="I130" s="1882"/>
      <c r="J130" s="1883"/>
      <c r="K130" s="643"/>
      <c r="L130" s="439"/>
      <c r="M130" s="439"/>
      <c r="N130" s="439"/>
      <c r="O130" s="439"/>
      <c r="P130" s="439"/>
      <c r="Q130" s="439"/>
      <c r="R130" s="466"/>
      <c r="S130" s="468"/>
      <c r="T130" s="689">
        <f>X130*0.3</f>
        <v>4585.22</v>
      </c>
      <c r="U130" s="689">
        <f>X130*0.7</f>
        <v>10698.84</v>
      </c>
      <c r="V130" s="609"/>
      <c r="W130" s="609"/>
      <c r="X130" s="690">
        <f>Orçamento!Q264</f>
        <v>15284.05</v>
      </c>
      <c r="Y130" s="1615">
        <f>X130-T130-U130-V130-W130</f>
        <v>-0.01</v>
      </c>
    </row>
    <row r="131" spans="1:25" s="25" customFormat="1" ht="20.100000000000001" hidden="1" customHeight="1" x14ac:dyDescent="0.2">
      <c r="A131" s="663" t="s">
        <v>28308</v>
      </c>
      <c r="B131" s="506" t="s">
        <v>28639</v>
      </c>
      <c r="C131" s="525" t="s">
        <v>26</v>
      </c>
      <c r="D131" s="144" t="str">
        <f>VLOOKUP(B131,desonerado_186!A:F,2,1)</f>
        <v>Broca em concreto armado diâmetro de 20 cm - completa</v>
      </c>
      <c r="E131" s="151"/>
      <c r="F131" s="151"/>
      <c r="G131" s="483"/>
      <c r="H131" s="483"/>
      <c r="I131" s="526"/>
      <c r="J131" s="507" t="s">
        <v>28268</v>
      </c>
      <c r="K131" s="508">
        <f>K137</f>
        <v>24</v>
      </c>
      <c r="L131" s="377">
        <f>VLOOKUP(B131,desonerado_186!A:F,4,1)</f>
        <v>16.989999999999998</v>
      </c>
      <c r="M131" s="377">
        <f>VLOOKUP(B131,desonerado_186!A:F,5,1)</f>
        <v>39.369999999999997</v>
      </c>
      <c r="N131" s="1725">
        <f>L131+M131</f>
        <v>56.36</v>
      </c>
      <c r="O131" s="1725"/>
      <c r="P131" s="377">
        <f>N131*1.2</f>
        <v>67.63</v>
      </c>
      <c r="Q131" s="28">
        <f>P131*K131</f>
        <v>1623.12</v>
      </c>
      <c r="R131" s="24"/>
      <c r="T131" s="611"/>
      <c r="U131" s="611"/>
      <c r="V131" s="611"/>
      <c r="W131" s="611"/>
      <c r="X131" s="660"/>
      <c r="Y131" s="612"/>
    </row>
    <row r="132" spans="1:25" s="38" customFormat="1" ht="15" hidden="1" customHeight="1" x14ac:dyDescent="0.2">
      <c r="A132" s="671"/>
      <c r="B132" s="527"/>
      <c r="C132" s="496"/>
      <c r="D132" s="127"/>
      <c r="E132" s="127"/>
      <c r="F132" s="127"/>
      <c r="G132" s="496"/>
      <c r="H132" s="496"/>
      <c r="I132" s="495"/>
      <c r="J132" s="496"/>
      <c r="K132" s="130"/>
      <c r="L132" s="129"/>
      <c r="M132" s="129"/>
      <c r="N132" s="129"/>
      <c r="O132" s="129"/>
      <c r="P132" s="129"/>
      <c r="Q132" s="171"/>
      <c r="R132" s="42"/>
      <c r="T132" s="613"/>
      <c r="U132" s="613"/>
      <c r="V132" s="613"/>
      <c r="W132" s="613"/>
      <c r="X132" s="666"/>
      <c r="Y132" s="614"/>
    </row>
    <row r="133" spans="1:25" s="38" customFormat="1" ht="15" hidden="1" customHeight="1" x14ac:dyDescent="0.2">
      <c r="A133" s="667"/>
      <c r="B133" s="528"/>
      <c r="C133" s="181"/>
      <c r="D133" s="120" t="s">
        <v>28797</v>
      </c>
      <c r="E133" s="120"/>
      <c r="F133" s="120"/>
      <c r="G133" s="181"/>
      <c r="H133" s="181"/>
      <c r="J133" s="181"/>
      <c r="K133" s="98"/>
      <c r="L133" s="94"/>
      <c r="M133" s="94"/>
      <c r="N133" s="94"/>
      <c r="O133" s="94"/>
      <c r="P133" s="94"/>
      <c r="Q133" s="95"/>
      <c r="R133" s="42"/>
      <c r="T133" s="613"/>
      <c r="U133" s="613"/>
      <c r="V133" s="613"/>
      <c r="W133" s="613"/>
      <c r="X133" s="666"/>
      <c r="Y133" s="614"/>
    </row>
    <row r="134" spans="1:25" s="38" customFormat="1" ht="15" hidden="1" customHeight="1" x14ac:dyDescent="0.2">
      <c r="A134" s="667"/>
      <c r="B134" s="528"/>
      <c r="C134" s="181"/>
      <c r="D134" s="120" t="s">
        <v>28279</v>
      </c>
      <c r="E134" s="120"/>
      <c r="F134" s="120"/>
      <c r="G134" s="181"/>
      <c r="H134" s="181"/>
      <c r="J134" s="181"/>
      <c r="K134" s="98"/>
      <c r="L134" s="94"/>
      <c r="M134" s="94"/>
      <c r="N134" s="94"/>
      <c r="O134" s="94"/>
      <c r="P134" s="94"/>
      <c r="Q134" s="95"/>
      <c r="R134" s="42"/>
      <c r="T134" s="613"/>
      <c r="U134" s="613"/>
      <c r="V134" s="613"/>
      <c r="W134" s="613"/>
      <c r="X134" s="666"/>
      <c r="Y134" s="614"/>
    </row>
    <row r="135" spans="1:25" s="38" customFormat="1" ht="15" hidden="1" customHeight="1" x14ac:dyDescent="0.2">
      <c r="A135" s="667"/>
      <c r="B135" s="528"/>
      <c r="C135" s="181"/>
      <c r="D135" s="120" t="s">
        <v>28269</v>
      </c>
      <c r="E135" s="120"/>
      <c r="F135" s="120"/>
      <c r="G135" s="181"/>
      <c r="H135" s="181"/>
      <c r="J135" s="181"/>
      <c r="K135" s="98">
        <v>8</v>
      </c>
      <c r="L135" s="98" t="s">
        <v>28280</v>
      </c>
      <c r="M135" s="94"/>
      <c r="N135" s="94"/>
      <c r="O135" s="94"/>
      <c r="P135" s="94"/>
      <c r="Q135" s="95"/>
      <c r="R135" s="42"/>
      <c r="T135" s="613"/>
      <c r="U135" s="613"/>
      <c r="V135" s="613"/>
      <c r="W135" s="613"/>
      <c r="X135" s="666"/>
      <c r="Y135" s="614"/>
    </row>
    <row r="136" spans="1:25" s="38" customFormat="1" ht="15" hidden="1" customHeight="1" x14ac:dyDescent="0.2">
      <c r="A136" s="667"/>
      <c r="B136" s="528"/>
      <c r="C136" s="181"/>
      <c r="D136" s="120" t="s">
        <v>28272</v>
      </c>
      <c r="E136" s="120"/>
      <c r="F136" s="120"/>
      <c r="G136" s="181"/>
      <c r="H136" s="181"/>
      <c r="J136" s="181"/>
      <c r="K136" s="98">
        <v>3</v>
      </c>
      <c r="L136" s="98" t="s">
        <v>28268</v>
      </c>
      <c r="M136" s="94"/>
      <c r="N136" s="94"/>
      <c r="O136" s="94"/>
      <c r="P136" s="94"/>
      <c r="Q136" s="95"/>
      <c r="R136" s="42"/>
      <c r="T136" s="613"/>
      <c r="U136" s="613"/>
      <c r="V136" s="613"/>
      <c r="W136" s="613"/>
      <c r="X136" s="666"/>
      <c r="Y136" s="614"/>
    </row>
    <row r="137" spans="1:25" s="38" customFormat="1" ht="15" hidden="1" customHeight="1" x14ac:dyDescent="0.2">
      <c r="A137" s="667"/>
      <c r="B137" s="528"/>
      <c r="C137" s="181"/>
      <c r="D137" s="120"/>
      <c r="E137" s="120"/>
      <c r="F137" s="120"/>
      <c r="G137" s="181"/>
      <c r="H137" s="181"/>
      <c r="J137" s="181"/>
      <c r="K137" s="98">
        <f>K135*K136</f>
        <v>24</v>
      </c>
      <c r="L137" s="98" t="s">
        <v>28268</v>
      </c>
      <c r="M137" s="94"/>
      <c r="N137" s="94"/>
      <c r="O137" s="94"/>
      <c r="P137" s="94"/>
      <c r="Q137" s="95"/>
      <c r="R137" s="42"/>
      <c r="T137" s="613"/>
      <c r="U137" s="613"/>
      <c r="V137" s="613"/>
      <c r="W137" s="613"/>
      <c r="X137" s="666"/>
      <c r="Y137" s="614"/>
    </row>
    <row r="138" spans="1:25" s="38" customFormat="1" ht="15" hidden="1" customHeight="1" x14ac:dyDescent="0.2">
      <c r="A138" s="667"/>
      <c r="B138" s="528"/>
      <c r="C138" s="181"/>
      <c r="D138" s="120"/>
      <c r="E138" s="120"/>
      <c r="F138" s="120"/>
      <c r="G138" s="181"/>
      <c r="H138" s="181"/>
      <c r="J138" s="181"/>
      <c r="K138" s="98"/>
      <c r="L138" s="94"/>
      <c r="M138" s="94"/>
      <c r="N138" s="94"/>
      <c r="O138" s="94"/>
      <c r="P138" s="94"/>
      <c r="Q138" s="95"/>
      <c r="R138" s="42"/>
      <c r="T138" s="613"/>
      <c r="U138" s="613"/>
      <c r="V138" s="613"/>
      <c r="W138" s="613"/>
      <c r="X138" s="666"/>
      <c r="Y138" s="614"/>
    </row>
    <row r="139" spans="1:25" s="38" customFormat="1" ht="15" hidden="1" customHeight="1" x14ac:dyDescent="0.2">
      <c r="A139" s="667"/>
      <c r="B139" s="528"/>
      <c r="C139" s="181"/>
      <c r="D139" s="120"/>
      <c r="E139" s="120"/>
      <c r="F139" s="120"/>
      <c r="G139" s="181"/>
      <c r="H139" s="181"/>
      <c r="J139" s="181"/>
      <c r="K139" s="98"/>
      <c r="L139" s="94"/>
      <c r="M139" s="94"/>
      <c r="N139" s="94"/>
      <c r="O139" s="94"/>
      <c r="P139" s="94"/>
      <c r="Q139" s="95"/>
      <c r="R139" s="42"/>
      <c r="T139" s="613"/>
      <c r="U139" s="613"/>
      <c r="V139" s="613"/>
      <c r="W139" s="613"/>
      <c r="X139" s="666"/>
      <c r="Y139" s="614"/>
    </row>
    <row r="140" spans="1:25" s="38" customFormat="1" ht="20.100000000000001" hidden="1" customHeight="1" x14ac:dyDescent="0.2">
      <c r="A140" s="672" t="s">
        <v>28309</v>
      </c>
      <c r="B140" s="411" t="s">
        <v>1398</v>
      </c>
      <c r="C140" s="529" t="s">
        <v>26</v>
      </c>
      <c r="D140" s="374" t="str">
        <f>VLOOKUP(B140,desonerado_186!A:F,2,1)</f>
        <v>Broca em concreto armado diâmetro de 25 cm - completa</v>
      </c>
      <c r="E140" s="375"/>
      <c r="F140" s="375"/>
      <c r="G140" s="530"/>
      <c r="H140" s="530"/>
      <c r="I140" s="522"/>
      <c r="J140" s="485" t="str">
        <f>VLOOKUP(Cronograma!B140,[1]Planilha1!A17:F4100,3,0)</f>
        <v>M</v>
      </c>
      <c r="K140" s="486">
        <f>K145</f>
        <v>120</v>
      </c>
      <c r="L140" s="368">
        <f>VLOOKUP(B140,desonerado_186!A:F,4,1)</f>
        <v>26.48</v>
      </c>
      <c r="M140" s="368">
        <f>VLOOKUP(B140,desonerado_186!A:F,5,1)</f>
        <v>40.94</v>
      </c>
      <c r="N140" s="1680">
        <f>L140+M140</f>
        <v>67.42</v>
      </c>
      <c r="O140" s="1680"/>
      <c r="P140" s="368">
        <f>N140*1.2</f>
        <v>80.900000000000006</v>
      </c>
      <c r="Q140" s="32">
        <f>P140*K140</f>
        <v>9708</v>
      </c>
      <c r="R140" s="42"/>
      <c r="T140" s="613"/>
      <c r="U140" s="613"/>
      <c r="V140" s="613"/>
      <c r="W140" s="613"/>
      <c r="X140" s="666"/>
      <c r="Y140" s="614"/>
    </row>
    <row r="141" spans="1:25" s="38" customFormat="1" ht="15" hidden="1" customHeight="1" x14ac:dyDescent="0.2">
      <c r="A141" s="667"/>
      <c r="B141" s="528"/>
      <c r="C141" s="181"/>
      <c r="D141" s="120"/>
      <c r="E141" s="120"/>
      <c r="F141" s="120"/>
      <c r="G141" s="181"/>
      <c r="H141" s="181"/>
      <c r="J141" s="181"/>
      <c r="K141" s="98"/>
      <c r="L141" s="94"/>
      <c r="M141" s="94"/>
      <c r="N141" s="94"/>
      <c r="O141" s="94"/>
      <c r="P141" s="94"/>
      <c r="Q141" s="95"/>
      <c r="R141" s="42"/>
      <c r="T141" s="613"/>
      <c r="U141" s="613"/>
      <c r="V141" s="613"/>
      <c r="W141" s="613"/>
      <c r="X141" s="666"/>
      <c r="Y141" s="614"/>
    </row>
    <row r="142" spans="1:25" s="38" customFormat="1" ht="15" hidden="1" customHeight="1" x14ac:dyDescent="0.2">
      <c r="A142" s="667"/>
      <c r="B142" s="528"/>
      <c r="C142" s="181"/>
      <c r="D142" s="120" t="s">
        <v>28279</v>
      </c>
      <c r="E142" s="120"/>
      <c r="F142" s="120"/>
      <c r="G142" s="181"/>
      <c r="H142" s="181"/>
      <c r="J142" s="181"/>
      <c r="K142" s="98"/>
      <c r="L142" s="94"/>
      <c r="M142" s="94"/>
      <c r="N142" s="94"/>
      <c r="O142" s="94"/>
      <c r="P142" s="94"/>
      <c r="Q142" s="95"/>
      <c r="R142" s="42"/>
      <c r="T142" s="613"/>
      <c r="U142" s="613"/>
      <c r="V142" s="613"/>
      <c r="W142" s="613"/>
      <c r="X142" s="666"/>
      <c r="Y142" s="614"/>
    </row>
    <row r="143" spans="1:25" s="38" customFormat="1" ht="15" hidden="1" customHeight="1" x14ac:dyDescent="0.2">
      <c r="A143" s="667"/>
      <c r="B143" s="528"/>
      <c r="C143" s="181"/>
      <c r="D143" s="120" t="s">
        <v>28269</v>
      </c>
      <c r="E143" s="120"/>
      <c r="F143" s="120"/>
      <c r="G143" s="181"/>
      <c r="H143" s="181"/>
      <c r="J143" s="181"/>
      <c r="K143" s="98">
        <v>20</v>
      </c>
      <c r="L143" s="94" t="s">
        <v>28280</v>
      </c>
      <c r="M143" s="94"/>
      <c r="N143" s="94"/>
      <c r="O143" s="94"/>
      <c r="P143" s="94"/>
      <c r="Q143" s="95"/>
      <c r="R143" s="42"/>
      <c r="T143" s="613"/>
      <c r="U143" s="613"/>
      <c r="V143" s="613"/>
      <c r="W143" s="613"/>
      <c r="X143" s="666"/>
      <c r="Y143" s="614"/>
    </row>
    <row r="144" spans="1:25" s="38" customFormat="1" ht="15" hidden="1" customHeight="1" x14ac:dyDescent="0.2">
      <c r="A144" s="667"/>
      <c r="B144" s="528"/>
      <c r="C144" s="181"/>
      <c r="D144" s="120" t="s">
        <v>28272</v>
      </c>
      <c r="E144" s="120"/>
      <c r="F144" s="120"/>
      <c r="G144" s="181"/>
      <c r="H144" s="181"/>
      <c r="J144" s="181"/>
      <c r="K144" s="98">
        <v>6</v>
      </c>
      <c r="L144" s="94" t="s">
        <v>28268</v>
      </c>
      <c r="M144" s="94"/>
      <c r="N144" s="94"/>
      <c r="O144" s="94"/>
      <c r="P144" s="94"/>
      <c r="Q144" s="95"/>
      <c r="R144" s="42"/>
      <c r="T144" s="613"/>
      <c r="U144" s="613"/>
      <c r="V144" s="613"/>
      <c r="W144" s="613"/>
      <c r="X144" s="666"/>
      <c r="Y144" s="614"/>
    </row>
    <row r="145" spans="1:25" s="38" customFormat="1" ht="15" hidden="1" customHeight="1" x14ac:dyDescent="0.2">
      <c r="A145" s="667"/>
      <c r="B145" s="528"/>
      <c r="C145" s="181"/>
      <c r="D145" s="120"/>
      <c r="E145" s="120"/>
      <c r="F145" s="120"/>
      <c r="G145" s="181"/>
      <c r="H145" s="181"/>
      <c r="J145" s="181"/>
      <c r="K145" s="98">
        <f>K143*K144</f>
        <v>120</v>
      </c>
      <c r="L145" s="94" t="s">
        <v>28268</v>
      </c>
      <c r="M145" s="94"/>
      <c r="N145" s="94"/>
      <c r="O145" s="94"/>
      <c r="P145" s="94"/>
      <c r="Q145" s="95"/>
      <c r="R145" s="42"/>
      <c r="T145" s="613"/>
      <c r="U145" s="613"/>
      <c r="V145" s="613"/>
      <c r="W145" s="613"/>
      <c r="X145" s="666"/>
      <c r="Y145" s="614"/>
    </row>
    <row r="146" spans="1:25" s="38" customFormat="1" ht="15" hidden="1" customHeight="1" x14ac:dyDescent="0.2">
      <c r="A146" s="667"/>
      <c r="B146" s="528"/>
      <c r="C146" s="181"/>
      <c r="D146" s="120"/>
      <c r="E146" s="120"/>
      <c r="F146" s="120"/>
      <c r="G146" s="181"/>
      <c r="H146" s="181"/>
      <c r="J146" s="181"/>
      <c r="K146" s="98"/>
      <c r="L146" s="94"/>
      <c r="M146" s="94"/>
      <c r="N146" s="94"/>
      <c r="O146" s="94"/>
      <c r="P146" s="94"/>
      <c r="Q146" s="95"/>
      <c r="R146" s="42"/>
      <c r="T146" s="613"/>
      <c r="U146" s="613"/>
      <c r="V146" s="613"/>
      <c r="W146" s="613"/>
      <c r="X146" s="666"/>
      <c r="Y146" s="614"/>
    </row>
    <row r="147" spans="1:25" s="38" customFormat="1" ht="15" hidden="1" customHeight="1" x14ac:dyDescent="0.2">
      <c r="A147" s="667"/>
      <c r="B147" s="528"/>
      <c r="C147" s="181"/>
      <c r="D147" s="120"/>
      <c r="E147" s="120"/>
      <c r="F147" s="120"/>
      <c r="G147" s="181"/>
      <c r="H147" s="181"/>
      <c r="J147" s="181"/>
      <c r="K147" s="98"/>
      <c r="L147" s="94"/>
      <c r="M147" s="94"/>
      <c r="N147" s="94"/>
      <c r="O147" s="94"/>
      <c r="P147" s="94"/>
      <c r="Q147" s="95"/>
      <c r="R147" s="42"/>
      <c r="T147" s="613"/>
      <c r="U147" s="613"/>
      <c r="V147" s="613"/>
      <c r="W147" s="613"/>
      <c r="X147" s="666"/>
      <c r="Y147" s="614"/>
    </row>
    <row r="148" spans="1:25" s="38" customFormat="1" ht="15" hidden="1" customHeight="1" x14ac:dyDescent="0.2">
      <c r="A148" s="667"/>
      <c r="B148" s="528"/>
      <c r="C148" s="181"/>
      <c r="D148" s="120"/>
      <c r="E148" s="120"/>
      <c r="F148" s="120"/>
      <c r="G148" s="181"/>
      <c r="H148" s="181"/>
      <c r="J148" s="181"/>
      <c r="K148" s="98"/>
      <c r="L148" s="94"/>
      <c r="M148" s="94"/>
      <c r="N148" s="94"/>
      <c r="O148" s="94"/>
      <c r="P148" s="94"/>
      <c r="Q148" s="95"/>
      <c r="R148" s="42"/>
      <c r="T148" s="613"/>
      <c r="U148" s="613"/>
      <c r="V148" s="613"/>
      <c r="W148" s="613"/>
      <c r="X148" s="666"/>
      <c r="Y148" s="614"/>
    </row>
    <row r="149" spans="1:25" s="38" customFormat="1" ht="20.100000000000001" hidden="1" customHeight="1" x14ac:dyDescent="0.2">
      <c r="A149" s="664" t="s">
        <v>17</v>
      </c>
      <c r="B149" s="411" t="s">
        <v>15</v>
      </c>
      <c r="C149" s="485" t="s">
        <v>26</v>
      </c>
      <c r="D149" s="374" t="str">
        <f>VLOOKUP(B149,[1]Planilha1!A8:F4091,2,1)</f>
        <v>Lona plástica</v>
      </c>
      <c r="E149" s="375"/>
      <c r="F149" s="375"/>
      <c r="G149" s="530"/>
      <c r="H149" s="530"/>
      <c r="I149" s="531"/>
      <c r="J149" s="485" t="str">
        <f>VLOOKUP(Cronograma!B149,[1]Planilha1!A8:F4091,3,0)</f>
        <v>M2</v>
      </c>
      <c r="K149" s="486">
        <f>N167</f>
        <v>59.81</v>
      </c>
      <c r="L149" s="368">
        <f>VLOOKUP(B149,[1]Planilha1!A36:F4119,4,1)</f>
        <v>2.52</v>
      </c>
      <c r="M149" s="368">
        <v>0</v>
      </c>
      <c r="N149" s="1680">
        <f>VLOOKUP(B149,[1]Planilha1!A8:F4091,6,1)</f>
        <v>2.96</v>
      </c>
      <c r="O149" s="1680"/>
      <c r="P149" s="368">
        <f>N149*1.2</f>
        <v>3.55</v>
      </c>
      <c r="Q149" s="32">
        <f>P149*K149</f>
        <v>212.33</v>
      </c>
      <c r="R149" s="24"/>
      <c r="T149" s="613"/>
      <c r="U149" s="613"/>
      <c r="V149" s="613"/>
      <c r="W149" s="613"/>
      <c r="X149" s="666"/>
      <c r="Y149" s="614"/>
    </row>
    <row r="150" spans="1:25" s="38" customFormat="1" ht="15" hidden="1" customHeight="1" x14ac:dyDescent="0.2">
      <c r="A150" s="671"/>
      <c r="B150" s="527"/>
      <c r="C150" s="496"/>
      <c r="D150" s="127"/>
      <c r="E150" s="127"/>
      <c r="F150" s="127"/>
      <c r="G150" s="496"/>
      <c r="H150" s="496"/>
      <c r="I150" s="495"/>
      <c r="J150" s="496"/>
      <c r="K150" s="130"/>
      <c r="L150" s="129"/>
      <c r="M150" s="129"/>
      <c r="N150" s="129"/>
      <c r="O150" s="129"/>
      <c r="P150" s="129"/>
      <c r="Q150" s="171"/>
      <c r="R150" s="42"/>
      <c r="T150" s="613"/>
      <c r="U150" s="613"/>
      <c r="V150" s="613"/>
      <c r="W150" s="613"/>
      <c r="X150" s="666"/>
      <c r="Y150" s="614"/>
    </row>
    <row r="151" spans="1:25" s="38" customFormat="1" ht="15" hidden="1" customHeight="1" x14ac:dyDescent="0.2">
      <c r="A151" s="667"/>
      <c r="B151" s="528"/>
      <c r="C151" s="328"/>
      <c r="D151" s="328" t="s">
        <v>28364</v>
      </c>
      <c r="E151" s="328"/>
      <c r="F151" s="328" t="s">
        <v>28623</v>
      </c>
      <c r="G151" s="328"/>
      <c r="H151" s="328" t="s">
        <v>28624</v>
      </c>
      <c r="I151" s="328"/>
      <c r="J151" s="328" t="s">
        <v>28798</v>
      </c>
      <c r="K151" s="328"/>
      <c r="L151" s="323" t="s">
        <v>28362</v>
      </c>
      <c r="M151" s="322"/>
      <c r="N151" s="240" t="s">
        <v>28281</v>
      </c>
      <c r="O151" s="247"/>
      <c r="Q151" s="95"/>
      <c r="R151" s="42"/>
      <c r="T151" s="613"/>
      <c r="U151" s="613"/>
      <c r="V151" s="613"/>
      <c r="W151" s="613"/>
      <c r="X151" s="666"/>
      <c r="Y151" s="614"/>
    </row>
    <row r="152" spans="1:25" s="38" customFormat="1" ht="15" hidden="1" customHeight="1" x14ac:dyDescent="0.2">
      <c r="A152" s="667"/>
      <c r="B152" s="528"/>
      <c r="C152" s="328" t="s">
        <v>28560</v>
      </c>
      <c r="D152" s="328">
        <v>0.2</v>
      </c>
      <c r="E152" s="328" t="s">
        <v>28756</v>
      </c>
      <c r="F152" s="328">
        <v>0.35</v>
      </c>
      <c r="G152" s="328" t="s">
        <v>28756</v>
      </c>
      <c r="H152" s="328">
        <v>0.35</v>
      </c>
      <c r="I152" s="328" t="s">
        <v>28756</v>
      </c>
      <c r="J152" s="328">
        <v>0.4</v>
      </c>
      <c r="K152" s="328" t="s">
        <v>28756</v>
      </c>
      <c r="L152" s="323">
        <v>3.2</v>
      </c>
      <c r="M152" s="322" t="s">
        <v>28268</v>
      </c>
      <c r="N152" s="240">
        <f>(D152+F152+H152+J152)*L152</f>
        <v>4.16</v>
      </c>
      <c r="O152" s="247" t="s">
        <v>28268</v>
      </c>
      <c r="Q152" s="95"/>
      <c r="R152" s="42"/>
      <c r="T152" s="613"/>
      <c r="U152" s="613"/>
      <c r="V152" s="613"/>
      <c r="W152" s="613"/>
      <c r="X152" s="666"/>
      <c r="Y152" s="614"/>
    </row>
    <row r="153" spans="1:25" s="38" customFormat="1" ht="15" hidden="1" customHeight="1" x14ac:dyDescent="0.2">
      <c r="A153" s="667"/>
      <c r="B153" s="528"/>
      <c r="C153" s="328" t="s">
        <v>28561</v>
      </c>
      <c r="D153" s="328">
        <v>0.15</v>
      </c>
      <c r="E153" s="328" t="s">
        <v>28756</v>
      </c>
      <c r="F153" s="328">
        <v>0.35</v>
      </c>
      <c r="G153" s="328" t="s">
        <v>28756</v>
      </c>
      <c r="H153" s="328">
        <v>0.35</v>
      </c>
      <c r="I153" s="328" t="s">
        <v>28756</v>
      </c>
      <c r="J153" s="328">
        <v>0.4</v>
      </c>
      <c r="K153" s="328" t="s">
        <v>28756</v>
      </c>
      <c r="L153" s="323">
        <v>8.8000000000000007</v>
      </c>
      <c r="M153" s="322" t="s">
        <v>28268</v>
      </c>
      <c r="N153" s="240">
        <f t="shared" ref="N153:N165" si="2">(D153+F153+H153+J153)*L153</f>
        <v>11</v>
      </c>
      <c r="O153" s="247" t="s">
        <v>28268</v>
      </c>
      <c r="Q153" s="95"/>
      <c r="R153" s="42"/>
      <c r="T153" s="613"/>
      <c r="U153" s="613"/>
      <c r="V153" s="613"/>
      <c r="W153" s="613"/>
      <c r="X153" s="666"/>
      <c r="Y153" s="614"/>
    </row>
    <row r="154" spans="1:25" s="38" customFormat="1" ht="15" hidden="1" customHeight="1" x14ac:dyDescent="0.2">
      <c r="A154" s="667"/>
      <c r="B154" s="528"/>
      <c r="C154" s="328" t="s">
        <v>28562</v>
      </c>
      <c r="D154" s="328">
        <v>0.15</v>
      </c>
      <c r="E154" s="328" t="s">
        <v>28756</v>
      </c>
      <c r="F154" s="328">
        <v>0.35</v>
      </c>
      <c r="G154" s="328" t="s">
        <v>28756</v>
      </c>
      <c r="H154" s="328">
        <v>0.35</v>
      </c>
      <c r="I154" s="328" t="s">
        <v>28756</v>
      </c>
      <c r="J154" s="328">
        <v>0.4</v>
      </c>
      <c r="K154" s="328" t="s">
        <v>28756</v>
      </c>
      <c r="L154" s="323">
        <v>1.65</v>
      </c>
      <c r="M154" s="322" t="s">
        <v>28268</v>
      </c>
      <c r="N154" s="240">
        <f t="shared" si="2"/>
        <v>2.06</v>
      </c>
      <c r="O154" s="247" t="s">
        <v>28268</v>
      </c>
      <c r="Q154" s="95"/>
      <c r="R154" s="42"/>
      <c r="T154" s="613"/>
      <c r="U154" s="613"/>
      <c r="V154" s="613"/>
      <c r="W154" s="613"/>
      <c r="X154" s="666"/>
      <c r="Y154" s="614"/>
    </row>
    <row r="155" spans="1:25" s="38" customFormat="1" ht="15" hidden="1" customHeight="1" x14ac:dyDescent="0.2">
      <c r="A155" s="667"/>
      <c r="B155" s="528"/>
      <c r="C155" s="328" t="s">
        <v>28563</v>
      </c>
      <c r="D155" s="328">
        <v>0.15</v>
      </c>
      <c r="E155" s="328" t="s">
        <v>28756</v>
      </c>
      <c r="F155" s="328">
        <v>0.35</v>
      </c>
      <c r="G155" s="328" t="s">
        <v>28756</v>
      </c>
      <c r="H155" s="328">
        <v>0.35</v>
      </c>
      <c r="I155" s="328" t="s">
        <v>28756</v>
      </c>
      <c r="J155" s="328">
        <v>0.4</v>
      </c>
      <c r="K155" s="328" t="s">
        <v>28756</v>
      </c>
      <c r="L155" s="323">
        <v>1.25</v>
      </c>
      <c r="M155" s="322" t="s">
        <v>28268</v>
      </c>
      <c r="N155" s="240">
        <f t="shared" si="2"/>
        <v>1.56</v>
      </c>
      <c r="O155" s="247" t="s">
        <v>28268</v>
      </c>
      <c r="Q155" s="95"/>
      <c r="R155" s="42"/>
      <c r="T155" s="613"/>
      <c r="U155" s="613"/>
      <c r="V155" s="613"/>
      <c r="W155" s="613"/>
      <c r="X155" s="666"/>
      <c r="Y155" s="614"/>
    </row>
    <row r="156" spans="1:25" s="38" customFormat="1" ht="15" hidden="1" customHeight="1" x14ac:dyDescent="0.2">
      <c r="A156" s="667"/>
      <c r="B156" s="528"/>
      <c r="C156" s="328" t="s">
        <v>28564</v>
      </c>
      <c r="D156" s="328">
        <v>0.15</v>
      </c>
      <c r="E156" s="328" t="s">
        <v>28756</v>
      </c>
      <c r="F156" s="328">
        <v>0.35</v>
      </c>
      <c r="G156" s="328" t="s">
        <v>28756</v>
      </c>
      <c r="H156" s="328">
        <v>0.35</v>
      </c>
      <c r="I156" s="328" t="s">
        <v>28756</v>
      </c>
      <c r="J156" s="328">
        <v>0.4</v>
      </c>
      <c r="K156" s="328" t="s">
        <v>28756</v>
      </c>
      <c r="L156" s="323">
        <v>4.05</v>
      </c>
      <c r="M156" s="322" t="s">
        <v>28268</v>
      </c>
      <c r="N156" s="240">
        <f t="shared" si="2"/>
        <v>5.0599999999999996</v>
      </c>
      <c r="O156" s="247" t="s">
        <v>28268</v>
      </c>
      <c r="Q156" s="95"/>
      <c r="R156" s="42"/>
      <c r="T156" s="613"/>
      <c r="U156" s="613"/>
      <c r="V156" s="613"/>
      <c r="W156" s="613"/>
      <c r="X156" s="666"/>
      <c r="Y156" s="614"/>
    </row>
    <row r="157" spans="1:25" s="38" customFormat="1" ht="15" hidden="1" customHeight="1" x14ac:dyDescent="0.2">
      <c r="A157" s="667"/>
      <c r="B157" s="528"/>
      <c r="C157" s="328" t="s">
        <v>28567</v>
      </c>
      <c r="D157" s="328">
        <v>0.15</v>
      </c>
      <c r="E157" s="328" t="s">
        <v>28756</v>
      </c>
      <c r="F157" s="328">
        <v>0.35</v>
      </c>
      <c r="G157" s="328" t="s">
        <v>28756</v>
      </c>
      <c r="H157" s="328">
        <v>0.35</v>
      </c>
      <c r="I157" s="328" t="s">
        <v>28756</v>
      </c>
      <c r="J157" s="328">
        <v>0.4</v>
      </c>
      <c r="K157" s="328" t="s">
        <v>28756</v>
      </c>
      <c r="L157" s="323">
        <v>5.35</v>
      </c>
      <c r="M157" s="322" t="s">
        <v>28268</v>
      </c>
      <c r="N157" s="240">
        <f t="shared" si="2"/>
        <v>6.69</v>
      </c>
      <c r="O157" s="247" t="s">
        <v>28268</v>
      </c>
      <c r="Q157" s="95"/>
      <c r="R157" s="42"/>
      <c r="T157" s="613"/>
      <c r="U157" s="613"/>
      <c r="V157" s="613"/>
      <c r="W157" s="613"/>
      <c r="X157" s="666"/>
      <c r="Y157" s="614"/>
    </row>
    <row r="158" spans="1:25" s="38" customFormat="1" ht="15" hidden="1" customHeight="1" x14ac:dyDescent="0.2">
      <c r="A158" s="667"/>
      <c r="B158" s="528"/>
      <c r="C158" s="328" t="s">
        <v>28568</v>
      </c>
      <c r="D158" s="328">
        <v>0.15</v>
      </c>
      <c r="E158" s="328" t="s">
        <v>28756</v>
      </c>
      <c r="F158" s="328">
        <v>0.35</v>
      </c>
      <c r="G158" s="328" t="s">
        <v>28756</v>
      </c>
      <c r="H158" s="328">
        <v>0.35</v>
      </c>
      <c r="I158" s="328" t="s">
        <v>28756</v>
      </c>
      <c r="J158" s="328">
        <v>0.4</v>
      </c>
      <c r="K158" s="328" t="s">
        <v>28756</v>
      </c>
      <c r="L158" s="323">
        <v>1.35</v>
      </c>
      <c r="M158" s="322" t="s">
        <v>28268</v>
      </c>
      <c r="N158" s="240">
        <f t="shared" si="2"/>
        <v>1.69</v>
      </c>
      <c r="O158" s="247" t="s">
        <v>28268</v>
      </c>
      <c r="Q158" s="95"/>
      <c r="R158" s="42"/>
      <c r="T158" s="613"/>
      <c r="U158" s="613"/>
      <c r="V158" s="613"/>
      <c r="W158" s="613"/>
      <c r="X158" s="666"/>
      <c r="Y158" s="614"/>
    </row>
    <row r="159" spans="1:25" s="38" customFormat="1" ht="15" hidden="1" customHeight="1" x14ac:dyDescent="0.2">
      <c r="A159" s="667"/>
      <c r="B159" s="528"/>
      <c r="C159" s="328" t="s">
        <v>28581</v>
      </c>
      <c r="D159" s="328">
        <v>0.2</v>
      </c>
      <c r="E159" s="328" t="s">
        <v>28756</v>
      </c>
      <c r="F159" s="328">
        <v>0.35</v>
      </c>
      <c r="G159" s="328" t="s">
        <v>28756</v>
      </c>
      <c r="H159" s="328">
        <v>0.35</v>
      </c>
      <c r="I159" s="328" t="s">
        <v>28756</v>
      </c>
      <c r="J159" s="328">
        <v>0.4</v>
      </c>
      <c r="K159" s="328" t="s">
        <v>28756</v>
      </c>
      <c r="L159" s="323">
        <v>5.3</v>
      </c>
      <c r="M159" s="322" t="s">
        <v>28268</v>
      </c>
      <c r="N159" s="240">
        <f t="shared" si="2"/>
        <v>6.89</v>
      </c>
      <c r="O159" s="247" t="s">
        <v>28268</v>
      </c>
      <c r="Q159" s="95"/>
      <c r="R159" s="42"/>
      <c r="T159" s="613"/>
      <c r="U159" s="613"/>
      <c r="V159" s="613"/>
      <c r="W159" s="613"/>
      <c r="X159" s="666"/>
      <c r="Y159" s="614"/>
    </row>
    <row r="160" spans="1:25" s="38" customFormat="1" ht="15" hidden="1" customHeight="1" x14ac:dyDescent="0.2">
      <c r="A160" s="667"/>
      <c r="B160" s="528"/>
      <c r="C160" s="328" t="s">
        <v>28715</v>
      </c>
      <c r="D160" s="328">
        <v>0.15</v>
      </c>
      <c r="E160" s="328" t="s">
        <v>28756</v>
      </c>
      <c r="F160" s="328">
        <v>0.35</v>
      </c>
      <c r="G160" s="328" t="s">
        <v>28756</v>
      </c>
      <c r="H160" s="328">
        <v>0.35</v>
      </c>
      <c r="I160" s="328" t="s">
        <v>28756</v>
      </c>
      <c r="J160" s="328">
        <v>0.4</v>
      </c>
      <c r="K160" s="328" t="s">
        <v>28756</v>
      </c>
      <c r="L160" s="323">
        <v>1.75</v>
      </c>
      <c r="M160" s="322" t="s">
        <v>28268</v>
      </c>
      <c r="N160" s="240">
        <f t="shared" si="2"/>
        <v>2.19</v>
      </c>
      <c r="O160" s="247" t="s">
        <v>28268</v>
      </c>
      <c r="Q160" s="95"/>
      <c r="R160" s="42"/>
      <c r="T160" s="613"/>
      <c r="U160" s="613"/>
      <c r="V160" s="613"/>
      <c r="W160" s="613"/>
      <c r="X160" s="666"/>
      <c r="Y160" s="614"/>
    </row>
    <row r="161" spans="1:25" s="38" customFormat="1" ht="15" hidden="1" customHeight="1" x14ac:dyDescent="0.2">
      <c r="A161" s="667"/>
      <c r="B161" s="528"/>
      <c r="C161" s="328" t="s">
        <v>28716</v>
      </c>
      <c r="D161" s="328">
        <v>0.15</v>
      </c>
      <c r="E161" s="328" t="s">
        <v>28756</v>
      </c>
      <c r="F161" s="328">
        <v>0.35</v>
      </c>
      <c r="G161" s="328" t="s">
        <v>28756</v>
      </c>
      <c r="H161" s="328">
        <v>0.35</v>
      </c>
      <c r="I161" s="328" t="s">
        <v>28756</v>
      </c>
      <c r="J161" s="328">
        <v>0.4</v>
      </c>
      <c r="K161" s="328" t="s">
        <v>28756</v>
      </c>
      <c r="L161" s="323">
        <v>1.75</v>
      </c>
      <c r="M161" s="322" t="s">
        <v>28268</v>
      </c>
      <c r="N161" s="240">
        <f t="shared" si="2"/>
        <v>2.19</v>
      </c>
      <c r="O161" s="247" t="s">
        <v>28268</v>
      </c>
      <c r="Q161" s="95"/>
      <c r="R161" s="42"/>
      <c r="T161" s="613"/>
      <c r="U161" s="613"/>
      <c r="V161" s="613"/>
      <c r="W161" s="613"/>
      <c r="X161" s="666"/>
      <c r="Y161" s="614"/>
    </row>
    <row r="162" spans="1:25" s="38" customFormat="1" ht="15" hidden="1" customHeight="1" x14ac:dyDescent="0.2">
      <c r="A162" s="667"/>
      <c r="B162" s="528"/>
      <c r="C162" s="328" t="s">
        <v>28717</v>
      </c>
      <c r="D162" s="328">
        <v>0.15</v>
      </c>
      <c r="E162" s="328" t="s">
        <v>28756</v>
      </c>
      <c r="F162" s="328">
        <v>0.35</v>
      </c>
      <c r="G162" s="328" t="s">
        <v>28756</v>
      </c>
      <c r="H162" s="328">
        <v>0.35</v>
      </c>
      <c r="I162" s="328" t="s">
        <v>28756</v>
      </c>
      <c r="J162" s="328">
        <v>0.4</v>
      </c>
      <c r="K162" s="328" t="s">
        <v>28756</v>
      </c>
      <c r="L162" s="323">
        <v>1.65</v>
      </c>
      <c r="M162" s="322" t="s">
        <v>28268</v>
      </c>
      <c r="N162" s="240">
        <f t="shared" si="2"/>
        <v>2.06</v>
      </c>
      <c r="O162" s="247" t="s">
        <v>28268</v>
      </c>
      <c r="Q162" s="95"/>
      <c r="R162" s="42"/>
      <c r="T162" s="613"/>
      <c r="U162" s="613"/>
      <c r="V162" s="613"/>
      <c r="W162" s="613"/>
      <c r="X162" s="666"/>
      <c r="Y162" s="614"/>
    </row>
    <row r="163" spans="1:25" s="38" customFormat="1" ht="15" hidden="1" customHeight="1" x14ac:dyDescent="0.2">
      <c r="A163" s="667"/>
      <c r="B163" s="528"/>
      <c r="C163" s="328" t="s">
        <v>28718</v>
      </c>
      <c r="D163" s="328">
        <v>0.15</v>
      </c>
      <c r="E163" s="328" t="s">
        <v>28756</v>
      </c>
      <c r="F163" s="328">
        <v>0.35</v>
      </c>
      <c r="G163" s="328" t="s">
        <v>28756</v>
      </c>
      <c r="H163" s="328">
        <v>0.35</v>
      </c>
      <c r="I163" s="328" t="s">
        <v>28756</v>
      </c>
      <c r="J163" s="328">
        <v>0.4</v>
      </c>
      <c r="K163" s="328" t="s">
        <v>28756</v>
      </c>
      <c r="L163" s="323">
        <v>1.3</v>
      </c>
      <c r="M163" s="322" t="s">
        <v>28268</v>
      </c>
      <c r="N163" s="240">
        <f t="shared" si="2"/>
        <v>1.63</v>
      </c>
      <c r="O163" s="247" t="s">
        <v>28268</v>
      </c>
      <c r="Q163" s="95"/>
      <c r="R163" s="42"/>
      <c r="T163" s="613"/>
      <c r="U163" s="613"/>
      <c r="V163" s="613"/>
      <c r="W163" s="613"/>
      <c r="X163" s="666"/>
      <c r="Y163" s="614"/>
    </row>
    <row r="164" spans="1:25" s="38" customFormat="1" ht="15" hidden="1" customHeight="1" x14ac:dyDescent="0.2">
      <c r="A164" s="667"/>
      <c r="B164" s="528"/>
      <c r="C164" s="328" t="s">
        <v>28719</v>
      </c>
      <c r="D164" s="328">
        <v>0.15</v>
      </c>
      <c r="E164" s="328" t="s">
        <v>28756</v>
      </c>
      <c r="F164" s="328">
        <v>0.35</v>
      </c>
      <c r="G164" s="328" t="s">
        <v>28756</v>
      </c>
      <c r="H164" s="328">
        <v>0.35</v>
      </c>
      <c r="I164" s="328" t="s">
        <v>28756</v>
      </c>
      <c r="J164" s="328">
        <v>0.4</v>
      </c>
      <c r="K164" s="328" t="s">
        <v>28756</v>
      </c>
      <c r="L164" s="323">
        <v>2.2000000000000002</v>
      </c>
      <c r="M164" s="322" t="s">
        <v>28268</v>
      </c>
      <c r="N164" s="240">
        <f t="shared" si="2"/>
        <v>2.75</v>
      </c>
      <c r="O164" s="247" t="s">
        <v>28268</v>
      </c>
      <c r="Q164" s="95"/>
      <c r="R164" s="42"/>
      <c r="T164" s="613"/>
      <c r="U164" s="613"/>
      <c r="V164" s="613"/>
      <c r="W164" s="613"/>
      <c r="X164" s="666"/>
      <c r="Y164" s="614"/>
    </row>
    <row r="165" spans="1:25" s="38" customFormat="1" ht="15" hidden="1" customHeight="1" x14ac:dyDescent="0.2">
      <c r="A165" s="667"/>
      <c r="B165" s="528"/>
      <c r="C165" s="328" t="s">
        <v>28720</v>
      </c>
      <c r="D165" s="328">
        <v>0.15</v>
      </c>
      <c r="E165" s="328" t="s">
        <v>28756</v>
      </c>
      <c r="F165" s="328">
        <v>0.35</v>
      </c>
      <c r="G165" s="328" t="s">
        <v>28756</v>
      </c>
      <c r="H165" s="328">
        <v>0.35</v>
      </c>
      <c r="I165" s="328" t="s">
        <v>28756</v>
      </c>
      <c r="J165" s="328">
        <v>0.4</v>
      </c>
      <c r="K165" s="328" t="s">
        <v>28756</v>
      </c>
      <c r="L165" s="323">
        <v>7.9</v>
      </c>
      <c r="M165" s="322" t="s">
        <v>28268</v>
      </c>
      <c r="N165" s="240">
        <f t="shared" si="2"/>
        <v>9.8800000000000008</v>
      </c>
      <c r="O165" s="247" t="s">
        <v>28268</v>
      </c>
      <c r="Q165" s="95"/>
      <c r="R165" s="42"/>
      <c r="T165" s="613"/>
      <c r="U165" s="613"/>
      <c r="V165" s="613"/>
      <c r="W165" s="613"/>
      <c r="X165" s="666"/>
      <c r="Y165" s="614"/>
    </row>
    <row r="166" spans="1:25" s="38" customFormat="1" ht="15" hidden="1" customHeight="1" x14ac:dyDescent="0.2">
      <c r="A166" s="667"/>
      <c r="B166" s="528"/>
      <c r="C166" s="188"/>
      <c r="D166" s="120"/>
      <c r="E166" s="120"/>
      <c r="F166" s="120"/>
      <c r="G166" s="188"/>
      <c r="H166" s="188"/>
      <c r="J166" s="188"/>
      <c r="K166" s="98"/>
      <c r="L166" s="98"/>
      <c r="M166" s="94"/>
      <c r="N166" s="94"/>
      <c r="O166" s="94"/>
      <c r="P166" s="94"/>
      <c r="Q166" s="95"/>
      <c r="R166" s="42"/>
      <c r="T166" s="613"/>
      <c r="U166" s="613"/>
      <c r="V166" s="613"/>
      <c r="W166" s="613"/>
      <c r="X166" s="666"/>
      <c r="Y166" s="614"/>
    </row>
    <row r="167" spans="1:25" s="38" customFormat="1" ht="15" hidden="1" customHeight="1" x14ac:dyDescent="0.2">
      <c r="A167" s="667"/>
      <c r="B167" s="528"/>
      <c r="C167" s="188"/>
      <c r="D167" s="120"/>
      <c r="E167" s="120"/>
      <c r="F167" s="120"/>
      <c r="G167" s="188"/>
      <c r="H167" s="188"/>
      <c r="J167" s="181"/>
      <c r="K167" s="98"/>
      <c r="L167" s="98"/>
      <c r="M167" s="94"/>
      <c r="N167" s="240">
        <f>SUM(N152:N165)</f>
        <v>59.81</v>
      </c>
      <c r="O167" s="247" t="s">
        <v>28268</v>
      </c>
      <c r="P167" s="94"/>
      <c r="Q167" s="95"/>
      <c r="R167" s="42"/>
      <c r="T167" s="613"/>
      <c r="U167" s="613"/>
      <c r="V167" s="613"/>
      <c r="W167" s="613"/>
      <c r="X167" s="666"/>
      <c r="Y167" s="614"/>
    </row>
    <row r="168" spans="1:25" s="38" customFormat="1" ht="15" hidden="1" customHeight="1" x14ac:dyDescent="0.2">
      <c r="A168" s="667"/>
      <c r="B168" s="528"/>
      <c r="C168" s="188"/>
      <c r="D168" s="120"/>
      <c r="E168" s="120"/>
      <c r="F168" s="120"/>
      <c r="G168" s="188"/>
      <c r="H168" s="188"/>
      <c r="J168" s="181"/>
      <c r="K168" s="98"/>
      <c r="L168" s="98"/>
      <c r="M168" s="94"/>
      <c r="N168" s="94"/>
      <c r="O168" s="94"/>
      <c r="P168" s="94"/>
      <c r="Q168" s="95"/>
      <c r="R168" s="42"/>
      <c r="T168" s="613"/>
      <c r="U168" s="613"/>
      <c r="V168" s="613"/>
      <c r="W168" s="613"/>
      <c r="X168" s="666"/>
      <c r="Y168" s="614"/>
    </row>
    <row r="169" spans="1:25" s="38" customFormat="1" ht="20.100000000000001" hidden="1" customHeight="1" x14ac:dyDescent="0.2">
      <c r="A169" s="664" t="s">
        <v>28310</v>
      </c>
      <c r="B169" s="532" t="s">
        <v>1360</v>
      </c>
      <c r="C169" s="485" t="s">
        <v>26</v>
      </c>
      <c r="D169" s="374" t="str">
        <f>VLOOKUP(B169,desonerado_186!A:F,2,1)</f>
        <v>Lastro de pedra britada</v>
      </c>
      <c r="E169" s="375"/>
      <c r="F169" s="375"/>
      <c r="G169" s="530"/>
      <c r="H169" s="530"/>
      <c r="I169" s="531"/>
      <c r="J169" s="485" t="s">
        <v>228</v>
      </c>
      <c r="K169" s="486">
        <f>K187</f>
        <v>0.37</v>
      </c>
      <c r="L169" s="368">
        <f>VLOOKUP(B169,desonerado_186!A:F,4,1)</f>
        <v>116.5</v>
      </c>
      <c r="M169" s="368">
        <f>VLOOKUP(B169,desonerado_186!A:F,5,1)</f>
        <v>25.31</v>
      </c>
      <c r="N169" s="1680">
        <f>L169+M169</f>
        <v>141.81</v>
      </c>
      <c r="O169" s="1680"/>
      <c r="P169" s="368">
        <f>N169*1.2</f>
        <v>170.17</v>
      </c>
      <c r="Q169" s="32">
        <f>P169*K169</f>
        <v>62.96</v>
      </c>
      <c r="R169" s="42"/>
      <c r="T169" s="613"/>
      <c r="U169" s="613"/>
      <c r="V169" s="613"/>
      <c r="W169" s="613"/>
      <c r="X169" s="666"/>
      <c r="Y169" s="614"/>
    </row>
    <row r="170" spans="1:25" s="38" customFormat="1" ht="20.100000000000001" hidden="1" customHeight="1" x14ac:dyDescent="0.2">
      <c r="A170" s="661"/>
      <c r="B170" s="533"/>
      <c r="C170" s="176"/>
      <c r="D170" s="175"/>
      <c r="E170" s="175"/>
      <c r="F170" s="175"/>
      <c r="G170" s="176"/>
      <c r="H170" s="176"/>
      <c r="I170" s="191"/>
      <c r="J170" s="176"/>
      <c r="K170" s="178"/>
      <c r="L170" s="178"/>
      <c r="M170" s="380"/>
      <c r="N170" s="380"/>
      <c r="O170" s="380"/>
      <c r="P170" s="380"/>
      <c r="Q170" s="131"/>
      <c r="R170" s="42"/>
      <c r="T170" s="613"/>
      <c r="U170" s="613"/>
      <c r="V170" s="613"/>
      <c r="W170" s="613"/>
      <c r="X170" s="666"/>
      <c r="Y170" s="614"/>
    </row>
    <row r="171" spans="1:25" s="38" customFormat="1" ht="20.100000000000001" hidden="1" customHeight="1" x14ac:dyDescent="0.2">
      <c r="A171" s="662"/>
      <c r="B171" s="534"/>
      <c r="C171" s="341"/>
      <c r="D171" s="341" t="s">
        <v>28364</v>
      </c>
      <c r="E171" s="341"/>
      <c r="F171" s="341" t="s">
        <v>28362</v>
      </c>
      <c r="G171" s="341"/>
      <c r="H171" s="241"/>
      <c r="I171" s="341" t="s">
        <v>28791</v>
      </c>
      <c r="J171" s="241"/>
      <c r="K171" s="248" t="s">
        <v>28281</v>
      </c>
      <c r="L171" s="248"/>
      <c r="M171" s="322"/>
      <c r="N171" s="240"/>
      <c r="O171" s="247"/>
      <c r="Q171" s="97"/>
      <c r="R171" s="42"/>
      <c r="T171" s="613"/>
      <c r="U171" s="613"/>
      <c r="V171" s="613"/>
      <c r="W171" s="613"/>
      <c r="X171" s="666"/>
      <c r="Y171" s="614"/>
    </row>
    <row r="172" spans="1:25" s="38" customFormat="1" ht="20.100000000000001" hidden="1" customHeight="1" x14ac:dyDescent="0.2">
      <c r="A172" s="662"/>
      <c r="B172" s="534"/>
      <c r="C172" s="341" t="s">
        <v>28560</v>
      </c>
      <c r="D172" s="341">
        <v>0.2</v>
      </c>
      <c r="E172" s="341" t="s">
        <v>28539</v>
      </c>
      <c r="F172" s="341">
        <v>3.2</v>
      </c>
      <c r="G172" s="341" t="s">
        <v>28268</v>
      </c>
      <c r="H172" s="341" t="s">
        <v>28539</v>
      </c>
      <c r="I172" s="341">
        <v>0.05</v>
      </c>
      <c r="J172" s="241"/>
      <c r="K172" s="248">
        <f>D172*F172*I172</f>
        <v>0.03</v>
      </c>
      <c r="L172" s="248" t="s">
        <v>28740</v>
      </c>
      <c r="M172" s="322"/>
      <c r="N172" s="240"/>
      <c r="O172" s="247"/>
      <c r="Q172" s="97"/>
      <c r="R172" s="42"/>
      <c r="T172" s="613"/>
      <c r="U172" s="613"/>
      <c r="V172" s="613"/>
      <c r="W172" s="613"/>
      <c r="X172" s="666"/>
      <c r="Y172" s="614"/>
    </row>
    <row r="173" spans="1:25" s="38" customFormat="1" ht="20.100000000000001" hidden="1" customHeight="1" x14ac:dyDescent="0.2">
      <c r="A173" s="662"/>
      <c r="B173" s="534"/>
      <c r="C173" s="341" t="s">
        <v>28561</v>
      </c>
      <c r="D173" s="341">
        <v>0.15</v>
      </c>
      <c r="E173" s="341" t="s">
        <v>28539</v>
      </c>
      <c r="F173" s="341">
        <v>8.8000000000000007</v>
      </c>
      <c r="G173" s="341" t="s">
        <v>28268</v>
      </c>
      <c r="H173" s="341" t="s">
        <v>28539</v>
      </c>
      <c r="I173" s="341">
        <v>0.05</v>
      </c>
      <c r="J173" s="241"/>
      <c r="K173" s="248">
        <f t="shared" ref="K173:K185" si="3">D173*F173*I173</f>
        <v>7.0000000000000007E-2</v>
      </c>
      <c r="L173" s="248" t="s">
        <v>28740</v>
      </c>
      <c r="M173" s="322"/>
      <c r="N173" s="240"/>
      <c r="O173" s="247"/>
      <c r="Q173" s="97"/>
      <c r="R173" s="42"/>
      <c r="T173" s="613"/>
      <c r="U173" s="613"/>
      <c r="V173" s="613"/>
      <c r="W173" s="613"/>
      <c r="X173" s="666"/>
      <c r="Y173" s="614"/>
    </row>
    <row r="174" spans="1:25" s="38" customFormat="1" ht="20.100000000000001" hidden="1" customHeight="1" x14ac:dyDescent="0.2">
      <c r="A174" s="662"/>
      <c r="B174" s="534"/>
      <c r="C174" s="341" t="s">
        <v>28562</v>
      </c>
      <c r="D174" s="341">
        <v>0.15</v>
      </c>
      <c r="E174" s="341" t="s">
        <v>28539</v>
      </c>
      <c r="F174" s="341">
        <v>1.65</v>
      </c>
      <c r="G174" s="341" t="s">
        <v>28268</v>
      </c>
      <c r="H174" s="341" t="s">
        <v>28539</v>
      </c>
      <c r="I174" s="341">
        <v>0.05</v>
      </c>
      <c r="J174" s="241"/>
      <c r="K174" s="248">
        <f t="shared" si="3"/>
        <v>0.01</v>
      </c>
      <c r="L174" s="248" t="s">
        <v>28740</v>
      </c>
      <c r="M174" s="322"/>
      <c r="N174" s="240"/>
      <c r="O174" s="247"/>
      <c r="Q174" s="97"/>
      <c r="R174" s="42"/>
      <c r="T174" s="613"/>
      <c r="U174" s="613"/>
      <c r="V174" s="613"/>
      <c r="W174" s="613"/>
      <c r="X174" s="666"/>
      <c r="Y174" s="614"/>
    </row>
    <row r="175" spans="1:25" s="38" customFormat="1" ht="20.100000000000001" hidden="1" customHeight="1" x14ac:dyDescent="0.2">
      <c r="A175" s="662"/>
      <c r="B175" s="534"/>
      <c r="C175" s="341" t="s">
        <v>28563</v>
      </c>
      <c r="D175" s="341">
        <v>0.15</v>
      </c>
      <c r="E175" s="341" t="s">
        <v>28539</v>
      </c>
      <c r="F175" s="341">
        <v>1.25</v>
      </c>
      <c r="G175" s="341" t="s">
        <v>28268</v>
      </c>
      <c r="H175" s="341" t="s">
        <v>28539</v>
      </c>
      <c r="I175" s="341">
        <v>0.05</v>
      </c>
      <c r="J175" s="241"/>
      <c r="K175" s="248">
        <f t="shared" si="3"/>
        <v>0.01</v>
      </c>
      <c r="L175" s="248" t="s">
        <v>28740</v>
      </c>
      <c r="M175" s="322"/>
      <c r="N175" s="240"/>
      <c r="O175" s="247"/>
      <c r="Q175" s="97"/>
      <c r="R175" s="42"/>
      <c r="T175" s="613"/>
      <c r="U175" s="613"/>
      <c r="V175" s="613"/>
      <c r="W175" s="613"/>
      <c r="X175" s="666"/>
      <c r="Y175" s="614"/>
    </row>
    <row r="176" spans="1:25" s="38" customFormat="1" ht="20.100000000000001" hidden="1" customHeight="1" x14ac:dyDescent="0.2">
      <c r="A176" s="662"/>
      <c r="B176" s="534"/>
      <c r="C176" s="341" t="s">
        <v>28564</v>
      </c>
      <c r="D176" s="341">
        <v>0.15</v>
      </c>
      <c r="E176" s="341" t="s">
        <v>28539</v>
      </c>
      <c r="F176" s="341">
        <v>4.05</v>
      </c>
      <c r="G176" s="341" t="s">
        <v>28268</v>
      </c>
      <c r="H176" s="341" t="s">
        <v>28539</v>
      </c>
      <c r="I176" s="341">
        <v>0.05</v>
      </c>
      <c r="J176" s="241"/>
      <c r="K176" s="248">
        <f t="shared" si="3"/>
        <v>0.03</v>
      </c>
      <c r="L176" s="248" t="s">
        <v>28740</v>
      </c>
      <c r="M176" s="322"/>
      <c r="N176" s="240"/>
      <c r="O176" s="247"/>
      <c r="Q176" s="97"/>
      <c r="R176" s="42"/>
      <c r="T176" s="613"/>
      <c r="U176" s="613"/>
      <c r="V176" s="613"/>
      <c r="W176" s="613"/>
      <c r="X176" s="666"/>
      <c r="Y176" s="614"/>
    </row>
    <row r="177" spans="1:25" s="38" customFormat="1" ht="20.100000000000001" hidden="1" customHeight="1" x14ac:dyDescent="0.2">
      <c r="A177" s="662"/>
      <c r="B177" s="534"/>
      <c r="C177" s="341" t="s">
        <v>28567</v>
      </c>
      <c r="D177" s="341">
        <v>0.15</v>
      </c>
      <c r="E177" s="341" t="s">
        <v>28539</v>
      </c>
      <c r="F177" s="341">
        <v>5.35</v>
      </c>
      <c r="G177" s="341" t="s">
        <v>28268</v>
      </c>
      <c r="H177" s="341" t="s">
        <v>28539</v>
      </c>
      <c r="I177" s="341">
        <v>0.05</v>
      </c>
      <c r="J177" s="241"/>
      <c r="K177" s="248">
        <f t="shared" si="3"/>
        <v>0.04</v>
      </c>
      <c r="L177" s="248" t="s">
        <v>28740</v>
      </c>
      <c r="M177" s="322"/>
      <c r="N177" s="240"/>
      <c r="O177" s="247"/>
      <c r="Q177" s="97"/>
      <c r="R177" s="42"/>
      <c r="T177" s="613"/>
      <c r="U177" s="613"/>
      <c r="V177" s="613"/>
      <c r="W177" s="613"/>
      <c r="X177" s="666"/>
      <c r="Y177" s="614"/>
    </row>
    <row r="178" spans="1:25" s="38" customFormat="1" ht="20.100000000000001" hidden="1" customHeight="1" x14ac:dyDescent="0.2">
      <c r="A178" s="662"/>
      <c r="B178" s="534"/>
      <c r="C178" s="341" t="s">
        <v>28568</v>
      </c>
      <c r="D178" s="341">
        <v>0.15</v>
      </c>
      <c r="E178" s="341" t="s">
        <v>28539</v>
      </c>
      <c r="F178" s="341">
        <v>1.35</v>
      </c>
      <c r="G178" s="341" t="s">
        <v>28268</v>
      </c>
      <c r="H178" s="341" t="s">
        <v>28539</v>
      </c>
      <c r="I178" s="341">
        <v>0.05</v>
      </c>
      <c r="J178" s="241"/>
      <c r="K178" s="248">
        <f t="shared" si="3"/>
        <v>0.01</v>
      </c>
      <c r="L178" s="248" t="s">
        <v>28740</v>
      </c>
      <c r="M178" s="322"/>
      <c r="N178" s="240"/>
      <c r="O178" s="247"/>
      <c r="Q178" s="97"/>
      <c r="R178" s="42"/>
      <c r="T178" s="613"/>
      <c r="U178" s="613"/>
      <c r="V178" s="613"/>
      <c r="W178" s="613"/>
      <c r="X178" s="666"/>
      <c r="Y178" s="614"/>
    </row>
    <row r="179" spans="1:25" s="38" customFormat="1" ht="20.100000000000001" hidden="1" customHeight="1" x14ac:dyDescent="0.2">
      <c r="A179" s="662"/>
      <c r="B179" s="534"/>
      <c r="C179" s="341" t="s">
        <v>28581</v>
      </c>
      <c r="D179" s="341">
        <v>0.2</v>
      </c>
      <c r="E179" s="341" t="s">
        <v>28539</v>
      </c>
      <c r="F179" s="341">
        <v>5.3</v>
      </c>
      <c r="G179" s="341" t="s">
        <v>28268</v>
      </c>
      <c r="H179" s="341" t="s">
        <v>28539</v>
      </c>
      <c r="I179" s="341">
        <v>0.05</v>
      </c>
      <c r="J179" s="241"/>
      <c r="K179" s="248">
        <f t="shared" si="3"/>
        <v>0.05</v>
      </c>
      <c r="L179" s="248" t="s">
        <v>28740</v>
      </c>
      <c r="M179" s="322"/>
      <c r="N179" s="240"/>
      <c r="O179" s="247"/>
      <c r="Q179" s="97"/>
      <c r="R179" s="42"/>
      <c r="T179" s="613"/>
      <c r="U179" s="613"/>
      <c r="V179" s="613"/>
      <c r="W179" s="613"/>
      <c r="X179" s="666"/>
      <c r="Y179" s="614"/>
    </row>
    <row r="180" spans="1:25" s="38" customFormat="1" ht="20.100000000000001" hidden="1" customHeight="1" x14ac:dyDescent="0.2">
      <c r="A180" s="662"/>
      <c r="B180" s="534"/>
      <c r="C180" s="341" t="s">
        <v>28715</v>
      </c>
      <c r="D180" s="341">
        <v>0.15</v>
      </c>
      <c r="E180" s="341" t="s">
        <v>28539</v>
      </c>
      <c r="F180" s="341">
        <v>1.75</v>
      </c>
      <c r="G180" s="341" t="s">
        <v>28268</v>
      </c>
      <c r="H180" s="341" t="s">
        <v>28539</v>
      </c>
      <c r="I180" s="341">
        <v>0.05</v>
      </c>
      <c r="J180" s="241"/>
      <c r="K180" s="248">
        <f t="shared" si="3"/>
        <v>0.01</v>
      </c>
      <c r="L180" s="248" t="s">
        <v>28740</v>
      </c>
      <c r="M180" s="322"/>
      <c r="N180" s="240"/>
      <c r="O180" s="247"/>
      <c r="Q180" s="97"/>
      <c r="R180" s="42"/>
      <c r="T180" s="613"/>
      <c r="U180" s="613"/>
      <c r="V180" s="613"/>
      <c r="W180" s="613"/>
      <c r="X180" s="666"/>
      <c r="Y180" s="614"/>
    </row>
    <row r="181" spans="1:25" s="38" customFormat="1" ht="20.100000000000001" hidden="1" customHeight="1" x14ac:dyDescent="0.2">
      <c r="A181" s="662"/>
      <c r="B181" s="534"/>
      <c r="C181" s="341" t="s">
        <v>28716</v>
      </c>
      <c r="D181" s="341">
        <v>0.15</v>
      </c>
      <c r="E181" s="341" t="s">
        <v>28539</v>
      </c>
      <c r="F181" s="341">
        <v>1.75</v>
      </c>
      <c r="G181" s="341" t="s">
        <v>28268</v>
      </c>
      <c r="H181" s="341" t="s">
        <v>28539</v>
      </c>
      <c r="I181" s="341">
        <v>0.05</v>
      </c>
      <c r="J181" s="241"/>
      <c r="K181" s="248">
        <f t="shared" si="3"/>
        <v>0.01</v>
      </c>
      <c r="L181" s="248" t="s">
        <v>28740</v>
      </c>
      <c r="M181" s="322"/>
      <c r="N181" s="240"/>
      <c r="O181" s="247"/>
      <c r="Q181" s="97"/>
      <c r="R181" s="42"/>
      <c r="T181" s="613"/>
      <c r="U181" s="613"/>
      <c r="V181" s="613"/>
      <c r="W181" s="613"/>
      <c r="X181" s="666"/>
      <c r="Y181" s="614"/>
    </row>
    <row r="182" spans="1:25" s="38" customFormat="1" ht="20.100000000000001" hidden="1" customHeight="1" x14ac:dyDescent="0.2">
      <c r="A182" s="662"/>
      <c r="B182" s="534"/>
      <c r="C182" s="341" t="s">
        <v>28717</v>
      </c>
      <c r="D182" s="341">
        <v>0.15</v>
      </c>
      <c r="E182" s="341" t="s">
        <v>28539</v>
      </c>
      <c r="F182" s="341">
        <v>1.65</v>
      </c>
      <c r="G182" s="341" t="s">
        <v>28268</v>
      </c>
      <c r="H182" s="341" t="s">
        <v>28539</v>
      </c>
      <c r="I182" s="341">
        <v>0.05</v>
      </c>
      <c r="J182" s="241"/>
      <c r="K182" s="248">
        <f t="shared" si="3"/>
        <v>0.01</v>
      </c>
      <c r="L182" s="248" t="s">
        <v>28740</v>
      </c>
      <c r="M182" s="322"/>
      <c r="N182" s="240"/>
      <c r="O182" s="247"/>
      <c r="Q182" s="97"/>
      <c r="R182" s="42"/>
      <c r="T182" s="613"/>
      <c r="U182" s="613"/>
      <c r="V182" s="613"/>
      <c r="W182" s="613"/>
      <c r="X182" s="666"/>
      <c r="Y182" s="614"/>
    </row>
    <row r="183" spans="1:25" s="38" customFormat="1" ht="20.100000000000001" hidden="1" customHeight="1" x14ac:dyDescent="0.2">
      <c r="A183" s="662"/>
      <c r="B183" s="534"/>
      <c r="C183" s="341" t="s">
        <v>28718</v>
      </c>
      <c r="D183" s="341">
        <v>0.15</v>
      </c>
      <c r="E183" s="341" t="s">
        <v>28539</v>
      </c>
      <c r="F183" s="341">
        <v>1.3</v>
      </c>
      <c r="G183" s="341" t="s">
        <v>28268</v>
      </c>
      <c r="H183" s="341" t="s">
        <v>28539</v>
      </c>
      <c r="I183" s="341">
        <v>0.05</v>
      </c>
      <c r="J183" s="241"/>
      <c r="K183" s="248">
        <f t="shared" si="3"/>
        <v>0.01</v>
      </c>
      <c r="L183" s="248" t="s">
        <v>28740</v>
      </c>
      <c r="M183" s="322"/>
      <c r="N183" s="240"/>
      <c r="O183" s="247"/>
      <c r="Q183" s="97"/>
      <c r="R183" s="42"/>
      <c r="T183" s="613"/>
      <c r="U183" s="613"/>
      <c r="V183" s="613"/>
      <c r="W183" s="613"/>
      <c r="X183" s="666"/>
      <c r="Y183" s="614"/>
    </row>
    <row r="184" spans="1:25" s="38" customFormat="1" ht="20.100000000000001" hidden="1" customHeight="1" x14ac:dyDescent="0.2">
      <c r="A184" s="662"/>
      <c r="B184" s="534"/>
      <c r="C184" s="341" t="s">
        <v>28719</v>
      </c>
      <c r="D184" s="341">
        <v>0.15</v>
      </c>
      <c r="E184" s="341" t="s">
        <v>28539</v>
      </c>
      <c r="F184" s="341">
        <v>2.2000000000000002</v>
      </c>
      <c r="G184" s="341" t="s">
        <v>28268</v>
      </c>
      <c r="H184" s="341" t="s">
        <v>28539</v>
      </c>
      <c r="I184" s="341">
        <v>0.05</v>
      </c>
      <c r="J184" s="241"/>
      <c r="K184" s="248">
        <f t="shared" si="3"/>
        <v>0.02</v>
      </c>
      <c r="L184" s="248" t="s">
        <v>28740</v>
      </c>
      <c r="M184" s="322"/>
      <c r="N184" s="240"/>
      <c r="O184" s="247"/>
      <c r="Q184" s="97"/>
      <c r="R184" s="42"/>
      <c r="T184" s="613"/>
      <c r="U184" s="613"/>
      <c r="V184" s="613"/>
      <c r="W184" s="613"/>
      <c r="X184" s="666"/>
      <c r="Y184" s="614"/>
    </row>
    <row r="185" spans="1:25" s="38" customFormat="1" ht="20.100000000000001" hidden="1" customHeight="1" x14ac:dyDescent="0.2">
      <c r="A185" s="662"/>
      <c r="B185" s="534"/>
      <c r="C185" s="341" t="s">
        <v>28720</v>
      </c>
      <c r="D185" s="341">
        <v>0.15</v>
      </c>
      <c r="E185" s="341" t="s">
        <v>28539</v>
      </c>
      <c r="F185" s="341">
        <v>7.9</v>
      </c>
      <c r="G185" s="341" t="s">
        <v>28268</v>
      </c>
      <c r="H185" s="341" t="s">
        <v>28539</v>
      </c>
      <c r="I185" s="341">
        <v>0.05</v>
      </c>
      <c r="J185" s="241"/>
      <c r="K185" s="248">
        <f t="shared" si="3"/>
        <v>0.06</v>
      </c>
      <c r="L185" s="248" t="s">
        <v>28740</v>
      </c>
      <c r="M185" s="322"/>
      <c r="N185" s="240"/>
      <c r="O185" s="247"/>
      <c r="Q185" s="97"/>
      <c r="R185" s="42"/>
      <c r="T185" s="613"/>
      <c r="U185" s="613"/>
      <c r="V185" s="613"/>
      <c r="W185" s="613"/>
      <c r="X185" s="666"/>
      <c r="Y185" s="614"/>
    </row>
    <row r="186" spans="1:25" s="38" customFormat="1" ht="20.100000000000001" hidden="1" customHeight="1" x14ac:dyDescent="0.2">
      <c r="A186" s="662"/>
      <c r="B186" s="534"/>
      <c r="C186" s="226"/>
      <c r="D186" s="226"/>
      <c r="E186" s="226"/>
      <c r="F186" s="372"/>
      <c r="G186" s="372"/>
      <c r="H186" s="241"/>
      <c r="I186" s="314"/>
      <c r="J186" s="241"/>
      <c r="K186" s="248"/>
      <c r="L186" s="231"/>
      <c r="M186" s="94"/>
      <c r="N186" s="94"/>
      <c r="O186" s="94"/>
      <c r="P186" s="94"/>
      <c r="Q186" s="97"/>
      <c r="R186" s="42"/>
      <c r="T186" s="613"/>
      <c r="U186" s="613"/>
      <c r="V186" s="613"/>
      <c r="W186" s="613"/>
      <c r="X186" s="666"/>
      <c r="Y186" s="614"/>
    </row>
    <row r="187" spans="1:25" s="38" customFormat="1" ht="20.100000000000001" hidden="1" customHeight="1" x14ac:dyDescent="0.2">
      <c r="A187" s="662"/>
      <c r="B187" s="534"/>
      <c r="C187" s="226"/>
      <c r="D187" s="226"/>
      <c r="E187" s="226"/>
      <c r="F187" s="372"/>
      <c r="G187" s="372"/>
      <c r="H187" s="241"/>
      <c r="I187" s="314"/>
      <c r="J187" s="241"/>
      <c r="K187" s="248">
        <f>SUM(K172:K185)</f>
        <v>0.37</v>
      </c>
      <c r="L187" s="248" t="s">
        <v>28740</v>
      </c>
      <c r="M187" s="94"/>
      <c r="N187" s="240"/>
      <c r="O187" s="247"/>
      <c r="P187" s="94"/>
      <c r="Q187" s="97"/>
      <c r="R187" s="42"/>
      <c r="T187" s="613"/>
      <c r="U187" s="613"/>
      <c r="V187" s="613"/>
      <c r="W187" s="613"/>
      <c r="X187" s="666"/>
      <c r="Y187" s="614"/>
    </row>
    <row r="188" spans="1:25" s="38" customFormat="1" ht="20.100000000000001" hidden="1" customHeight="1" x14ac:dyDescent="0.2">
      <c r="A188" s="662"/>
      <c r="B188" s="534"/>
      <c r="C188" s="314"/>
      <c r="D188" s="238"/>
      <c r="E188" s="238"/>
      <c r="F188" s="238"/>
      <c r="G188" s="314"/>
      <c r="H188" s="314"/>
      <c r="I188" s="238"/>
      <c r="J188" s="314"/>
      <c r="K188" s="325"/>
      <c r="L188" s="325"/>
      <c r="M188" s="308"/>
      <c r="N188" s="308"/>
      <c r="O188" s="308"/>
      <c r="P188" s="308"/>
      <c r="Q188" s="97"/>
      <c r="R188" s="42"/>
      <c r="T188" s="613"/>
      <c r="U188" s="613"/>
      <c r="V188" s="613"/>
      <c r="W188" s="613"/>
      <c r="X188" s="666"/>
      <c r="Y188" s="614"/>
    </row>
    <row r="189" spans="1:25" s="38" customFormat="1" ht="20.100000000000001" hidden="1" customHeight="1" x14ac:dyDescent="0.2">
      <c r="A189" s="662"/>
      <c r="B189" s="534"/>
      <c r="C189" s="324"/>
      <c r="D189" s="190"/>
      <c r="E189" s="190"/>
      <c r="F189" s="190"/>
      <c r="G189" s="324"/>
      <c r="H189" s="324"/>
      <c r="I189" s="173"/>
      <c r="J189" s="324"/>
      <c r="K189" s="208"/>
      <c r="L189" s="208"/>
      <c r="M189" s="308"/>
      <c r="N189" s="308"/>
      <c r="O189" s="308"/>
      <c r="P189" s="308"/>
      <c r="Q189" s="97"/>
      <c r="R189" s="42"/>
      <c r="T189" s="613"/>
      <c r="U189" s="613"/>
      <c r="V189" s="613"/>
      <c r="W189" s="613"/>
      <c r="X189" s="666"/>
      <c r="Y189" s="614"/>
    </row>
    <row r="190" spans="1:25" s="38" customFormat="1" ht="15" hidden="1" x14ac:dyDescent="0.2">
      <c r="A190" s="667"/>
      <c r="B190" s="528"/>
      <c r="C190" s="181"/>
      <c r="D190" s="173"/>
      <c r="E190" s="173"/>
      <c r="F190" s="173"/>
      <c r="G190" s="181"/>
      <c r="H190" s="181"/>
      <c r="I190" s="173"/>
      <c r="J190" s="181"/>
      <c r="K190" s="180"/>
      <c r="L190" s="180"/>
      <c r="M190" s="94"/>
      <c r="N190" s="94"/>
      <c r="O190" s="94"/>
      <c r="P190" s="94"/>
      <c r="Q190" s="95"/>
      <c r="R190" s="42"/>
      <c r="T190" s="613"/>
      <c r="U190" s="613"/>
      <c r="V190" s="613"/>
      <c r="W190" s="613"/>
      <c r="X190" s="666"/>
      <c r="Y190" s="614"/>
    </row>
    <row r="191" spans="1:25" s="25" customFormat="1" ht="20.100000000000001" hidden="1" customHeight="1" x14ac:dyDescent="0.2">
      <c r="A191" s="664" t="s">
        <v>56</v>
      </c>
      <c r="B191" s="532" t="s">
        <v>1271</v>
      </c>
      <c r="C191" s="485" t="s">
        <v>26</v>
      </c>
      <c r="D191" s="374" t="str">
        <f>VLOOKUP(B191,desonerado_186!A:F,2,1)</f>
        <v>Armadura em barra de aço CA-50 (A ou B) fyk = 500 MPa</v>
      </c>
      <c r="E191" s="375"/>
      <c r="F191" s="375"/>
      <c r="G191" s="530"/>
      <c r="H191" s="530"/>
      <c r="I191" s="522"/>
      <c r="J191" s="485" t="str">
        <f>VLOOKUP(Cronograma!B191,[1]Planilha1!A10:F4093,3,0)</f>
        <v>KG</v>
      </c>
      <c r="K191" s="486">
        <f>K193</f>
        <v>279.19</v>
      </c>
      <c r="L191" s="368">
        <f>VLOOKUP(B191,desonerado_186!A:F,4,1)</f>
        <v>9.08</v>
      </c>
      <c r="M191" s="368">
        <f>VLOOKUP(B191,desonerado_186!A:F,5,1)</f>
        <v>2.17</v>
      </c>
      <c r="N191" s="1680">
        <f>L191+M191</f>
        <v>11.25</v>
      </c>
      <c r="O191" s="1680"/>
      <c r="P191" s="368">
        <f>N191*1.2</f>
        <v>13.5</v>
      </c>
      <c r="Q191" s="32">
        <f>P191*K191</f>
        <v>3769.07</v>
      </c>
      <c r="R191" s="24"/>
      <c r="T191" s="611"/>
      <c r="U191" s="611"/>
      <c r="V191" s="611"/>
      <c r="W191" s="611"/>
      <c r="X191" s="660"/>
      <c r="Y191" s="612"/>
    </row>
    <row r="192" spans="1:25" s="25" customFormat="1" ht="20.100000000000001" hidden="1" customHeight="1" x14ac:dyDescent="0.2">
      <c r="A192" s="661"/>
      <c r="B192" s="533"/>
      <c r="C192" s="176"/>
      <c r="D192" s="150"/>
      <c r="E192" s="150"/>
      <c r="F192" s="150"/>
      <c r="G192" s="176"/>
      <c r="H192" s="176"/>
      <c r="I192" s="490"/>
      <c r="J192" s="176"/>
      <c r="K192" s="482"/>
      <c r="L192" s="380"/>
      <c r="M192" s="380"/>
      <c r="N192" s="380"/>
      <c r="O192" s="380"/>
      <c r="P192" s="380"/>
      <c r="Q192" s="131"/>
      <c r="R192" s="24"/>
      <c r="T192" s="611"/>
      <c r="U192" s="611"/>
      <c r="V192" s="611"/>
      <c r="W192" s="611"/>
      <c r="X192" s="660"/>
      <c r="Y192" s="612"/>
    </row>
    <row r="193" spans="1:25" s="25" customFormat="1" ht="20.100000000000001" hidden="1" customHeight="1" x14ac:dyDescent="0.2">
      <c r="A193" s="667"/>
      <c r="B193" s="528"/>
      <c r="C193" s="188"/>
      <c r="D193" s="226" t="s">
        <v>28332</v>
      </c>
      <c r="E193" s="226"/>
      <c r="F193" s="226"/>
      <c r="G193" s="372"/>
      <c r="H193" s="372"/>
      <c r="I193" s="241"/>
      <c r="J193" s="314"/>
      <c r="K193" s="248">
        <f>'Concreto Armado'!V106</f>
        <v>279.19</v>
      </c>
      <c r="L193" s="248" t="s">
        <v>28283</v>
      </c>
      <c r="M193" s="231"/>
      <c r="N193" s="231"/>
      <c r="O193" s="94"/>
      <c r="P193" s="94"/>
      <c r="Q193" s="95"/>
      <c r="R193" s="24"/>
      <c r="T193" s="611"/>
      <c r="U193" s="611"/>
      <c r="V193" s="611"/>
      <c r="W193" s="611"/>
      <c r="X193" s="660"/>
      <c r="Y193" s="612"/>
    </row>
    <row r="194" spans="1:25" s="25" customFormat="1" ht="20.100000000000001" hidden="1" customHeight="1" x14ac:dyDescent="0.2">
      <c r="A194" s="667"/>
      <c r="B194" s="528"/>
      <c r="C194" s="188"/>
      <c r="D194" s="226"/>
      <c r="E194" s="226"/>
      <c r="F194" s="226"/>
      <c r="G194" s="372"/>
      <c r="H194" s="372"/>
      <c r="I194" s="241"/>
      <c r="J194" s="314"/>
      <c r="K194" s="248"/>
      <c r="L194" s="231"/>
      <c r="M194" s="231"/>
      <c r="N194" s="231"/>
      <c r="O194" s="94"/>
      <c r="P194" s="94"/>
      <c r="Q194" s="95"/>
      <c r="R194" s="24"/>
      <c r="T194" s="611"/>
      <c r="U194" s="611"/>
      <c r="V194" s="611"/>
      <c r="W194" s="611"/>
      <c r="X194" s="660"/>
      <c r="Y194" s="612"/>
    </row>
    <row r="195" spans="1:25" s="25" customFormat="1" ht="20.100000000000001" hidden="1" customHeight="1" x14ac:dyDescent="0.2">
      <c r="A195" s="667"/>
      <c r="B195" s="528"/>
      <c r="C195" s="181"/>
      <c r="D195" s="120"/>
      <c r="E195" s="120"/>
      <c r="F195" s="120"/>
      <c r="G195" s="181"/>
      <c r="H195" s="181"/>
      <c r="J195" s="181"/>
      <c r="K195" s="98"/>
      <c r="L195" s="94"/>
      <c r="M195" s="94"/>
      <c r="N195" s="94"/>
      <c r="O195" s="94"/>
      <c r="P195" s="94"/>
      <c r="Q195" s="95"/>
      <c r="R195" s="24"/>
      <c r="T195" s="611"/>
      <c r="U195" s="611"/>
      <c r="V195" s="611"/>
      <c r="W195" s="611"/>
      <c r="X195" s="660"/>
      <c r="Y195" s="612"/>
    </row>
    <row r="196" spans="1:25" s="25" customFormat="1" ht="20.100000000000001" hidden="1" customHeight="1" x14ac:dyDescent="0.2">
      <c r="A196" s="664" t="s">
        <v>28338</v>
      </c>
      <c r="B196" s="532" t="s">
        <v>1273</v>
      </c>
      <c r="C196" s="485" t="s">
        <v>26</v>
      </c>
      <c r="D196" s="374" t="str">
        <f>VLOOKUP(B196,desonerado_186!A:F,2,1)</f>
        <v>Armadura em barra de aço CA-60 (A ou B) fyk = 600 MPa</v>
      </c>
      <c r="E196" s="375"/>
      <c r="F196" s="375"/>
      <c r="G196" s="530"/>
      <c r="H196" s="530"/>
      <c r="I196" s="522"/>
      <c r="J196" s="485" t="str">
        <f>VLOOKUP(Cronograma!B196,[1]Planilha1!A19:F4102,3,0)</f>
        <v>KG</v>
      </c>
      <c r="K196" s="486">
        <f>K198</f>
        <v>65.02</v>
      </c>
      <c r="L196" s="368">
        <f>VLOOKUP(B196,desonerado_186!A:F,4,1)</f>
        <v>10.26</v>
      </c>
      <c r="M196" s="368">
        <f>VLOOKUP(B196,desonerado_186!A:F,5,1)</f>
        <v>2.17</v>
      </c>
      <c r="N196" s="1680">
        <f>L196+M196</f>
        <v>12.43</v>
      </c>
      <c r="O196" s="1680"/>
      <c r="P196" s="368">
        <f>N196*1.2</f>
        <v>14.92</v>
      </c>
      <c r="Q196" s="32">
        <f>P196*K196</f>
        <v>970.1</v>
      </c>
      <c r="R196" s="24"/>
      <c r="T196" s="611"/>
      <c r="U196" s="611"/>
      <c r="V196" s="611"/>
      <c r="W196" s="611"/>
      <c r="X196" s="660"/>
      <c r="Y196" s="612"/>
    </row>
    <row r="197" spans="1:25" s="25" customFormat="1" ht="20.100000000000001" hidden="1" customHeight="1" x14ac:dyDescent="0.2">
      <c r="A197" s="671"/>
      <c r="B197" s="527"/>
      <c r="C197" s="496"/>
      <c r="D197" s="229"/>
      <c r="E197" s="229"/>
      <c r="F197" s="229"/>
      <c r="G197" s="535"/>
      <c r="H197" s="535"/>
      <c r="I197" s="536"/>
      <c r="J197" s="535"/>
      <c r="K197" s="339"/>
      <c r="L197" s="224"/>
      <c r="M197" s="129"/>
      <c r="N197" s="129"/>
      <c r="O197" s="129"/>
      <c r="P197" s="129"/>
      <c r="Q197" s="171"/>
      <c r="R197" s="24"/>
      <c r="T197" s="611"/>
      <c r="U197" s="611"/>
      <c r="V197" s="611"/>
      <c r="W197" s="611"/>
      <c r="X197" s="660"/>
      <c r="Y197" s="612"/>
    </row>
    <row r="198" spans="1:25" s="25" customFormat="1" ht="20.100000000000001" hidden="1" customHeight="1" x14ac:dyDescent="0.2">
      <c r="A198" s="667"/>
      <c r="B198" s="528"/>
      <c r="C198" s="181"/>
      <c r="D198" s="226" t="s">
        <v>28332</v>
      </c>
      <c r="E198" s="226"/>
      <c r="F198" s="226"/>
      <c r="G198" s="314"/>
      <c r="H198" s="314"/>
      <c r="I198" s="241"/>
      <c r="J198" s="314"/>
      <c r="K198" s="248">
        <f>'Concreto Armado'!V107</f>
        <v>65.02</v>
      </c>
      <c r="L198" s="248" t="s">
        <v>28283</v>
      </c>
      <c r="M198" s="94"/>
      <c r="N198" s="94"/>
      <c r="O198" s="94"/>
      <c r="P198" s="94"/>
      <c r="Q198" s="95"/>
      <c r="R198" s="24"/>
      <c r="T198" s="611"/>
      <c r="U198" s="611"/>
      <c r="V198" s="611"/>
      <c r="W198" s="611"/>
      <c r="X198" s="660"/>
      <c r="Y198" s="612"/>
    </row>
    <row r="199" spans="1:25" s="25" customFormat="1" ht="20.100000000000001" hidden="1" customHeight="1" x14ac:dyDescent="0.2">
      <c r="A199" s="667"/>
      <c r="B199" s="528"/>
      <c r="C199" s="181"/>
      <c r="D199" s="226"/>
      <c r="E199" s="226"/>
      <c r="F199" s="226"/>
      <c r="G199" s="314"/>
      <c r="H199" s="314"/>
      <c r="I199" s="241"/>
      <c r="J199" s="314"/>
      <c r="K199" s="248"/>
      <c r="L199" s="231"/>
      <c r="M199" s="94"/>
      <c r="N199" s="94"/>
      <c r="O199" s="94"/>
      <c r="P199" s="94"/>
      <c r="Q199" s="95"/>
      <c r="R199" s="24"/>
      <c r="T199" s="611"/>
      <c r="U199" s="611"/>
      <c r="V199" s="611"/>
      <c r="W199" s="611"/>
      <c r="X199" s="660"/>
      <c r="Y199" s="612"/>
    </row>
    <row r="200" spans="1:25" s="25" customFormat="1" ht="20.100000000000001" hidden="1" customHeight="1" x14ac:dyDescent="0.2">
      <c r="A200" s="667"/>
      <c r="B200" s="528"/>
      <c r="C200" s="181"/>
      <c r="D200" s="226"/>
      <c r="E200" s="226"/>
      <c r="F200" s="226"/>
      <c r="G200" s="314"/>
      <c r="H200" s="314"/>
      <c r="I200" s="241"/>
      <c r="J200" s="314"/>
      <c r="K200" s="248"/>
      <c r="L200" s="231"/>
      <c r="M200" s="94"/>
      <c r="N200" s="94"/>
      <c r="O200" s="94"/>
      <c r="P200" s="94"/>
      <c r="Q200" s="95"/>
      <c r="R200" s="24"/>
      <c r="T200" s="611"/>
      <c r="U200" s="611"/>
      <c r="V200" s="611"/>
      <c r="W200" s="611"/>
      <c r="X200" s="660"/>
      <c r="Y200" s="612"/>
    </row>
    <row r="201" spans="1:25" s="25" customFormat="1" ht="20.100000000000001" hidden="1" customHeight="1" x14ac:dyDescent="0.2">
      <c r="A201" s="664" t="s">
        <v>28339</v>
      </c>
      <c r="B201" s="532" t="s">
        <v>1285</v>
      </c>
      <c r="C201" s="485" t="s">
        <v>26</v>
      </c>
      <c r="D201" s="374" t="str">
        <f>VLOOKUP(B201,desonerado_186!A:F,2,1)</f>
        <v>Concreto usinado, fck = 25 MPa</v>
      </c>
      <c r="E201" s="375"/>
      <c r="F201" s="375"/>
      <c r="G201" s="530"/>
      <c r="H201" s="530"/>
      <c r="I201" s="522"/>
      <c r="J201" s="485" t="str">
        <f>VLOOKUP(Cronograma!B201,[1]Planilha1!A11:F4094,3,0)</f>
        <v>M3</v>
      </c>
      <c r="K201" s="486">
        <f>K203</f>
        <v>3.99</v>
      </c>
      <c r="L201" s="368">
        <f>VLOOKUP(B201,desonerado_186!A:F,4,1)</f>
        <v>416.28</v>
      </c>
      <c r="M201" s="368">
        <f>VLOOKUP(B201,desonerado_186!A:F,5,1)</f>
        <v>0</v>
      </c>
      <c r="N201" s="1680">
        <f>L201+M201</f>
        <v>416.28</v>
      </c>
      <c r="O201" s="1680"/>
      <c r="P201" s="368">
        <f>N201*1.2</f>
        <v>499.54</v>
      </c>
      <c r="Q201" s="32">
        <f>P201*K201</f>
        <v>1993.16</v>
      </c>
      <c r="R201" s="24"/>
      <c r="T201" s="611"/>
      <c r="U201" s="611"/>
      <c r="V201" s="611"/>
      <c r="W201" s="611"/>
      <c r="X201" s="660"/>
      <c r="Y201" s="612"/>
    </row>
    <row r="202" spans="1:25" s="25" customFormat="1" ht="15" hidden="1" x14ac:dyDescent="0.2">
      <c r="A202" s="661"/>
      <c r="B202" s="533"/>
      <c r="C202" s="176"/>
      <c r="D202" s="150"/>
      <c r="E202" s="150"/>
      <c r="F202" s="150"/>
      <c r="G202" s="176"/>
      <c r="H202" s="176"/>
      <c r="I202" s="490"/>
      <c r="J202" s="176"/>
      <c r="K202" s="482"/>
      <c r="L202" s="380"/>
      <c r="M202" s="380"/>
      <c r="N202" s="380"/>
      <c r="O202" s="380"/>
      <c r="P202" s="380"/>
      <c r="Q202" s="131"/>
      <c r="R202" s="24"/>
      <c r="T202" s="611"/>
      <c r="U202" s="611"/>
      <c r="V202" s="611"/>
      <c r="W202" s="611"/>
      <c r="X202" s="660"/>
      <c r="Y202" s="612"/>
    </row>
    <row r="203" spans="1:25" s="25" customFormat="1" ht="15" hidden="1" x14ac:dyDescent="0.2">
      <c r="A203" s="662"/>
      <c r="B203" s="534"/>
      <c r="C203" s="372"/>
      <c r="D203" s="226" t="s">
        <v>28332</v>
      </c>
      <c r="E203" s="226"/>
      <c r="F203" s="226"/>
      <c r="G203" s="314"/>
      <c r="H203" s="314"/>
      <c r="I203" s="241"/>
      <c r="J203" s="314"/>
      <c r="K203" s="248">
        <f>'Concreto Armado'!X107</f>
        <v>3.99</v>
      </c>
      <c r="L203" s="248" t="s">
        <v>28273</v>
      </c>
      <c r="M203" s="231"/>
      <c r="N203" s="94"/>
      <c r="O203" s="308"/>
      <c r="P203" s="308"/>
      <c r="Q203" s="97"/>
      <c r="R203" s="24"/>
      <c r="T203" s="611"/>
      <c r="U203" s="611"/>
      <c r="V203" s="611"/>
      <c r="W203" s="611"/>
      <c r="X203" s="660"/>
      <c r="Y203" s="612"/>
    </row>
    <row r="204" spans="1:25" s="25" customFormat="1" ht="15" hidden="1" x14ac:dyDescent="0.2">
      <c r="A204" s="662"/>
      <c r="B204" s="534"/>
      <c r="C204" s="372"/>
      <c r="D204" s="226"/>
      <c r="E204" s="226"/>
      <c r="F204" s="226"/>
      <c r="G204" s="372"/>
      <c r="H204" s="372"/>
      <c r="I204" s="241"/>
      <c r="J204" s="314"/>
      <c r="K204" s="248"/>
      <c r="L204" s="231"/>
      <c r="M204" s="231"/>
      <c r="N204" s="94"/>
      <c r="O204" s="308"/>
      <c r="P204" s="308"/>
      <c r="Q204" s="97"/>
      <c r="R204" s="24"/>
      <c r="T204" s="611"/>
      <c r="U204" s="611"/>
      <c r="V204" s="611"/>
      <c r="W204" s="611"/>
      <c r="X204" s="660"/>
      <c r="Y204" s="612"/>
    </row>
    <row r="205" spans="1:25" s="25" customFormat="1" ht="15" hidden="1" x14ac:dyDescent="0.2">
      <c r="A205" s="662"/>
      <c r="B205" s="534"/>
      <c r="C205" s="188"/>
      <c r="D205" s="120"/>
      <c r="E205" s="120"/>
      <c r="F205" s="120"/>
      <c r="G205" s="188"/>
      <c r="H205" s="188"/>
      <c r="J205" s="181"/>
      <c r="K205" s="98"/>
      <c r="L205" s="94"/>
      <c r="M205" s="94"/>
      <c r="N205" s="94"/>
      <c r="O205" s="308"/>
      <c r="P205" s="308"/>
      <c r="Q205" s="97"/>
      <c r="R205" s="24"/>
      <c r="T205" s="611"/>
      <c r="U205" s="611"/>
      <c r="V205" s="611"/>
      <c r="W205" s="611"/>
      <c r="X205" s="660"/>
      <c r="Y205" s="612"/>
    </row>
    <row r="206" spans="1:25" s="25" customFormat="1" ht="30" hidden="1" customHeight="1" x14ac:dyDescent="0.2">
      <c r="A206" s="664" t="s">
        <v>28660</v>
      </c>
      <c r="B206" s="532" t="s">
        <v>1346</v>
      </c>
      <c r="C206" s="485" t="s">
        <v>26</v>
      </c>
      <c r="D206" s="1748" t="str">
        <f>VLOOKUP(B206,desonerado_186!A:F,2,1)</f>
        <v>Lançamento, espalhamento e adensamento de concreto ou massa em lastro e/ou enchimento</v>
      </c>
      <c r="E206" s="1749"/>
      <c r="F206" s="1749"/>
      <c r="G206" s="1749"/>
      <c r="H206" s="1749"/>
      <c r="I206" s="1750"/>
      <c r="J206" s="485" t="str">
        <f>VLOOKUP(Cronograma!B206,[1]Planilha1!A11:F4094,3,0)</f>
        <v>M3</v>
      </c>
      <c r="K206" s="486">
        <f>K208</f>
        <v>3.99</v>
      </c>
      <c r="L206" s="368">
        <f>VLOOKUP(B206,desonerado_186!A:F,4,1)</f>
        <v>0</v>
      </c>
      <c r="M206" s="368">
        <f>VLOOKUP(B206,desonerado_186!A:F,5,1)</f>
        <v>71.14</v>
      </c>
      <c r="N206" s="1680">
        <f>L206+M206</f>
        <v>71.14</v>
      </c>
      <c r="O206" s="1680"/>
      <c r="P206" s="368">
        <f>N206*1.2</f>
        <v>85.37</v>
      </c>
      <c r="Q206" s="32">
        <f>P206*K206</f>
        <v>340.63</v>
      </c>
      <c r="R206" s="24"/>
      <c r="T206" s="611"/>
      <c r="U206" s="611"/>
      <c r="V206" s="611"/>
      <c r="W206" s="611"/>
      <c r="X206" s="660"/>
      <c r="Y206" s="612"/>
    </row>
    <row r="207" spans="1:25" s="25" customFormat="1" ht="15" hidden="1" x14ac:dyDescent="0.2">
      <c r="A207" s="661"/>
      <c r="B207" s="533"/>
      <c r="C207" s="535"/>
      <c r="D207" s="229"/>
      <c r="E207" s="229"/>
      <c r="F207" s="229"/>
      <c r="G207" s="535"/>
      <c r="H207" s="535"/>
      <c r="I207" s="536"/>
      <c r="J207" s="535"/>
      <c r="K207" s="339"/>
      <c r="L207" s="224"/>
      <c r="M207" s="224"/>
      <c r="N207" s="380"/>
      <c r="O207" s="380"/>
      <c r="P207" s="380"/>
      <c r="Q207" s="131"/>
      <c r="R207" s="24"/>
      <c r="T207" s="611"/>
      <c r="U207" s="611"/>
      <c r="V207" s="611"/>
      <c r="W207" s="611"/>
      <c r="X207" s="660"/>
      <c r="Y207" s="612"/>
    </row>
    <row r="208" spans="1:25" s="25" customFormat="1" ht="15" hidden="1" x14ac:dyDescent="0.2">
      <c r="A208" s="662"/>
      <c r="B208" s="534"/>
      <c r="C208" s="314"/>
      <c r="D208" s="226" t="s">
        <v>28344</v>
      </c>
      <c r="E208" s="226"/>
      <c r="F208" s="226"/>
      <c r="G208" s="314"/>
      <c r="H208" s="314"/>
      <c r="I208" s="241"/>
      <c r="J208" s="314"/>
      <c r="K208" s="248">
        <f>K203</f>
        <v>3.99</v>
      </c>
      <c r="L208" s="248" t="s">
        <v>28273</v>
      </c>
      <c r="M208" s="231"/>
      <c r="N208" s="308"/>
      <c r="O208" s="308"/>
      <c r="P208" s="308"/>
      <c r="Q208" s="97"/>
      <c r="R208" s="24"/>
      <c r="T208" s="611"/>
      <c r="U208" s="611"/>
      <c r="V208" s="611"/>
      <c r="W208" s="611"/>
      <c r="X208" s="660"/>
      <c r="Y208" s="612"/>
    </row>
    <row r="209" spans="1:25" s="25" customFormat="1" ht="15" hidden="1" x14ac:dyDescent="0.2">
      <c r="A209" s="662"/>
      <c r="B209" s="534"/>
      <c r="C209" s="324"/>
      <c r="D209" s="120"/>
      <c r="E209" s="120"/>
      <c r="F209" s="120"/>
      <c r="G209" s="324"/>
      <c r="H209" s="324"/>
      <c r="J209" s="181"/>
      <c r="K209" s="98"/>
      <c r="L209" s="98"/>
      <c r="M209" s="308"/>
      <c r="N209" s="308"/>
      <c r="O209" s="308"/>
      <c r="P209" s="308"/>
      <c r="Q209" s="97"/>
      <c r="R209" s="24"/>
      <c r="T209" s="611"/>
      <c r="U209" s="611"/>
      <c r="V209" s="611"/>
      <c r="W209" s="611"/>
      <c r="X209" s="660"/>
      <c r="Y209" s="612"/>
    </row>
    <row r="210" spans="1:25" s="25" customFormat="1" ht="24" hidden="1" customHeight="1" x14ac:dyDescent="0.2">
      <c r="A210" s="664" t="s">
        <v>28865</v>
      </c>
      <c r="B210" s="532" t="s">
        <v>1569</v>
      </c>
      <c r="C210" s="485" t="s">
        <v>26</v>
      </c>
      <c r="D210" s="1748" t="str">
        <f>VLOOKUP(B210,desonerado_186!A:F,2,1)</f>
        <v>Alvenaria de embasamento em tijolo maciço comum</v>
      </c>
      <c r="E210" s="1749"/>
      <c r="F210" s="1749"/>
      <c r="G210" s="1749"/>
      <c r="H210" s="1749"/>
      <c r="I210" s="1750"/>
      <c r="J210" s="485" t="str">
        <f>VLOOKUP(Cronograma!B210,[1]Planilha1!A15:F4098,3,0)</f>
        <v>M3</v>
      </c>
      <c r="K210" s="486">
        <f>K230</f>
        <v>1.51</v>
      </c>
      <c r="L210" s="368">
        <f>VLOOKUP(B210,desonerado_186!A:F,4,1)</f>
        <v>528.36</v>
      </c>
      <c r="M210" s="368">
        <f>VLOOKUP(B210,desonerado_186!A:F,5,1)</f>
        <v>309.88</v>
      </c>
      <c r="N210" s="1680">
        <f>L210+M210</f>
        <v>838.24</v>
      </c>
      <c r="O210" s="1680"/>
      <c r="P210" s="368">
        <f>N210*1.2</f>
        <v>1005.89</v>
      </c>
      <c r="Q210" s="32">
        <f>P210*K210</f>
        <v>1518.89</v>
      </c>
      <c r="R210" s="24"/>
      <c r="T210" s="611"/>
      <c r="U210" s="611"/>
      <c r="V210" s="611"/>
      <c r="W210" s="611"/>
      <c r="X210" s="660"/>
      <c r="Y210" s="612"/>
    </row>
    <row r="211" spans="1:25" s="25" customFormat="1" ht="24" hidden="1" customHeight="1" x14ac:dyDescent="0.2">
      <c r="A211" s="662"/>
      <c r="B211" s="534"/>
      <c r="C211" s="324"/>
      <c r="D211" s="393"/>
      <c r="E211" s="393"/>
      <c r="F211" s="393"/>
      <c r="G211" s="393"/>
      <c r="H211" s="393"/>
      <c r="I211" s="393"/>
      <c r="J211" s="324"/>
      <c r="K211" s="211"/>
      <c r="L211" s="308"/>
      <c r="M211" s="308"/>
      <c r="N211" s="308"/>
      <c r="O211" s="308"/>
      <c r="P211" s="308"/>
      <c r="Q211" s="97"/>
      <c r="R211" s="24"/>
      <c r="T211" s="611"/>
      <c r="U211" s="611"/>
      <c r="V211" s="611"/>
      <c r="W211" s="611"/>
      <c r="X211" s="660"/>
      <c r="Y211" s="612"/>
    </row>
    <row r="212" spans="1:25" s="25" customFormat="1" ht="24" hidden="1" customHeight="1" x14ac:dyDescent="0.2">
      <c r="A212" s="662"/>
      <c r="B212" s="534"/>
      <c r="C212" s="188" t="s">
        <v>28276</v>
      </c>
      <c r="D212" s="120" t="s">
        <v>28682</v>
      </c>
      <c r="E212" s="120"/>
      <c r="F212" s="120"/>
      <c r="G212" s="188"/>
      <c r="H212" s="188"/>
      <c r="I212" s="38"/>
      <c r="J212" s="181"/>
      <c r="K212" s="98"/>
      <c r="L212" s="94"/>
      <c r="M212" s="308"/>
      <c r="N212" s="308"/>
      <c r="O212" s="308"/>
      <c r="P212" s="308"/>
      <c r="Q212" s="97"/>
      <c r="R212" s="24"/>
      <c r="T212" s="611"/>
      <c r="U212" s="611"/>
      <c r="V212" s="611"/>
      <c r="W212" s="611"/>
      <c r="X212" s="660"/>
      <c r="Y212" s="612"/>
    </row>
    <row r="213" spans="1:25" s="25" customFormat="1" ht="24" hidden="1" customHeight="1" x14ac:dyDescent="0.2">
      <c r="A213" s="662"/>
      <c r="B213" s="534"/>
      <c r="C213" s="188"/>
      <c r="D213" s="120"/>
      <c r="E213" s="120"/>
      <c r="F213" s="120"/>
      <c r="G213" s="188"/>
      <c r="H213" s="188"/>
      <c r="I213" s="38"/>
      <c r="J213" s="181"/>
      <c r="K213" s="98"/>
      <c r="L213" s="94"/>
      <c r="M213" s="308"/>
      <c r="N213" s="308"/>
      <c r="O213" s="308"/>
      <c r="P213" s="308"/>
      <c r="Q213" s="97"/>
      <c r="R213" s="24"/>
      <c r="T213" s="611"/>
      <c r="U213" s="611"/>
      <c r="V213" s="611"/>
      <c r="W213" s="611"/>
      <c r="X213" s="660"/>
      <c r="Y213" s="612"/>
    </row>
    <row r="214" spans="1:25" s="25" customFormat="1" ht="24" hidden="1" customHeight="1" x14ac:dyDescent="0.2">
      <c r="A214" s="662"/>
      <c r="B214" s="534"/>
      <c r="C214" s="341"/>
      <c r="D214" s="341" t="s">
        <v>28364</v>
      </c>
      <c r="E214" s="341"/>
      <c r="F214" s="341" t="s">
        <v>28362</v>
      </c>
      <c r="G214" s="341"/>
      <c r="H214" s="241"/>
      <c r="I214" s="341" t="s">
        <v>28274</v>
      </c>
      <c r="J214" s="241"/>
      <c r="K214" s="248" t="s">
        <v>28281</v>
      </c>
      <c r="L214" s="248"/>
      <c r="M214" s="308"/>
      <c r="N214" s="308"/>
      <c r="O214" s="308"/>
      <c r="P214" s="308"/>
      <c r="Q214" s="97"/>
      <c r="R214" s="24"/>
      <c r="T214" s="611"/>
      <c r="U214" s="611"/>
      <c r="V214" s="611"/>
      <c r="W214" s="611"/>
      <c r="X214" s="660"/>
      <c r="Y214" s="612"/>
    </row>
    <row r="215" spans="1:25" s="25" customFormat="1" ht="24" hidden="1" customHeight="1" x14ac:dyDescent="0.2">
      <c r="A215" s="662"/>
      <c r="B215" s="534"/>
      <c r="C215" s="341" t="s">
        <v>28560</v>
      </c>
      <c r="D215" s="341">
        <v>0.2</v>
      </c>
      <c r="E215" s="341" t="s">
        <v>28539</v>
      </c>
      <c r="F215" s="341">
        <v>3.2</v>
      </c>
      <c r="G215" s="341" t="s">
        <v>28268</v>
      </c>
      <c r="H215" s="341" t="s">
        <v>28539</v>
      </c>
      <c r="I215" s="341">
        <v>0.2</v>
      </c>
      <c r="J215" s="241"/>
      <c r="K215" s="248">
        <f>D215*F215*I215</f>
        <v>0.13</v>
      </c>
      <c r="L215" s="248" t="s">
        <v>28740</v>
      </c>
      <c r="M215" s="308"/>
      <c r="N215" s="308"/>
      <c r="O215" s="308"/>
      <c r="P215" s="308"/>
      <c r="Q215" s="97"/>
      <c r="R215" s="24"/>
      <c r="T215" s="611"/>
      <c r="U215" s="611"/>
      <c r="V215" s="611"/>
      <c r="W215" s="611"/>
      <c r="X215" s="660"/>
      <c r="Y215" s="612"/>
    </row>
    <row r="216" spans="1:25" s="25" customFormat="1" ht="24" hidden="1" customHeight="1" x14ac:dyDescent="0.2">
      <c r="A216" s="662"/>
      <c r="B216" s="534"/>
      <c r="C216" s="341" t="s">
        <v>28561</v>
      </c>
      <c r="D216" s="341">
        <v>0.15</v>
      </c>
      <c r="E216" s="341" t="s">
        <v>28539</v>
      </c>
      <c r="F216" s="341">
        <v>8.8000000000000007</v>
      </c>
      <c r="G216" s="341" t="s">
        <v>28268</v>
      </c>
      <c r="H216" s="341" t="s">
        <v>28539</v>
      </c>
      <c r="I216" s="341">
        <v>0.2</v>
      </c>
      <c r="J216" s="241"/>
      <c r="K216" s="248">
        <f t="shared" ref="K216:K228" si="4">D216*F216*I216</f>
        <v>0.26</v>
      </c>
      <c r="L216" s="248" t="s">
        <v>28740</v>
      </c>
      <c r="M216" s="308"/>
      <c r="N216" s="308"/>
      <c r="O216" s="308"/>
      <c r="P216" s="308"/>
      <c r="Q216" s="97"/>
      <c r="R216" s="24"/>
      <c r="T216" s="611"/>
      <c r="U216" s="611"/>
      <c r="V216" s="611"/>
      <c r="W216" s="611"/>
      <c r="X216" s="660"/>
      <c r="Y216" s="612"/>
    </row>
    <row r="217" spans="1:25" s="25" customFormat="1" ht="24" hidden="1" customHeight="1" x14ac:dyDescent="0.2">
      <c r="A217" s="662"/>
      <c r="B217" s="534"/>
      <c r="C217" s="341" t="s">
        <v>28562</v>
      </c>
      <c r="D217" s="341">
        <v>0.15</v>
      </c>
      <c r="E217" s="341" t="s">
        <v>28539</v>
      </c>
      <c r="F217" s="341">
        <v>1.65</v>
      </c>
      <c r="G217" s="341" t="s">
        <v>28268</v>
      </c>
      <c r="H217" s="341" t="s">
        <v>28539</v>
      </c>
      <c r="I217" s="341">
        <v>0.2</v>
      </c>
      <c r="J217" s="241"/>
      <c r="K217" s="248">
        <f t="shared" si="4"/>
        <v>0.05</v>
      </c>
      <c r="L217" s="248" t="s">
        <v>28740</v>
      </c>
      <c r="M217" s="308"/>
      <c r="N217" s="308"/>
      <c r="O217" s="308"/>
      <c r="P217" s="308"/>
      <c r="Q217" s="97"/>
      <c r="R217" s="24"/>
      <c r="T217" s="611"/>
      <c r="U217" s="611"/>
      <c r="V217" s="611"/>
      <c r="W217" s="611"/>
      <c r="X217" s="660"/>
      <c r="Y217" s="612"/>
    </row>
    <row r="218" spans="1:25" s="25" customFormat="1" ht="24" hidden="1" customHeight="1" x14ac:dyDescent="0.2">
      <c r="A218" s="662"/>
      <c r="B218" s="534"/>
      <c r="C218" s="341" t="s">
        <v>28563</v>
      </c>
      <c r="D218" s="341">
        <v>0.15</v>
      </c>
      <c r="E218" s="341" t="s">
        <v>28539</v>
      </c>
      <c r="F218" s="341">
        <v>1.25</v>
      </c>
      <c r="G218" s="341" t="s">
        <v>28268</v>
      </c>
      <c r="H218" s="341" t="s">
        <v>28539</v>
      </c>
      <c r="I218" s="341">
        <v>0.2</v>
      </c>
      <c r="J218" s="241"/>
      <c r="K218" s="248">
        <f t="shared" si="4"/>
        <v>0.04</v>
      </c>
      <c r="L218" s="248" t="s">
        <v>28740</v>
      </c>
      <c r="M218" s="308"/>
      <c r="N218" s="308"/>
      <c r="O218" s="308"/>
      <c r="P218" s="308"/>
      <c r="Q218" s="97"/>
      <c r="R218" s="24"/>
      <c r="T218" s="611"/>
      <c r="U218" s="611"/>
      <c r="V218" s="611"/>
      <c r="W218" s="611"/>
      <c r="X218" s="660"/>
      <c r="Y218" s="612"/>
    </row>
    <row r="219" spans="1:25" s="25" customFormat="1" ht="24" hidden="1" customHeight="1" x14ac:dyDescent="0.2">
      <c r="A219" s="662"/>
      <c r="B219" s="534"/>
      <c r="C219" s="341" t="s">
        <v>28564</v>
      </c>
      <c r="D219" s="341">
        <v>0.15</v>
      </c>
      <c r="E219" s="341" t="s">
        <v>28539</v>
      </c>
      <c r="F219" s="341">
        <v>4.05</v>
      </c>
      <c r="G219" s="341" t="s">
        <v>28268</v>
      </c>
      <c r="H219" s="341" t="s">
        <v>28539</v>
      </c>
      <c r="I219" s="341">
        <v>0.2</v>
      </c>
      <c r="J219" s="241"/>
      <c r="K219" s="248">
        <f t="shared" si="4"/>
        <v>0.12</v>
      </c>
      <c r="L219" s="248" t="s">
        <v>28740</v>
      </c>
      <c r="M219" s="308"/>
      <c r="N219" s="308"/>
      <c r="O219" s="308"/>
      <c r="P219" s="308"/>
      <c r="Q219" s="97"/>
      <c r="R219" s="24"/>
      <c r="T219" s="611"/>
      <c r="U219" s="611"/>
      <c r="V219" s="611"/>
      <c r="W219" s="611"/>
      <c r="X219" s="660"/>
      <c r="Y219" s="612"/>
    </row>
    <row r="220" spans="1:25" s="25" customFormat="1" ht="24" hidden="1" customHeight="1" x14ac:dyDescent="0.2">
      <c r="A220" s="662"/>
      <c r="B220" s="534"/>
      <c r="C220" s="341" t="s">
        <v>28567</v>
      </c>
      <c r="D220" s="341">
        <v>0.15</v>
      </c>
      <c r="E220" s="341" t="s">
        <v>28539</v>
      </c>
      <c r="F220" s="341">
        <v>5.35</v>
      </c>
      <c r="G220" s="341" t="s">
        <v>28268</v>
      </c>
      <c r="H220" s="341" t="s">
        <v>28539</v>
      </c>
      <c r="I220" s="341">
        <v>0.2</v>
      </c>
      <c r="J220" s="241"/>
      <c r="K220" s="248">
        <f t="shared" si="4"/>
        <v>0.16</v>
      </c>
      <c r="L220" s="248" t="s">
        <v>28740</v>
      </c>
      <c r="M220" s="308"/>
      <c r="N220" s="308"/>
      <c r="O220" s="308"/>
      <c r="P220" s="308"/>
      <c r="Q220" s="97"/>
      <c r="R220" s="24"/>
      <c r="T220" s="611"/>
      <c r="U220" s="611"/>
      <c r="V220" s="611"/>
      <c r="W220" s="611"/>
      <c r="X220" s="660"/>
      <c r="Y220" s="612"/>
    </row>
    <row r="221" spans="1:25" s="25" customFormat="1" ht="24" hidden="1" customHeight="1" x14ac:dyDescent="0.2">
      <c r="A221" s="662"/>
      <c r="B221" s="534"/>
      <c r="C221" s="341" t="s">
        <v>28568</v>
      </c>
      <c r="D221" s="341">
        <v>0.15</v>
      </c>
      <c r="E221" s="341" t="s">
        <v>28539</v>
      </c>
      <c r="F221" s="341">
        <v>1.35</v>
      </c>
      <c r="G221" s="341" t="s">
        <v>28268</v>
      </c>
      <c r="H221" s="341" t="s">
        <v>28539</v>
      </c>
      <c r="I221" s="341">
        <v>0.2</v>
      </c>
      <c r="J221" s="241"/>
      <c r="K221" s="248">
        <f t="shared" si="4"/>
        <v>0.04</v>
      </c>
      <c r="L221" s="248" t="s">
        <v>28740</v>
      </c>
      <c r="M221" s="308"/>
      <c r="N221" s="308"/>
      <c r="O221" s="308"/>
      <c r="P221" s="308"/>
      <c r="Q221" s="97"/>
      <c r="R221" s="24"/>
      <c r="T221" s="611"/>
      <c r="U221" s="611"/>
      <c r="V221" s="611"/>
      <c r="W221" s="611"/>
      <c r="X221" s="660"/>
      <c r="Y221" s="612"/>
    </row>
    <row r="222" spans="1:25" s="25" customFormat="1" ht="24" hidden="1" customHeight="1" x14ac:dyDescent="0.2">
      <c r="A222" s="662"/>
      <c r="B222" s="534"/>
      <c r="C222" s="341" t="s">
        <v>28581</v>
      </c>
      <c r="D222" s="341">
        <v>0.2</v>
      </c>
      <c r="E222" s="341" t="s">
        <v>28539</v>
      </c>
      <c r="F222" s="341">
        <v>5.3</v>
      </c>
      <c r="G222" s="341" t="s">
        <v>28268</v>
      </c>
      <c r="H222" s="341" t="s">
        <v>28539</v>
      </c>
      <c r="I222" s="341">
        <v>0.2</v>
      </c>
      <c r="J222" s="241"/>
      <c r="K222" s="248">
        <f t="shared" si="4"/>
        <v>0.21</v>
      </c>
      <c r="L222" s="248" t="s">
        <v>28740</v>
      </c>
      <c r="M222" s="308"/>
      <c r="N222" s="308"/>
      <c r="O222" s="308"/>
      <c r="P222" s="308"/>
      <c r="Q222" s="97"/>
      <c r="R222" s="24"/>
      <c r="T222" s="611"/>
      <c r="U222" s="611"/>
      <c r="V222" s="611"/>
      <c r="W222" s="611"/>
      <c r="X222" s="660"/>
      <c r="Y222" s="612"/>
    </row>
    <row r="223" spans="1:25" s="25" customFormat="1" ht="24" hidden="1" customHeight="1" x14ac:dyDescent="0.2">
      <c r="A223" s="662"/>
      <c r="B223" s="534"/>
      <c r="C223" s="341" t="s">
        <v>28715</v>
      </c>
      <c r="D223" s="341">
        <v>0.15</v>
      </c>
      <c r="E223" s="341" t="s">
        <v>28539</v>
      </c>
      <c r="F223" s="341">
        <v>1.75</v>
      </c>
      <c r="G223" s="341" t="s">
        <v>28268</v>
      </c>
      <c r="H223" s="341" t="s">
        <v>28539</v>
      </c>
      <c r="I223" s="341">
        <v>0.2</v>
      </c>
      <c r="J223" s="241"/>
      <c r="K223" s="248">
        <f t="shared" si="4"/>
        <v>0.05</v>
      </c>
      <c r="L223" s="248" t="s">
        <v>28740</v>
      </c>
      <c r="M223" s="308"/>
      <c r="N223" s="308"/>
      <c r="O223" s="308"/>
      <c r="P223" s="308"/>
      <c r="Q223" s="97"/>
      <c r="R223" s="24"/>
      <c r="T223" s="611"/>
      <c r="U223" s="611"/>
      <c r="V223" s="611"/>
      <c r="W223" s="611"/>
      <c r="X223" s="660"/>
      <c r="Y223" s="612"/>
    </row>
    <row r="224" spans="1:25" s="25" customFormat="1" ht="24" hidden="1" customHeight="1" x14ac:dyDescent="0.2">
      <c r="A224" s="662"/>
      <c r="B224" s="534"/>
      <c r="C224" s="341" t="s">
        <v>28716</v>
      </c>
      <c r="D224" s="341">
        <v>0.15</v>
      </c>
      <c r="E224" s="341" t="s">
        <v>28539</v>
      </c>
      <c r="F224" s="341">
        <v>1.75</v>
      </c>
      <c r="G224" s="341" t="s">
        <v>28268</v>
      </c>
      <c r="H224" s="341" t="s">
        <v>28539</v>
      </c>
      <c r="I224" s="341">
        <v>0.2</v>
      </c>
      <c r="J224" s="241"/>
      <c r="K224" s="248">
        <f t="shared" si="4"/>
        <v>0.05</v>
      </c>
      <c r="L224" s="248" t="s">
        <v>28740</v>
      </c>
      <c r="M224" s="308"/>
      <c r="N224" s="308"/>
      <c r="O224" s="308"/>
      <c r="P224" s="308"/>
      <c r="Q224" s="97"/>
      <c r="R224" s="24"/>
      <c r="T224" s="611"/>
      <c r="U224" s="611"/>
      <c r="V224" s="611"/>
      <c r="W224" s="611"/>
      <c r="X224" s="660"/>
      <c r="Y224" s="612"/>
    </row>
    <row r="225" spans="1:25" s="25" customFormat="1" ht="24" hidden="1" customHeight="1" x14ac:dyDescent="0.2">
      <c r="A225" s="662"/>
      <c r="B225" s="534"/>
      <c r="C225" s="341" t="s">
        <v>28717</v>
      </c>
      <c r="D225" s="341">
        <v>0.15</v>
      </c>
      <c r="E225" s="341" t="s">
        <v>28539</v>
      </c>
      <c r="F225" s="341">
        <v>1.65</v>
      </c>
      <c r="G225" s="341" t="s">
        <v>28268</v>
      </c>
      <c r="H225" s="341" t="s">
        <v>28539</v>
      </c>
      <c r="I225" s="341">
        <v>0.2</v>
      </c>
      <c r="J225" s="241"/>
      <c r="K225" s="248">
        <f t="shared" si="4"/>
        <v>0.05</v>
      </c>
      <c r="L225" s="248" t="s">
        <v>28740</v>
      </c>
      <c r="M225" s="308"/>
      <c r="N225" s="308"/>
      <c r="O225" s="308"/>
      <c r="P225" s="308"/>
      <c r="Q225" s="97"/>
      <c r="R225" s="24"/>
      <c r="T225" s="611"/>
      <c r="U225" s="611"/>
      <c r="V225" s="611"/>
      <c r="W225" s="611"/>
      <c r="X225" s="660"/>
      <c r="Y225" s="612"/>
    </row>
    <row r="226" spans="1:25" s="25" customFormat="1" ht="24" hidden="1" customHeight="1" x14ac:dyDescent="0.2">
      <c r="A226" s="662"/>
      <c r="B226" s="534"/>
      <c r="C226" s="341" t="s">
        <v>28718</v>
      </c>
      <c r="D226" s="341">
        <v>0.15</v>
      </c>
      <c r="E226" s="341" t="s">
        <v>28539</v>
      </c>
      <c r="F226" s="341">
        <v>1.3</v>
      </c>
      <c r="G226" s="341" t="s">
        <v>28268</v>
      </c>
      <c r="H226" s="341" t="s">
        <v>28539</v>
      </c>
      <c r="I226" s="341">
        <v>0.2</v>
      </c>
      <c r="J226" s="241"/>
      <c r="K226" s="248">
        <f t="shared" si="4"/>
        <v>0.04</v>
      </c>
      <c r="L226" s="248" t="s">
        <v>28740</v>
      </c>
      <c r="M226" s="308"/>
      <c r="N226" s="308"/>
      <c r="O226" s="308"/>
      <c r="P226" s="308"/>
      <c r="Q226" s="97"/>
      <c r="R226" s="24"/>
      <c r="T226" s="611"/>
      <c r="U226" s="611"/>
      <c r="V226" s="611"/>
      <c r="W226" s="611"/>
      <c r="X226" s="660"/>
      <c r="Y226" s="612"/>
    </row>
    <row r="227" spans="1:25" s="25" customFormat="1" ht="24" hidden="1" customHeight="1" x14ac:dyDescent="0.2">
      <c r="A227" s="662"/>
      <c r="B227" s="534"/>
      <c r="C227" s="341" t="s">
        <v>28719</v>
      </c>
      <c r="D227" s="341">
        <v>0.15</v>
      </c>
      <c r="E227" s="341" t="s">
        <v>28539</v>
      </c>
      <c r="F227" s="341">
        <v>2.2000000000000002</v>
      </c>
      <c r="G227" s="341" t="s">
        <v>28268</v>
      </c>
      <c r="H227" s="341" t="s">
        <v>28539</v>
      </c>
      <c r="I227" s="341">
        <v>0.2</v>
      </c>
      <c r="J227" s="241"/>
      <c r="K227" s="248">
        <f t="shared" si="4"/>
        <v>7.0000000000000007E-2</v>
      </c>
      <c r="L227" s="248" t="s">
        <v>28740</v>
      </c>
      <c r="M227" s="308"/>
      <c r="N227" s="308"/>
      <c r="O227" s="308"/>
      <c r="P227" s="308"/>
      <c r="Q227" s="97"/>
      <c r="R227" s="24"/>
      <c r="T227" s="611"/>
      <c r="U227" s="611"/>
      <c r="V227" s="611"/>
      <c r="W227" s="611"/>
      <c r="X227" s="660"/>
      <c r="Y227" s="612"/>
    </row>
    <row r="228" spans="1:25" s="25" customFormat="1" ht="24" hidden="1" customHeight="1" x14ac:dyDescent="0.2">
      <c r="A228" s="662"/>
      <c r="B228" s="534"/>
      <c r="C228" s="341" t="s">
        <v>28720</v>
      </c>
      <c r="D228" s="341">
        <v>0.15</v>
      </c>
      <c r="E228" s="341" t="s">
        <v>28539</v>
      </c>
      <c r="F228" s="341">
        <v>7.9</v>
      </c>
      <c r="G228" s="341" t="s">
        <v>28268</v>
      </c>
      <c r="H228" s="341" t="s">
        <v>28539</v>
      </c>
      <c r="I228" s="341">
        <v>0.2</v>
      </c>
      <c r="J228" s="241"/>
      <c r="K228" s="248">
        <f t="shared" si="4"/>
        <v>0.24</v>
      </c>
      <c r="L228" s="248" t="s">
        <v>28740</v>
      </c>
      <c r="M228" s="308"/>
      <c r="N228" s="308"/>
      <c r="O228" s="308"/>
      <c r="P228" s="308"/>
      <c r="Q228" s="97"/>
      <c r="R228" s="24"/>
      <c r="T228" s="611"/>
      <c r="U228" s="611"/>
      <c r="V228" s="611"/>
      <c r="W228" s="611"/>
      <c r="X228" s="660"/>
      <c r="Y228" s="612"/>
    </row>
    <row r="229" spans="1:25" s="25" customFormat="1" ht="24" hidden="1" customHeight="1" x14ac:dyDescent="0.2">
      <c r="A229" s="662"/>
      <c r="B229" s="534"/>
      <c r="C229" s="519"/>
      <c r="D229" s="519"/>
      <c r="E229" s="519"/>
      <c r="F229" s="519"/>
      <c r="G229" s="519"/>
      <c r="H229" s="519"/>
      <c r="I229" s="519"/>
      <c r="J229" s="519"/>
      <c r="K229" s="519"/>
      <c r="M229" s="308"/>
      <c r="N229" s="308"/>
      <c r="O229" s="308"/>
      <c r="P229" s="308"/>
      <c r="Q229" s="97"/>
      <c r="R229" s="24"/>
      <c r="T229" s="611"/>
      <c r="U229" s="611"/>
      <c r="V229" s="611"/>
      <c r="W229" s="611"/>
      <c r="X229" s="660"/>
      <c r="Y229" s="612"/>
    </row>
    <row r="230" spans="1:25" s="25" customFormat="1" ht="24" hidden="1" customHeight="1" x14ac:dyDescent="0.2">
      <c r="A230" s="662"/>
      <c r="B230" s="534"/>
      <c r="C230" s="519"/>
      <c r="D230" s="519"/>
      <c r="E230" s="519"/>
      <c r="F230" s="519"/>
      <c r="G230" s="519"/>
      <c r="H230" s="519"/>
      <c r="I230" s="519"/>
      <c r="J230" s="519"/>
      <c r="K230" s="248">
        <f>SUM(K215:K228)</f>
        <v>1.51</v>
      </c>
      <c r="L230" s="248" t="s">
        <v>28740</v>
      </c>
      <c r="M230" s="308"/>
      <c r="N230" s="308"/>
      <c r="O230" s="308"/>
      <c r="P230" s="308"/>
      <c r="Q230" s="97"/>
      <c r="R230" s="24"/>
      <c r="T230" s="611"/>
      <c r="U230" s="611"/>
      <c r="V230" s="611"/>
      <c r="W230" s="611"/>
      <c r="X230" s="660"/>
      <c r="Y230" s="612"/>
    </row>
    <row r="231" spans="1:25" s="25" customFormat="1" ht="24" hidden="1" customHeight="1" x14ac:dyDescent="0.2">
      <c r="A231" s="662"/>
      <c r="B231" s="534"/>
      <c r="C231" s="120"/>
      <c r="D231" s="120"/>
      <c r="E231" s="120"/>
      <c r="F231" s="188"/>
      <c r="G231" s="188"/>
      <c r="H231" s="38"/>
      <c r="I231" s="181"/>
      <c r="J231" s="98"/>
      <c r="K231" s="98"/>
      <c r="M231" s="308"/>
      <c r="N231" s="308"/>
      <c r="O231" s="308"/>
      <c r="P231" s="308"/>
      <c r="Q231" s="97"/>
      <c r="R231" s="24"/>
      <c r="T231" s="611"/>
      <c r="U231" s="611"/>
      <c r="V231" s="611"/>
      <c r="W231" s="611"/>
      <c r="X231" s="660"/>
      <c r="Y231" s="612"/>
    </row>
    <row r="232" spans="1:25" s="25" customFormat="1" ht="24" hidden="1" customHeight="1" x14ac:dyDescent="0.2">
      <c r="A232" s="662"/>
      <c r="B232" s="534"/>
      <c r="C232" s="120"/>
      <c r="D232" s="120"/>
      <c r="E232" s="120"/>
      <c r="F232" s="188"/>
      <c r="G232" s="188"/>
      <c r="H232" s="38"/>
      <c r="I232" s="181"/>
      <c r="J232" s="98"/>
      <c r="K232" s="98"/>
      <c r="M232" s="308"/>
      <c r="N232" s="308"/>
      <c r="O232" s="308"/>
      <c r="P232" s="308"/>
      <c r="Q232" s="97"/>
      <c r="R232" s="24"/>
      <c r="T232" s="611"/>
      <c r="U232" s="611"/>
      <c r="V232" s="611"/>
      <c r="W232" s="611"/>
      <c r="X232" s="660"/>
      <c r="Y232" s="612"/>
    </row>
    <row r="233" spans="1:25" s="34" customFormat="1" ht="18" hidden="1" customHeight="1" x14ac:dyDescent="0.2">
      <c r="A233" s="1893" t="s">
        <v>8</v>
      </c>
      <c r="B233" s="1894"/>
      <c r="C233" s="1894"/>
      <c r="D233" s="1894"/>
      <c r="E233" s="1894"/>
      <c r="F233" s="1894"/>
      <c r="G233" s="1894"/>
      <c r="H233" s="1894"/>
      <c r="I233" s="1894"/>
      <c r="J233" s="1894"/>
      <c r="K233" s="1894"/>
      <c r="L233" s="366"/>
      <c r="M233" s="366"/>
      <c r="N233" s="1898"/>
      <c r="O233" s="1898"/>
      <c r="P233" s="367"/>
      <c r="Q233" s="43">
        <f>SUM(Q131:Q232)</f>
        <v>20198.259999999998</v>
      </c>
      <c r="R233" s="33"/>
      <c r="T233" s="611"/>
      <c r="U233" s="611"/>
      <c r="V233" s="611"/>
      <c r="W233" s="611"/>
      <c r="X233" s="660"/>
      <c r="Y233" s="617"/>
    </row>
    <row r="234" spans="1:25" s="25" customFormat="1" ht="9.9499999999999993" hidden="1" customHeight="1" x14ac:dyDescent="0.2">
      <c r="A234" s="669"/>
      <c r="B234" s="384"/>
      <c r="C234" s="384"/>
      <c r="D234" s="149"/>
      <c r="E234" s="149"/>
      <c r="F234" s="149"/>
      <c r="G234" s="384"/>
      <c r="H234" s="384"/>
      <c r="I234" s="384"/>
      <c r="J234" s="504"/>
      <c r="K234" s="384"/>
      <c r="L234" s="436"/>
      <c r="M234" s="436"/>
      <c r="N234" s="437"/>
      <c r="O234" s="437"/>
      <c r="P234" s="437"/>
      <c r="Q234" s="438"/>
      <c r="R234" s="24"/>
      <c r="T234" s="611"/>
      <c r="U234" s="611"/>
      <c r="V234" s="611"/>
      <c r="W234" s="611"/>
      <c r="X234" s="660"/>
      <c r="Y234" s="612"/>
    </row>
    <row r="235" spans="1:25" s="432" customFormat="1" ht="18" customHeight="1" x14ac:dyDescent="0.2">
      <c r="A235" s="1871">
        <v>4</v>
      </c>
      <c r="B235" s="632"/>
      <c r="C235" s="1880" t="s">
        <v>28284</v>
      </c>
      <c r="D235" s="1880"/>
      <c r="E235" s="1880"/>
      <c r="F235" s="1880"/>
      <c r="G235" s="1880"/>
      <c r="H235" s="1880"/>
      <c r="I235" s="1880" t="s">
        <v>18</v>
      </c>
      <c r="J235" s="1881"/>
      <c r="K235" s="643"/>
      <c r="L235" s="440"/>
      <c r="M235" s="440"/>
      <c r="N235" s="1916"/>
      <c r="O235" s="1916"/>
      <c r="P235" s="440"/>
      <c r="Q235" s="440"/>
      <c r="R235" s="469"/>
      <c r="S235" s="470"/>
      <c r="T235" s="607"/>
      <c r="U235" s="606">
        <f>U236/X236</f>
        <v>0.3</v>
      </c>
      <c r="V235" s="606">
        <f>V236/X236</f>
        <v>0.7</v>
      </c>
      <c r="W235" s="607"/>
      <c r="X235" s="658"/>
      <c r="Y235" s="616"/>
    </row>
    <row r="236" spans="1:25" s="432" customFormat="1" ht="18" customHeight="1" x14ac:dyDescent="0.2">
      <c r="A236" s="1872"/>
      <c r="B236" s="635"/>
      <c r="C236" s="1882"/>
      <c r="D236" s="1882"/>
      <c r="E236" s="1882"/>
      <c r="F236" s="1882"/>
      <c r="G236" s="1882"/>
      <c r="H236" s="1882"/>
      <c r="I236" s="1882"/>
      <c r="J236" s="1883"/>
      <c r="K236" s="643"/>
      <c r="L236" s="440"/>
      <c r="M236" s="440"/>
      <c r="N236" s="440"/>
      <c r="O236" s="440"/>
      <c r="P236" s="440"/>
      <c r="Q236" s="440"/>
      <c r="R236" s="469"/>
      <c r="S236" s="471"/>
      <c r="T236" s="609"/>
      <c r="U236" s="689">
        <f>X236*0.3</f>
        <v>4702.76</v>
      </c>
      <c r="V236" s="689">
        <f>X236*0.7</f>
        <v>10973.1</v>
      </c>
      <c r="W236" s="609"/>
      <c r="X236" s="690">
        <f>Orçamento!Q423</f>
        <v>15675.85</v>
      </c>
      <c r="Y236" s="1615">
        <f>X236-T236-U236-V236-W236</f>
        <v>-0.01</v>
      </c>
    </row>
    <row r="237" spans="1:25" s="25" customFormat="1" ht="24" hidden="1" customHeight="1" x14ac:dyDescent="0.2">
      <c r="A237" s="670" t="s">
        <v>19</v>
      </c>
      <c r="B237" s="506" t="s">
        <v>1231</v>
      </c>
      <c r="C237" s="506" t="s">
        <v>26</v>
      </c>
      <c r="D237" s="144" t="str">
        <f>VLOOKUP(B237,desonerado_186!A:F,2,1)</f>
        <v>Forma plana em compensado para estrutura convencional</v>
      </c>
      <c r="E237" s="151"/>
      <c r="F237" s="151"/>
      <c r="G237" s="370"/>
      <c r="H237" s="370"/>
      <c r="I237" s="526"/>
      <c r="J237" s="507" t="str">
        <f>VLOOKUP(B237,desonerado_186!A:F,3,1)</f>
        <v>M2</v>
      </c>
      <c r="K237" s="508">
        <f>L245</f>
        <v>17.600000000000001</v>
      </c>
      <c r="L237" s="377">
        <f>VLOOKUP(B237,desonerado_186!A:F,4,1)</f>
        <v>127.25</v>
      </c>
      <c r="M237" s="377">
        <f>VLOOKUP(B237,desonerado_186!A:F,5,1)</f>
        <v>52.36</v>
      </c>
      <c r="N237" s="1725">
        <f>L237+M237</f>
        <v>179.61</v>
      </c>
      <c r="O237" s="1725"/>
      <c r="P237" s="377">
        <f>N237*1.2</f>
        <v>215.53</v>
      </c>
      <c r="Q237" s="28">
        <f>P237*K237</f>
        <v>3793.33</v>
      </c>
      <c r="R237" s="24"/>
      <c r="T237" s="611"/>
      <c r="U237" s="611"/>
      <c r="V237" s="611"/>
      <c r="W237" s="611"/>
      <c r="X237" s="660"/>
      <c r="Y237" s="612"/>
    </row>
    <row r="238" spans="1:25" s="25" customFormat="1" ht="24" hidden="1" customHeight="1" x14ac:dyDescent="0.2">
      <c r="A238" s="671"/>
      <c r="B238" s="510"/>
      <c r="C238" s="344"/>
      <c r="D238" s="229"/>
      <c r="E238" s="229"/>
      <c r="F238" s="229"/>
      <c r="G238" s="344"/>
      <c r="H238" s="344"/>
      <c r="I238" s="536"/>
      <c r="J238" s="535"/>
      <c r="K238" s="339"/>
      <c r="L238" s="224"/>
      <c r="M238" s="224"/>
      <c r="N238" s="224"/>
      <c r="O238" s="224"/>
      <c r="P238" s="129"/>
      <c r="Q238" s="171"/>
      <c r="R238" s="24"/>
      <c r="T238" s="611"/>
      <c r="U238" s="611"/>
      <c r="V238" s="611"/>
      <c r="W238" s="611"/>
      <c r="X238" s="660"/>
      <c r="Y238" s="612"/>
    </row>
    <row r="239" spans="1:25" s="25" customFormat="1" ht="24" hidden="1" customHeight="1" x14ac:dyDescent="0.2">
      <c r="A239" s="667"/>
      <c r="B239" s="188"/>
      <c r="C239" s="372"/>
      <c r="D239" s="226"/>
      <c r="E239" s="226"/>
      <c r="F239" s="226"/>
      <c r="G239" s="372"/>
      <c r="I239" s="248" t="s">
        <v>28799</v>
      </c>
      <c r="J239" s="248"/>
      <c r="K239" s="248" t="s">
        <v>28800</v>
      </c>
      <c r="L239" s="1917" t="s">
        <v>28801</v>
      </c>
      <c r="M239" s="1917"/>
      <c r="P239" s="94"/>
      <c r="Q239" s="95"/>
      <c r="R239" s="24"/>
      <c r="T239" s="611"/>
      <c r="U239" s="611"/>
      <c r="V239" s="611"/>
      <c r="W239" s="611"/>
      <c r="X239" s="660"/>
      <c r="Y239" s="612"/>
    </row>
    <row r="240" spans="1:25" s="25" customFormat="1" ht="24" hidden="1" customHeight="1" x14ac:dyDescent="0.2">
      <c r="A240" s="667"/>
      <c r="B240" s="188"/>
      <c r="C240" s="241"/>
      <c r="D240" s="372" t="s">
        <v>28569</v>
      </c>
      <c r="E240" s="226"/>
      <c r="F240" s="226"/>
      <c r="G240" s="372"/>
      <c r="I240" s="248">
        <v>46.81</v>
      </c>
      <c r="J240" s="248" t="s">
        <v>28267</v>
      </c>
      <c r="K240" s="537">
        <v>0.33333333333333331</v>
      </c>
      <c r="L240" s="231">
        <f>I240*K240</f>
        <v>15.6</v>
      </c>
      <c r="M240" s="226" t="s">
        <v>28267</v>
      </c>
      <c r="P240" s="94"/>
      <c r="Q240" s="95"/>
      <c r="R240" s="24"/>
      <c r="T240" s="611"/>
      <c r="U240" s="611"/>
      <c r="V240" s="611"/>
      <c r="W240" s="611"/>
      <c r="X240" s="660"/>
      <c r="Y240" s="612"/>
    </row>
    <row r="241" spans="1:25" s="25" customFormat="1" ht="24" hidden="1" customHeight="1" x14ac:dyDescent="0.2">
      <c r="A241" s="667"/>
      <c r="B241" s="188"/>
      <c r="C241" s="241"/>
      <c r="D241" s="372" t="s">
        <v>28731</v>
      </c>
      <c r="E241" s="226"/>
      <c r="F241" s="226"/>
      <c r="G241" s="372"/>
      <c r="I241" s="248">
        <v>28.5</v>
      </c>
      <c r="J241" s="248" t="s">
        <v>28267</v>
      </c>
      <c r="K241" s="248">
        <v>1</v>
      </c>
      <c r="L241" s="231">
        <f>K241</f>
        <v>1</v>
      </c>
      <c r="M241" s="226" t="s">
        <v>28267</v>
      </c>
      <c r="P241" s="94"/>
      <c r="Q241" s="95"/>
      <c r="R241" s="24"/>
      <c r="T241" s="611"/>
      <c r="U241" s="611"/>
      <c r="V241" s="611"/>
      <c r="W241" s="611"/>
      <c r="X241" s="660"/>
      <c r="Y241" s="612"/>
    </row>
    <row r="242" spans="1:25" s="25" customFormat="1" ht="24" hidden="1" customHeight="1" x14ac:dyDescent="0.2">
      <c r="A242" s="667"/>
      <c r="B242" s="188"/>
      <c r="C242" s="241"/>
      <c r="D242" s="372" t="s">
        <v>28733</v>
      </c>
      <c r="E242" s="226"/>
      <c r="F242" s="226"/>
      <c r="G242" s="372"/>
      <c r="I242" s="248">
        <v>3.44</v>
      </c>
      <c r="J242" s="248" t="s">
        <v>28267</v>
      </c>
      <c r="K242" s="248">
        <v>0</v>
      </c>
      <c r="L242" s="231">
        <f>K242</f>
        <v>0</v>
      </c>
      <c r="M242" s="226" t="s">
        <v>28267</v>
      </c>
      <c r="P242" s="94"/>
      <c r="Q242" s="95"/>
      <c r="R242" s="24"/>
      <c r="T242" s="611"/>
      <c r="U242" s="611"/>
      <c r="V242" s="611"/>
      <c r="W242" s="611"/>
      <c r="X242" s="660"/>
      <c r="Y242" s="612"/>
    </row>
    <row r="243" spans="1:25" s="25" customFormat="1" ht="24" hidden="1" customHeight="1" x14ac:dyDescent="0.2">
      <c r="A243" s="667"/>
      <c r="B243" s="188"/>
      <c r="C243" s="241"/>
      <c r="D243" s="372" t="s">
        <v>28585</v>
      </c>
      <c r="E243" s="226" t="s">
        <v>28734</v>
      </c>
      <c r="F243" s="226"/>
      <c r="G243" s="372"/>
      <c r="I243" s="248">
        <v>1.28</v>
      </c>
      <c r="J243" s="248" t="s">
        <v>28267</v>
      </c>
      <c r="K243" s="248">
        <v>1</v>
      </c>
      <c r="L243" s="231">
        <f>K243</f>
        <v>1</v>
      </c>
      <c r="M243" s="226" t="s">
        <v>28267</v>
      </c>
      <c r="P243" s="94"/>
      <c r="Q243" s="95"/>
      <c r="R243" s="24"/>
      <c r="T243" s="611"/>
      <c r="U243" s="611"/>
      <c r="V243" s="611"/>
      <c r="W243" s="611"/>
      <c r="X243" s="660"/>
      <c r="Y243" s="612"/>
    </row>
    <row r="244" spans="1:25" s="25" customFormat="1" ht="24" hidden="1" customHeight="1" x14ac:dyDescent="0.2">
      <c r="A244" s="667"/>
      <c r="B244" s="188"/>
      <c r="C244" s="241"/>
      <c r="D244" s="372" t="s">
        <v>28585</v>
      </c>
      <c r="E244" s="226" t="s">
        <v>28735</v>
      </c>
      <c r="F244" s="226"/>
      <c r="G244" s="372"/>
      <c r="I244" s="248">
        <v>0.96</v>
      </c>
      <c r="J244" s="248" t="s">
        <v>28267</v>
      </c>
      <c r="K244" s="248">
        <v>0</v>
      </c>
      <c r="L244" s="231">
        <f>K244</f>
        <v>0</v>
      </c>
      <c r="M244" s="226" t="s">
        <v>28267</v>
      </c>
      <c r="P244" s="94"/>
      <c r="Q244" s="95"/>
      <c r="R244" s="24"/>
      <c r="T244" s="611"/>
      <c r="U244" s="611"/>
      <c r="V244" s="611"/>
      <c r="W244" s="611"/>
      <c r="X244" s="660"/>
      <c r="Y244" s="612"/>
    </row>
    <row r="245" spans="1:25" s="25" customFormat="1" ht="24" hidden="1" customHeight="1" x14ac:dyDescent="0.2">
      <c r="A245" s="667"/>
      <c r="B245" s="188"/>
      <c r="C245" s="372"/>
      <c r="D245" s="226"/>
      <c r="E245" s="226"/>
      <c r="F245" s="226"/>
      <c r="G245" s="314"/>
      <c r="H245" s="314"/>
      <c r="I245" s="248"/>
      <c r="J245" s="314"/>
      <c r="K245" s="248"/>
      <c r="L245" s="231">
        <f>SUM(L240:L244)</f>
        <v>17.600000000000001</v>
      </c>
      <c r="M245" s="248" t="s">
        <v>28267</v>
      </c>
      <c r="N245" s="231"/>
      <c r="O245" s="231"/>
      <c r="P245" s="94"/>
      <c r="Q245" s="95"/>
      <c r="R245" s="24"/>
      <c r="T245" s="611"/>
      <c r="U245" s="611"/>
      <c r="V245" s="611"/>
      <c r="W245" s="611"/>
      <c r="X245" s="660"/>
      <c r="Y245" s="612"/>
    </row>
    <row r="246" spans="1:25" s="25" customFormat="1" ht="24" hidden="1" customHeight="1" x14ac:dyDescent="0.2">
      <c r="A246" s="667"/>
      <c r="B246" s="188"/>
      <c r="C246" s="372"/>
      <c r="D246" s="226"/>
      <c r="E246" s="226"/>
      <c r="F246" s="226"/>
      <c r="G246" s="372"/>
      <c r="H246" s="372"/>
      <c r="I246" s="241"/>
      <c r="J246" s="314"/>
      <c r="K246" s="248"/>
      <c r="L246" s="231"/>
      <c r="M246" s="231"/>
      <c r="N246" s="231"/>
      <c r="O246" s="231"/>
      <c r="P246" s="94"/>
      <c r="Q246" s="95"/>
      <c r="R246" s="24"/>
      <c r="T246" s="611"/>
      <c r="U246" s="611"/>
      <c r="V246" s="611"/>
      <c r="W246" s="611"/>
      <c r="X246" s="660"/>
      <c r="Y246" s="612"/>
    </row>
    <row r="247" spans="1:25" s="25" customFormat="1" ht="24" hidden="1" customHeight="1" x14ac:dyDescent="0.2">
      <c r="A247" s="668"/>
      <c r="B247" s="500"/>
      <c r="C247" s="500"/>
      <c r="D247" s="136"/>
      <c r="E247" s="136"/>
      <c r="F247" s="136"/>
      <c r="G247" s="500"/>
      <c r="H247" s="500"/>
      <c r="I247" s="518"/>
      <c r="J247" s="502"/>
      <c r="K247" s="503"/>
      <c r="L247" s="137"/>
      <c r="M247" s="137"/>
      <c r="N247" s="137"/>
      <c r="O247" s="137"/>
      <c r="P247" s="137"/>
      <c r="Q247" s="139"/>
      <c r="R247" s="24"/>
      <c r="T247" s="611"/>
      <c r="U247" s="611"/>
      <c r="V247" s="611"/>
      <c r="W247" s="611"/>
      <c r="X247" s="660"/>
      <c r="Y247" s="612"/>
    </row>
    <row r="248" spans="1:25" s="25" customFormat="1" ht="24" hidden="1" customHeight="1" x14ac:dyDescent="0.2">
      <c r="A248" s="664" t="s">
        <v>28311</v>
      </c>
      <c r="B248" s="411" t="s">
        <v>1271</v>
      </c>
      <c r="C248" s="411" t="s">
        <v>26</v>
      </c>
      <c r="D248" s="374" t="str">
        <f>VLOOKUP(B248,desonerado_186!A:F,2,1)</f>
        <v>Armadura em barra de aço CA-50 (A ou B) fyk = 500 MPa</v>
      </c>
      <c r="E248" s="375"/>
      <c r="F248" s="375"/>
      <c r="G248" s="365"/>
      <c r="H248" s="365"/>
      <c r="I248" s="522"/>
      <c r="J248" s="485" t="str">
        <f>VLOOKUP(B248,desonerado_186!A:F,3,1)</f>
        <v>KG</v>
      </c>
      <c r="K248" s="486">
        <f>K250</f>
        <v>434.69</v>
      </c>
      <c r="L248" s="368">
        <f>VLOOKUP(B248,desonerado_186!A:F,4,1)</f>
        <v>9.08</v>
      </c>
      <c r="M248" s="368">
        <f>VLOOKUP(B248,desonerado_186!A:F,5,1)</f>
        <v>2.17</v>
      </c>
      <c r="N248" s="1680">
        <f>L248+M248</f>
        <v>11.25</v>
      </c>
      <c r="O248" s="1680"/>
      <c r="P248" s="368">
        <f>N248*1.2</f>
        <v>13.5</v>
      </c>
      <c r="Q248" s="32">
        <f>P248*K248</f>
        <v>5868.32</v>
      </c>
      <c r="R248" s="24"/>
      <c r="T248" s="611"/>
      <c r="U248" s="611"/>
      <c r="V248" s="611"/>
      <c r="W248" s="611"/>
      <c r="X248" s="660"/>
      <c r="Y248" s="612"/>
    </row>
    <row r="249" spans="1:25" s="25" customFormat="1" ht="15" hidden="1" x14ac:dyDescent="0.2">
      <c r="A249" s="671"/>
      <c r="B249" s="510"/>
      <c r="C249" s="344"/>
      <c r="D249" s="229"/>
      <c r="E249" s="229"/>
      <c r="F249" s="229"/>
      <c r="G249" s="344"/>
      <c r="H249" s="344"/>
      <c r="I249" s="536"/>
      <c r="J249" s="535"/>
      <c r="K249" s="339" t="s">
        <v>28855</v>
      </c>
      <c r="L249" s="224"/>
      <c r="M249" s="129"/>
      <c r="N249" s="129"/>
      <c r="O249" s="129"/>
      <c r="P249" s="129"/>
      <c r="Q249" s="171"/>
      <c r="R249" s="24"/>
      <c r="T249" s="611"/>
      <c r="U249" s="611"/>
      <c r="V249" s="611"/>
      <c r="W249" s="611"/>
      <c r="X249" s="660"/>
      <c r="Y249" s="612"/>
    </row>
    <row r="250" spans="1:25" s="25" customFormat="1" ht="15" hidden="1" x14ac:dyDescent="0.2">
      <c r="A250" s="667"/>
      <c r="B250" s="188"/>
      <c r="C250" s="372"/>
      <c r="D250" s="226" t="s">
        <v>28332</v>
      </c>
      <c r="E250" s="226"/>
      <c r="F250" s="226"/>
      <c r="G250" s="314"/>
      <c r="H250" s="314"/>
      <c r="I250" s="241"/>
      <c r="J250" s="314"/>
      <c r="K250" s="248">
        <f>'Concreto Armado'!V119</f>
        <v>434.69</v>
      </c>
      <c r="L250" s="248" t="s">
        <v>28283</v>
      </c>
      <c r="M250" s="94"/>
      <c r="N250" s="94"/>
      <c r="O250" s="94"/>
      <c r="P250" s="94"/>
      <c r="Q250" s="95"/>
      <c r="R250" s="24"/>
      <c r="T250" s="611"/>
      <c r="U250" s="611"/>
      <c r="V250" s="611"/>
      <c r="W250" s="611"/>
      <c r="X250" s="660"/>
      <c r="Y250" s="612"/>
    </row>
    <row r="251" spans="1:25" s="25" customFormat="1" ht="15" hidden="1" x14ac:dyDescent="0.2">
      <c r="A251" s="667"/>
      <c r="B251" s="188"/>
      <c r="C251" s="372"/>
      <c r="D251" s="226"/>
      <c r="E251" s="226"/>
      <c r="F251" s="226"/>
      <c r="G251" s="372"/>
      <c r="H251" s="372"/>
      <c r="I251" s="241"/>
      <c r="J251" s="314"/>
      <c r="K251" s="248"/>
      <c r="L251" s="231"/>
      <c r="M251" s="94"/>
      <c r="N251" s="94"/>
      <c r="O251" s="94"/>
      <c r="P251" s="94"/>
      <c r="Q251" s="95"/>
      <c r="R251" s="24"/>
      <c r="T251" s="611"/>
      <c r="U251" s="611"/>
      <c r="V251" s="611"/>
      <c r="W251" s="611"/>
      <c r="X251" s="660"/>
      <c r="Y251" s="612"/>
    </row>
    <row r="252" spans="1:25" s="25" customFormat="1" ht="15" hidden="1" x14ac:dyDescent="0.2">
      <c r="A252" s="667"/>
      <c r="B252" s="188"/>
      <c r="C252" s="372"/>
      <c r="D252" s="226"/>
      <c r="E252" s="226"/>
      <c r="F252" s="226"/>
      <c r="G252" s="372"/>
      <c r="H252" s="372"/>
      <c r="I252" s="241"/>
      <c r="J252" s="314"/>
      <c r="K252" s="248"/>
      <c r="L252" s="231"/>
      <c r="M252" s="94"/>
      <c r="N252" s="94"/>
      <c r="O252" s="94"/>
      <c r="P252" s="94"/>
      <c r="Q252" s="95"/>
      <c r="R252" s="24"/>
      <c r="T252" s="611"/>
      <c r="U252" s="611"/>
      <c r="V252" s="611"/>
      <c r="W252" s="611"/>
      <c r="X252" s="660"/>
      <c r="Y252" s="612"/>
    </row>
    <row r="253" spans="1:25" s="25" customFormat="1" ht="15" hidden="1" x14ac:dyDescent="0.2">
      <c r="A253" s="668"/>
      <c r="B253" s="500"/>
      <c r="C253" s="500"/>
      <c r="D253" s="136"/>
      <c r="E253" s="136"/>
      <c r="F253" s="136"/>
      <c r="G253" s="500"/>
      <c r="H253" s="500"/>
      <c r="I253" s="518"/>
      <c r="J253" s="502"/>
      <c r="K253" s="503"/>
      <c r="L253" s="137"/>
      <c r="M253" s="137"/>
      <c r="N253" s="137"/>
      <c r="O253" s="137"/>
      <c r="P253" s="137"/>
      <c r="Q253" s="139"/>
      <c r="R253" s="24"/>
      <c r="T253" s="611"/>
      <c r="U253" s="611"/>
      <c r="V253" s="611"/>
      <c r="W253" s="611"/>
      <c r="X253" s="660"/>
      <c r="Y253" s="612"/>
    </row>
    <row r="254" spans="1:25" s="25" customFormat="1" ht="24" hidden="1" customHeight="1" x14ac:dyDescent="0.2">
      <c r="A254" s="670" t="s">
        <v>28312</v>
      </c>
      <c r="B254" s="506" t="s">
        <v>1273</v>
      </c>
      <c r="C254" s="506" t="s">
        <v>26</v>
      </c>
      <c r="D254" s="144" t="str">
        <f>VLOOKUP(B254,desonerado_186!A:F,2,1)</f>
        <v>Armadura em barra de aço CA-60 (A ou B) fyk = 600 MPa</v>
      </c>
      <c r="E254" s="151"/>
      <c r="F254" s="151"/>
      <c r="G254" s="370"/>
      <c r="H254" s="370"/>
      <c r="I254" s="526"/>
      <c r="J254" s="507" t="str">
        <f>VLOOKUP(B254,desonerado_186!A:F,3,1)</f>
        <v>KG</v>
      </c>
      <c r="K254" s="508">
        <f>K256</f>
        <v>148.46</v>
      </c>
      <c r="L254" s="377">
        <f>VLOOKUP(B254,desonerado_186!A:F,4,1)</f>
        <v>10.26</v>
      </c>
      <c r="M254" s="377">
        <f>VLOOKUP(B254,desonerado_186!A:F,5,1)</f>
        <v>2.17</v>
      </c>
      <c r="N254" s="1725">
        <f>L254+M254</f>
        <v>12.43</v>
      </c>
      <c r="O254" s="1725"/>
      <c r="P254" s="377">
        <f>N254*1.2</f>
        <v>14.92</v>
      </c>
      <c r="Q254" s="28">
        <f>P254*K254</f>
        <v>2215.02</v>
      </c>
      <c r="R254" s="24"/>
      <c r="T254" s="611"/>
      <c r="U254" s="611"/>
      <c r="V254" s="611"/>
      <c r="W254" s="611"/>
      <c r="X254" s="660"/>
      <c r="Y254" s="612"/>
    </row>
    <row r="255" spans="1:25" s="25" customFormat="1" ht="15" hidden="1" x14ac:dyDescent="0.2">
      <c r="A255" s="671"/>
      <c r="B255" s="510"/>
      <c r="C255" s="510"/>
      <c r="D255" s="127"/>
      <c r="E255" s="127"/>
      <c r="F255" s="127"/>
      <c r="G255" s="510"/>
      <c r="H255" s="510"/>
      <c r="I255" s="490"/>
      <c r="J255" s="496"/>
      <c r="K255" s="130"/>
      <c r="L255" s="129"/>
      <c r="M255" s="129"/>
      <c r="N255" s="129"/>
      <c r="O255" s="129"/>
      <c r="P255" s="129"/>
      <c r="Q255" s="171"/>
      <c r="R255" s="24"/>
      <c r="T255" s="611"/>
      <c r="U255" s="611"/>
      <c r="V255" s="611"/>
      <c r="W255" s="611"/>
      <c r="X255" s="660"/>
      <c r="Y255" s="612"/>
    </row>
    <row r="256" spans="1:25" s="25" customFormat="1" ht="15" hidden="1" x14ac:dyDescent="0.2">
      <c r="A256" s="667"/>
      <c r="B256" s="188"/>
      <c r="C256" s="188"/>
      <c r="D256" s="120" t="s">
        <v>28332</v>
      </c>
      <c r="E256" s="120"/>
      <c r="F256" s="120"/>
      <c r="G256" s="181"/>
      <c r="H256" s="181"/>
      <c r="J256" s="181"/>
      <c r="K256" s="98">
        <f>'Concreto Armado'!V120</f>
        <v>148.46</v>
      </c>
      <c r="L256" s="98" t="s">
        <v>28283</v>
      </c>
      <c r="M256" s="94"/>
      <c r="N256" s="94"/>
      <c r="O256" s="94"/>
      <c r="P256" s="94"/>
      <c r="Q256" s="95"/>
      <c r="R256" s="24"/>
      <c r="T256" s="611"/>
      <c r="U256" s="611"/>
      <c r="V256" s="611"/>
      <c r="W256" s="611"/>
      <c r="X256" s="660"/>
      <c r="Y256" s="612"/>
    </row>
    <row r="257" spans="1:25" s="25" customFormat="1" ht="15" hidden="1" x14ac:dyDescent="0.2">
      <c r="A257" s="667"/>
      <c r="B257" s="188"/>
      <c r="C257" s="188"/>
      <c r="D257" s="120"/>
      <c r="E257" s="120"/>
      <c r="F257" s="120"/>
      <c r="G257" s="188"/>
      <c r="H257" s="188"/>
      <c r="J257" s="181"/>
      <c r="K257" s="98"/>
      <c r="L257" s="94"/>
      <c r="M257" s="94"/>
      <c r="N257" s="94"/>
      <c r="O257" s="94"/>
      <c r="P257" s="94"/>
      <c r="Q257" s="95"/>
      <c r="R257" s="24"/>
      <c r="T257" s="611"/>
      <c r="U257" s="611"/>
      <c r="V257" s="611"/>
      <c r="W257" s="611"/>
      <c r="X257" s="660"/>
      <c r="Y257" s="612"/>
    </row>
    <row r="258" spans="1:25" s="25" customFormat="1" ht="15" hidden="1" x14ac:dyDescent="0.2">
      <c r="A258" s="667"/>
      <c r="B258" s="188"/>
      <c r="C258" s="188"/>
      <c r="D258" s="120"/>
      <c r="E258" s="120"/>
      <c r="F258" s="120"/>
      <c r="G258" s="188"/>
      <c r="H258" s="188"/>
      <c r="J258" s="181"/>
      <c r="K258" s="98"/>
      <c r="L258" s="94"/>
      <c r="M258" s="94"/>
      <c r="N258" s="94"/>
      <c r="O258" s="94"/>
      <c r="P258" s="94"/>
      <c r="Q258" s="95"/>
      <c r="R258" s="24"/>
      <c r="T258" s="611"/>
      <c r="U258" s="611"/>
      <c r="V258" s="611"/>
      <c r="W258" s="611"/>
      <c r="X258" s="660"/>
      <c r="Y258" s="612"/>
    </row>
    <row r="259" spans="1:25" s="25" customFormat="1" ht="15" hidden="1" x14ac:dyDescent="0.2">
      <c r="A259" s="668"/>
      <c r="B259" s="500"/>
      <c r="C259" s="500"/>
      <c r="D259" s="136"/>
      <c r="E259" s="136"/>
      <c r="F259" s="136"/>
      <c r="G259" s="500"/>
      <c r="H259" s="500"/>
      <c r="I259" s="518"/>
      <c r="J259" s="502"/>
      <c r="K259" s="503"/>
      <c r="L259" s="137"/>
      <c r="M259" s="137"/>
      <c r="N259" s="137"/>
      <c r="O259" s="137"/>
      <c r="P259" s="137"/>
      <c r="Q259" s="139"/>
      <c r="R259" s="24"/>
      <c r="T259" s="611"/>
      <c r="U259" s="611"/>
      <c r="V259" s="611"/>
      <c r="W259" s="611"/>
      <c r="X259" s="660"/>
      <c r="Y259" s="612"/>
    </row>
    <row r="260" spans="1:25" s="25" customFormat="1" ht="30" hidden="1" customHeight="1" x14ac:dyDescent="0.2">
      <c r="A260" s="670" t="s">
        <v>28313</v>
      </c>
      <c r="B260" s="506" t="s">
        <v>1545</v>
      </c>
      <c r="C260" s="506" t="s">
        <v>26</v>
      </c>
      <c r="D260" s="1748" t="str">
        <f>VLOOKUP(B260,desonerado_186!A:F,2,1)</f>
        <v>Laje pré-fabricada mista vigota protendida/lajota cerâmica - LP 16 (12+4) e capa com concreto de 25 MPa</v>
      </c>
      <c r="E260" s="1749"/>
      <c r="F260" s="1749"/>
      <c r="G260" s="1749"/>
      <c r="H260" s="1749"/>
      <c r="I260" s="1750"/>
      <c r="J260" s="507" t="str">
        <f>VLOOKUP(B260,desonerado_186!A:F,3,1)</f>
        <v>M2</v>
      </c>
      <c r="K260" s="508">
        <f>I263</f>
        <v>4.62</v>
      </c>
      <c r="L260" s="377">
        <f>VLOOKUP(B260,desonerado_186!A:F,4,1)</f>
        <v>152.31</v>
      </c>
      <c r="M260" s="377">
        <f>VLOOKUP(B260,desonerado_186!A:F,5,1)</f>
        <v>32.65</v>
      </c>
      <c r="N260" s="1725">
        <f>L260+M260</f>
        <v>184.96</v>
      </c>
      <c r="O260" s="1725"/>
      <c r="P260" s="377">
        <f>N260*1.2</f>
        <v>221.95</v>
      </c>
      <c r="Q260" s="28">
        <f>P260*K260</f>
        <v>1025.4100000000001</v>
      </c>
      <c r="R260" s="24"/>
      <c r="T260" s="611"/>
      <c r="U260" s="611"/>
      <c r="V260" s="611"/>
      <c r="W260" s="611"/>
      <c r="X260" s="660"/>
      <c r="Y260" s="612"/>
    </row>
    <row r="261" spans="1:25" s="25" customFormat="1" ht="15" hidden="1" x14ac:dyDescent="0.2">
      <c r="A261" s="671"/>
      <c r="B261" s="510"/>
      <c r="C261" s="344"/>
      <c r="D261" s="229"/>
      <c r="E261" s="229"/>
      <c r="F261" s="229"/>
      <c r="G261" s="344"/>
      <c r="H261" s="344"/>
      <c r="I261" s="229"/>
      <c r="J261" s="535"/>
      <c r="K261" s="339"/>
      <c r="L261" s="129"/>
      <c r="M261" s="129"/>
      <c r="N261" s="129"/>
      <c r="O261" s="129"/>
      <c r="P261" s="129"/>
      <c r="Q261" s="171"/>
      <c r="R261" s="24"/>
      <c r="T261" s="611"/>
      <c r="U261" s="611"/>
      <c r="V261" s="611"/>
      <c r="W261" s="611"/>
      <c r="X261" s="660"/>
      <c r="Y261" s="612"/>
    </row>
    <row r="262" spans="1:25" s="25" customFormat="1" ht="15" hidden="1" x14ac:dyDescent="0.2">
      <c r="A262" s="667"/>
      <c r="B262" s="188"/>
      <c r="C262" s="372"/>
      <c r="D262" s="226"/>
      <c r="E262" s="226" t="s">
        <v>28364</v>
      </c>
      <c r="F262" s="226"/>
      <c r="G262" s="226" t="s">
        <v>28362</v>
      </c>
      <c r="H262" s="372"/>
      <c r="I262" s="226" t="s">
        <v>28322</v>
      </c>
      <c r="J262" s="314"/>
      <c r="K262" s="248"/>
      <c r="L262" s="94"/>
      <c r="M262" s="94"/>
      <c r="N262" s="94"/>
      <c r="O262" s="94"/>
      <c r="P262" s="94"/>
      <c r="Q262" s="95"/>
      <c r="R262" s="24"/>
      <c r="T262" s="611"/>
      <c r="U262" s="611"/>
      <c r="V262" s="611"/>
      <c r="W262" s="611"/>
      <c r="X262" s="660"/>
      <c r="Y262" s="612"/>
    </row>
    <row r="263" spans="1:25" s="25" customFormat="1" ht="15" hidden="1" x14ac:dyDescent="0.2">
      <c r="A263" s="667"/>
      <c r="B263" s="188"/>
      <c r="C263" s="372"/>
      <c r="D263" s="226" t="s">
        <v>28641</v>
      </c>
      <c r="E263" s="226">
        <v>2.1</v>
      </c>
      <c r="F263" s="226" t="s">
        <v>28539</v>
      </c>
      <c r="G263" s="372">
        <v>2.2000000000000002</v>
      </c>
      <c r="H263" s="372"/>
      <c r="I263" s="226">
        <f>E263*G263</f>
        <v>4.62</v>
      </c>
      <c r="J263" s="314" t="s">
        <v>28267</v>
      </c>
      <c r="K263" s="248"/>
      <c r="L263" s="94"/>
      <c r="M263" s="94"/>
      <c r="N263" s="94"/>
      <c r="O263" s="94"/>
      <c r="P263" s="94"/>
      <c r="Q263" s="95"/>
      <c r="R263" s="24"/>
      <c r="T263" s="611"/>
      <c r="U263" s="611"/>
      <c r="V263" s="611"/>
      <c r="W263" s="611"/>
      <c r="X263" s="660"/>
      <c r="Y263" s="612"/>
    </row>
    <row r="264" spans="1:25" s="25" customFormat="1" ht="15" hidden="1" x14ac:dyDescent="0.2">
      <c r="A264" s="668"/>
      <c r="B264" s="500"/>
      <c r="C264" s="538"/>
      <c r="D264" s="230"/>
      <c r="E264" s="230"/>
      <c r="F264" s="230"/>
      <c r="G264" s="538"/>
      <c r="H264" s="538"/>
      <c r="I264" s="230"/>
      <c r="J264" s="539"/>
      <c r="K264" s="540"/>
      <c r="L264" s="137"/>
      <c r="M264" s="137"/>
      <c r="N264" s="137"/>
      <c r="O264" s="137"/>
      <c r="P264" s="137"/>
      <c r="Q264" s="139"/>
      <c r="R264" s="24"/>
      <c r="T264" s="611"/>
      <c r="U264" s="611"/>
      <c r="V264" s="611"/>
      <c r="W264" s="611"/>
      <c r="X264" s="660"/>
      <c r="Y264" s="612"/>
    </row>
    <row r="265" spans="1:25" s="25" customFormat="1" ht="24" hidden="1" customHeight="1" x14ac:dyDescent="0.2">
      <c r="A265" s="670" t="s">
        <v>28314</v>
      </c>
      <c r="B265" s="506" t="s">
        <v>1163</v>
      </c>
      <c r="C265" s="506" t="s">
        <v>26</v>
      </c>
      <c r="D265" s="144" t="str">
        <f>VLOOKUP(B265,desonerado_186!A:F,2,1)</f>
        <v>Cimbramento tubular metálico</v>
      </c>
      <c r="E265" s="151"/>
      <c r="F265" s="151"/>
      <c r="G265" s="370"/>
      <c r="H265" s="370"/>
      <c r="I265" s="526"/>
      <c r="J265" s="507" t="str">
        <f>VLOOKUP(B265,desonerado_186!A:F,3,1)</f>
        <v>M3MES</v>
      </c>
      <c r="K265" s="508">
        <f>I268</f>
        <v>6.3</v>
      </c>
      <c r="L265" s="377">
        <f>VLOOKUP(B265,desonerado_186!A:F,4,1)</f>
        <v>5.08</v>
      </c>
      <c r="M265" s="377">
        <f>VLOOKUP(B265,desonerado_186!A:F,5,1)</f>
        <v>1.69</v>
      </c>
      <c r="N265" s="1725">
        <f>L265+M265</f>
        <v>6.77</v>
      </c>
      <c r="O265" s="1725"/>
      <c r="P265" s="377">
        <f>N265*1.2</f>
        <v>8.1199999999999992</v>
      </c>
      <c r="Q265" s="28">
        <f>P265*K265</f>
        <v>51.16</v>
      </c>
      <c r="R265" s="24"/>
      <c r="T265" s="611"/>
      <c r="U265" s="611"/>
      <c r="V265" s="611"/>
      <c r="W265" s="611"/>
      <c r="X265" s="660"/>
      <c r="Y265" s="612"/>
    </row>
    <row r="266" spans="1:25" s="25" customFormat="1" ht="15" hidden="1" x14ac:dyDescent="0.2">
      <c r="A266" s="671"/>
      <c r="B266" s="510"/>
      <c r="C266" s="511"/>
      <c r="D266" s="158"/>
      <c r="E266" s="158"/>
      <c r="F266" s="158"/>
      <c r="G266" s="511"/>
      <c r="H266" s="511"/>
      <c r="I266" s="158"/>
      <c r="J266" s="512"/>
      <c r="K266" s="541"/>
      <c r="L266" s="129"/>
      <c r="M266" s="129"/>
      <c r="N266" s="129"/>
      <c r="O266" s="129"/>
      <c r="P266" s="129"/>
      <c r="Q266" s="171"/>
      <c r="R266" s="24"/>
      <c r="T266" s="611"/>
      <c r="U266" s="611"/>
      <c r="V266" s="611"/>
      <c r="W266" s="611"/>
      <c r="X266" s="660"/>
      <c r="Y266" s="612"/>
    </row>
    <row r="267" spans="1:25" s="25" customFormat="1" ht="15" hidden="1" x14ac:dyDescent="0.2">
      <c r="A267" s="667"/>
      <c r="B267" s="188"/>
      <c r="C267" s="514"/>
      <c r="D267" s="226"/>
      <c r="E267" s="226" t="s">
        <v>28364</v>
      </c>
      <c r="F267" s="226" t="s">
        <v>28362</v>
      </c>
      <c r="G267" s="372" t="s">
        <v>28274</v>
      </c>
      <c r="H267" s="372"/>
      <c r="I267" s="226" t="s">
        <v>28322</v>
      </c>
      <c r="J267" s="314"/>
      <c r="K267" s="248"/>
      <c r="L267" s="94"/>
      <c r="M267" s="94"/>
      <c r="N267" s="94"/>
      <c r="O267" s="94"/>
      <c r="P267" s="94"/>
      <c r="Q267" s="95"/>
      <c r="R267" s="24"/>
      <c r="T267" s="611"/>
      <c r="U267" s="611"/>
      <c r="V267" s="611"/>
      <c r="W267" s="611"/>
      <c r="X267" s="660"/>
      <c r="Y267" s="612"/>
    </row>
    <row r="268" spans="1:25" s="25" customFormat="1" ht="15" hidden="1" x14ac:dyDescent="0.2">
      <c r="A268" s="667"/>
      <c r="B268" s="188"/>
      <c r="C268" s="514"/>
      <c r="D268" s="226" t="s">
        <v>28641</v>
      </c>
      <c r="E268" s="226">
        <v>2.1</v>
      </c>
      <c r="F268" s="226">
        <v>2.2000000000000002</v>
      </c>
      <c r="G268" s="372">
        <v>3</v>
      </c>
      <c r="H268" s="372"/>
      <c r="I268" s="226">
        <f>E268*G268</f>
        <v>6.3</v>
      </c>
      <c r="J268" s="314" t="s">
        <v>28273</v>
      </c>
      <c r="K268" s="248"/>
      <c r="L268" s="94"/>
      <c r="M268" s="94"/>
      <c r="N268" s="94"/>
      <c r="O268" s="94"/>
      <c r="P268" s="94"/>
      <c r="Q268" s="95"/>
      <c r="R268" s="24"/>
      <c r="T268" s="611"/>
      <c r="U268" s="611"/>
      <c r="V268" s="611"/>
      <c r="W268" s="611"/>
      <c r="X268" s="660"/>
      <c r="Y268" s="612"/>
    </row>
    <row r="269" spans="1:25" s="25" customFormat="1" ht="15" hidden="1" x14ac:dyDescent="0.2">
      <c r="A269" s="662"/>
      <c r="B269" s="393"/>
      <c r="C269" s="393"/>
      <c r="D269" s="226"/>
      <c r="E269" s="226"/>
      <c r="F269" s="226"/>
      <c r="G269" s="372"/>
      <c r="H269" s="372"/>
      <c r="I269" s="241"/>
      <c r="J269" s="314"/>
      <c r="K269" s="248"/>
      <c r="L269" s="308"/>
      <c r="M269" s="308"/>
      <c r="N269" s="308"/>
      <c r="O269" s="308"/>
      <c r="P269" s="308"/>
      <c r="Q269" s="97"/>
      <c r="R269" s="24"/>
      <c r="T269" s="611"/>
      <c r="U269" s="611"/>
      <c r="V269" s="611"/>
      <c r="W269" s="611"/>
      <c r="X269" s="660"/>
      <c r="Y269" s="612"/>
    </row>
    <row r="270" spans="1:25" s="25" customFormat="1" ht="15" hidden="1" x14ac:dyDescent="0.2">
      <c r="A270" s="663"/>
      <c r="B270" s="370"/>
      <c r="C270" s="370"/>
      <c r="D270" s="151"/>
      <c r="E270" s="151"/>
      <c r="F270" s="151"/>
      <c r="G270" s="370"/>
      <c r="H270" s="370"/>
      <c r="I270" s="518"/>
      <c r="J270" s="483"/>
      <c r="K270" s="484"/>
      <c r="L270" s="138"/>
      <c r="M270" s="138"/>
      <c r="N270" s="138"/>
      <c r="O270" s="138"/>
      <c r="P270" s="138"/>
      <c r="Q270" s="165"/>
      <c r="R270" s="24"/>
      <c r="T270" s="611"/>
      <c r="U270" s="611"/>
      <c r="V270" s="611"/>
      <c r="W270" s="611"/>
      <c r="X270" s="660"/>
      <c r="Y270" s="612"/>
    </row>
    <row r="271" spans="1:25" s="25" customFormat="1" ht="24" hidden="1" customHeight="1" x14ac:dyDescent="0.2">
      <c r="A271" s="670" t="s">
        <v>28661</v>
      </c>
      <c r="B271" s="506" t="s">
        <v>1285</v>
      </c>
      <c r="C271" s="506" t="s">
        <v>26</v>
      </c>
      <c r="D271" s="144" t="str">
        <f>VLOOKUP(B271,desonerado_186!A:F,2,1)</f>
        <v>Concreto usinado, fck = 25 MPa</v>
      </c>
      <c r="E271" s="151"/>
      <c r="F271" s="151"/>
      <c r="G271" s="370"/>
      <c r="H271" s="370"/>
      <c r="I271" s="526"/>
      <c r="J271" s="507" t="str">
        <f>VLOOKUP(B271,desonerado_186!A:F,3,1)</f>
        <v>M3</v>
      </c>
      <c r="K271" s="508">
        <f>K273</f>
        <v>6</v>
      </c>
      <c r="L271" s="377">
        <f>VLOOKUP(B271,desonerado_186!A:F,4,1)</f>
        <v>416.28</v>
      </c>
      <c r="M271" s="377">
        <f>VLOOKUP(B271,desonerado_186!A:F,5,1)</f>
        <v>0</v>
      </c>
      <c r="N271" s="1725">
        <f>L271+M271</f>
        <v>416.28</v>
      </c>
      <c r="O271" s="1725"/>
      <c r="P271" s="377">
        <f>N271*1.2</f>
        <v>499.54</v>
      </c>
      <c r="Q271" s="28">
        <f>P271*K271</f>
        <v>2997.24</v>
      </c>
      <c r="R271" s="24"/>
      <c r="T271" s="611"/>
      <c r="U271" s="611"/>
      <c r="V271" s="611"/>
      <c r="W271" s="611"/>
      <c r="X271" s="660"/>
      <c r="Y271" s="612"/>
    </row>
    <row r="272" spans="1:25" s="25" customFormat="1" ht="15" hidden="1" x14ac:dyDescent="0.2">
      <c r="A272" s="661"/>
      <c r="B272" s="307"/>
      <c r="C272" s="344"/>
      <c r="D272" s="229"/>
      <c r="E272" s="229"/>
      <c r="F272" s="229"/>
      <c r="G272" s="344"/>
      <c r="H272" s="344"/>
      <c r="I272" s="536"/>
      <c r="J272" s="535"/>
      <c r="K272" s="339"/>
      <c r="L272" s="224"/>
      <c r="M272" s="224"/>
      <c r="N272" s="380"/>
      <c r="O272" s="380"/>
      <c r="P272" s="380"/>
      <c r="Q272" s="131"/>
      <c r="R272" s="24"/>
      <c r="T272" s="611"/>
      <c r="U272" s="611"/>
      <c r="V272" s="611"/>
      <c r="W272" s="611"/>
      <c r="X272" s="660"/>
      <c r="Y272" s="612"/>
    </row>
    <row r="273" spans="1:25" s="25" customFormat="1" ht="15" hidden="1" x14ac:dyDescent="0.2">
      <c r="A273" s="662"/>
      <c r="B273" s="393"/>
      <c r="C273" s="372"/>
      <c r="D273" s="226" t="s">
        <v>28332</v>
      </c>
      <c r="E273" s="226"/>
      <c r="F273" s="226"/>
      <c r="G273" s="314"/>
      <c r="H273" s="314"/>
      <c r="I273" s="241"/>
      <c r="J273" s="314"/>
      <c r="K273" s="248">
        <f>'Concreto Armado'!X120</f>
        <v>6</v>
      </c>
      <c r="L273" s="248" t="s">
        <v>28273</v>
      </c>
      <c r="M273" s="231"/>
      <c r="N273" s="308"/>
      <c r="O273" s="308"/>
      <c r="P273" s="308"/>
      <c r="Q273" s="97"/>
      <c r="R273" s="24"/>
      <c r="T273" s="611"/>
      <c r="U273" s="611"/>
      <c r="V273" s="611"/>
      <c r="W273" s="611"/>
      <c r="X273" s="660"/>
      <c r="Y273" s="612"/>
    </row>
    <row r="274" spans="1:25" s="25" customFormat="1" ht="15" hidden="1" x14ac:dyDescent="0.2">
      <c r="A274" s="662"/>
      <c r="B274" s="393"/>
      <c r="C274" s="372"/>
      <c r="D274" s="226"/>
      <c r="E274" s="226"/>
      <c r="F274" s="226"/>
      <c r="G274" s="372"/>
      <c r="H274" s="372"/>
      <c r="I274" s="241"/>
      <c r="J274" s="314"/>
      <c r="K274" s="248"/>
      <c r="L274" s="231"/>
      <c r="M274" s="231"/>
      <c r="N274" s="308"/>
      <c r="O274" s="308"/>
      <c r="P274" s="308"/>
      <c r="Q274" s="97"/>
      <c r="R274" s="24"/>
      <c r="T274" s="611"/>
      <c r="U274" s="611"/>
      <c r="V274" s="611"/>
      <c r="W274" s="611"/>
      <c r="X274" s="660"/>
      <c r="Y274" s="612"/>
    </row>
    <row r="275" spans="1:25" s="25" customFormat="1" ht="15" hidden="1" x14ac:dyDescent="0.2">
      <c r="A275" s="663"/>
      <c r="B275" s="370"/>
      <c r="C275" s="370"/>
      <c r="D275" s="151"/>
      <c r="E275" s="151"/>
      <c r="F275" s="151"/>
      <c r="G275" s="370"/>
      <c r="H275" s="370"/>
      <c r="I275" s="518"/>
      <c r="J275" s="483"/>
      <c r="K275" s="484"/>
      <c r="L275" s="138"/>
      <c r="M275" s="138"/>
      <c r="N275" s="138"/>
      <c r="O275" s="138"/>
      <c r="P275" s="138"/>
      <c r="Q275" s="165"/>
      <c r="R275" s="24"/>
      <c r="T275" s="611"/>
      <c r="U275" s="611"/>
      <c r="V275" s="611"/>
      <c r="W275" s="611"/>
      <c r="X275" s="660"/>
      <c r="Y275" s="612"/>
    </row>
    <row r="276" spans="1:25" s="25" customFormat="1" ht="24" hidden="1" customHeight="1" x14ac:dyDescent="0.2">
      <c r="A276" s="664" t="s">
        <v>28662</v>
      </c>
      <c r="B276" s="411" t="s">
        <v>1348</v>
      </c>
      <c r="C276" s="411" t="s">
        <v>26</v>
      </c>
      <c r="D276" s="374" t="str">
        <f>VLOOKUP(B276,desonerado_186!A:F,2,1)</f>
        <v>Lançamento e adensamento de concreto ou massa em fundação</v>
      </c>
      <c r="E276" s="375"/>
      <c r="F276" s="375"/>
      <c r="G276" s="365"/>
      <c r="H276" s="365"/>
      <c r="I276" s="522"/>
      <c r="J276" s="485" t="str">
        <f>VLOOKUP(B276,desonerado_186!A:F,3,1)</f>
        <v>M3</v>
      </c>
      <c r="K276" s="486">
        <f>K278</f>
        <v>10.01</v>
      </c>
      <c r="L276" s="368">
        <f>VLOOKUP(B276,desonerado_186!A:F,4,1)</f>
        <v>0</v>
      </c>
      <c r="M276" s="368">
        <f>VLOOKUP(B276,desonerado_186!A:F,5,1)</f>
        <v>142.28</v>
      </c>
      <c r="N276" s="1680">
        <f>L276+M276</f>
        <v>142.28</v>
      </c>
      <c r="O276" s="1680"/>
      <c r="P276" s="368">
        <f>N276*1.2</f>
        <v>170.74</v>
      </c>
      <c r="Q276" s="32">
        <f>P276*K276</f>
        <v>1709.11</v>
      </c>
      <c r="R276" s="24"/>
      <c r="T276" s="611"/>
      <c r="U276" s="611"/>
      <c r="V276" s="611"/>
      <c r="W276" s="611"/>
      <c r="X276" s="660"/>
      <c r="Y276" s="612"/>
    </row>
    <row r="277" spans="1:25" s="25" customFormat="1" ht="15" hidden="1" x14ac:dyDescent="0.2">
      <c r="A277" s="661"/>
      <c r="B277" s="307"/>
      <c r="C277" s="344"/>
      <c r="D277" s="229"/>
      <c r="E277" s="229"/>
      <c r="F277" s="229"/>
      <c r="G277" s="344"/>
      <c r="H277" s="344"/>
      <c r="I277" s="536"/>
      <c r="J277" s="535"/>
      <c r="K277" s="339"/>
      <c r="L277" s="224"/>
      <c r="M277" s="380"/>
      <c r="N277" s="380"/>
      <c r="O277" s="380"/>
      <c r="P277" s="380"/>
      <c r="Q277" s="131"/>
      <c r="R277" s="24"/>
      <c r="T277" s="611"/>
      <c r="U277" s="611"/>
      <c r="V277" s="611"/>
      <c r="W277" s="611"/>
      <c r="X277" s="660"/>
      <c r="Y277" s="612"/>
    </row>
    <row r="278" spans="1:25" s="25" customFormat="1" ht="15" hidden="1" x14ac:dyDescent="0.2">
      <c r="A278" s="662"/>
      <c r="B278" s="393"/>
      <c r="C278" s="372"/>
      <c r="D278" s="226" t="s">
        <v>28332</v>
      </c>
      <c r="E278" s="226"/>
      <c r="F278" s="226"/>
      <c r="G278" s="314"/>
      <c r="H278" s="314"/>
      <c r="I278" s="241"/>
      <c r="J278" s="314"/>
      <c r="K278" s="248">
        <v>10.01</v>
      </c>
      <c r="L278" s="248" t="s">
        <v>28273</v>
      </c>
      <c r="M278" s="94"/>
      <c r="N278" s="308"/>
      <c r="O278" s="308"/>
      <c r="P278" s="308"/>
      <c r="Q278" s="97"/>
      <c r="R278" s="24"/>
      <c r="T278" s="611"/>
      <c r="U278" s="611"/>
      <c r="V278" s="611"/>
      <c r="W278" s="611"/>
      <c r="X278" s="660"/>
      <c r="Y278" s="612"/>
    </row>
    <row r="279" spans="1:25" s="25" customFormat="1" ht="15" hidden="1" x14ac:dyDescent="0.2">
      <c r="A279" s="662"/>
      <c r="B279" s="393"/>
      <c r="C279" s="372"/>
      <c r="D279" s="226"/>
      <c r="E279" s="226"/>
      <c r="F279" s="226"/>
      <c r="G279" s="372"/>
      <c r="H279" s="372"/>
      <c r="I279" s="241"/>
      <c r="J279" s="314"/>
      <c r="K279" s="248"/>
      <c r="L279" s="231"/>
      <c r="M279" s="94"/>
      <c r="N279" s="308"/>
      <c r="O279" s="308"/>
      <c r="P279" s="308"/>
      <c r="Q279" s="97"/>
      <c r="R279" s="24"/>
      <c r="T279" s="611"/>
      <c r="U279" s="611"/>
      <c r="V279" s="611"/>
      <c r="W279" s="611"/>
      <c r="X279" s="660"/>
      <c r="Y279" s="612"/>
    </row>
    <row r="280" spans="1:25" s="25" customFormat="1" ht="15" hidden="1" x14ac:dyDescent="0.2">
      <c r="A280" s="663"/>
      <c r="B280" s="370"/>
      <c r="C280" s="538"/>
      <c r="D280" s="230"/>
      <c r="E280" s="230"/>
      <c r="F280" s="230"/>
      <c r="G280" s="538"/>
      <c r="H280" s="538"/>
      <c r="I280" s="542"/>
      <c r="J280" s="539"/>
      <c r="K280" s="540"/>
      <c r="L280" s="228"/>
      <c r="M280" s="138"/>
      <c r="N280" s="138"/>
      <c r="O280" s="138"/>
      <c r="P280" s="138"/>
      <c r="Q280" s="165"/>
      <c r="R280" s="24"/>
      <c r="T280" s="611"/>
      <c r="U280" s="611"/>
      <c r="V280" s="611"/>
      <c r="W280" s="611"/>
      <c r="X280" s="660"/>
      <c r="Y280" s="612"/>
    </row>
    <row r="281" spans="1:25" s="34" customFormat="1" ht="18" hidden="1" customHeight="1" x14ac:dyDescent="0.2">
      <c r="A281" s="1893" t="s">
        <v>8</v>
      </c>
      <c r="B281" s="1894"/>
      <c r="C281" s="1894"/>
      <c r="D281" s="1894"/>
      <c r="E281" s="1894"/>
      <c r="F281" s="1894"/>
      <c r="G281" s="1894"/>
      <c r="H281" s="1894"/>
      <c r="I281" s="1894"/>
      <c r="J281" s="1894"/>
      <c r="K281" s="1894"/>
      <c r="L281" s="366"/>
      <c r="M281" s="366"/>
      <c r="N281" s="1898"/>
      <c r="O281" s="1898"/>
      <c r="P281" s="367"/>
      <c r="Q281" s="43">
        <f>SUM(Q237:Q280)</f>
        <v>17659.59</v>
      </c>
      <c r="R281" s="33"/>
      <c r="T281" s="611"/>
      <c r="U281" s="611"/>
      <c r="V281" s="611"/>
      <c r="W281" s="611"/>
      <c r="X281" s="660"/>
      <c r="Y281" s="617"/>
    </row>
    <row r="282" spans="1:25" s="25" customFormat="1" ht="9.9499999999999993" hidden="1" customHeight="1" x14ac:dyDescent="0.2">
      <c r="A282" s="662"/>
      <c r="B282" s="393"/>
      <c r="C282" s="393"/>
      <c r="D282" s="121"/>
      <c r="E282" s="121"/>
      <c r="F282" s="121"/>
      <c r="G282" s="393"/>
      <c r="H282" s="393"/>
      <c r="I282" s="393"/>
      <c r="J282" s="324"/>
      <c r="K282" s="211"/>
      <c r="L282" s="308"/>
      <c r="M282" s="441"/>
      <c r="N282" s="308"/>
      <c r="O282" s="308"/>
      <c r="P282" s="308"/>
      <c r="Q282" s="97"/>
      <c r="R282" s="24"/>
      <c r="T282" s="611"/>
      <c r="U282" s="611"/>
      <c r="V282" s="611"/>
      <c r="W282" s="611"/>
      <c r="X282" s="660"/>
      <c r="Y282" s="612"/>
    </row>
    <row r="283" spans="1:25" s="431" customFormat="1" ht="20.100000000000001" customHeight="1" x14ac:dyDescent="0.2">
      <c r="A283" s="1871">
        <v>5</v>
      </c>
      <c r="B283" s="632"/>
      <c r="C283" s="1880" t="s">
        <v>28285</v>
      </c>
      <c r="D283" s="1880"/>
      <c r="E283" s="1880"/>
      <c r="F283" s="1880"/>
      <c r="G283" s="1880"/>
      <c r="H283" s="1880"/>
      <c r="I283" s="1880" t="s">
        <v>8058</v>
      </c>
      <c r="J283" s="1881"/>
      <c r="K283" s="643"/>
      <c r="L283" s="439"/>
      <c r="M283" s="439"/>
      <c r="N283" s="1915"/>
      <c r="O283" s="1915"/>
      <c r="P283" s="439"/>
      <c r="Q283" s="439"/>
      <c r="R283" s="466"/>
      <c r="S283" s="467"/>
      <c r="T283" s="607"/>
      <c r="U283" s="606"/>
      <c r="V283" s="606">
        <f>V284/X284</f>
        <v>1</v>
      </c>
      <c r="W283" s="607"/>
      <c r="X283" s="658"/>
      <c r="Y283" s="616"/>
    </row>
    <row r="284" spans="1:25" s="431" customFormat="1" ht="20.100000000000001" customHeight="1" x14ac:dyDescent="0.2">
      <c r="A284" s="1872"/>
      <c r="B284" s="635"/>
      <c r="C284" s="1882"/>
      <c r="D284" s="1882"/>
      <c r="E284" s="1882"/>
      <c r="F284" s="1882"/>
      <c r="G284" s="1882"/>
      <c r="H284" s="1882"/>
      <c r="I284" s="1882"/>
      <c r="J284" s="1883"/>
      <c r="K284" s="643"/>
      <c r="L284" s="439"/>
      <c r="M284" s="439"/>
      <c r="N284" s="439"/>
      <c r="O284" s="439"/>
      <c r="P284" s="439"/>
      <c r="Q284" s="439"/>
      <c r="R284" s="466"/>
      <c r="S284" s="468"/>
      <c r="T284" s="609"/>
      <c r="U284" s="689"/>
      <c r="V284" s="689">
        <f>X284</f>
        <v>18183.990000000002</v>
      </c>
      <c r="W284" s="609"/>
      <c r="X284" s="690">
        <f>Orçamento!Q536</f>
        <v>18183.990000000002</v>
      </c>
      <c r="Y284" s="1615">
        <f>X284-T284-U284-V284-W284</f>
        <v>0</v>
      </c>
    </row>
    <row r="285" spans="1:25" s="25" customFormat="1" ht="24" hidden="1" customHeight="1" x14ac:dyDescent="0.2">
      <c r="A285" s="659" t="s">
        <v>20</v>
      </c>
      <c r="B285" s="479" t="s">
        <v>1598</v>
      </c>
      <c r="C285" s="392" t="s">
        <v>26</v>
      </c>
      <c r="D285" s="442" t="str">
        <f>VLOOKUP(B285,desonerado_186!A:F,2,1)</f>
        <v>Alvenaria de bloco cerâmico de vedação, uso revestido, de 9 cm</v>
      </c>
      <c r="E285" s="121"/>
      <c r="F285" s="121"/>
      <c r="G285" s="393"/>
      <c r="H285" s="393"/>
      <c r="I285" s="543"/>
      <c r="J285" s="544" t="str">
        <f>VLOOKUP(B285,desonerado_186!A:F,3,1)</f>
        <v>M2</v>
      </c>
      <c r="K285" s="481">
        <f>L305</f>
        <v>66.989999999999995</v>
      </c>
      <c r="L285" s="394">
        <f>VLOOKUP(B285,desonerado_186!A:F,4,1)</f>
        <v>31.32</v>
      </c>
      <c r="M285" s="394">
        <f>VLOOKUP(B285,desonerado_186!A:F,5,1)</f>
        <v>27.4</v>
      </c>
      <c r="N285" s="1782">
        <f>L285+M285</f>
        <v>58.72</v>
      </c>
      <c r="O285" s="1782"/>
      <c r="P285" s="394">
        <f>N285*1.2</f>
        <v>70.459999999999994</v>
      </c>
      <c r="Q285" s="343">
        <f>P285*K285</f>
        <v>4720.12</v>
      </c>
      <c r="R285" s="24"/>
      <c r="T285" s="611"/>
      <c r="U285" s="611"/>
      <c r="V285" s="611"/>
      <c r="W285" s="611"/>
      <c r="X285" s="660"/>
      <c r="Y285" s="612"/>
    </row>
    <row r="286" spans="1:25" s="25" customFormat="1" ht="15" hidden="1" x14ac:dyDescent="0.2">
      <c r="A286" s="671"/>
      <c r="B286" s="510"/>
      <c r="C286" s="510"/>
      <c r="D286" s="127"/>
      <c r="E286" s="127"/>
      <c r="F286" s="127"/>
      <c r="G286" s="510"/>
      <c r="H286" s="510"/>
      <c r="I286" s="490"/>
      <c r="J286" s="496"/>
      <c r="K286" s="130"/>
      <c r="L286" s="129"/>
      <c r="M286" s="129"/>
      <c r="N286" s="129"/>
      <c r="O286" s="129"/>
      <c r="P286" s="129"/>
      <c r="Q286" s="171"/>
      <c r="R286" s="24"/>
      <c r="T286" s="611"/>
      <c r="U286" s="611"/>
      <c r="V286" s="611"/>
      <c r="W286" s="611"/>
      <c r="X286" s="660"/>
      <c r="Y286" s="612"/>
    </row>
    <row r="287" spans="1:25" s="25" customFormat="1" ht="15" hidden="1" x14ac:dyDescent="0.2">
      <c r="A287" s="667"/>
      <c r="B287" s="188"/>
      <c r="C287" s="188"/>
      <c r="D287" s="341"/>
      <c r="E287" s="341" t="s">
        <v>28364</v>
      </c>
      <c r="F287" s="341"/>
      <c r="G287" s="341" t="s">
        <v>28362</v>
      </c>
      <c r="H287" s="341"/>
      <c r="I287" s="244"/>
      <c r="J287" s="341" t="s">
        <v>28274</v>
      </c>
      <c r="K287" s="244"/>
      <c r="L287" s="327" t="s">
        <v>28281</v>
      </c>
      <c r="M287" s="325"/>
      <c r="N287" s="207"/>
      <c r="O287" s="207"/>
      <c r="P287" s="179"/>
      <c r="Q287" s="95"/>
      <c r="R287" s="24"/>
      <c r="T287" s="611"/>
      <c r="U287" s="611"/>
      <c r="V287" s="611"/>
      <c r="W287" s="611"/>
      <c r="X287" s="660"/>
      <c r="Y287" s="612"/>
    </row>
    <row r="288" spans="1:25" s="25" customFormat="1" ht="35.25" hidden="1" customHeight="1" x14ac:dyDescent="0.2">
      <c r="A288" s="667"/>
      <c r="B288" s="188"/>
      <c r="C288" s="188"/>
      <c r="D288" s="341" t="s">
        <v>28560</v>
      </c>
      <c r="E288" s="341">
        <v>0.2</v>
      </c>
      <c r="F288" s="341" t="s">
        <v>28539</v>
      </c>
      <c r="G288" s="545">
        <v>3.2</v>
      </c>
      <c r="H288" s="341" t="s">
        <v>28268</v>
      </c>
      <c r="I288" s="341" t="s">
        <v>28539</v>
      </c>
      <c r="J288" s="341">
        <v>4.05</v>
      </c>
      <c r="K288" s="244"/>
      <c r="L288" s="327">
        <v>0</v>
      </c>
      <c r="M288" s="325" t="s">
        <v>28802</v>
      </c>
      <c r="N288" s="207"/>
      <c r="O288" s="207"/>
      <c r="P288" s="179"/>
      <c r="Q288" s="95"/>
      <c r="R288" s="24"/>
      <c r="T288" s="611"/>
      <c r="U288" s="611"/>
      <c r="V288" s="611"/>
      <c r="W288" s="611"/>
      <c r="X288" s="660"/>
      <c r="Y288" s="612"/>
    </row>
    <row r="289" spans="1:25" s="25" customFormat="1" ht="24" hidden="1" customHeight="1" x14ac:dyDescent="0.2">
      <c r="A289" s="667"/>
      <c r="B289" s="188"/>
      <c r="C289" s="188"/>
      <c r="D289" s="341" t="s">
        <v>28561</v>
      </c>
      <c r="E289" s="341">
        <v>0.15</v>
      </c>
      <c r="F289" s="341" t="s">
        <v>28539</v>
      </c>
      <c r="G289" s="545">
        <v>8.8000000000000007</v>
      </c>
      <c r="H289" s="341" t="s">
        <v>28268</v>
      </c>
      <c r="I289" s="341" t="s">
        <v>28539</v>
      </c>
      <c r="J289" s="341">
        <v>3.2</v>
      </c>
      <c r="K289" s="244"/>
      <c r="L289" s="327">
        <f t="shared" ref="L289:L302" si="5">E289*G289*J289</f>
        <v>4.22</v>
      </c>
      <c r="M289" s="325" t="s">
        <v>28802</v>
      </c>
      <c r="N289" s="207"/>
      <c r="O289" s="207"/>
      <c r="P289" s="179"/>
      <c r="Q289" s="95"/>
      <c r="R289" s="24"/>
      <c r="T289" s="611"/>
      <c r="U289" s="611"/>
      <c r="V289" s="611"/>
      <c r="W289" s="611"/>
      <c r="X289" s="660"/>
      <c r="Y289" s="612"/>
    </row>
    <row r="290" spans="1:25" s="25" customFormat="1" ht="24" hidden="1" customHeight="1" x14ac:dyDescent="0.2">
      <c r="A290" s="667"/>
      <c r="B290" s="188"/>
      <c r="C290" s="188"/>
      <c r="D290" s="341" t="s">
        <v>28562</v>
      </c>
      <c r="E290" s="341">
        <v>0.15</v>
      </c>
      <c r="F290" s="341" t="s">
        <v>28539</v>
      </c>
      <c r="G290" s="545">
        <v>1.65</v>
      </c>
      <c r="H290" s="341" t="s">
        <v>28268</v>
      </c>
      <c r="I290" s="341" t="s">
        <v>28539</v>
      </c>
      <c r="J290" s="341">
        <v>4.05</v>
      </c>
      <c r="K290" s="244"/>
      <c r="L290" s="327">
        <f t="shared" si="5"/>
        <v>1</v>
      </c>
      <c r="M290" s="325" t="s">
        <v>28802</v>
      </c>
      <c r="N290" s="207"/>
      <c r="O290" s="207"/>
      <c r="P290" s="179"/>
      <c r="Q290" s="95"/>
      <c r="R290" s="24"/>
      <c r="T290" s="611"/>
      <c r="U290" s="611"/>
      <c r="V290" s="611"/>
      <c r="W290" s="611"/>
      <c r="X290" s="660"/>
      <c r="Y290" s="612"/>
    </row>
    <row r="291" spans="1:25" s="25" customFormat="1" ht="24" hidden="1" customHeight="1" x14ac:dyDescent="0.2">
      <c r="A291" s="667"/>
      <c r="B291" s="188"/>
      <c r="C291" s="188"/>
      <c r="D291" s="341" t="s">
        <v>28563</v>
      </c>
      <c r="E291" s="341">
        <v>0.15</v>
      </c>
      <c r="F291" s="341" t="s">
        <v>28539</v>
      </c>
      <c r="G291" s="545">
        <v>1.25</v>
      </c>
      <c r="H291" s="341" t="s">
        <v>28268</v>
      </c>
      <c r="I291" s="341" t="s">
        <v>28539</v>
      </c>
      <c r="J291" s="341">
        <v>4.05</v>
      </c>
      <c r="K291" s="244"/>
      <c r="L291" s="327">
        <f t="shared" si="5"/>
        <v>0.76</v>
      </c>
      <c r="M291" s="325" t="s">
        <v>28802</v>
      </c>
      <c r="N291" s="207"/>
      <c r="O291" s="207"/>
      <c r="P291" s="179"/>
      <c r="Q291" s="95"/>
      <c r="R291" s="24"/>
      <c r="T291" s="611"/>
      <c r="U291" s="611"/>
      <c r="V291" s="611"/>
      <c r="W291" s="611"/>
      <c r="X291" s="660"/>
      <c r="Y291" s="612"/>
    </row>
    <row r="292" spans="1:25" s="25" customFormat="1" ht="24" hidden="1" customHeight="1" x14ac:dyDescent="0.2">
      <c r="A292" s="667"/>
      <c r="B292" s="188"/>
      <c r="C292" s="188"/>
      <c r="D292" s="341" t="s">
        <v>28564</v>
      </c>
      <c r="E292" s="341">
        <v>0.15</v>
      </c>
      <c r="F292" s="341" t="s">
        <v>28539</v>
      </c>
      <c r="G292" s="545">
        <v>4.05</v>
      </c>
      <c r="H292" s="341" t="s">
        <v>28268</v>
      </c>
      <c r="I292" s="341" t="s">
        <v>28539</v>
      </c>
      <c r="J292" s="341">
        <v>5.4</v>
      </c>
      <c r="K292" s="244"/>
      <c r="L292" s="327">
        <f t="shared" si="5"/>
        <v>3.28</v>
      </c>
      <c r="M292" s="325" t="s">
        <v>28802</v>
      </c>
      <c r="N292" s="207"/>
      <c r="O292" s="207"/>
      <c r="P292" s="179"/>
      <c r="Q292" s="95"/>
      <c r="R292" s="24"/>
      <c r="T292" s="611"/>
      <c r="U292" s="611"/>
      <c r="V292" s="611"/>
      <c r="W292" s="611"/>
      <c r="X292" s="660"/>
      <c r="Y292" s="612"/>
    </row>
    <row r="293" spans="1:25" s="25" customFormat="1" ht="24" hidden="1" customHeight="1" x14ac:dyDescent="0.2">
      <c r="A293" s="667"/>
      <c r="B293" s="188"/>
      <c r="C293" s="188"/>
      <c r="D293" s="341" t="s">
        <v>28567</v>
      </c>
      <c r="E293" s="341">
        <v>0.15</v>
      </c>
      <c r="F293" s="341" t="s">
        <v>28539</v>
      </c>
      <c r="G293" s="545">
        <v>5.35</v>
      </c>
      <c r="H293" s="341" t="s">
        <v>28268</v>
      </c>
      <c r="I293" s="341" t="s">
        <v>28539</v>
      </c>
      <c r="J293" s="341">
        <v>4.05</v>
      </c>
      <c r="K293" s="244"/>
      <c r="L293" s="327">
        <f t="shared" si="5"/>
        <v>3.25</v>
      </c>
      <c r="M293" s="325" t="s">
        <v>28802</v>
      </c>
      <c r="N293" s="207"/>
      <c r="O293" s="207"/>
      <c r="P293" s="179"/>
      <c r="Q293" s="95"/>
      <c r="R293" s="24"/>
      <c r="T293" s="611"/>
      <c r="U293" s="611"/>
      <c r="V293" s="611"/>
      <c r="W293" s="611"/>
      <c r="X293" s="660"/>
      <c r="Y293" s="612"/>
    </row>
    <row r="294" spans="1:25" s="25" customFormat="1" ht="24" hidden="1" customHeight="1" x14ac:dyDescent="0.2">
      <c r="A294" s="667"/>
      <c r="B294" s="188"/>
      <c r="C294" s="188"/>
      <c r="D294" s="341" t="s">
        <v>28568</v>
      </c>
      <c r="E294" s="341">
        <v>0.15</v>
      </c>
      <c r="F294" s="341" t="s">
        <v>28539</v>
      </c>
      <c r="G294" s="545">
        <v>1.35</v>
      </c>
      <c r="H294" s="341" t="s">
        <v>28268</v>
      </c>
      <c r="I294" s="341" t="s">
        <v>28539</v>
      </c>
      <c r="J294" s="341">
        <v>5.4</v>
      </c>
      <c r="K294" s="244"/>
      <c r="L294" s="327">
        <f t="shared" si="5"/>
        <v>1.0900000000000001</v>
      </c>
      <c r="M294" s="325" t="s">
        <v>28802</v>
      </c>
      <c r="N294" s="207"/>
      <c r="O294" s="207"/>
      <c r="P294" s="179"/>
      <c r="Q294" s="95"/>
      <c r="R294" s="24"/>
      <c r="T294" s="611"/>
      <c r="U294" s="611"/>
      <c r="V294" s="611"/>
      <c r="W294" s="611"/>
      <c r="X294" s="660"/>
      <c r="Y294" s="612"/>
    </row>
    <row r="295" spans="1:25" s="25" customFormat="1" ht="24" hidden="1" customHeight="1" x14ac:dyDescent="0.2">
      <c r="A295" s="667"/>
      <c r="B295" s="188"/>
      <c r="C295" s="188"/>
      <c r="D295" s="341" t="s">
        <v>28581</v>
      </c>
      <c r="E295" s="341">
        <v>0.2</v>
      </c>
      <c r="F295" s="341" t="s">
        <v>28539</v>
      </c>
      <c r="G295" s="545">
        <v>5.3</v>
      </c>
      <c r="H295" s="341" t="s">
        <v>28268</v>
      </c>
      <c r="I295" s="341" t="s">
        <v>28539</v>
      </c>
      <c r="J295" s="341">
        <v>4.05</v>
      </c>
      <c r="K295" s="244"/>
      <c r="L295" s="327">
        <v>0</v>
      </c>
      <c r="M295" s="325" t="s">
        <v>28802</v>
      </c>
      <c r="N295" s="207"/>
      <c r="O295" s="207"/>
      <c r="P295" s="179"/>
      <c r="Q295" s="95"/>
      <c r="R295" s="24"/>
      <c r="T295" s="611"/>
      <c r="U295" s="611"/>
      <c r="V295" s="611"/>
      <c r="W295" s="611"/>
      <c r="X295" s="660"/>
      <c r="Y295" s="612"/>
    </row>
    <row r="296" spans="1:25" s="25" customFormat="1" ht="24" hidden="1" customHeight="1" x14ac:dyDescent="0.2">
      <c r="A296" s="667"/>
      <c r="B296" s="188"/>
      <c r="C296" s="188"/>
      <c r="D296" s="341" t="s">
        <v>28715</v>
      </c>
      <c r="E296" s="341">
        <v>0.15</v>
      </c>
      <c r="F296" s="341" t="s">
        <v>28539</v>
      </c>
      <c r="G296" s="545">
        <v>1.75</v>
      </c>
      <c r="H296" s="341" t="s">
        <v>28268</v>
      </c>
      <c r="I296" s="341" t="s">
        <v>28539</v>
      </c>
      <c r="J296" s="341">
        <v>4.05</v>
      </c>
      <c r="K296" s="244"/>
      <c r="L296" s="327">
        <f t="shared" si="5"/>
        <v>1.06</v>
      </c>
      <c r="M296" s="325" t="s">
        <v>28802</v>
      </c>
      <c r="N296" s="207"/>
      <c r="O296" s="207"/>
      <c r="P296" s="179"/>
      <c r="Q296" s="95"/>
      <c r="R296" s="24"/>
      <c r="T296" s="611"/>
      <c r="U296" s="611"/>
      <c r="V296" s="611"/>
      <c r="W296" s="611"/>
      <c r="X296" s="660"/>
      <c r="Y296" s="612"/>
    </row>
    <row r="297" spans="1:25" s="25" customFormat="1" ht="24" hidden="1" customHeight="1" x14ac:dyDescent="0.2">
      <c r="A297" s="667"/>
      <c r="B297" s="188"/>
      <c r="C297" s="188"/>
      <c r="D297" s="341" t="s">
        <v>28716</v>
      </c>
      <c r="E297" s="341">
        <v>0.15</v>
      </c>
      <c r="F297" s="341" t="s">
        <v>28539</v>
      </c>
      <c r="G297" s="545">
        <v>1.75</v>
      </c>
      <c r="H297" s="341" t="s">
        <v>28268</v>
      </c>
      <c r="I297" s="341" t="s">
        <v>28539</v>
      </c>
      <c r="J297" s="341">
        <v>4.05</v>
      </c>
      <c r="K297" s="244"/>
      <c r="L297" s="327">
        <f t="shared" si="5"/>
        <v>1.06</v>
      </c>
      <c r="M297" s="325" t="s">
        <v>28802</v>
      </c>
      <c r="N297" s="207"/>
      <c r="O297" s="207"/>
      <c r="P297" s="179"/>
      <c r="Q297" s="95"/>
      <c r="R297" s="24"/>
      <c r="T297" s="611"/>
      <c r="U297" s="611"/>
      <c r="V297" s="611"/>
      <c r="W297" s="611"/>
      <c r="X297" s="660"/>
      <c r="Y297" s="612"/>
    </row>
    <row r="298" spans="1:25" s="25" customFormat="1" ht="24" hidden="1" customHeight="1" x14ac:dyDescent="0.2">
      <c r="A298" s="667"/>
      <c r="B298" s="188"/>
      <c r="C298" s="188"/>
      <c r="D298" s="341" t="s">
        <v>28717</v>
      </c>
      <c r="E298" s="341">
        <v>0.15</v>
      </c>
      <c r="F298" s="341" t="s">
        <v>28539</v>
      </c>
      <c r="G298" s="545">
        <v>1.65</v>
      </c>
      <c r="H298" s="341" t="s">
        <v>28268</v>
      </c>
      <c r="I298" s="341" t="s">
        <v>28539</v>
      </c>
      <c r="J298" s="341">
        <v>4.05</v>
      </c>
      <c r="K298" s="244"/>
      <c r="L298" s="327">
        <f t="shared" si="5"/>
        <v>1</v>
      </c>
      <c r="M298" s="325" t="s">
        <v>28802</v>
      </c>
      <c r="N298" s="207"/>
      <c r="O298" s="207"/>
      <c r="P298" s="179"/>
      <c r="Q298" s="95"/>
      <c r="R298" s="24"/>
      <c r="T298" s="611"/>
      <c r="U298" s="611"/>
      <c r="V298" s="611"/>
      <c r="W298" s="611"/>
      <c r="X298" s="660"/>
      <c r="Y298" s="612"/>
    </row>
    <row r="299" spans="1:25" s="25" customFormat="1" ht="24" hidden="1" customHeight="1" x14ac:dyDescent="0.2">
      <c r="A299" s="667"/>
      <c r="B299" s="188"/>
      <c r="C299" s="188"/>
      <c r="D299" s="341" t="s">
        <v>28718</v>
      </c>
      <c r="E299" s="341">
        <v>0.15</v>
      </c>
      <c r="F299" s="341" t="s">
        <v>28539</v>
      </c>
      <c r="G299" s="545">
        <v>1.3</v>
      </c>
      <c r="H299" s="341" t="s">
        <v>28268</v>
      </c>
      <c r="I299" s="341" t="s">
        <v>28539</v>
      </c>
      <c r="J299" s="341">
        <v>4.05</v>
      </c>
      <c r="K299" s="244"/>
      <c r="L299" s="327">
        <f t="shared" si="5"/>
        <v>0.79</v>
      </c>
      <c r="M299" s="325" t="s">
        <v>28802</v>
      </c>
      <c r="N299" s="207"/>
      <c r="O299" s="207"/>
      <c r="P299" s="179"/>
      <c r="Q299" s="95"/>
      <c r="R299" s="24"/>
      <c r="T299" s="611"/>
      <c r="U299" s="611"/>
      <c r="V299" s="611"/>
      <c r="W299" s="611"/>
      <c r="X299" s="660"/>
      <c r="Y299" s="612"/>
    </row>
    <row r="300" spans="1:25" s="25" customFormat="1" ht="24" hidden="1" customHeight="1" x14ac:dyDescent="0.2">
      <c r="A300" s="667"/>
      <c r="B300" s="188"/>
      <c r="C300" s="188"/>
      <c r="D300" s="341" t="s">
        <v>28719</v>
      </c>
      <c r="E300" s="341">
        <v>0.15</v>
      </c>
      <c r="F300" s="341" t="s">
        <v>28539</v>
      </c>
      <c r="G300" s="545">
        <v>2.2000000000000002</v>
      </c>
      <c r="H300" s="341" t="s">
        <v>28268</v>
      </c>
      <c r="I300" s="341" t="s">
        <v>28539</v>
      </c>
      <c r="J300" s="341">
        <v>5.4</v>
      </c>
      <c r="K300" s="244"/>
      <c r="L300" s="327">
        <f t="shared" si="5"/>
        <v>1.78</v>
      </c>
      <c r="M300" s="325" t="s">
        <v>28802</v>
      </c>
      <c r="N300" s="207"/>
      <c r="O300" s="207"/>
      <c r="P300" s="179"/>
      <c r="Q300" s="95"/>
      <c r="R300" s="24"/>
      <c r="T300" s="611"/>
      <c r="U300" s="611"/>
      <c r="V300" s="611"/>
      <c r="W300" s="611"/>
      <c r="X300" s="660"/>
      <c r="Y300" s="612"/>
    </row>
    <row r="301" spans="1:25" s="25" customFormat="1" ht="24" hidden="1" customHeight="1" x14ac:dyDescent="0.2">
      <c r="A301" s="667"/>
      <c r="B301" s="188"/>
      <c r="C301" s="188"/>
      <c r="D301" s="341" t="s">
        <v>28720</v>
      </c>
      <c r="E301" s="341">
        <v>0.15</v>
      </c>
      <c r="F301" s="341" t="s">
        <v>28539</v>
      </c>
      <c r="G301" s="545">
        <f>7.9-2.2</f>
        <v>5.7</v>
      </c>
      <c r="H301" s="341" t="s">
        <v>28268</v>
      </c>
      <c r="I301" s="341" t="s">
        <v>28539</v>
      </c>
      <c r="J301" s="341">
        <v>4.05</v>
      </c>
      <c r="K301" s="244"/>
      <c r="L301" s="327">
        <f t="shared" si="5"/>
        <v>3.46</v>
      </c>
      <c r="M301" s="325" t="s">
        <v>28802</v>
      </c>
      <c r="N301" s="207"/>
      <c r="O301" s="207"/>
      <c r="P301" s="179"/>
      <c r="Q301" s="95"/>
      <c r="R301" s="24"/>
      <c r="T301" s="611"/>
      <c r="U301" s="611"/>
      <c r="V301" s="611"/>
      <c r="W301" s="611"/>
      <c r="X301" s="660"/>
      <c r="Y301" s="612"/>
    </row>
    <row r="302" spans="1:25" s="25" customFormat="1" ht="24" hidden="1" customHeight="1" x14ac:dyDescent="0.2">
      <c r="A302" s="667"/>
      <c r="B302" s="188"/>
      <c r="C302" s="188"/>
      <c r="D302" s="341" t="s">
        <v>28720</v>
      </c>
      <c r="E302" s="341">
        <v>0.15</v>
      </c>
      <c r="F302" s="341" t="s">
        <v>28539</v>
      </c>
      <c r="G302" s="545">
        <v>2.2000000000000002</v>
      </c>
      <c r="H302" s="341" t="s">
        <v>28268</v>
      </c>
      <c r="I302" s="341" t="s">
        <v>28539</v>
      </c>
      <c r="J302" s="341">
        <v>4.05</v>
      </c>
      <c r="K302" s="244"/>
      <c r="L302" s="327">
        <f t="shared" si="5"/>
        <v>1.34</v>
      </c>
      <c r="M302" s="325" t="s">
        <v>28802</v>
      </c>
      <c r="N302" s="179"/>
      <c r="O302" s="179"/>
      <c r="P302" s="179"/>
      <c r="Q302" s="95"/>
      <c r="R302" s="24"/>
      <c r="T302" s="611"/>
      <c r="U302" s="611"/>
      <c r="V302" s="611"/>
      <c r="W302" s="611"/>
      <c r="X302" s="660"/>
      <c r="Y302" s="612"/>
    </row>
    <row r="303" spans="1:25" s="25" customFormat="1" ht="24" hidden="1" customHeight="1" x14ac:dyDescent="0.2">
      <c r="A303" s="667"/>
      <c r="B303" s="188"/>
      <c r="C303" s="188"/>
      <c r="D303" s="341" t="s">
        <v>28857</v>
      </c>
      <c r="E303" s="341"/>
      <c r="F303" s="341"/>
      <c r="G303" s="545">
        <v>2</v>
      </c>
      <c r="H303" s="341"/>
      <c r="I303" s="341"/>
      <c r="J303" s="341">
        <v>4.7</v>
      </c>
      <c r="K303" s="244"/>
      <c r="L303" s="327">
        <f>G303*J303</f>
        <v>9.4</v>
      </c>
      <c r="M303" s="325" t="s">
        <v>28802</v>
      </c>
      <c r="N303" s="179"/>
      <c r="O303" s="179"/>
      <c r="P303" s="179"/>
      <c r="Q303" s="95"/>
      <c r="R303" s="24"/>
      <c r="T303" s="611"/>
      <c r="U303" s="611"/>
      <c r="V303" s="611"/>
      <c r="W303" s="611"/>
      <c r="X303" s="660"/>
      <c r="Y303" s="612"/>
    </row>
    <row r="304" spans="1:25" s="25" customFormat="1" ht="24" hidden="1" customHeight="1" x14ac:dyDescent="0.2">
      <c r="A304" s="667"/>
      <c r="B304" s="188"/>
      <c r="C304" s="188"/>
      <c r="D304" s="341" t="s">
        <v>28858</v>
      </c>
      <c r="E304" s="341"/>
      <c r="F304" s="341"/>
      <c r="G304" s="545">
        <v>2</v>
      </c>
      <c r="H304" s="341"/>
      <c r="I304" s="341"/>
      <c r="J304" s="341">
        <v>16.75</v>
      </c>
      <c r="K304" s="244"/>
      <c r="L304" s="327">
        <f>G304*J304</f>
        <v>33.5</v>
      </c>
      <c r="M304" s="325" t="s">
        <v>28802</v>
      </c>
      <c r="N304" s="94"/>
      <c r="O304" s="94"/>
      <c r="P304" s="94"/>
      <c r="Q304" s="95"/>
      <c r="R304" s="24"/>
      <c r="T304" s="611"/>
      <c r="U304" s="611"/>
      <c r="V304" s="611"/>
      <c r="W304" s="611"/>
      <c r="X304" s="660"/>
      <c r="Y304" s="612"/>
    </row>
    <row r="305" spans="1:25" s="25" customFormat="1" ht="24" hidden="1" customHeight="1" x14ac:dyDescent="0.2">
      <c r="A305" s="667"/>
      <c r="B305" s="188"/>
      <c r="C305" s="188"/>
      <c r="D305" s="120"/>
      <c r="E305" s="120"/>
      <c r="F305" s="120"/>
      <c r="G305" s="188"/>
      <c r="H305" s="188"/>
      <c r="J305" s="181"/>
      <c r="K305" s="98"/>
      <c r="L305" s="373">
        <f>SUM(L286:L304)</f>
        <v>66.989999999999995</v>
      </c>
      <c r="M305" s="325" t="s">
        <v>28802</v>
      </c>
      <c r="N305" s="94"/>
      <c r="O305" s="94"/>
      <c r="P305" s="94"/>
      <c r="Q305" s="95"/>
      <c r="R305" s="24"/>
      <c r="T305" s="611"/>
      <c r="U305" s="611"/>
      <c r="V305" s="611"/>
      <c r="W305" s="611"/>
      <c r="X305" s="660"/>
      <c r="Y305" s="612"/>
    </row>
    <row r="306" spans="1:25" s="25" customFormat="1" ht="24" hidden="1" customHeight="1" x14ac:dyDescent="0.2">
      <c r="A306" s="667"/>
      <c r="B306" s="188"/>
      <c r="C306" s="188"/>
      <c r="D306" s="120"/>
      <c r="E306" s="120"/>
      <c r="F306" s="120"/>
      <c r="G306" s="188"/>
      <c r="H306" s="188"/>
      <c r="J306" s="181"/>
      <c r="K306" s="98"/>
      <c r="L306" s="94"/>
      <c r="M306" s="94"/>
      <c r="N306" s="94"/>
      <c r="O306" s="94"/>
      <c r="P306" s="94"/>
      <c r="Q306" s="95"/>
      <c r="R306" s="24"/>
      <c r="T306" s="611"/>
      <c r="U306" s="611"/>
      <c r="V306" s="611"/>
      <c r="W306" s="611"/>
      <c r="X306" s="660"/>
      <c r="Y306" s="612"/>
    </row>
    <row r="307" spans="1:25" s="25" customFormat="1" ht="24" hidden="1" customHeight="1" x14ac:dyDescent="0.2">
      <c r="A307" s="667"/>
      <c r="B307" s="188"/>
      <c r="C307" s="188"/>
      <c r="D307" s="120"/>
      <c r="E307" s="120"/>
      <c r="F307" s="120"/>
      <c r="G307" s="188"/>
      <c r="H307" s="188"/>
      <c r="J307" s="181"/>
      <c r="K307" s="98"/>
      <c r="L307" s="94"/>
      <c r="M307" s="94"/>
      <c r="N307" s="94"/>
      <c r="O307" s="94"/>
      <c r="P307" s="94"/>
      <c r="Q307" s="95"/>
      <c r="R307" s="24"/>
      <c r="T307" s="611"/>
      <c r="U307" s="611"/>
      <c r="V307" s="611"/>
      <c r="W307" s="611"/>
      <c r="X307" s="660"/>
      <c r="Y307" s="612"/>
    </row>
    <row r="308" spans="1:25" s="25" customFormat="1" ht="24" hidden="1" customHeight="1" x14ac:dyDescent="0.2">
      <c r="A308" s="664" t="s">
        <v>8132</v>
      </c>
      <c r="B308" s="411" t="s">
        <v>55</v>
      </c>
      <c r="C308" s="364" t="s">
        <v>26</v>
      </c>
      <c r="D308" s="374" t="str">
        <f>VLOOKUP(B308,desonerado_186!A:F,2,1)</f>
        <v>Alvenaria de bloco cerâmico de vedação, uso revestido, de 14 cm</v>
      </c>
      <c r="E308" s="375"/>
      <c r="F308" s="375"/>
      <c r="G308" s="365"/>
      <c r="H308" s="365"/>
      <c r="I308" s="522"/>
      <c r="J308" s="529" t="str">
        <f>VLOOKUP(B308,desonerado_186!A:F,3,1)</f>
        <v>M2</v>
      </c>
      <c r="K308" s="486">
        <f>L313</f>
        <v>6.88</v>
      </c>
      <c r="L308" s="368">
        <f>VLOOKUP(B308,desonerado_186!A:F,4,1)</f>
        <v>42.33</v>
      </c>
      <c r="M308" s="368">
        <f>VLOOKUP(B308,desonerado_186!A:F,5,1)</f>
        <v>29.74</v>
      </c>
      <c r="N308" s="1680">
        <f>L308+M308</f>
        <v>72.069999999999993</v>
      </c>
      <c r="O308" s="1680"/>
      <c r="P308" s="368">
        <f>N308*1.2</f>
        <v>86.48</v>
      </c>
      <c r="Q308" s="32">
        <f>P308*K308</f>
        <v>594.98</v>
      </c>
      <c r="R308" s="24"/>
      <c r="T308" s="611"/>
      <c r="U308" s="611"/>
      <c r="V308" s="611"/>
      <c r="W308" s="611"/>
      <c r="X308" s="660"/>
      <c r="Y308" s="612"/>
    </row>
    <row r="309" spans="1:25" s="25" customFormat="1" ht="24" hidden="1" customHeight="1" x14ac:dyDescent="0.2">
      <c r="A309" s="667"/>
      <c r="B309" s="188"/>
      <c r="C309" s="188"/>
      <c r="D309" s="120"/>
      <c r="E309" s="120"/>
      <c r="F309" s="120"/>
      <c r="G309" s="188"/>
      <c r="H309" s="188"/>
      <c r="J309" s="181"/>
      <c r="K309" s="98"/>
      <c r="L309" s="94"/>
      <c r="M309" s="94"/>
      <c r="N309" s="94"/>
      <c r="O309" s="94"/>
      <c r="P309" s="94"/>
      <c r="Q309" s="95"/>
      <c r="R309" s="24"/>
      <c r="T309" s="611"/>
      <c r="U309" s="611"/>
      <c r="V309" s="611"/>
      <c r="W309" s="611"/>
      <c r="X309" s="660"/>
      <c r="Y309" s="612"/>
    </row>
    <row r="310" spans="1:25" s="25" customFormat="1" ht="24" hidden="1" customHeight="1" x14ac:dyDescent="0.2">
      <c r="A310" s="667"/>
      <c r="B310" s="188"/>
      <c r="C310" s="188"/>
      <c r="D310" s="341"/>
      <c r="E310" s="341" t="s">
        <v>28364</v>
      </c>
      <c r="F310" s="341"/>
      <c r="G310" s="341" t="s">
        <v>28362</v>
      </c>
      <c r="H310" s="341"/>
      <c r="I310" s="244"/>
      <c r="J310" s="341" t="s">
        <v>28274</v>
      </c>
      <c r="K310" s="244"/>
      <c r="L310" s="327" t="s">
        <v>28281</v>
      </c>
      <c r="M310" s="325"/>
      <c r="N310" s="94"/>
      <c r="O310" s="94"/>
      <c r="P310" s="94"/>
      <c r="Q310" s="95"/>
      <c r="R310" s="24"/>
      <c r="T310" s="611"/>
      <c r="U310" s="611"/>
      <c r="V310" s="611"/>
      <c r="W310" s="611"/>
      <c r="X310" s="660"/>
      <c r="Y310" s="612"/>
    </row>
    <row r="311" spans="1:25" s="25" customFormat="1" ht="24" hidden="1" customHeight="1" x14ac:dyDescent="0.2">
      <c r="A311" s="667"/>
      <c r="B311" s="188"/>
      <c r="C311" s="188"/>
      <c r="D311" s="341" t="s">
        <v>28560</v>
      </c>
      <c r="E311" s="341">
        <v>0.2</v>
      </c>
      <c r="F311" s="341" t="s">
        <v>28539</v>
      </c>
      <c r="G311" s="341">
        <v>3.2</v>
      </c>
      <c r="H311" s="341" t="s">
        <v>28268</v>
      </c>
      <c r="I311" s="341" t="s">
        <v>28539</v>
      </c>
      <c r="J311" s="341">
        <v>4.05</v>
      </c>
      <c r="K311" s="244"/>
      <c r="L311" s="327">
        <f>E311*G311*J311</f>
        <v>2.59</v>
      </c>
      <c r="M311" s="325" t="s">
        <v>28740</v>
      </c>
      <c r="N311" s="94"/>
      <c r="O311" s="94"/>
      <c r="P311" s="94"/>
      <c r="Q311" s="95"/>
      <c r="R311" s="24"/>
      <c r="T311" s="611"/>
      <c r="U311" s="611"/>
      <c r="V311" s="611"/>
      <c r="W311" s="611"/>
      <c r="X311" s="660"/>
      <c r="Y311" s="612"/>
    </row>
    <row r="312" spans="1:25" s="25" customFormat="1" ht="24" hidden="1" customHeight="1" x14ac:dyDescent="0.2">
      <c r="A312" s="667"/>
      <c r="B312" s="188"/>
      <c r="C312" s="188"/>
      <c r="D312" s="341" t="s">
        <v>28581</v>
      </c>
      <c r="E312" s="341">
        <v>0.2</v>
      </c>
      <c r="F312" s="341" t="s">
        <v>28539</v>
      </c>
      <c r="G312" s="341">
        <v>5.3</v>
      </c>
      <c r="H312" s="341" t="s">
        <v>28268</v>
      </c>
      <c r="I312" s="341" t="s">
        <v>28539</v>
      </c>
      <c r="J312" s="341">
        <v>4.05</v>
      </c>
      <c r="K312" s="244"/>
      <c r="L312" s="327">
        <f>E312*G312*J312</f>
        <v>4.29</v>
      </c>
      <c r="M312" s="325" t="s">
        <v>28740</v>
      </c>
      <c r="N312" s="94"/>
      <c r="O312" s="94"/>
      <c r="P312" s="94"/>
      <c r="Q312" s="95"/>
      <c r="R312" s="24"/>
      <c r="T312" s="611"/>
      <c r="U312" s="611"/>
      <c r="V312" s="611"/>
      <c r="W312" s="611"/>
      <c r="X312" s="660"/>
      <c r="Y312" s="612"/>
    </row>
    <row r="313" spans="1:25" s="25" customFormat="1" ht="24" hidden="1" customHeight="1" x14ac:dyDescent="0.2">
      <c r="A313" s="667"/>
      <c r="B313" s="188"/>
      <c r="C313" s="188"/>
      <c r="D313" s="341"/>
      <c r="E313" s="341"/>
      <c r="F313" s="341"/>
      <c r="G313" s="341"/>
      <c r="H313" s="341"/>
      <c r="I313" s="341"/>
      <c r="J313" s="341"/>
      <c r="K313" s="244"/>
      <c r="L313" s="327">
        <f>L311+L312</f>
        <v>6.88</v>
      </c>
      <c r="M313" s="325" t="s">
        <v>28740</v>
      </c>
      <c r="N313" s="94"/>
      <c r="O313" s="94"/>
      <c r="P313" s="94"/>
      <c r="Q313" s="95"/>
      <c r="R313" s="24"/>
      <c r="T313" s="611"/>
      <c r="U313" s="611"/>
      <c r="V313" s="611"/>
      <c r="W313" s="611"/>
      <c r="X313" s="660"/>
      <c r="Y313" s="612"/>
    </row>
    <row r="314" spans="1:25" s="25" customFormat="1" ht="24" hidden="1" customHeight="1" x14ac:dyDescent="0.2">
      <c r="A314" s="667"/>
      <c r="B314" s="188"/>
      <c r="C314" s="188"/>
      <c r="D314" s="120"/>
      <c r="E314" s="120"/>
      <c r="F314" s="120"/>
      <c r="G314" s="188"/>
      <c r="H314" s="188"/>
      <c r="J314" s="181"/>
      <c r="K314" s="98"/>
      <c r="L314" s="94"/>
      <c r="M314" s="94"/>
      <c r="N314" s="94"/>
      <c r="O314" s="94"/>
      <c r="P314" s="94"/>
      <c r="Q314" s="95"/>
      <c r="R314" s="24"/>
      <c r="T314" s="611"/>
      <c r="U314" s="611"/>
      <c r="V314" s="611"/>
      <c r="W314" s="611"/>
      <c r="X314" s="660"/>
      <c r="Y314" s="612"/>
    </row>
    <row r="315" spans="1:25" s="25" customFormat="1" ht="15" hidden="1" x14ac:dyDescent="0.2">
      <c r="A315" s="667"/>
      <c r="B315" s="188"/>
      <c r="C315" s="188"/>
      <c r="D315" s="120"/>
      <c r="E315" s="120"/>
      <c r="F315" s="120"/>
      <c r="G315" s="188"/>
      <c r="H315" s="188"/>
      <c r="J315" s="181"/>
      <c r="K315" s="98"/>
      <c r="L315" s="94"/>
      <c r="M315" s="94"/>
      <c r="N315" s="94"/>
      <c r="O315" s="94"/>
      <c r="P315" s="94"/>
      <c r="Q315" s="95"/>
      <c r="R315" s="24"/>
      <c r="T315" s="611"/>
      <c r="U315" s="611"/>
      <c r="V315" s="611"/>
      <c r="W315" s="611"/>
      <c r="X315" s="660"/>
      <c r="Y315" s="612"/>
    </row>
    <row r="316" spans="1:25" s="25" customFormat="1" ht="24" hidden="1" customHeight="1" x14ac:dyDescent="0.2">
      <c r="A316" s="664" t="s">
        <v>28315</v>
      </c>
      <c r="B316" s="411" t="s">
        <v>57</v>
      </c>
      <c r="C316" s="364" t="s">
        <v>26</v>
      </c>
      <c r="D316" s="374" t="str">
        <f>VLOOKUP(B316,desonerado_186!A:F,2,1)</f>
        <v>Alvenaria de elevação de 1/2 tijolo maciço comum</v>
      </c>
      <c r="E316" s="375"/>
      <c r="F316" s="375"/>
      <c r="G316" s="365"/>
      <c r="H316" s="365"/>
      <c r="I316" s="522"/>
      <c r="J316" s="529" t="str">
        <f>VLOOKUP(B316,desonerado_186!A:F,3,1)</f>
        <v>M2</v>
      </c>
      <c r="K316" s="486">
        <f>L336</f>
        <v>3.03</v>
      </c>
      <c r="L316" s="368">
        <f>VLOOKUP(B316,desonerado_186!A:F,4,1)</f>
        <v>44.91</v>
      </c>
      <c r="M316" s="368">
        <f>VLOOKUP(B316,desonerado_186!A:F,5,1)</f>
        <v>60.56</v>
      </c>
      <c r="N316" s="1680">
        <f>L316+M316</f>
        <v>105.47</v>
      </c>
      <c r="O316" s="1680"/>
      <c r="P316" s="368">
        <f>N316*1.2</f>
        <v>126.56</v>
      </c>
      <c r="Q316" s="32">
        <f>P316*K316</f>
        <v>383.48</v>
      </c>
      <c r="R316" s="24"/>
      <c r="T316" s="611"/>
      <c r="U316" s="611"/>
      <c r="V316" s="611"/>
      <c r="W316" s="611"/>
      <c r="X316" s="660"/>
      <c r="Y316" s="612"/>
    </row>
    <row r="317" spans="1:25" s="25" customFormat="1" ht="15" hidden="1" x14ac:dyDescent="0.2">
      <c r="A317" s="671"/>
      <c r="B317" s="510"/>
      <c r="C317" s="510"/>
      <c r="D317" s="127"/>
      <c r="E317" s="127"/>
      <c r="F317" s="127"/>
      <c r="G317" s="510"/>
      <c r="H317" s="510"/>
      <c r="I317" s="490"/>
      <c r="J317" s="496"/>
      <c r="K317" s="130"/>
      <c r="L317" s="129"/>
      <c r="M317" s="129"/>
      <c r="N317" s="129"/>
      <c r="O317" s="129"/>
      <c r="P317" s="129"/>
      <c r="Q317" s="171"/>
      <c r="R317" s="24"/>
      <c r="T317" s="611"/>
      <c r="U317" s="611"/>
      <c r="V317" s="611"/>
      <c r="W317" s="611"/>
      <c r="X317" s="660"/>
      <c r="Y317" s="612"/>
    </row>
    <row r="318" spans="1:25" s="25" customFormat="1" ht="15" hidden="1" x14ac:dyDescent="0.2">
      <c r="A318" s="667"/>
      <c r="B318" s="188"/>
      <c r="C318" s="188"/>
      <c r="D318" s="120"/>
      <c r="E318" s="120"/>
      <c r="F318" s="120"/>
      <c r="G318" s="188"/>
      <c r="H318" s="188"/>
      <c r="J318" s="181"/>
      <c r="K318" s="98"/>
      <c r="L318" s="94"/>
      <c r="M318" s="94"/>
      <c r="N318" s="94"/>
      <c r="O318" s="94"/>
      <c r="P318" s="94"/>
      <c r="Q318" s="95"/>
      <c r="R318" s="24"/>
      <c r="T318" s="611"/>
      <c r="U318" s="611"/>
      <c r="V318" s="611"/>
      <c r="W318" s="611"/>
      <c r="X318" s="660"/>
      <c r="Y318" s="612"/>
    </row>
    <row r="319" spans="1:25" s="25" customFormat="1" ht="15" hidden="1" x14ac:dyDescent="0.2">
      <c r="A319" s="667"/>
      <c r="B319" s="188"/>
      <c r="C319" s="188"/>
      <c r="D319" s="341"/>
      <c r="E319" s="341" t="s">
        <v>28364</v>
      </c>
      <c r="F319" s="341"/>
      <c r="G319" s="341" t="s">
        <v>28362</v>
      </c>
      <c r="H319" s="341"/>
      <c r="I319" s="244"/>
      <c r="J319" s="341" t="s">
        <v>28274</v>
      </c>
      <c r="K319" s="244"/>
      <c r="L319" s="327" t="s">
        <v>28281</v>
      </c>
      <c r="M319" s="325"/>
      <c r="N319" s="207"/>
      <c r="O319" s="94"/>
      <c r="P319" s="94"/>
      <c r="Q319" s="95"/>
      <c r="R319" s="24"/>
      <c r="T319" s="611"/>
      <c r="U319" s="611"/>
      <c r="V319" s="611"/>
      <c r="W319" s="611"/>
      <c r="X319" s="660"/>
      <c r="Y319" s="612"/>
    </row>
    <row r="320" spans="1:25" s="25" customFormat="1" ht="15" hidden="1" x14ac:dyDescent="0.2">
      <c r="A320" s="667"/>
      <c r="B320" s="188"/>
      <c r="C320" s="188"/>
      <c r="D320" s="341" t="s">
        <v>28560</v>
      </c>
      <c r="E320" s="341">
        <v>0.2</v>
      </c>
      <c r="F320" s="341" t="s">
        <v>28539</v>
      </c>
      <c r="G320" s="341">
        <v>3.2</v>
      </c>
      <c r="H320" s="341" t="s">
        <v>28268</v>
      </c>
      <c r="I320" s="341" t="s">
        <v>28539</v>
      </c>
      <c r="J320" s="341">
        <v>0.4</v>
      </c>
      <c r="K320" s="244"/>
      <c r="L320" s="327">
        <f t="shared" ref="L320:L334" si="6">E320*G320*J320</f>
        <v>0.26</v>
      </c>
      <c r="M320" s="325" t="s">
        <v>28740</v>
      </c>
      <c r="N320" s="207"/>
      <c r="O320" s="94"/>
      <c r="P320" s="94"/>
      <c r="Q320" s="95"/>
      <c r="R320" s="24"/>
      <c r="T320" s="611"/>
      <c r="U320" s="611"/>
      <c r="V320" s="611"/>
      <c r="W320" s="611"/>
      <c r="X320" s="660"/>
      <c r="Y320" s="612"/>
    </row>
    <row r="321" spans="1:25" s="25" customFormat="1" ht="15" hidden="1" x14ac:dyDescent="0.2">
      <c r="A321" s="667"/>
      <c r="B321" s="188"/>
      <c r="C321" s="188"/>
      <c r="D321" s="341" t="s">
        <v>28561</v>
      </c>
      <c r="E321" s="341">
        <v>0.15</v>
      </c>
      <c r="F321" s="341" t="s">
        <v>28539</v>
      </c>
      <c r="G321" s="341">
        <v>8.8000000000000007</v>
      </c>
      <c r="H321" s="341" t="s">
        <v>28268</v>
      </c>
      <c r="I321" s="341" t="s">
        <v>28539</v>
      </c>
      <c r="J321" s="341">
        <v>0.4</v>
      </c>
      <c r="K321" s="244"/>
      <c r="L321" s="327">
        <f t="shared" si="6"/>
        <v>0.53</v>
      </c>
      <c r="M321" s="325" t="s">
        <v>28740</v>
      </c>
      <c r="N321" s="207"/>
      <c r="O321" s="94"/>
      <c r="P321" s="94"/>
      <c r="Q321" s="95"/>
      <c r="R321" s="24"/>
      <c r="T321" s="611"/>
      <c r="U321" s="611"/>
      <c r="V321" s="611"/>
      <c r="W321" s="611"/>
      <c r="X321" s="660"/>
      <c r="Y321" s="612"/>
    </row>
    <row r="322" spans="1:25" s="25" customFormat="1" ht="15" hidden="1" x14ac:dyDescent="0.2">
      <c r="A322" s="667"/>
      <c r="B322" s="188"/>
      <c r="C322" s="188"/>
      <c r="D322" s="341" t="s">
        <v>28562</v>
      </c>
      <c r="E322" s="341">
        <v>0.15</v>
      </c>
      <c r="F322" s="341" t="s">
        <v>28539</v>
      </c>
      <c r="G322" s="341">
        <v>1.65</v>
      </c>
      <c r="H322" s="341" t="s">
        <v>28268</v>
      </c>
      <c r="I322" s="341" t="s">
        <v>28539</v>
      </c>
      <c r="J322" s="341">
        <v>0.4</v>
      </c>
      <c r="K322" s="244"/>
      <c r="L322" s="327">
        <f t="shared" si="6"/>
        <v>0.1</v>
      </c>
      <c r="M322" s="325" t="s">
        <v>28740</v>
      </c>
      <c r="N322" s="207"/>
      <c r="O322" s="94"/>
      <c r="P322" s="94"/>
      <c r="Q322" s="95"/>
      <c r="R322" s="24"/>
      <c r="T322" s="611"/>
      <c r="U322" s="611"/>
      <c r="V322" s="611"/>
      <c r="W322" s="611"/>
      <c r="X322" s="660"/>
      <c r="Y322" s="612"/>
    </row>
    <row r="323" spans="1:25" s="25" customFormat="1" ht="15" hidden="1" x14ac:dyDescent="0.2">
      <c r="A323" s="667"/>
      <c r="B323" s="188"/>
      <c r="C323" s="188"/>
      <c r="D323" s="341" t="s">
        <v>28563</v>
      </c>
      <c r="E323" s="341">
        <v>0.15</v>
      </c>
      <c r="F323" s="341" t="s">
        <v>28539</v>
      </c>
      <c r="G323" s="341">
        <v>1.25</v>
      </c>
      <c r="H323" s="341" t="s">
        <v>28268</v>
      </c>
      <c r="I323" s="341" t="s">
        <v>28539</v>
      </c>
      <c r="J323" s="341">
        <v>0.4</v>
      </c>
      <c r="K323" s="244"/>
      <c r="L323" s="327">
        <f t="shared" si="6"/>
        <v>0.08</v>
      </c>
      <c r="M323" s="325" t="s">
        <v>28740</v>
      </c>
      <c r="N323" s="207"/>
      <c r="O323" s="94"/>
      <c r="P323" s="94"/>
      <c r="Q323" s="95"/>
      <c r="R323" s="24"/>
      <c r="T323" s="611"/>
      <c r="U323" s="611"/>
      <c r="V323" s="611"/>
      <c r="W323" s="611"/>
      <c r="X323" s="660"/>
      <c r="Y323" s="612"/>
    </row>
    <row r="324" spans="1:25" s="25" customFormat="1" ht="15" hidden="1" x14ac:dyDescent="0.2">
      <c r="A324" s="667"/>
      <c r="B324" s="188"/>
      <c r="C324" s="188"/>
      <c r="D324" s="341" t="s">
        <v>28564</v>
      </c>
      <c r="E324" s="341">
        <v>0.15</v>
      </c>
      <c r="F324" s="341" t="s">
        <v>28539</v>
      </c>
      <c r="G324" s="341">
        <v>4.05</v>
      </c>
      <c r="H324" s="341" t="s">
        <v>28268</v>
      </c>
      <c r="I324" s="341" t="s">
        <v>28539</v>
      </c>
      <c r="J324" s="341">
        <v>0.4</v>
      </c>
      <c r="K324" s="244"/>
      <c r="L324" s="327">
        <f t="shared" si="6"/>
        <v>0.24</v>
      </c>
      <c r="M324" s="325" t="s">
        <v>28740</v>
      </c>
      <c r="N324" s="207"/>
      <c r="O324" s="94"/>
      <c r="P324" s="94"/>
      <c r="Q324" s="95"/>
      <c r="R324" s="24"/>
      <c r="T324" s="611"/>
      <c r="U324" s="611"/>
      <c r="V324" s="611"/>
      <c r="W324" s="611"/>
      <c r="X324" s="660"/>
      <c r="Y324" s="612"/>
    </row>
    <row r="325" spans="1:25" s="25" customFormat="1" ht="15" hidden="1" x14ac:dyDescent="0.2">
      <c r="A325" s="667"/>
      <c r="B325" s="188"/>
      <c r="C325" s="188"/>
      <c r="D325" s="341" t="s">
        <v>28567</v>
      </c>
      <c r="E325" s="341">
        <v>0.15</v>
      </c>
      <c r="F325" s="341" t="s">
        <v>28539</v>
      </c>
      <c r="G325" s="341">
        <v>5.35</v>
      </c>
      <c r="H325" s="341" t="s">
        <v>28268</v>
      </c>
      <c r="I325" s="341" t="s">
        <v>28539</v>
      </c>
      <c r="J325" s="341">
        <v>0.4</v>
      </c>
      <c r="K325" s="244"/>
      <c r="L325" s="327">
        <f t="shared" si="6"/>
        <v>0.32</v>
      </c>
      <c r="M325" s="325" t="s">
        <v>28740</v>
      </c>
      <c r="N325" s="207"/>
      <c r="O325" s="94"/>
      <c r="P325" s="94"/>
      <c r="Q325" s="95"/>
      <c r="R325" s="24"/>
      <c r="T325" s="611"/>
      <c r="U325" s="611"/>
      <c r="V325" s="611"/>
      <c r="W325" s="611"/>
      <c r="X325" s="660"/>
      <c r="Y325" s="612"/>
    </row>
    <row r="326" spans="1:25" s="25" customFormat="1" ht="15" hidden="1" x14ac:dyDescent="0.2">
      <c r="A326" s="667"/>
      <c r="B326" s="188"/>
      <c r="C326" s="188"/>
      <c r="D326" s="341" t="s">
        <v>28568</v>
      </c>
      <c r="E326" s="341">
        <v>0.15</v>
      </c>
      <c r="F326" s="341" t="s">
        <v>28539</v>
      </c>
      <c r="G326" s="341">
        <v>1.35</v>
      </c>
      <c r="H326" s="341" t="s">
        <v>28268</v>
      </c>
      <c r="I326" s="341" t="s">
        <v>28539</v>
      </c>
      <c r="J326" s="341">
        <v>0.4</v>
      </c>
      <c r="K326" s="244"/>
      <c r="L326" s="327">
        <f t="shared" si="6"/>
        <v>0.08</v>
      </c>
      <c r="M326" s="325" t="s">
        <v>28740</v>
      </c>
      <c r="N326" s="207"/>
      <c r="O326" s="94"/>
      <c r="P326" s="94"/>
      <c r="Q326" s="95"/>
      <c r="R326" s="24"/>
      <c r="T326" s="611"/>
      <c r="U326" s="611"/>
      <c r="V326" s="611"/>
      <c r="W326" s="611"/>
      <c r="X326" s="660"/>
      <c r="Y326" s="612"/>
    </row>
    <row r="327" spans="1:25" s="25" customFormat="1" ht="15" hidden="1" x14ac:dyDescent="0.2">
      <c r="A327" s="667"/>
      <c r="B327" s="188"/>
      <c r="C327" s="188"/>
      <c r="D327" s="341" t="s">
        <v>28581</v>
      </c>
      <c r="E327" s="341">
        <v>0.2</v>
      </c>
      <c r="F327" s="341" t="s">
        <v>28539</v>
      </c>
      <c r="G327" s="341">
        <v>5.3</v>
      </c>
      <c r="H327" s="341" t="s">
        <v>28268</v>
      </c>
      <c r="I327" s="341" t="s">
        <v>28539</v>
      </c>
      <c r="J327" s="341">
        <v>0.4</v>
      </c>
      <c r="K327" s="244"/>
      <c r="L327" s="327">
        <f t="shared" si="6"/>
        <v>0.42</v>
      </c>
      <c r="M327" s="325" t="s">
        <v>28740</v>
      </c>
      <c r="N327" s="207"/>
      <c r="O327" s="94"/>
      <c r="P327" s="94"/>
      <c r="Q327" s="95"/>
      <c r="R327" s="24"/>
      <c r="T327" s="611"/>
      <c r="U327" s="611"/>
      <c r="V327" s="611"/>
      <c r="W327" s="611"/>
      <c r="X327" s="660"/>
      <c r="Y327" s="612"/>
    </row>
    <row r="328" spans="1:25" s="25" customFormat="1" ht="15" hidden="1" x14ac:dyDescent="0.2">
      <c r="A328" s="667"/>
      <c r="B328" s="188"/>
      <c r="C328" s="188"/>
      <c r="D328" s="341" t="s">
        <v>28715</v>
      </c>
      <c r="E328" s="341">
        <v>0.15</v>
      </c>
      <c r="F328" s="341" t="s">
        <v>28539</v>
      </c>
      <c r="G328" s="341">
        <v>1.75</v>
      </c>
      <c r="H328" s="341" t="s">
        <v>28268</v>
      </c>
      <c r="I328" s="341" t="s">
        <v>28539</v>
      </c>
      <c r="J328" s="341">
        <v>0.4</v>
      </c>
      <c r="K328" s="244"/>
      <c r="L328" s="327">
        <f t="shared" si="6"/>
        <v>0.11</v>
      </c>
      <c r="M328" s="325" t="s">
        <v>28740</v>
      </c>
      <c r="N328" s="207"/>
      <c r="O328" s="94"/>
      <c r="P328" s="94"/>
      <c r="Q328" s="95"/>
      <c r="R328" s="24"/>
      <c r="T328" s="611"/>
      <c r="U328" s="611"/>
      <c r="V328" s="611"/>
      <c r="W328" s="611"/>
      <c r="X328" s="660"/>
      <c r="Y328" s="612"/>
    </row>
    <row r="329" spans="1:25" s="25" customFormat="1" ht="15" hidden="1" x14ac:dyDescent="0.2">
      <c r="A329" s="667"/>
      <c r="B329" s="188"/>
      <c r="C329" s="188"/>
      <c r="D329" s="341" t="s">
        <v>28716</v>
      </c>
      <c r="E329" s="341">
        <v>0.15</v>
      </c>
      <c r="F329" s="341" t="s">
        <v>28539</v>
      </c>
      <c r="G329" s="341">
        <v>1.75</v>
      </c>
      <c r="H329" s="341" t="s">
        <v>28268</v>
      </c>
      <c r="I329" s="341" t="s">
        <v>28539</v>
      </c>
      <c r="J329" s="341">
        <v>0.4</v>
      </c>
      <c r="K329" s="244"/>
      <c r="L329" s="327">
        <f t="shared" si="6"/>
        <v>0.11</v>
      </c>
      <c r="M329" s="325" t="s">
        <v>28740</v>
      </c>
      <c r="N329" s="207"/>
      <c r="O329" s="94"/>
      <c r="P329" s="94"/>
      <c r="Q329" s="95"/>
      <c r="R329" s="24"/>
      <c r="T329" s="611"/>
      <c r="U329" s="611"/>
      <c r="V329" s="611"/>
      <c r="W329" s="611"/>
      <c r="X329" s="660"/>
      <c r="Y329" s="612"/>
    </row>
    <row r="330" spans="1:25" s="25" customFormat="1" ht="15" hidden="1" x14ac:dyDescent="0.2">
      <c r="A330" s="667"/>
      <c r="B330" s="188"/>
      <c r="C330" s="188"/>
      <c r="D330" s="341" t="s">
        <v>28717</v>
      </c>
      <c r="E330" s="341">
        <v>0.15</v>
      </c>
      <c r="F330" s="341" t="s">
        <v>28539</v>
      </c>
      <c r="G330" s="341">
        <v>1.65</v>
      </c>
      <c r="H330" s="341" t="s">
        <v>28268</v>
      </c>
      <c r="I330" s="341" t="s">
        <v>28539</v>
      </c>
      <c r="J330" s="341">
        <v>0.4</v>
      </c>
      <c r="K330" s="244"/>
      <c r="L330" s="327">
        <f t="shared" si="6"/>
        <v>0.1</v>
      </c>
      <c r="M330" s="325" t="s">
        <v>28740</v>
      </c>
      <c r="N330" s="207"/>
      <c r="O330" s="94"/>
      <c r="P330" s="94"/>
      <c r="Q330" s="95"/>
      <c r="R330" s="24"/>
      <c r="T330" s="611"/>
      <c r="U330" s="611"/>
      <c r="V330" s="611"/>
      <c r="W330" s="611"/>
      <c r="X330" s="660"/>
      <c r="Y330" s="612"/>
    </row>
    <row r="331" spans="1:25" s="25" customFormat="1" ht="15" hidden="1" x14ac:dyDescent="0.2">
      <c r="A331" s="667"/>
      <c r="B331" s="188"/>
      <c r="C331" s="188"/>
      <c r="D331" s="341" t="s">
        <v>28718</v>
      </c>
      <c r="E331" s="341">
        <v>0.15</v>
      </c>
      <c r="F331" s="341" t="s">
        <v>28539</v>
      </c>
      <c r="G331" s="341">
        <v>1.3</v>
      </c>
      <c r="H331" s="341" t="s">
        <v>28268</v>
      </c>
      <c r="I331" s="341" t="s">
        <v>28539</v>
      </c>
      <c r="J331" s="341">
        <v>0.4</v>
      </c>
      <c r="K331" s="244"/>
      <c r="L331" s="327">
        <f t="shared" si="6"/>
        <v>0.08</v>
      </c>
      <c r="M331" s="325" t="s">
        <v>28740</v>
      </c>
      <c r="N331" s="207"/>
      <c r="O331" s="94"/>
      <c r="P331" s="94"/>
      <c r="Q331" s="95"/>
      <c r="R331" s="24"/>
      <c r="T331" s="611"/>
      <c r="U331" s="611"/>
      <c r="V331" s="611"/>
      <c r="W331" s="611"/>
      <c r="X331" s="660"/>
      <c r="Y331" s="612"/>
    </row>
    <row r="332" spans="1:25" s="25" customFormat="1" ht="15" hidden="1" x14ac:dyDescent="0.2">
      <c r="A332" s="667"/>
      <c r="B332" s="188"/>
      <c r="C332" s="188"/>
      <c r="D332" s="341" t="s">
        <v>28719</v>
      </c>
      <c r="E332" s="341">
        <v>0.15</v>
      </c>
      <c r="F332" s="341" t="s">
        <v>28539</v>
      </c>
      <c r="G332" s="341">
        <v>2.2000000000000002</v>
      </c>
      <c r="H332" s="341" t="s">
        <v>28268</v>
      </c>
      <c r="I332" s="341" t="s">
        <v>28539</v>
      </c>
      <c r="J332" s="341">
        <v>0.4</v>
      </c>
      <c r="K332" s="244"/>
      <c r="L332" s="327">
        <f t="shared" si="6"/>
        <v>0.13</v>
      </c>
      <c r="M332" s="325" t="s">
        <v>28740</v>
      </c>
      <c r="N332" s="207"/>
      <c r="O332" s="94"/>
      <c r="P332" s="94"/>
      <c r="Q332" s="95"/>
      <c r="R332" s="24"/>
      <c r="T332" s="611"/>
      <c r="U332" s="611"/>
      <c r="V332" s="611"/>
      <c r="W332" s="611"/>
      <c r="X332" s="660"/>
      <c r="Y332" s="612"/>
    </row>
    <row r="333" spans="1:25" s="25" customFormat="1" ht="15" hidden="1" x14ac:dyDescent="0.2">
      <c r="A333" s="667"/>
      <c r="B333" s="188"/>
      <c r="C333" s="188"/>
      <c r="D333" s="341" t="s">
        <v>28720</v>
      </c>
      <c r="E333" s="341">
        <v>0.15</v>
      </c>
      <c r="F333" s="341" t="s">
        <v>28539</v>
      </c>
      <c r="G333" s="341">
        <f>7.9-2.2</f>
        <v>5.7</v>
      </c>
      <c r="H333" s="341" t="s">
        <v>28268</v>
      </c>
      <c r="I333" s="341" t="s">
        <v>28539</v>
      </c>
      <c r="J333" s="341">
        <v>0.4</v>
      </c>
      <c r="K333" s="244"/>
      <c r="L333" s="327">
        <f t="shared" si="6"/>
        <v>0.34</v>
      </c>
      <c r="M333" s="325" t="s">
        <v>28740</v>
      </c>
      <c r="N333" s="207"/>
      <c r="O333" s="94"/>
      <c r="P333" s="94"/>
      <c r="Q333" s="95"/>
      <c r="R333" s="24"/>
      <c r="T333" s="611"/>
      <c r="U333" s="611"/>
      <c r="V333" s="611"/>
      <c r="W333" s="611"/>
      <c r="X333" s="660"/>
      <c r="Y333" s="612"/>
    </row>
    <row r="334" spans="1:25" s="25" customFormat="1" ht="15" hidden="1" x14ac:dyDescent="0.2">
      <c r="A334" s="667"/>
      <c r="B334" s="188"/>
      <c r="C334" s="188"/>
      <c r="D334" s="341" t="s">
        <v>28720</v>
      </c>
      <c r="E334" s="341">
        <v>0.15</v>
      </c>
      <c r="F334" s="341" t="s">
        <v>28539</v>
      </c>
      <c r="G334" s="341">
        <v>2.2000000000000002</v>
      </c>
      <c r="H334" s="341" t="s">
        <v>28268</v>
      </c>
      <c r="I334" s="341" t="s">
        <v>28539</v>
      </c>
      <c r="J334" s="341">
        <v>0.4</v>
      </c>
      <c r="K334" s="244"/>
      <c r="L334" s="327">
        <f t="shared" si="6"/>
        <v>0.13</v>
      </c>
      <c r="M334" s="325" t="s">
        <v>28740</v>
      </c>
      <c r="N334" s="179"/>
      <c r="O334" s="94"/>
      <c r="P334" s="94"/>
      <c r="Q334" s="95"/>
      <c r="R334" s="24"/>
      <c r="T334" s="611"/>
      <c r="U334" s="611"/>
      <c r="V334" s="611"/>
      <c r="W334" s="611"/>
      <c r="X334" s="660"/>
      <c r="Y334" s="612"/>
    </row>
    <row r="335" spans="1:25" s="25" customFormat="1" ht="15" hidden="1" x14ac:dyDescent="0.2">
      <c r="A335" s="667"/>
      <c r="B335" s="188"/>
      <c r="C335" s="188"/>
      <c r="D335" s="120"/>
      <c r="E335" s="120"/>
      <c r="F335" s="120"/>
      <c r="G335" s="188"/>
      <c r="H335" s="188"/>
      <c r="J335" s="181"/>
      <c r="K335" s="98"/>
      <c r="L335" s="94"/>
      <c r="M335" s="94"/>
      <c r="N335" s="94"/>
      <c r="O335" s="94"/>
      <c r="P335" s="94"/>
      <c r="Q335" s="95"/>
      <c r="R335" s="24"/>
      <c r="T335" s="611"/>
      <c r="U335" s="611"/>
      <c r="V335" s="611"/>
      <c r="W335" s="611"/>
      <c r="X335" s="660"/>
      <c r="Y335" s="612"/>
    </row>
    <row r="336" spans="1:25" s="25" customFormat="1" ht="15" hidden="1" x14ac:dyDescent="0.2">
      <c r="A336" s="667"/>
      <c r="B336" s="188"/>
      <c r="C336" s="188"/>
      <c r="D336" s="120"/>
      <c r="E336" s="120"/>
      <c r="F336" s="120"/>
      <c r="G336" s="188"/>
      <c r="H336" s="188"/>
      <c r="J336" s="181"/>
      <c r="K336" s="98"/>
      <c r="L336" s="373">
        <f>SUM(L318:L334)</f>
        <v>3.03</v>
      </c>
      <c r="M336" s="325" t="s">
        <v>28740</v>
      </c>
      <c r="N336" s="94"/>
      <c r="O336" s="94"/>
      <c r="P336" s="94"/>
      <c r="Q336" s="95"/>
      <c r="R336" s="24"/>
      <c r="T336" s="611"/>
      <c r="U336" s="611"/>
      <c r="V336" s="611"/>
      <c r="W336" s="611"/>
      <c r="X336" s="660"/>
      <c r="Y336" s="612"/>
    </row>
    <row r="337" spans="1:25" s="25" customFormat="1" ht="15" hidden="1" x14ac:dyDescent="0.2">
      <c r="A337" s="667"/>
      <c r="B337" s="188"/>
      <c r="C337" s="188"/>
      <c r="D337" s="120"/>
      <c r="E337" s="120"/>
      <c r="F337" s="120"/>
      <c r="G337" s="188"/>
      <c r="H337" s="188"/>
      <c r="J337" s="181"/>
      <c r="K337" s="98"/>
      <c r="L337" s="94"/>
      <c r="M337" s="94"/>
      <c r="N337" s="94"/>
      <c r="O337" s="94"/>
      <c r="P337" s="94"/>
      <c r="Q337" s="95"/>
      <c r="R337" s="24"/>
      <c r="T337" s="611"/>
      <c r="U337" s="611"/>
      <c r="V337" s="611"/>
      <c r="W337" s="611"/>
      <c r="X337" s="660"/>
      <c r="Y337" s="612"/>
    </row>
    <row r="338" spans="1:25" s="25" customFormat="1" ht="15" hidden="1" x14ac:dyDescent="0.2">
      <c r="A338" s="667"/>
      <c r="B338" s="188"/>
      <c r="C338" s="188"/>
      <c r="D338" s="120"/>
      <c r="E338" s="120"/>
      <c r="F338" s="120"/>
      <c r="G338" s="188"/>
      <c r="H338" s="188"/>
      <c r="J338" s="181"/>
      <c r="K338" s="98"/>
      <c r="L338" s="94"/>
      <c r="M338" s="94"/>
      <c r="N338" s="94"/>
      <c r="O338" s="94"/>
      <c r="P338" s="94"/>
      <c r="Q338" s="95"/>
      <c r="R338" s="24"/>
      <c r="T338" s="611"/>
      <c r="U338" s="611"/>
      <c r="V338" s="611"/>
      <c r="W338" s="611"/>
      <c r="X338" s="660"/>
      <c r="Y338" s="612"/>
    </row>
    <row r="339" spans="1:25" s="25" customFormat="1" ht="15" hidden="1" x14ac:dyDescent="0.2">
      <c r="A339" s="667"/>
      <c r="B339" s="188"/>
      <c r="C339" s="188"/>
      <c r="D339" s="120"/>
      <c r="E339" s="120"/>
      <c r="F339" s="120"/>
      <c r="G339" s="188"/>
      <c r="H339" s="188"/>
      <c r="J339" s="181"/>
      <c r="K339" s="98"/>
      <c r="L339" s="94"/>
      <c r="M339" s="94"/>
      <c r="N339" s="94"/>
      <c r="O339" s="94"/>
      <c r="P339" s="94"/>
      <c r="Q339" s="95"/>
      <c r="R339" s="24"/>
      <c r="T339" s="611"/>
      <c r="U339" s="611"/>
      <c r="V339" s="611"/>
      <c r="W339" s="611"/>
      <c r="X339" s="660"/>
      <c r="Y339" s="612"/>
    </row>
    <row r="340" spans="1:25" s="25" customFormat="1" ht="15" hidden="1" x14ac:dyDescent="0.2">
      <c r="A340" s="667"/>
      <c r="B340" s="188"/>
      <c r="C340" s="188"/>
      <c r="D340" s="120"/>
      <c r="E340" s="120"/>
      <c r="F340" s="120"/>
      <c r="G340" s="188"/>
      <c r="H340" s="188"/>
      <c r="J340" s="181"/>
      <c r="K340" s="98"/>
      <c r="L340" s="94"/>
      <c r="M340" s="94"/>
      <c r="N340" s="94"/>
      <c r="O340" s="94"/>
      <c r="P340" s="94"/>
      <c r="Q340" s="95"/>
      <c r="R340" s="24"/>
      <c r="T340" s="611"/>
      <c r="U340" s="611"/>
      <c r="V340" s="611"/>
      <c r="W340" s="611"/>
      <c r="X340" s="660"/>
      <c r="Y340" s="612"/>
    </row>
    <row r="341" spans="1:25" s="25" customFormat="1" ht="24" hidden="1" customHeight="1" x14ac:dyDescent="0.2">
      <c r="A341" s="664" t="s">
        <v>28316</v>
      </c>
      <c r="B341" s="411" t="s">
        <v>53</v>
      </c>
      <c r="C341" s="364" t="s">
        <v>26</v>
      </c>
      <c r="D341" s="374" t="str">
        <f>VLOOKUP(B341,desonerado_186!A:F,2,1)</f>
        <v>Vergas, contravergas e pilaretes de concreto armado</v>
      </c>
      <c r="E341" s="375"/>
      <c r="F341" s="375"/>
      <c r="G341" s="365"/>
      <c r="H341" s="365"/>
      <c r="I341" s="522"/>
      <c r="J341" s="529" t="str">
        <f>VLOOKUP(B341,desonerado_186!A:F,3,1)</f>
        <v>M3</v>
      </c>
      <c r="K341" s="486">
        <f>J377</f>
        <v>0.53</v>
      </c>
      <c r="L341" s="368">
        <f>VLOOKUP(B341,desonerado_186!A:F,4,1)</f>
        <v>951.03</v>
      </c>
      <c r="M341" s="368">
        <f>VLOOKUP(B341,desonerado_186!A:F,5,1)</f>
        <v>707.26</v>
      </c>
      <c r="N341" s="1680">
        <f>L341+M341</f>
        <v>1658.29</v>
      </c>
      <c r="O341" s="1680"/>
      <c r="P341" s="368">
        <f>N341*1.2</f>
        <v>1989.95</v>
      </c>
      <c r="Q341" s="32">
        <f>P341*K341</f>
        <v>1054.67</v>
      </c>
      <c r="R341" s="24"/>
      <c r="T341" s="611"/>
      <c r="U341" s="611"/>
      <c r="V341" s="611"/>
      <c r="W341" s="611"/>
      <c r="X341" s="660"/>
      <c r="Y341" s="612"/>
    </row>
    <row r="342" spans="1:25" s="25" customFormat="1" ht="15" hidden="1" x14ac:dyDescent="0.2">
      <c r="A342" s="661"/>
      <c r="B342" s="511"/>
      <c r="C342" s="511"/>
      <c r="D342" s="158"/>
      <c r="E342" s="158"/>
      <c r="F342" s="158"/>
      <c r="G342" s="511"/>
      <c r="H342" s="511"/>
      <c r="I342" s="546"/>
      <c r="J342" s="512"/>
      <c r="K342" s="541"/>
      <c r="L342" s="182"/>
      <c r="M342" s="380"/>
      <c r="N342" s="380"/>
      <c r="O342" s="380"/>
      <c r="P342" s="380"/>
      <c r="Q342" s="131"/>
      <c r="R342" s="24"/>
      <c r="T342" s="611"/>
      <c r="U342" s="611"/>
      <c r="V342" s="611"/>
      <c r="W342" s="611"/>
      <c r="X342" s="660"/>
      <c r="Y342" s="612"/>
    </row>
    <row r="343" spans="1:25" s="25" customFormat="1" ht="15" hidden="1" x14ac:dyDescent="0.2">
      <c r="A343" s="662"/>
      <c r="B343" s="514"/>
      <c r="C343" s="519" t="s">
        <v>28586</v>
      </c>
      <c r="D343" s="519"/>
      <c r="E343" s="519"/>
      <c r="F343" s="519" t="s">
        <v>28271</v>
      </c>
      <c r="G343" s="519"/>
      <c r="H343" s="519" t="s">
        <v>28593</v>
      </c>
      <c r="I343" s="519"/>
      <c r="J343" s="519" t="s">
        <v>28270</v>
      </c>
      <c r="K343" s="519"/>
      <c r="L343" s="183"/>
      <c r="M343" s="94"/>
      <c r="N343" s="308"/>
      <c r="O343" s="308"/>
      <c r="P343" s="308"/>
      <c r="Q343" s="97"/>
      <c r="R343" s="24"/>
      <c r="T343" s="611"/>
      <c r="U343" s="611"/>
      <c r="V343" s="611"/>
      <c r="W343" s="611"/>
      <c r="X343" s="660"/>
      <c r="Y343" s="612"/>
    </row>
    <row r="344" spans="1:25" s="25" customFormat="1" ht="15" hidden="1" x14ac:dyDescent="0.2">
      <c r="A344" s="662"/>
      <c r="B344" s="514"/>
      <c r="C344" s="519"/>
      <c r="D344" s="519" t="s">
        <v>28750</v>
      </c>
      <c r="E344" s="519"/>
      <c r="F344" s="547">
        <v>2</v>
      </c>
      <c r="G344" s="519"/>
      <c r="H344" s="519">
        <v>0.6</v>
      </c>
      <c r="I344" s="519"/>
      <c r="J344" s="519">
        <f>F344+H344</f>
        <v>2.6</v>
      </c>
      <c r="K344" s="519" t="s">
        <v>28268</v>
      </c>
      <c r="L344" s="183"/>
      <c r="M344" s="94"/>
      <c r="N344" s="308"/>
      <c r="O344" s="308"/>
      <c r="P344" s="308"/>
      <c r="Q344" s="97"/>
      <c r="R344" s="24"/>
      <c r="T344" s="611"/>
      <c r="U344" s="611"/>
      <c r="V344" s="611"/>
      <c r="W344" s="611"/>
      <c r="X344" s="660"/>
      <c r="Y344" s="612"/>
    </row>
    <row r="345" spans="1:25" s="25" customFormat="1" ht="15" hidden="1" x14ac:dyDescent="0.2">
      <c r="A345" s="662"/>
      <c r="B345" s="514"/>
      <c r="C345" s="519"/>
      <c r="D345" s="519" t="s">
        <v>28741</v>
      </c>
      <c r="E345" s="519"/>
      <c r="F345" s="519">
        <v>0.9</v>
      </c>
      <c r="G345" s="519"/>
      <c r="H345" s="519">
        <v>0.6</v>
      </c>
      <c r="I345" s="519"/>
      <c r="J345" s="519">
        <f t="shared" ref="J345:J356" si="7">F345+H345</f>
        <v>1.5</v>
      </c>
      <c r="K345" s="519" t="s">
        <v>28268</v>
      </c>
      <c r="L345" s="183"/>
      <c r="M345" s="94"/>
      <c r="N345" s="308"/>
      <c r="O345" s="308"/>
      <c r="P345" s="308"/>
      <c r="Q345" s="97"/>
      <c r="R345" s="24"/>
      <c r="T345" s="611"/>
      <c r="U345" s="611"/>
      <c r="V345" s="611"/>
      <c r="W345" s="611"/>
      <c r="X345" s="660"/>
      <c r="Y345" s="612"/>
    </row>
    <row r="346" spans="1:25" s="25" customFormat="1" ht="15" hidden="1" x14ac:dyDescent="0.2">
      <c r="A346" s="662"/>
      <c r="B346" s="514"/>
      <c r="C346" s="519"/>
      <c r="D346" s="519" t="s">
        <v>28741</v>
      </c>
      <c r="E346" s="519"/>
      <c r="F346" s="519">
        <v>0.9</v>
      </c>
      <c r="G346" s="519"/>
      <c r="H346" s="519">
        <v>0.6</v>
      </c>
      <c r="I346" s="519"/>
      <c r="J346" s="519">
        <f t="shared" si="7"/>
        <v>1.5</v>
      </c>
      <c r="K346" s="519" t="s">
        <v>28268</v>
      </c>
      <c r="L346" s="183"/>
      <c r="M346" s="94"/>
      <c r="N346" s="308"/>
      <c r="O346" s="308"/>
      <c r="P346" s="308"/>
      <c r="Q346" s="97"/>
      <c r="R346" s="24"/>
      <c r="T346" s="611"/>
      <c r="U346" s="611"/>
      <c r="V346" s="611"/>
      <c r="W346" s="611"/>
      <c r="X346" s="660"/>
      <c r="Y346" s="612"/>
    </row>
    <row r="347" spans="1:25" s="25" customFormat="1" ht="15" hidden="1" x14ac:dyDescent="0.2">
      <c r="A347" s="662"/>
      <c r="B347" s="514"/>
      <c r="C347" s="519"/>
      <c r="D347" s="519" t="s">
        <v>28742</v>
      </c>
      <c r="E347" s="519"/>
      <c r="F347" s="519">
        <v>0.8</v>
      </c>
      <c r="G347" s="519"/>
      <c r="H347" s="519">
        <v>0.6</v>
      </c>
      <c r="I347" s="519"/>
      <c r="J347" s="519">
        <f t="shared" si="7"/>
        <v>1.4</v>
      </c>
      <c r="K347" s="519" t="s">
        <v>28268</v>
      </c>
      <c r="L347" s="183"/>
      <c r="M347" s="94"/>
      <c r="N347" s="308"/>
      <c r="O347" s="308"/>
      <c r="P347" s="308"/>
      <c r="Q347" s="97"/>
      <c r="R347" s="24"/>
      <c r="T347" s="611"/>
      <c r="U347" s="611"/>
      <c r="V347" s="611"/>
      <c r="W347" s="611"/>
      <c r="X347" s="660"/>
      <c r="Y347" s="612"/>
    </row>
    <row r="348" spans="1:25" s="25" customFormat="1" ht="15" hidden="1" x14ac:dyDescent="0.2">
      <c r="A348" s="662"/>
      <c r="B348" s="514"/>
      <c r="C348" s="519"/>
      <c r="D348" s="519" t="s">
        <v>28743</v>
      </c>
      <c r="E348" s="519"/>
      <c r="F348" s="519">
        <v>1.2</v>
      </c>
      <c r="G348" s="519"/>
      <c r="H348" s="519">
        <v>0.6</v>
      </c>
      <c r="I348" s="519"/>
      <c r="J348" s="519">
        <f t="shared" si="7"/>
        <v>1.8</v>
      </c>
      <c r="K348" s="519" t="s">
        <v>28268</v>
      </c>
      <c r="L348" s="183"/>
      <c r="M348" s="94"/>
      <c r="N348" s="308"/>
      <c r="O348" s="308"/>
      <c r="P348" s="308"/>
      <c r="Q348" s="97"/>
      <c r="R348" s="24"/>
      <c r="T348" s="611"/>
      <c r="U348" s="611"/>
      <c r="V348" s="611"/>
      <c r="W348" s="611"/>
      <c r="X348" s="660"/>
      <c r="Y348" s="612"/>
    </row>
    <row r="349" spans="1:25" s="25" customFormat="1" ht="15" hidden="1" x14ac:dyDescent="0.2">
      <c r="A349" s="662"/>
      <c r="B349" s="514"/>
      <c r="C349" s="519"/>
      <c r="D349" s="519" t="s">
        <v>28744</v>
      </c>
      <c r="E349" s="519"/>
      <c r="F349" s="519">
        <v>0.6</v>
      </c>
      <c r="G349" s="519"/>
      <c r="H349" s="519">
        <v>0.6</v>
      </c>
      <c r="I349" s="519"/>
      <c r="J349" s="519">
        <f t="shared" si="7"/>
        <v>1.2</v>
      </c>
      <c r="K349" s="519" t="s">
        <v>28268</v>
      </c>
      <c r="L349" s="183"/>
      <c r="M349" s="94"/>
      <c r="N349" s="308"/>
      <c r="O349" s="308"/>
      <c r="P349" s="308"/>
      <c r="Q349" s="97"/>
      <c r="R349" s="24"/>
      <c r="T349" s="611"/>
      <c r="U349" s="611"/>
      <c r="V349" s="611"/>
      <c r="W349" s="611"/>
      <c r="X349" s="660"/>
      <c r="Y349" s="612"/>
    </row>
    <row r="350" spans="1:25" s="25" customFormat="1" ht="15" hidden="1" x14ac:dyDescent="0.2">
      <c r="A350" s="662"/>
      <c r="B350" s="514"/>
      <c r="C350" s="519"/>
      <c r="D350" s="519" t="s">
        <v>28745</v>
      </c>
      <c r="E350" s="519"/>
      <c r="F350" s="519">
        <v>0.6</v>
      </c>
      <c r="G350" s="519"/>
      <c r="H350" s="519">
        <v>0.6</v>
      </c>
      <c r="I350" s="519"/>
      <c r="J350" s="519">
        <f t="shared" si="7"/>
        <v>1.2</v>
      </c>
      <c r="K350" s="519" t="s">
        <v>28268</v>
      </c>
      <c r="L350" s="183"/>
      <c r="M350" s="94"/>
      <c r="N350" s="308"/>
      <c r="O350" s="308"/>
      <c r="P350" s="308"/>
      <c r="Q350" s="97"/>
      <c r="R350" s="24"/>
      <c r="T350" s="611"/>
      <c r="U350" s="611"/>
      <c r="V350" s="611"/>
      <c r="W350" s="611"/>
      <c r="X350" s="660"/>
      <c r="Y350" s="612"/>
    </row>
    <row r="351" spans="1:25" s="25" customFormat="1" ht="15" hidden="1" x14ac:dyDescent="0.2">
      <c r="A351" s="662"/>
      <c r="B351" s="514"/>
      <c r="C351" s="519"/>
      <c r="D351" s="519" t="s">
        <v>28746</v>
      </c>
      <c r="E351" s="519"/>
      <c r="F351" s="519">
        <v>0.6</v>
      </c>
      <c r="G351" s="519"/>
      <c r="H351" s="519">
        <v>0.6</v>
      </c>
      <c r="I351" s="519"/>
      <c r="J351" s="519">
        <f t="shared" si="7"/>
        <v>1.2</v>
      </c>
      <c r="K351" s="519" t="s">
        <v>28268</v>
      </c>
      <c r="L351" s="183"/>
      <c r="M351" s="94"/>
      <c r="N351" s="308"/>
      <c r="O351" s="308"/>
      <c r="P351" s="308"/>
      <c r="Q351" s="97"/>
      <c r="R351" s="24"/>
      <c r="T351" s="611"/>
      <c r="U351" s="611"/>
      <c r="V351" s="611"/>
      <c r="W351" s="611"/>
      <c r="X351" s="660"/>
      <c r="Y351" s="612"/>
    </row>
    <row r="352" spans="1:25" s="25" customFormat="1" ht="15" hidden="1" x14ac:dyDescent="0.2">
      <c r="A352" s="662"/>
      <c r="B352" s="514"/>
      <c r="C352" s="519"/>
      <c r="D352" s="519" t="s">
        <v>28746</v>
      </c>
      <c r="E352" s="519"/>
      <c r="F352" s="519">
        <v>0.6</v>
      </c>
      <c r="G352" s="519"/>
      <c r="H352" s="519">
        <v>0.6</v>
      </c>
      <c r="I352" s="519"/>
      <c r="J352" s="519">
        <f t="shared" si="7"/>
        <v>1.2</v>
      </c>
      <c r="K352" s="519" t="s">
        <v>28268</v>
      </c>
      <c r="L352" s="183"/>
      <c r="M352" s="94"/>
      <c r="N352" s="308"/>
      <c r="O352" s="308"/>
      <c r="P352" s="308"/>
      <c r="Q352" s="97"/>
      <c r="R352" s="24"/>
      <c r="T352" s="611"/>
      <c r="U352" s="611"/>
      <c r="V352" s="611"/>
      <c r="W352" s="611"/>
      <c r="X352" s="660"/>
      <c r="Y352" s="612"/>
    </row>
    <row r="353" spans="1:25" s="25" customFormat="1" ht="15" hidden="1" x14ac:dyDescent="0.2">
      <c r="A353" s="662"/>
      <c r="B353" s="514"/>
      <c r="C353" s="519"/>
      <c r="D353" s="519" t="s">
        <v>28747</v>
      </c>
      <c r="E353" s="519"/>
      <c r="F353" s="519">
        <v>1.2</v>
      </c>
      <c r="G353" s="519"/>
      <c r="H353" s="519">
        <v>0.6</v>
      </c>
      <c r="I353" s="519"/>
      <c r="J353" s="519">
        <f t="shared" si="7"/>
        <v>1.8</v>
      </c>
      <c r="K353" s="519" t="s">
        <v>28268</v>
      </c>
      <c r="L353" s="183"/>
      <c r="M353" s="94"/>
      <c r="N353" s="308"/>
      <c r="O353" s="308"/>
      <c r="P353" s="308"/>
      <c r="Q353" s="97"/>
      <c r="R353" s="24"/>
      <c r="T353" s="611"/>
      <c r="U353" s="611"/>
      <c r="V353" s="611"/>
      <c r="W353" s="611"/>
      <c r="X353" s="660"/>
      <c r="Y353" s="612"/>
    </row>
    <row r="354" spans="1:25" s="25" customFormat="1" ht="15" hidden="1" x14ac:dyDescent="0.2">
      <c r="A354" s="662"/>
      <c r="B354" s="514"/>
      <c r="C354" s="519"/>
      <c r="D354" s="519" t="s">
        <v>28748</v>
      </c>
      <c r="E354" s="519"/>
      <c r="F354" s="519">
        <v>1.5</v>
      </c>
      <c r="G354" s="519"/>
      <c r="H354" s="519">
        <v>0.6</v>
      </c>
      <c r="I354" s="519"/>
      <c r="J354" s="519">
        <f t="shared" si="7"/>
        <v>2.1</v>
      </c>
      <c r="K354" s="519" t="s">
        <v>28268</v>
      </c>
      <c r="L354" s="183"/>
      <c r="M354" s="94"/>
      <c r="N354" s="308"/>
      <c r="O354" s="308"/>
      <c r="P354" s="308"/>
      <c r="Q354" s="97"/>
      <c r="R354" s="24"/>
      <c r="T354" s="611"/>
      <c r="U354" s="611"/>
      <c r="V354" s="611"/>
      <c r="W354" s="611"/>
      <c r="X354" s="660"/>
      <c r="Y354" s="612"/>
    </row>
    <row r="355" spans="1:25" s="25" customFormat="1" ht="15" hidden="1" x14ac:dyDescent="0.2">
      <c r="A355" s="662"/>
      <c r="B355" s="514"/>
      <c r="C355" s="519"/>
      <c r="D355" s="519" t="s">
        <v>28749</v>
      </c>
      <c r="E355" s="519"/>
      <c r="F355" s="519">
        <v>1.5</v>
      </c>
      <c r="G355" s="519"/>
      <c r="H355" s="519">
        <v>0.6</v>
      </c>
      <c r="I355" s="519"/>
      <c r="J355" s="519">
        <f t="shared" si="7"/>
        <v>2.1</v>
      </c>
      <c r="K355" s="519" t="s">
        <v>28268</v>
      </c>
      <c r="L355" s="183"/>
      <c r="M355" s="94"/>
      <c r="N355" s="308"/>
      <c r="O355" s="308"/>
      <c r="P355" s="308"/>
      <c r="Q355" s="97"/>
      <c r="R355" s="24"/>
      <c r="T355" s="611"/>
      <c r="U355" s="611"/>
      <c r="V355" s="611"/>
      <c r="W355" s="611"/>
      <c r="X355" s="660"/>
      <c r="Y355" s="612"/>
    </row>
    <row r="356" spans="1:25" s="25" customFormat="1" ht="15" hidden="1" x14ac:dyDescent="0.2">
      <c r="A356" s="662"/>
      <c r="B356" s="514"/>
      <c r="C356" s="519"/>
      <c r="D356" s="519" t="s">
        <v>28751</v>
      </c>
      <c r="E356" s="519"/>
      <c r="F356" s="519">
        <v>2.25</v>
      </c>
      <c r="G356" s="519"/>
      <c r="H356" s="519">
        <v>0.6</v>
      </c>
      <c r="I356" s="519"/>
      <c r="J356" s="519">
        <f t="shared" si="7"/>
        <v>2.85</v>
      </c>
      <c r="K356" s="519" t="s">
        <v>28268</v>
      </c>
      <c r="L356" s="183"/>
      <c r="M356" s="94"/>
      <c r="N356" s="308"/>
      <c r="O356" s="308"/>
      <c r="P356" s="308"/>
      <c r="Q356" s="97"/>
      <c r="R356" s="24"/>
      <c r="T356" s="611"/>
      <c r="U356" s="611"/>
      <c r="V356" s="611"/>
      <c r="W356" s="611"/>
      <c r="X356" s="660"/>
      <c r="Y356" s="612"/>
    </row>
    <row r="357" spans="1:25" s="25" customFormat="1" ht="15" hidden="1" x14ac:dyDescent="0.2">
      <c r="A357" s="662"/>
      <c r="B357" s="514"/>
      <c r="C357" s="519"/>
      <c r="D357" s="519"/>
      <c r="E357" s="519"/>
      <c r="F357" s="519"/>
      <c r="G357" s="519"/>
      <c r="H357" s="519"/>
      <c r="I357" s="519"/>
      <c r="J357" s="519"/>
      <c r="K357" s="519"/>
      <c r="L357" s="183"/>
      <c r="M357" s="94"/>
      <c r="N357" s="308"/>
      <c r="O357" s="308"/>
      <c r="P357" s="308"/>
      <c r="Q357" s="97"/>
      <c r="R357" s="24"/>
      <c r="T357" s="611"/>
      <c r="U357" s="611"/>
      <c r="V357" s="611"/>
      <c r="W357" s="611"/>
      <c r="X357" s="660"/>
      <c r="Y357" s="612"/>
    </row>
    <row r="358" spans="1:25" s="25" customFormat="1" ht="15" hidden="1" x14ac:dyDescent="0.2">
      <c r="A358" s="662"/>
      <c r="B358" s="514"/>
      <c r="C358" s="519"/>
      <c r="D358" s="519"/>
      <c r="E358" s="519"/>
      <c r="F358" s="519"/>
      <c r="G358" s="519"/>
      <c r="H358" s="519"/>
      <c r="I358" s="519"/>
      <c r="J358" s="519">
        <f>SUM(J344:J356)</f>
        <v>22.45</v>
      </c>
      <c r="K358" s="519" t="s">
        <v>28268</v>
      </c>
      <c r="L358" s="183"/>
      <c r="M358" s="94"/>
      <c r="N358" s="308"/>
      <c r="O358" s="308"/>
      <c r="P358" s="308"/>
      <c r="Q358" s="97"/>
      <c r="R358" s="24"/>
      <c r="T358" s="611"/>
      <c r="U358" s="611"/>
      <c r="V358" s="611"/>
      <c r="W358" s="611"/>
      <c r="X358" s="660"/>
      <c r="Y358" s="612"/>
    </row>
    <row r="359" spans="1:25" s="25" customFormat="1" ht="15" hidden="1" x14ac:dyDescent="0.2">
      <c r="A359" s="662"/>
      <c r="B359" s="514"/>
      <c r="C359" s="519"/>
      <c r="D359" s="519"/>
      <c r="E359" s="519"/>
      <c r="F359" s="519"/>
      <c r="G359" s="519"/>
      <c r="H359" s="519"/>
      <c r="I359" s="519"/>
      <c r="J359" s="519"/>
      <c r="K359" s="519"/>
      <c r="L359" s="183"/>
      <c r="M359" s="94"/>
      <c r="N359" s="308"/>
      <c r="O359" s="308"/>
      <c r="P359" s="308"/>
      <c r="Q359" s="97"/>
      <c r="R359" s="24"/>
      <c r="T359" s="611"/>
      <c r="U359" s="611"/>
      <c r="V359" s="611"/>
      <c r="W359" s="611"/>
      <c r="X359" s="660"/>
      <c r="Y359" s="612"/>
    </row>
    <row r="360" spans="1:25" s="25" customFormat="1" ht="15" hidden="1" x14ac:dyDescent="0.2">
      <c r="A360" s="662"/>
      <c r="B360" s="514"/>
      <c r="C360" s="519" t="s">
        <v>28587</v>
      </c>
      <c r="D360" s="519"/>
      <c r="E360" s="519"/>
      <c r="F360" s="519" t="s">
        <v>28271</v>
      </c>
      <c r="G360" s="519"/>
      <c r="H360" s="519" t="s">
        <v>28593</v>
      </c>
      <c r="I360" s="519"/>
      <c r="J360" s="519"/>
      <c r="K360" s="519"/>
      <c r="L360" s="183"/>
      <c r="M360" s="94"/>
      <c r="N360" s="308"/>
      <c r="O360" s="308"/>
      <c r="P360" s="308"/>
      <c r="Q360" s="97"/>
      <c r="R360" s="24"/>
      <c r="T360" s="611"/>
      <c r="U360" s="611"/>
      <c r="V360" s="611"/>
      <c r="W360" s="611"/>
      <c r="X360" s="660"/>
      <c r="Y360" s="612"/>
    </row>
    <row r="361" spans="1:25" s="25" customFormat="1" ht="15" hidden="1" x14ac:dyDescent="0.2">
      <c r="A361" s="662"/>
      <c r="B361" s="514"/>
      <c r="C361" s="519"/>
      <c r="D361" s="519"/>
      <c r="E361" s="519"/>
      <c r="F361" s="547"/>
      <c r="G361" s="519"/>
      <c r="H361" s="519"/>
      <c r="I361" s="519"/>
      <c r="J361" s="519"/>
      <c r="K361" s="519"/>
      <c r="L361" s="183"/>
      <c r="M361" s="94"/>
      <c r="N361" s="308"/>
      <c r="O361" s="308"/>
      <c r="P361" s="308"/>
      <c r="Q361" s="97"/>
      <c r="R361" s="24"/>
      <c r="T361" s="611"/>
      <c r="U361" s="611"/>
      <c r="V361" s="611"/>
      <c r="W361" s="611"/>
      <c r="X361" s="660"/>
      <c r="Y361" s="612"/>
    </row>
    <row r="362" spans="1:25" s="25" customFormat="1" ht="15" hidden="1" x14ac:dyDescent="0.2">
      <c r="A362" s="662"/>
      <c r="B362" s="514"/>
      <c r="C362" s="519"/>
      <c r="D362" s="519" t="s">
        <v>28743</v>
      </c>
      <c r="E362" s="519"/>
      <c r="F362" s="519">
        <v>1.2</v>
      </c>
      <c r="G362" s="519"/>
      <c r="H362" s="519">
        <v>0.6</v>
      </c>
      <c r="I362" s="519"/>
      <c r="J362" s="519">
        <f t="shared" ref="J362:J369" si="8">F362+H362</f>
        <v>1.8</v>
      </c>
      <c r="K362" s="519" t="s">
        <v>28268</v>
      </c>
      <c r="L362" s="183"/>
      <c r="M362" s="94"/>
      <c r="N362" s="308"/>
      <c r="O362" s="308"/>
      <c r="P362" s="308"/>
      <c r="Q362" s="97"/>
      <c r="R362" s="24"/>
      <c r="T362" s="611"/>
      <c r="U362" s="611"/>
      <c r="V362" s="611"/>
      <c r="W362" s="611"/>
      <c r="X362" s="660"/>
      <c r="Y362" s="612"/>
    </row>
    <row r="363" spans="1:25" s="25" customFormat="1" ht="15" hidden="1" x14ac:dyDescent="0.2">
      <c r="A363" s="662"/>
      <c r="B363" s="514"/>
      <c r="C363" s="519"/>
      <c r="D363" s="519" t="s">
        <v>28744</v>
      </c>
      <c r="E363" s="519"/>
      <c r="F363" s="519">
        <v>0.6</v>
      </c>
      <c r="G363" s="519"/>
      <c r="H363" s="519">
        <v>0.6</v>
      </c>
      <c r="I363" s="519"/>
      <c r="J363" s="519">
        <f t="shared" si="8"/>
        <v>1.2</v>
      </c>
      <c r="K363" s="519" t="s">
        <v>28268</v>
      </c>
      <c r="L363" s="183"/>
      <c r="M363" s="94"/>
      <c r="N363" s="308"/>
      <c r="O363" s="308"/>
      <c r="P363" s="308"/>
      <c r="Q363" s="97"/>
      <c r="R363" s="24"/>
      <c r="T363" s="611"/>
      <c r="U363" s="611"/>
      <c r="V363" s="611"/>
      <c r="W363" s="611"/>
      <c r="X363" s="660"/>
      <c r="Y363" s="612"/>
    </row>
    <row r="364" spans="1:25" s="25" customFormat="1" ht="15" hidden="1" x14ac:dyDescent="0.2">
      <c r="A364" s="662"/>
      <c r="B364" s="514"/>
      <c r="C364" s="519"/>
      <c r="D364" s="519" t="s">
        <v>28745</v>
      </c>
      <c r="E364" s="519"/>
      <c r="F364" s="519">
        <v>0.6</v>
      </c>
      <c r="G364" s="519"/>
      <c r="H364" s="519">
        <v>0.6</v>
      </c>
      <c r="I364" s="519"/>
      <c r="J364" s="519">
        <f t="shared" si="8"/>
        <v>1.2</v>
      </c>
      <c r="K364" s="519" t="s">
        <v>28268</v>
      </c>
      <c r="L364" s="183"/>
      <c r="M364" s="94"/>
      <c r="N364" s="308"/>
      <c r="O364" s="308"/>
      <c r="P364" s="308"/>
      <c r="Q364" s="97"/>
      <c r="R364" s="24"/>
      <c r="T364" s="611"/>
      <c r="U364" s="611"/>
      <c r="V364" s="611"/>
      <c r="W364" s="611"/>
      <c r="X364" s="660"/>
      <c r="Y364" s="612"/>
    </row>
    <row r="365" spans="1:25" s="25" customFormat="1" ht="15" hidden="1" x14ac:dyDescent="0.2">
      <c r="A365" s="662"/>
      <c r="B365" s="514"/>
      <c r="C365" s="519"/>
      <c r="D365" s="519" t="s">
        <v>28746</v>
      </c>
      <c r="E365" s="519"/>
      <c r="F365" s="519">
        <v>0.6</v>
      </c>
      <c r="G365" s="519"/>
      <c r="H365" s="519">
        <v>0.6</v>
      </c>
      <c r="I365" s="519"/>
      <c r="J365" s="519">
        <f t="shared" si="8"/>
        <v>1.2</v>
      </c>
      <c r="K365" s="519" t="s">
        <v>28268</v>
      </c>
      <c r="L365" s="183"/>
      <c r="M365" s="94"/>
      <c r="N365" s="308"/>
      <c r="O365" s="308"/>
      <c r="P365" s="308"/>
      <c r="Q365" s="97"/>
      <c r="R365" s="24"/>
      <c r="T365" s="611"/>
      <c r="U365" s="611"/>
      <c r="V365" s="611"/>
      <c r="W365" s="611"/>
      <c r="X365" s="660"/>
      <c r="Y365" s="612"/>
    </row>
    <row r="366" spans="1:25" s="25" customFormat="1" ht="15" hidden="1" x14ac:dyDescent="0.2">
      <c r="A366" s="662"/>
      <c r="B366" s="514"/>
      <c r="C366" s="519"/>
      <c r="D366" s="519" t="s">
        <v>28746</v>
      </c>
      <c r="E366" s="519"/>
      <c r="F366" s="519">
        <v>0.6</v>
      </c>
      <c r="G366" s="519"/>
      <c r="H366" s="519">
        <v>0.6</v>
      </c>
      <c r="I366" s="519"/>
      <c r="J366" s="519">
        <f t="shared" si="8"/>
        <v>1.2</v>
      </c>
      <c r="K366" s="519" t="s">
        <v>28268</v>
      </c>
      <c r="L366" s="183"/>
      <c r="M366" s="94"/>
      <c r="N366" s="308"/>
      <c r="O366" s="308"/>
      <c r="P366" s="308"/>
      <c r="Q366" s="97"/>
      <c r="R366" s="24"/>
      <c r="T366" s="611"/>
      <c r="U366" s="611"/>
      <c r="V366" s="611"/>
      <c r="W366" s="611"/>
      <c r="X366" s="660"/>
      <c r="Y366" s="612"/>
    </row>
    <row r="367" spans="1:25" s="25" customFormat="1" ht="15" hidden="1" x14ac:dyDescent="0.2">
      <c r="A367" s="662"/>
      <c r="B367" s="514"/>
      <c r="C367" s="519"/>
      <c r="D367" s="519" t="s">
        <v>28747</v>
      </c>
      <c r="E367" s="519"/>
      <c r="F367" s="519">
        <v>1.2</v>
      </c>
      <c r="G367" s="519"/>
      <c r="H367" s="519">
        <v>0.6</v>
      </c>
      <c r="I367" s="519"/>
      <c r="J367" s="519">
        <f t="shared" si="8"/>
        <v>1.8</v>
      </c>
      <c r="K367" s="519" t="s">
        <v>28268</v>
      </c>
      <c r="L367" s="183"/>
      <c r="M367" s="94"/>
      <c r="N367" s="308"/>
      <c r="O367" s="308"/>
      <c r="P367" s="308"/>
      <c r="Q367" s="97"/>
      <c r="R367" s="24"/>
      <c r="T367" s="611"/>
      <c r="U367" s="611"/>
      <c r="V367" s="611"/>
      <c r="W367" s="611"/>
      <c r="X367" s="660"/>
      <c r="Y367" s="612"/>
    </row>
    <row r="368" spans="1:25" s="25" customFormat="1" ht="15" hidden="1" x14ac:dyDescent="0.2">
      <c r="A368" s="662"/>
      <c r="B368" s="514"/>
      <c r="C368" s="519"/>
      <c r="D368" s="519" t="s">
        <v>28748</v>
      </c>
      <c r="E368" s="519"/>
      <c r="F368" s="519">
        <v>1.5</v>
      </c>
      <c r="G368" s="519"/>
      <c r="H368" s="519">
        <v>0.6</v>
      </c>
      <c r="I368" s="519"/>
      <c r="J368" s="519">
        <f t="shared" si="8"/>
        <v>2.1</v>
      </c>
      <c r="K368" s="519" t="s">
        <v>28268</v>
      </c>
      <c r="L368" s="183"/>
      <c r="M368" s="94"/>
      <c r="N368" s="308"/>
      <c r="O368" s="308"/>
      <c r="P368" s="308"/>
      <c r="Q368" s="97"/>
      <c r="R368" s="24"/>
      <c r="T368" s="611"/>
      <c r="U368" s="611"/>
      <c r="V368" s="611"/>
      <c r="W368" s="611"/>
      <c r="X368" s="660"/>
      <c r="Y368" s="612"/>
    </row>
    <row r="369" spans="1:25" s="25" customFormat="1" ht="15" hidden="1" x14ac:dyDescent="0.2">
      <c r="A369" s="662"/>
      <c r="B369" s="514"/>
      <c r="C369" s="519"/>
      <c r="D369" s="519" t="s">
        <v>28749</v>
      </c>
      <c r="E369" s="519"/>
      <c r="F369" s="519">
        <v>1.5</v>
      </c>
      <c r="G369" s="519"/>
      <c r="H369" s="519">
        <v>0.6</v>
      </c>
      <c r="I369" s="519"/>
      <c r="J369" s="519">
        <f t="shared" si="8"/>
        <v>2.1</v>
      </c>
      <c r="K369" s="519" t="s">
        <v>28268</v>
      </c>
      <c r="L369" s="183"/>
      <c r="M369" s="94"/>
      <c r="N369" s="308"/>
      <c r="O369" s="308"/>
      <c r="P369" s="308"/>
      <c r="Q369" s="97"/>
      <c r="R369" s="24"/>
      <c r="T369" s="611"/>
      <c r="U369" s="611"/>
      <c r="V369" s="611"/>
      <c r="W369" s="611"/>
      <c r="X369" s="660"/>
      <c r="Y369" s="612"/>
    </row>
    <row r="370" spans="1:25" s="25" customFormat="1" ht="15" hidden="1" x14ac:dyDescent="0.2">
      <c r="A370" s="662"/>
      <c r="B370" s="514"/>
      <c r="C370" s="519"/>
      <c r="D370" s="519"/>
      <c r="E370" s="519"/>
      <c r="F370" s="519"/>
      <c r="G370" s="519"/>
      <c r="H370" s="519"/>
      <c r="I370" s="519"/>
      <c r="J370" s="519"/>
      <c r="K370" s="519"/>
      <c r="L370" s="183"/>
      <c r="M370" s="94"/>
      <c r="N370" s="308"/>
      <c r="O370" s="308"/>
      <c r="P370" s="308"/>
      <c r="Q370" s="97"/>
      <c r="R370" s="24"/>
      <c r="T370" s="611"/>
      <c r="U370" s="611"/>
      <c r="V370" s="611"/>
      <c r="W370" s="611"/>
      <c r="X370" s="660"/>
      <c r="Y370" s="612"/>
    </row>
    <row r="371" spans="1:25" s="25" customFormat="1" ht="15" hidden="1" x14ac:dyDescent="0.2">
      <c r="A371" s="662"/>
      <c r="B371" s="514"/>
      <c r="C371" s="519"/>
      <c r="D371" s="519"/>
      <c r="E371" s="519"/>
      <c r="F371" s="519"/>
      <c r="G371" s="519"/>
      <c r="H371" s="519"/>
      <c r="I371" s="519"/>
      <c r="J371" s="519">
        <f>SUM(J361:J369)</f>
        <v>12.6</v>
      </c>
      <c r="K371" s="519" t="s">
        <v>28268</v>
      </c>
      <c r="L371" s="183"/>
      <c r="M371" s="94"/>
      <c r="N371" s="308"/>
      <c r="O371" s="308"/>
      <c r="P371" s="308"/>
      <c r="Q371" s="97"/>
      <c r="R371" s="24"/>
      <c r="T371" s="611"/>
      <c r="U371" s="611"/>
      <c r="V371" s="611"/>
      <c r="W371" s="611"/>
      <c r="X371" s="660"/>
      <c r="Y371" s="612"/>
    </row>
    <row r="372" spans="1:25" s="25" customFormat="1" ht="15" hidden="1" x14ac:dyDescent="0.2">
      <c r="A372" s="662"/>
      <c r="B372" s="514"/>
      <c r="C372" s="519"/>
      <c r="D372" s="519"/>
      <c r="E372" s="519"/>
      <c r="F372" s="519"/>
      <c r="G372" s="519"/>
      <c r="H372" s="519"/>
      <c r="I372" s="519"/>
      <c r="J372" s="519"/>
      <c r="K372" s="519"/>
      <c r="L372" s="183"/>
      <c r="M372" s="94"/>
      <c r="N372" s="308"/>
      <c r="O372" s="308"/>
      <c r="P372" s="308"/>
      <c r="Q372" s="97"/>
      <c r="R372" s="24"/>
      <c r="T372" s="611"/>
      <c r="U372" s="611"/>
      <c r="V372" s="611"/>
      <c r="W372" s="611"/>
      <c r="X372" s="660"/>
      <c r="Y372" s="612"/>
    </row>
    <row r="373" spans="1:25" s="25" customFormat="1" ht="15" hidden="1" x14ac:dyDescent="0.2">
      <c r="A373" s="662"/>
      <c r="B373" s="514"/>
      <c r="C373" s="519"/>
      <c r="D373" s="519"/>
      <c r="E373" s="519"/>
      <c r="F373" s="519"/>
      <c r="G373" s="519"/>
      <c r="H373" s="519"/>
      <c r="I373" s="519"/>
      <c r="J373" s="519"/>
      <c r="K373" s="519"/>
      <c r="L373" s="183"/>
      <c r="M373" s="94"/>
      <c r="N373" s="308"/>
      <c r="O373" s="308"/>
      <c r="P373" s="308"/>
      <c r="Q373" s="97"/>
      <c r="R373" s="24"/>
      <c r="T373" s="611"/>
      <c r="U373" s="611"/>
      <c r="V373" s="611"/>
      <c r="W373" s="611"/>
      <c r="X373" s="660"/>
      <c r="Y373" s="612"/>
    </row>
    <row r="374" spans="1:25" s="25" customFormat="1" ht="15" hidden="1" x14ac:dyDescent="0.2">
      <c r="A374" s="662"/>
      <c r="B374" s="514"/>
      <c r="C374" s="519" t="s">
        <v>28594</v>
      </c>
      <c r="D374" s="519"/>
      <c r="E374" s="519"/>
      <c r="F374" s="519"/>
      <c r="G374" s="519"/>
      <c r="H374" s="519"/>
      <c r="I374" s="519"/>
      <c r="J374" s="519">
        <f>J371+J358</f>
        <v>35.049999999999997</v>
      </c>
      <c r="K374" s="519" t="s">
        <v>28268</v>
      </c>
      <c r="L374" s="183"/>
      <c r="M374" s="94"/>
      <c r="N374" s="308"/>
      <c r="O374" s="308"/>
      <c r="P374" s="308"/>
      <c r="Q374" s="97"/>
      <c r="R374" s="24"/>
      <c r="T374" s="611"/>
      <c r="U374" s="611"/>
      <c r="V374" s="611"/>
      <c r="W374" s="611"/>
      <c r="X374" s="660"/>
      <c r="Y374" s="612"/>
    </row>
    <row r="375" spans="1:25" s="25" customFormat="1" ht="15" hidden="1" x14ac:dyDescent="0.2">
      <c r="A375" s="662"/>
      <c r="B375" s="514"/>
      <c r="C375" s="519" t="s">
        <v>28271</v>
      </c>
      <c r="D375" s="519"/>
      <c r="E375" s="519"/>
      <c r="F375" s="519"/>
      <c r="G375" s="519"/>
      <c r="H375" s="519"/>
      <c r="I375" s="519"/>
      <c r="J375" s="519">
        <v>0.15</v>
      </c>
      <c r="K375" s="519" t="s">
        <v>28268</v>
      </c>
      <c r="L375" s="183"/>
      <c r="M375" s="94"/>
      <c r="N375" s="308"/>
      <c r="O375" s="308"/>
      <c r="P375" s="308"/>
      <c r="Q375" s="97"/>
      <c r="R375" s="24"/>
      <c r="T375" s="611"/>
      <c r="U375" s="611"/>
      <c r="V375" s="611"/>
      <c r="W375" s="611"/>
      <c r="X375" s="660"/>
      <c r="Y375" s="612"/>
    </row>
    <row r="376" spans="1:25" s="25" customFormat="1" ht="15" hidden="1" x14ac:dyDescent="0.2">
      <c r="A376" s="662"/>
      <c r="B376" s="514"/>
      <c r="C376" s="519" t="s">
        <v>28274</v>
      </c>
      <c r="D376" s="519"/>
      <c r="E376" s="519"/>
      <c r="F376" s="519"/>
      <c r="G376" s="519"/>
      <c r="H376" s="519"/>
      <c r="I376" s="519"/>
      <c r="J376" s="519">
        <v>0.1</v>
      </c>
      <c r="K376" s="519" t="s">
        <v>28268</v>
      </c>
      <c r="L376" s="183"/>
      <c r="M376" s="94"/>
      <c r="N376" s="308"/>
      <c r="O376" s="308"/>
      <c r="P376" s="308"/>
      <c r="Q376" s="97"/>
      <c r="R376" s="24"/>
      <c r="T376" s="611"/>
      <c r="U376" s="611"/>
      <c r="V376" s="611"/>
      <c r="W376" s="611"/>
      <c r="X376" s="660"/>
      <c r="Y376" s="612"/>
    </row>
    <row r="377" spans="1:25" s="25" customFormat="1" ht="15" hidden="1" x14ac:dyDescent="0.2">
      <c r="A377" s="662"/>
      <c r="B377" s="514"/>
      <c r="C377" s="519" t="s">
        <v>28270</v>
      </c>
      <c r="D377" s="519"/>
      <c r="E377" s="519"/>
      <c r="F377" s="519"/>
      <c r="G377" s="519"/>
      <c r="H377" s="519"/>
      <c r="I377" s="519"/>
      <c r="J377" s="519">
        <f>J374*J375*J376</f>
        <v>0.52575000000000005</v>
      </c>
      <c r="K377" s="519" t="s">
        <v>28273</v>
      </c>
      <c r="L377" s="183"/>
      <c r="M377" s="94"/>
      <c r="N377" s="308"/>
      <c r="O377" s="308"/>
      <c r="P377" s="308"/>
      <c r="Q377" s="97"/>
      <c r="R377" s="24"/>
      <c r="T377" s="611"/>
      <c r="U377" s="611"/>
      <c r="V377" s="611"/>
      <c r="W377" s="611"/>
      <c r="X377" s="660"/>
      <c r="Y377" s="612"/>
    </row>
    <row r="378" spans="1:25" s="25" customFormat="1" ht="15" hidden="1" x14ac:dyDescent="0.2">
      <c r="A378" s="662"/>
      <c r="B378" s="514"/>
      <c r="C378" s="548"/>
      <c r="D378" s="548"/>
      <c r="E378" s="548"/>
      <c r="F378" s="548"/>
      <c r="G378" s="548"/>
      <c r="H378" s="548"/>
      <c r="I378" s="548"/>
      <c r="J378" s="548"/>
      <c r="K378" s="548"/>
      <c r="L378" s="183"/>
      <c r="M378" s="94"/>
      <c r="N378" s="308"/>
      <c r="O378" s="308"/>
      <c r="P378" s="308"/>
      <c r="Q378" s="97"/>
      <c r="R378" s="24"/>
      <c r="T378" s="611"/>
      <c r="U378" s="611"/>
      <c r="V378" s="611"/>
      <c r="W378" s="611"/>
      <c r="X378" s="660"/>
      <c r="Y378" s="612"/>
    </row>
    <row r="379" spans="1:25" s="25" customFormat="1" ht="15" hidden="1" x14ac:dyDescent="0.2">
      <c r="A379" s="662"/>
      <c r="B379" s="514"/>
      <c r="C379" s="514"/>
      <c r="D379" s="184"/>
      <c r="E379" s="184"/>
      <c r="F379" s="184"/>
      <c r="G379" s="514"/>
      <c r="H379" s="514"/>
      <c r="I379" s="183"/>
      <c r="J379" s="192"/>
      <c r="K379" s="186"/>
      <c r="L379" s="186"/>
      <c r="M379" s="94"/>
      <c r="N379" s="308"/>
      <c r="O379" s="308"/>
      <c r="P379" s="308"/>
      <c r="Q379" s="97"/>
      <c r="R379" s="24"/>
      <c r="T379" s="611"/>
      <c r="U379" s="611"/>
      <c r="V379" s="611"/>
      <c r="W379" s="611"/>
      <c r="X379" s="660"/>
      <c r="Y379" s="612"/>
    </row>
    <row r="380" spans="1:25" s="25" customFormat="1" ht="28.5" hidden="1" customHeight="1" x14ac:dyDescent="0.2">
      <c r="A380" s="664" t="s">
        <v>28856</v>
      </c>
      <c r="B380" s="411" t="s">
        <v>1676</v>
      </c>
      <c r="C380" s="364" t="s">
        <v>26</v>
      </c>
      <c r="D380" s="1748" t="str">
        <f>VLOOKUP(B380,desonerado_186!A:F,2,1)</f>
        <v>Divisória em placas de gesso acartonado, resistência ao fogo 30 minutos, espessura 100/70mm - 1ST / 1ST</v>
      </c>
      <c r="E380" s="1749"/>
      <c r="F380" s="1749"/>
      <c r="G380" s="1749"/>
      <c r="H380" s="1749"/>
      <c r="I380" s="1750"/>
      <c r="J380" s="529" t="str">
        <f>VLOOKUP(B380,desonerado_186!A:F,3,1)</f>
        <v>M2</v>
      </c>
      <c r="K380" s="486">
        <f>G389</f>
        <v>70.2</v>
      </c>
      <c r="L380" s="368">
        <f>VLOOKUP(B380,desonerado_186!A:F,4,1)</f>
        <v>132.54</v>
      </c>
      <c r="M380" s="368">
        <f>VLOOKUP(B380,desonerado_186!A:F,5,1)</f>
        <v>0</v>
      </c>
      <c r="N380" s="1680">
        <f>L380+M380</f>
        <v>132.54</v>
      </c>
      <c r="O380" s="1680"/>
      <c r="P380" s="368">
        <f>N380*1.2</f>
        <v>159.05000000000001</v>
      </c>
      <c r="Q380" s="32">
        <f>P380*K380</f>
        <v>11165.31</v>
      </c>
      <c r="R380" s="24"/>
      <c r="T380" s="611"/>
      <c r="U380" s="611"/>
      <c r="V380" s="611"/>
      <c r="W380" s="611"/>
      <c r="X380" s="660"/>
      <c r="Y380" s="612"/>
    </row>
    <row r="381" spans="1:25" s="25" customFormat="1" ht="20.100000000000001" hidden="1" customHeight="1" x14ac:dyDescent="0.2">
      <c r="A381" s="673"/>
      <c r="B381" s="549"/>
      <c r="C381" s="422"/>
      <c r="D381" s="422"/>
      <c r="E381" s="344"/>
      <c r="F381" s="344"/>
      <c r="G381" s="344"/>
      <c r="H381" s="344"/>
      <c r="I381" s="423"/>
      <c r="J381" s="550"/>
      <c r="K381" s="551"/>
      <c r="L381" s="424"/>
      <c r="M381" s="385"/>
      <c r="N381" s="425"/>
      <c r="O381" s="329"/>
      <c r="P381" s="385"/>
      <c r="Q381" s="37"/>
      <c r="R381" s="24"/>
      <c r="T381" s="611"/>
      <c r="U381" s="611"/>
      <c r="V381" s="611"/>
      <c r="W381" s="611"/>
      <c r="X381" s="660"/>
      <c r="Y381" s="612"/>
    </row>
    <row r="382" spans="1:25" s="25" customFormat="1" ht="20.100000000000001" hidden="1" customHeight="1" x14ac:dyDescent="0.2">
      <c r="A382" s="659"/>
      <c r="B382" s="552"/>
      <c r="C382" s="426"/>
      <c r="D382" s="426"/>
      <c r="E382" s="372" t="s">
        <v>28362</v>
      </c>
      <c r="F382" s="372" t="s">
        <v>28361</v>
      </c>
      <c r="G382" s="372" t="s">
        <v>28322</v>
      </c>
      <c r="H382" s="372"/>
      <c r="I382" s="427"/>
      <c r="J382" s="553"/>
      <c r="K382" s="554"/>
      <c r="L382" s="428"/>
      <c r="M382" s="394"/>
      <c r="N382" s="351"/>
      <c r="O382" s="330"/>
      <c r="P382" s="394"/>
      <c r="Q382" s="343"/>
      <c r="R382" s="24"/>
      <c r="T382" s="611"/>
      <c r="U382" s="611"/>
      <c r="V382" s="611"/>
      <c r="W382" s="611"/>
      <c r="X382" s="660"/>
      <c r="Y382" s="612"/>
    </row>
    <row r="383" spans="1:25" s="25" customFormat="1" ht="20.100000000000001" hidden="1" customHeight="1" x14ac:dyDescent="0.2">
      <c r="A383" s="659"/>
      <c r="B383" s="552"/>
      <c r="C383" s="426"/>
      <c r="D383" s="426" t="s">
        <v>28820</v>
      </c>
      <c r="E383" s="372">
        <v>3.5</v>
      </c>
      <c r="F383" s="311">
        <v>3</v>
      </c>
      <c r="G383" s="372">
        <f t="shared" ref="G383:G388" si="9">E383*F383</f>
        <v>10.5</v>
      </c>
      <c r="H383" s="372" t="s">
        <v>28267</v>
      </c>
      <c r="I383" s="427"/>
      <c r="J383" s="553"/>
      <c r="K383" s="554"/>
      <c r="L383" s="428"/>
      <c r="M383" s="394"/>
      <c r="N383" s="351"/>
      <c r="O383" s="330"/>
      <c r="P383" s="394"/>
      <c r="Q383" s="343"/>
      <c r="R383" s="24"/>
      <c r="T383" s="611"/>
      <c r="U383" s="611"/>
      <c r="V383" s="611"/>
      <c r="W383" s="611"/>
      <c r="X383" s="660"/>
      <c r="Y383" s="612"/>
    </row>
    <row r="384" spans="1:25" s="25" customFormat="1" ht="20.100000000000001" hidden="1" customHeight="1" x14ac:dyDescent="0.2">
      <c r="A384" s="659"/>
      <c r="B384" s="552"/>
      <c r="C384" s="426"/>
      <c r="D384" s="426" t="s">
        <v>28830</v>
      </c>
      <c r="E384" s="372">
        <v>2.5499999999999998</v>
      </c>
      <c r="F384" s="311">
        <v>3</v>
      </c>
      <c r="G384" s="372">
        <f t="shared" si="9"/>
        <v>7.65</v>
      </c>
      <c r="H384" s="372" t="s">
        <v>28267</v>
      </c>
      <c r="I384" s="427"/>
      <c r="J384" s="553"/>
      <c r="K384" s="554"/>
      <c r="L384" s="428"/>
      <c r="M384" s="394"/>
      <c r="N384" s="351"/>
      <c r="O384" s="330"/>
      <c r="P384" s="394"/>
      <c r="Q384" s="343"/>
      <c r="R384" s="24"/>
      <c r="T384" s="611"/>
      <c r="U384" s="611"/>
      <c r="V384" s="611"/>
      <c r="W384" s="611"/>
      <c r="X384" s="660"/>
      <c r="Y384" s="612"/>
    </row>
    <row r="385" spans="1:25" s="25" customFormat="1" ht="20.100000000000001" hidden="1" customHeight="1" x14ac:dyDescent="0.2">
      <c r="A385" s="659"/>
      <c r="B385" s="552"/>
      <c r="C385" s="426"/>
      <c r="D385" s="426" t="s">
        <v>28822</v>
      </c>
      <c r="E385" s="372">
        <v>3.5</v>
      </c>
      <c r="F385" s="311">
        <v>3</v>
      </c>
      <c r="G385" s="372">
        <f t="shared" si="9"/>
        <v>10.5</v>
      </c>
      <c r="H385" s="372" t="s">
        <v>28267</v>
      </c>
      <c r="I385" s="427"/>
      <c r="J385" s="553"/>
      <c r="K385" s="554"/>
      <c r="L385" s="428"/>
      <c r="M385" s="394"/>
      <c r="N385" s="351"/>
      <c r="O385" s="330"/>
      <c r="P385" s="394"/>
      <c r="Q385" s="343"/>
      <c r="R385" s="24"/>
      <c r="T385" s="611"/>
      <c r="U385" s="611"/>
      <c r="V385" s="611"/>
      <c r="W385" s="611"/>
      <c r="X385" s="660"/>
      <c r="Y385" s="612"/>
    </row>
    <row r="386" spans="1:25" s="25" customFormat="1" ht="20.100000000000001" hidden="1" customHeight="1" x14ac:dyDescent="0.2">
      <c r="A386" s="659"/>
      <c r="B386" s="552"/>
      <c r="C386" s="426"/>
      <c r="D386" s="426" t="s">
        <v>28823</v>
      </c>
      <c r="E386" s="372">
        <v>3.5</v>
      </c>
      <c r="F386" s="311">
        <v>3</v>
      </c>
      <c r="G386" s="372">
        <f t="shared" si="9"/>
        <v>10.5</v>
      </c>
      <c r="H386" s="372" t="s">
        <v>28267</v>
      </c>
      <c r="I386" s="427"/>
      <c r="J386" s="553"/>
      <c r="K386" s="554"/>
      <c r="L386" s="428"/>
      <c r="M386" s="394"/>
      <c r="N386" s="351"/>
      <c r="O386" s="330"/>
      <c r="P386" s="394"/>
      <c r="Q386" s="343"/>
      <c r="R386" s="24"/>
      <c r="T386" s="611"/>
      <c r="U386" s="611"/>
      <c r="V386" s="611"/>
      <c r="W386" s="611"/>
      <c r="X386" s="660"/>
      <c r="Y386" s="612"/>
    </row>
    <row r="387" spans="1:25" s="25" customFormat="1" ht="20.100000000000001" hidden="1" customHeight="1" x14ac:dyDescent="0.2">
      <c r="A387" s="659"/>
      <c r="B387" s="552"/>
      <c r="C387" s="426"/>
      <c r="D387" s="426" t="s">
        <v>28826</v>
      </c>
      <c r="E387" s="372">
        <v>7.15</v>
      </c>
      <c r="F387" s="311">
        <v>3</v>
      </c>
      <c r="G387" s="372">
        <f t="shared" si="9"/>
        <v>21.45</v>
      </c>
      <c r="H387" s="372" t="s">
        <v>28267</v>
      </c>
      <c r="I387" s="427"/>
      <c r="J387" s="553"/>
      <c r="K387" s="554"/>
      <c r="L387" s="428"/>
      <c r="M387" s="394"/>
      <c r="N387" s="351"/>
      <c r="O387" s="330"/>
      <c r="P387" s="394"/>
      <c r="Q387" s="343"/>
      <c r="R387" s="24"/>
      <c r="T387" s="611"/>
      <c r="U387" s="611"/>
      <c r="V387" s="611"/>
      <c r="W387" s="611"/>
      <c r="X387" s="660"/>
      <c r="Y387" s="612"/>
    </row>
    <row r="388" spans="1:25" s="25" customFormat="1" ht="20.100000000000001" hidden="1" customHeight="1" x14ac:dyDescent="0.2">
      <c r="A388" s="659"/>
      <c r="B388" s="552"/>
      <c r="C388" s="426"/>
      <c r="D388" s="426" t="s">
        <v>28911</v>
      </c>
      <c r="E388" s="372">
        <v>3.2</v>
      </c>
      <c r="F388" s="311">
        <v>3</v>
      </c>
      <c r="G388" s="372">
        <f t="shared" si="9"/>
        <v>9.6</v>
      </c>
      <c r="H388" s="372" t="s">
        <v>28267</v>
      </c>
      <c r="I388" s="427"/>
      <c r="J388" s="553"/>
      <c r="K388" s="554"/>
      <c r="L388" s="428"/>
      <c r="M388" s="394"/>
      <c r="N388" s="351"/>
      <c r="O388" s="330"/>
      <c r="P388" s="394"/>
      <c r="Q388" s="343"/>
      <c r="R388" s="24"/>
      <c r="T388" s="611"/>
      <c r="U388" s="611"/>
      <c r="V388" s="611"/>
      <c r="W388" s="611"/>
      <c r="X388" s="660"/>
      <c r="Y388" s="612"/>
    </row>
    <row r="389" spans="1:25" s="25" customFormat="1" ht="20.100000000000001" hidden="1" customHeight="1" x14ac:dyDescent="0.2">
      <c r="A389" s="659"/>
      <c r="B389" s="552"/>
      <c r="C389" s="426"/>
      <c r="D389" s="426"/>
      <c r="E389" s="372"/>
      <c r="F389" s="372"/>
      <c r="G389" s="372">
        <f>SUM(G383:G388)</f>
        <v>70.2</v>
      </c>
      <c r="H389" s="372" t="s">
        <v>28267</v>
      </c>
      <c r="I389" s="427"/>
      <c r="J389" s="553"/>
      <c r="K389" s="554"/>
      <c r="L389" s="428"/>
      <c r="M389" s="394"/>
      <c r="N389" s="351"/>
      <c r="O389" s="330"/>
      <c r="P389" s="394"/>
      <c r="Q389" s="343"/>
      <c r="R389" s="24"/>
      <c r="T389" s="611"/>
      <c r="U389" s="611"/>
      <c r="V389" s="611"/>
      <c r="W389" s="611"/>
      <c r="X389" s="660"/>
      <c r="Y389" s="612"/>
    </row>
    <row r="390" spans="1:25" s="25" customFormat="1" ht="20.100000000000001" hidden="1" customHeight="1" x14ac:dyDescent="0.2">
      <c r="A390" s="670"/>
      <c r="B390" s="506"/>
      <c r="C390" s="369"/>
      <c r="D390" s="369"/>
      <c r="E390" s="370"/>
      <c r="F390" s="370"/>
      <c r="G390" s="370"/>
      <c r="H390" s="370"/>
      <c r="I390" s="371"/>
      <c r="J390" s="525"/>
      <c r="K390" s="508"/>
      <c r="L390" s="377"/>
      <c r="M390" s="377"/>
      <c r="N390" s="309"/>
      <c r="O390" s="310"/>
      <c r="P390" s="377"/>
      <c r="Q390" s="28"/>
      <c r="R390" s="24"/>
      <c r="T390" s="611"/>
      <c r="U390" s="611"/>
      <c r="V390" s="611"/>
      <c r="W390" s="611"/>
      <c r="X390" s="660"/>
      <c r="Y390" s="612"/>
    </row>
    <row r="391" spans="1:25" s="25" customFormat="1" ht="30.75" hidden="1" customHeight="1" x14ac:dyDescent="0.2">
      <c r="A391" s="674" t="s">
        <v>28910</v>
      </c>
      <c r="B391" s="555" t="s">
        <v>1698</v>
      </c>
      <c r="C391" s="381" t="s">
        <v>26</v>
      </c>
      <c r="D391" s="1910" t="str">
        <f>VLOOKUP(B391,desonerado_186!A:F,2,1)</f>
        <v>Divisória em placas duplas de gesso acartonado, resistência ao fogo 60 minutos, espessura 98/48mm - 2RU / 2RU LM</v>
      </c>
      <c r="E391" s="1911"/>
      <c r="F391" s="1911"/>
      <c r="G391" s="1911"/>
      <c r="H391" s="1911"/>
      <c r="I391" s="1912"/>
      <c r="J391" s="556" t="str">
        <f>VLOOKUP(B391,desonerado_186!A:F,3,1)</f>
        <v>M2</v>
      </c>
      <c r="K391" s="555">
        <f>I398</f>
        <v>15</v>
      </c>
      <c r="L391" s="421">
        <f>VLOOKUP(B391,desonerado_186!A:F,4,1)</f>
        <v>219.12</v>
      </c>
      <c r="M391" s="421">
        <f>VLOOKUP(B391,desonerado_186!A:F,5,1)</f>
        <v>0</v>
      </c>
      <c r="N391" s="1913">
        <f>L391+M391</f>
        <v>219.12</v>
      </c>
      <c r="O391" s="1914"/>
      <c r="P391" s="421">
        <f>N391*1.2</f>
        <v>262.94</v>
      </c>
      <c r="Q391" s="199">
        <f>P391*K391</f>
        <v>3944.1</v>
      </c>
      <c r="R391" s="24"/>
      <c r="T391" s="611"/>
      <c r="U391" s="611"/>
      <c r="V391" s="611"/>
      <c r="W391" s="611"/>
      <c r="X391" s="660"/>
      <c r="Y391" s="612"/>
    </row>
    <row r="392" spans="1:25" s="25" customFormat="1" ht="15" hidden="1" x14ac:dyDescent="0.2">
      <c r="A392" s="662"/>
      <c r="B392" s="188"/>
      <c r="C392" s="200"/>
      <c r="D392" s="200"/>
      <c r="E392" s="200"/>
      <c r="F392" s="557"/>
      <c r="G392" s="200"/>
      <c r="H392" s="200"/>
      <c r="I392" s="200"/>
      <c r="J392" s="558"/>
      <c r="K392" s="559"/>
      <c r="L392" s="180"/>
      <c r="M392" s="94"/>
      <c r="N392" s="94"/>
      <c r="O392" s="94"/>
      <c r="P392" s="94"/>
      <c r="Q392" s="97"/>
      <c r="R392" s="24"/>
      <c r="T392" s="611"/>
      <c r="U392" s="611"/>
      <c r="V392" s="611"/>
      <c r="W392" s="611"/>
      <c r="X392" s="660"/>
      <c r="Y392" s="612"/>
    </row>
    <row r="393" spans="1:25" s="25" customFormat="1" ht="15" hidden="1" x14ac:dyDescent="0.2">
      <c r="A393" s="662"/>
      <c r="B393" s="188"/>
      <c r="C393" s="200"/>
      <c r="D393" s="200"/>
      <c r="E393" s="200" t="s">
        <v>28362</v>
      </c>
      <c r="F393" s="557"/>
      <c r="G393" s="558" t="s">
        <v>28361</v>
      </c>
      <c r="H393" s="201"/>
      <c r="I393" s="200" t="s">
        <v>28650</v>
      </c>
      <c r="J393" s="200"/>
      <c r="K393" s="559"/>
      <c r="L393" s="180"/>
      <c r="M393" s="94"/>
      <c r="N393" s="94"/>
      <c r="O393" s="94"/>
      <c r="P393" s="94"/>
      <c r="Q393" s="97"/>
      <c r="R393" s="24"/>
      <c r="T393" s="611"/>
      <c r="U393" s="611"/>
      <c r="V393" s="611"/>
      <c r="W393" s="611"/>
      <c r="X393" s="660"/>
      <c r="Y393" s="612"/>
    </row>
    <row r="394" spans="1:25" s="25" customFormat="1" ht="15" hidden="1" x14ac:dyDescent="0.2">
      <c r="A394" s="662"/>
      <c r="B394" s="188"/>
      <c r="C394" s="200"/>
      <c r="D394" s="200" t="s">
        <v>28912</v>
      </c>
      <c r="E394" s="557">
        <v>1.7</v>
      </c>
      <c r="F394" s="557" t="s">
        <v>28539</v>
      </c>
      <c r="G394" s="560">
        <v>3</v>
      </c>
      <c r="H394" s="201"/>
      <c r="I394" s="557">
        <f>E394*G394</f>
        <v>5.0999999999999996</v>
      </c>
      <c r="J394" s="200" t="s">
        <v>28267</v>
      </c>
      <c r="K394" s="559"/>
      <c r="L394" s="180"/>
      <c r="M394" s="94"/>
      <c r="N394" s="94"/>
      <c r="O394" s="94"/>
      <c r="P394" s="94"/>
      <c r="Q394" s="97"/>
      <c r="R394" s="24"/>
      <c r="T394" s="611"/>
      <c r="U394" s="611"/>
      <c r="V394" s="611"/>
      <c r="W394" s="611"/>
      <c r="X394" s="660"/>
      <c r="Y394" s="612"/>
    </row>
    <row r="395" spans="1:25" s="25" customFormat="1" ht="15" hidden="1" x14ac:dyDescent="0.2">
      <c r="A395" s="662"/>
      <c r="B395" s="188"/>
      <c r="C395" s="200"/>
      <c r="D395" s="200" t="s">
        <v>28912</v>
      </c>
      <c r="E395" s="557">
        <v>1.6</v>
      </c>
      <c r="F395" s="557" t="s">
        <v>28539</v>
      </c>
      <c r="G395" s="560">
        <v>3</v>
      </c>
      <c r="H395" s="201"/>
      <c r="I395" s="557">
        <f>E395*G395</f>
        <v>4.8</v>
      </c>
      <c r="J395" s="200" t="s">
        <v>28267</v>
      </c>
      <c r="K395" s="559"/>
      <c r="L395" s="180"/>
      <c r="M395" s="94"/>
      <c r="N395" s="94"/>
      <c r="O395" s="94"/>
      <c r="P395" s="94"/>
      <c r="Q395" s="97"/>
      <c r="R395" s="24"/>
      <c r="T395" s="611"/>
      <c r="U395" s="611"/>
      <c r="V395" s="611"/>
      <c r="W395" s="611"/>
      <c r="X395" s="660"/>
      <c r="Y395" s="612"/>
    </row>
    <row r="396" spans="1:25" s="25" customFormat="1" ht="15" hidden="1" x14ac:dyDescent="0.2">
      <c r="A396" s="662"/>
      <c r="B396" s="188"/>
      <c r="C396" s="200"/>
      <c r="D396" s="200" t="s">
        <v>28913</v>
      </c>
      <c r="E396" s="557">
        <v>1.7</v>
      </c>
      <c r="F396" s="557" t="s">
        <v>28539</v>
      </c>
      <c r="G396" s="560">
        <v>3</v>
      </c>
      <c r="H396" s="201"/>
      <c r="I396" s="557">
        <f>E396*G396</f>
        <v>5.0999999999999996</v>
      </c>
      <c r="J396" s="200" t="s">
        <v>28267</v>
      </c>
      <c r="K396" s="559"/>
      <c r="L396" s="180"/>
      <c r="M396" s="94"/>
      <c r="N396" s="94"/>
      <c r="O396" s="94"/>
      <c r="P396" s="94"/>
      <c r="Q396" s="97"/>
      <c r="R396" s="24"/>
      <c r="T396" s="611"/>
      <c r="U396" s="611"/>
      <c r="V396" s="611"/>
      <c r="W396" s="611"/>
      <c r="X396" s="660"/>
      <c r="Y396" s="612"/>
    </row>
    <row r="397" spans="1:25" s="25" customFormat="1" ht="15" hidden="1" x14ac:dyDescent="0.2">
      <c r="A397" s="662"/>
      <c r="B397" s="188"/>
      <c r="C397" s="200"/>
      <c r="D397" s="200"/>
      <c r="E397" s="557"/>
      <c r="F397" s="557"/>
      <c r="G397" s="560"/>
      <c r="H397" s="201"/>
      <c r="I397" s="557"/>
      <c r="J397" s="200"/>
      <c r="K397" s="559"/>
      <c r="L397" s="180"/>
      <c r="M397" s="94"/>
      <c r="N397" s="94"/>
      <c r="O397" s="94"/>
      <c r="P397" s="94"/>
      <c r="Q397" s="97"/>
      <c r="R397" s="24"/>
      <c r="T397" s="611"/>
      <c r="U397" s="611"/>
      <c r="V397" s="611"/>
      <c r="W397" s="611"/>
      <c r="X397" s="660"/>
      <c r="Y397" s="612"/>
    </row>
    <row r="398" spans="1:25" s="25" customFormat="1" ht="15" hidden="1" x14ac:dyDescent="0.2">
      <c r="A398" s="662"/>
      <c r="B398" s="188"/>
      <c r="C398" s="200"/>
      <c r="D398" s="200"/>
      <c r="E398" s="557"/>
      <c r="F398" s="557"/>
      <c r="G398" s="202"/>
      <c r="H398" s="201"/>
      <c r="I398" s="557">
        <f>SUM(I394:I397)</f>
        <v>15</v>
      </c>
      <c r="J398" s="200" t="s">
        <v>28267</v>
      </c>
      <c r="K398" s="559"/>
      <c r="L398" s="180"/>
      <c r="M398" s="94"/>
      <c r="N398" s="94"/>
      <c r="O398" s="94"/>
      <c r="P398" s="94"/>
      <c r="Q398" s="97"/>
      <c r="R398" s="24"/>
      <c r="T398" s="611"/>
      <c r="U398" s="611"/>
      <c r="V398" s="611"/>
      <c r="W398" s="611"/>
      <c r="X398" s="660"/>
      <c r="Y398" s="612"/>
    </row>
    <row r="399" spans="1:25" s="25" customFormat="1" ht="15" hidden="1" x14ac:dyDescent="0.2">
      <c r="A399" s="662"/>
      <c r="B399" s="188"/>
      <c r="C399" s="188"/>
      <c r="D399" s="120"/>
      <c r="E399" s="120"/>
      <c r="F399" s="120"/>
      <c r="G399" s="188"/>
      <c r="H399" s="188"/>
      <c r="J399" s="181"/>
      <c r="K399" s="180"/>
      <c r="L399" s="180"/>
      <c r="M399" s="94"/>
      <c r="N399" s="94"/>
      <c r="O399" s="94"/>
      <c r="P399" s="94"/>
      <c r="Q399" s="97"/>
      <c r="R399" s="24"/>
      <c r="T399" s="611"/>
      <c r="U399" s="611"/>
      <c r="V399" s="611"/>
      <c r="W399" s="611"/>
      <c r="X399" s="660"/>
      <c r="Y399" s="612"/>
    </row>
    <row r="400" spans="1:25" s="25" customFormat="1" ht="18" hidden="1" customHeight="1" x14ac:dyDescent="0.2">
      <c r="A400" s="1893" t="s">
        <v>8</v>
      </c>
      <c r="B400" s="1894"/>
      <c r="C400" s="1894"/>
      <c r="D400" s="1894"/>
      <c r="E400" s="1894"/>
      <c r="F400" s="1894"/>
      <c r="G400" s="1894"/>
      <c r="H400" s="1894"/>
      <c r="I400" s="1894"/>
      <c r="J400" s="1894"/>
      <c r="K400" s="1894"/>
      <c r="L400" s="366"/>
      <c r="M400" s="366"/>
      <c r="N400" s="1898"/>
      <c r="O400" s="1898"/>
      <c r="P400" s="367"/>
      <c r="Q400" s="43">
        <f>SUM(Q285:Q399)</f>
        <v>21862.66</v>
      </c>
      <c r="R400" s="24"/>
      <c r="T400" s="611"/>
      <c r="U400" s="611"/>
      <c r="V400" s="611"/>
      <c r="W400" s="611"/>
      <c r="X400" s="660"/>
      <c r="Y400" s="612"/>
    </row>
    <row r="401" spans="1:25" s="25" customFormat="1" ht="9.9499999999999993" hidden="1" customHeight="1" x14ac:dyDescent="0.2">
      <c r="A401" s="662"/>
      <c r="B401" s="393"/>
      <c r="C401" s="393"/>
      <c r="D401" s="121"/>
      <c r="E401" s="121"/>
      <c r="F401" s="121"/>
      <c r="G401" s="393"/>
      <c r="H401" s="393"/>
      <c r="I401" s="393"/>
      <c r="J401" s="324"/>
      <c r="K401" s="211"/>
      <c r="L401" s="308"/>
      <c r="M401" s="441"/>
      <c r="N401" s="308"/>
      <c r="O401" s="308"/>
      <c r="P401" s="308"/>
      <c r="Q401" s="97"/>
      <c r="R401" s="24"/>
      <c r="T401" s="611"/>
      <c r="U401" s="611"/>
      <c r="V401" s="611"/>
      <c r="W401" s="611"/>
      <c r="X401" s="660"/>
      <c r="Y401" s="612"/>
    </row>
    <row r="402" spans="1:25" s="433" customFormat="1" ht="18" customHeight="1" x14ac:dyDescent="0.2">
      <c r="A402" s="1871">
        <v>6</v>
      </c>
      <c r="B402" s="632"/>
      <c r="C402" s="1880" t="s">
        <v>8058</v>
      </c>
      <c r="D402" s="1880"/>
      <c r="E402" s="1880"/>
      <c r="F402" s="1880"/>
      <c r="G402" s="1880"/>
      <c r="H402" s="1880"/>
      <c r="I402" s="1880" t="s">
        <v>8058</v>
      </c>
      <c r="J402" s="1880"/>
      <c r="K402" s="644"/>
      <c r="L402" s="443"/>
      <c r="M402" s="443"/>
      <c r="N402" s="1909"/>
      <c r="O402" s="1909"/>
      <c r="P402" s="443"/>
      <c r="Q402" s="443"/>
      <c r="R402" s="443"/>
      <c r="S402" s="444"/>
      <c r="T402" s="607"/>
      <c r="U402" s="607"/>
      <c r="V402" s="606">
        <f>V403/X403</f>
        <v>1</v>
      </c>
      <c r="W402" s="607"/>
      <c r="X402" s="658"/>
      <c r="Y402" s="616"/>
    </row>
    <row r="403" spans="1:25" s="433" customFormat="1" ht="18" customHeight="1" x14ac:dyDescent="0.2">
      <c r="A403" s="1872"/>
      <c r="B403" s="635"/>
      <c r="C403" s="1882"/>
      <c r="D403" s="1882"/>
      <c r="E403" s="1882"/>
      <c r="F403" s="1882"/>
      <c r="G403" s="1882"/>
      <c r="H403" s="1882"/>
      <c r="I403" s="1882"/>
      <c r="J403" s="1882"/>
      <c r="K403" s="645"/>
      <c r="L403" s="445"/>
      <c r="M403" s="445"/>
      <c r="N403" s="445"/>
      <c r="O403" s="445"/>
      <c r="P403" s="445"/>
      <c r="Q403" s="445"/>
      <c r="R403" s="445"/>
      <c r="S403" s="446"/>
      <c r="T403" s="609"/>
      <c r="U403" s="609"/>
      <c r="V403" s="689">
        <f>X403</f>
        <v>19040.23</v>
      </c>
      <c r="W403" s="609"/>
      <c r="X403" s="690">
        <f>Orçamento!Q572</f>
        <v>19040.23</v>
      </c>
      <c r="Y403" s="1615">
        <f>X403-T403-U403-V403-W403</f>
        <v>0</v>
      </c>
    </row>
    <row r="404" spans="1:25" s="25" customFormat="1" ht="30" hidden="1" customHeight="1" x14ac:dyDescent="0.2">
      <c r="A404" s="663" t="s">
        <v>21</v>
      </c>
      <c r="B404" s="370" t="s">
        <v>49</v>
      </c>
      <c r="C404" s="370" t="s">
        <v>26</v>
      </c>
      <c r="D404" s="1874" t="str">
        <f>VLOOKUP(B404,desonerado_186!A:F,2,1)</f>
        <v>Fornecimento e montagem de estrutura em aço ASTM-A572 Grau 50, sem pintura</v>
      </c>
      <c r="E404" s="1874"/>
      <c r="F404" s="1874"/>
      <c r="G404" s="1874"/>
      <c r="H404" s="1874"/>
      <c r="I404" s="1874"/>
      <c r="J404" s="483" t="str">
        <f>VLOOKUP(B404,desonerado_186!A:F,3,1)</f>
        <v>KG</v>
      </c>
      <c r="K404" s="561">
        <f>'Concreto Armado'!O159</f>
        <v>625.08000000000004</v>
      </c>
      <c r="L404" s="377">
        <f>VLOOKUP(B404,desonerado_186!A:F,4,1)</f>
        <v>17</v>
      </c>
      <c r="M404" s="377">
        <f>VLOOKUP(B404,desonerado_186!A:F,5,1)</f>
        <v>0</v>
      </c>
      <c r="N404" s="1725">
        <f>L404+M404</f>
        <v>17</v>
      </c>
      <c r="O404" s="1725"/>
      <c r="P404" s="377">
        <f>N404*1.2</f>
        <v>20.399999999999999</v>
      </c>
      <c r="Q404" s="28">
        <f>P404*K404</f>
        <v>12751.63</v>
      </c>
      <c r="R404" s="24"/>
      <c r="T404" s="611"/>
      <c r="U404" s="611"/>
      <c r="V404" s="611"/>
      <c r="W404" s="611"/>
      <c r="X404" s="660"/>
      <c r="Y404" s="612"/>
    </row>
    <row r="405" spans="1:25" s="25" customFormat="1" ht="20.100000000000001" hidden="1" customHeight="1" x14ac:dyDescent="0.2">
      <c r="A405" s="661"/>
      <c r="B405" s="307"/>
      <c r="C405" s="307"/>
      <c r="D405" s="200"/>
      <c r="E405" s="557"/>
      <c r="F405" s="557"/>
      <c r="G405" s="560"/>
      <c r="H405" s="201"/>
      <c r="I405" s="557"/>
      <c r="J405" s="200"/>
      <c r="K405" s="562"/>
      <c r="L405" s="385"/>
      <c r="M405" s="385"/>
      <c r="N405" s="385"/>
      <c r="O405" s="385"/>
      <c r="P405" s="385"/>
      <c r="Q405" s="37"/>
      <c r="R405" s="24"/>
      <c r="T405" s="611"/>
      <c r="U405" s="611"/>
      <c r="V405" s="611"/>
      <c r="W405" s="611"/>
      <c r="X405" s="660"/>
      <c r="Y405" s="612"/>
    </row>
    <row r="406" spans="1:25" s="25" customFormat="1" ht="20.100000000000001" hidden="1" customHeight="1" x14ac:dyDescent="0.2">
      <c r="A406" s="662"/>
      <c r="B406" s="393"/>
      <c r="C406" s="393"/>
      <c r="D406" s="200" t="s">
        <v>28638</v>
      </c>
      <c r="E406" s="557"/>
      <c r="F406" s="557"/>
      <c r="G406" s="560"/>
      <c r="H406" s="201"/>
      <c r="I406" s="557">
        <v>84.84</v>
      </c>
      <c r="J406" s="200" t="s">
        <v>28267</v>
      </c>
      <c r="K406" s="563"/>
      <c r="L406" s="394"/>
      <c r="M406" s="394"/>
      <c r="N406" s="394"/>
      <c r="O406" s="394"/>
      <c r="P406" s="394"/>
      <c r="Q406" s="343"/>
      <c r="R406" s="24"/>
      <c r="T406" s="611"/>
      <c r="U406" s="611"/>
      <c r="V406" s="611"/>
      <c r="W406" s="611"/>
      <c r="X406" s="660"/>
      <c r="Y406" s="612"/>
    </row>
    <row r="407" spans="1:25" s="25" customFormat="1" ht="20.100000000000001" hidden="1" customHeight="1" x14ac:dyDescent="0.2">
      <c r="A407" s="662"/>
      <c r="B407" s="393"/>
      <c r="C407" s="393"/>
      <c r="D407" s="200" t="s">
        <v>28640</v>
      </c>
      <c r="E407" s="557"/>
      <c r="F407" s="557"/>
      <c r="G407" s="560"/>
      <c r="H407" s="201"/>
      <c r="I407" s="557">
        <v>7</v>
      </c>
      <c r="J407" s="200" t="s">
        <v>28599</v>
      </c>
      <c r="K407" s="563"/>
      <c r="L407" s="394"/>
      <c r="M407" s="394"/>
      <c r="N407" s="394"/>
      <c r="O407" s="394"/>
      <c r="P407" s="394"/>
      <c r="Q407" s="343"/>
      <c r="R407" s="24"/>
      <c r="T407" s="611"/>
      <c r="U407" s="611"/>
      <c r="V407" s="611"/>
      <c r="W407" s="611"/>
      <c r="X407" s="660"/>
      <c r="Y407" s="612"/>
    </row>
    <row r="408" spans="1:25" s="25" customFormat="1" ht="20.100000000000001" hidden="1" customHeight="1" x14ac:dyDescent="0.2">
      <c r="A408" s="662"/>
      <c r="B408" s="393"/>
      <c r="C408" s="393"/>
      <c r="D408" s="200" t="s">
        <v>28281</v>
      </c>
      <c r="E408" s="557"/>
      <c r="F408" s="557"/>
      <c r="G408" s="560"/>
      <c r="H408" s="201"/>
      <c r="I408" s="557">
        <f>I406*I407</f>
        <v>593.88</v>
      </c>
      <c r="J408" s="200" t="s">
        <v>28283</v>
      </c>
      <c r="K408" s="563"/>
      <c r="L408" s="394"/>
      <c r="M408" s="394"/>
      <c r="N408" s="394"/>
      <c r="O408" s="394"/>
      <c r="P408" s="394"/>
      <c r="Q408" s="343"/>
      <c r="R408" s="24"/>
      <c r="T408" s="611"/>
      <c r="U408" s="611"/>
      <c r="V408" s="611"/>
      <c r="W408" s="611"/>
      <c r="X408" s="660"/>
      <c r="Y408" s="612"/>
    </row>
    <row r="409" spans="1:25" s="25" customFormat="1" ht="20.100000000000001" hidden="1" customHeight="1" x14ac:dyDescent="0.2">
      <c r="A409" s="662"/>
      <c r="B409" s="393"/>
      <c r="C409" s="393"/>
      <c r="D409" s="121"/>
      <c r="E409" s="121"/>
      <c r="F409" s="121"/>
      <c r="G409" s="393"/>
      <c r="H409" s="393"/>
      <c r="J409" s="324"/>
      <c r="K409" s="563"/>
      <c r="L409" s="394"/>
      <c r="M409" s="394"/>
      <c r="N409" s="394"/>
      <c r="O409" s="394"/>
      <c r="P409" s="394"/>
      <c r="Q409" s="343"/>
      <c r="R409" s="24"/>
      <c r="T409" s="611"/>
      <c r="U409" s="611"/>
      <c r="V409" s="611"/>
      <c r="W409" s="611"/>
      <c r="X409" s="660"/>
      <c r="Y409" s="612"/>
    </row>
    <row r="410" spans="1:25" s="25" customFormat="1" ht="20.100000000000001" hidden="1" customHeight="1" x14ac:dyDescent="0.2">
      <c r="A410" s="662"/>
      <c r="B410" s="393"/>
      <c r="C410" s="393"/>
      <c r="D410" s="121"/>
      <c r="E410" s="121"/>
      <c r="F410" s="121"/>
      <c r="G410" s="393"/>
      <c r="H410" s="393"/>
      <c r="J410" s="324"/>
      <c r="K410" s="563"/>
      <c r="L410" s="394"/>
      <c r="M410" s="394"/>
      <c r="N410" s="394"/>
      <c r="O410" s="394"/>
      <c r="P410" s="394"/>
      <c r="Q410" s="343"/>
      <c r="R410" s="24"/>
      <c r="T410" s="611"/>
      <c r="U410" s="611"/>
      <c r="V410" s="611"/>
      <c r="W410" s="611"/>
      <c r="X410" s="660"/>
      <c r="Y410" s="612"/>
    </row>
    <row r="411" spans="1:25" s="25" customFormat="1" ht="30" hidden="1" customHeight="1" x14ac:dyDescent="0.2">
      <c r="A411" s="672" t="s">
        <v>24</v>
      </c>
      <c r="B411" s="365" t="s">
        <v>1850</v>
      </c>
      <c r="C411" s="382" t="s">
        <v>26</v>
      </c>
      <c r="D411" s="1749" t="s">
        <v>28914</v>
      </c>
      <c r="E411" s="1749"/>
      <c r="F411" s="1749"/>
      <c r="G411" s="1749"/>
      <c r="H411" s="1749"/>
      <c r="I411" s="1749"/>
      <c r="J411" s="564" t="str">
        <f>VLOOKUP(B411,desonerado_186!A:F,3,1)</f>
        <v>M2</v>
      </c>
      <c r="K411" s="383">
        <f>I417</f>
        <v>84.16</v>
      </c>
      <c r="L411" s="421">
        <f>VLOOKUP(B411,desonerado_186!A:F,4,1)</f>
        <v>245.03</v>
      </c>
      <c r="M411" s="421">
        <f>VLOOKUP(B411,desonerado_186!A:F,5,1)</f>
        <v>16.28</v>
      </c>
      <c r="N411" s="1786">
        <f>L411+M411</f>
        <v>261.31</v>
      </c>
      <c r="O411" s="1786"/>
      <c r="P411" s="421">
        <f>N411*1.2</f>
        <v>313.57</v>
      </c>
      <c r="Q411" s="32">
        <f>P411*K411</f>
        <v>26390.05</v>
      </c>
      <c r="R411" s="24"/>
      <c r="T411" s="611"/>
      <c r="U411" s="611"/>
      <c r="V411" s="611"/>
      <c r="W411" s="611"/>
      <c r="X411" s="660"/>
      <c r="Y411" s="612"/>
    </row>
    <row r="412" spans="1:25" s="25" customFormat="1" ht="15" hidden="1" x14ac:dyDescent="0.2">
      <c r="A412" s="662"/>
      <c r="B412" s="393"/>
      <c r="C412" s="393"/>
      <c r="D412" s="341"/>
      <c r="E412" s="341"/>
      <c r="F412" s="341"/>
      <c r="G412" s="341"/>
      <c r="H412" s="341"/>
      <c r="I412" s="341"/>
      <c r="J412" s="341"/>
      <c r="K412" s="244"/>
      <c r="L412" s="320"/>
      <c r="M412" s="308"/>
      <c r="N412" s="308"/>
      <c r="O412" s="308"/>
      <c r="P412" s="308"/>
      <c r="Q412" s="97"/>
      <c r="R412" s="24"/>
      <c r="T412" s="611"/>
      <c r="U412" s="611"/>
      <c r="V412" s="611"/>
      <c r="W412" s="611"/>
      <c r="X412" s="660"/>
      <c r="Y412" s="612"/>
    </row>
    <row r="413" spans="1:25" s="25" customFormat="1" ht="15" hidden="1" x14ac:dyDescent="0.2">
      <c r="A413" s="662"/>
      <c r="B413" s="393"/>
      <c r="C413" s="200"/>
      <c r="D413" s="328"/>
      <c r="E413" s="328"/>
      <c r="F413" s="328"/>
      <c r="G413" s="328"/>
      <c r="H413" s="328"/>
      <c r="I413" s="328"/>
      <c r="J413" s="328"/>
      <c r="K413" s="242"/>
      <c r="L413" s="320"/>
      <c r="M413" s="308"/>
      <c r="N413" s="308"/>
      <c r="O413" s="308"/>
      <c r="P413" s="308"/>
      <c r="Q413" s="97"/>
      <c r="R413" s="24"/>
      <c r="T413" s="611"/>
      <c r="U413" s="611"/>
      <c r="V413" s="611"/>
      <c r="W413" s="611"/>
      <c r="X413" s="660"/>
      <c r="Y413" s="612"/>
    </row>
    <row r="414" spans="1:25" s="25" customFormat="1" ht="15" hidden="1" x14ac:dyDescent="0.2">
      <c r="A414" s="662"/>
      <c r="B414" s="393"/>
      <c r="C414" s="200"/>
      <c r="D414" s="328" t="s">
        <v>28803</v>
      </c>
      <c r="E414" s="328"/>
      <c r="F414" s="328"/>
      <c r="G414" s="328"/>
      <c r="H414" s="328"/>
      <c r="I414" s="328">
        <v>80.739999999999995</v>
      </c>
      <c r="J414" s="328" t="s">
        <v>28267</v>
      </c>
      <c r="K414" s="242"/>
      <c r="L414" s="320"/>
      <c r="M414" s="308"/>
      <c r="N414" s="308"/>
      <c r="O414" s="308"/>
      <c r="P414" s="308"/>
      <c r="Q414" s="97"/>
      <c r="R414" s="24"/>
      <c r="T414" s="611"/>
      <c r="U414" s="611"/>
      <c r="V414" s="611"/>
      <c r="W414" s="611"/>
      <c r="X414" s="660"/>
      <c r="Y414" s="612"/>
    </row>
    <row r="415" spans="1:25" s="25" customFormat="1" ht="15" hidden="1" x14ac:dyDescent="0.2">
      <c r="A415" s="662"/>
      <c r="B415" s="393"/>
      <c r="C415" s="200"/>
      <c r="D415" s="328" t="s">
        <v>28804</v>
      </c>
      <c r="E415" s="328"/>
      <c r="F415" s="328"/>
      <c r="G415" s="328"/>
      <c r="H415" s="328"/>
      <c r="I415" s="328">
        <v>3.42</v>
      </c>
      <c r="J415" s="328" t="s">
        <v>28267</v>
      </c>
      <c r="K415" s="242"/>
      <c r="L415" s="320"/>
      <c r="M415" s="308"/>
      <c r="N415" s="308"/>
      <c r="O415" s="308"/>
      <c r="P415" s="308"/>
      <c r="Q415" s="97"/>
      <c r="R415" s="24"/>
      <c r="T415" s="611"/>
      <c r="U415" s="611"/>
      <c r="V415" s="611"/>
      <c r="W415" s="611"/>
      <c r="X415" s="660"/>
      <c r="Y415" s="612"/>
    </row>
    <row r="416" spans="1:25" s="25" customFormat="1" ht="15" hidden="1" x14ac:dyDescent="0.2">
      <c r="A416" s="662"/>
      <c r="B416" s="393"/>
      <c r="C416" s="200"/>
      <c r="D416" s="328"/>
      <c r="E416" s="328"/>
      <c r="F416" s="328"/>
      <c r="G416" s="328"/>
      <c r="H416" s="328"/>
      <c r="I416" s="328"/>
      <c r="J416" s="328"/>
      <c r="K416" s="242"/>
      <c r="L416" s="320"/>
      <c r="M416" s="308"/>
      <c r="N416" s="308"/>
      <c r="O416" s="308"/>
      <c r="P416" s="308"/>
      <c r="Q416" s="97"/>
      <c r="R416" s="24"/>
      <c r="T416" s="611"/>
      <c r="U416" s="611"/>
      <c r="V416" s="611"/>
      <c r="W416" s="611"/>
      <c r="X416" s="660"/>
      <c r="Y416" s="612"/>
    </row>
    <row r="417" spans="1:25" s="25" customFormat="1" ht="15" hidden="1" x14ac:dyDescent="0.2">
      <c r="A417" s="662"/>
      <c r="B417" s="393"/>
      <c r="C417" s="514"/>
      <c r="D417" s="328"/>
      <c r="E417" s="328"/>
      <c r="F417" s="328"/>
      <c r="G417" s="328"/>
      <c r="H417" s="328"/>
      <c r="I417" s="328">
        <f>SUM(I414:I415)</f>
        <v>84.16</v>
      </c>
      <c r="J417" s="328" t="s">
        <v>28267</v>
      </c>
      <c r="K417" s="242"/>
      <c r="L417" s="320"/>
      <c r="M417" s="308"/>
      <c r="N417" s="308"/>
      <c r="O417" s="308"/>
      <c r="P417" s="308"/>
      <c r="Q417" s="97"/>
      <c r="R417" s="24"/>
      <c r="T417" s="611"/>
      <c r="U417" s="611"/>
      <c r="V417" s="611"/>
      <c r="W417" s="611"/>
      <c r="X417" s="660"/>
      <c r="Y417" s="612"/>
    </row>
    <row r="418" spans="1:25" s="25" customFormat="1" ht="15" hidden="1" x14ac:dyDescent="0.2">
      <c r="A418" s="662"/>
      <c r="B418" s="393"/>
      <c r="C418" s="393"/>
      <c r="D418" s="121"/>
      <c r="E418" s="121"/>
      <c r="F418" s="121"/>
      <c r="G418" s="393"/>
      <c r="H418" s="393"/>
      <c r="J418" s="324"/>
      <c r="K418" s="211"/>
      <c r="L418" s="308"/>
      <c r="M418" s="308"/>
      <c r="N418" s="308"/>
      <c r="O418" s="308"/>
      <c r="P418" s="308"/>
      <c r="Q418" s="97"/>
      <c r="R418" s="24"/>
      <c r="T418" s="611"/>
      <c r="U418" s="611"/>
      <c r="V418" s="611"/>
      <c r="W418" s="611"/>
      <c r="X418" s="660"/>
      <c r="Y418" s="612"/>
    </row>
    <row r="419" spans="1:25" s="25" customFormat="1" ht="15" hidden="1" x14ac:dyDescent="0.2">
      <c r="A419" s="675"/>
      <c r="B419" s="565"/>
      <c r="C419" s="565"/>
      <c r="D419" s="122"/>
      <c r="E419" s="122"/>
      <c r="F419" s="122"/>
      <c r="G419" s="565"/>
      <c r="H419" s="565"/>
      <c r="I419" s="566"/>
      <c r="J419" s="567"/>
      <c r="K419" s="568"/>
      <c r="L419" s="96"/>
      <c r="M419" s="96"/>
      <c r="N419" s="96"/>
      <c r="O419" s="96"/>
      <c r="P419" s="96"/>
      <c r="Q419" s="45"/>
      <c r="R419" s="24"/>
      <c r="T419" s="611"/>
      <c r="U419" s="611"/>
      <c r="V419" s="611"/>
      <c r="W419" s="611"/>
      <c r="X419" s="660"/>
      <c r="Y419" s="612"/>
    </row>
    <row r="420" spans="1:25" s="34" customFormat="1" ht="18" hidden="1" customHeight="1" x14ac:dyDescent="0.2">
      <c r="A420" s="1893" t="s">
        <v>8</v>
      </c>
      <c r="B420" s="1894"/>
      <c r="C420" s="1894"/>
      <c r="D420" s="1894"/>
      <c r="E420" s="1894"/>
      <c r="F420" s="1894"/>
      <c r="G420" s="1894"/>
      <c r="H420" s="1894"/>
      <c r="I420" s="1894"/>
      <c r="J420" s="1894"/>
      <c r="K420" s="1894"/>
      <c r="L420" s="366"/>
      <c r="M420" s="366"/>
      <c r="N420" s="1898"/>
      <c r="O420" s="1898"/>
      <c r="P420" s="367"/>
      <c r="Q420" s="43">
        <f>SUM(Q404:Q418)</f>
        <v>39141.68</v>
      </c>
      <c r="R420" s="33"/>
      <c r="T420" s="611"/>
      <c r="U420" s="611"/>
      <c r="V420" s="611"/>
      <c r="W420" s="611"/>
      <c r="X420" s="660"/>
      <c r="Y420" s="617"/>
    </row>
    <row r="421" spans="1:25" s="5" customFormat="1" ht="5.0999999999999996" hidden="1" customHeight="1" x14ac:dyDescent="0.2">
      <c r="A421" s="217"/>
      <c r="T421" s="611"/>
      <c r="U421" s="611"/>
      <c r="V421" s="611"/>
      <c r="W421" s="611"/>
      <c r="X421" s="660"/>
      <c r="Y421" s="612"/>
    </row>
    <row r="422" spans="1:25" s="5" customFormat="1" ht="6.95" hidden="1" customHeight="1" x14ac:dyDescent="0.2">
      <c r="A422" s="217"/>
      <c r="T422" s="611"/>
      <c r="U422" s="611"/>
      <c r="V422" s="611"/>
      <c r="W422" s="611"/>
      <c r="X422" s="660"/>
      <c r="Y422" s="612"/>
    </row>
    <row r="423" spans="1:25" s="5" customFormat="1" ht="6.95" hidden="1" customHeight="1" x14ac:dyDescent="0.2">
      <c r="A423" s="217"/>
      <c r="T423" s="611"/>
      <c r="U423" s="611"/>
      <c r="V423" s="611"/>
      <c r="W423" s="611"/>
      <c r="X423" s="660"/>
      <c r="Y423" s="612"/>
    </row>
    <row r="424" spans="1:25" s="5" customFormat="1" ht="6.95" hidden="1" customHeight="1" x14ac:dyDescent="0.2">
      <c r="A424" s="217"/>
      <c r="T424" s="611"/>
      <c r="U424" s="611"/>
      <c r="V424" s="611"/>
      <c r="W424" s="611"/>
      <c r="X424" s="660"/>
      <c r="Y424" s="612"/>
    </row>
    <row r="425" spans="1:25" s="5" customFormat="1" ht="6.95" hidden="1" customHeight="1" x14ac:dyDescent="0.2">
      <c r="A425" s="217"/>
      <c r="T425" s="611"/>
      <c r="U425" s="611"/>
      <c r="V425" s="611"/>
      <c r="W425" s="611"/>
      <c r="X425" s="660"/>
      <c r="Y425" s="612"/>
    </row>
    <row r="426" spans="1:25" s="434" customFormat="1" ht="18" customHeight="1" x14ac:dyDescent="0.2">
      <c r="A426" s="1871">
        <v>7</v>
      </c>
      <c r="B426" s="632"/>
      <c r="C426" s="1880" t="s">
        <v>28368</v>
      </c>
      <c r="D426" s="1880"/>
      <c r="E426" s="1880"/>
      <c r="F426" s="1880"/>
      <c r="G426" s="1880"/>
      <c r="H426" s="1880"/>
      <c r="I426" s="1880" t="s">
        <v>71</v>
      </c>
      <c r="J426" s="1880"/>
      <c r="K426" s="644"/>
      <c r="L426" s="638"/>
      <c r="M426" s="638"/>
      <c r="N426" s="1899"/>
      <c r="O426" s="1899"/>
      <c r="P426" s="638"/>
      <c r="Q426" s="638"/>
      <c r="R426" s="447"/>
      <c r="S426" s="447"/>
      <c r="T426" s="606">
        <f>T427/X427</f>
        <v>0.1</v>
      </c>
      <c r="U426" s="606">
        <f>U427/X427</f>
        <v>0.2</v>
      </c>
      <c r="V426" s="606">
        <f>V427/X427</f>
        <v>0.7</v>
      </c>
      <c r="W426" s="607"/>
      <c r="X426" s="658"/>
      <c r="Y426" s="616"/>
    </row>
    <row r="427" spans="1:25" s="434" customFormat="1" ht="18" customHeight="1" x14ac:dyDescent="0.2">
      <c r="A427" s="1872"/>
      <c r="B427" s="635"/>
      <c r="C427" s="1882"/>
      <c r="D427" s="1882"/>
      <c r="E427" s="1882"/>
      <c r="F427" s="1882"/>
      <c r="G427" s="1882"/>
      <c r="H427" s="1882"/>
      <c r="I427" s="1882"/>
      <c r="J427" s="1882"/>
      <c r="K427" s="645"/>
      <c r="L427" s="639"/>
      <c r="M427" s="639"/>
      <c r="N427" s="639"/>
      <c r="O427" s="639"/>
      <c r="P427" s="639"/>
      <c r="Q427" s="639"/>
      <c r="R427" s="448"/>
      <c r="S427" s="448"/>
      <c r="T427" s="689">
        <f>X427*0.1</f>
        <v>77.87</v>
      </c>
      <c r="U427" s="689">
        <f>X427*0.2</f>
        <v>155.75</v>
      </c>
      <c r="V427" s="689">
        <f>X427*0.7</f>
        <v>545.12</v>
      </c>
      <c r="W427" s="609"/>
      <c r="X427" s="690">
        <f>Orçamento!R617</f>
        <v>778.74</v>
      </c>
      <c r="Y427" s="1615">
        <f>X427-T427-U427-V427-W427</f>
        <v>0</v>
      </c>
    </row>
    <row r="428" spans="1:25" s="435" customFormat="1" ht="30" hidden="1" customHeight="1" x14ac:dyDescent="0.2">
      <c r="A428" s="676" t="s">
        <v>77</v>
      </c>
      <c r="B428" s="370" t="s">
        <v>22</v>
      </c>
      <c r="C428" s="370" t="s">
        <v>26</v>
      </c>
      <c r="D428" s="1874" t="str">
        <f>VLOOKUP(B428,desonerado_186!A:F,2,1)</f>
        <v>Impermeabilização em pintura de asfalto oxidado com solventes orgânicos, sobre massa</v>
      </c>
      <c r="E428" s="1874"/>
      <c r="F428" s="1874"/>
      <c r="G428" s="1874"/>
      <c r="H428" s="1874"/>
      <c r="I428" s="1874"/>
      <c r="J428" s="483" t="str">
        <f>VLOOKUP(Cronograma!B428,[1]Planilha1!A4:F4087,3,0)</f>
        <v>M2</v>
      </c>
      <c r="K428" s="561">
        <f>M447</f>
        <v>26.56</v>
      </c>
      <c r="L428" s="377">
        <f>VLOOKUP(B428,[1]Planilha1!A59:F4142,4,1)</f>
        <v>8.64</v>
      </c>
      <c r="M428" s="377">
        <f>VLOOKUP(B428,[1]Planilha1!A33:F4116,5,1)</f>
        <v>5.81</v>
      </c>
      <c r="N428" s="1725">
        <f>L428+M428</f>
        <v>14.45</v>
      </c>
      <c r="O428" s="1725"/>
      <c r="P428" s="377">
        <f>N428*1.2</f>
        <v>17.34</v>
      </c>
      <c r="Q428" s="28">
        <f>P428*K428</f>
        <v>460.55</v>
      </c>
      <c r="T428" s="618"/>
      <c r="U428" s="618"/>
      <c r="V428" s="618"/>
      <c r="W428" s="618"/>
      <c r="X428" s="677"/>
      <c r="Y428" s="619"/>
    </row>
    <row r="429" spans="1:25" s="5" customFormat="1" ht="15" hidden="1" x14ac:dyDescent="0.2">
      <c r="A429" s="662"/>
      <c r="B429" s="393"/>
      <c r="C429" s="393"/>
      <c r="D429" s="150"/>
      <c r="E429" s="150"/>
      <c r="F429" s="150"/>
      <c r="G429" s="307"/>
      <c r="H429" s="307"/>
      <c r="I429" s="581"/>
      <c r="J429" s="176"/>
      <c r="K429" s="482"/>
      <c r="L429" s="380"/>
      <c r="M429" s="380"/>
      <c r="N429" s="380"/>
      <c r="O429" s="380"/>
      <c r="P429" s="380"/>
      <c r="Q429" s="329"/>
      <c r="T429" s="611"/>
      <c r="U429" s="611"/>
      <c r="V429" s="611"/>
      <c r="W429" s="611"/>
      <c r="X429" s="660"/>
      <c r="Y429" s="612"/>
    </row>
    <row r="430" spans="1:25" s="5" customFormat="1" ht="15" hidden="1" x14ac:dyDescent="0.2">
      <c r="A430" s="662"/>
      <c r="B430" s="393"/>
      <c r="C430" s="188"/>
      <c r="D430" s="120"/>
      <c r="E430" s="120"/>
      <c r="F430" s="120"/>
      <c r="G430" s="188"/>
      <c r="H430" s="188"/>
      <c r="J430" s="181"/>
      <c r="K430" s="98"/>
      <c r="L430" s="94"/>
      <c r="M430" s="308"/>
      <c r="N430" s="308"/>
      <c r="O430" s="308"/>
      <c r="P430" s="308"/>
      <c r="Q430" s="330"/>
      <c r="T430" s="611"/>
      <c r="U430" s="611"/>
      <c r="V430" s="611"/>
      <c r="W430" s="611"/>
      <c r="X430" s="660"/>
      <c r="Y430" s="612"/>
    </row>
    <row r="431" spans="1:25" s="5" customFormat="1" ht="15" hidden="1" x14ac:dyDescent="0.2">
      <c r="A431" s="662"/>
      <c r="B431" s="393"/>
      <c r="C431" s="188"/>
      <c r="D431" s="341"/>
      <c r="E431" s="341" t="s">
        <v>28364</v>
      </c>
      <c r="F431" s="241"/>
      <c r="G431" s="341" t="s">
        <v>28805</v>
      </c>
      <c r="H431" s="341"/>
      <c r="I431" s="341" t="s">
        <v>28806</v>
      </c>
      <c r="K431" s="341" t="s">
        <v>28275</v>
      </c>
      <c r="L431" s="319"/>
      <c r="M431" s="373" t="s">
        <v>28322</v>
      </c>
      <c r="N431" s="248"/>
      <c r="Q431" s="331"/>
      <c r="T431" s="611"/>
      <c r="U431" s="611"/>
      <c r="V431" s="611"/>
      <c r="W431" s="611"/>
      <c r="X431" s="660"/>
      <c r="Y431" s="612"/>
    </row>
    <row r="432" spans="1:25" s="5" customFormat="1" ht="15" hidden="1" x14ac:dyDescent="0.2">
      <c r="A432" s="662"/>
      <c r="B432" s="393"/>
      <c r="C432" s="188"/>
      <c r="D432" s="341" t="s">
        <v>28560</v>
      </c>
      <c r="E432" s="341">
        <v>0.2</v>
      </c>
      <c r="F432" s="341" t="s">
        <v>28756</v>
      </c>
      <c r="G432" s="341">
        <v>0.2</v>
      </c>
      <c r="H432" s="341" t="s">
        <v>28756</v>
      </c>
      <c r="I432" s="341">
        <v>0.2</v>
      </c>
      <c r="J432" s="341" t="s">
        <v>28539</v>
      </c>
      <c r="K432" s="341">
        <v>3.2</v>
      </c>
      <c r="L432" s="319" t="s">
        <v>28268</v>
      </c>
      <c r="M432" s="373">
        <f>(E432+G432+I432)*K432</f>
        <v>1.92</v>
      </c>
      <c r="N432" s="248" t="s">
        <v>28740</v>
      </c>
      <c r="Q432" s="331"/>
      <c r="T432" s="611"/>
      <c r="U432" s="611"/>
      <c r="V432" s="611"/>
      <c r="W432" s="611"/>
      <c r="X432" s="660"/>
      <c r="Y432" s="612"/>
    </row>
    <row r="433" spans="1:25" s="5" customFormat="1" ht="15" hidden="1" x14ac:dyDescent="0.2">
      <c r="A433" s="662"/>
      <c r="B433" s="393"/>
      <c r="C433" s="188"/>
      <c r="D433" s="341" t="s">
        <v>28561</v>
      </c>
      <c r="E433" s="341">
        <v>0.15</v>
      </c>
      <c r="F433" s="341" t="s">
        <v>28756</v>
      </c>
      <c r="G433" s="341">
        <v>0.2</v>
      </c>
      <c r="H433" s="341" t="s">
        <v>28756</v>
      </c>
      <c r="I433" s="341">
        <v>0.2</v>
      </c>
      <c r="J433" s="341" t="s">
        <v>28539</v>
      </c>
      <c r="K433" s="341">
        <v>8.8000000000000007</v>
      </c>
      <c r="L433" s="319" t="s">
        <v>28268</v>
      </c>
      <c r="M433" s="373">
        <f t="shared" ref="M433:M445" si="10">(E433+G433+I433)*K433</f>
        <v>4.84</v>
      </c>
      <c r="N433" s="248" t="s">
        <v>28740</v>
      </c>
      <c r="Q433" s="331"/>
      <c r="T433" s="611"/>
      <c r="U433" s="611"/>
      <c r="V433" s="611"/>
      <c r="W433" s="611"/>
      <c r="X433" s="660"/>
      <c r="Y433" s="612"/>
    </row>
    <row r="434" spans="1:25" s="5" customFormat="1" ht="15" hidden="1" x14ac:dyDescent="0.2">
      <c r="A434" s="662"/>
      <c r="B434" s="393"/>
      <c r="C434" s="188"/>
      <c r="D434" s="341" t="s">
        <v>28562</v>
      </c>
      <c r="E434" s="341">
        <v>0.15</v>
      </c>
      <c r="F434" s="341" t="s">
        <v>28756</v>
      </c>
      <c r="G434" s="341">
        <v>0.2</v>
      </c>
      <c r="H434" s="341" t="s">
        <v>28756</v>
      </c>
      <c r="I434" s="341">
        <v>0.2</v>
      </c>
      <c r="J434" s="341" t="s">
        <v>28539</v>
      </c>
      <c r="K434" s="341">
        <v>1.65</v>
      </c>
      <c r="L434" s="319" t="s">
        <v>28268</v>
      </c>
      <c r="M434" s="373">
        <f t="shared" si="10"/>
        <v>0.91</v>
      </c>
      <c r="N434" s="248" t="s">
        <v>28740</v>
      </c>
      <c r="Q434" s="331"/>
      <c r="T434" s="611"/>
      <c r="U434" s="611"/>
      <c r="V434" s="611"/>
      <c r="W434" s="611"/>
      <c r="X434" s="660"/>
      <c r="Y434" s="612"/>
    </row>
    <row r="435" spans="1:25" s="5" customFormat="1" ht="15" hidden="1" x14ac:dyDescent="0.2">
      <c r="A435" s="662"/>
      <c r="B435" s="393"/>
      <c r="C435" s="188"/>
      <c r="D435" s="341" t="s">
        <v>28563</v>
      </c>
      <c r="E435" s="341">
        <v>0.15</v>
      </c>
      <c r="F435" s="341" t="s">
        <v>28756</v>
      </c>
      <c r="G435" s="341">
        <v>0.2</v>
      </c>
      <c r="H435" s="341" t="s">
        <v>28756</v>
      </c>
      <c r="I435" s="341">
        <v>0.2</v>
      </c>
      <c r="J435" s="341" t="s">
        <v>28539</v>
      </c>
      <c r="K435" s="341">
        <v>1.25</v>
      </c>
      <c r="L435" s="319" t="s">
        <v>28268</v>
      </c>
      <c r="M435" s="373">
        <f t="shared" si="10"/>
        <v>0.69</v>
      </c>
      <c r="N435" s="248" t="s">
        <v>28740</v>
      </c>
      <c r="Q435" s="331"/>
      <c r="T435" s="611"/>
      <c r="U435" s="611"/>
      <c r="V435" s="611"/>
      <c r="W435" s="611"/>
      <c r="X435" s="660"/>
      <c r="Y435" s="612"/>
    </row>
    <row r="436" spans="1:25" s="5" customFormat="1" ht="15" hidden="1" x14ac:dyDescent="0.2">
      <c r="A436" s="662"/>
      <c r="B436" s="393"/>
      <c r="C436" s="188"/>
      <c r="D436" s="341" t="s">
        <v>28564</v>
      </c>
      <c r="E436" s="341">
        <v>0.15</v>
      </c>
      <c r="F436" s="341" t="s">
        <v>28756</v>
      </c>
      <c r="G436" s="341">
        <v>0.2</v>
      </c>
      <c r="H436" s="341" t="s">
        <v>28756</v>
      </c>
      <c r="I436" s="341">
        <v>0.2</v>
      </c>
      <c r="J436" s="341" t="s">
        <v>28539</v>
      </c>
      <c r="K436" s="341">
        <v>4.05</v>
      </c>
      <c r="L436" s="319" t="s">
        <v>28268</v>
      </c>
      <c r="M436" s="373">
        <f t="shared" si="10"/>
        <v>2.23</v>
      </c>
      <c r="N436" s="248" t="s">
        <v>28740</v>
      </c>
      <c r="Q436" s="331"/>
      <c r="T436" s="611"/>
      <c r="U436" s="611"/>
      <c r="V436" s="611"/>
      <c r="W436" s="611"/>
      <c r="X436" s="660"/>
      <c r="Y436" s="612"/>
    </row>
    <row r="437" spans="1:25" s="5" customFormat="1" ht="15" hidden="1" x14ac:dyDescent="0.2">
      <c r="A437" s="662"/>
      <c r="B437" s="393"/>
      <c r="C437" s="188"/>
      <c r="D437" s="341" t="s">
        <v>28567</v>
      </c>
      <c r="E437" s="341">
        <v>0.15</v>
      </c>
      <c r="F437" s="341" t="s">
        <v>28756</v>
      </c>
      <c r="G437" s="341">
        <v>0.2</v>
      </c>
      <c r="H437" s="341" t="s">
        <v>28756</v>
      </c>
      <c r="I437" s="341">
        <v>0.2</v>
      </c>
      <c r="J437" s="341" t="s">
        <v>28539</v>
      </c>
      <c r="K437" s="341">
        <v>5.35</v>
      </c>
      <c r="L437" s="319" t="s">
        <v>28268</v>
      </c>
      <c r="M437" s="373">
        <f t="shared" si="10"/>
        <v>2.94</v>
      </c>
      <c r="N437" s="248" t="s">
        <v>28740</v>
      </c>
      <c r="Q437" s="331"/>
      <c r="T437" s="611"/>
      <c r="U437" s="611"/>
      <c r="V437" s="611"/>
      <c r="W437" s="611"/>
      <c r="X437" s="660"/>
      <c r="Y437" s="612"/>
    </row>
    <row r="438" spans="1:25" s="5" customFormat="1" ht="15" hidden="1" x14ac:dyDescent="0.2">
      <c r="A438" s="662"/>
      <c r="B438" s="393"/>
      <c r="C438" s="188"/>
      <c r="D438" s="341" t="s">
        <v>28568</v>
      </c>
      <c r="E438" s="341">
        <v>0.15</v>
      </c>
      <c r="F438" s="341" t="s">
        <v>28756</v>
      </c>
      <c r="G438" s="341">
        <v>0.2</v>
      </c>
      <c r="H438" s="341" t="s">
        <v>28756</v>
      </c>
      <c r="I438" s="341">
        <v>0.2</v>
      </c>
      <c r="J438" s="341" t="s">
        <v>28539</v>
      </c>
      <c r="K438" s="341">
        <v>1.35</v>
      </c>
      <c r="L438" s="319" t="s">
        <v>28268</v>
      </c>
      <c r="M438" s="373">
        <f t="shared" si="10"/>
        <v>0.74</v>
      </c>
      <c r="N438" s="248" t="s">
        <v>28740</v>
      </c>
      <c r="Q438" s="331"/>
      <c r="T438" s="611"/>
      <c r="U438" s="611"/>
      <c r="V438" s="611"/>
      <c r="W438" s="611"/>
      <c r="X438" s="660"/>
      <c r="Y438" s="612"/>
    </row>
    <row r="439" spans="1:25" s="5" customFormat="1" ht="15" hidden="1" x14ac:dyDescent="0.2">
      <c r="A439" s="662"/>
      <c r="B439" s="393"/>
      <c r="C439" s="188"/>
      <c r="D439" s="341" t="s">
        <v>28581</v>
      </c>
      <c r="E439" s="341">
        <v>0.2</v>
      </c>
      <c r="F439" s="341" t="s">
        <v>28756</v>
      </c>
      <c r="G439" s="341">
        <v>0.2</v>
      </c>
      <c r="H439" s="341" t="s">
        <v>28756</v>
      </c>
      <c r="I439" s="341">
        <v>0.2</v>
      </c>
      <c r="J439" s="341" t="s">
        <v>28539</v>
      </c>
      <c r="K439" s="341">
        <v>5.3</v>
      </c>
      <c r="L439" s="319" t="s">
        <v>28268</v>
      </c>
      <c r="M439" s="373">
        <f t="shared" si="10"/>
        <v>3.18</v>
      </c>
      <c r="N439" s="248" t="s">
        <v>28740</v>
      </c>
      <c r="Q439" s="331"/>
      <c r="T439" s="611"/>
      <c r="U439" s="611"/>
      <c r="V439" s="611"/>
      <c r="W439" s="611"/>
      <c r="X439" s="660"/>
      <c r="Y439" s="612"/>
    </row>
    <row r="440" spans="1:25" s="5" customFormat="1" ht="15" hidden="1" x14ac:dyDescent="0.2">
      <c r="A440" s="662"/>
      <c r="B440" s="393"/>
      <c r="C440" s="188"/>
      <c r="D440" s="341" t="s">
        <v>28715</v>
      </c>
      <c r="E440" s="341">
        <v>0.15</v>
      </c>
      <c r="F440" s="341" t="s">
        <v>28756</v>
      </c>
      <c r="G440" s="341">
        <v>0.2</v>
      </c>
      <c r="H440" s="341" t="s">
        <v>28756</v>
      </c>
      <c r="I440" s="341">
        <v>0.2</v>
      </c>
      <c r="J440" s="341" t="s">
        <v>28539</v>
      </c>
      <c r="K440" s="341">
        <v>1.75</v>
      </c>
      <c r="L440" s="319" t="s">
        <v>28268</v>
      </c>
      <c r="M440" s="373">
        <f t="shared" si="10"/>
        <v>0.96</v>
      </c>
      <c r="N440" s="248" t="s">
        <v>28740</v>
      </c>
      <c r="Q440" s="331"/>
      <c r="T440" s="611"/>
      <c r="U440" s="611"/>
      <c r="V440" s="611"/>
      <c r="W440" s="611"/>
      <c r="X440" s="660"/>
      <c r="Y440" s="612"/>
    </row>
    <row r="441" spans="1:25" s="5" customFormat="1" ht="15" hidden="1" x14ac:dyDescent="0.2">
      <c r="A441" s="662"/>
      <c r="B441" s="393"/>
      <c r="C441" s="188"/>
      <c r="D441" s="341" t="s">
        <v>28716</v>
      </c>
      <c r="E441" s="341">
        <v>0.15</v>
      </c>
      <c r="F441" s="341" t="s">
        <v>28756</v>
      </c>
      <c r="G441" s="341">
        <v>0.2</v>
      </c>
      <c r="H441" s="341" t="s">
        <v>28756</v>
      </c>
      <c r="I441" s="341">
        <v>0.2</v>
      </c>
      <c r="J441" s="341" t="s">
        <v>28539</v>
      </c>
      <c r="K441" s="341">
        <v>1.75</v>
      </c>
      <c r="L441" s="319" t="s">
        <v>28268</v>
      </c>
      <c r="M441" s="373">
        <f t="shared" si="10"/>
        <v>0.96</v>
      </c>
      <c r="N441" s="248" t="s">
        <v>28740</v>
      </c>
      <c r="Q441" s="331"/>
      <c r="T441" s="611"/>
      <c r="U441" s="611"/>
      <c r="V441" s="611"/>
      <c r="W441" s="611"/>
      <c r="X441" s="660"/>
      <c r="Y441" s="612"/>
    </row>
    <row r="442" spans="1:25" s="5" customFormat="1" ht="15" hidden="1" x14ac:dyDescent="0.2">
      <c r="A442" s="662"/>
      <c r="B442" s="393"/>
      <c r="C442" s="188"/>
      <c r="D442" s="341" t="s">
        <v>28717</v>
      </c>
      <c r="E442" s="341">
        <v>0.15</v>
      </c>
      <c r="F442" s="341" t="s">
        <v>28756</v>
      </c>
      <c r="G442" s="341">
        <v>0.2</v>
      </c>
      <c r="H442" s="341" t="s">
        <v>28756</v>
      </c>
      <c r="I442" s="341">
        <v>0.2</v>
      </c>
      <c r="J442" s="341" t="s">
        <v>28539</v>
      </c>
      <c r="K442" s="341">
        <v>1.65</v>
      </c>
      <c r="L442" s="319" t="s">
        <v>28268</v>
      </c>
      <c r="M442" s="373">
        <f t="shared" si="10"/>
        <v>0.91</v>
      </c>
      <c r="N442" s="248" t="s">
        <v>28740</v>
      </c>
      <c r="Q442" s="331"/>
      <c r="T442" s="611"/>
      <c r="U442" s="611"/>
      <c r="V442" s="611"/>
      <c r="W442" s="611"/>
      <c r="X442" s="660"/>
      <c r="Y442" s="612"/>
    </row>
    <row r="443" spans="1:25" s="5" customFormat="1" ht="15" hidden="1" x14ac:dyDescent="0.2">
      <c r="A443" s="662"/>
      <c r="B443" s="393"/>
      <c r="C443" s="188"/>
      <c r="D443" s="341" t="s">
        <v>28718</v>
      </c>
      <c r="E443" s="341">
        <v>0.15</v>
      </c>
      <c r="F443" s="341" t="s">
        <v>28756</v>
      </c>
      <c r="G443" s="341">
        <v>0.2</v>
      </c>
      <c r="H443" s="341" t="s">
        <v>28756</v>
      </c>
      <c r="I443" s="341">
        <v>0.2</v>
      </c>
      <c r="J443" s="341" t="s">
        <v>28539</v>
      </c>
      <c r="K443" s="341">
        <v>1.3</v>
      </c>
      <c r="L443" s="319" t="s">
        <v>28268</v>
      </c>
      <c r="M443" s="373">
        <f t="shared" si="10"/>
        <v>0.72</v>
      </c>
      <c r="N443" s="248" t="s">
        <v>28740</v>
      </c>
      <c r="Q443" s="331"/>
      <c r="T443" s="611"/>
      <c r="U443" s="611"/>
      <c r="V443" s="611"/>
      <c r="W443" s="611"/>
      <c r="X443" s="660"/>
      <c r="Y443" s="612"/>
    </row>
    <row r="444" spans="1:25" s="5" customFormat="1" ht="15" hidden="1" x14ac:dyDescent="0.2">
      <c r="A444" s="662"/>
      <c r="B444" s="393"/>
      <c r="C444" s="188"/>
      <c r="D444" s="341" t="s">
        <v>28719</v>
      </c>
      <c r="E444" s="341">
        <v>0.15</v>
      </c>
      <c r="F444" s="341" t="s">
        <v>28756</v>
      </c>
      <c r="G444" s="341">
        <v>0.2</v>
      </c>
      <c r="H444" s="341" t="s">
        <v>28756</v>
      </c>
      <c r="I444" s="341">
        <v>0.2</v>
      </c>
      <c r="J444" s="341" t="s">
        <v>28539</v>
      </c>
      <c r="K444" s="341">
        <v>2.2000000000000002</v>
      </c>
      <c r="L444" s="319" t="s">
        <v>28268</v>
      </c>
      <c r="M444" s="373">
        <f t="shared" si="10"/>
        <v>1.21</v>
      </c>
      <c r="N444" s="248" t="s">
        <v>28740</v>
      </c>
      <c r="Q444" s="331"/>
      <c r="T444" s="611"/>
      <c r="U444" s="611"/>
      <c r="V444" s="611"/>
      <c r="W444" s="611"/>
      <c r="X444" s="660"/>
      <c r="Y444" s="612"/>
    </row>
    <row r="445" spans="1:25" s="5" customFormat="1" ht="15" hidden="1" x14ac:dyDescent="0.2">
      <c r="A445" s="662"/>
      <c r="B445" s="393"/>
      <c r="C445" s="188"/>
      <c r="D445" s="341" t="s">
        <v>28720</v>
      </c>
      <c r="E445" s="341">
        <v>0.15</v>
      </c>
      <c r="F445" s="341" t="s">
        <v>28756</v>
      </c>
      <c r="G445" s="341">
        <v>0.2</v>
      </c>
      <c r="H445" s="341" t="s">
        <v>28756</v>
      </c>
      <c r="I445" s="341">
        <v>0.2</v>
      </c>
      <c r="J445" s="341" t="s">
        <v>28539</v>
      </c>
      <c r="K445" s="341">
        <v>7.9</v>
      </c>
      <c r="L445" s="319" t="s">
        <v>28268</v>
      </c>
      <c r="M445" s="373">
        <f t="shared" si="10"/>
        <v>4.3499999999999996</v>
      </c>
      <c r="N445" s="248" t="s">
        <v>28740</v>
      </c>
      <c r="Q445" s="331"/>
      <c r="T445" s="611"/>
      <c r="U445" s="611"/>
      <c r="V445" s="611"/>
      <c r="W445" s="611"/>
      <c r="X445" s="660"/>
      <c r="Y445" s="612"/>
    </row>
    <row r="446" spans="1:25" s="5" customFormat="1" ht="15" hidden="1" x14ac:dyDescent="0.2">
      <c r="A446" s="662"/>
      <c r="B446" s="393"/>
      <c r="C446" s="188"/>
      <c r="D446" s="519"/>
      <c r="E446" s="519"/>
      <c r="F446" s="519"/>
      <c r="G446" s="519"/>
      <c r="H446" s="519"/>
      <c r="I446" s="519"/>
      <c r="J446" s="341"/>
      <c r="K446" s="211"/>
      <c r="M446" s="355"/>
      <c r="N446" s="25"/>
      <c r="Q446" s="331"/>
      <c r="T446" s="611"/>
      <c r="U446" s="611"/>
      <c r="V446" s="611"/>
      <c r="W446" s="611"/>
      <c r="X446" s="660"/>
      <c r="Y446" s="612"/>
    </row>
    <row r="447" spans="1:25" s="5" customFormat="1" ht="15" hidden="1" x14ac:dyDescent="0.2">
      <c r="A447" s="662"/>
      <c r="B447" s="393"/>
      <c r="C447" s="188"/>
      <c r="D447" s="519"/>
      <c r="E447" s="519"/>
      <c r="F447" s="519"/>
      <c r="G447" s="519"/>
      <c r="H447" s="519"/>
      <c r="I447" s="519"/>
      <c r="J447" s="341"/>
      <c r="K447" s="519"/>
      <c r="M447" s="373">
        <f>SUM(M432:M445)</f>
        <v>26.56</v>
      </c>
      <c r="N447" s="248" t="s">
        <v>28740</v>
      </c>
      <c r="Q447" s="330"/>
      <c r="T447" s="611"/>
      <c r="U447" s="611"/>
      <c r="V447" s="611"/>
      <c r="W447" s="611"/>
      <c r="X447" s="660"/>
      <c r="Y447" s="612"/>
    </row>
    <row r="448" spans="1:25" s="5" customFormat="1" ht="15" hidden="1" x14ac:dyDescent="0.2">
      <c r="A448" s="662"/>
      <c r="B448" s="393"/>
      <c r="C448" s="188"/>
      <c r="D448" s="120"/>
      <c r="E448" s="120"/>
      <c r="F448" s="120"/>
      <c r="G448" s="188"/>
      <c r="H448" s="188"/>
      <c r="I448" s="38"/>
      <c r="J448" s="181"/>
      <c r="K448" s="98"/>
      <c r="L448" s="94"/>
      <c r="M448" s="25"/>
      <c r="N448" s="308"/>
      <c r="O448" s="308"/>
      <c r="P448" s="308"/>
      <c r="Q448" s="330"/>
      <c r="T448" s="611"/>
      <c r="U448" s="611"/>
      <c r="V448" s="611"/>
      <c r="W448" s="611"/>
      <c r="X448" s="660"/>
      <c r="Y448" s="612"/>
    </row>
    <row r="449" spans="1:25" s="5" customFormat="1" ht="15" hidden="1" x14ac:dyDescent="0.2">
      <c r="A449" s="662"/>
      <c r="B449" s="393"/>
      <c r="C449" s="181"/>
      <c r="D449" s="120"/>
      <c r="E449" s="120"/>
      <c r="F449" s="120"/>
      <c r="G449" s="181"/>
      <c r="H449" s="181"/>
      <c r="J449" s="181"/>
      <c r="K449" s="98"/>
      <c r="L449" s="94"/>
      <c r="M449" s="308"/>
      <c r="N449" s="308"/>
      <c r="O449" s="308"/>
      <c r="P449" s="308"/>
      <c r="Q449" s="97"/>
      <c r="T449" s="611"/>
      <c r="U449" s="611"/>
      <c r="V449" s="611"/>
      <c r="W449" s="611"/>
      <c r="X449" s="660"/>
      <c r="Y449" s="612"/>
    </row>
    <row r="450" spans="1:25" s="46" customFormat="1" ht="20.100000000000001" hidden="1" customHeight="1" x14ac:dyDescent="0.2">
      <c r="A450" s="1893" t="s">
        <v>8</v>
      </c>
      <c r="B450" s="1894"/>
      <c r="C450" s="1894"/>
      <c r="D450" s="1894"/>
      <c r="E450" s="1894"/>
      <c r="F450" s="1894"/>
      <c r="G450" s="1894"/>
      <c r="H450" s="1894"/>
      <c r="I450" s="1894"/>
      <c r="J450" s="1894"/>
      <c r="K450" s="1894"/>
      <c r="L450" s="366"/>
      <c r="M450" s="366"/>
      <c r="N450" s="1898"/>
      <c r="O450" s="1898"/>
      <c r="P450" s="367"/>
      <c r="Q450" s="43">
        <f>SUM(Q428:Q449)</f>
        <v>460.55</v>
      </c>
      <c r="T450" s="611"/>
      <c r="U450" s="611"/>
      <c r="V450" s="611"/>
      <c r="W450" s="611"/>
      <c r="X450" s="660"/>
      <c r="Y450" s="617"/>
    </row>
    <row r="451" spans="1:25" s="5" customFormat="1" ht="9.9499999999999993" hidden="1" customHeight="1" x14ac:dyDescent="0.2">
      <c r="A451" s="217"/>
      <c r="T451" s="611"/>
      <c r="U451" s="611"/>
      <c r="V451" s="611"/>
      <c r="W451" s="611"/>
      <c r="X451" s="660"/>
      <c r="Y451" s="612"/>
    </row>
    <row r="452" spans="1:25" s="5" customFormat="1" ht="5.0999999999999996" hidden="1" customHeight="1" x14ac:dyDescent="0.2">
      <c r="A452" s="217"/>
      <c r="T452" s="611"/>
      <c r="U452" s="611"/>
      <c r="V452" s="611"/>
      <c r="W452" s="611"/>
      <c r="X452" s="660"/>
      <c r="Y452" s="612"/>
    </row>
    <row r="453" spans="1:25" s="435" customFormat="1" ht="18" customHeight="1" x14ac:dyDescent="0.2">
      <c r="A453" s="1871">
        <v>8</v>
      </c>
      <c r="B453" s="632"/>
      <c r="C453" s="1880" t="s">
        <v>28342</v>
      </c>
      <c r="D453" s="1880" t="s">
        <v>8058</v>
      </c>
      <c r="E453" s="1880"/>
      <c r="F453" s="1880"/>
      <c r="G453" s="1880"/>
      <c r="H453" s="1880"/>
      <c r="I453" s="1880"/>
      <c r="J453" s="1880"/>
      <c r="K453" s="644"/>
      <c r="L453" s="638"/>
      <c r="M453" s="638"/>
      <c r="N453" s="1899"/>
      <c r="O453" s="1899"/>
      <c r="P453" s="638"/>
      <c r="Q453" s="638"/>
      <c r="R453" s="451"/>
      <c r="S453" s="451"/>
      <c r="T453" s="607"/>
      <c r="U453" s="607"/>
      <c r="V453" s="606">
        <f>V454/X454</f>
        <v>1</v>
      </c>
      <c r="W453" s="607"/>
      <c r="X453" s="658"/>
      <c r="Y453" s="619"/>
    </row>
    <row r="454" spans="1:25" s="435" customFormat="1" ht="18" customHeight="1" x14ac:dyDescent="0.2">
      <c r="A454" s="1872"/>
      <c r="B454" s="635"/>
      <c r="C454" s="1882"/>
      <c r="D454" s="1882"/>
      <c r="E454" s="1882"/>
      <c r="F454" s="1882"/>
      <c r="G454" s="1882"/>
      <c r="H454" s="1882"/>
      <c r="I454" s="1882"/>
      <c r="J454" s="1882"/>
      <c r="K454" s="645"/>
      <c r="L454" s="639"/>
      <c r="M454" s="639"/>
      <c r="N454" s="639"/>
      <c r="O454" s="639"/>
      <c r="P454" s="639"/>
      <c r="Q454" s="639"/>
      <c r="R454" s="452"/>
      <c r="S454" s="452"/>
      <c r="T454" s="609"/>
      <c r="U454" s="609"/>
      <c r="V454" s="689">
        <f>X454</f>
        <v>5180.8900000000003</v>
      </c>
      <c r="W454" s="609"/>
      <c r="X454" s="690">
        <f>Orçamento!R675</f>
        <v>5180.8900000000003</v>
      </c>
      <c r="Y454" s="1615">
        <f>X454-T454-U454-V454-W454</f>
        <v>0</v>
      </c>
    </row>
    <row r="455" spans="1:25" s="5" customFormat="1" ht="27.75" hidden="1" customHeight="1" x14ac:dyDescent="0.2">
      <c r="A455" s="678" t="s">
        <v>28684</v>
      </c>
      <c r="B455" s="569">
        <v>89512</v>
      </c>
      <c r="C455" s="569" t="s">
        <v>28329</v>
      </c>
      <c r="D455" s="1877" t="s">
        <v>18019</v>
      </c>
      <c r="E455" s="1877"/>
      <c r="F455" s="1877"/>
      <c r="G455" s="1877"/>
      <c r="H455" s="1877"/>
      <c r="I455" s="1877"/>
      <c r="J455" s="570" t="s">
        <v>205</v>
      </c>
      <c r="K455" s="571">
        <f>E460</f>
        <v>14.45</v>
      </c>
      <c r="L455" s="449">
        <v>0</v>
      </c>
      <c r="M455" s="449">
        <v>0</v>
      </c>
      <c r="N455" s="1873">
        <v>79.28</v>
      </c>
      <c r="O455" s="1873"/>
      <c r="P455" s="449">
        <f>N455*1.2</f>
        <v>95.14</v>
      </c>
      <c r="Q455" s="450">
        <f>P455*K455</f>
        <v>1374.77</v>
      </c>
      <c r="T455" s="611"/>
      <c r="U455" s="611"/>
      <c r="V455" s="611"/>
      <c r="W455" s="611"/>
      <c r="X455" s="660"/>
      <c r="Y455" s="612"/>
    </row>
    <row r="456" spans="1:25" s="5" customFormat="1" ht="27.75" hidden="1" customHeight="1" x14ac:dyDescent="0.2">
      <c r="A456" s="662"/>
      <c r="B456" s="393"/>
      <c r="C456" s="372"/>
      <c r="D456" s="372"/>
      <c r="E456" s="372"/>
      <c r="F456" s="372"/>
      <c r="G456" s="372"/>
      <c r="H456" s="372"/>
      <c r="I456" s="393"/>
      <c r="J456" s="324"/>
      <c r="K456" s="211"/>
      <c r="L456" s="308"/>
      <c r="M456" s="308"/>
      <c r="N456" s="308"/>
      <c r="O456" s="308"/>
      <c r="P456" s="308"/>
      <c r="Q456" s="97"/>
      <c r="T456" s="611"/>
      <c r="U456" s="611"/>
      <c r="V456" s="611"/>
      <c r="W456" s="611"/>
      <c r="X456" s="660"/>
      <c r="Y456" s="612"/>
    </row>
    <row r="457" spans="1:25" s="5" customFormat="1" ht="27.75" hidden="1" customHeight="1" x14ac:dyDescent="0.2">
      <c r="A457" s="662"/>
      <c r="B457" s="393"/>
      <c r="C457" s="372"/>
      <c r="D457" s="226" t="s">
        <v>28652</v>
      </c>
      <c r="E457" s="234">
        <v>4</v>
      </c>
      <c r="F457" s="226" t="s">
        <v>28268</v>
      </c>
      <c r="G457" s="372"/>
      <c r="H457" s="372"/>
      <c r="I457" s="393"/>
      <c r="J457" s="324"/>
      <c r="K457" s="211"/>
      <c r="L457" s="308"/>
      <c r="M457" s="308"/>
      <c r="N457" s="308"/>
      <c r="O457" s="308"/>
      <c r="P457" s="308"/>
      <c r="Q457" s="97"/>
      <c r="T457" s="611"/>
      <c r="U457" s="611"/>
      <c r="V457" s="611"/>
      <c r="W457" s="611"/>
      <c r="X457" s="660"/>
      <c r="Y457" s="612"/>
    </row>
    <row r="458" spans="1:25" s="5" customFormat="1" ht="27.75" hidden="1" customHeight="1" x14ac:dyDescent="0.2">
      <c r="A458" s="662"/>
      <c r="B458" s="393"/>
      <c r="C458" s="372"/>
      <c r="D458" s="226" t="s">
        <v>28817</v>
      </c>
      <c r="E458" s="234">
        <v>5</v>
      </c>
      <c r="F458" s="226" t="s">
        <v>28268</v>
      </c>
      <c r="G458" s="372"/>
      <c r="H458" s="372"/>
      <c r="I458" s="393"/>
      <c r="J458" s="324"/>
      <c r="K458" s="211"/>
      <c r="L458" s="308"/>
      <c r="M458" s="308"/>
      <c r="N458" s="308"/>
      <c r="O458" s="308"/>
      <c r="P458" s="308"/>
      <c r="Q458" s="97"/>
      <c r="T458" s="611"/>
      <c r="U458" s="611"/>
      <c r="V458" s="611"/>
      <c r="W458" s="611"/>
      <c r="X458" s="660"/>
      <c r="Y458" s="612"/>
    </row>
    <row r="459" spans="1:25" s="5" customFormat="1" ht="27.75" hidden="1" customHeight="1" x14ac:dyDescent="0.2">
      <c r="A459" s="662"/>
      <c r="B459" s="393"/>
      <c r="C459" s="372"/>
      <c r="D459" s="226" t="s">
        <v>28818</v>
      </c>
      <c r="E459" s="226">
        <v>5.45</v>
      </c>
      <c r="F459" s="226" t="s">
        <v>28268</v>
      </c>
      <c r="G459" s="372"/>
      <c r="H459" s="372"/>
      <c r="I459" s="393"/>
      <c r="J459" s="324"/>
      <c r="K459" s="211"/>
      <c r="L459" s="308"/>
      <c r="M459" s="308"/>
      <c r="N459" s="308"/>
      <c r="O459" s="308"/>
      <c r="P459" s="308"/>
      <c r="Q459" s="97"/>
      <c r="T459" s="611"/>
      <c r="U459" s="611"/>
      <c r="V459" s="611"/>
      <c r="W459" s="611"/>
      <c r="X459" s="660"/>
      <c r="Y459" s="612"/>
    </row>
    <row r="460" spans="1:25" s="5" customFormat="1" ht="27.75" hidden="1" customHeight="1" x14ac:dyDescent="0.2">
      <c r="A460" s="662"/>
      <c r="B460" s="393"/>
      <c r="C460" s="372"/>
      <c r="D460" s="226" t="s">
        <v>28270</v>
      </c>
      <c r="E460" s="234">
        <f>SUM(E457:E459)</f>
        <v>14.45</v>
      </c>
      <c r="F460" s="226" t="s">
        <v>28268</v>
      </c>
      <c r="G460" s="372"/>
      <c r="H460" s="372"/>
      <c r="I460" s="393"/>
      <c r="J460" s="324"/>
      <c r="K460" s="211"/>
      <c r="L460" s="308"/>
      <c r="M460" s="308"/>
      <c r="N460" s="308"/>
      <c r="O460" s="308"/>
      <c r="P460" s="308"/>
      <c r="Q460" s="97"/>
      <c r="T460" s="611"/>
      <c r="U460" s="611"/>
      <c r="V460" s="611"/>
      <c r="W460" s="611"/>
      <c r="X460" s="660"/>
      <c r="Y460" s="612"/>
    </row>
    <row r="461" spans="1:25" s="5" customFormat="1" ht="27.75" hidden="1" customHeight="1" x14ac:dyDescent="0.2">
      <c r="A461" s="662"/>
      <c r="B461" s="393"/>
      <c r="C461" s="372"/>
      <c r="D461" s="372"/>
      <c r="E461" s="372"/>
      <c r="F461" s="372"/>
      <c r="G461" s="372"/>
      <c r="H461" s="372"/>
      <c r="I461" s="393"/>
      <c r="J461" s="324"/>
      <c r="K461" s="211"/>
      <c r="L461" s="308"/>
      <c r="M461" s="308"/>
      <c r="N461" s="308"/>
      <c r="O461" s="308"/>
      <c r="P461" s="308"/>
      <c r="Q461" s="97"/>
      <c r="T461" s="611"/>
      <c r="U461" s="611"/>
      <c r="V461" s="611"/>
      <c r="W461" s="611"/>
      <c r="X461" s="660"/>
      <c r="Y461" s="612"/>
    </row>
    <row r="462" spans="1:25" s="5" customFormat="1" ht="27.75" hidden="1" customHeight="1" x14ac:dyDescent="0.2">
      <c r="A462" s="679" t="s">
        <v>28685</v>
      </c>
      <c r="B462" s="388">
        <v>89508</v>
      </c>
      <c r="C462" s="388" t="s">
        <v>26</v>
      </c>
      <c r="D462" s="1900" t="s">
        <v>18011</v>
      </c>
      <c r="E462" s="1900"/>
      <c r="F462" s="1900"/>
      <c r="G462" s="1900"/>
      <c r="H462" s="1900"/>
      <c r="I462" s="1900"/>
      <c r="J462" s="572" t="s">
        <v>205</v>
      </c>
      <c r="K462" s="573">
        <f>I470</f>
        <v>7.25</v>
      </c>
      <c r="L462" s="390">
        <v>0</v>
      </c>
      <c r="M462" s="390">
        <v>0</v>
      </c>
      <c r="N462" s="1727">
        <v>25.66</v>
      </c>
      <c r="O462" s="1727"/>
      <c r="P462" s="390">
        <f>N462*1.2</f>
        <v>30.79</v>
      </c>
      <c r="Q462" s="391">
        <f>P462*K462</f>
        <v>223.23</v>
      </c>
      <c r="T462" s="611"/>
      <c r="U462" s="611"/>
      <c r="V462" s="611"/>
      <c r="W462" s="611"/>
      <c r="X462" s="660"/>
      <c r="Y462" s="612"/>
    </row>
    <row r="463" spans="1:25" s="5" customFormat="1" ht="27.75" hidden="1" customHeight="1" x14ac:dyDescent="0.2">
      <c r="A463" s="680"/>
      <c r="B463" s="514"/>
      <c r="C463" s="372"/>
      <c r="D463" s="226"/>
      <c r="E463" s="226"/>
      <c r="F463" s="226"/>
      <c r="G463" s="372"/>
      <c r="H463" s="372"/>
      <c r="I463" s="244"/>
      <c r="J463" s="314"/>
      <c r="K463" s="186"/>
      <c r="L463" s="185"/>
      <c r="M463" s="185"/>
      <c r="N463" s="185"/>
      <c r="O463" s="185"/>
      <c r="P463" s="185"/>
      <c r="Q463" s="187"/>
      <c r="T463" s="611"/>
      <c r="U463" s="611"/>
      <c r="V463" s="611"/>
      <c r="W463" s="611"/>
      <c r="X463" s="660"/>
      <c r="Y463" s="612"/>
    </row>
    <row r="464" spans="1:25" s="5" customFormat="1" ht="27.75" hidden="1" customHeight="1" x14ac:dyDescent="0.2">
      <c r="A464" s="680"/>
      <c r="B464" s="514"/>
      <c r="C464" s="372"/>
      <c r="D464" s="226"/>
      <c r="E464" s="226" t="s">
        <v>28274</v>
      </c>
      <c r="F464" s="226"/>
      <c r="G464" s="372" t="s">
        <v>28331</v>
      </c>
      <c r="H464" s="226"/>
      <c r="I464" s="226" t="s">
        <v>28270</v>
      </c>
      <c r="J464" s="372"/>
      <c r="K464" s="186"/>
      <c r="L464" s="185"/>
      <c r="M464" s="185"/>
      <c r="N464" s="185"/>
      <c r="O464" s="185"/>
      <c r="P464" s="185"/>
      <c r="Q464" s="187"/>
      <c r="T464" s="611"/>
      <c r="U464" s="611"/>
      <c r="V464" s="611"/>
      <c r="W464" s="611"/>
      <c r="X464" s="660"/>
      <c r="Y464" s="612"/>
    </row>
    <row r="465" spans="1:25" s="5" customFormat="1" ht="27.75" hidden="1" customHeight="1" x14ac:dyDescent="0.2">
      <c r="A465" s="680"/>
      <c r="B465" s="514"/>
      <c r="C465" s="372"/>
      <c r="D465" s="226" t="s">
        <v>28815</v>
      </c>
      <c r="E465" s="234">
        <v>2.8</v>
      </c>
      <c r="F465" s="226" t="s">
        <v>28268</v>
      </c>
      <c r="G465" s="574">
        <v>1</v>
      </c>
      <c r="H465" s="234"/>
      <c r="I465" s="234">
        <f>E465*G465</f>
        <v>2.8</v>
      </c>
      <c r="J465" s="226" t="s">
        <v>28268</v>
      </c>
      <c r="K465" s="186"/>
      <c r="L465" s="185"/>
      <c r="M465" s="185"/>
      <c r="N465" s="185"/>
      <c r="O465" s="185"/>
      <c r="P465" s="185"/>
      <c r="Q465" s="187"/>
      <c r="T465" s="611"/>
      <c r="U465" s="611"/>
      <c r="V465" s="611"/>
      <c r="W465" s="611"/>
      <c r="X465" s="660"/>
      <c r="Y465" s="612"/>
    </row>
    <row r="466" spans="1:25" s="5" customFormat="1" ht="27.75" hidden="1" customHeight="1" x14ac:dyDescent="0.2">
      <c r="A466" s="680"/>
      <c r="B466" s="514"/>
      <c r="C466" s="372"/>
      <c r="D466" s="226" t="s">
        <v>28815</v>
      </c>
      <c r="E466" s="234">
        <v>1.2</v>
      </c>
      <c r="F466" s="226" t="s">
        <v>28268</v>
      </c>
      <c r="G466" s="574">
        <v>1</v>
      </c>
      <c r="H466" s="234"/>
      <c r="I466" s="234">
        <f>E466*G466</f>
        <v>1.2</v>
      </c>
      <c r="J466" s="226" t="s">
        <v>28268</v>
      </c>
      <c r="K466" s="186"/>
      <c r="L466" s="185"/>
      <c r="M466" s="185"/>
      <c r="N466" s="185"/>
      <c r="O466" s="185"/>
      <c r="P466" s="185"/>
      <c r="Q466" s="187"/>
      <c r="T466" s="611"/>
      <c r="U466" s="611"/>
      <c r="V466" s="611"/>
      <c r="W466" s="611"/>
      <c r="X466" s="660"/>
      <c r="Y466" s="612"/>
    </row>
    <row r="467" spans="1:25" s="5" customFormat="1" ht="27.75" hidden="1" customHeight="1" x14ac:dyDescent="0.2">
      <c r="A467" s="680"/>
      <c r="B467" s="514"/>
      <c r="C467" s="372"/>
      <c r="D467" s="226" t="s">
        <v>28815</v>
      </c>
      <c r="E467" s="234">
        <v>1</v>
      </c>
      <c r="F467" s="226" t="s">
        <v>28268</v>
      </c>
      <c r="G467" s="574">
        <v>1</v>
      </c>
      <c r="H467" s="234"/>
      <c r="I467" s="234">
        <f>E467*G467</f>
        <v>1</v>
      </c>
      <c r="J467" s="226" t="s">
        <v>28268</v>
      </c>
      <c r="K467" s="186"/>
      <c r="L467" s="185"/>
      <c r="M467" s="185"/>
      <c r="N467" s="185"/>
      <c r="O467" s="185"/>
      <c r="P467" s="185"/>
      <c r="Q467" s="187"/>
      <c r="T467" s="611"/>
      <c r="U467" s="611"/>
      <c r="V467" s="611"/>
      <c r="W467" s="611"/>
      <c r="X467" s="660"/>
      <c r="Y467" s="612"/>
    </row>
    <row r="468" spans="1:25" s="5" customFormat="1" ht="27.75" hidden="1" customHeight="1" x14ac:dyDescent="0.2">
      <c r="A468" s="680"/>
      <c r="B468" s="514"/>
      <c r="C468" s="372"/>
      <c r="D468" s="226" t="s">
        <v>28816</v>
      </c>
      <c r="E468" s="226"/>
      <c r="F468" s="226"/>
      <c r="G468" s="372"/>
      <c r="H468" s="226"/>
      <c r="I468" s="234">
        <v>2.25</v>
      </c>
      <c r="J468" s="226" t="s">
        <v>28268</v>
      </c>
      <c r="K468" s="186"/>
      <c r="L468" s="185"/>
      <c r="M468" s="185"/>
      <c r="N468" s="185"/>
      <c r="O468" s="185"/>
      <c r="P468" s="185"/>
      <c r="Q468" s="187"/>
      <c r="T468" s="611"/>
      <c r="U468" s="611"/>
      <c r="V468" s="611"/>
      <c r="W468" s="611"/>
      <c r="X468" s="660"/>
      <c r="Y468" s="612"/>
    </row>
    <row r="469" spans="1:25" s="5" customFormat="1" ht="27.75" hidden="1" customHeight="1" x14ac:dyDescent="0.2">
      <c r="A469" s="680"/>
      <c r="B469" s="514"/>
      <c r="C469" s="372"/>
      <c r="D469" s="244"/>
      <c r="E469" s="244"/>
      <c r="F469" s="244"/>
      <c r="G469" s="244"/>
      <c r="H469" s="244"/>
      <c r="I469" s="244"/>
      <c r="J469" s="244"/>
      <c r="K469" s="186"/>
      <c r="L469" s="185"/>
      <c r="M469" s="185"/>
      <c r="N469" s="185"/>
      <c r="O469" s="185"/>
      <c r="P469" s="185"/>
      <c r="Q469" s="187"/>
      <c r="T469" s="611"/>
      <c r="U469" s="611"/>
      <c r="V469" s="611"/>
      <c r="W469" s="611"/>
      <c r="X469" s="660"/>
      <c r="Y469" s="612"/>
    </row>
    <row r="470" spans="1:25" s="5" customFormat="1" ht="27.75" hidden="1" customHeight="1" x14ac:dyDescent="0.2">
      <c r="A470" s="680"/>
      <c r="B470" s="514"/>
      <c r="C470" s="372"/>
      <c r="D470" s="244"/>
      <c r="E470" s="244"/>
      <c r="F470" s="244"/>
      <c r="G470" s="244"/>
      <c r="H470" s="244"/>
      <c r="I470" s="234">
        <f>SUM(I465:I468)</f>
        <v>7.25</v>
      </c>
      <c r="J470" s="226"/>
      <c r="K470" s="186"/>
      <c r="L470" s="185"/>
      <c r="M470" s="185"/>
      <c r="N470" s="185"/>
      <c r="O470" s="185"/>
      <c r="P470" s="185"/>
      <c r="Q470" s="187"/>
      <c r="T470" s="611"/>
      <c r="U470" s="611"/>
      <c r="V470" s="611"/>
      <c r="W470" s="611"/>
      <c r="X470" s="660"/>
      <c r="Y470" s="612"/>
    </row>
    <row r="471" spans="1:25" s="5" customFormat="1" ht="27.75" hidden="1" customHeight="1" x14ac:dyDescent="0.2">
      <c r="A471" s="662"/>
      <c r="B471" s="393"/>
      <c r="C471" s="372"/>
      <c r="D471" s="372"/>
      <c r="E471" s="372"/>
      <c r="F471" s="372"/>
      <c r="G471" s="372"/>
      <c r="H471" s="372"/>
      <c r="I471" s="372"/>
      <c r="J471" s="314"/>
      <c r="K471" s="211"/>
      <c r="L471" s="308"/>
      <c r="M471" s="308"/>
      <c r="N471" s="308"/>
      <c r="O471" s="308"/>
      <c r="P471" s="308"/>
      <c r="Q471" s="97"/>
      <c r="T471" s="611"/>
      <c r="U471" s="611"/>
      <c r="V471" s="611"/>
      <c r="W471" s="611"/>
      <c r="X471" s="660"/>
      <c r="Y471" s="612"/>
    </row>
    <row r="472" spans="1:25" s="5" customFormat="1" ht="27.75" hidden="1" customHeight="1" x14ac:dyDescent="0.2">
      <c r="A472" s="679" t="s">
        <v>28686</v>
      </c>
      <c r="B472" s="388" t="s">
        <v>7073</v>
      </c>
      <c r="C472" s="388" t="s">
        <v>26</v>
      </c>
      <c r="D472" s="1900" t="str">
        <f>VLOOKUP(B472,desonerado_186!A:F,2,1)</f>
        <v>Canaleta com grelha em alumínio, largura de 80 mm</v>
      </c>
      <c r="E472" s="1900"/>
      <c r="F472" s="1900"/>
      <c r="G472" s="1900"/>
      <c r="H472" s="1900"/>
      <c r="I472" s="1900"/>
      <c r="J472" s="572" t="str">
        <f>VLOOKUP(B472,[2]desonerado_185!A:F,3,1)</f>
        <v>M</v>
      </c>
      <c r="K472" s="573">
        <v>1</v>
      </c>
      <c r="L472" s="390">
        <f>VLOOKUP(B472,desonerado_186!A:F,4,1)</f>
        <v>387.41</v>
      </c>
      <c r="M472" s="390">
        <f>VLOOKUP(B472,desonerado_186!A:F,5,1)</f>
        <v>9.35</v>
      </c>
      <c r="N472" s="1727">
        <f>L472+M472</f>
        <v>396.76</v>
      </c>
      <c r="O472" s="1727"/>
      <c r="P472" s="390">
        <f>N472*1.2</f>
        <v>476.11</v>
      </c>
      <c r="Q472" s="391">
        <f>P472*K472</f>
        <v>476.11</v>
      </c>
      <c r="T472" s="611"/>
      <c r="U472" s="611"/>
      <c r="V472" s="611"/>
      <c r="W472" s="611"/>
      <c r="X472" s="660"/>
      <c r="Y472" s="612"/>
    </row>
    <row r="473" spans="1:25" s="5" customFormat="1" ht="27.75" hidden="1" customHeight="1" x14ac:dyDescent="0.2">
      <c r="A473" s="679" t="s">
        <v>28687</v>
      </c>
      <c r="B473" s="388" t="s">
        <v>7010</v>
      </c>
      <c r="C473" s="388" t="s">
        <v>26</v>
      </c>
      <c r="D473" s="1900" t="s">
        <v>28323</v>
      </c>
      <c r="E473" s="1900"/>
      <c r="F473" s="1900"/>
      <c r="G473" s="1900"/>
      <c r="H473" s="1900"/>
      <c r="I473" s="1900"/>
      <c r="J473" s="572" t="str">
        <f>VLOOKUP(B473,[2]desonerado_185!A:F,3,1)</f>
        <v>UN</v>
      </c>
      <c r="K473" s="573">
        <v>1</v>
      </c>
      <c r="L473" s="390">
        <f>VLOOKUP(B473,desonerado_186!A:F,4,1)</f>
        <v>98.95</v>
      </c>
      <c r="M473" s="390">
        <f>VLOOKUP(B473,desonerado_186!A:F,5,1)</f>
        <v>187.59</v>
      </c>
      <c r="N473" s="1727">
        <f>L473+M473</f>
        <v>286.54000000000002</v>
      </c>
      <c r="O473" s="1727"/>
      <c r="P473" s="390">
        <f>N473*1.2</f>
        <v>343.85</v>
      </c>
      <c r="Q473" s="391">
        <f>P473*K473</f>
        <v>343.85</v>
      </c>
      <c r="T473" s="611"/>
      <c r="U473" s="611"/>
      <c r="V473" s="611"/>
      <c r="W473" s="611"/>
      <c r="X473" s="660"/>
      <c r="Y473" s="612"/>
    </row>
    <row r="474" spans="1:25" s="5" customFormat="1" ht="40.5" hidden="1" customHeight="1" x14ac:dyDescent="0.2">
      <c r="A474" s="679" t="s">
        <v>28688</v>
      </c>
      <c r="B474" s="388">
        <v>100434</v>
      </c>
      <c r="C474" s="388" t="s">
        <v>28329</v>
      </c>
      <c r="D474" s="1900" t="s">
        <v>12033</v>
      </c>
      <c r="E474" s="1900"/>
      <c r="F474" s="1900"/>
      <c r="G474" s="1900"/>
      <c r="H474" s="1900"/>
      <c r="I474" s="1900"/>
      <c r="J474" s="572" t="s">
        <v>205</v>
      </c>
      <c r="K474" s="573">
        <f>G483</f>
        <v>8.0500000000000007</v>
      </c>
      <c r="L474" s="390">
        <v>0</v>
      </c>
      <c r="M474" s="390">
        <v>0</v>
      </c>
      <c r="N474" s="1727">
        <v>65.72</v>
      </c>
      <c r="O474" s="1727"/>
      <c r="P474" s="390">
        <f>N474*1.2</f>
        <v>78.86</v>
      </c>
      <c r="Q474" s="391">
        <f>P474*K474</f>
        <v>634.82000000000005</v>
      </c>
      <c r="T474" s="611"/>
      <c r="U474" s="611"/>
      <c r="V474" s="611"/>
      <c r="W474" s="611"/>
      <c r="X474" s="660"/>
      <c r="Y474" s="612"/>
    </row>
    <row r="475" spans="1:25" s="5" customFormat="1" ht="15" hidden="1" x14ac:dyDescent="0.2">
      <c r="A475" s="662"/>
      <c r="B475" s="393"/>
      <c r="C475" s="393"/>
      <c r="D475" s="393"/>
      <c r="E475" s="393"/>
      <c r="F475" s="393"/>
      <c r="G475" s="393"/>
      <c r="H475" s="393"/>
      <c r="I475" s="393"/>
      <c r="J475" s="324"/>
      <c r="K475" s="211"/>
      <c r="L475" s="308"/>
      <c r="M475" s="308"/>
      <c r="N475" s="308"/>
      <c r="O475" s="308"/>
      <c r="P475" s="308"/>
      <c r="Q475" s="308"/>
      <c r="T475" s="611"/>
      <c r="U475" s="611"/>
      <c r="V475" s="611"/>
      <c r="W475" s="611"/>
      <c r="X475" s="660"/>
      <c r="Y475" s="612"/>
    </row>
    <row r="476" spans="1:25" s="5" customFormat="1" ht="15" hidden="1" x14ac:dyDescent="0.2">
      <c r="A476" s="662"/>
      <c r="B476" s="393"/>
      <c r="C476" s="393"/>
      <c r="D476" s="335"/>
      <c r="E476" s="335"/>
      <c r="F476" s="226"/>
      <c r="G476" s="335" t="s">
        <v>28651</v>
      </c>
      <c r="H476" s="335"/>
      <c r="I476" s="335" t="s">
        <v>28814</v>
      </c>
      <c r="J476" s="226"/>
      <c r="K476" s="335" t="s">
        <v>28810</v>
      </c>
      <c r="L476" s="334"/>
      <c r="M476" s="336" t="s">
        <v>28270</v>
      </c>
      <c r="N476" s="308"/>
      <c r="O476" s="308"/>
      <c r="P476" s="308"/>
      <c r="Q476" s="308"/>
      <c r="T476" s="611"/>
      <c r="U476" s="611"/>
      <c r="V476" s="611"/>
      <c r="W476" s="611"/>
      <c r="X476" s="660"/>
      <c r="Y476" s="612"/>
    </row>
    <row r="477" spans="1:25" s="5" customFormat="1" ht="15" hidden="1" x14ac:dyDescent="0.2">
      <c r="A477" s="662"/>
      <c r="B477" s="393"/>
      <c r="C477" s="393"/>
      <c r="D477" s="335" t="s">
        <v>28813</v>
      </c>
      <c r="E477" s="335"/>
      <c r="F477" s="335"/>
      <c r="G477" s="335">
        <v>8.0500000000000007</v>
      </c>
      <c r="H477" s="335"/>
      <c r="I477" s="575">
        <v>3.65</v>
      </c>
      <c r="J477" s="335"/>
      <c r="K477" s="575">
        <f>3.5+0.85</f>
        <v>4.3499999999999996</v>
      </c>
      <c r="L477" s="335" t="s">
        <v>28268</v>
      </c>
      <c r="M477" s="373"/>
      <c r="N477" s="308"/>
      <c r="O477" s="308"/>
      <c r="P477" s="308"/>
      <c r="Q477" s="308"/>
      <c r="T477" s="611"/>
      <c r="U477" s="611"/>
      <c r="V477" s="611"/>
      <c r="W477" s="611"/>
      <c r="X477" s="660"/>
      <c r="Y477" s="612"/>
    </row>
    <row r="478" spans="1:25" s="5" customFormat="1" ht="15" hidden="1" x14ac:dyDescent="0.2">
      <c r="A478" s="662"/>
      <c r="B478" s="393"/>
      <c r="C478" s="393"/>
      <c r="D478" s="335" t="s">
        <v>28812</v>
      </c>
      <c r="E478" s="335"/>
      <c r="F478" s="335"/>
      <c r="G478" s="335"/>
      <c r="H478" s="335"/>
      <c r="I478" s="575">
        <v>5.3</v>
      </c>
      <c r="J478" s="335"/>
      <c r="K478" s="575">
        <v>5</v>
      </c>
      <c r="L478" s="335" t="s">
        <v>28268</v>
      </c>
      <c r="M478" s="373"/>
      <c r="N478" s="308"/>
      <c r="O478" s="308"/>
      <c r="P478" s="308"/>
      <c r="Q478" s="308"/>
      <c r="T478" s="611"/>
      <c r="U478" s="611"/>
      <c r="V478" s="611"/>
      <c r="W478" s="611"/>
      <c r="X478" s="660"/>
      <c r="Y478" s="612"/>
    </row>
    <row r="479" spans="1:25" s="5" customFormat="1" ht="15" hidden="1" x14ac:dyDescent="0.2">
      <c r="A479" s="662"/>
      <c r="B479" s="393"/>
      <c r="C479" s="393"/>
      <c r="D479" s="335" t="s">
        <v>28807</v>
      </c>
      <c r="E479" s="335"/>
      <c r="F479" s="335"/>
      <c r="G479" s="335"/>
      <c r="H479" s="335"/>
      <c r="I479" s="575">
        <f>1.95+0.9+5+1.6+1.05+1.6+1.5</f>
        <v>13.6</v>
      </c>
      <c r="J479" s="335"/>
      <c r="K479" s="575">
        <f>1.5+1.6+1.05+1.45+4.85+0.9+1.8</f>
        <v>13.15</v>
      </c>
      <c r="L479" s="335" t="s">
        <v>28268</v>
      </c>
      <c r="M479" s="373"/>
      <c r="N479" s="308"/>
      <c r="O479" s="308"/>
      <c r="P479" s="308"/>
      <c r="Q479" s="308"/>
      <c r="T479" s="611"/>
      <c r="U479" s="611"/>
      <c r="V479" s="611"/>
      <c r="W479" s="611"/>
      <c r="X479" s="660"/>
      <c r="Y479" s="612"/>
    </row>
    <row r="480" spans="1:25" s="5" customFormat="1" ht="15" hidden="1" x14ac:dyDescent="0.2">
      <c r="A480" s="662"/>
      <c r="B480" s="393"/>
      <c r="C480" s="393"/>
      <c r="D480" s="335" t="s">
        <v>28811</v>
      </c>
      <c r="E480" s="335"/>
      <c r="F480" s="335"/>
      <c r="G480" s="335"/>
      <c r="H480" s="335"/>
      <c r="I480" s="575">
        <v>5.7</v>
      </c>
      <c r="J480" s="335"/>
      <c r="K480" s="575">
        <f>5.7</f>
        <v>5.7</v>
      </c>
      <c r="L480" s="335" t="s">
        <v>28268</v>
      </c>
      <c r="M480" s="373"/>
      <c r="N480" s="308"/>
      <c r="O480" s="308"/>
      <c r="P480" s="308"/>
      <c r="Q480" s="308"/>
      <c r="T480" s="611"/>
      <c r="U480" s="611"/>
      <c r="V480" s="611"/>
      <c r="W480" s="611"/>
      <c r="X480" s="660"/>
      <c r="Y480" s="612"/>
    </row>
    <row r="481" spans="1:25" s="5" customFormat="1" ht="15" hidden="1" x14ac:dyDescent="0.2">
      <c r="A481" s="662"/>
      <c r="B481" s="393"/>
      <c r="C481" s="393"/>
      <c r="D481" s="335" t="s">
        <v>28808</v>
      </c>
      <c r="E481" s="335"/>
      <c r="F481" s="335"/>
      <c r="G481" s="335"/>
      <c r="H481" s="335"/>
      <c r="I481" s="575">
        <f>2.05+2.05</f>
        <v>4.0999999999999996</v>
      </c>
      <c r="J481" s="335"/>
      <c r="K481" s="575">
        <f>2.05+2.05</f>
        <v>4.0999999999999996</v>
      </c>
      <c r="L481" s="335" t="s">
        <v>28268</v>
      </c>
      <c r="M481" s="373"/>
      <c r="N481" s="308"/>
      <c r="O481" s="308"/>
      <c r="P481" s="308"/>
      <c r="Q481" s="308"/>
      <c r="T481" s="611"/>
      <c r="U481" s="611"/>
      <c r="V481" s="611"/>
      <c r="W481" s="611"/>
      <c r="X481" s="660"/>
      <c r="Y481" s="612"/>
    </row>
    <row r="482" spans="1:25" s="5" customFormat="1" ht="15" hidden="1" x14ac:dyDescent="0.2">
      <c r="A482" s="662"/>
      <c r="B482" s="393"/>
      <c r="C482" s="393"/>
      <c r="D482" s="335" t="s">
        <v>28809</v>
      </c>
      <c r="E482" s="335"/>
      <c r="F482" s="335"/>
      <c r="G482" s="335"/>
      <c r="H482" s="335"/>
      <c r="I482" s="575">
        <f>2.1+2.1</f>
        <v>4.2</v>
      </c>
      <c r="J482" s="335"/>
      <c r="K482" s="575">
        <f>2.1+2.1</f>
        <v>4.2</v>
      </c>
      <c r="L482" s="335" t="s">
        <v>28268</v>
      </c>
      <c r="M482" s="373"/>
      <c r="N482" s="308"/>
      <c r="O482" s="308"/>
      <c r="P482" s="308"/>
      <c r="Q482" s="308"/>
      <c r="T482" s="611"/>
      <c r="U482" s="611"/>
      <c r="V482" s="611"/>
      <c r="W482" s="611"/>
      <c r="X482" s="660"/>
      <c r="Y482" s="612"/>
    </row>
    <row r="483" spans="1:25" s="5" customFormat="1" ht="15" hidden="1" x14ac:dyDescent="0.2">
      <c r="A483" s="662"/>
      <c r="B483" s="393"/>
      <c r="C483" s="393"/>
      <c r="D483" s="226"/>
      <c r="E483" s="226"/>
      <c r="F483" s="226"/>
      <c r="G483" s="226">
        <f>SUM(G477:G482)</f>
        <v>8.0500000000000007</v>
      </c>
      <c r="H483" s="372"/>
      <c r="I483" s="226">
        <f>SUM(I477:I482)</f>
        <v>36.549999999999997</v>
      </c>
      <c r="J483" s="372"/>
      <c r="K483" s="234">
        <f>SUM(K477:K482)</f>
        <v>36.5</v>
      </c>
      <c r="L483" s="248" t="s">
        <v>28268</v>
      </c>
      <c r="M483" s="231">
        <f>SUM(G483:K483)</f>
        <v>81.099999999999994</v>
      </c>
      <c r="N483" s="248" t="s">
        <v>28268</v>
      </c>
      <c r="O483" s="308"/>
      <c r="P483" s="308"/>
      <c r="Q483" s="308"/>
      <c r="T483" s="611"/>
      <c r="U483" s="611"/>
      <c r="V483" s="611"/>
      <c r="W483" s="611"/>
      <c r="X483" s="660"/>
      <c r="Y483" s="612"/>
    </row>
    <row r="484" spans="1:25" s="5" customFormat="1" ht="15" hidden="1" x14ac:dyDescent="0.2">
      <c r="A484" s="662"/>
      <c r="B484" s="393"/>
      <c r="C484" s="393"/>
      <c r="D484" s="393"/>
      <c r="E484" s="393"/>
      <c r="F484" s="393"/>
      <c r="G484" s="393"/>
      <c r="H484" s="393"/>
      <c r="I484" s="393"/>
      <c r="J484" s="324"/>
      <c r="K484" s="211"/>
      <c r="L484" s="308"/>
      <c r="M484" s="308"/>
      <c r="N484" s="308"/>
      <c r="O484" s="308"/>
      <c r="P484" s="308"/>
      <c r="Q484" s="308"/>
      <c r="T484" s="611"/>
      <c r="U484" s="611"/>
      <c r="V484" s="611"/>
      <c r="W484" s="611"/>
      <c r="X484" s="660"/>
      <c r="Y484" s="612"/>
    </row>
    <row r="485" spans="1:25" s="5" customFormat="1" ht="15" hidden="1" x14ac:dyDescent="0.2">
      <c r="A485" s="662"/>
      <c r="B485" s="393"/>
      <c r="C485" s="393"/>
      <c r="D485" s="393"/>
      <c r="E485" s="393"/>
      <c r="F485" s="393"/>
      <c r="G485" s="393"/>
      <c r="H485" s="393"/>
      <c r="I485" s="393"/>
      <c r="J485" s="324"/>
      <c r="K485" s="211"/>
      <c r="L485" s="308"/>
      <c r="M485" s="308"/>
      <c r="N485" s="308"/>
      <c r="O485" s="308"/>
      <c r="P485" s="308"/>
      <c r="Q485" s="308"/>
      <c r="T485" s="611"/>
      <c r="U485" s="611"/>
      <c r="V485" s="611"/>
      <c r="W485" s="611"/>
      <c r="X485" s="660"/>
      <c r="Y485" s="612"/>
    </row>
    <row r="486" spans="1:25" s="5" customFormat="1" ht="15" hidden="1" x14ac:dyDescent="0.2">
      <c r="A486" s="662"/>
      <c r="B486" s="393"/>
      <c r="C486" s="393"/>
      <c r="D486" s="393"/>
      <c r="E486" s="393"/>
      <c r="F486" s="393"/>
      <c r="G486" s="393"/>
      <c r="H486" s="393"/>
      <c r="I486" s="393"/>
      <c r="J486" s="324"/>
      <c r="K486" s="211"/>
      <c r="L486" s="308"/>
      <c r="M486" s="308"/>
      <c r="N486" s="308"/>
      <c r="O486" s="308"/>
      <c r="P486" s="308"/>
      <c r="Q486" s="308"/>
      <c r="T486" s="611"/>
      <c r="U486" s="611"/>
      <c r="V486" s="611"/>
      <c r="W486" s="611"/>
      <c r="X486" s="660"/>
      <c r="Y486" s="612"/>
    </row>
    <row r="487" spans="1:25" s="5" customFormat="1" ht="15" hidden="1" x14ac:dyDescent="0.2">
      <c r="A487" s="662"/>
      <c r="B487" s="393"/>
      <c r="C487" s="393"/>
      <c r="D487" s="393"/>
      <c r="E487" s="393"/>
      <c r="F487" s="393"/>
      <c r="G487" s="393"/>
      <c r="H487" s="393"/>
      <c r="I487" s="393"/>
      <c r="J487" s="324"/>
      <c r="K487" s="211"/>
      <c r="L487" s="308"/>
      <c r="M487" s="308"/>
      <c r="N487" s="308"/>
      <c r="O487" s="308"/>
      <c r="P487" s="308"/>
      <c r="Q487" s="308"/>
      <c r="T487" s="611"/>
      <c r="U487" s="611"/>
      <c r="V487" s="611"/>
      <c r="W487" s="611"/>
      <c r="X487" s="660"/>
      <c r="Y487" s="612"/>
    </row>
    <row r="488" spans="1:25" s="5" customFormat="1" ht="15" hidden="1" x14ac:dyDescent="0.2">
      <c r="A488" s="662"/>
      <c r="B488" s="393"/>
      <c r="C488" s="393"/>
      <c r="D488" s="393"/>
      <c r="E488" s="393"/>
      <c r="F488" s="393"/>
      <c r="G488" s="393"/>
      <c r="H488" s="393"/>
      <c r="I488" s="393"/>
      <c r="J488" s="324"/>
      <c r="K488" s="211"/>
      <c r="L488" s="308"/>
      <c r="M488" s="308"/>
      <c r="N488" s="308"/>
      <c r="O488" s="308"/>
      <c r="P488" s="308"/>
      <c r="Q488" s="308"/>
      <c r="T488" s="611"/>
      <c r="U488" s="611"/>
      <c r="V488" s="611"/>
      <c r="W488" s="611"/>
      <c r="X488" s="660"/>
      <c r="Y488" s="612"/>
    </row>
    <row r="489" spans="1:25" s="5" customFormat="1" ht="15" hidden="1" x14ac:dyDescent="0.2">
      <c r="A489" s="662"/>
      <c r="B489" s="393"/>
      <c r="C489" s="393"/>
      <c r="D489" s="393"/>
      <c r="E489" s="393"/>
      <c r="F489" s="393"/>
      <c r="G489" s="393"/>
      <c r="H489" s="393"/>
      <c r="I489" s="393"/>
      <c r="J489" s="324"/>
      <c r="K489" s="211"/>
      <c r="L489" s="308"/>
      <c r="M489" s="308"/>
      <c r="N489" s="308"/>
      <c r="O489" s="308"/>
      <c r="P489" s="308"/>
      <c r="Q489" s="308"/>
      <c r="T489" s="611"/>
      <c r="U489" s="611"/>
      <c r="V489" s="611"/>
      <c r="W489" s="611"/>
      <c r="X489" s="660"/>
      <c r="Y489" s="612"/>
    </row>
    <row r="490" spans="1:25" s="5" customFormat="1" ht="15" hidden="1" x14ac:dyDescent="0.2">
      <c r="A490" s="662"/>
      <c r="B490" s="393"/>
      <c r="C490" s="393"/>
      <c r="D490" s="393"/>
      <c r="E490" s="393"/>
      <c r="F490" s="393"/>
      <c r="G490" s="393"/>
      <c r="H490" s="393"/>
      <c r="I490" s="393"/>
      <c r="J490" s="324"/>
      <c r="K490" s="211"/>
      <c r="L490" s="308"/>
      <c r="M490" s="308"/>
      <c r="N490" s="308"/>
      <c r="O490" s="308"/>
      <c r="P490" s="308"/>
      <c r="Q490" s="308"/>
      <c r="T490" s="611"/>
      <c r="U490" s="611"/>
      <c r="V490" s="611"/>
      <c r="W490" s="611"/>
      <c r="X490" s="660"/>
      <c r="Y490" s="612"/>
    </row>
    <row r="491" spans="1:25" s="5" customFormat="1" ht="15" hidden="1" x14ac:dyDescent="0.2">
      <c r="A491" s="662"/>
      <c r="B491" s="393"/>
      <c r="C491" s="393"/>
      <c r="D491" s="393"/>
      <c r="E491" s="393"/>
      <c r="F491" s="393"/>
      <c r="G491" s="393"/>
      <c r="H491" s="393"/>
      <c r="I491" s="393"/>
      <c r="J491" s="324"/>
      <c r="K491" s="211"/>
      <c r="L491" s="308"/>
      <c r="M491" s="308"/>
      <c r="N491" s="308"/>
      <c r="O491" s="308"/>
      <c r="P491" s="308"/>
      <c r="Q491" s="308"/>
      <c r="T491" s="611"/>
      <c r="U491" s="611"/>
      <c r="V491" s="611"/>
      <c r="W491" s="611"/>
      <c r="X491" s="660"/>
      <c r="Y491" s="612"/>
    </row>
    <row r="492" spans="1:25" s="5" customFormat="1" ht="15" hidden="1" x14ac:dyDescent="0.2">
      <c r="A492" s="662"/>
      <c r="B492" s="393"/>
      <c r="C492" s="393"/>
      <c r="D492" s="393"/>
      <c r="E492" s="393"/>
      <c r="F492" s="393"/>
      <c r="G492" s="393"/>
      <c r="H492" s="393"/>
      <c r="I492" s="393"/>
      <c r="J492" s="324"/>
      <c r="K492" s="211"/>
      <c r="L492" s="308"/>
      <c r="M492" s="308"/>
      <c r="N492" s="308"/>
      <c r="O492" s="308"/>
      <c r="P492" s="308"/>
      <c r="Q492" s="308"/>
      <c r="T492" s="611"/>
      <c r="U492" s="611"/>
      <c r="V492" s="611"/>
      <c r="W492" s="611"/>
      <c r="X492" s="660"/>
      <c r="Y492" s="612"/>
    </row>
    <row r="493" spans="1:25" s="5" customFormat="1" ht="15" hidden="1" x14ac:dyDescent="0.2">
      <c r="A493" s="662"/>
      <c r="B493" s="393"/>
      <c r="C493" s="393"/>
      <c r="D493" s="393"/>
      <c r="E493" s="393"/>
      <c r="F493" s="393"/>
      <c r="G493" s="393"/>
      <c r="H493" s="393"/>
      <c r="I493" s="393"/>
      <c r="J493" s="324"/>
      <c r="K493" s="211"/>
      <c r="L493" s="308"/>
      <c r="M493" s="308"/>
      <c r="N493" s="308"/>
      <c r="O493" s="308"/>
      <c r="P493" s="308"/>
      <c r="Q493" s="308"/>
      <c r="T493" s="611"/>
      <c r="U493" s="611"/>
      <c r="V493" s="611"/>
      <c r="W493" s="611"/>
      <c r="X493" s="660"/>
      <c r="Y493" s="612"/>
    </row>
    <row r="494" spans="1:25" s="5" customFormat="1" ht="15" hidden="1" x14ac:dyDescent="0.2">
      <c r="A494" s="662"/>
      <c r="B494" s="393"/>
      <c r="C494" s="393"/>
      <c r="D494" s="393"/>
      <c r="E494" s="393"/>
      <c r="F494" s="393"/>
      <c r="G494" s="393"/>
      <c r="H494" s="393"/>
      <c r="I494" s="393"/>
      <c r="J494" s="324"/>
      <c r="K494" s="211"/>
      <c r="L494" s="308"/>
      <c r="M494" s="308"/>
      <c r="N494" s="308"/>
      <c r="O494" s="308"/>
      <c r="P494" s="308"/>
      <c r="Q494" s="308"/>
      <c r="T494" s="611"/>
      <c r="U494" s="611"/>
      <c r="V494" s="611"/>
      <c r="W494" s="611"/>
      <c r="X494" s="660"/>
      <c r="Y494" s="612"/>
    </row>
    <row r="495" spans="1:25" s="5" customFormat="1" ht="40.5" hidden="1" customHeight="1" x14ac:dyDescent="0.2">
      <c r="A495" s="662"/>
      <c r="B495" s="393"/>
      <c r="C495" s="393"/>
      <c r="D495" s="393"/>
      <c r="E495" s="393"/>
      <c r="F495" s="393"/>
      <c r="G495" s="393"/>
      <c r="H495" s="393"/>
      <c r="I495" s="393"/>
      <c r="J495" s="324"/>
      <c r="K495" s="211"/>
      <c r="L495" s="308"/>
      <c r="M495" s="308"/>
      <c r="N495" s="308"/>
      <c r="O495" s="308"/>
      <c r="P495" s="308"/>
      <c r="Q495" s="308"/>
      <c r="T495" s="611"/>
      <c r="U495" s="611"/>
      <c r="V495" s="611"/>
      <c r="W495" s="611"/>
      <c r="X495" s="660"/>
      <c r="Y495" s="612"/>
    </row>
    <row r="496" spans="1:25" s="5" customFormat="1" ht="40.5" hidden="1" customHeight="1" x14ac:dyDescent="0.2">
      <c r="A496" s="679" t="s">
        <v>28866</v>
      </c>
      <c r="B496" s="388">
        <v>94231</v>
      </c>
      <c r="C496" s="388" t="s">
        <v>28329</v>
      </c>
      <c r="D496" s="1900" t="s">
        <v>12048</v>
      </c>
      <c r="E496" s="1900"/>
      <c r="F496" s="1900"/>
      <c r="G496" s="1900"/>
      <c r="H496" s="1900"/>
      <c r="I496" s="1900"/>
      <c r="J496" s="572" t="s">
        <v>205</v>
      </c>
      <c r="K496" s="573">
        <f>I505+K505</f>
        <v>73.05</v>
      </c>
      <c r="L496" s="390">
        <v>0</v>
      </c>
      <c r="M496" s="390">
        <v>0</v>
      </c>
      <c r="N496" s="1727">
        <v>63.88</v>
      </c>
      <c r="O496" s="1727"/>
      <c r="P496" s="390">
        <f>N496*1.2</f>
        <v>76.66</v>
      </c>
      <c r="Q496" s="391">
        <f>P496*K496</f>
        <v>5600.01</v>
      </c>
      <c r="T496" s="611"/>
      <c r="U496" s="611"/>
      <c r="V496" s="611"/>
      <c r="W496" s="611"/>
      <c r="X496" s="660"/>
      <c r="Y496" s="612"/>
    </row>
    <row r="497" spans="1:25" s="5" customFormat="1" ht="15" hidden="1" x14ac:dyDescent="0.2">
      <c r="A497" s="662"/>
      <c r="B497" s="393"/>
      <c r="C497" s="393"/>
      <c r="D497" s="393"/>
      <c r="E497" s="393"/>
      <c r="F497" s="393"/>
      <c r="G497" s="393"/>
      <c r="H497" s="393"/>
      <c r="I497" s="393"/>
      <c r="J497" s="324"/>
      <c r="K497" s="211"/>
      <c r="L497" s="308"/>
      <c r="M497" s="308"/>
      <c r="N497" s="308"/>
      <c r="O497" s="308"/>
      <c r="P497" s="308"/>
      <c r="Q497" s="308"/>
      <c r="T497" s="611"/>
      <c r="U497" s="611"/>
      <c r="V497" s="611"/>
      <c r="W497" s="611"/>
      <c r="X497" s="660"/>
      <c r="Y497" s="612"/>
    </row>
    <row r="498" spans="1:25" s="5" customFormat="1" ht="15" hidden="1" x14ac:dyDescent="0.2">
      <c r="A498" s="662"/>
      <c r="B498" s="393"/>
      <c r="C498" s="393"/>
      <c r="D498" s="335"/>
      <c r="E498" s="335"/>
      <c r="F498" s="226"/>
      <c r="G498" s="335" t="s">
        <v>28651</v>
      </c>
      <c r="H498" s="335"/>
      <c r="I498" s="335" t="s">
        <v>28814</v>
      </c>
      <c r="J498" s="226"/>
      <c r="K498" s="335" t="s">
        <v>28810</v>
      </c>
      <c r="L498" s="334"/>
      <c r="M498" s="336" t="s">
        <v>28270</v>
      </c>
      <c r="N498" s="308"/>
      <c r="O498" s="308"/>
      <c r="P498" s="308"/>
      <c r="Q498" s="308"/>
      <c r="T498" s="611"/>
      <c r="U498" s="611"/>
      <c r="V498" s="611"/>
      <c r="W498" s="611"/>
      <c r="X498" s="660"/>
      <c r="Y498" s="612"/>
    </row>
    <row r="499" spans="1:25" s="5" customFormat="1" ht="15" hidden="1" x14ac:dyDescent="0.2">
      <c r="A499" s="662"/>
      <c r="B499" s="393"/>
      <c r="C499" s="393"/>
      <c r="D499" s="335" t="s">
        <v>28813</v>
      </c>
      <c r="E499" s="335"/>
      <c r="F499" s="335"/>
      <c r="G499" s="335">
        <v>8.0500000000000007</v>
      </c>
      <c r="H499" s="335"/>
      <c r="I499" s="575">
        <v>3.65</v>
      </c>
      <c r="J499" s="335"/>
      <c r="K499" s="575">
        <f>3.5+0.85</f>
        <v>4.3499999999999996</v>
      </c>
      <c r="L499" s="335" t="s">
        <v>28268</v>
      </c>
      <c r="M499" s="373"/>
      <c r="N499" s="308"/>
      <c r="O499" s="308"/>
      <c r="P499" s="308"/>
      <c r="Q499" s="308"/>
      <c r="T499" s="611"/>
      <c r="U499" s="611"/>
      <c r="V499" s="611"/>
      <c r="W499" s="611"/>
      <c r="X499" s="660"/>
      <c r="Y499" s="612"/>
    </row>
    <row r="500" spans="1:25" s="5" customFormat="1" ht="15" hidden="1" x14ac:dyDescent="0.2">
      <c r="A500" s="662"/>
      <c r="B500" s="393"/>
      <c r="C500" s="393"/>
      <c r="D500" s="335" t="s">
        <v>28812</v>
      </c>
      <c r="E500" s="335"/>
      <c r="F500" s="335"/>
      <c r="G500" s="335"/>
      <c r="H500" s="335"/>
      <c r="I500" s="575">
        <v>5.3</v>
      </c>
      <c r="J500" s="335"/>
      <c r="K500" s="575">
        <v>5</v>
      </c>
      <c r="L500" s="335" t="s">
        <v>28268</v>
      </c>
      <c r="M500" s="373"/>
      <c r="N500" s="308"/>
      <c r="O500" s="308"/>
      <c r="P500" s="308"/>
      <c r="Q500" s="308"/>
      <c r="T500" s="611"/>
      <c r="U500" s="611"/>
      <c r="V500" s="611"/>
      <c r="W500" s="611"/>
      <c r="X500" s="660"/>
      <c r="Y500" s="612"/>
    </row>
    <row r="501" spans="1:25" s="5" customFormat="1" ht="15" hidden="1" x14ac:dyDescent="0.2">
      <c r="A501" s="662"/>
      <c r="B501" s="393"/>
      <c r="C501" s="393"/>
      <c r="D501" s="335" t="s">
        <v>28807</v>
      </c>
      <c r="E501" s="335"/>
      <c r="F501" s="335"/>
      <c r="G501" s="335"/>
      <c r="H501" s="335"/>
      <c r="I501" s="575">
        <f>1.95+0.9+5+1.6+1.05+1.6+1.5</f>
        <v>13.6</v>
      </c>
      <c r="J501" s="335"/>
      <c r="K501" s="575">
        <f>1.5+1.6+1.05+1.45+4.85+0.9+1.8</f>
        <v>13.15</v>
      </c>
      <c r="L501" s="335" t="s">
        <v>28268</v>
      </c>
      <c r="M501" s="373"/>
      <c r="N501" s="308"/>
      <c r="O501" s="308"/>
      <c r="P501" s="308"/>
      <c r="Q501" s="308"/>
      <c r="T501" s="611"/>
      <c r="U501" s="611"/>
      <c r="V501" s="611"/>
      <c r="W501" s="611"/>
      <c r="X501" s="660"/>
      <c r="Y501" s="612"/>
    </row>
    <row r="502" spans="1:25" s="5" customFormat="1" ht="15" hidden="1" x14ac:dyDescent="0.2">
      <c r="A502" s="662"/>
      <c r="B502" s="393"/>
      <c r="C502" s="393"/>
      <c r="D502" s="335" t="s">
        <v>28811</v>
      </c>
      <c r="E502" s="335"/>
      <c r="F502" s="335"/>
      <c r="G502" s="335"/>
      <c r="H502" s="335"/>
      <c r="I502" s="575">
        <v>5.7</v>
      </c>
      <c r="J502" s="335"/>
      <c r="K502" s="575">
        <f>5.7</f>
        <v>5.7</v>
      </c>
      <c r="L502" s="335" t="s">
        <v>28268</v>
      </c>
      <c r="M502" s="373"/>
      <c r="N502" s="308"/>
      <c r="O502" s="308"/>
      <c r="P502" s="308"/>
      <c r="Q502" s="308"/>
      <c r="T502" s="611"/>
      <c r="U502" s="611"/>
      <c r="V502" s="611"/>
      <c r="W502" s="611"/>
      <c r="X502" s="660"/>
      <c r="Y502" s="612"/>
    </row>
    <row r="503" spans="1:25" s="5" customFormat="1" ht="15" hidden="1" x14ac:dyDescent="0.2">
      <c r="A503" s="662"/>
      <c r="B503" s="393"/>
      <c r="C503" s="393"/>
      <c r="D503" s="335" t="s">
        <v>28808</v>
      </c>
      <c r="E503" s="335"/>
      <c r="F503" s="335"/>
      <c r="G503" s="335"/>
      <c r="H503" s="335"/>
      <c r="I503" s="575">
        <f>2.05+2.05</f>
        <v>4.0999999999999996</v>
      </c>
      <c r="J503" s="335"/>
      <c r="K503" s="575">
        <f>2.05+2.05</f>
        <v>4.0999999999999996</v>
      </c>
      <c r="L503" s="335" t="s">
        <v>28268</v>
      </c>
      <c r="M503" s="373"/>
      <c r="N503" s="308"/>
      <c r="O503" s="308"/>
      <c r="P503" s="308"/>
      <c r="Q503" s="308"/>
      <c r="T503" s="611"/>
      <c r="U503" s="611"/>
      <c r="V503" s="611"/>
      <c r="W503" s="611"/>
      <c r="X503" s="660"/>
      <c r="Y503" s="612"/>
    </row>
    <row r="504" spans="1:25" s="5" customFormat="1" ht="15" hidden="1" x14ac:dyDescent="0.2">
      <c r="A504" s="662"/>
      <c r="B504" s="393"/>
      <c r="C504" s="393"/>
      <c r="D504" s="335" t="s">
        <v>28809</v>
      </c>
      <c r="E504" s="335"/>
      <c r="F504" s="335"/>
      <c r="G504" s="335"/>
      <c r="H504" s="335"/>
      <c r="I504" s="575">
        <f>2.1+2.1</f>
        <v>4.2</v>
      </c>
      <c r="J504" s="335"/>
      <c r="K504" s="575">
        <f>2.1+2.1</f>
        <v>4.2</v>
      </c>
      <c r="L504" s="335" t="s">
        <v>28268</v>
      </c>
      <c r="M504" s="373"/>
      <c r="N504" s="308"/>
      <c r="O504" s="308"/>
      <c r="P504" s="308"/>
      <c r="Q504" s="308"/>
      <c r="T504" s="611"/>
      <c r="U504" s="611"/>
      <c r="V504" s="611"/>
      <c r="W504" s="611"/>
      <c r="X504" s="660"/>
      <c r="Y504" s="612"/>
    </row>
    <row r="505" spans="1:25" s="5" customFormat="1" ht="15" hidden="1" x14ac:dyDescent="0.2">
      <c r="A505" s="662"/>
      <c r="B505" s="393"/>
      <c r="C505" s="393"/>
      <c r="D505" s="226"/>
      <c r="E505" s="226"/>
      <c r="F505" s="226"/>
      <c r="G505" s="226">
        <f>SUM(G499:G504)</f>
        <v>8.0500000000000007</v>
      </c>
      <c r="H505" s="372"/>
      <c r="I505" s="226">
        <f>SUM(I499:I504)</f>
        <v>36.549999999999997</v>
      </c>
      <c r="J505" s="372"/>
      <c r="K505" s="234">
        <f>SUM(K499:K504)</f>
        <v>36.5</v>
      </c>
      <c r="L505" s="248" t="s">
        <v>28268</v>
      </c>
      <c r="M505" s="231">
        <f>SUM(G505:K505)</f>
        <v>81.099999999999994</v>
      </c>
      <c r="N505" s="248" t="s">
        <v>28268</v>
      </c>
      <c r="O505" s="308"/>
      <c r="P505" s="308"/>
      <c r="Q505" s="308"/>
      <c r="T505" s="611"/>
      <c r="U505" s="611"/>
      <c r="V505" s="611"/>
      <c r="W505" s="611"/>
      <c r="X505" s="660"/>
      <c r="Y505" s="612"/>
    </row>
    <row r="506" spans="1:25" s="5" customFormat="1" ht="15" hidden="1" x14ac:dyDescent="0.2">
      <c r="A506" s="662"/>
      <c r="B506" s="393"/>
      <c r="C506" s="393"/>
      <c r="D506" s="393"/>
      <c r="E506" s="393"/>
      <c r="F506" s="393"/>
      <c r="G506" s="393"/>
      <c r="H506" s="393"/>
      <c r="I506" s="393"/>
      <c r="J506" s="324"/>
      <c r="K506" s="211"/>
      <c r="L506" s="308"/>
      <c r="M506" s="308"/>
      <c r="N506" s="308"/>
      <c r="O506" s="308"/>
      <c r="P506" s="308"/>
      <c r="Q506" s="308"/>
      <c r="T506" s="611"/>
      <c r="U506" s="611"/>
      <c r="V506" s="611"/>
      <c r="W506" s="611"/>
      <c r="X506" s="660"/>
      <c r="Y506" s="612"/>
    </row>
    <row r="507" spans="1:25" s="5" customFormat="1" ht="15" hidden="1" x14ac:dyDescent="0.2">
      <c r="A507" s="662"/>
      <c r="B507" s="393"/>
      <c r="C507" s="393"/>
      <c r="D507" s="393"/>
      <c r="E507" s="393"/>
      <c r="F507" s="393"/>
      <c r="G507" s="393"/>
      <c r="H507" s="393"/>
      <c r="I507" s="393"/>
      <c r="J507" s="324"/>
      <c r="K507" s="211"/>
      <c r="L507" s="308"/>
      <c r="M507" s="308"/>
      <c r="N507" s="308"/>
      <c r="O507" s="308"/>
      <c r="P507" s="308"/>
      <c r="Q507" s="308"/>
      <c r="T507" s="611"/>
      <c r="U507" s="611"/>
      <c r="V507" s="611"/>
      <c r="W507" s="611"/>
      <c r="X507" s="660"/>
      <c r="Y507" s="612"/>
    </row>
    <row r="508" spans="1:25" s="5" customFormat="1" ht="15" hidden="1" x14ac:dyDescent="0.2">
      <c r="A508" s="662"/>
      <c r="B508" s="393"/>
      <c r="C508" s="393"/>
      <c r="D508" s="393"/>
      <c r="E508" s="393"/>
      <c r="F508" s="393"/>
      <c r="G508" s="393"/>
      <c r="H508" s="393"/>
      <c r="I508" s="393"/>
      <c r="J508" s="324"/>
      <c r="K508" s="211"/>
      <c r="L508" s="308"/>
      <c r="M508" s="308"/>
      <c r="N508" s="308"/>
      <c r="O508" s="308"/>
      <c r="P508" s="308"/>
      <c r="Q508" s="308"/>
      <c r="T508" s="611"/>
      <c r="U508" s="611"/>
      <c r="V508" s="611"/>
      <c r="W508" s="611"/>
      <c r="X508" s="660"/>
      <c r="Y508" s="612"/>
    </row>
    <row r="509" spans="1:25" s="5" customFormat="1" ht="15" hidden="1" x14ac:dyDescent="0.2">
      <c r="A509" s="662"/>
      <c r="B509" s="393"/>
      <c r="C509" s="393"/>
      <c r="D509" s="393"/>
      <c r="E509" s="393"/>
      <c r="F509" s="393"/>
      <c r="G509" s="393"/>
      <c r="H509" s="393"/>
      <c r="I509" s="393"/>
      <c r="J509" s="324"/>
      <c r="K509" s="211"/>
      <c r="L509" s="308"/>
      <c r="M509" s="308"/>
      <c r="N509" s="308"/>
      <c r="O509" s="308"/>
      <c r="P509" s="308"/>
      <c r="Q509" s="308"/>
      <c r="T509" s="611"/>
      <c r="U509" s="611"/>
      <c r="V509" s="611"/>
      <c r="W509" s="611"/>
      <c r="X509" s="660"/>
      <c r="Y509" s="612"/>
    </row>
    <row r="510" spans="1:25" s="5" customFormat="1" ht="18" hidden="1" customHeight="1" x14ac:dyDescent="0.2">
      <c r="A510" s="1907" t="s">
        <v>8</v>
      </c>
      <c r="B510" s="1882"/>
      <c r="C510" s="1882"/>
      <c r="D510" s="1882"/>
      <c r="E510" s="1882"/>
      <c r="F510" s="1882"/>
      <c r="G510" s="1882"/>
      <c r="H510" s="1882"/>
      <c r="I510" s="1882"/>
      <c r="J510" s="1882"/>
      <c r="K510" s="1882"/>
      <c r="L510" s="378"/>
      <c r="M510" s="378"/>
      <c r="N510" s="1908"/>
      <c r="O510" s="1908"/>
      <c r="P510" s="379"/>
      <c r="Q510" s="124">
        <f>SUM(Q455:Q509)</f>
        <v>8652.7900000000009</v>
      </c>
      <c r="T510" s="611"/>
      <c r="U510" s="611"/>
      <c r="V510" s="611"/>
      <c r="W510" s="611"/>
      <c r="X510" s="660"/>
      <c r="Y510" s="612"/>
    </row>
    <row r="511" spans="1:25" s="5" customFormat="1" ht="9.9499999999999993" hidden="1" customHeight="1" x14ac:dyDescent="0.2">
      <c r="A511" s="681"/>
      <c r="B511" s="393"/>
      <c r="C511" s="393"/>
      <c r="D511" s="393"/>
      <c r="E511" s="393"/>
      <c r="F511" s="393"/>
      <c r="L511" s="49"/>
      <c r="M511" s="49"/>
      <c r="N511" s="50"/>
      <c r="O511" s="50"/>
      <c r="P511" s="50"/>
      <c r="Q511" s="210"/>
      <c r="T511" s="611"/>
      <c r="U511" s="611"/>
      <c r="V511" s="611"/>
      <c r="W511" s="611"/>
      <c r="X511" s="660"/>
      <c r="Y511" s="612"/>
    </row>
    <row r="512" spans="1:25" s="435" customFormat="1" ht="18" customHeight="1" x14ac:dyDescent="0.2">
      <c r="A512" s="1871">
        <v>10</v>
      </c>
      <c r="B512" s="632"/>
      <c r="C512" s="1880" t="s">
        <v>28870</v>
      </c>
      <c r="D512" s="1880" t="s">
        <v>28840</v>
      </c>
      <c r="E512" s="1880"/>
      <c r="F512" s="1880"/>
      <c r="G512" s="1880"/>
      <c r="H512" s="1880"/>
      <c r="I512" s="1880"/>
      <c r="J512" s="1880"/>
      <c r="K512" s="644"/>
      <c r="L512" s="638"/>
      <c r="M512" s="638"/>
      <c r="N512" s="1899"/>
      <c r="O512" s="1899"/>
      <c r="P512" s="638"/>
      <c r="Q512" s="638"/>
      <c r="R512" s="451"/>
      <c r="S512" s="451"/>
      <c r="T512" s="606">
        <f>T513/X513</f>
        <v>0.1</v>
      </c>
      <c r="U512" s="606">
        <f>U513/X513</f>
        <v>0.15</v>
      </c>
      <c r="V512" s="606">
        <f>V513/X513</f>
        <v>0.7</v>
      </c>
      <c r="W512" s="606">
        <f>W513/X513</f>
        <v>0.05</v>
      </c>
      <c r="X512" s="658"/>
      <c r="Y512" s="619"/>
    </row>
    <row r="513" spans="1:25" s="435" customFormat="1" ht="18" customHeight="1" x14ac:dyDescent="0.2">
      <c r="A513" s="1872"/>
      <c r="B513" s="635"/>
      <c r="C513" s="1882"/>
      <c r="D513" s="1882"/>
      <c r="E513" s="1882"/>
      <c r="F513" s="1882"/>
      <c r="G513" s="1882"/>
      <c r="H513" s="1882"/>
      <c r="I513" s="1882"/>
      <c r="J513" s="1882"/>
      <c r="K513" s="645"/>
      <c r="L513" s="639"/>
      <c r="M513" s="639"/>
      <c r="N513" s="639"/>
      <c r="O513" s="639"/>
      <c r="P513" s="639"/>
      <c r="Q513" s="639"/>
      <c r="R513" s="452"/>
      <c r="S513" s="452"/>
      <c r="T513" s="609">
        <f>X513*0.1</f>
        <v>381.74</v>
      </c>
      <c r="U513" s="609">
        <f>X513*0.15</f>
        <v>572.6</v>
      </c>
      <c r="V513" s="689">
        <v>2672.15</v>
      </c>
      <c r="W513" s="609">
        <f>X513*0.05</f>
        <v>190.87</v>
      </c>
      <c r="X513" s="690">
        <f>Orçamento!R689</f>
        <v>3817.36</v>
      </c>
      <c r="Y513" s="1615">
        <f>X513-T513-U513-V513-W513</f>
        <v>0</v>
      </c>
    </row>
    <row r="514" spans="1:25" s="5" customFormat="1" ht="27.75" hidden="1" customHeight="1" x14ac:dyDescent="0.2">
      <c r="A514" s="678" t="s">
        <v>28317</v>
      </c>
      <c r="B514" s="569">
        <v>95636</v>
      </c>
      <c r="C514" s="569" t="s">
        <v>28329</v>
      </c>
      <c r="D514" s="1877" t="s">
        <v>28859</v>
      </c>
      <c r="E514" s="1877"/>
      <c r="F514" s="1877"/>
      <c r="G514" s="1877"/>
      <c r="H514" s="1877"/>
      <c r="I514" s="1877"/>
      <c r="J514" s="570" t="s">
        <v>28860</v>
      </c>
      <c r="K514" s="571">
        <v>1</v>
      </c>
      <c r="L514" s="449">
        <v>0</v>
      </c>
      <c r="M514" s="449">
        <v>0</v>
      </c>
      <c r="N514" s="1905">
        <v>397.41</v>
      </c>
      <c r="O514" s="1906"/>
      <c r="P514" s="449">
        <f>N514*1.2</f>
        <v>476.89</v>
      </c>
      <c r="Q514" s="450">
        <f t="shared" ref="Q514:Q525" si="11">P514*K514</f>
        <v>476.89</v>
      </c>
      <c r="T514" s="611"/>
      <c r="U514" s="611"/>
      <c r="V514" s="611"/>
      <c r="W514" s="611"/>
      <c r="X514" s="660"/>
      <c r="Y514" s="612"/>
    </row>
    <row r="515" spans="1:25" s="5" customFormat="1" ht="27.75" hidden="1" customHeight="1" x14ac:dyDescent="0.2">
      <c r="A515" s="679" t="s">
        <v>28318</v>
      </c>
      <c r="B515" s="388" t="s">
        <v>6950</v>
      </c>
      <c r="C515" s="388" t="s">
        <v>26</v>
      </c>
      <c r="D515" s="1900" t="str">
        <f>VLOOKUP(B515,desonerado_186!A:F,2,1)</f>
        <v>Reservatório em polietileno com tampa de rosca - capacidade de 500 litros</v>
      </c>
      <c r="E515" s="1900"/>
      <c r="F515" s="1900"/>
      <c r="G515" s="1900"/>
      <c r="H515" s="1900"/>
      <c r="I515" s="1900"/>
      <c r="J515" s="572" t="str">
        <f>VLOOKUP(B515,[2]desonerado_185!A:F,3,1)</f>
        <v>UN</v>
      </c>
      <c r="K515" s="573">
        <v>1</v>
      </c>
      <c r="L515" s="390">
        <f>VLOOKUP(B515,desonerado_186!A:F,4,1)</f>
        <v>591.48</v>
      </c>
      <c r="M515" s="390">
        <f>VLOOKUP(B515,desonerado_186!A:F,5,1)</f>
        <v>58.34</v>
      </c>
      <c r="N515" s="1693">
        <f t="shared" ref="N515:N525" si="12">L515+M515</f>
        <v>649.82000000000005</v>
      </c>
      <c r="O515" s="1694"/>
      <c r="P515" s="390">
        <f>N515*1.2</f>
        <v>779.78</v>
      </c>
      <c r="Q515" s="391">
        <f t="shared" si="11"/>
        <v>779.78</v>
      </c>
      <c r="T515" s="611"/>
      <c r="U515" s="611"/>
      <c r="V515" s="611"/>
      <c r="W515" s="611"/>
      <c r="X515" s="660"/>
      <c r="Y515" s="612"/>
    </row>
    <row r="516" spans="1:25" s="5" customFormat="1" ht="27.75" hidden="1" customHeight="1" x14ac:dyDescent="0.2">
      <c r="A516" s="679" t="s">
        <v>28689</v>
      </c>
      <c r="B516" s="388" t="s">
        <v>6970</v>
      </c>
      <c r="C516" s="388" t="s">
        <v>26</v>
      </c>
      <c r="D516" s="1900" t="str">
        <f>VLOOKUP(B516,desonerado_186!A:F,2,1)</f>
        <v>Torneira de boia, DN= 3/4´</v>
      </c>
      <c r="E516" s="1900"/>
      <c r="F516" s="1900"/>
      <c r="G516" s="1900"/>
      <c r="H516" s="1900"/>
      <c r="I516" s="1900"/>
      <c r="J516" s="572" t="str">
        <f>VLOOKUP(B516,[2]desonerado_185!A:F,3,1)</f>
        <v>UN</v>
      </c>
      <c r="K516" s="573">
        <v>1</v>
      </c>
      <c r="L516" s="390">
        <f>VLOOKUP(B516,desonerado_186!A:F,4,1)</f>
        <v>82.95</v>
      </c>
      <c r="M516" s="390">
        <f>VLOOKUP(B516,desonerado_186!A:F,5,1)</f>
        <v>12.44</v>
      </c>
      <c r="N516" s="1693">
        <f t="shared" si="12"/>
        <v>95.39</v>
      </c>
      <c r="O516" s="1694"/>
      <c r="P516" s="390">
        <f>N516*1.2</f>
        <v>114.47</v>
      </c>
      <c r="Q516" s="391">
        <f t="shared" si="11"/>
        <v>114.47</v>
      </c>
      <c r="T516" s="611"/>
      <c r="U516" s="611"/>
      <c r="V516" s="611"/>
      <c r="W516" s="611"/>
      <c r="X516" s="660"/>
      <c r="Y516" s="612"/>
    </row>
    <row r="517" spans="1:25" s="5" customFormat="1" ht="38.25" hidden="1" customHeight="1" x14ac:dyDescent="0.2">
      <c r="A517" s="679" t="s">
        <v>28690</v>
      </c>
      <c r="B517" s="388" t="s">
        <v>6656</v>
      </c>
      <c r="C517" s="388" t="s">
        <v>26</v>
      </c>
      <c r="D517" s="1900" t="str">
        <f>VLOOKUP(B517,desonerado_186!A:F,2,1)</f>
        <v>Válvula de esfera monobloco em latão, passagem plena, acionamento com alavanca, DN= 1/2´</v>
      </c>
      <c r="E517" s="1900"/>
      <c r="F517" s="1900"/>
      <c r="G517" s="1900"/>
      <c r="H517" s="1900"/>
      <c r="I517" s="1900"/>
      <c r="J517" s="572" t="str">
        <f>VLOOKUP(B517,[2]desonerado_185!A:F,3,1)</f>
        <v>UN</v>
      </c>
      <c r="K517" s="573">
        <v>2</v>
      </c>
      <c r="L517" s="390">
        <f>VLOOKUP(B517,desonerado_186!A:F,4,1)</f>
        <v>23.2</v>
      </c>
      <c r="M517" s="390">
        <f>VLOOKUP(B517,desonerado_186!A:F,5,1)</f>
        <v>18.66</v>
      </c>
      <c r="N517" s="1727">
        <f t="shared" si="12"/>
        <v>41.86</v>
      </c>
      <c r="O517" s="1727"/>
      <c r="P517" s="390">
        <f t="shared" ref="P517:P525" si="13">N517*1.2</f>
        <v>50.23</v>
      </c>
      <c r="Q517" s="391">
        <f t="shared" si="11"/>
        <v>100.46</v>
      </c>
      <c r="T517" s="611"/>
      <c r="U517" s="611"/>
      <c r="V517" s="611"/>
      <c r="W517" s="611"/>
      <c r="X517" s="660"/>
      <c r="Y517" s="612"/>
    </row>
    <row r="518" spans="1:25" s="5" customFormat="1" ht="38.25" hidden="1" customHeight="1" x14ac:dyDescent="0.2">
      <c r="A518" s="662" t="s">
        <v>28691</v>
      </c>
      <c r="B518" s="393" t="s">
        <v>6670</v>
      </c>
      <c r="C518" s="393" t="s">
        <v>26</v>
      </c>
      <c r="D518" s="1904" t="str">
        <f>VLOOKUP(B518,desonerado_186!A:F,2,1)</f>
        <v>Registro de gaveta em latão fundido cromado com canopla, DN= 1/2´ - linha especial</v>
      </c>
      <c r="E518" s="1904"/>
      <c r="F518" s="1904"/>
      <c r="G518" s="1904"/>
      <c r="H518" s="1904"/>
      <c r="I518" s="1904"/>
      <c r="J518" s="324" t="str">
        <f>VLOOKUP(B518,[2]desonerado_185!A:F,3,1)</f>
        <v>UN</v>
      </c>
      <c r="K518" s="563">
        <v>5</v>
      </c>
      <c r="L518" s="394">
        <f>VLOOKUP(B518,desonerado_186!A:F,4,1)</f>
        <v>91.04</v>
      </c>
      <c r="M518" s="394">
        <f>VLOOKUP(B518,desonerado_186!A:F,5,1)</f>
        <v>18.66</v>
      </c>
      <c r="N518" s="1782">
        <f t="shared" si="12"/>
        <v>109.7</v>
      </c>
      <c r="O518" s="1782"/>
      <c r="P518" s="394">
        <f t="shared" si="13"/>
        <v>131.63999999999999</v>
      </c>
      <c r="Q518" s="343">
        <f t="shared" si="11"/>
        <v>658.2</v>
      </c>
      <c r="T518" s="611"/>
      <c r="U518" s="611"/>
      <c r="V518" s="611"/>
      <c r="W518" s="611"/>
      <c r="X518" s="660"/>
      <c r="Y518" s="612"/>
    </row>
    <row r="519" spans="1:25" s="5" customFormat="1" ht="38.25" hidden="1" customHeight="1" x14ac:dyDescent="0.2">
      <c r="A519" s="679" t="s">
        <v>28692</v>
      </c>
      <c r="B519" s="388">
        <v>89356</v>
      </c>
      <c r="C519" s="388" t="s">
        <v>26</v>
      </c>
      <c r="D519" s="1900" t="s">
        <v>17979</v>
      </c>
      <c r="E519" s="1900"/>
      <c r="F519" s="1900"/>
      <c r="G519" s="1900"/>
      <c r="H519" s="1900"/>
      <c r="I519" s="1900"/>
      <c r="J519" s="572" t="s">
        <v>205</v>
      </c>
      <c r="K519" s="573">
        <f>1.85+1.92+1.06+1.91+2.25+1.2+1.2+10</f>
        <v>21.39</v>
      </c>
      <c r="L519" s="390">
        <v>0</v>
      </c>
      <c r="M519" s="390">
        <v>0</v>
      </c>
      <c r="N519" s="1727">
        <v>25.14</v>
      </c>
      <c r="O519" s="1727"/>
      <c r="P519" s="390">
        <f t="shared" si="13"/>
        <v>30.17</v>
      </c>
      <c r="Q519" s="391">
        <f t="shared" si="11"/>
        <v>645.34</v>
      </c>
      <c r="T519" s="611"/>
      <c r="U519" s="611"/>
      <c r="V519" s="611"/>
      <c r="W519" s="611"/>
      <c r="X519" s="660"/>
      <c r="Y519" s="612"/>
    </row>
    <row r="520" spans="1:25" s="5" customFormat="1" ht="38.25" hidden="1" customHeight="1" x14ac:dyDescent="0.2">
      <c r="A520" s="679" t="s">
        <v>28871</v>
      </c>
      <c r="B520" s="388">
        <v>89357</v>
      </c>
      <c r="C520" s="388" t="s">
        <v>26</v>
      </c>
      <c r="D520" s="1900" t="s">
        <v>17982</v>
      </c>
      <c r="E520" s="1900"/>
      <c r="F520" s="1900"/>
      <c r="G520" s="1900"/>
      <c r="H520" s="1900"/>
      <c r="I520" s="1900"/>
      <c r="J520" s="572" t="s">
        <v>205</v>
      </c>
      <c r="K520" s="573">
        <f>0.95+2.45+13.25+1.2+1.2+1.2+5</f>
        <v>25.25</v>
      </c>
      <c r="L520" s="390">
        <v>0</v>
      </c>
      <c r="M520" s="390">
        <v>0</v>
      </c>
      <c r="N520" s="1727">
        <v>35.729999999999997</v>
      </c>
      <c r="O520" s="1727"/>
      <c r="P520" s="390">
        <f t="shared" si="13"/>
        <v>42.88</v>
      </c>
      <c r="Q520" s="391">
        <f t="shared" si="11"/>
        <v>1082.72</v>
      </c>
      <c r="T520" s="611"/>
      <c r="U520" s="611"/>
      <c r="V520" s="611"/>
      <c r="W520" s="611"/>
      <c r="X520" s="660"/>
      <c r="Y520" s="612"/>
    </row>
    <row r="521" spans="1:25" s="5" customFormat="1" ht="27.75" hidden="1" customHeight="1" x14ac:dyDescent="0.2">
      <c r="A521" s="679" t="s">
        <v>28872</v>
      </c>
      <c r="B521" s="388" t="s">
        <v>5873</v>
      </c>
      <c r="C521" s="388" t="s">
        <v>26</v>
      </c>
      <c r="D521" s="1900" t="str">
        <f>VLOOKUP(B521,desonerado_186!A:F,2,1)</f>
        <v>Tubo de ligação para sanitário</v>
      </c>
      <c r="E521" s="1900"/>
      <c r="F521" s="1900"/>
      <c r="G521" s="1900"/>
      <c r="H521" s="1900"/>
      <c r="I521" s="1900"/>
      <c r="J521" s="572" t="str">
        <f>VLOOKUP(B521,[2]desonerado_185!A:F,3,1)</f>
        <v>UN</v>
      </c>
      <c r="K521" s="573">
        <v>3</v>
      </c>
      <c r="L521" s="390">
        <f>VLOOKUP(B521,desonerado_186!A:F,4,1)</f>
        <v>51.38</v>
      </c>
      <c r="M521" s="390">
        <f>VLOOKUP(B521,desonerado_186!A:F,5,1)</f>
        <v>5.0599999999999996</v>
      </c>
      <c r="N521" s="1727">
        <f t="shared" si="12"/>
        <v>56.44</v>
      </c>
      <c r="O521" s="1727"/>
      <c r="P521" s="390">
        <f t="shared" si="13"/>
        <v>67.73</v>
      </c>
      <c r="Q521" s="391">
        <f t="shared" si="11"/>
        <v>203.19</v>
      </c>
      <c r="T521" s="611"/>
      <c r="U521" s="611"/>
      <c r="V521" s="611"/>
      <c r="W521" s="611"/>
      <c r="X521" s="660"/>
      <c r="Y521" s="612"/>
    </row>
    <row r="522" spans="1:25" s="5" customFormat="1" ht="27.75" hidden="1" customHeight="1" x14ac:dyDescent="0.2">
      <c r="A522" s="679" t="s">
        <v>28873</v>
      </c>
      <c r="B522" s="388" t="s">
        <v>5861</v>
      </c>
      <c r="C522" s="388" t="s">
        <v>26</v>
      </c>
      <c r="D522" s="1900" t="str">
        <f>VLOOKUP(B522,desonerado_186!A:F,2,1)</f>
        <v>Tubo de ligação para mictório, DN= 1/2´</v>
      </c>
      <c r="E522" s="1900"/>
      <c r="F522" s="1900"/>
      <c r="G522" s="1900"/>
      <c r="H522" s="1900"/>
      <c r="I522" s="1900"/>
      <c r="J522" s="572" t="str">
        <f>VLOOKUP(B522,[2]desonerado_185!A:F,3,1)</f>
        <v>UN</v>
      </c>
      <c r="K522" s="573">
        <v>1</v>
      </c>
      <c r="L522" s="390">
        <f>VLOOKUP(B522,desonerado_186!A:F,4,1)</f>
        <v>66.22</v>
      </c>
      <c r="M522" s="390">
        <f>VLOOKUP(B522,desonerado_186!A:F,5,1)</f>
        <v>5.0599999999999996</v>
      </c>
      <c r="N522" s="1727">
        <f t="shared" si="12"/>
        <v>71.28</v>
      </c>
      <c r="O522" s="1727"/>
      <c r="P522" s="390">
        <f t="shared" si="13"/>
        <v>85.54</v>
      </c>
      <c r="Q522" s="391">
        <f t="shared" si="11"/>
        <v>85.54</v>
      </c>
      <c r="T522" s="611"/>
      <c r="U522" s="611"/>
      <c r="V522" s="611"/>
      <c r="W522" s="611"/>
      <c r="X522" s="660"/>
      <c r="Y522" s="612"/>
    </row>
    <row r="523" spans="1:25" s="5" customFormat="1" ht="27.75" hidden="1" customHeight="1" x14ac:dyDescent="0.2">
      <c r="A523" s="679" t="s">
        <v>28874</v>
      </c>
      <c r="B523" s="388" t="s">
        <v>5843</v>
      </c>
      <c r="C523" s="388" t="s">
        <v>26</v>
      </c>
      <c r="D523" s="1900" t="str">
        <f>VLOOKUP(B523,desonerado_186!A:F,2,1)</f>
        <v>Sifão plástico sanfonado universal de 1´</v>
      </c>
      <c r="E523" s="1900"/>
      <c r="F523" s="1900"/>
      <c r="G523" s="1900"/>
      <c r="H523" s="1900"/>
      <c r="I523" s="1900"/>
      <c r="J523" s="572" t="str">
        <f>VLOOKUP(B523,[2]desonerado_185!A:F,3,1)</f>
        <v>UN</v>
      </c>
      <c r="K523" s="573">
        <v>3</v>
      </c>
      <c r="L523" s="390">
        <f>VLOOKUP(B523,desonerado_186!A:F,4,1)</f>
        <v>15.21</v>
      </c>
      <c r="M523" s="390">
        <f>VLOOKUP(B523,desonerado_186!A:F,5,1)</f>
        <v>16.59</v>
      </c>
      <c r="N523" s="1727">
        <f t="shared" si="12"/>
        <v>31.8</v>
      </c>
      <c r="O523" s="1727"/>
      <c r="P523" s="390">
        <f t="shared" si="13"/>
        <v>38.159999999999997</v>
      </c>
      <c r="Q523" s="391">
        <f t="shared" si="11"/>
        <v>114.48</v>
      </c>
      <c r="T523" s="611"/>
      <c r="U523" s="611"/>
      <c r="V523" s="611"/>
      <c r="W523" s="611"/>
      <c r="X523" s="660"/>
      <c r="Y523" s="612"/>
    </row>
    <row r="524" spans="1:25" s="5" customFormat="1" ht="27.75" hidden="1" customHeight="1" x14ac:dyDescent="0.2">
      <c r="A524" s="679" t="s">
        <v>28875</v>
      </c>
      <c r="B524" s="388" t="s">
        <v>5881</v>
      </c>
      <c r="C524" s="388" t="s">
        <v>26</v>
      </c>
      <c r="D524" s="1900" t="str">
        <f>VLOOKUP(B524,desonerado_186!A:F,2,1)</f>
        <v>Bolsa para bacia sanitária</v>
      </c>
      <c r="E524" s="1900"/>
      <c r="F524" s="1900"/>
      <c r="G524" s="1900"/>
      <c r="H524" s="1900"/>
      <c r="I524" s="1900"/>
      <c r="J524" s="572" t="str">
        <f>VLOOKUP(B524,[2]desonerado_185!A:F,3,1)</f>
        <v>UN</v>
      </c>
      <c r="K524" s="573">
        <v>3</v>
      </c>
      <c r="L524" s="390">
        <f>VLOOKUP(B524,desonerado_186!A:F,4,1)</f>
        <v>7.8</v>
      </c>
      <c r="M524" s="390">
        <f>VLOOKUP(B524,desonerado_186!A:F,5,1)</f>
        <v>7.05</v>
      </c>
      <c r="N524" s="1727">
        <f t="shared" si="12"/>
        <v>14.85</v>
      </c>
      <c r="O524" s="1727"/>
      <c r="P524" s="390">
        <f t="shared" si="13"/>
        <v>17.82</v>
      </c>
      <c r="Q524" s="391">
        <f t="shared" si="11"/>
        <v>53.46</v>
      </c>
      <c r="T524" s="611"/>
      <c r="U524" s="611"/>
      <c r="V524" s="611"/>
      <c r="W524" s="611"/>
      <c r="X524" s="660"/>
      <c r="Y524" s="612"/>
    </row>
    <row r="525" spans="1:25" s="5" customFormat="1" ht="27.75" hidden="1" customHeight="1" x14ac:dyDescent="0.2">
      <c r="A525" s="679" t="s">
        <v>28876</v>
      </c>
      <c r="B525" s="388" t="s">
        <v>5885</v>
      </c>
      <c r="C525" s="388" t="s">
        <v>26</v>
      </c>
      <c r="D525" s="1900" t="str">
        <f>VLOOKUP(B525,desonerado_186!A:F,2,1)</f>
        <v>Válvula de PVC para lavatório</v>
      </c>
      <c r="E525" s="1900"/>
      <c r="F525" s="1900"/>
      <c r="G525" s="1900"/>
      <c r="H525" s="1900"/>
      <c r="I525" s="1900"/>
      <c r="J525" s="572" t="str">
        <f>VLOOKUP(B525,[2]desonerado_185!A:F,3,1)</f>
        <v>UN</v>
      </c>
      <c r="K525" s="573">
        <f>K518</f>
        <v>5</v>
      </c>
      <c r="L525" s="390">
        <f>VLOOKUP(B525,desonerado_186!A:F,4,1)</f>
        <v>5.56</v>
      </c>
      <c r="M525" s="390">
        <f>VLOOKUP(B525,desonerado_186!A:F,5,1)</f>
        <v>1.69</v>
      </c>
      <c r="N525" s="1727">
        <f t="shared" si="12"/>
        <v>7.25</v>
      </c>
      <c r="O525" s="1727"/>
      <c r="P525" s="390">
        <f t="shared" si="13"/>
        <v>8.6999999999999993</v>
      </c>
      <c r="Q525" s="391">
        <f t="shared" si="11"/>
        <v>43.5</v>
      </c>
      <c r="T525" s="611"/>
      <c r="U525" s="611"/>
      <c r="V525" s="611"/>
      <c r="W525" s="611"/>
      <c r="X525" s="660"/>
      <c r="Y525" s="612"/>
    </row>
    <row r="526" spans="1:25" s="5" customFormat="1" ht="18" hidden="1" customHeight="1" x14ac:dyDescent="0.2">
      <c r="A526" s="1901" t="s">
        <v>8</v>
      </c>
      <c r="B526" s="1902"/>
      <c r="C526" s="1902"/>
      <c r="D526" s="1902"/>
      <c r="E526" s="1902"/>
      <c r="F526" s="1902"/>
      <c r="G526" s="583"/>
      <c r="H526" s="583"/>
      <c r="I526" s="583"/>
      <c r="J526" s="583"/>
      <c r="K526" s="583"/>
      <c r="L526" s="378"/>
      <c r="M526" s="378"/>
      <c r="N526" s="1903"/>
      <c r="O526" s="1903"/>
      <c r="P526" s="379"/>
      <c r="Q526" s="124">
        <f>SUM(Q514:Q525)</f>
        <v>4358.03</v>
      </c>
      <c r="T526" s="611"/>
      <c r="U526" s="611"/>
      <c r="V526" s="611"/>
      <c r="W526" s="611"/>
      <c r="X526" s="660"/>
      <c r="Y526" s="612"/>
    </row>
    <row r="527" spans="1:25" s="5" customFormat="1" ht="10.5" hidden="1" customHeight="1" x14ac:dyDescent="0.2">
      <c r="A527" s="669"/>
      <c r="B527" s="384"/>
      <c r="C527" s="384"/>
      <c r="D527" s="384"/>
      <c r="E527" s="384"/>
      <c r="F527" s="384"/>
      <c r="G527" s="384"/>
      <c r="H527" s="384"/>
      <c r="I527" s="384"/>
      <c r="J527" s="384"/>
      <c r="K527" s="384"/>
      <c r="L527" s="453"/>
      <c r="M527" s="453"/>
      <c r="N527" s="454"/>
      <c r="O527" s="454"/>
      <c r="P527" s="454"/>
      <c r="Q527" s="455"/>
      <c r="T527" s="611"/>
      <c r="U527" s="611"/>
      <c r="V527" s="611"/>
      <c r="W527" s="611"/>
      <c r="X527" s="660"/>
      <c r="Y527" s="612"/>
    </row>
    <row r="528" spans="1:25" s="435" customFormat="1" ht="18" customHeight="1" x14ac:dyDescent="0.2">
      <c r="A528" s="1871">
        <v>11</v>
      </c>
      <c r="B528" s="632"/>
      <c r="C528" s="1880" t="s">
        <v>28850</v>
      </c>
      <c r="D528" s="1880"/>
      <c r="E528" s="1880"/>
      <c r="F528" s="1880"/>
      <c r="G528" s="1880"/>
      <c r="H528" s="1880"/>
      <c r="I528" s="1880"/>
      <c r="J528" s="1880"/>
      <c r="K528" s="644"/>
      <c r="L528" s="638"/>
      <c r="M528" s="638"/>
      <c r="N528" s="1899"/>
      <c r="O528" s="1899"/>
      <c r="P528" s="638"/>
      <c r="Q528" s="638"/>
      <c r="R528" s="451"/>
      <c r="S528" s="451"/>
      <c r="T528" s="607"/>
      <c r="U528" s="607"/>
      <c r="V528" s="607"/>
      <c r="W528" s="606">
        <f>W529/X529</f>
        <v>1</v>
      </c>
      <c r="X528" s="658"/>
      <c r="Y528" s="619"/>
    </row>
    <row r="529" spans="1:25" s="435" customFormat="1" ht="18" customHeight="1" x14ac:dyDescent="0.2">
      <c r="A529" s="1872"/>
      <c r="B529" s="635"/>
      <c r="C529" s="1882"/>
      <c r="D529" s="1882"/>
      <c r="E529" s="1882"/>
      <c r="F529" s="1882"/>
      <c r="G529" s="1882"/>
      <c r="H529" s="1882"/>
      <c r="I529" s="1882"/>
      <c r="J529" s="1882"/>
      <c r="K529" s="645"/>
      <c r="L529" s="639"/>
      <c r="M529" s="639"/>
      <c r="N529" s="639"/>
      <c r="O529" s="639"/>
      <c r="P529" s="639"/>
      <c r="Q529" s="639"/>
      <c r="R529" s="452"/>
      <c r="S529" s="452"/>
      <c r="T529" s="609"/>
      <c r="U529" s="609"/>
      <c r="V529" s="609"/>
      <c r="W529" s="689">
        <f>X529</f>
        <v>4209.72</v>
      </c>
      <c r="X529" s="690">
        <f>Orçamento!Q702</f>
        <v>4209.72</v>
      </c>
      <c r="Y529" s="1615">
        <f>X529-T529-U529-V529-W529</f>
        <v>0</v>
      </c>
    </row>
    <row r="530" spans="1:25" s="5" customFormat="1" ht="24" hidden="1" customHeight="1" x14ac:dyDescent="0.2">
      <c r="A530" s="663" t="s">
        <v>28670</v>
      </c>
      <c r="B530" s="370" t="s">
        <v>5735</v>
      </c>
      <c r="C530" s="370" t="s">
        <v>26</v>
      </c>
      <c r="D530" s="1874" t="str">
        <f>VLOOKUP(B530,desonerado_186!A:F,2,1)</f>
        <v>Torneira volante tipo alavanca</v>
      </c>
      <c r="E530" s="1874"/>
      <c r="F530" s="1874"/>
      <c r="G530" s="1874"/>
      <c r="H530" s="1874"/>
      <c r="I530" s="1874"/>
      <c r="J530" s="483" t="str">
        <f>VLOOKUP(B530,[2]desonerado_185!A:F,3,1)</f>
        <v>UN</v>
      </c>
      <c r="K530" s="561">
        <v>4</v>
      </c>
      <c r="L530" s="377">
        <f>VLOOKUP(B530,desonerado_186!A:F,4,1)</f>
        <v>187.9</v>
      </c>
      <c r="M530" s="377">
        <f>VLOOKUP(B530,desonerado_186!A:F,5,1)</f>
        <v>15.82</v>
      </c>
      <c r="N530" s="1725">
        <f t="shared" ref="N530:N542" si="14">L530+M530</f>
        <v>203.72</v>
      </c>
      <c r="O530" s="1725"/>
      <c r="P530" s="377">
        <f>N530*1.2</f>
        <v>244.46</v>
      </c>
      <c r="Q530" s="28">
        <f t="shared" ref="Q530:Q546" si="15">P530*K530</f>
        <v>977.84</v>
      </c>
      <c r="T530" s="611"/>
      <c r="U530" s="611"/>
      <c r="V530" s="611"/>
      <c r="W530" s="611"/>
      <c r="X530" s="660"/>
      <c r="Y530" s="612"/>
    </row>
    <row r="531" spans="1:25" s="5" customFormat="1" ht="24" hidden="1" customHeight="1" x14ac:dyDescent="0.2">
      <c r="A531" s="672" t="s">
        <v>28841</v>
      </c>
      <c r="B531" s="365" t="s">
        <v>5737</v>
      </c>
      <c r="C531" s="365" t="s">
        <v>26</v>
      </c>
      <c r="D531" s="1749" t="str">
        <f>VLOOKUP(B531,desonerado_186!A:F,2,1)</f>
        <v>Torneira de mesa com bica móvel e alavanca</v>
      </c>
      <c r="E531" s="1749"/>
      <c r="F531" s="1749"/>
      <c r="G531" s="1749"/>
      <c r="H531" s="1749"/>
      <c r="I531" s="1749"/>
      <c r="J531" s="530" t="str">
        <f>VLOOKUP(B531,[2]desonerado_185!A:F,3,1)</f>
        <v>UN</v>
      </c>
      <c r="K531" s="576">
        <v>1</v>
      </c>
      <c r="L531" s="368">
        <f>VLOOKUP(B531,desonerado_186!A:F,4,1)</f>
        <v>88.51</v>
      </c>
      <c r="M531" s="368">
        <f>VLOOKUP(B531,desonerado_186!A:F,5,1)</f>
        <v>15.82</v>
      </c>
      <c r="N531" s="1680">
        <f t="shared" si="14"/>
        <v>104.33</v>
      </c>
      <c r="O531" s="1680"/>
      <c r="P531" s="368">
        <f>N531*1.2</f>
        <v>125.2</v>
      </c>
      <c r="Q531" s="32">
        <f t="shared" si="15"/>
        <v>125.2</v>
      </c>
      <c r="T531" s="611"/>
      <c r="U531" s="611"/>
      <c r="V531" s="611"/>
      <c r="W531" s="611"/>
      <c r="X531" s="660"/>
      <c r="Y531" s="612"/>
    </row>
    <row r="532" spans="1:25" s="5" customFormat="1" ht="30.75" hidden="1" customHeight="1" x14ac:dyDescent="0.2">
      <c r="A532" s="672" t="s">
        <v>28842</v>
      </c>
      <c r="B532" s="365" t="s">
        <v>5747</v>
      </c>
      <c r="C532" s="365" t="s">
        <v>26</v>
      </c>
      <c r="D532" s="1749" t="str">
        <f>VLOOKUP(B532,desonerado_186!A:F,2,1)</f>
        <v>Torneira curta com rosca para uso geral, em latão fundido cromado, DN= 3/4´</v>
      </c>
      <c r="E532" s="1749"/>
      <c r="F532" s="1749"/>
      <c r="G532" s="1749"/>
      <c r="H532" s="1749"/>
      <c r="I532" s="1749"/>
      <c r="J532" s="530" t="str">
        <f>VLOOKUP(B532,[2]desonerado_185!A:F,3,1)</f>
        <v>UN</v>
      </c>
      <c r="K532" s="576">
        <v>1</v>
      </c>
      <c r="L532" s="368">
        <f>VLOOKUP(B532,desonerado_186!A:F,4,1)</f>
        <v>37.130000000000003</v>
      </c>
      <c r="M532" s="368">
        <f>VLOOKUP(B532,desonerado_186!A:F,5,1)</f>
        <v>14.59</v>
      </c>
      <c r="N532" s="1680">
        <f t="shared" si="14"/>
        <v>51.72</v>
      </c>
      <c r="O532" s="1680"/>
      <c r="P532" s="368">
        <f t="shared" ref="P532:P546" si="16">N532*1.2</f>
        <v>62.06</v>
      </c>
      <c r="Q532" s="32">
        <f t="shared" si="15"/>
        <v>62.06</v>
      </c>
      <c r="T532" s="611"/>
      <c r="U532" s="611"/>
      <c r="V532" s="611"/>
      <c r="W532" s="611"/>
      <c r="X532" s="660"/>
      <c r="Y532" s="612"/>
    </row>
    <row r="533" spans="1:25" s="5" customFormat="1" ht="24" hidden="1" customHeight="1" x14ac:dyDescent="0.2">
      <c r="A533" s="672" t="s">
        <v>28843</v>
      </c>
      <c r="B533" s="365" t="s">
        <v>5855</v>
      </c>
      <c r="C533" s="365" t="s">
        <v>26</v>
      </c>
      <c r="D533" s="1749" t="str">
        <f>VLOOKUP(B533,desonerado_186!A:F,2,1)</f>
        <v>Engate flexível de PVC DN= 1/2´</v>
      </c>
      <c r="E533" s="1749"/>
      <c r="F533" s="1749"/>
      <c r="G533" s="1749"/>
      <c r="H533" s="1749"/>
      <c r="I533" s="1749"/>
      <c r="J533" s="530" t="str">
        <f>VLOOKUP(B533,[2]desonerado_185!A:F,3,1)</f>
        <v>UN</v>
      </c>
      <c r="K533" s="576">
        <f>9</f>
        <v>9</v>
      </c>
      <c r="L533" s="368">
        <f>VLOOKUP(B533,desonerado_186!A:F,4,1)</f>
        <v>8.32</v>
      </c>
      <c r="M533" s="368">
        <f>VLOOKUP(B533,desonerado_186!A:F,5,1)</f>
        <v>5.0599999999999996</v>
      </c>
      <c r="N533" s="1680">
        <f t="shared" si="14"/>
        <v>13.38</v>
      </c>
      <c r="O533" s="1680"/>
      <c r="P533" s="368">
        <f t="shared" si="16"/>
        <v>16.059999999999999</v>
      </c>
      <c r="Q533" s="32">
        <f t="shared" si="15"/>
        <v>144.54</v>
      </c>
      <c r="T533" s="611"/>
      <c r="U533" s="611"/>
      <c r="V533" s="611"/>
      <c r="W533" s="611"/>
      <c r="X533" s="660"/>
      <c r="Y533" s="612"/>
    </row>
    <row r="534" spans="1:25" s="5" customFormat="1" ht="24" hidden="1" customHeight="1" x14ac:dyDescent="0.2">
      <c r="A534" s="672" t="s">
        <v>28844</v>
      </c>
      <c r="B534" s="365" t="s">
        <v>5691</v>
      </c>
      <c r="C534" s="365" t="s">
        <v>26</v>
      </c>
      <c r="D534" s="1749" t="str">
        <f>VLOOKUP(B534,desonerado_186!A:F,2,1)</f>
        <v>Lavatório de louça para canto, sem coluna - sem pertences</v>
      </c>
      <c r="E534" s="1749"/>
      <c r="F534" s="1749"/>
      <c r="G534" s="1749"/>
      <c r="H534" s="1749"/>
      <c r="I534" s="1749"/>
      <c r="J534" s="530" t="str">
        <f>VLOOKUP(B534,[2]desonerado_185!A:F,3,1)</f>
        <v>UN</v>
      </c>
      <c r="K534" s="576">
        <v>2</v>
      </c>
      <c r="L534" s="368">
        <f>VLOOKUP(B534,desonerado_186!A:F,4,1)</f>
        <v>208.06</v>
      </c>
      <c r="M534" s="368">
        <f>VLOOKUP(B534,desonerado_186!A:F,5,1)</f>
        <v>20.74</v>
      </c>
      <c r="N534" s="1680">
        <f t="shared" si="14"/>
        <v>228.8</v>
      </c>
      <c r="O534" s="1680"/>
      <c r="P534" s="368">
        <f t="shared" si="16"/>
        <v>274.56</v>
      </c>
      <c r="Q534" s="32">
        <f t="shared" si="15"/>
        <v>549.12</v>
      </c>
      <c r="T534" s="611"/>
      <c r="U534" s="611"/>
      <c r="V534" s="611"/>
      <c r="W534" s="611"/>
      <c r="X534" s="660"/>
      <c r="Y534" s="612"/>
    </row>
    <row r="535" spans="1:25" s="5" customFormat="1" ht="24" hidden="1" customHeight="1" x14ac:dyDescent="0.2">
      <c r="A535" s="672" t="s">
        <v>28845</v>
      </c>
      <c r="B535" s="365" t="s">
        <v>5699</v>
      </c>
      <c r="C535" s="365" t="s">
        <v>26</v>
      </c>
      <c r="D535" s="1749" t="str">
        <f>VLOOKUP(B535,desonerado_186!A:F,2,1)</f>
        <v>Cuba de louça de embutir redonda</v>
      </c>
      <c r="E535" s="1749"/>
      <c r="F535" s="1749"/>
      <c r="G535" s="1749"/>
      <c r="H535" s="1749"/>
      <c r="I535" s="1749"/>
      <c r="J535" s="530" t="str">
        <f>VLOOKUP(B535,[2]desonerado_185!A:F,3,1)</f>
        <v>UN</v>
      </c>
      <c r="K535" s="576">
        <v>2</v>
      </c>
      <c r="L535" s="368">
        <f>VLOOKUP(B535,desonerado_186!A:F,4,1)</f>
        <v>104.41</v>
      </c>
      <c r="M535" s="368">
        <f>VLOOKUP(B535,desonerado_186!A:F,5,1)</f>
        <v>20.74</v>
      </c>
      <c r="N535" s="1680">
        <f t="shared" si="14"/>
        <v>125.15</v>
      </c>
      <c r="O535" s="1680"/>
      <c r="P535" s="368">
        <f t="shared" si="16"/>
        <v>150.18</v>
      </c>
      <c r="Q535" s="32">
        <f t="shared" si="15"/>
        <v>300.36</v>
      </c>
      <c r="T535" s="611"/>
      <c r="U535" s="611"/>
      <c r="V535" s="611"/>
      <c r="W535" s="611"/>
      <c r="X535" s="660"/>
      <c r="Y535" s="612"/>
    </row>
    <row r="536" spans="1:25" s="5" customFormat="1" ht="24" hidden="1" customHeight="1" x14ac:dyDescent="0.2">
      <c r="A536" s="672" t="s">
        <v>28846</v>
      </c>
      <c r="B536" s="365" t="s">
        <v>5695</v>
      </c>
      <c r="C536" s="365" t="s">
        <v>26</v>
      </c>
      <c r="D536" s="1749" t="str">
        <f>VLOOKUP(B536,desonerado_186!A:F,2,1)</f>
        <v>Tanque de louça sem coluna de 30 litros</v>
      </c>
      <c r="E536" s="1749"/>
      <c r="F536" s="1749"/>
      <c r="G536" s="1749"/>
      <c r="H536" s="1749"/>
      <c r="I536" s="1749"/>
      <c r="J536" s="530" t="str">
        <f>VLOOKUP(B536,[2]desonerado_185!A:F,3,1)</f>
        <v>UN</v>
      </c>
      <c r="K536" s="576">
        <v>1</v>
      </c>
      <c r="L536" s="368">
        <f>VLOOKUP(B536,desonerado_186!A:F,4,1)</f>
        <v>495.94</v>
      </c>
      <c r="M536" s="368">
        <f>VLOOKUP(B536,desonerado_186!A:F,5,1)</f>
        <v>124.41</v>
      </c>
      <c r="N536" s="1680">
        <f t="shared" si="14"/>
        <v>620.35</v>
      </c>
      <c r="O536" s="1680"/>
      <c r="P536" s="368">
        <f t="shared" si="16"/>
        <v>744.42</v>
      </c>
      <c r="Q536" s="32">
        <f t="shared" si="15"/>
        <v>744.42</v>
      </c>
      <c r="T536" s="611"/>
      <c r="U536" s="611"/>
      <c r="V536" s="611"/>
      <c r="W536" s="611"/>
      <c r="X536" s="660"/>
      <c r="Y536" s="612"/>
    </row>
    <row r="537" spans="1:25" s="5" customFormat="1" ht="24" hidden="1" customHeight="1" x14ac:dyDescent="0.2">
      <c r="A537" s="672" t="s">
        <v>28847</v>
      </c>
      <c r="B537" s="365" t="s">
        <v>5723</v>
      </c>
      <c r="C537" s="365" t="s">
        <v>26</v>
      </c>
      <c r="D537" s="1749" t="str">
        <f>VLOOKUP(B537,desonerado_186!A:F,2,1)</f>
        <v>Porta-papel de louça de embutir</v>
      </c>
      <c r="E537" s="1749"/>
      <c r="F537" s="1749"/>
      <c r="G537" s="1749"/>
      <c r="H537" s="1749"/>
      <c r="I537" s="1749"/>
      <c r="J537" s="530" t="str">
        <f>VLOOKUP(B537,[2]desonerado_185!A:F,3,1)</f>
        <v>UN</v>
      </c>
      <c r="K537" s="576">
        <v>4</v>
      </c>
      <c r="L537" s="368">
        <f>VLOOKUP(B537,desonerado_186!A:F,4,1)</f>
        <v>49.08</v>
      </c>
      <c r="M537" s="368">
        <f>VLOOKUP(B537,desonerado_186!A:F,5,1)</f>
        <v>12.34</v>
      </c>
      <c r="N537" s="1680">
        <f t="shared" si="14"/>
        <v>61.42</v>
      </c>
      <c r="O537" s="1680"/>
      <c r="P537" s="368">
        <f t="shared" si="16"/>
        <v>73.7</v>
      </c>
      <c r="Q537" s="32">
        <f t="shared" si="15"/>
        <v>294.8</v>
      </c>
      <c r="T537" s="611"/>
      <c r="U537" s="611"/>
      <c r="V537" s="611"/>
      <c r="W537" s="611"/>
      <c r="X537" s="660"/>
      <c r="Y537" s="612"/>
    </row>
    <row r="538" spans="1:25" s="5" customFormat="1" ht="24" hidden="1" customHeight="1" x14ac:dyDescent="0.2">
      <c r="A538" s="672" t="s">
        <v>28848</v>
      </c>
      <c r="B538" s="365" t="s">
        <v>5729</v>
      </c>
      <c r="C538" s="365" t="s">
        <v>26</v>
      </c>
      <c r="D538" s="1749" t="str">
        <f>VLOOKUP(B538,desonerado_186!A:F,2,1)</f>
        <v>Dispenser toalheiro em ABS, para folhas</v>
      </c>
      <c r="E538" s="1749"/>
      <c r="F538" s="1749"/>
      <c r="G538" s="1749"/>
      <c r="H538" s="1749"/>
      <c r="I538" s="1749"/>
      <c r="J538" s="530" t="str">
        <f>VLOOKUP(B538,[2]desonerado_185!A:F,3,1)</f>
        <v>UN</v>
      </c>
      <c r="K538" s="576">
        <v>2</v>
      </c>
      <c r="L538" s="368">
        <f>VLOOKUP(B538,desonerado_186!A:F,4,1)</f>
        <v>64.06</v>
      </c>
      <c r="M538" s="368">
        <f>VLOOKUP(B538,desonerado_186!A:F,5,1)</f>
        <v>5.13</v>
      </c>
      <c r="N538" s="1680">
        <f t="shared" si="14"/>
        <v>69.19</v>
      </c>
      <c r="O538" s="1680"/>
      <c r="P538" s="368">
        <f t="shared" si="16"/>
        <v>83.03</v>
      </c>
      <c r="Q538" s="32">
        <f t="shared" si="15"/>
        <v>166.06</v>
      </c>
      <c r="T538" s="611"/>
      <c r="U538" s="611"/>
      <c r="V538" s="611"/>
      <c r="W538" s="611"/>
      <c r="X538" s="660"/>
      <c r="Y538" s="612"/>
    </row>
    <row r="539" spans="1:25" s="5" customFormat="1" ht="24" hidden="1" customHeight="1" x14ac:dyDescent="0.2">
      <c r="A539" s="672" t="s">
        <v>28849</v>
      </c>
      <c r="B539" s="365" t="s">
        <v>5783</v>
      </c>
      <c r="C539" s="365" t="s">
        <v>26</v>
      </c>
      <c r="D539" s="1749" t="str">
        <f>VLOOKUP(B539,desonerado_186!A:F,2,1)</f>
        <v>Ducha higiênica com registro</v>
      </c>
      <c r="E539" s="1749"/>
      <c r="F539" s="1749"/>
      <c r="G539" s="1749"/>
      <c r="H539" s="1749"/>
      <c r="I539" s="1749"/>
      <c r="J539" s="530" t="str">
        <f>VLOOKUP(B539,[2]desonerado_185!A:F,3,1)</f>
        <v>UN</v>
      </c>
      <c r="K539" s="576">
        <v>2</v>
      </c>
      <c r="L539" s="368">
        <f>VLOOKUP(B539,desonerado_186!A:F,4,1)</f>
        <v>340.22</v>
      </c>
      <c r="M539" s="368">
        <f>VLOOKUP(B539,desonerado_186!A:F,5,1)</f>
        <v>20.74</v>
      </c>
      <c r="N539" s="1680">
        <f t="shared" si="14"/>
        <v>360.96</v>
      </c>
      <c r="O539" s="1680"/>
      <c r="P539" s="368">
        <f t="shared" si="16"/>
        <v>433.15</v>
      </c>
      <c r="Q539" s="32">
        <f t="shared" si="15"/>
        <v>866.3</v>
      </c>
      <c r="T539" s="611"/>
      <c r="U539" s="611"/>
      <c r="V539" s="611"/>
      <c r="W539" s="611"/>
      <c r="X539" s="660"/>
      <c r="Y539" s="612"/>
    </row>
    <row r="540" spans="1:25" s="5" customFormat="1" ht="24" hidden="1" customHeight="1" x14ac:dyDescent="0.2">
      <c r="A540" s="672" t="s">
        <v>1340</v>
      </c>
      <c r="B540" s="365" t="s">
        <v>5879</v>
      </c>
      <c r="C540" s="365" t="s">
        <v>26</v>
      </c>
      <c r="D540" s="1749" t="str">
        <f>VLOOKUP(B540,desonerado_186!A:F,2,1)</f>
        <v>Tampa de plástico para bacia sanitária</v>
      </c>
      <c r="E540" s="1749"/>
      <c r="F540" s="1749"/>
      <c r="G540" s="1749"/>
      <c r="H540" s="1749"/>
      <c r="I540" s="1749"/>
      <c r="J540" s="530" t="str">
        <f>VLOOKUP(B540,[2]desonerado_185!A:F,3,1)</f>
        <v>UN</v>
      </c>
      <c r="K540" s="576">
        <v>4</v>
      </c>
      <c r="L540" s="368">
        <f>VLOOKUP(B540,desonerado_186!A:F,4,1)</f>
        <v>40.409999999999997</v>
      </c>
      <c r="M540" s="368">
        <f>VLOOKUP(B540,desonerado_186!A:F,5,1)</f>
        <v>2.5299999999999998</v>
      </c>
      <c r="N540" s="1680">
        <f t="shared" si="14"/>
        <v>42.94</v>
      </c>
      <c r="O540" s="1680"/>
      <c r="P540" s="368">
        <f t="shared" si="16"/>
        <v>51.53</v>
      </c>
      <c r="Q540" s="32">
        <f t="shared" si="15"/>
        <v>206.12</v>
      </c>
      <c r="T540" s="611"/>
      <c r="U540" s="611"/>
      <c r="V540" s="611"/>
      <c r="W540" s="611"/>
      <c r="X540" s="660"/>
      <c r="Y540" s="612"/>
    </row>
    <row r="541" spans="1:25" s="5" customFormat="1" ht="24" hidden="1" customHeight="1" x14ac:dyDescent="0.2">
      <c r="A541" s="672" t="s">
        <v>28867</v>
      </c>
      <c r="B541" s="365" t="s">
        <v>6702</v>
      </c>
      <c r="C541" s="365" t="s">
        <v>26</v>
      </c>
      <c r="D541" s="1749" t="str">
        <f>VLOOKUP(B541,desonerado_186!A:F,2,1)</f>
        <v>Válvula de mictório padrão, vazão automática, DN= 3/4´</v>
      </c>
      <c r="E541" s="1749"/>
      <c r="F541" s="1749"/>
      <c r="G541" s="1749"/>
      <c r="H541" s="1749"/>
      <c r="I541" s="1749"/>
      <c r="J541" s="530" t="str">
        <f>VLOOKUP(B541,[2]desonerado_185!A:F,3,1)</f>
        <v>UN</v>
      </c>
      <c r="K541" s="576">
        <v>1</v>
      </c>
      <c r="L541" s="368">
        <f>VLOOKUP(B541,desonerado_186!A:F,4,1)</f>
        <v>309.35000000000002</v>
      </c>
      <c r="M541" s="368">
        <f>VLOOKUP(B541,desonerado_186!A:F,5,1)</f>
        <v>24.88</v>
      </c>
      <c r="N541" s="1680">
        <f t="shared" si="14"/>
        <v>334.23</v>
      </c>
      <c r="O541" s="1680"/>
      <c r="P541" s="368">
        <f t="shared" si="16"/>
        <v>401.08</v>
      </c>
      <c r="Q541" s="32">
        <f t="shared" si="15"/>
        <v>401.08</v>
      </c>
      <c r="T541" s="611"/>
      <c r="U541" s="611"/>
      <c r="V541" s="611"/>
      <c r="W541" s="611"/>
      <c r="X541" s="660"/>
      <c r="Y541" s="612"/>
    </row>
    <row r="542" spans="1:25" s="5" customFormat="1" ht="24" hidden="1" customHeight="1" x14ac:dyDescent="0.2">
      <c r="A542" s="672" t="s">
        <v>28877</v>
      </c>
      <c r="B542" s="365" t="s">
        <v>5679</v>
      </c>
      <c r="C542" s="365" t="s">
        <v>26</v>
      </c>
      <c r="D542" s="1749" t="str">
        <f>VLOOKUP(B542,desonerado_186!A:F,2,1)</f>
        <v>Mictório de louça sifonado auto aspirante</v>
      </c>
      <c r="E542" s="1749"/>
      <c r="F542" s="1749"/>
      <c r="G542" s="1749"/>
      <c r="H542" s="1749"/>
      <c r="I542" s="1749"/>
      <c r="J542" s="530" t="str">
        <f>VLOOKUP(B542,[2]desonerado_185!A:F,3,1)</f>
        <v>UN</v>
      </c>
      <c r="K542" s="576">
        <v>1</v>
      </c>
      <c r="L542" s="368">
        <f>VLOOKUP(B542,desonerado_186!A:F,4,1)</f>
        <v>391.95</v>
      </c>
      <c r="M542" s="368">
        <f>VLOOKUP(B542,desonerado_186!A:F,5,1)</f>
        <v>58.34</v>
      </c>
      <c r="N542" s="1680">
        <f t="shared" si="14"/>
        <v>450.29</v>
      </c>
      <c r="O542" s="1680"/>
      <c r="P542" s="368">
        <f t="shared" si="16"/>
        <v>540.35</v>
      </c>
      <c r="Q542" s="32">
        <f t="shared" si="15"/>
        <v>540.35</v>
      </c>
      <c r="T542" s="611"/>
      <c r="U542" s="611"/>
      <c r="V542" s="611"/>
      <c r="W542" s="611"/>
      <c r="X542" s="660"/>
      <c r="Y542" s="612"/>
    </row>
    <row r="543" spans="1:25" s="5" customFormat="1" ht="41.25" hidden="1" customHeight="1" x14ac:dyDescent="0.2">
      <c r="A543" s="672" t="s">
        <v>28878</v>
      </c>
      <c r="B543" s="365">
        <v>95472</v>
      </c>
      <c r="C543" s="365" t="s">
        <v>28329</v>
      </c>
      <c r="D543" s="1749" t="s">
        <v>22099</v>
      </c>
      <c r="E543" s="1749"/>
      <c r="F543" s="1749"/>
      <c r="G543" s="1749"/>
      <c r="H543" s="1749"/>
      <c r="I543" s="1749"/>
      <c r="J543" s="530" t="s">
        <v>97</v>
      </c>
      <c r="K543" s="576">
        <v>2</v>
      </c>
      <c r="L543" s="368">
        <v>0</v>
      </c>
      <c r="M543" s="368">
        <v>0</v>
      </c>
      <c r="N543" s="1680">
        <v>595.23</v>
      </c>
      <c r="O543" s="1680"/>
      <c r="P543" s="368">
        <f t="shared" si="16"/>
        <v>714.28</v>
      </c>
      <c r="Q543" s="32">
        <f t="shared" si="15"/>
        <v>1428.56</v>
      </c>
      <c r="T543" s="611"/>
      <c r="U543" s="611"/>
      <c r="V543" s="611"/>
      <c r="W543" s="611"/>
      <c r="X543" s="660"/>
      <c r="Y543" s="612"/>
    </row>
    <row r="544" spans="1:25" s="5" customFormat="1" ht="27.75" hidden="1" customHeight="1" x14ac:dyDescent="0.2">
      <c r="A544" s="672" t="s">
        <v>28879</v>
      </c>
      <c r="B544" s="365">
        <v>100878</v>
      </c>
      <c r="C544" s="365" t="s">
        <v>28329</v>
      </c>
      <c r="D544" s="1749" t="s">
        <v>28900</v>
      </c>
      <c r="E544" s="1749"/>
      <c r="F544" s="1749"/>
      <c r="G544" s="1749"/>
      <c r="H544" s="1749"/>
      <c r="I544" s="1749"/>
      <c r="J544" s="530" t="s">
        <v>97</v>
      </c>
      <c r="K544" s="576">
        <v>2</v>
      </c>
      <c r="L544" s="368">
        <v>0</v>
      </c>
      <c r="M544" s="368">
        <v>0</v>
      </c>
      <c r="N544" s="1680">
        <v>506.91</v>
      </c>
      <c r="O544" s="1680"/>
      <c r="P544" s="368">
        <f t="shared" si="16"/>
        <v>608.29</v>
      </c>
      <c r="Q544" s="32">
        <f t="shared" si="15"/>
        <v>1216.58</v>
      </c>
      <c r="T544" s="611"/>
      <c r="U544" s="611"/>
      <c r="V544" s="611"/>
      <c r="W544" s="611"/>
      <c r="X544" s="660"/>
      <c r="Y544" s="612"/>
    </row>
    <row r="545" spans="1:25" s="5" customFormat="1" ht="27.75" hidden="1" customHeight="1" x14ac:dyDescent="0.2">
      <c r="A545" s="672" t="s">
        <v>1344</v>
      </c>
      <c r="B545" s="365" t="s">
        <v>5699</v>
      </c>
      <c r="C545" s="365" t="s">
        <v>26</v>
      </c>
      <c r="D545" s="1749" t="str">
        <f>VLOOKUP(B545,desonerado_186!A:F,2,1)</f>
        <v>Cuba de louça de embutir redonda</v>
      </c>
      <c r="E545" s="1749"/>
      <c r="F545" s="1749"/>
      <c r="G545" s="1749"/>
      <c r="H545" s="1749"/>
      <c r="I545" s="1749"/>
      <c r="J545" s="530" t="str">
        <f>VLOOKUP(B545,[2]desonerado_185!A:F,3,1)</f>
        <v>UN</v>
      </c>
      <c r="K545" s="576">
        <v>3</v>
      </c>
      <c r="L545" s="368">
        <f>VLOOKUP(B545,desonerado_186!A:F,4,1)</f>
        <v>104.41</v>
      </c>
      <c r="M545" s="368">
        <f>VLOOKUP(B545,desonerado_186!A:F,5,1)</f>
        <v>20.74</v>
      </c>
      <c r="N545" s="1680">
        <f>L545+M545</f>
        <v>125.15</v>
      </c>
      <c r="O545" s="1680"/>
      <c r="P545" s="368">
        <f t="shared" si="16"/>
        <v>150.18</v>
      </c>
      <c r="Q545" s="32">
        <f t="shared" si="15"/>
        <v>450.54</v>
      </c>
      <c r="T545" s="611"/>
      <c r="U545" s="611"/>
      <c r="V545" s="611"/>
      <c r="W545" s="611"/>
      <c r="X545" s="660"/>
      <c r="Y545" s="612"/>
    </row>
    <row r="546" spans="1:25" s="5" customFormat="1" ht="27.75" hidden="1" customHeight="1" x14ac:dyDescent="0.2">
      <c r="A546" s="672" t="s">
        <v>28880</v>
      </c>
      <c r="B546" s="365" t="s">
        <v>5703</v>
      </c>
      <c r="C546" s="365" t="s">
        <v>26</v>
      </c>
      <c r="D546" s="1749" t="str">
        <f>VLOOKUP(B546,desonerado_186!A:F,2,1)</f>
        <v>Tampo/bancada em granito, com frontão, espessura de 2 cm, acabamento polido</v>
      </c>
      <c r="E546" s="1749"/>
      <c r="F546" s="1749"/>
      <c r="G546" s="1749"/>
      <c r="H546" s="1749"/>
      <c r="I546" s="1749"/>
      <c r="J546" s="530" t="str">
        <f>VLOOKUP(B546,[2]desonerado_185!A:F,3,1)</f>
        <v>M2</v>
      </c>
      <c r="K546" s="576">
        <f>1.2*0.5+0.7*0.45*2</f>
        <v>1.23</v>
      </c>
      <c r="L546" s="368">
        <f>VLOOKUP(B546,desonerado_186!A:F,4,1)</f>
        <v>644.08000000000004</v>
      </c>
      <c r="M546" s="368">
        <f>VLOOKUP(B546,desonerado_186!A:F,5,1)</f>
        <v>68.540000000000006</v>
      </c>
      <c r="N546" s="1680">
        <f>L546+M546</f>
        <v>712.62</v>
      </c>
      <c r="O546" s="1680"/>
      <c r="P546" s="368">
        <f t="shared" si="16"/>
        <v>855.14</v>
      </c>
      <c r="Q546" s="32">
        <f t="shared" si="15"/>
        <v>1051.82</v>
      </c>
      <c r="T546" s="611"/>
      <c r="U546" s="611"/>
      <c r="V546" s="611"/>
      <c r="W546" s="611"/>
      <c r="X546" s="660"/>
      <c r="Y546" s="612"/>
    </row>
    <row r="547" spans="1:25" s="5" customFormat="1" ht="18" hidden="1" customHeight="1" x14ac:dyDescent="0.2">
      <c r="A547" s="1893" t="s">
        <v>8</v>
      </c>
      <c r="B547" s="1894"/>
      <c r="C547" s="1894"/>
      <c r="D547" s="1894"/>
      <c r="E547" s="1894"/>
      <c r="F547" s="1894"/>
      <c r="G547" s="646"/>
      <c r="H547" s="646"/>
      <c r="I547" s="646"/>
      <c r="J547" s="646"/>
      <c r="K547" s="646"/>
      <c r="L547" s="366"/>
      <c r="M547" s="366"/>
      <c r="N547" s="1898"/>
      <c r="O547" s="1898"/>
      <c r="P547" s="367"/>
      <c r="Q547" s="43">
        <f>SUM(Q530:Q546)</f>
        <v>9525.75</v>
      </c>
      <c r="T547" s="611"/>
      <c r="U547" s="611"/>
      <c r="V547" s="611"/>
      <c r="W547" s="611"/>
      <c r="X547" s="660"/>
      <c r="Y547" s="612"/>
    </row>
    <row r="548" spans="1:25" s="5" customFormat="1" ht="9.75" hidden="1" customHeight="1" x14ac:dyDescent="0.2">
      <c r="A548" s="681"/>
      <c r="B548" s="393"/>
      <c r="C548" s="393"/>
      <c r="D548" s="393"/>
      <c r="E548" s="393"/>
      <c r="F548" s="393"/>
      <c r="G548" s="393"/>
      <c r="H548" s="393"/>
      <c r="I548" s="393"/>
      <c r="J548" s="393"/>
      <c r="K548" s="393"/>
      <c r="L548" s="49"/>
      <c r="M548" s="49"/>
      <c r="N548" s="50"/>
      <c r="O548" s="50"/>
      <c r="P548" s="50"/>
      <c r="Q548" s="51"/>
      <c r="T548" s="611"/>
      <c r="U548" s="611"/>
      <c r="V548" s="611"/>
      <c r="W548" s="611"/>
      <c r="X548" s="660"/>
      <c r="Y548" s="612"/>
    </row>
    <row r="549" spans="1:25" s="435" customFormat="1" ht="18" customHeight="1" x14ac:dyDescent="0.2">
      <c r="A549" s="1871">
        <v>12</v>
      </c>
      <c r="B549" s="632"/>
      <c r="C549" s="1880" t="s">
        <v>28864</v>
      </c>
      <c r="D549" s="1880" t="s">
        <v>8058</v>
      </c>
      <c r="E549" s="1880"/>
      <c r="F549" s="1880"/>
      <c r="G549" s="1880"/>
      <c r="H549" s="1880"/>
      <c r="I549" s="1880"/>
      <c r="J549" s="1880"/>
      <c r="K549" s="644"/>
      <c r="L549" s="638"/>
      <c r="M549" s="638"/>
      <c r="N549" s="1899"/>
      <c r="O549" s="1899"/>
      <c r="P549" s="638"/>
      <c r="Q549" s="638"/>
      <c r="R549" s="451"/>
      <c r="S549" s="451"/>
      <c r="T549" s="607"/>
      <c r="U549" s="607"/>
      <c r="V549" s="606">
        <f>V550/X550</f>
        <v>1</v>
      </c>
      <c r="W549" s="607"/>
      <c r="X549" s="658"/>
      <c r="Y549" s="619"/>
    </row>
    <row r="550" spans="1:25" s="435" customFormat="1" ht="18" customHeight="1" x14ac:dyDescent="0.2">
      <c r="A550" s="1872"/>
      <c r="B550" s="635"/>
      <c r="C550" s="1882"/>
      <c r="D550" s="1882"/>
      <c r="E550" s="1882"/>
      <c r="F550" s="1882"/>
      <c r="G550" s="1882"/>
      <c r="H550" s="1882"/>
      <c r="I550" s="1882"/>
      <c r="J550" s="1882"/>
      <c r="K550" s="645"/>
      <c r="L550" s="639"/>
      <c r="M550" s="639"/>
      <c r="N550" s="639"/>
      <c r="O550" s="639"/>
      <c r="P550" s="639"/>
      <c r="Q550" s="639"/>
      <c r="R550" s="452"/>
      <c r="S550" s="452"/>
      <c r="T550" s="609"/>
      <c r="U550" s="609"/>
      <c r="V550" s="689">
        <f>X550</f>
        <v>3435.07</v>
      </c>
      <c r="W550" s="609"/>
      <c r="X550" s="690">
        <f>Orçamento!R726</f>
        <v>3435.07</v>
      </c>
      <c r="Y550" s="1615">
        <f>X550-T550-U550-V550-W550</f>
        <v>0</v>
      </c>
    </row>
    <row r="551" spans="1:25" s="5" customFormat="1" ht="20.100000000000001" customHeight="1" x14ac:dyDescent="0.2">
      <c r="A551" s="1871">
        <v>13</v>
      </c>
      <c r="B551" s="632"/>
      <c r="C551" s="1880" t="s">
        <v>29063</v>
      </c>
      <c r="D551" s="1880"/>
      <c r="E551" s="1880"/>
      <c r="F551" s="1880"/>
      <c r="G551" s="1880"/>
      <c r="H551" s="1880"/>
      <c r="I551" s="1880" t="s">
        <v>8058</v>
      </c>
      <c r="J551" s="1880"/>
      <c r="K551" s="644"/>
      <c r="L551" s="638"/>
      <c r="M551" s="638"/>
      <c r="N551" s="1899"/>
      <c r="O551" s="1899"/>
      <c r="P551" s="638"/>
      <c r="Q551" s="638"/>
      <c r="R551" s="447"/>
      <c r="S551" s="447"/>
      <c r="T551" s="606">
        <f>T552/X552</f>
        <v>0.125</v>
      </c>
      <c r="U551" s="606">
        <f>U552/X552</f>
        <v>0.03</v>
      </c>
      <c r="V551" s="606">
        <f>V552/X552</f>
        <v>0.7</v>
      </c>
      <c r="W551" s="606">
        <f>W552/X552</f>
        <v>0.34089999999999998</v>
      </c>
      <c r="X551" s="658"/>
      <c r="Y551" s="612"/>
    </row>
    <row r="552" spans="1:25" s="5" customFormat="1" ht="20.100000000000001" customHeight="1" x14ac:dyDescent="0.2">
      <c r="A552" s="1872"/>
      <c r="B552" s="635"/>
      <c r="C552" s="1882"/>
      <c r="D552" s="1882"/>
      <c r="E552" s="1882"/>
      <c r="F552" s="1882"/>
      <c r="G552" s="1882"/>
      <c r="H552" s="1882"/>
      <c r="I552" s="1882"/>
      <c r="J552" s="1882"/>
      <c r="K552" s="645"/>
      <c r="L552" s="639"/>
      <c r="M552" s="639"/>
      <c r="N552" s="639"/>
      <c r="O552" s="639"/>
      <c r="P552" s="639"/>
      <c r="Q552" s="639"/>
      <c r="R552" s="448"/>
      <c r="S552" s="448"/>
      <c r="T552" s="609">
        <f>X552*0.125</f>
        <v>610.38</v>
      </c>
      <c r="U552" s="609">
        <f>X552*0.03</f>
        <v>146.49</v>
      </c>
      <c r="V552" s="609">
        <f>X552*0.7</f>
        <v>3418.14</v>
      </c>
      <c r="W552" s="689">
        <v>1664.64</v>
      </c>
      <c r="X552" s="690">
        <f>Orçamento!Q748</f>
        <v>4883.05</v>
      </c>
      <c r="Y552" s="1615">
        <f>X552-T552-U552-V552-W552</f>
        <v>-956.6</v>
      </c>
    </row>
    <row r="553" spans="1:25" s="434" customFormat="1" ht="20.100000000000001" customHeight="1" x14ac:dyDescent="0.2">
      <c r="A553" s="1871">
        <v>13</v>
      </c>
      <c r="B553" s="632"/>
      <c r="C553" s="1880" t="s">
        <v>28286</v>
      </c>
      <c r="D553" s="1880"/>
      <c r="E553" s="1880"/>
      <c r="F553" s="1880"/>
      <c r="G553" s="1880"/>
      <c r="H553" s="1880"/>
      <c r="I553" s="1880" t="s">
        <v>8058</v>
      </c>
      <c r="J553" s="1880"/>
      <c r="K553" s="644"/>
      <c r="L553" s="638"/>
      <c r="M553" s="638"/>
      <c r="N553" s="1899"/>
      <c r="O553" s="1899"/>
      <c r="P553" s="638"/>
      <c r="Q553" s="638"/>
      <c r="R553" s="447"/>
      <c r="S553" s="447"/>
      <c r="T553" s="607"/>
      <c r="U553" s="607"/>
      <c r="V553" s="607"/>
      <c r="W553" s="606">
        <f>W554/X554</f>
        <v>1</v>
      </c>
      <c r="X553" s="658"/>
      <c r="Y553" s="616"/>
    </row>
    <row r="554" spans="1:25" s="434" customFormat="1" ht="20.100000000000001" customHeight="1" x14ac:dyDescent="0.2">
      <c r="A554" s="1872"/>
      <c r="B554" s="635"/>
      <c r="C554" s="1882"/>
      <c r="D554" s="1882"/>
      <c r="E554" s="1882"/>
      <c r="F554" s="1882"/>
      <c r="G554" s="1882"/>
      <c r="H554" s="1882"/>
      <c r="I554" s="1882"/>
      <c r="J554" s="1882"/>
      <c r="K554" s="645"/>
      <c r="L554" s="639"/>
      <c r="M554" s="639"/>
      <c r="N554" s="639"/>
      <c r="O554" s="639"/>
      <c r="P554" s="639"/>
      <c r="Q554" s="639"/>
      <c r="R554" s="448"/>
      <c r="S554" s="448"/>
      <c r="T554" s="609"/>
      <c r="U554" s="609"/>
      <c r="V554" s="609"/>
      <c r="W554" s="689">
        <f>X554</f>
        <v>12883.74</v>
      </c>
      <c r="X554" s="690">
        <f>Orçamento!Q809</f>
        <v>12883.74</v>
      </c>
      <c r="Y554" s="1615">
        <f>X554-T554-U554-V554-W554</f>
        <v>0</v>
      </c>
    </row>
    <row r="555" spans="1:25" s="5" customFormat="1" ht="28.5" hidden="1" customHeight="1" x14ac:dyDescent="0.2">
      <c r="A555" s="676" t="s">
        <v>28340</v>
      </c>
      <c r="B555" s="370" t="s">
        <v>28418</v>
      </c>
      <c r="C555" s="370" t="s">
        <v>26</v>
      </c>
      <c r="D555" s="151" t="str">
        <f>VLOOKUP(B555,desonerado_186!A:F,2,1)</f>
        <v>Porta de entrada de abrir em alumínio com vidro, linha comercial</v>
      </c>
      <c r="E555" s="151"/>
      <c r="F555" s="151"/>
      <c r="G555" s="370"/>
      <c r="H555" s="370"/>
      <c r="I555" s="577"/>
      <c r="J555" s="483" t="str">
        <f>VLOOKUP(B555,desonerado_186!A:F,3,1)</f>
        <v>M2</v>
      </c>
      <c r="K555" s="561">
        <f>K557</f>
        <v>4.2</v>
      </c>
      <c r="L555" s="377">
        <f>VLOOKUP(B555,desonerado_186!A:F,4,1)</f>
        <v>450.84</v>
      </c>
      <c r="M555" s="377">
        <f>VLOOKUP(B555,desonerado_186!A:F,5,1)</f>
        <v>112.2</v>
      </c>
      <c r="N555" s="1725">
        <f>L555+M555</f>
        <v>563.04</v>
      </c>
      <c r="O555" s="1725"/>
      <c r="P555" s="377">
        <f>N555*1.2</f>
        <v>675.65</v>
      </c>
      <c r="Q555" s="28">
        <f>P555*K555</f>
        <v>2837.73</v>
      </c>
      <c r="R555" s="456"/>
      <c r="T555" s="611"/>
      <c r="U555" s="611"/>
      <c r="V555" s="611"/>
      <c r="W555" s="611"/>
      <c r="X555" s="660"/>
      <c r="Y555" s="612"/>
    </row>
    <row r="556" spans="1:25" s="5" customFormat="1" ht="15" hidden="1" x14ac:dyDescent="0.2">
      <c r="A556" s="682"/>
      <c r="B556" s="307"/>
      <c r="C556" s="307"/>
      <c r="D556" s="229"/>
      <c r="E556" s="229"/>
      <c r="F556" s="229"/>
      <c r="G556" s="344"/>
      <c r="H556" s="344"/>
      <c r="I556" s="578"/>
      <c r="J556" s="535"/>
      <c r="K556" s="339"/>
      <c r="L556" s="224"/>
      <c r="M556" s="380"/>
      <c r="N556" s="380"/>
      <c r="O556" s="380"/>
      <c r="P556" s="380"/>
      <c r="Q556" s="131"/>
      <c r="T556" s="611"/>
      <c r="U556" s="611"/>
      <c r="V556" s="611"/>
      <c r="W556" s="611"/>
      <c r="X556" s="660"/>
      <c r="Y556" s="612"/>
    </row>
    <row r="557" spans="1:25" s="5" customFormat="1" ht="15" hidden="1" x14ac:dyDescent="0.2">
      <c r="A557" s="683"/>
      <c r="D557" s="372" t="s">
        <v>28335</v>
      </c>
      <c r="E557" s="372" t="s">
        <v>28336</v>
      </c>
      <c r="F557" s="244"/>
      <c r="G557" s="340">
        <v>2</v>
      </c>
      <c r="H557" s="226" t="s">
        <v>28539</v>
      </c>
      <c r="I557" s="372">
        <v>2.1</v>
      </c>
      <c r="J557" s="314"/>
      <c r="K557" s="248">
        <f>I557*G557</f>
        <v>4.2</v>
      </c>
      <c r="L557" s="248" t="s">
        <v>28267</v>
      </c>
      <c r="M557" s="308"/>
      <c r="N557" s="308"/>
      <c r="O557" s="308"/>
      <c r="P557" s="308"/>
      <c r="Q557" s="97"/>
      <c r="T557" s="611"/>
      <c r="U557" s="611"/>
      <c r="V557" s="611"/>
      <c r="W557" s="611"/>
      <c r="X557" s="660"/>
      <c r="Y557" s="612"/>
    </row>
    <row r="558" spans="1:25" s="5" customFormat="1" ht="15" hidden="1" x14ac:dyDescent="0.2">
      <c r="A558" s="683"/>
      <c r="B558" s="393"/>
      <c r="C558" s="393"/>
      <c r="D558" s="226"/>
      <c r="E558" s="226"/>
      <c r="F558" s="226"/>
      <c r="G558" s="372"/>
      <c r="H558" s="372"/>
      <c r="I558" s="244"/>
      <c r="J558" s="314"/>
      <c r="K558" s="248"/>
      <c r="L558" s="248"/>
      <c r="M558" s="308"/>
      <c r="N558" s="308"/>
      <c r="O558" s="308"/>
      <c r="P558" s="308"/>
      <c r="Q558" s="97"/>
      <c r="T558" s="611"/>
      <c r="U558" s="611"/>
      <c r="V558" s="611"/>
      <c r="W558" s="611"/>
      <c r="X558" s="660"/>
      <c r="Y558" s="612"/>
    </row>
    <row r="559" spans="1:25" s="5" customFormat="1" ht="15" hidden="1" x14ac:dyDescent="0.2">
      <c r="A559" s="683"/>
      <c r="B559" s="393"/>
      <c r="C559" s="393"/>
      <c r="D559" s="226"/>
      <c r="E559" s="226"/>
      <c r="F559" s="226"/>
      <c r="G559" s="372"/>
      <c r="H559" s="372"/>
      <c r="I559" s="244"/>
      <c r="J559" s="314"/>
      <c r="K559" s="248"/>
      <c r="L559" s="248"/>
      <c r="M559" s="308"/>
      <c r="N559" s="308"/>
      <c r="O559" s="308"/>
      <c r="P559" s="308"/>
      <c r="Q559" s="97"/>
      <c r="T559" s="611"/>
      <c r="U559" s="611"/>
      <c r="V559" s="611"/>
      <c r="W559" s="611"/>
      <c r="X559" s="660"/>
      <c r="Y559" s="612"/>
    </row>
    <row r="560" spans="1:25" s="5" customFormat="1" ht="24" hidden="1" customHeight="1" x14ac:dyDescent="0.2">
      <c r="A560" s="684" t="s">
        <v>28881</v>
      </c>
      <c r="B560" s="365" t="s">
        <v>2887</v>
      </c>
      <c r="C560" s="365" t="s">
        <v>26</v>
      </c>
      <c r="D560" s="375" t="str">
        <f>VLOOKUP(B560,desonerado_186!A:F,2,1)</f>
        <v>Porta veneziana de abrir em alumínio - cor branca</v>
      </c>
      <c r="E560" s="375"/>
      <c r="F560" s="375"/>
      <c r="G560" s="365"/>
      <c r="H560" s="365"/>
      <c r="I560" s="579"/>
      <c r="J560" s="530" t="str">
        <f>VLOOKUP(B560,desonerado_186!A:F,3,1)</f>
        <v>M2</v>
      </c>
      <c r="K560" s="576">
        <f>K562</f>
        <v>1.68</v>
      </c>
      <c r="L560" s="368">
        <f>VLOOKUP(B560,desonerado_186!A:F,4,1)</f>
        <v>501.47</v>
      </c>
      <c r="M560" s="368">
        <f>VLOOKUP(B560,desonerado_186!A:F,5,1)</f>
        <v>112.2</v>
      </c>
      <c r="N560" s="1680">
        <f>L560+M560</f>
        <v>613.66999999999996</v>
      </c>
      <c r="O560" s="1680"/>
      <c r="P560" s="368">
        <f>N560*1.2</f>
        <v>736.4</v>
      </c>
      <c r="Q560" s="32">
        <f>P560*K560</f>
        <v>1237.1500000000001</v>
      </c>
      <c r="T560" s="611"/>
      <c r="U560" s="611"/>
      <c r="V560" s="611"/>
      <c r="W560" s="611"/>
      <c r="X560" s="660"/>
      <c r="Y560" s="612"/>
    </row>
    <row r="561" spans="1:25" s="5" customFormat="1" ht="15" hidden="1" x14ac:dyDescent="0.2">
      <c r="A561" s="682"/>
      <c r="B561" s="307"/>
      <c r="C561" s="307"/>
      <c r="D561" s="229"/>
      <c r="E561" s="229"/>
      <c r="F561" s="229"/>
      <c r="G561" s="344"/>
      <c r="H561" s="344"/>
      <c r="I561" s="578"/>
      <c r="J561" s="535"/>
      <c r="K561" s="339"/>
      <c r="L561" s="339"/>
      <c r="M561" s="224"/>
      <c r="N561" s="380"/>
      <c r="O561" s="380"/>
      <c r="P561" s="380"/>
      <c r="Q561" s="131"/>
      <c r="T561" s="611"/>
      <c r="U561" s="611"/>
      <c r="V561" s="611"/>
      <c r="W561" s="611"/>
      <c r="X561" s="660"/>
      <c r="Y561" s="612"/>
    </row>
    <row r="562" spans="1:25" s="5" customFormat="1" ht="28.5" hidden="1" x14ac:dyDescent="0.2">
      <c r="A562" s="683"/>
      <c r="D562" s="372" t="s">
        <v>28335</v>
      </c>
      <c r="E562" s="372" t="s">
        <v>28830</v>
      </c>
      <c r="F562" s="226"/>
      <c r="G562" s="372">
        <v>0.8</v>
      </c>
      <c r="H562" s="372" t="s">
        <v>28539</v>
      </c>
      <c r="I562" s="226">
        <v>2.1</v>
      </c>
      <c r="J562" s="372"/>
      <c r="K562" s="248">
        <f>G562*I562</f>
        <v>1.68</v>
      </c>
      <c r="L562" s="248" t="s">
        <v>28267</v>
      </c>
      <c r="M562" s="231"/>
      <c r="N562" s="308"/>
      <c r="O562" s="308"/>
      <c r="P562" s="308"/>
      <c r="Q562" s="97"/>
      <c r="T562" s="611"/>
      <c r="U562" s="611"/>
      <c r="V562" s="611"/>
      <c r="W562" s="611"/>
      <c r="X562" s="660"/>
      <c r="Y562" s="612"/>
    </row>
    <row r="563" spans="1:25" s="5" customFormat="1" ht="15" hidden="1" x14ac:dyDescent="0.2">
      <c r="A563" s="683"/>
      <c r="B563" s="393"/>
      <c r="C563" s="393"/>
      <c r="D563" s="226"/>
      <c r="E563" s="226"/>
      <c r="F563" s="226"/>
      <c r="G563" s="372"/>
      <c r="H563" s="372"/>
      <c r="I563" s="226"/>
      <c r="J563" s="372"/>
      <c r="K563" s="248"/>
      <c r="L563" s="248"/>
      <c r="M563" s="231"/>
      <c r="N563" s="308"/>
      <c r="O563" s="308"/>
      <c r="P563" s="308"/>
      <c r="Q563" s="97"/>
      <c r="T563" s="611"/>
      <c r="U563" s="611"/>
      <c r="V563" s="611"/>
      <c r="W563" s="611"/>
      <c r="X563" s="660"/>
      <c r="Y563" s="612"/>
    </row>
    <row r="564" spans="1:25" s="5" customFormat="1" ht="15" hidden="1" x14ac:dyDescent="0.2">
      <c r="A564" s="683"/>
      <c r="B564" s="393"/>
      <c r="C564" s="393"/>
      <c r="D564" s="226"/>
      <c r="E564" s="226"/>
      <c r="F564" s="226"/>
      <c r="G564" s="372"/>
      <c r="H564" s="372"/>
      <c r="I564" s="244"/>
      <c r="J564" s="314"/>
      <c r="K564" s="248"/>
      <c r="L564" s="231"/>
      <c r="M564" s="231"/>
      <c r="N564" s="308"/>
      <c r="O564" s="308"/>
      <c r="P564" s="308"/>
      <c r="Q564" s="97"/>
      <c r="T564" s="611"/>
      <c r="U564" s="611"/>
      <c r="V564" s="611"/>
      <c r="W564" s="611"/>
      <c r="X564" s="660"/>
      <c r="Y564" s="612"/>
    </row>
    <row r="565" spans="1:25" s="5" customFormat="1" ht="24" hidden="1" customHeight="1" x14ac:dyDescent="0.2">
      <c r="A565" s="684" t="s">
        <v>28882</v>
      </c>
      <c r="B565" s="365" t="s">
        <v>2825</v>
      </c>
      <c r="C565" s="365" t="s">
        <v>26</v>
      </c>
      <c r="D565" s="375" t="str">
        <f>VLOOKUP(B565,desonerado_186!A:F,2,1)</f>
        <v>Caixilho em alumínio de correr com vidro, linha comercial</v>
      </c>
      <c r="E565" s="375"/>
      <c r="F565" s="375"/>
      <c r="G565" s="365"/>
      <c r="H565" s="365"/>
      <c r="I565" s="579"/>
      <c r="J565" s="530" t="str">
        <f>VLOOKUP(B565,desonerado_186!A:F,3,1)</f>
        <v>M2</v>
      </c>
      <c r="K565" s="576">
        <f>K572</f>
        <v>5.4</v>
      </c>
      <c r="L565" s="368">
        <f>VLOOKUP(B565,desonerado_186!A:F,4,1)</f>
        <v>413.51</v>
      </c>
      <c r="M565" s="368">
        <f>VLOOKUP(B565,desonerado_186!A:F,5,1)</f>
        <v>56.11</v>
      </c>
      <c r="N565" s="1680">
        <f>L565+M565</f>
        <v>469.62</v>
      </c>
      <c r="O565" s="1680"/>
      <c r="P565" s="368">
        <f>N565*1.2</f>
        <v>563.54</v>
      </c>
      <c r="Q565" s="32">
        <f>P565*K565</f>
        <v>3043.12</v>
      </c>
      <c r="T565" s="611"/>
      <c r="U565" s="611"/>
      <c r="V565" s="611"/>
      <c r="W565" s="611"/>
      <c r="X565" s="660"/>
      <c r="Y565" s="612"/>
    </row>
    <row r="566" spans="1:25" s="5" customFormat="1" ht="15" hidden="1" x14ac:dyDescent="0.2">
      <c r="A566" s="682"/>
      <c r="B566" s="307"/>
      <c r="C566" s="344"/>
      <c r="D566" s="229"/>
      <c r="E566" s="229"/>
      <c r="F566" s="229"/>
      <c r="G566" s="344"/>
      <c r="H566" s="344"/>
      <c r="I566" s="229"/>
      <c r="J566" s="344"/>
      <c r="K566" s="339"/>
      <c r="L566" s="224"/>
      <c r="M566" s="380"/>
      <c r="N566" s="380"/>
      <c r="O566" s="380"/>
      <c r="P566" s="380"/>
      <c r="Q566" s="131"/>
      <c r="T566" s="611"/>
      <c r="U566" s="611"/>
      <c r="V566" s="611"/>
      <c r="W566" s="611"/>
      <c r="X566" s="660"/>
      <c r="Y566" s="612"/>
    </row>
    <row r="567" spans="1:25" s="5" customFormat="1" ht="15" hidden="1" x14ac:dyDescent="0.2">
      <c r="A567" s="683"/>
      <c r="C567" s="372"/>
      <c r="D567" s="372" t="s">
        <v>28325</v>
      </c>
      <c r="E567" s="234">
        <v>1.5</v>
      </c>
      <c r="F567" s="226" t="s">
        <v>28539</v>
      </c>
      <c r="G567" s="311">
        <v>1</v>
      </c>
      <c r="H567" s="372"/>
      <c r="I567" s="226"/>
      <c r="J567" s="372"/>
      <c r="K567" s="248">
        <f>E567*G567</f>
        <v>1.5</v>
      </c>
      <c r="L567" s="248" t="s">
        <v>28267</v>
      </c>
      <c r="M567" s="308"/>
      <c r="N567" s="308"/>
      <c r="O567" s="308"/>
      <c r="P567" s="308"/>
      <c r="Q567" s="97"/>
      <c r="T567" s="611"/>
      <c r="U567" s="611"/>
      <c r="V567" s="611"/>
      <c r="W567" s="611"/>
      <c r="X567" s="660"/>
      <c r="Y567" s="612"/>
    </row>
    <row r="568" spans="1:25" s="5" customFormat="1" ht="15" hidden="1" x14ac:dyDescent="0.2">
      <c r="A568" s="683"/>
      <c r="C568" s="372"/>
      <c r="D568" s="372" t="s">
        <v>28326</v>
      </c>
      <c r="E568" s="234">
        <v>1.5</v>
      </c>
      <c r="F568" s="226" t="s">
        <v>28539</v>
      </c>
      <c r="G568" s="311">
        <v>1</v>
      </c>
      <c r="H568" s="372"/>
      <c r="I568" s="226"/>
      <c r="J568" s="372"/>
      <c r="K568" s="248">
        <f>E568*G568</f>
        <v>1.5</v>
      </c>
      <c r="L568" s="248" t="s">
        <v>28267</v>
      </c>
      <c r="M568" s="308"/>
      <c r="N568" s="308"/>
      <c r="O568" s="308"/>
      <c r="P568" s="308"/>
      <c r="Q568" s="97"/>
      <c r="T568" s="611"/>
      <c r="U568" s="611"/>
      <c r="V568" s="611"/>
      <c r="W568" s="611"/>
      <c r="X568" s="660"/>
      <c r="Y568" s="612"/>
    </row>
    <row r="569" spans="1:25" s="5" customFormat="1" ht="15" hidden="1" x14ac:dyDescent="0.2">
      <c r="A569" s="683"/>
      <c r="B569" s="393"/>
      <c r="C569" s="372"/>
      <c r="D569" s="226" t="s">
        <v>28820</v>
      </c>
      <c r="E569" s="234">
        <v>1.2</v>
      </c>
      <c r="F569" s="226" t="s">
        <v>28539</v>
      </c>
      <c r="G569" s="311">
        <v>1</v>
      </c>
      <c r="H569" s="372"/>
      <c r="I569" s="226"/>
      <c r="J569" s="372"/>
      <c r="K569" s="248">
        <f>E569*G569</f>
        <v>1.2</v>
      </c>
      <c r="L569" s="248" t="s">
        <v>28267</v>
      </c>
      <c r="M569" s="308"/>
      <c r="N569" s="308"/>
      <c r="O569" s="308"/>
      <c r="P569" s="308"/>
      <c r="Q569" s="97"/>
      <c r="T569" s="611"/>
      <c r="U569" s="611"/>
      <c r="V569" s="611"/>
      <c r="W569" s="611"/>
      <c r="X569" s="660"/>
      <c r="Y569" s="612"/>
    </row>
    <row r="570" spans="1:25" s="5" customFormat="1" ht="15" hidden="1" x14ac:dyDescent="0.2">
      <c r="A570" s="683"/>
      <c r="B570" s="393"/>
      <c r="C570" s="372"/>
      <c r="D570" s="226" t="s">
        <v>28830</v>
      </c>
      <c r="E570" s="234">
        <v>1.2</v>
      </c>
      <c r="F570" s="226" t="s">
        <v>28539</v>
      </c>
      <c r="G570" s="311">
        <v>1</v>
      </c>
      <c r="H570" s="372"/>
      <c r="I570" s="226"/>
      <c r="J570" s="372"/>
      <c r="K570" s="248">
        <f>E570*G570</f>
        <v>1.2</v>
      </c>
      <c r="L570" s="248" t="s">
        <v>28267</v>
      </c>
      <c r="M570" s="308"/>
      <c r="N570" s="308"/>
      <c r="O570" s="308"/>
      <c r="P570" s="308"/>
      <c r="Q570" s="97"/>
      <c r="T570" s="611"/>
      <c r="U570" s="611"/>
      <c r="V570" s="611"/>
      <c r="W570" s="611"/>
      <c r="X570" s="660"/>
      <c r="Y570" s="612"/>
    </row>
    <row r="571" spans="1:25" s="5" customFormat="1" ht="15" hidden="1" x14ac:dyDescent="0.2">
      <c r="A571" s="683"/>
      <c r="B571" s="393"/>
      <c r="C571" s="372"/>
      <c r="D571" s="226"/>
      <c r="E571" s="226"/>
      <c r="F571" s="226"/>
      <c r="G571" s="372"/>
      <c r="H571" s="372"/>
      <c r="I571" s="226"/>
      <c r="J571" s="372"/>
      <c r="K571" s="248"/>
      <c r="L571" s="248"/>
      <c r="M571" s="308"/>
      <c r="N571" s="308"/>
      <c r="O571" s="308"/>
      <c r="P571" s="308"/>
      <c r="Q571" s="97"/>
      <c r="T571" s="611"/>
      <c r="U571" s="611"/>
      <c r="V571" s="611"/>
      <c r="W571" s="611"/>
      <c r="X571" s="660"/>
      <c r="Y571" s="612"/>
    </row>
    <row r="572" spans="1:25" s="5" customFormat="1" ht="15" hidden="1" x14ac:dyDescent="0.2">
      <c r="A572" s="683"/>
      <c r="B572" s="393"/>
      <c r="C572" s="372"/>
      <c r="D572" s="226"/>
      <c r="E572" s="226"/>
      <c r="F572" s="226"/>
      <c r="G572" s="372"/>
      <c r="H572" s="372"/>
      <c r="I572" s="226"/>
      <c r="J572" s="372"/>
      <c r="K572" s="248">
        <f>SUM(K567:K571)</f>
        <v>5.4</v>
      </c>
      <c r="L572" s="248" t="s">
        <v>28267</v>
      </c>
      <c r="M572" s="308"/>
      <c r="N572" s="308"/>
      <c r="O572" s="308"/>
      <c r="P572" s="308"/>
      <c r="Q572" s="97"/>
      <c r="T572" s="611"/>
      <c r="U572" s="611"/>
      <c r="V572" s="611"/>
      <c r="W572" s="611"/>
      <c r="X572" s="660"/>
      <c r="Y572" s="612"/>
    </row>
    <row r="573" spans="1:25" s="5" customFormat="1" ht="15" hidden="1" x14ac:dyDescent="0.2">
      <c r="A573" s="683"/>
      <c r="B573" s="393"/>
      <c r="C573" s="372"/>
      <c r="D573" s="226"/>
      <c r="E573" s="226"/>
      <c r="F573" s="226"/>
      <c r="G573" s="372"/>
      <c r="H573" s="372"/>
      <c r="I573" s="226"/>
      <c r="J573" s="372"/>
      <c r="K573" s="248"/>
      <c r="L573" s="248"/>
      <c r="M573" s="308"/>
      <c r="N573" s="308"/>
      <c r="O573" s="308"/>
      <c r="P573" s="308"/>
      <c r="Q573" s="97"/>
      <c r="T573" s="611"/>
      <c r="U573" s="611"/>
      <c r="V573" s="611"/>
      <c r="W573" s="611"/>
      <c r="X573" s="660"/>
      <c r="Y573" s="612"/>
    </row>
    <row r="574" spans="1:25" s="5" customFormat="1" ht="15" hidden="1" x14ac:dyDescent="0.2">
      <c r="A574" s="683"/>
      <c r="B574" s="393"/>
      <c r="C574" s="393"/>
      <c r="D574" s="121"/>
      <c r="E574" s="121"/>
      <c r="F574" s="121"/>
      <c r="G574" s="393"/>
      <c r="H574" s="393"/>
      <c r="I574" s="435"/>
      <c r="J574" s="324"/>
      <c r="K574" s="211"/>
      <c r="L574" s="211"/>
      <c r="M574" s="308"/>
      <c r="N574" s="308"/>
      <c r="O574" s="308"/>
      <c r="P574" s="308"/>
      <c r="Q574" s="97"/>
      <c r="T574" s="611"/>
      <c r="U574" s="611"/>
      <c r="V574" s="611"/>
      <c r="W574" s="611"/>
      <c r="X574" s="660"/>
      <c r="Y574" s="612"/>
    </row>
    <row r="575" spans="1:25" s="5" customFormat="1" ht="15" hidden="1" x14ac:dyDescent="0.2">
      <c r="A575" s="683"/>
      <c r="B575" s="393"/>
      <c r="C575" s="393"/>
      <c r="D575" s="121"/>
      <c r="E575" s="121"/>
      <c r="F575" s="121"/>
      <c r="G575" s="393"/>
      <c r="H575" s="393"/>
      <c r="I575" s="435"/>
      <c r="J575" s="324"/>
      <c r="K575" s="211"/>
      <c r="L575" s="308"/>
      <c r="M575" s="308"/>
      <c r="N575" s="308"/>
      <c r="O575" s="308"/>
      <c r="P575" s="308"/>
      <c r="Q575" s="97"/>
      <c r="T575" s="611"/>
      <c r="U575" s="611"/>
      <c r="V575" s="611"/>
      <c r="W575" s="611"/>
      <c r="X575" s="660"/>
      <c r="Y575" s="612"/>
    </row>
    <row r="576" spans="1:25" s="5" customFormat="1" ht="24" hidden="1" customHeight="1" x14ac:dyDescent="0.2">
      <c r="A576" s="684" t="s">
        <v>28883</v>
      </c>
      <c r="B576" s="365" t="s">
        <v>2817</v>
      </c>
      <c r="C576" s="365" t="s">
        <v>26</v>
      </c>
      <c r="D576" s="375" t="str">
        <f>VLOOKUP(B576,desonerado_186!A:F,2,1)</f>
        <v>Caixilho em alumínio basculante com vidro, linha comercial</v>
      </c>
      <c r="E576" s="375"/>
      <c r="F576" s="375"/>
      <c r="G576" s="365"/>
      <c r="H576" s="365"/>
      <c r="I576" s="579"/>
      <c r="J576" s="530" t="str">
        <f>VLOOKUP(B576,desonerado_186!A:F,3,1)</f>
        <v>M2</v>
      </c>
      <c r="K576" s="576">
        <f>K584</f>
        <v>1.92</v>
      </c>
      <c r="L576" s="368">
        <f>VLOOKUP(B576,desonerado_186!A:F,4,1)</f>
        <v>379.46</v>
      </c>
      <c r="M576" s="368">
        <f>VLOOKUP(B576,desonerado_186!A:F,5,1)</f>
        <v>56.11</v>
      </c>
      <c r="N576" s="1680">
        <f>L576+M576</f>
        <v>435.57</v>
      </c>
      <c r="O576" s="1680"/>
      <c r="P576" s="368">
        <f>N576*1.2</f>
        <v>522.67999999999995</v>
      </c>
      <c r="Q576" s="32">
        <f>P576*K576</f>
        <v>1003.55</v>
      </c>
      <c r="T576" s="611"/>
      <c r="U576" s="611"/>
      <c r="V576" s="611"/>
      <c r="W576" s="611"/>
      <c r="X576" s="660"/>
      <c r="Y576" s="612"/>
    </row>
    <row r="577" spans="1:25" s="5" customFormat="1" ht="15" hidden="1" x14ac:dyDescent="0.2">
      <c r="A577" s="682"/>
      <c r="B577" s="307"/>
      <c r="C577" s="307"/>
      <c r="D577" s="150"/>
      <c r="E577" s="150"/>
      <c r="F577" s="150"/>
      <c r="G577" s="307"/>
      <c r="H577" s="307"/>
      <c r="I577" s="580"/>
      <c r="J577" s="176"/>
      <c r="K577" s="482"/>
      <c r="L577" s="380"/>
      <c r="M577" s="380"/>
      <c r="N577" s="380"/>
      <c r="O577" s="380"/>
      <c r="P577" s="380"/>
      <c r="Q577" s="131"/>
      <c r="T577" s="611"/>
      <c r="U577" s="611"/>
      <c r="V577" s="611"/>
      <c r="W577" s="611"/>
      <c r="X577" s="660"/>
      <c r="Y577" s="612"/>
    </row>
    <row r="578" spans="1:25" s="5" customFormat="1" ht="15" hidden="1" x14ac:dyDescent="0.2">
      <c r="A578" s="683"/>
      <c r="B578" s="393"/>
      <c r="C578" s="393"/>
      <c r="D578" s="372"/>
      <c r="E578" s="121"/>
      <c r="F578" s="121"/>
      <c r="G578" s="393"/>
      <c r="H578" s="393"/>
      <c r="I578" s="435"/>
      <c r="J578" s="324"/>
      <c r="K578" s="211"/>
      <c r="L578" s="308"/>
      <c r="M578" s="308"/>
      <c r="N578" s="308"/>
      <c r="O578" s="308"/>
      <c r="P578" s="308"/>
      <c r="Q578" s="97"/>
      <c r="T578" s="611"/>
      <c r="U578" s="611"/>
      <c r="V578" s="611"/>
      <c r="W578" s="611"/>
      <c r="X578" s="660"/>
      <c r="Y578" s="612"/>
    </row>
    <row r="579" spans="1:25" s="5" customFormat="1" ht="15" hidden="1" x14ac:dyDescent="0.2">
      <c r="A579" s="683"/>
      <c r="B579" s="393"/>
      <c r="C579" s="393"/>
      <c r="D579" s="372" t="s">
        <v>28824</v>
      </c>
      <c r="E579" s="234">
        <v>0.6</v>
      </c>
      <c r="F579" s="226" t="s">
        <v>28539</v>
      </c>
      <c r="G579" s="311">
        <v>0.8</v>
      </c>
      <c r="H579" s="372"/>
      <c r="I579" s="226"/>
      <c r="J579" s="372"/>
      <c r="K579" s="248">
        <f>E579*G579</f>
        <v>0.48</v>
      </c>
      <c r="L579" s="248" t="s">
        <v>28267</v>
      </c>
      <c r="M579" s="308"/>
      <c r="N579" s="308"/>
      <c r="O579" s="308"/>
      <c r="P579" s="308"/>
      <c r="Q579" s="97"/>
      <c r="T579" s="611"/>
      <c r="U579" s="611"/>
      <c r="V579" s="611"/>
      <c r="W579" s="611"/>
      <c r="X579" s="660"/>
      <c r="Y579" s="612"/>
    </row>
    <row r="580" spans="1:25" s="5" customFormat="1" ht="15" hidden="1" x14ac:dyDescent="0.2">
      <c r="A580" s="683"/>
      <c r="B580" s="393"/>
      <c r="C580" s="393"/>
      <c r="D580" s="372" t="s">
        <v>28825</v>
      </c>
      <c r="E580" s="234">
        <v>0.6</v>
      </c>
      <c r="F580" s="226" t="s">
        <v>28539</v>
      </c>
      <c r="G580" s="311">
        <v>0.8</v>
      </c>
      <c r="H580" s="372"/>
      <c r="I580" s="226"/>
      <c r="J580" s="372"/>
      <c r="K580" s="248">
        <f>E580*G580</f>
        <v>0.48</v>
      </c>
      <c r="L580" s="248" t="s">
        <v>28267</v>
      </c>
      <c r="M580" s="308"/>
      <c r="N580" s="308"/>
      <c r="O580" s="308"/>
      <c r="P580" s="308"/>
      <c r="Q580" s="97"/>
      <c r="T580" s="611"/>
      <c r="U580" s="611"/>
      <c r="V580" s="611"/>
      <c r="W580" s="611"/>
      <c r="X580" s="660"/>
      <c r="Y580" s="612"/>
    </row>
    <row r="581" spans="1:25" s="5" customFormat="1" ht="15" hidden="1" x14ac:dyDescent="0.2">
      <c r="A581" s="683"/>
      <c r="B581" s="393"/>
      <c r="C581" s="393"/>
      <c r="D581" s="372" t="s">
        <v>28827</v>
      </c>
      <c r="E581" s="234">
        <v>0.6</v>
      </c>
      <c r="F581" s="226" t="s">
        <v>28539</v>
      </c>
      <c r="G581" s="311">
        <v>0.8</v>
      </c>
      <c r="H581" s="372"/>
      <c r="I581" s="226"/>
      <c r="J581" s="372"/>
      <c r="K581" s="248">
        <f>E581*G581</f>
        <v>0.48</v>
      </c>
      <c r="L581" s="248" t="s">
        <v>28267</v>
      </c>
      <c r="M581" s="308"/>
      <c r="N581" s="308"/>
      <c r="O581" s="308"/>
      <c r="P581" s="308"/>
      <c r="Q581" s="97"/>
      <c r="T581" s="611"/>
      <c r="U581" s="611"/>
      <c r="V581" s="611"/>
      <c r="W581" s="611"/>
      <c r="X581" s="660"/>
      <c r="Y581" s="612"/>
    </row>
    <row r="582" spans="1:25" s="5" customFormat="1" ht="15" hidden="1" x14ac:dyDescent="0.2">
      <c r="A582" s="683"/>
      <c r="B582" s="393"/>
      <c r="C582" s="393"/>
      <c r="D582" s="372" t="s">
        <v>28828</v>
      </c>
      <c r="E582" s="234">
        <v>0.6</v>
      </c>
      <c r="F582" s="226" t="s">
        <v>28539</v>
      </c>
      <c r="G582" s="311">
        <v>0.8</v>
      </c>
      <c r="H582" s="372"/>
      <c r="I582" s="226"/>
      <c r="J582" s="372"/>
      <c r="K582" s="248">
        <f>E582*G582</f>
        <v>0.48</v>
      </c>
      <c r="L582" s="248" t="s">
        <v>28267</v>
      </c>
      <c r="M582" s="308"/>
      <c r="N582" s="308"/>
      <c r="O582" s="308"/>
      <c r="P582" s="308"/>
      <c r="Q582" s="97"/>
      <c r="T582" s="611"/>
      <c r="U582" s="611"/>
      <c r="V582" s="611"/>
      <c r="W582" s="611"/>
      <c r="X582" s="660"/>
      <c r="Y582" s="612"/>
    </row>
    <row r="583" spans="1:25" s="5" customFormat="1" ht="15" hidden="1" x14ac:dyDescent="0.2">
      <c r="A583" s="683"/>
      <c r="B583" s="393"/>
      <c r="C583" s="393"/>
      <c r="M583" s="308"/>
      <c r="N583" s="308"/>
      <c r="O583" s="308"/>
      <c r="P583" s="308"/>
      <c r="Q583" s="97"/>
      <c r="T583" s="611"/>
      <c r="U583" s="611"/>
      <c r="V583" s="611"/>
      <c r="W583" s="611"/>
      <c r="X583" s="660"/>
      <c r="Y583" s="612"/>
    </row>
    <row r="584" spans="1:25" s="5" customFormat="1" ht="15" hidden="1" x14ac:dyDescent="0.2">
      <c r="A584" s="683"/>
      <c r="B584" s="393"/>
      <c r="C584" s="393"/>
      <c r="D584" s="226"/>
      <c r="E584" s="226"/>
      <c r="F584" s="226"/>
      <c r="G584" s="372"/>
      <c r="H584" s="372"/>
      <c r="I584" s="226"/>
      <c r="J584" s="372"/>
      <c r="K584" s="248">
        <f>SUM(K579:K582)</f>
        <v>1.92</v>
      </c>
      <c r="L584" s="248" t="s">
        <v>28267</v>
      </c>
      <c r="M584" s="308"/>
      <c r="N584" s="308"/>
      <c r="O584" s="308"/>
      <c r="P584" s="308"/>
      <c r="Q584" s="97"/>
      <c r="T584" s="611"/>
      <c r="U584" s="611"/>
      <c r="V584" s="611"/>
      <c r="W584" s="611"/>
      <c r="X584" s="660"/>
      <c r="Y584" s="612"/>
    </row>
    <row r="585" spans="1:25" s="5" customFormat="1" ht="15" hidden="1" x14ac:dyDescent="0.2">
      <c r="A585" s="683"/>
      <c r="B585" s="393"/>
      <c r="C585" s="393"/>
      <c r="D585" s="121"/>
      <c r="E585" s="121"/>
      <c r="F585" s="121"/>
      <c r="G585" s="393"/>
      <c r="H585" s="393"/>
      <c r="I585" s="435"/>
      <c r="J585" s="324"/>
      <c r="K585" s="211"/>
      <c r="L585" s="308"/>
      <c r="M585" s="308"/>
      <c r="N585" s="308"/>
      <c r="O585" s="308"/>
      <c r="P585" s="308"/>
      <c r="Q585" s="97"/>
      <c r="T585" s="611"/>
      <c r="U585" s="611"/>
      <c r="V585" s="611"/>
      <c r="W585" s="611"/>
      <c r="X585" s="660"/>
      <c r="Y585" s="612"/>
    </row>
    <row r="586" spans="1:25" s="5" customFormat="1" ht="15" hidden="1" x14ac:dyDescent="0.2">
      <c r="A586" s="683"/>
      <c r="B586" s="393"/>
      <c r="C586" s="393"/>
      <c r="D586" s="121"/>
      <c r="E586" s="121"/>
      <c r="F586" s="121"/>
      <c r="G586" s="393"/>
      <c r="H586" s="393"/>
      <c r="I586" s="435"/>
      <c r="J586" s="324"/>
      <c r="K586" s="211"/>
      <c r="L586" s="308"/>
      <c r="M586" s="308"/>
      <c r="N586" s="308"/>
      <c r="O586" s="308"/>
      <c r="P586" s="308"/>
      <c r="Q586" s="97"/>
      <c r="T586" s="611"/>
      <c r="U586" s="611"/>
      <c r="V586" s="611"/>
      <c r="W586" s="611"/>
      <c r="X586" s="660"/>
      <c r="Y586" s="612"/>
    </row>
    <row r="587" spans="1:25" s="5" customFormat="1" ht="15" hidden="1" x14ac:dyDescent="0.2">
      <c r="A587" s="683"/>
      <c r="B587" s="393"/>
      <c r="C587" s="393"/>
      <c r="D587" s="121"/>
      <c r="E587" s="121"/>
      <c r="F587" s="121"/>
      <c r="G587" s="393"/>
      <c r="H587" s="393"/>
      <c r="I587" s="435"/>
      <c r="J587" s="324"/>
      <c r="K587" s="211"/>
      <c r="L587" s="308"/>
      <c r="M587" s="308"/>
      <c r="N587" s="308"/>
      <c r="O587" s="308"/>
      <c r="P587" s="308"/>
      <c r="Q587" s="97"/>
      <c r="T587" s="611"/>
      <c r="U587" s="611"/>
      <c r="V587" s="611"/>
      <c r="W587" s="611"/>
      <c r="X587" s="660"/>
      <c r="Y587" s="612"/>
    </row>
    <row r="588" spans="1:25" s="5" customFormat="1" ht="24" hidden="1" customHeight="1" x14ac:dyDescent="0.2">
      <c r="A588" s="684" t="s">
        <v>28884</v>
      </c>
      <c r="B588" s="365" t="s">
        <v>2883</v>
      </c>
      <c r="C588" s="365" t="s">
        <v>26</v>
      </c>
      <c r="D588" s="375" t="str">
        <f>VLOOKUP(B588,desonerado_186!A:F,2,1)</f>
        <v>Portinhola tipo veneziana em alumínio, linha comercial</v>
      </c>
      <c r="E588" s="375"/>
      <c r="F588" s="375"/>
      <c r="G588" s="365"/>
      <c r="H588" s="365"/>
      <c r="I588" s="579"/>
      <c r="J588" s="530" t="str">
        <f>VLOOKUP(B588,desonerado_186!A:F,3,1)</f>
        <v>M2</v>
      </c>
      <c r="K588" s="576">
        <f>K590</f>
        <v>0.6</v>
      </c>
      <c r="L588" s="368">
        <f>VLOOKUP(B588,desonerado_186!A:F,4,1)</f>
        <v>557.52</v>
      </c>
      <c r="M588" s="368">
        <f>VLOOKUP(B588,desonerado_186!A:F,5,1)</f>
        <v>112.2</v>
      </c>
      <c r="N588" s="1680">
        <f>L588+M588</f>
        <v>669.72</v>
      </c>
      <c r="O588" s="1680"/>
      <c r="P588" s="368">
        <f>N588*1.2</f>
        <v>803.66</v>
      </c>
      <c r="Q588" s="32">
        <f>P588*K588</f>
        <v>482.2</v>
      </c>
      <c r="T588" s="611"/>
      <c r="U588" s="611"/>
      <c r="V588" s="611"/>
      <c r="W588" s="611"/>
      <c r="X588" s="660"/>
      <c r="Y588" s="612"/>
    </row>
    <row r="589" spans="1:25" s="5" customFormat="1" ht="15" hidden="1" x14ac:dyDescent="0.2">
      <c r="A589" s="682"/>
      <c r="B589" s="307"/>
      <c r="C589" s="307"/>
      <c r="D589" s="150"/>
      <c r="E589" s="150"/>
      <c r="F589" s="150"/>
      <c r="G589" s="307"/>
      <c r="H589" s="307"/>
      <c r="I589" s="580"/>
      <c r="J589" s="176"/>
      <c r="K589" s="482"/>
      <c r="L589" s="380"/>
      <c r="M589" s="380"/>
      <c r="N589" s="380"/>
      <c r="O589" s="380"/>
      <c r="P589" s="380"/>
      <c r="Q589" s="131"/>
      <c r="T589" s="611"/>
      <c r="U589" s="611"/>
      <c r="V589" s="611"/>
      <c r="W589" s="611"/>
      <c r="X589" s="660"/>
      <c r="Y589" s="612"/>
    </row>
    <row r="590" spans="1:25" s="5" customFormat="1" ht="15" hidden="1" x14ac:dyDescent="0.2">
      <c r="A590" s="683"/>
      <c r="B590" s="393"/>
      <c r="C590" s="372"/>
      <c r="D590" s="372" t="s">
        <v>28851</v>
      </c>
      <c r="E590" s="248">
        <v>0.6</v>
      </c>
      <c r="F590" s="372" t="s">
        <v>28539</v>
      </c>
      <c r="G590" s="248">
        <v>1</v>
      </c>
      <c r="H590" s="372"/>
      <c r="I590" s="372"/>
      <c r="J590" s="372"/>
      <c r="K590" s="248">
        <f>G590*E590</f>
        <v>0.6</v>
      </c>
      <c r="L590" s="372" t="s">
        <v>28268</v>
      </c>
      <c r="M590" s="372"/>
      <c r="N590" s="308"/>
      <c r="O590" s="308"/>
      <c r="P590" s="308"/>
      <c r="Q590" s="97"/>
      <c r="T590" s="611"/>
      <c r="U590" s="611"/>
      <c r="V590" s="611"/>
      <c r="W590" s="611"/>
      <c r="X590" s="660"/>
      <c r="Y590" s="612"/>
    </row>
    <row r="591" spans="1:25" s="5" customFormat="1" ht="15" hidden="1" x14ac:dyDescent="0.2">
      <c r="A591" s="683"/>
      <c r="B591" s="393"/>
      <c r="C591" s="372"/>
      <c r="D591" s="372"/>
      <c r="E591" s="372"/>
      <c r="F591" s="372"/>
      <c r="G591" s="372"/>
      <c r="H591" s="372"/>
      <c r="I591" s="372"/>
      <c r="J591" s="372"/>
      <c r="K591" s="372"/>
      <c r="L591" s="372"/>
      <c r="M591" s="372"/>
      <c r="N591" s="308"/>
      <c r="O591" s="308"/>
      <c r="P591" s="308"/>
      <c r="Q591" s="97"/>
      <c r="T591" s="611"/>
      <c r="U591" s="611"/>
      <c r="V591" s="611"/>
      <c r="W591" s="611"/>
      <c r="X591" s="660"/>
      <c r="Y591" s="612"/>
    </row>
    <row r="592" spans="1:25" s="5" customFormat="1" ht="15" hidden="1" x14ac:dyDescent="0.2">
      <c r="A592" s="683"/>
      <c r="B592" s="393"/>
      <c r="C592" s="393"/>
      <c r="D592" s="121"/>
      <c r="E592" s="121"/>
      <c r="F592" s="121"/>
      <c r="G592" s="393"/>
      <c r="H592" s="393"/>
      <c r="I592" s="435"/>
      <c r="J592" s="324"/>
      <c r="K592" s="211"/>
      <c r="L592" s="308"/>
      <c r="M592" s="308"/>
      <c r="N592" s="308"/>
      <c r="O592" s="308"/>
      <c r="P592" s="308"/>
      <c r="Q592" s="97"/>
      <c r="T592" s="611"/>
      <c r="U592" s="611"/>
      <c r="V592" s="611"/>
      <c r="W592" s="611"/>
      <c r="X592" s="660"/>
      <c r="Y592" s="612"/>
    </row>
    <row r="593" spans="1:25" s="5" customFormat="1" ht="24" hidden="1" customHeight="1" x14ac:dyDescent="0.2">
      <c r="A593" s="684" t="s">
        <v>28885</v>
      </c>
      <c r="B593" s="365" t="s">
        <v>2501</v>
      </c>
      <c r="C593" s="365" t="s">
        <v>26</v>
      </c>
      <c r="D593" s="375" t="str">
        <f>VLOOKUP(B593,desonerado_186!A:F,2,1)</f>
        <v>Porta lisa com batente madeira - 90 x 210 cm</v>
      </c>
      <c r="E593" s="375"/>
      <c r="F593" s="375"/>
      <c r="G593" s="365"/>
      <c r="H593" s="365"/>
      <c r="I593" s="579"/>
      <c r="J593" s="530" t="str">
        <f>VLOOKUP(B593,desonerado_186!A:F,3,1)</f>
        <v>UN</v>
      </c>
      <c r="K593" s="576">
        <f>G607</f>
        <v>4</v>
      </c>
      <c r="L593" s="368">
        <f>VLOOKUP(B593,desonerado_186!A:F,4,1)</f>
        <v>565.70000000000005</v>
      </c>
      <c r="M593" s="368">
        <f>VLOOKUP(B593,desonerado_186!A:F,5,1)</f>
        <v>104.73</v>
      </c>
      <c r="N593" s="1680">
        <f>L593+M593</f>
        <v>670.43</v>
      </c>
      <c r="O593" s="1680"/>
      <c r="P593" s="368">
        <f>N593*1.2</f>
        <v>804.52</v>
      </c>
      <c r="Q593" s="32">
        <f>P593*K593</f>
        <v>3218.08</v>
      </c>
      <c r="T593" s="611"/>
      <c r="U593" s="611"/>
      <c r="V593" s="611"/>
      <c r="W593" s="611"/>
      <c r="X593" s="660"/>
      <c r="Y593" s="612"/>
    </row>
    <row r="594" spans="1:25" s="5" customFormat="1" ht="20.25" hidden="1" customHeight="1" x14ac:dyDescent="0.2">
      <c r="A594" s="661"/>
      <c r="B594" s="307"/>
      <c r="C594" s="307"/>
      <c r="D594" s="150"/>
      <c r="E594" s="150"/>
      <c r="F594" s="150"/>
      <c r="G594" s="307"/>
      <c r="H594" s="307"/>
      <c r="I594" s="581"/>
      <c r="J594" s="176"/>
      <c r="K594" s="482"/>
      <c r="L594" s="380"/>
      <c r="M594" s="380"/>
      <c r="N594" s="1777"/>
      <c r="O594" s="1777"/>
      <c r="P594" s="380"/>
      <c r="Q594" s="131"/>
      <c r="T594" s="611"/>
      <c r="U594" s="611"/>
      <c r="V594" s="611"/>
      <c r="W594" s="611"/>
      <c r="X594" s="660"/>
      <c r="Y594" s="612"/>
    </row>
    <row r="595" spans="1:25" s="5" customFormat="1" ht="20.25" hidden="1" customHeight="1" x14ac:dyDescent="0.2">
      <c r="A595" s="662"/>
      <c r="B595" s="393"/>
      <c r="C595" s="393"/>
      <c r="D595" s="226"/>
      <c r="E595" s="226" t="s">
        <v>28831</v>
      </c>
      <c r="F595" s="226"/>
      <c r="G595" s="372" t="s">
        <v>28832</v>
      </c>
      <c r="H595" s="372"/>
      <c r="I595" s="188"/>
      <c r="J595" s="188"/>
      <c r="K595" s="211"/>
      <c r="L595" s="308"/>
      <c r="M595" s="308"/>
      <c r="N595" s="308"/>
      <c r="O595" s="308"/>
      <c r="P595" s="308"/>
      <c r="Q595" s="97"/>
      <c r="T595" s="611"/>
      <c r="U595" s="611"/>
      <c r="V595" s="611"/>
      <c r="W595" s="611"/>
      <c r="X595" s="660"/>
      <c r="Y595" s="612"/>
    </row>
    <row r="596" spans="1:25" s="5" customFormat="1" ht="20.25" hidden="1" customHeight="1" x14ac:dyDescent="0.2">
      <c r="A596" s="662"/>
      <c r="B596" s="393"/>
      <c r="C596" s="393"/>
      <c r="D596" s="226" t="s">
        <v>28820</v>
      </c>
      <c r="E596" s="582">
        <v>0</v>
      </c>
      <c r="F596" s="248"/>
      <c r="G596" s="248">
        <v>1</v>
      </c>
      <c r="H596" s="248"/>
      <c r="I596" s="98"/>
      <c r="J596" s="188"/>
      <c r="K596" s="211"/>
      <c r="L596" s="308"/>
      <c r="M596" s="308"/>
      <c r="N596" s="308"/>
      <c r="O596" s="308"/>
      <c r="P596" s="308"/>
      <c r="Q596" s="97"/>
      <c r="T596" s="611"/>
      <c r="U596" s="611"/>
      <c r="V596" s="611"/>
      <c r="W596" s="611"/>
      <c r="X596" s="660"/>
      <c r="Y596" s="612"/>
    </row>
    <row r="597" spans="1:25" s="5" customFormat="1" ht="20.25" hidden="1" customHeight="1" x14ac:dyDescent="0.2">
      <c r="A597" s="662"/>
      <c r="B597" s="393"/>
      <c r="C597" s="393"/>
      <c r="D597" s="226" t="s">
        <v>28821</v>
      </c>
      <c r="E597" s="582">
        <v>0</v>
      </c>
      <c r="F597" s="248"/>
      <c r="G597" s="248">
        <v>1</v>
      </c>
      <c r="H597" s="248"/>
      <c r="I597" s="98"/>
      <c r="J597" s="188"/>
      <c r="K597" s="211"/>
      <c r="L597" s="308"/>
      <c r="M597" s="308"/>
      <c r="N597" s="308"/>
      <c r="O597" s="308"/>
      <c r="P597" s="308"/>
      <c r="Q597" s="97"/>
      <c r="T597" s="611"/>
      <c r="U597" s="611"/>
      <c r="V597" s="611"/>
      <c r="W597" s="611"/>
      <c r="X597" s="660"/>
      <c r="Y597" s="612"/>
    </row>
    <row r="598" spans="1:25" s="5" customFormat="1" ht="20.25" hidden="1" customHeight="1" x14ac:dyDescent="0.2">
      <c r="A598" s="662"/>
      <c r="B598" s="393"/>
      <c r="C598" s="393"/>
      <c r="D598" s="226" t="s">
        <v>28822</v>
      </c>
      <c r="E598" s="582">
        <v>0</v>
      </c>
      <c r="F598" s="248"/>
      <c r="G598" s="248"/>
      <c r="H598" s="248"/>
      <c r="I598" s="98"/>
      <c r="J598" s="188"/>
      <c r="K598" s="211"/>
      <c r="L598" s="308"/>
      <c r="M598" s="308"/>
      <c r="N598" s="308"/>
      <c r="O598" s="308"/>
      <c r="P598" s="308"/>
      <c r="Q598" s="97"/>
      <c r="T598" s="611"/>
      <c r="U598" s="611"/>
      <c r="V598" s="611"/>
      <c r="W598" s="611"/>
      <c r="X598" s="660"/>
      <c r="Y598" s="612"/>
    </row>
    <row r="599" spans="1:25" s="5" customFormat="1" ht="20.25" hidden="1" customHeight="1" x14ac:dyDescent="0.2">
      <c r="A599" s="662"/>
      <c r="B599" s="393"/>
      <c r="C599" s="393"/>
      <c r="D599" s="226" t="s">
        <v>28823</v>
      </c>
      <c r="E599" s="582">
        <v>0</v>
      </c>
      <c r="F599" s="248"/>
      <c r="G599" s="248"/>
      <c r="H599" s="248"/>
      <c r="I599" s="98"/>
      <c r="J599" s="188"/>
      <c r="K599" s="211"/>
      <c r="L599" s="308"/>
      <c r="M599" s="308"/>
      <c r="N599" s="308"/>
      <c r="O599" s="308"/>
      <c r="P599" s="308"/>
      <c r="Q599" s="97"/>
      <c r="T599" s="611"/>
      <c r="U599" s="611"/>
      <c r="V599" s="611"/>
      <c r="W599" s="611"/>
      <c r="X599" s="660"/>
      <c r="Y599" s="612"/>
    </row>
    <row r="600" spans="1:25" s="5" customFormat="1" ht="20.25" hidden="1" customHeight="1" x14ac:dyDescent="0.2">
      <c r="A600" s="662"/>
      <c r="B600" s="393"/>
      <c r="C600" s="393"/>
      <c r="D600" s="226" t="s">
        <v>28824</v>
      </c>
      <c r="E600" s="582">
        <v>1</v>
      </c>
      <c r="F600" s="248"/>
      <c r="G600" s="248">
        <v>0</v>
      </c>
      <c r="H600" s="248"/>
      <c r="I600" s="98"/>
      <c r="J600" s="188"/>
      <c r="K600" s="211"/>
      <c r="L600" s="308"/>
      <c r="M600" s="308"/>
      <c r="N600" s="308"/>
      <c r="O600" s="308"/>
      <c r="P600" s="308"/>
      <c r="Q600" s="97"/>
      <c r="T600" s="611"/>
      <c r="U600" s="611"/>
      <c r="V600" s="611"/>
      <c r="W600" s="611"/>
      <c r="X600" s="660"/>
      <c r="Y600" s="612"/>
    </row>
    <row r="601" spans="1:25" s="5" customFormat="1" ht="20.25" hidden="1" customHeight="1" x14ac:dyDescent="0.2">
      <c r="A601" s="662"/>
      <c r="B601" s="393"/>
      <c r="C601" s="393"/>
      <c r="D601" s="226" t="s">
        <v>28825</v>
      </c>
      <c r="E601" s="582">
        <v>1</v>
      </c>
      <c r="F601" s="248"/>
      <c r="G601" s="248">
        <v>0</v>
      </c>
      <c r="H601" s="248"/>
      <c r="I601" s="98"/>
      <c r="J601" s="188"/>
      <c r="K601" s="211"/>
      <c r="L601" s="308"/>
      <c r="M601" s="308"/>
      <c r="N601" s="308"/>
      <c r="O601" s="308"/>
      <c r="P601" s="308"/>
      <c r="Q601" s="97"/>
      <c r="T601" s="611"/>
      <c r="U601" s="611"/>
      <c r="V601" s="611"/>
      <c r="W601" s="611"/>
      <c r="X601" s="660"/>
      <c r="Y601" s="612"/>
    </row>
    <row r="602" spans="1:25" s="5" customFormat="1" ht="20.25" hidden="1" customHeight="1" x14ac:dyDescent="0.2">
      <c r="A602" s="662"/>
      <c r="B602" s="393"/>
      <c r="C602" s="393"/>
      <c r="D602" s="226" t="s">
        <v>28826</v>
      </c>
      <c r="E602" s="582">
        <v>0</v>
      </c>
      <c r="F602" s="248"/>
      <c r="G602" s="248">
        <v>0</v>
      </c>
      <c r="H602" s="248"/>
      <c r="I602" s="98"/>
      <c r="J602" s="188"/>
      <c r="K602" s="211"/>
      <c r="L602" s="308"/>
      <c r="M602" s="308"/>
      <c r="N602" s="308"/>
      <c r="O602" s="308"/>
      <c r="P602" s="308"/>
      <c r="Q602" s="97"/>
      <c r="T602" s="611"/>
      <c r="U602" s="611"/>
      <c r="V602" s="611"/>
      <c r="W602" s="611"/>
      <c r="X602" s="660"/>
      <c r="Y602" s="612"/>
    </row>
    <row r="603" spans="1:25" s="5" customFormat="1" ht="20.25" hidden="1" customHeight="1" x14ac:dyDescent="0.2">
      <c r="A603" s="662"/>
      <c r="B603" s="393"/>
      <c r="C603" s="393"/>
      <c r="D603" s="226" t="s">
        <v>28827</v>
      </c>
      <c r="E603" s="582">
        <v>0</v>
      </c>
      <c r="F603" s="248"/>
      <c r="G603" s="248">
        <v>1</v>
      </c>
      <c r="H603" s="248"/>
      <c r="I603" s="98"/>
      <c r="J603" s="188"/>
      <c r="K603" s="211"/>
      <c r="L603" s="308"/>
      <c r="M603" s="308"/>
      <c r="N603" s="308"/>
      <c r="O603" s="308"/>
      <c r="P603" s="308"/>
      <c r="Q603" s="97"/>
      <c r="T603" s="611"/>
      <c r="U603" s="611"/>
      <c r="V603" s="611"/>
      <c r="W603" s="611"/>
      <c r="X603" s="660"/>
      <c r="Y603" s="612"/>
    </row>
    <row r="604" spans="1:25" s="5" customFormat="1" ht="20.25" hidden="1" customHeight="1" x14ac:dyDescent="0.2">
      <c r="A604" s="662"/>
      <c r="B604" s="393"/>
      <c r="C604" s="393"/>
      <c r="D604" s="226" t="s">
        <v>28828</v>
      </c>
      <c r="E604" s="582">
        <v>0</v>
      </c>
      <c r="F604" s="248"/>
      <c r="G604" s="248">
        <v>1</v>
      </c>
      <c r="H604" s="248"/>
      <c r="I604" s="98"/>
      <c r="J604" s="188"/>
      <c r="K604" s="211"/>
      <c r="L604" s="308"/>
      <c r="M604" s="308"/>
      <c r="N604" s="308"/>
      <c r="O604" s="308"/>
      <c r="P604" s="308"/>
      <c r="Q604" s="97"/>
      <c r="T604" s="611"/>
      <c r="U604" s="611"/>
      <c r="V604" s="611"/>
      <c r="W604" s="611"/>
      <c r="X604" s="660"/>
      <c r="Y604" s="612"/>
    </row>
    <row r="605" spans="1:25" s="5" customFormat="1" ht="20.25" hidden="1" customHeight="1" x14ac:dyDescent="0.2">
      <c r="A605" s="662"/>
      <c r="B605" s="393"/>
      <c r="C605" s="393"/>
      <c r="D605" s="226" t="s">
        <v>28829</v>
      </c>
      <c r="E605" s="582">
        <v>0</v>
      </c>
      <c r="F605" s="248"/>
      <c r="G605" s="248">
        <v>0</v>
      </c>
      <c r="H605" s="248"/>
      <c r="I605" s="98"/>
      <c r="J605" s="188"/>
      <c r="K605" s="211"/>
      <c r="L605" s="308"/>
      <c r="M605" s="308"/>
      <c r="N605" s="308"/>
      <c r="O605" s="308"/>
      <c r="P605" s="308"/>
      <c r="Q605" s="97"/>
      <c r="T605" s="611"/>
      <c r="U605" s="611"/>
      <c r="V605" s="611"/>
      <c r="W605" s="611"/>
      <c r="X605" s="660"/>
      <c r="Y605" s="612"/>
    </row>
    <row r="606" spans="1:25" s="5" customFormat="1" ht="20.25" hidden="1" customHeight="1" x14ac:dyDescent="0.2">
      <c r="A606" s="662"/>
      <c r="B606" s="393"/>
      <c r="C606" s="393"/>
      <c r="D606" s="226"/>
      <c r="E606" s="226"/>
      <c r="F606" s="226"/>
      <c r="G606" s="372"/>
      <c r="H606" s="372"/>
      <c r="I606" s="188"/>
      <c r="J606" s="188"/>
      <c r="K606" s="211"/>
      <c r="L606" s="308"/>
      <c r="M606" s="308"/>
      <c r="N606" s="308"/>
      <c r="O606" s="308"/>
      <c r="P606" s="308"/>
      <c r="Q606" s="97"/>
      <c r="T606" s="611"/>
      <c r="U606" s="611"/>
      <c r="V606" s="611"/>
      <c r="W606" s="611"/>
      <c r="X606" s="660"/>
      <c r="Y606" s="612"/>
    </row>
    <row r="607" spans="1:25" s="5" customFormat="1" ht="20.25" hidden="1" customHeight="1" x14ac:dyDescent="0.2">
      <c r="A607" s="662"/>
      <c r="B607" s="393"/>
      <c r="C607" s="393"/>
      <c r="D607" s="226"/>
      <c r="E607" s="582">
        <f>SUM(E596:E606)</f>
        <v>2</v>
      </c>
      <c r="F607" s="226"/>
      <c r="G607" s="582">
        <f>SUM(G596:G606)</f>
        <v>4</v>
      </c>
      <c r="H607" s="372"/>
      <c r="I607" s="188"/>
      <c r="J607" s="188"/>
      <c r="K607" s="211"/>
      <c r="L607" s="308"/>
      <c r="M607" s="308"/>
      <c r="N607" s="308"/>
      <c r="O607" s="308"/>
      <c r="P607" s="308"/>
      <c r="Q607" s="97"/>
      <c r="T607" s="611"/>
      <c r="U607" s="611"/>
      <c r="V607" s="611"/>
      <c r="W607" s="611"/>
      <c r="X607" s="660"/>
      <c r="Y607" s="612"/>
    </row>
    <row r="608" spans="1:25" s="5" customFormat="1" ht="20.25" hidden="1" customHeight="1" x14ac:dyDescent="0.2">
      <c r="A608" s="662"/>
      <c r="B608" s="393"/>
      <c r="C608" s="393"/>
      <c r="D608" s="121"/>
      <c r="E608" s="121"/>
      <c r="F608" s="121"/>
      <c r="G608" s="393"/>
      <c r="H608" s="393"/>
      <c r="J608" s="324"/>
      <c r="K608" s="211"/>
      <c r="L608" s="308"/>
      <c r="M608" s="308"/>
      <c r="N608" s="308"/>
      <c r="O608" s="308"/>
      <c r="P608" s="308"/>
      <c r="Q608" s="97"/>
      <c r="T608" s="611"/>
      <c r="U608" s="611"/>
      <c r="V608" s="611"/>
      <c r="W608" s="611"/>
      <c r="X608" s="660"/>
      <c r="Y608" s="612"/>
    </row>
    <row r="609" spans="1:25" s="5" customFormat="1" ht="20.25" hidden="1" customHeight="1" x14ac:dyDescent="0.2">
      <c r="A609" s="662"/>
      <c r="B609" s="393"/>
      <c r="C609" s="393"/>
      <c r="D609" s="121"/>
      <c r="E609" s="121"/>
      <c r="F609" s="121"/>
      <c r="G609" s="393"/>
      <c r="H609" s="393"/>
      <c r="J609" s="324"/>
      <c r="K609" s="211"/>
      <c r="L609" s="308"/>
      <c r="M609" s="308"/>
      <c r="N609" s="308"/>
      <c r="O609" s="308"/>
      <c r="P609" s="308"/>
      <c r="Q609" s="97"/>
      <c r="T609" s="611"/>
      <c r="U609" s="611"/>
      <c r="V609" s="611"/>
      <c r="W609" s="611"/>
      <c r="X609" s="660"/>
      <c r="Y609" s="612"/>
    </row>
    <row r="610" spans="1:25" s="5" customFormat="1" ht="20.25" hidden="1" customHeight="1" x14ac:dyDescent="0.2">
      <c r="A610" s="662"/>
      <c r="B610" s="393"/>
      <c r="C610" s="393"/>
      <c r="D610" s="121"/>
      <c r="E610" s="121"/>
      <c r="F610" s="121"/>
      <c r="G610" s="393"/>
      <c r="H610" s="393"/>
      <c r="J610" s="324"/>
      <c r="K610" s="211"/>
      <c r="L610" s="308"/>
      <c r="M610" s="308"/>
      <c r="N610" s="308"/>
      <c r="O610" s="308"/>
      <c r="P610" s="308"/>
      <c r="Q610" s="97"/>
      <c r="T610" s="611"/>
      <c r="U610" s="611"/>
      <c r="V610" s="611"/>
      <c r="W610" s="611"/>
      <c r="X610" s="660"/>
      <c r="Y610" s="612"/>
    </row>
    <row r="611" spans="1:25" s="5" customFormat="1" ht="20.25" hidden="1" customHeight="1" x14ac:dyDescent="0.2">
      <c r="A611" s="684" t="s">
        <v>28886</v>
      </c>
      <c r="B611" s="365" t="s">
        <v>2499</v>
      </c>
      <c r="C611" s="365" t="s">
        <v>26</v>
      </c>
      <c r="D611" s="375" t="str">
        <f>VLOOKUP(B611,desonerado_186!A:F,2,1)</f>
        <v>Porta lisa com batente madeira - 80 x 210 cm</v>
      </c>
      <c r="E611" s="375"/>
      <c r="F611" s="375"/>
      <c r="G611" s="365"/>
      <c r="H611" s="365"/>
      <c r="I611" s="579"/>
      <c r="J611" s="530" t="str">
        <f>VLOOKUP(B611,desonerado_186!A:F,3,1)</f>
        <v>UN</v>
      </c>
      <c r="K611" s="576">
        <f>G613</f>
        <v>2</v>
      </c>
      <c r="L611" s="368">
        <f>VLOOKUP(B611,desonerado_186!A:F,4,1)</f>
        <v>536.92999999999995</v>
      </c>
      <c r="M611" s="368">
        <f>VLOOKUP(B611,desonerado_186!A:F,5,1)</f>
        <v>104.73</v>
      </c>
      <c r="N611" s="1680">
        <f>L611+M611</f>
        <v>641.66</v>
      </c>
      <c r="O611" s="1680"/>
      <c r="P611" s="368">
        <f>N611*1.2</f>
        <v>769.99</v>
      </c>
      <c r="Q611" s="32">
        <f>P611*K611</f>
        <v>1539.98</v>
      </c>
      <c r="T611" s="611"/>
      <c r="U611" s="611"/>
      <c r="V611" s="611"/>
      <c r="W611" s="611"/>
      <c r="X611" s="660"/>
      <c r="Y611" s="612"/>
    </row>
    <row r="612" spans="1:25" s="5" customFormat="1" ht="20.25" hidden="1" customHeight="1" x14ac:dyDescent="0.2">
      <c r="A612" s="662"/>
      <c r="B612" s="393"/>
      <c r="C612" s="372"/>
      <c r="D612" s="226"/>
      <c r="E612" s="226"/>
      <c r="F612" s="226"/>
      <c r="G612" s="372"/>
      <c r="H612" s="372"/>
      <c r="I612" s="244"/>
      <c r="J612" s="314"/>
      <c r="K612" s="211"/>
      <c r="L612" s="308"/>
      <c r="M612" s="308"/>
      <c r="N612" s="308"/>
      <c r="O612" s="308"/>
      <c r="P612" s="308"/>
      <c r="Q612" s="97"/>
      <c r="T612" s="611"/>
      <c r="U612" s="611"/>
      <c r="V612" s="611"/>
      <c r="W612" s="611"/>
      <c r="X612" s="660"/>
      <c r="Y612" s="612"/>
    </row>
    <row r="613" spans="1:25" s="5" customFormat="1" ht="20.25" hidden="1" customHeight="1" x14ac:dyDescent="0.2">
      <c r="A613" s="662"/>
      <c r="B613" s="393"/>
      <c r="C613" s="372"/>
      <c r="D613" s="226" t="s">
        <v>28833</v>
      </c>
      <c r="E613" s="226"/>
      <c r="F613" s="226"/>
      <c r="G613" s="582">
        <v>2</v>
      </c>
      <c r="H613" s="372"/>
      <c r="I613" s="244"/>
      <c r="J613" s="314"/>
      <c r="K613" s="211"/>
      <c r="L613" s="308"/>
      <c r="M613" s="308"/>
      <c r="N613" s="308"/>
      <c r="O613" s="308"/>
      <c r="P613" s="308"/>
      <c r="Q613" s="97"/>
      <c r="T613" s="611"/>
      <c r="U613" s="611"/>
      <c r="V613" s="611"/>
      <c r="W613" s="611"/>
      <c r="X613" s="660"/>
      <c r="Y613" s="612"/>
    </row>
    <row r="614" spans="1:25" s="5" customFormat="1" ht="20.25" hidden="1" customHeight="1" x14ac:dyDescent="0.2">
      <c r="A614" s="662"/>
      <c r="B614" s="393"/>
      <c r="C614" s="372"/>
      <c r="D614" s="226"/>
      <c r="E614" s="226"/>
      <c r="F614" s="226"/>
      <c r="G614" s="372"/>
      <c r="H614" s="372"/>
      <c r="I614" s="244"/>
      <c r="J614" s="314"/>
      <c r="K614" s="211"/>
      <c r="L614" s="308"/>
      <c r="M614" s="308"/>
      <c r="N614" s="308"/>
      <c r="O614" s="308"/>
      <c r="P614" s="308"/>
      <c r="Q614" s="97"/>
      <c r="T614" s="611"/>
      <c r="U614" s="611"/>
      <c r="V614" s="611"/>
      <c r="W614" s="611"/>
      <c r="X614" s="660"/>
      <c r="Y614" s="612"/>
    </row>
    <row r="615" spans="1:25" s="5" customFormat="1" ht="20.25" hidden="1" customHeight="1" x14ac:dyDescent="0.2">
      <c r="A615" s="662"/>
      <c r="B615" s="393"/>
      <c r="C615" s="372"/>
      <c r="D615" s="226"/>
      <c r="E615" s="226"/>
      <c r="F615" s="226"/>
      <c r="G615" s="372"/>
      <c r="H615" s="372"/>
      <c r="I615" s="244"/>
      <c r="J615" s="314"/>
      <c r="K615" s="211"/>
      <c r="L615" s="308"/>
      <c r="M615" s="308"/>
      <c r="N615" s="308"/>
      <c r="O615" s="308"/>
      <c r="P615" s="308"/>
      <c r="Q615" s="97"/>
      <c r="T615" s="611"/>
      <c r="U615" s="611"/>
      <c r="V615" s="611"/>
      <c r="W615" s="611"/>
      <c r="X615" s="660"/>
      <c r="Y615" s="612"/>
    </row>
    <row r="616" spans="1:25" s="5" customFormat="1" ht="20.25" hidden="1" customHeight="1" x14ac:dyDescent="0.2">
      <c r="A616" s="662"/>
      <c r="B616" s="393"/>
      <c r="C616" s="393"/>
      <c r="D616" s="121"/>
      <c r="E616" s="121"/>
      <c r="F616" s="121"/>
      <c r="G616" s="393"/>
      <c r="H616" s="393"/>
      <c r="J616" s="324"/>
      <c r="K616" s="211"/>
      <c r="L616" s="308"/>
      <c r="M616" s="308"/>
      <c r="N616" s="308"/>
      <c r="O616" s="308"/>
      <c r="P616" s="308"/>
      <c r="Q616" s="97"/>
      <c r="T616" s="611"/>
      <c r="U616" s="611"/>
      <c r="V616" s="611"/>
      <c r="W616" s="611"/>
      <c r="X616" s="660"/>
      <c r="Y616" s="612"/>
    </row>
    <row r="617" spans="1:25" s="5" customFormat="1" ht="15" hidden="1" x14ac:dyDescent="0.2">
      <c r="A617" s="675"/>
      <c r="B617" s="565"/>
      <c r="C617" s="565"/>
      <c r="D617" s="122"/>
      <c r="E617" s="122"/>
      <c r="F617" s="122"/>
      <c r="G617" s="565"/>
      <c r="H617" s="565"/>
      <c r="I617" s="583"/>
      <c r="J617" s="567"/>
      <c r="K617" s="568"/>
      <c r="L617" s="96"/>
      <c r="M617" s="96"/>
      <c r="N617" s="96"/>
      <c r="O617" s="96"/>
      <c r="P617" s="96"/>
      <c r="Q617" s="45"/>
      <c r="T617" s="611"/>
      <c r="U617" s="611"/>
      <c r="V617" s="611"/>
      <c r="W617" s="611"/>
      <c r="X617" s="660"/>
      <c r="Y617" s="612"/>
    </row>
    <row r="618" spans="1:25" s="5" customFormat="1" ht="15" hidden="1" x14ac:dyDescent="0.2">
      <c r="A618" s="1893" t="s">
        <v>8</v>
      </c>
      <c r="B618" s="1894"/>
      <c r="C618" s="1894"/>
      <c r="D618" s="1894"/>
      <c r="E618" s="1894"/>
      <c r="F618" s="1894"/>
      <c r="G618" s="1894"/>
      <c r="H618" s="1894"/>
      <c r="I618" s="1894"/>
      <c r="J618" s="1894"/>
      <c r="K618" s="1894"/>
      <c r="L618" s="366"/>
      <c r="M618" s="366"/>
      <c r="N618" s="1898"/>
      <c r="O618" s="1898"/>
      <c r="P618" s="367"/>
      <c r="Q618" s="43">
        <f>SUM(Q555:Q616)</f>
        <v>13361.81</v>
      </c>
      <c r="T618" s="611"/>
      <c r="U618" s="611"/>
      <c r="V618" s="611"/>
      <c r="W618" s="611"/>
      <c r="X618" s="660"/>
      <c r="Y618" s="612"/>
    </row>
    <row r="619" spans="1:25" s="5" customFormat="1" ht="5.0999999999999996" hidden="1" customHeight="1" x14ac:dyDescent="0.2">
      <c r="A619" s="217"/>
      <c r="T619" s="611"/>
      <c r="U619" s="611"/>
      <c r="V619" s="611"/>
      <c r="W619" s="611"/>
      <c r="X619" s="660"/>
      <c r="Y619" s="612"/>
    </row>
    <row r="620" spans="1:25" s="5" customFormat="1" ht="5.0999999999999996" hidden="1" customHeight="1" x14ac:dyDescent="0.2">
      <c r="A620" s="217"/>
      <c r="T620" s="611"/>
      <c r="U620" s="611"/>
      <c r="V620" s="611"/>
      <c r="W620" s="611"/>
      <c r="X620" s="660"/>
      <c r="Y620" s="612"/>
    </row>
    <row r="621" spans="1:25" s="434" customFormat="1" ht="20.100000000000001" customHeight="1" x14ac:dyDescent="0.2">
      <c r="A621" s="1871">
        <v>14</v>
      </c>
      <c r="B621" s="632"/>
      <c r="C621" s="1880" t="s">
        <v>28341</v>
      </c>
      <c r="D621" s="1880"/>
      <c r="E621" s="1880"/>
      <c r="F621" s="1880"/>
      <c r="G621" s="1880"/>
      <c r="H621" s="1880"/>
      <c r="I621" s="1880" t="s">
        <v>8058</v>
      </c>
      <c r="J621" s="1880"/>
      <c r="K621" s="644"/>
      <c r="L621" s="638"/>
      <c r="M621" s="638"/>
      <c r="N621" s="1899"/>
      <c r="O621" s="1899"/>
      <c r="P621" s="638"/>
      <c r="Q621" s="638"/>
      <c r="R621" s="447"/>
      <c r="S621" s="447"/>
      <c r="T621" s="607"/>
      <c r="U621" s="607"/>
      <c r="V621" s="607"/>
      <c r="W621" s="606">
        <f>W622/X622</f>
        <v>1</v>
      </c>
      <c r="X621" s="658"/>
      <c r="Y621" s="616"/>
    </row>
    <row r="622" spans="1:25" s="434" customFormat="1" ht="20.100000000000001" customHeight="1" x14ac:dyDescent="0.2">
      <c r="A622" s="1872"/>
      <c r="B622" s="635"/>
      <c r="C622" s="1882"/>
      <c r="D622" s="1882"/>
      <c r="E622" s="1882"/>
      <c r="F622" s="1882"/>
      <c r="G622" s="1882"/>
      <c r="H622" s="1882"/>
      <c r="I622" s="1882"/>
      <c r="J622" s="1882"/>
      <c r="K622" s="645"/>
      <c r="L622" s="639"/>
      <c r="M622" s="639"/>
      <c r="N622" s="639"/>
      <c r="O622" s="639"/>
      <c r="P622" s="639"/>
      <c r="Q622" s="639"/>
      <c r="R622" s="448"/>
      <c r="S622" s="448"/>
      <c r="T622" s="609"/>
      <c r="U622" s="609"/>
      <c r="V622" s="609"/>
      <c r="W622" s="689">
        <f>X622</f>
        <v>22634.9</v>
      </c>
      <c r="X622" s="690">
        <f>Orçamento!Q1027</f>
        <v>22634.9</v>
      </c>
      <c r="Y622" s="1615">
        <f>X622-T622-U622-V622-W622</f>
        <v>0</v>
      </c>
    </row>
    <row r="623" spans="1:25" s="5" customFormat="1" ht="24" hidden="1" customHeight="1" x14ac:dyDescent="0.2">
      <c r="A623" s="663" t="s">
        <v>28887</v>
      </c>
      <c r="B623" s="370" t="s">
        <v>1360</v>
      </c>
      <c r="C623" s="370" t="s">
        <v>26</v>
      </c>
      <c r="D623" s="151" t="str">
        <f>VLOOKUP(B623,desonerado_186!A:F,2,1)</f>
        <v>Lastro de pedra britada</v>
      </c>
      <c r="E623" s="151"/>
      <c r="F623" s="151"/>
      <c r="G623" s="370"/>
      <c r="H623" s="370"/>
      <c r="I623" s="456"/>
      <c r="J623" s="483" t="str">
        <f>VLOOKUP(B623,desonerado_186!A:F,3,1)</f>
        <v>M3</v>
      </c>
      <c r="K623" s="561">
        <f>K629</f>
        <v>5.0999999999999996</v>
      </c>
      <c r="L623" s="377">
        <f>VLOOKUP(B623,desonerado_186!A:F,4,1)</f>
        <v>116.5</v>
      </c>
      <c r="M623" s="377">
        <f>VLOOKUP(B623,desonerado_186!A:F,5,1)</f>
        <v>25.31</v>
      </c>
      <c r="N623" s="1725">
        <f>L623+M623</f>
        <v>141.81</v>
      </c>
      <c r="O623" s="1725"/>
      <c r="P623" s="377">
        <f>N623*1.2</f>
        <v>170.17</v>
      </c>
      <c r="Q623" s="28">
        <f>P623*K623</f>
        <v>867.87</v>
      </c>
      <c r="T623" s="611"/>
      <c r="U623" s="611"/>
      <c r="V623" s="611"/>
      <c r="W623" s="611"/>
      <c r="X623" s="660"/>
      <c r="Y623" s="612"/>
    </row>
    <row r="624" spans="1:25" s="5" customFormat="1" ht="24" hidden="1" customHeight="1" x14ac:dyDescent="0.2">
      <c r="A624" s="685"/>
      <c r="B624" s="530"/>
      <c r="C624" s="584"/>
      <c r="D624" s="413"/>
      <c r="E624" s="413"/>
      <c r="F624" s="413"/>
      <c r="G624" s="584"/>
      <c r="H624" s="584"/>
      <c r="I624" s="585"/>
      <c r="J624" s="584"/>
      <c r="K624" s="586"/>
      <c r="L624" s="395"/>
      <c r="M624" s="396"/>
      <c r="N624" s="396"/>
      <c r="O624" s="396"/>
      <c r="P624" s="396"/>
      <c r="Q624" s="397"/>
      <c r="T624" s="611"/>
      <c r="U624" s="611"/>
      <c r="V624" s="611"/>
      <c r="W624" s="611"/>
      <c r="X624" s="660"/>
      <c r="Y624" s="612"/>
    </row>
    <row r="625" spans="1:25" s="5" customFormat="1" ht="24" hidden="1" customHeight="1" x14ac:dyDescent="0.2">
      <c r="A625" s="685"/>
      <c r="B625" s="530"/>
      <c r="C625" s="584"/>
      <c r="D625" s="414"/>
      <c r="E625" s="414" t="s">
        <v>28322</v>
      </c>
      <c r="F625" s="414"/>
      <c r="G625" s="415" t="s">
        <v>28333</v>
      </c>
      <c r="H625" s="415"/>
      <c r="I625" s="587"/>
      <c r="J625" s="415"/>
      <c r="K625" s="588" t="s">
        <v>28270</v>
      </c>
      <c r="L625" s="399"/>
      <c r="M625" s="398"/>
      <c r="N625" s="396"/>
      <c r="O625" s="396"/>
      <c r="P625" s="396"/>
      <c r="Q625" s="397"/>
      <c r="T625" s="611"/>
      <c r="U625" s="611"/>
      <c r="V625" s="611"/>
      <c r="W625" s="611"/>
      <c r="X625" s="660"/>
      <c r="Y625" s="612"/>
    </row>
    <row r="626" spans="1:25" s="5" customFormat="1" ht="24" hidden="1" customHeight="1" x14ac:dyDescent="0.2">
      <c r="A626" s="685"/>
      <c r="B626" s="530"/>
      <c r="C626" s="584"/>
      <c r="D626" s="414" t="s">
        <v>28834</v>
      </c>
      <c r="E626" s="414">
        <v>70.88</v>
      </c>
      <c r="F626" s="414" t="s">
        <v>28267</v>
      </c>
      <c r="G626" s="415">
        <v>0.05</v>
      </c>
      <c r="H626" s="415" t="s">
        <v>28268</v>
      </c>
      <c r="I626" s="587"/>
      <c r="J626" s="415"/>
      <c r="K626" s="588">
        <f>G626*E626</f>
        <v>3.54</v>
      </c>
      <c r="L626" s="399" t="s">
        <v>28273</v>
      </c>
      <c r="M626" s="398"/>
      <c r="N626" s="396"/>
      <c r="O626" s="396"/>
      <c r="P626" s="396"/>
      <c r="Q626" s="397"/>
      <c r="T626" s="611"/>
      <c r="U626" s="611"/>
      <c r="V626" s="611"/>
      <c r="W626" s="611"/>
      <c r="X626" s="660"/>
      <c r="Y626" s="612"/>
    </row>
    <row r="627" spans="1:25" s="5" customFormat="1" ht="24" hidden="1" customHeight="1" x14ac:dyDescent="0.2">
      <c r="A627" s="685"/>
      <c r="B627" s="530"/>
      <c r="C627" s="584"/>
      <c r="D627" s="414" t="s">
        <v>28835</v>
      </c>
      <c r="E627" s="414">
        <f>18.02+6.24+6.97</f>
        <v>31.23</v>
      </c>
      <c r="F627" s="415"/>
      <c r="G627" s="415">
        <v>0.05</v>
      </c>
      <c r="H627" s="415" t="s">
        <v>28268</v>
      </c>
      <c r="I627" s="587"/>
      <c r="J627" s="415"/>
      <c r="K627" s="588">
        <f>G627*E627</f>
        <v>1.56</v>
      </c>
      <c r="L627" s="399" t="s">
        <v>28273</v>
      </c>
      <c r="M627" s="398"/>
      <c r="N627" s="396"/>
      <c r="O627" s="396"/>
      <c r="P627" s="396"/>
      <c r="Q627" s="397"/>
      <c r="T627" s="611"/>
      <c r="U627" s="611"/>
      <c r="V627" s="611"/>
      <c r="W627" s="611"/>
      <c r="X627" s="660"/>
      <c r="Y627" s="612"/>
    </row>
    <row r="628" spans="1:25" s="5" customFormat="1" ht="24" hidden="1" customHeight="1" x14ac:dyDescent="0.2">
      <c r="A628" s="685"/>
      <c r="B628" s="530"/>
      <c r="C628" s="584"/>
      <c r="D628" s="414"/>
      <c r="E628" s="414"/>
      <c r="F628" s="414"/>
      <c r="G628" s="415"/>
      <c r="H628" s="415"/>
      <c r="I628" s="587"/>
      <c r="J628" s="415"/>
      <c r="K628" s="588"/>
      <c r="L628" s="399"/>
      <c r="M628" s="398"/>
      <c r="N628" s="396"/>
      <c r="O628" s="396"/>
      <c r="P628" s="396"/>
      <c r="Q628" s="397"/>
      <c r="T628" s="611"/>
      <c r="U628" s="611"/>
      <c r="V628" s="611"/>
      <c r="W628" s="611"/>
      <c r="X628" s="660"/>
      <c r="Y628" s="612"/>
    </row>
    <row r="629" spans="1:25" s="5" customFormat="1" ht="24" hidden="1" customHeight="1" x14ac:dyDescent="0.2">
      <c r="A629" s="685"/>
      <c r="B629" s="530"/>
      <c r="C629" s="584"/>
      <c r="D629" s="414"/>
      <c r="E629" s="414"/>
      <c r="F629" s="414"/>
      <c r="G629" s="415"/>
      <c r="H629" s="415"/>
      <c r="I629" s="587"/>
      <c r="J629" s="415"/>
      <c r="K629" s="588">
        <f>K626+K627</f>
        <v>5.0999999999999996</v>
      </c>
      <c r="L629" s="399" t="s">
        <v>28273</v>
      </c>
      <c r="M629" s="396"/>
      <c r="N629" s="396"/>
      <c r="O629" s="396"/>
      <c r="P629" s="396"/>
      <c r="Q629" s="397"/>
      <c r="T629" s="611"/>
      <c r="U629" s="611"/>
      <c r="V629" s="611"/>
      <c r="W629" s="611"/>
      <c r="X629" s="660"/>
      <c r="Y629" s="612"/>
    </row>
    <row r="630" spans="1:25" s="5" customFormat="1" ht="24" hidden="1" customHeight="1" x14ac:dyDescent="0.2">
      <c r="A630" s="685"/>
      <c r="B630" s="530"/>
      <c r="C630" s="530"/>
      <c r="D630" s="416"/>
      <c r="E630" s="416"/>
      <c r="F630" s="416"/>
      <c r="G630" s="530"/>
      <c r="H630" s="530"/>
      <c r="I630" s="589"/>
      <c r="J630" s="530"/>
      <c r="K630" s="590"/>
      <c r="L630" s="396"/>
      <c r="M630" s="396"/>
      <c r="N630" s="396"/>
      <c r="O630" s="396"/>
      <c r="P630" s="396"/>
      <c r="Q630" s="397"/>
      <c r="T630" s="611"/>
      <c r="U630" s="611"/>
      <c r="V630" s="611"/>
      <c r="W630" s="611"/>
      <c r="X630" s="660"/>
      <c r="Y630" s="612"/>
    </row>
    <row r="631" spans="1:25" s="5" customFormat="1" ht="24" hidden="1" customHeight="1" x14ac:dyDescent="0.2">
      <c r="A631" s="672" t="s">
        <v>28888</v>
      </c>
      <c r="B631" s="365" t="s">
        <v>1283</v>
      </c>
      <c r="C631" s="365" t="s">
        <v>26</v>
      </c>
      <c r="D631" s="375" t="str">
        <f>VLOOKUP(B631,desonerado_186!A:F,2,1)</f>
        <v>Concreto usinado, fck = 20 MPa</v>
      </c>
      <c r="E631" s="375"/>
      <c r="F631" s="375"/>
      <c r="G631" s="365"/>
      <c r="H631" s="365"/>
      <c r="I631" s="589"/>
      <c r="J631" s="530" t="str">
        <f>VLOOKUP(B631,desonerado_186!A:F,3,1)</f>
        <v>M3</v>
      </c>
      <c r="K631" s="576">
        <f>K637</f>
        <v>4.79</v>
      </c>
      <c r="L631" s="368">
        <f>VLOOKUP(B631,desonerado_186!A:F,4,1)</f>
        <v>398.63</v>
      </c>
      <c r="M631" s="368">
        <f>VLOOKUP(B631,desonerado_186!A:F,5,1)</f>
        <v>0</v>
      </c>
      <c r="N631" s="1680">
        <f>L631+M631</f>
        <v>398.63</v>
      </c>
      <c r="O631" s="1680"/>
      <c r="P631" s="368">
        <f>N631*1.2</f>
        <v>478.36</v>
      </c>
      <c r="Q631" s="32">
        <f>P631*K631</f>
        <v>2291.34</v>
      </c>
      <c r="T631" s="611"/>
      <c r="U631" s="611"/>
      <c r="V631" s="611"/>
      <c r="W631" s="611"/>
      <c r="X631" s="660"/>
      <c r="Y631" s="612"/>
    </row>
    <row r="632" spans="1:25" s="5" customFormat="1" ht="15" hidden="1" x14ac:dyDescent="0.2">
      <c r="A632" s="685"/>
      <c r="B632" s="530"/>
      <c r="C632" s="530"/>
      <c r="D632" s="416"/>
      <c r="E632" s="416"/>
      <c r="F632" s="416"/>
      <c r="G632" s="530"/>
      <c r="H632" s="530"/>
      <c r="I632" s="589"/>
      <c r="J632" s="530"/>
      <c r="K632" s="590"/>
      <c r="L632" s="400"/>
      <c r="M632" s="396"/>
      <c r="N632" s="396"/>
      <c r="O632" s="396"/>
      <c r="P632" s="396"/>
      <c r="Q632" s="397"/>
      <c r="T632" s="611"/>
      <c r="U632" s="611"/>
      <c r="V632" s="611"/>
      <c r="W632" s="611"/>
      <c r="X632" s="660"/>
      <c r="Y632" s="612"/>
    </row>
    <row r="633" spans="1:25" s="5" customFormat="1" ht="28.5" hidden="1" x14ac:dyDescent="0.2">
      <c r="A633" s="685"/>
      <c r="B633" s="530"/>
      <c r="C633" s="530"/>
      <c r="D633" s="414"/>
      <c r="E633" s="414" t="s">
        <v>28322</v>
      </c>
      <c r="F633" s="414"/>
      <c r="G633" s="415" t="s">
        <v>28333</v>
      </c>
      <c r="H633" s="415"/>
      <c r="I633" s="587"/>
      <c r="J633" s="415"/>
      <c r="K633" s="588" t="s">
        <v>28270</v>
      </c>
      <c r="L633" s="399"/>
      <c r="M633" s="396"/>
      <c r="N633" s="396"/>
      <c r="O633" s="396"/>
      <c r="P633" s="396"/>
      <c r="Q633" s="397"/>
      <c r="T633" s="611"/>
      <c r="U633" s="611"/>
      <c r="V633" s="611"/>
      <c r="W633" s="611"/>
      <c r="X633" s="660"/>
      <c r="Y633" s="612"/>
    </row>
    <row r="634" spans="1:25" s="5" customFormat="1" ht="15" hidden="1" x14ac:dyDescent="0.2">
      <c r="A634" s="685"/>
      <c r="B634" s="530"/>
      <c r="C634" s="530"/>
      <c r="D634" s="414" t="s">
        <v>28834</v>
      </c>
      <c r="E634" s="414">
        <v>70.88</v>
      </c>
      <c r="F634" s="414" t="s">
        <v>28267</v>
      </c>
      <c r="G634" s="415">
        <v>0.05</v>
      </c>
      <c r="H634" s="415" t="s">
        <v>28268</v>
      </c>
      <c r="I634" s="587"/>
      <c r="J634" s="415"/>
      <c r="K634" s="588">
        <f>G634*E634</f>
        <v>3.54</v>
      </c>
      <c r="L634" s="399" t="s">
        <v>28273</v>
      </c>
      <c r="M634" s="396"/>
      <c r="N634" s="396"/>
      <c r="O634" s="396"/>
      <c r="P634" s="396"/>
      <c r="Q634" s="397"/>
      <c r="T634" s="611"/>
      <c r="U634" s="611"/>
      <c r="V634" s="611"/>
      <c r="W634" s="611"/>
      <c r="X634" s="660"/>
      <c r="Y634" s="612"/>
    </row>
    <row r="635" spans="1:25" s="5" customFormat="1" ht="15" hidden="1" x14ac:dyDescent="0.2">
      <c r="A635" s="685"/>
      <c r="B635" s="530"/>
      <c r="C635" s="530"/>
      <c r="D635" s="414" t="s">
        <v>28835</v>
      </c>
      <c r="E635" s="414">
        <f>18.02+6.24+6.97</f>
        <v>31.23</v>
      </c>
      <c r="F635" s="415"/>
      <c r="G635" s="415">
        <v>0.04</v>
      </c>
      <c r="H635" s="415" t="s">
        <v>28268</v>
      </c>
      <c r="I635" s="587"/>
      <c r="J635" s="415"/>
      <c r="K635" s="588">
        <f>G635*E635</f>
        <v>1.25</v>
      </c>
      <c r="L635" s="399" t="s">
        <v>28273</v>
      </c>
      <c r="M635" s="396"/>
      <c r="N635" s="396"/>
      <c r="O635" s="396"/>
      <c r="P635" s="396"/>
      <c r="Q635" s="397"/>
      <c r="T635" s="611"/>
      <c r="U635" s="611"/>
      <c r="V635" s="611"/>
      <c r="W635" s="611"/>
      <c r="X635" s="660"/>
      <c r="Y635" s="612"/>
    </row>
    <row r="636" spans="1:25" s="5" customFormat="1" ht="15" hidden="1" x14ac:dyDescent="0.2">
      <c r="A636" s="685"/>
      <c r="B636" s="530"/>
      <c r="C636" s="530"/>
      <c r="D636" s="414"/>
      <c r="E636" s="414"/>
      <c r="F636" s="414"/>
      <c r="G636" s="415"/>
      <c r="H636" s="415"/>
      <c r="I636" s="587"/>
      <c r="J636" s="415"/>
      <c r="K636" s="588"/>
      <c r="L636" s="399"/>
      <c r="M636" s="396"/>
      <c r="N636" s="396"/>
      <c r="O636" s="396"/>
      <c r="P636" s="396"/>
      <c r="Q636" s="397"/>
      <c r="T636" s="611"/>
      <c r="U636" s="611"/>
      <c r="V636" s="611"/>
      <c r="W636" s="611"/>
      <c r="X636" s="660"/>
      <c r="Y636" s="612"/>
    </row>
    <row r="637" spans="1:25" s="5" customFormat="1" ht="15" hidden="1" x14ac:dyDescent="0.2">
      <c r="A637" s="685"/>
      <c r="B637" s="530"/>
      <c r="C637" s="530"/>
      <c r="D637" s="414"/>
      <c r="E637" s="414"/>
      <c r="F637" s="414"/>
      <c r="G637" s="415"/>
      <c r="H637" s="415"/>
      <c r="I637" s="587"/>
      <c r="J637" s="415"/>
      <c r="K637" s="588">
        <f>K634+K635</f>
        <v>4.79</v>
      </c>
      <c r="L637" s="399" t="s">
        <v>28273</v>
      </c>
      <c r="M637" s="396"/>
      <c r="N637" s="396"/>
      <c r="O637" s="396"/>
      <c r="P637" s="396"/>
      <c r="Q637" s="397"/>
      <c r="T637" s="611"/>
      <c r="U637" s="611"/>
      <c r="V637" s="611"/>
      <c r="W637" s="611"/>
      <c r="X637" s="660"/>
      <c r="Y637" s="612"/>
    </row>
    <row r="638" spans="1:25" s="5" customFormat="1" ht="15" hidden="1" x14ac:dyDescent="0.2">
      <c r="A638" s="685"/>
      <c r="B638" s="530"/>
      <c r="C638" s="530"/>
      <c r="D638" s="417"/>
      <c r="E638" s="417"/>
      <c r="F638" s="417"/>
      <c r="G638" s="591"/>
      <c r="H638" s="591"/>
      <c r="I638" s="592"/>
      <c r="J638" s="591"/>
      <c r="K638" s="593"/>
      <c r="L638" s="401"/>
      <c r="M638" s="396"/>
      <c r="N638" s="396"/>
      <c r="O638" s="396"/>
      <c r="P638" s="396"/>
      <c r="Q638" s="397"/>
      <c r="T638" s="611"/>
      <c r="U638" s="611"/>
      <c r="V638" s="611"/>
      <c r="W638" s="611"/>
      <c r="X638" s="660"/>
      <c r="Y638" s="612"/>
    </row>
    <row r="639" spans="1:25" s="5" customFormat="1" ht="15" hidden="1" x14ac:dyDescent="0.2">
      <c r="A639" s="685"/>
      <c r="B639" s="530"/>
      <c r="C639" s="530"/>
      <c r="D639" s="417"/>
      <c r="E639" s="417"/>
      <c r="F639" s="417"/>
      <c r="G639" s="591"/>
      <c r="H639" s="591"/>
      <c r="I639" s="592"/>
      <c r="J639" s="591"/>
      <c r="K639" s="594"/>
      <c r="L639" s="401"/>
      <c r="M639" s="396"/>
      <c r="N639" s="396"/>
      <c r="O639" s="396"/>
      <c r="P639" s="396"/>
      <c r="Q639" s="397"/>
      <c r="T639" s="611"/>
      <c r="U639" s="611"/>
      <c r="V639" s="611"/>
      <c r="W639" s="611"/>
      <c r="X639" s="660"/>
      <c r="Y639" s="612"/>
    </row>
    <row r="640" spans="1:25" s="5" customFormat="1" ht="24" hidden="1" customHeight="1" x14ac:dyDescent="0.2">
      <c r="A640" s="672" t="s">
        <v>28889</v>
      </c>
      <c r="B640" s="365" t="s">
        <v>1918</v>
      </c>
      <c r="C640" s="365" t="s">
        <v>26</v>
      </c>
      <c r="D640" s="375" t="str">
        <f>VLOOKUP(B640,desonerado_186!A:F,2,1)</f>
        <v>Argamassa de regularização e/ou proteção</v>
      </c>
      <c r="E640" s="375"/>
      <c r="F640" s="375"/>
      <c r="G640" s="365"/>
      <c r="H640" s="365"/>
      <c r="I640" s="589"/>
      <c r="J640" s="530" t="str">
        <f>VLOOKUP(B640,desonerado_186!A:F,3,1)</f>
        <v>M3</v>
      </c>
      <c r="K640" s="576">
        <f>K647</f>
        <v>2.39</v>
      </c>
      <c r="L640" s="368">
        <f>VLOOKUP(B640,desonerado_186!A:F,4,1)</f>
        <v>424.18</v>
      </c>
      <c r="M640" s="368">
        <f>VLOOKUP(B640,desonerado_186!A:F,5,1)</f>
        <v>266.58</v>
      </c>
      <c r="N640" s="1680">
        <f>L640+M640</f>
        <v>690.76</v>
      </c>
      <c r="O640" s="1680"/>
      <c r="P640" s="368">
        <f>N640*1.2</f>
        <v>828.91</v>
      </c>
      <c r="Q640" s="32">
        <f>P640*K640</f>
        <v>1981.09</v>
      </c>
      <c r="T640" s="611"/>
      <c r="U640" s="611"/>
      <c r="V640" s="611"/>
      <c r="W640" s="611"/>
      <c r="X640" s="660"/>
      <c r="Y640" s="612"/>
    </row>
    <row r="641" spans="1:25" s="5" customFormat="1" ht="15" hidden="1" x14ac:dyDescent="0.2">
      <c r="A641" s="686"/>
      <c r="B641" s="595"/>
      <c r="C641" s="595"/>
      <c r="D641" s="418"/>
      <c r="E641" s="418"/>
      <c r="F641" s="418"/>
      <c r="G641" s="595"/>
      <c r="H641" s="595"/>
      <c r="I641" s="589"/>
      <c r="J641" s="595"/>
      <c r="K641" s="596"/>
      <c r="L641" s="402"/>
      <c r="M641" s="402"/>
      <c r="N641" s="402"/>
      <c r="O641" s="402"/>
      <c r="P641" s="402"/>
      <c r="Q641" s="403"/>
      <c r="T641" s="611"/>
      <c r="U641" s="611"/>
      <c r="V641" s="611"/>
      <c r="W641" s="611"/>
      <c r="X641" s="660"/>
      <c r="Y641" s="612"/>
    </row>
    <row r="642" spans="1:25" s="5" customFormat="1" ht="15" hidden="1" x14ac:dyDescent="0.2">
      <c r="A642" s="686"/>
      <c r="B642" s="595"/>
      <c r="C642" s="595"/>
      <c r="D642" s="419"/>
      <c r="E642" s="419"/>
      <c r="F642" s="419"/>
      <c r="G642" s="597"/>
      <c r="H642" s="597"/>
      <c r="I642" s="589"/>
      <c r="J642" s="589"/>
      <c r="K642" s="598"/>
      <c r="L642" s="404"/>
      <c r="M642" s="402"/>
      <c r="N642" s="402"/>
      <c r="O642" s="402"/>
      <c r="P642" s="402"/>
      <c r="Q642" s="403"/>
      <c r="T642" s="611"/>
      <c r="U642" s="611"/>
      <c r="V642" s="611"/>
      <c r="W642" s="611"/>
      <c r="X642" s="660"/>
      <c r="Y642" s="612"/>
    </row>
    <row r="643" spans="1:25" s="5" customFormat="1" ht="28.5" hidden="1" x14ac:dyDescent="0.2">
      <c r="A643" s="686"/>
      <c r="B643" s="595"/>
      <c r="C643" s="595"/>
      <c r="D643" s="414"/>
      <c r="E643" s="414" t="s">
        <v>28322</v>
      </c>
      <c r="F643" s="414"/>
      <c r="G643" s="415" t="s">
        <v>28333</v>
      </c>
      <c r="H643" s="415"/>
      <c r="I643" s="587"/>
      <c r="J643" s="415"/>
      <c r="K643" s="588" t="s">
        <v>28270</v>
      </c>
      <c r="L643" s="399"/>
      <c r="M643" s="402"/>
      <c r="N643" s="402"/>
      <c r="O643" s="402"/>
      <c r="P643" s="402"/>
      <c r="Q643" s="403"/>
      <c r="T643" s="611"/>
      <c r="U643" s="611"/>
      <c r="V643" s="611"/>
      <c r="W643" s="611"/>
      <c r="X643" s="660"/>
      <c r="Y643" s="612"/>
    </row>
    <row r="644" spans="1:25" s="5" customFormat="1" ht="15" hidden="1" x14ac:dyDescent="0.2">
      <c r="A644" s="686"/>
      <c r="B644" s="595"/>
      <c r="C644" s="595"/>
      <c r="D644" s="414" t="s">
        <v>28834</v>
      </c>
      <c r="E644" s="414">
        <v>70.88</v>
      </c>
      <c r="F644" s="414" t="s">
        <v>28267</v>
      </c>
      <c r="G644" s="415">
        <v>2.5000000000000001E-2</v>
      </c>
      <c r="H644" s="415" t="s">
        <v>28268</v>
      </c>
      <c r="I644" s="587"/>
      <c r="J644" s="415"/>
      <c r="K644" s="588">
        <f>G644*E644</f>
        <v>1.77</v>
      </c>
      <c r="L644" s="399" t="s">
        <v>28273</v>
      </c>
      <c r="M644" s="402"/>
      <c r="N644" s="402"/>
      <c r="O644" s="402"/>
      <c r="P644" s="402"/>
      <c r="Q644" s="403"/>
      <c r="T644" s="611"/>
      <c r="U644" s="611"/>
      <c r="V644" s="611"/>
      <c r="W644" s="611"/>
      <c r="X644" s="660"/>
      <c r="Y644" s="612"/>
    </row>
    <row r="645" spans="1:25" s="5" customFormat="1" ht="15" hidden="1" x14ac:dyDescent="0.2">
      <c r="A645" s="686"/>
      <c r="B645" s="595"/>
      <c r="C645" s="595"/>
      <c r="D645" s="414" t="s">
        <v>28835</v>
      </c>
      <c r="E645" s="414">
        <f>18.02+6.24+6.97</f>
        <v>31.23</v>
      </c>
      <c r="F645" s="415"/>
      <c r="G645" s="415">
        <v>0.02</v>
      </c>
      <c r="H645" s="415" t="s">
        <v>28268</v>
      </c>
      <c r="I645" s="587"/>
      <c r="J645" s="415"/>
      <c r="K645" s="588">
        <f>G645*E645</f>
        <v>0.62</v>
      </c>
      <c r="L645" s="399" t="s">
        <v>28273</v>
      </c>
      <c r="M645" s="402"/>
      <c r="N645" s="402"/>
      <c r="O645" s="402"/>
      <c r="P645" s="402"/>
      <c r="Q645" s="403"/>
      <c r="T645" s="611"/>
      <c r="U645" s="611"/>
      <c r="V645" s="611"/>
      <c r="W645" s="611"/>
      <c r="X645" s="660"/>
      <c r="Y645" s="612"/>
    </row>
    <row r="646" spans="1:25" s="5" customFormat="1" ht="15" hidden="1" x14ac:dyDescent="0.2">
      <c r="A646" s="685"/>
      <c r="B646" s="530"/>
      <c r="C646" s="530"/>
      <c r="D646" s="414"/>
      <c r="E646" s="414"/>
      <c r="F646" s="414"/>
      <c r="G646" s="415"/>
      <c r="H646" s="415"/>
      <c r="I646" s="587"/>
      <c r="J646" s="415"/>
      <c r="K646" s="588"/>
      <c r="L646" s="399"/>
      <c r="M646" s="396"/>
      <c r="N646" s="396"/>
      <c r="O646" s="396"/>
      <c r="P646" s="396"/>
      <c r="Q646" s="397"/>
      <c r="T646" s="611"/>
      <c r="U646" s="611"/>
      <c r="V646" s="611"/>
      <c r="W646" s="611"/>
      <c r="X646" s="660"/>
      <c r="Y646" s="612"/>
    </row>
    <row r="647" spans="1:25" s="5" customFormat="1" ht="15" hidden="1" x14ac:dyDescent="0.2">
      <c r="A647" s="685"/>
      <c r="B647" s="530"/>
      <c r="C647" s="530"/>
      <c r="D647" s="414"/>
      <c r="E647" s="414"/>
      <c r="F647" s="414"/>
      <c r="G647" s="415"/>
      <c r="H647" s="415"/>
      <c r="I647" s="587"/>
      <c r="J647" s="415"/>
      <c r="K647" s="588">
        <f>K644+K645</f>
        <v>2.39</v>
      </c>
      <c r="L647" s="399" t="s">
        <v>28273</v>
      </c>
      <c r="M647" s="396"/>
      <c r="N647" s="396"/>
      <c r="O647" s="396"/>
      <c r="P647" s="396"/>
      <c r="Q647" s="397"/>
      <c r="T647" s="611"/>
      <c r="U647" s="611"/>
      <c r="V647" s="611"/>
      <c r="W647" s="611"/>
      <c r="X647" s="660"/>
      <c r="Y647" s="612"/>
    </row>
    <row r="648" spans="1:25" s="5" customFormat="1" ht="24" hidden="1" customHeight="1" x14ac:dyDescent="0.2">
      <c r="A648" s="672"/>
      <c r="B648" s="365"/>
      <c r="C648" s="365"/>
      <c r="D648" s="375"/>
      <c r="E648" s="375"/>
      <c r="F648" s="375"/>
      <c r="G648" s="365"/>
      <c r="H648" s="365"/>
      <c r="I648" s="589"/>
      <c r="J648" s="530"/>
      <c r="K648" s="576"/>
      <c r="L648" s="368"/>
      <c r="M648" s="368"/>
      <c r="N648" s="1680"/>
      <c r="O648" s="1680"/>
      <c r="P648" s="368"/>
      <c r="Q648" s="32"/>
      <c r="T648" s="611"/>
      <c r="U648" s="611"/>
      <c r="V648" s="611"/>
      <c r="W648" s="611"/>
      <c r="X648" s="660"/>
      <c r="Y648" s="612"/>
    </row>
    <row r="649" spans="1:25" s="5" customFormat="1" ht="24" hidden="1" customHeight="1" x14ac:dyDescent="0.2">
      <c r="A649" s="672" t="s">
        <v>28890</v>
      </c>
      <c r="B649" s="365" t="s">
        <v>1934</v>
      </c>
      <c r="C649" s="365" t="s">
        <v>26</v>
      </c>
      <c r="D649" s="375" t="str">
        <f>VLOOKUP(B649,desonerado_186!A:F,2,1)</f>
        <v>Chapisco com bianco</v>
      </c>
      <c r="E649" s="375"/>
      <c r="F649" s="375"/>
      <c r="G649" s="365"/>
      <c r="H649" s="365"/>
      <c r="I649" s="589"/>
      <c r="J649" s="530" t="str">
        <f>VLOOKUP(B649,desonerado_186!A:F,3,1)</f>
        <v>M2</v>
      </c>
      <c r="K649" s="576">
        <f>N668</f>
        <v>346.71</v>
      </c>
      <c r="L649" s="368">
        <f>VLOOKUP(B649,desonerado_186!A:F,4,1)</f>
        <v>6.48</v>
      </c>
      <c r="M649" s="368">
        <f>VLOOKUP(B649,desonerado_186!A:F,5,1)</f>
        <v>3.95</v>
      </c>
      <c r="N649" s="1680">
        <f>L649+M649</f>
        <v>10.43</v>
      </c>
      <c r="O649" s="1680"/>
      <c r="P649" s="368">
        <f>N649*1.2</f>
        <v>12.52</v>
      </c>
      <c r="Q649" s="32">
        <f>P649*K649</f>
        <v>4340.8100000000004</v>
      </c>
      <c r="T649" s="611"/>
      <c r="U649" s="611"/>
      <c r="V649" s="611"/>
      <c r="W649" s="611"/>
      <c r="X649" s="660"/>
      <c r="Y649" s="612"/>
    </row>
    <row r="650" spans="1:25" s="5" customFormat="1" ht="15" hidden="1" x14ac:dyDescent="0.2">
      <c r="A650" s="672"/>
      <c r="B650" s="365"/>
      <c r="C650" s="365"/>
      <c r="D650" s="375"/>
      <c r="E650" s="375"/>
      <c r="F650" s="375"/>
      <c r="G650" s="365"/>
      <c r="H650" s="365"/>
      <c r="I650" s="589"/>
      <c r="J650" s="530"/>
      <c r="K650" s="576"/>
      <c r="L650" s="368"/>
      <c r="M650" s="368"/>
      <c r="N650" s="368"/>
      <c r="O650" s="368"/>
      <c r="P650" s="368"/>
      <c r="Q650" s="32"/>
      <c r="T650" s="611"/>
      <c r="U650" s="611"/>
      <c r="V650" s="611"/>
      <c r="W650" s="611"/>
      <c r="X650" s="660"/>
      <c r="Y650" s="612"/>
    </row>
    <row r="651" spans="1:25" s="5" customFormat="1" ht="25.5" hidden="1" x14ac:dyDescent="0.2">
      <c r="A651" s="672"/>
      <c r="B651" s="365"/>
      <c r="C651" s="599"/>
      <c r="D651" s="465"/>
      <c r="E651" s="465" t="s">
        <v>28653</v>
      </c>
      <c r="F651" s="465"/>
      <c r="G651" s="465" t="s">
        <v>28362</v>
      </c>
      <c r="H651" s="465"/>
      <c r="I651" s="464"/>
      <c r="J651" s="465" t="s">
        <v>28274</v>
      </c>
      <c r="K651" s="420"/>
      <c r="L651" s="407" t="s">
        <v>28836</v>
      </c>
      <c r="M651" s="405"/>
      <c r="N651" s="408" t="s">
        <v>28837</v>
      </c>
      <c r="O651" s="409"/>
      <c r="P651" s="368"/>
      <c r="Q651" s="32"/>
      <c r="T651" s="611"/>
      <c r="U651" s="611"/>
      <c r="V651" s="611"/>
      <c r="W651" s="611"/>
      <c r="X651" s="660"/>
      <c r="Y651" s="612"/>
    </row>
    <row r="652" spans="1:25" s="5" customFormat="1" ht="15" hidden="1" x14ac:dyDescent="0.2">
      <c r="A652" s="672"/>
      <c r="B652" s="365"/>
      <c r="C652" s="599"/>
      <c r="D652" s="465" t="s">
        <v>28560</v>
      </c>
      <c r="E652" s="465">
        <v>1</v>
      </c>
      <c r="F652" s="465" t="s">
        <v>28539</v>
      </c>
      <c r="G652" s="465">
        <v>3.2</v>
      </c>
      <c r="H652" s="465" t="s">
        <v>28268</v>
      </c>
      <c r="I652" s="465" t="s">
        <v>28539</v>
      </c>
      <c r="J652" s="465">
        <v>4.05</v>
      </c>
      <c r="K652" s="420"/>
      <c r="L652" s="406">
        <v>0</v>
      </c>
      <c r="M652" s="405"/>
      <c r="N652" s="408">
        <f>(E652*G652*J652)-L652</f>
        <v>12.96</v>
      </c>
      <c r="O652" s="409" t="s">
        <v>28802</v>
      </c>
      <c r="P652" s="368"/>
      <c r="Q652" s="32"/>
      <c r="T652" s="611"/>
      <c r="U652" s="611"/>
      <c r="V652" s="611"/>
      <c r="W652" s="611"/>
      <c r="X652" s="660"/>
      <c r="Y652" s="612"/>
    </row>
    <row r="653" spans="1:25" s="5" customFormat="1" ht="15" hidden="1" x14ac:dyDescent="0.2">
      <c r="A653" s="672"/>
      <c r="B653" s="365"/>
      <c r="C653" s="599"/>
      <c r="D653" s="465" t="s">
        <v>28561</v>
      </c>
      <c r="E653" s="465">
        <v>2</v>
      </c>
      <c r="F653" s="465" t="s">
        <v>28539</v>
      </c>
      <c r="G653" s="465">
        <v>8.8000000000000007</v>
      </c>
      <c r="H653" s="465" t="s">
        <v>28268</v>
      </c>
      <c r="I653" s="465" t="s">
        <v>28539</v>
      </c>
      <c r="J653" s="465">
        <v>3.2</v>
      </c>
      <c r="K653" s="420"/>
      <c r="L653" s="406">
        <v>0</v>
      </c>
      <c r="M653" s="405"/>
      <c r="N653" s="408">
        <f t="shared" ref="N653:N665" si="17">(E653*G653*J653)-L653</f>
        <v>56.32</v>
      </c>
      <c r="O653" s="409" t="s">
        <v>28802</v>
      </c>
      <c r="P653" s="368"/>
      <c r="Q653" s="32"/>
      <c r="T653" s="611"/>
      <c r="U653" s="611"/>
      <c r="V653" s="611"/>
      <c r="W653" s="611"/>
      <c r="X653" s="660"/>
      <c r="Y653" s="612"/>
    </row>
    <row r="654" spans="1:25" s="5" customFormat="1" ht="15" hidden="1" x14ac:dyDescent="0.2">
      <c r="A654" s="672"/>
      <c r="B654" s="365"/>
      <c r="C654" s="599"/>
      <c r="D654" s="465" t="s">
        <v>28562</v>
      </c>
      <c r="E654" s="465">
        <v>2</v>
      </c>
      <c r="F654" s="465" t="s">
        <v>28539</v>
      </c>
      <c r="G654" s="465">
        <v>1.65</v>
      </c>
      <c r="H654" s="465" t="s">
        <v>28268</v>
      </c>
      <c r="I654" s="465" t="s">
        <v>28539</v>
      </c>
      <c r="J654" s="465">
        <v>4.05</v>
      </c>
      <c r="K654" s="420"/>
      <c r="L654" s="406">
        <v>0</v>
      </c>
      <c r="M654" s="405"/>
      <c r="N654" s="408">
        <f t="shared" si="17"/>
        <v>13.37</v>
      </c>
      <c r="O654" s="409" t="s">
        <v>28802</v>
      </c>
      <c r="P654" s="368"/>
      <c r="Q654" s="32"/>
      <c r="T654" s="611"/>
      <c r="U654" s="611"/>
      <c r="V654" s="611"/>
      <c r="W654" s="611"/>
      <c r="X654" s="660"/>
      <c r="Y654" s="612"/>
    </row>
    <row r="655" spans="1:25" s="5" customFormat="1" ht="15" hidden="1" x14ac:dyDescent="0.2">
      <c r="A655" s="672"/>
      <c r="B655" s="365"/>
      <c r="C655" s="599"/>
      <c r="D655" s="465" t="s">
        <v>28563</v>
      </c>
      <c r="E655" s="465">
        <v>2</v>
      </c>
      <c r="F655" s="465" t="s">
        <v>28539</v>
      </c>
      <c r="G655" s="465">
        <v>1.25</v>
      </c>
      <c r="H655" s="465" t="s">
        <v>28268</v>
      </c>
      <c r="I655" s="465" t="s">
        <v>28539</v>
      </c>
      <c r="J655" s="465">
        <v>4.05</v>
      </c>
      <c r="K655" s="420"/>
      <c r="L655" s="406">
        <v>0</v>
      </c>
      <c r="M655" s="405"/>
      <c r="N655" s="408">
        <f t="shared" si="17"/>
        <v>10.130000000000001</v>
      </c>
      <c r="O655" s="409" t="s">
        <v>28802</v>
      </c>
      <c r="P655" s="368"/>
      <c r="Q655" s="32"/>
      <c r="T655" s="611"/>
      <c r="U655" s="611"/>
      <c r="V655" s="611"/>
      <c r="W655" s="611"/>
      <c r="X655" s="660"/>
      <c r="Y655" s="612"/>
    </row>
    <row r="656" spans="1:25" s="5" customFormat="1" ht="15" hidden="1" x14ac:dyDescent="0.2">
      <c r="A656" s="672"/>
      <c r="B656" s="365"/>
      <c r="C656" s="599"/>
      <c r="D656" s="465" t="s">
        <v>28564</v>
      </c>
      <c r="E656" s="465">
        <v>2</v>
      </c>
      <c r="F656" s="465" t="s">
        <v>28539</v>
      </c>
      <c r="G656" s="465">
        <v>4.05</v>
      </c>
      <c r="H656" s="465" t="s">
        <v>28268</v>
      </c>
      <c r="I656" s="465" t="s">
        <v>28539</v>
      </c>
      <c r="J656" s="465">
        <v>5.4</v>
      </c>
      <c r="K656" s="420"/>
      <c r="L656" s="406">
        <v>0</v>
      </c>
      <c r="M656" s="405"/>
      <c r="N656" s="408">
        <f t="shared" si="17"/>
        <v>43.74</v>
      </c>
      <c r="O656" s="409" t="s">
        <v>28802</v>
      </c>
      <c r="P656" s="368"/>
      <c r="Q656" s="32"/>
      <c r="T656" s="611"/>
      <c r="U656" s="611"/>
      <c r="V656" s="611"/>
      <c r="W656" s="611"/>
      <c r="X656" s="660"/>
      <c r="Y656" s="612"/>
    </row>
    <row r="657" spans="1:25" s="5" customFormat="1" ht="15" hidden="1" x14ac:dyDescent="0.2">
      <c r="A657" s="672"/>
      <c r="B657" s="365"/>
      <c r="C657" s="599"/>
      <c r="D657" s="465" t="s">
        <v>28567</v>
      </c>
      <c r="E657" s="465">
        <v>2</v>
      </c>
      <c r="F657" s="465" t="s">
        <v>28539</v>
      </c>
      <c r="G657" s="465">
        <v>5.35</v>
      </c>
      <c r="H657" s="465" t="s">
        <v>28268</v>
      </c>
      <c r="I657" s="465" t="s">
        <v>28539</v>
      </c>
      <c r="J657" s="465">
        <v>4.05</v>
      </c>
      <c r="K657" s="420"/>
      <c r="L657" s="406">
        <f>2*2.1</f>
        <v>4.2</v>
      </c>
      <c r="M657" s="405"/>
      <c r="N657" s="408">
        <f t="shared" si="17"/>
        <v>39.14</v>
      </c>
      <c r="O657" s="409" t="s">
        <v>28802</v>
      </c>
      <c r="P657" s="368"/>
      <c r="Q657" s="32"/>
      <c r="T657" s="611"/>
      <c r="U657" s="611"/>
      <c r="V657" s="611"/>
      <c r="W657" s="611"/>
      <c r="X657" s="660"/>
      <c r="Y657" s="612"/>
    </row>
    <row r="658" spans="1:25" s="5" customFormat="1" ht="15" hidden="1" x14ac:dyDescent="0.2">
      <c r="A658" s="672"/>
      <c r="B658" s="365"/>
      <c r="C658" s="599"/>
      <c r="D658" s="465" t="s">
        <v>28568</v>
      </c>
      <c r="E658" s="465">
        <v>2</v>
      </c>
      <c r="F658" s="465" t="s">
        <v>28539</v>
      </c>
      <c r="G658" s="465">
        <v>1.35</v>
      </c>
      <c r="H658" s="465" t="s">
        <v>28268</v>
      </c>
      <c r="I658" s="465" t="s">
        <v>28539</v>
      </c>
      <c r="J658" s="465">
        <v>5.4</v>
      </c>
      <c r="K658" s="420"/>
      <c r="L658" s="406">
        <v>0</v>
      </c>
      <c r="M658" s="405"/>
      <c r="N658" s="408">
        <f t="shared" si="17"/>
        <v>14.58</v>
      </c>
      <c r="O658" s="409" t="s">
        <v>28802</v>
      </c>
      <c r="P658" s="368"/>
      <c r="Q658" s="32"/>
      <c r="T658" s="611"/>
      <c r="U658" s="611"/>
      <c r="V658" s="611"/>
      <c r="W658" s="611"/>
      <c r="X658" s="660"/>
      <c r="Y658" s="612"/>
    </row>
    <row r="659" spans="1:25" s="5" customFormat="1" ht="15" hidden="1" x14ac:dyDescent="0.2">
      <c r="A659" s="672"/>
      <c r="B659" s="365"/>
      <c r="C659" s="599"/>
      <c r="D659" s="465" t="s">
        <v>28581</v>
      </c>
      <c r="E659" s="465">
        <v>1</v>
      </c>
      <c r="F659" s="465" t="s">
        <v>28539</v>
      </c>
      <c r="G659" s="465">
        <v>5.3</v>
      </c>
      <c r="H659" s="465" t="s">
        <v>28268</v>
      </c>
      <c r="I659" s="465" t="s">
        <v>28539</v>
      </c>
      <c r="J659" s="465">
        <v>4.05</v>
      </c>
      <c r="K659" s="420"/>
      <c r="L659" s="406">
        <v>0</v>
      </c>
      <c r="M659" s="405"/>
      <c r="N659" s="408">
        <f t="shared" si="17"/>
        <v>21.47</v>
      </c>
      <c r="O659" s="409" t="s">
        <v>28802</v>
      </c>
      <c r="P659" s="368"/>
      <c r="Q659" s="32"/>
      <c r="T659" s="611"/>
      <c r="U659" s="611"/>
      <c r="V659" s="611"/>
      <c r="W659" s="611"/>
      <c r="X659" s="660"/>
      <c r="Y659" s="612"/>
    </row>
    <row r="660" spans="1:25" s="5" customFormat="1" ht="15" hidden="1" x14ac:dyDescent="0.2">
      <c r="A660" s="672"/>
      <c r="B660" s="365"/>
      <c r="C660" s="599"/>
      <c r="D660" s="465" t="s">
        <v>28715</v>
      </c>
      <c r="E660" s="465">
        <v>2</v>
      </c>
      <c r="F660" s="465" t="s">
        <v>28539</v>
      </c>
      <c r="G660" s="465">
        <v>1.75</v>
      </c>
      <c r="H660" s="465" t="s">
        <v>28268</v>
      </c>
      <c r="I660" s="465" t="s">
        <v>28539</v>
      </c>
      <c r="J660" s="465">
        <v>4.05</v>
      </c>
      <c r="K660" s="420"/>
      <c r="L660" s="406">
        <v>0</v>
      </c>
      <c r="M660" s="405"/>
      <c r="N660" s="408">
        <f t="shared" si="17"/>
        <v>14.18</v>
      </c>
      <c r="O660" s="409" t="s">
        <v>28802</v>
      </c>
      <c r="P660" s="368"/>
      <c r="Q660" s="32"/>
      <c r="T660" s="611"/>
      <c r="U660" s="611"/>
      <c r="V660" s="611"/>
      <c r="W660" s="611"/>
      <c r="X660" s="660"/>
      <c r="Y660" s="612"/>
    </row>
    <row r="661" spans="1:25" s="5" customFormat="1" ht="15" hidden="1" x14ac:dyDescent="0.2">
      <c r="A661" s="672"/>
      <c r="B661" s="365"/>
      <c r="C661" s="599"/>
      <c r="D661" s="465" t="s">
        <v>28716</v>
      </c>
      <c r="E661" s="465">
        <v>2</v>
      </c>
      <c r="F661" s="465" t="s">
        <v>28539</v>
      </c>
      <c r="G661" s="465">
        <v>1.75</v>
      </c>
      <c r="H661" s="465" t="s">
        <v>28268</v>
      </c>
      <c r="I661" s="465" t="s">
        <v>28539</v>
      </c>
      <c r="J661" s="465">
        <v>4.05</v>
      </c>
      <c r="K661" s="420"/>
      <c r="L661" s="406">
        <v>0</v>
      </c>
      <c r="M661" s="405"/>
      <c r="N661" s="408">
        <f t="shared" si="17"/>
        <v>14.18</v>
      </c>
      <c r="O661" s="409" t="s">
        <v>28802</v>
      </c>
      <c r="P661" s="368"/>
      <c r="Q661" s="32"/>
      <c r="T661" s="611"/>
      <c r="U661" s="611"/>
      <c r="V661" s="611"/>
      <c r="W661" s="611"/>
      <c r="X661" s="660"/>
      <c r="Y661" s="612"/>
    </row>
    <row r="662" spans="1:25" s="5" customFormat="1" ht="15" hidden="1" x14ac:dyDescent="0.2">
      <c r="A662" s="672"/>
      <c r="B662" s="365"/>
      <c r="C662" s="599"/>
      <c r="D662" s="465" t="s">
        <v>28717</v>
      </c>
      <c r="E662" s="465">
        <v>2</v>
      </c>
      <c r="F662" s="465" t="s">
        <v>28539</v>
      </c>
      <c r="G662" s="465">
        <v>1.65</v>
      </c>
      <c r="H662" s="465" t="s">
        <v>28268</v>
      </c>
      <c r="I662" s="465" t="s">
        <v>28539</v>
      </c>
      <c r="J662" s="465">
        <v>4.05</v>
      </c>
      <c r="K662" s="420"/>
      <c r="L662" s="406">
        <v>0</v>
      </c>
      <c r="M662" s="405"/>
      <c r="N662" s="408">
        <f t="shared" si="17"/>
        <v>13.37</v>
      </c>
      <c r="O662" s="409" t="s">
        <v>28802</v>
      </c>
      <c r="P662" s="368"/>
      <c r="Q662" s="32"/>
      <c r="T662" s="611"/>
      <c r="U662" s="611"/>
      <c r="V662" s="611"/>
      <c r="W662" s="611"/>
      <c r="X662" s="660"/>
      <c r="Y662" s="612"/>
    </row>
    <row r="663" spans="1:25" s="5" customFormat="1" ht="15" hidden="1" x14ac:dyDescent="0.2">
      <c r="A663" s="672"/>
      <c r="B663" s="365"/>
      <c r="C663" s="599"/>
      <c r="D663" s="465" t="s">
        <v>28718</v>
      </c>
      <c r="E663" s="465">
        <v>2</v>
      </c>
      <c r="F663" s="465" t="s">
        <v>28539</v>
      </c>
      <c r="G663" s="465">
        <v>1.3</v>
      </c>
      <c r="H663" s="465" t="s">
        <v>28268</v>
      </c>
      <c r="I663" s="465" t="s">
        <v>28539</v>
      </c>
      <c r="J663" s="465">
        <v>4.05</v>
      </c>
      <c r="K663" s="420"/>
      <c r="L663" s="406">
        <v>0</v>
      </c>
      <c r="M663" s="405"/>
      <c r="N663" s="408">
        <f t="shared" si="17"/>
        <v>10.53</v>
      </c>
      <c r="O663" s="409" t="s">
        <v>28802</v>
      </c>
      <c r="P663" s="368"/>
      <c r="Q663" s="32"/>
      <c r="T663" s="611"/>
      <c r="U663" s="611"/>
      <c r="V663" s="611"/>
      <c r="W663" s="611"/>
      <c r="X663" s="660"/>
      <c r="Y663" s="612"/>
    </row>
    <row r="664" spans="1:25" s="5" customFormat="1" ht="15" hidden="1" x14ac:dyDescent="0.2">
      <c r="A664" s="672"/>
      <c r="B664" s="365"/>
      <c r="C664" s="599"/>
      <c r="D664" s="465" t="s">
        <v>28719</v>
      </c>
      <c r="E664" s="465">
        <v>2</v>
      </c>
      <c r="F664" s="465" t="s">
        <v>28539</v>
      </c>
      <c r="G664" s="465">
        <v>2.2000000000000002</v>
      </c>
      <c r="H664" s="465" t="s">
        <v>28268</v>
      </c>
      <c r="I664" s="465" t="s">
        <v>28539</v>
      </c>
      <c r="J664" s="465">
        <v>5.4</v>
      </c>
      <c r="K664" s="420"/>
      <c r="L664" s="406">
        <v>0</v>
      </c>
      <c r="M664" s="405"/>
      <c r="N664" s="408">
        <f t="shared" si="17"/>
        <v>23.76</v>
      </c>
      <c r="O664" s="409" t="s">
        <v>28802</v>
      </c>
      <c r="P664" s="368"/>
      <c r="Q664" s="32"/>
      <c r="T664" s="611"/>
      <c r="U664" s="611"/>
      <c r="V664" s="611"/>
      <c r="W664" s="611"/>
      <c r="X664" s="660"/>
      <c r="Y664" s="612"/>
    </row>
    <row r="665" spans="1:25" s="5" customFormat="1" ht="15" hidden="1" x14ac:dyDescent="0.2">
      <c r="A665" s="672"/>
      <c r="B665" s="365"/>
      <c r="C665" s="599"/>
      <c r="D665" s="465" t="s">
        <v>28720</v>
      </c>
      <c r="E665" s="465">
        <v>2</v>
      </c>
      <c r="F665" s="465" t="s">
        <v>28539</v>
      </c>
      <c r="G665" s="465">
        <f>7.9-2.2</f>
        <v>5.7</v>
      </c>
      <c r="H665" s="465" t="s">
        <v>28268</v>
      </c>
      <c r="I665" s="465" t="s">
        <v>28539</v>
      </c>
      <c r="J665" s="465">
        <v>4.05</v>
      </c>
      <c r="K665" s="420"/>
      <c r="L665" s="406">
        <v>0</v>
      </c>
      <c r="M665" s="405"/>
      <c r="N665" s="408">
        <f t="shared" si="17"/>
        <v>46.17</v>
      </c>
      <c r="O665" s="409" t="s">
        <v>28802</v>
      </c>
      <c r="P665" s="368"/>
      <c r="Q665" s="32"/>
      <c r="T665" s="611"/>
      <c r="U665" s="611"/>
      <c r="V665" s="611"/>
      <c r="W665" s="611"/>
      <c r="X665" s="660"/>
      <c r="Y665" s="612"/>
    </row>
    <row r="666" spans="1:25" s="5" customFormat="1" ht="15" hidden="1" x14ac:dyDescent="0.2">
      <c r="A666" s="672"/>
      <c r="B666" s="365"/>
      <c r="C666" s="599"/>
      <c r="D666" s="465" t="s">
        <v>28838</v>
      </c>
      <c r="E666" s="465"/>
      <c r="F666" s="465"/>
      <c r="G666" s="465">
        <v>0</v>
      </c>
      <c r="H666" s="465" t="s">
        <v>28268</v>
      </c>
      <c r="I666" s="465" t="s">
        <v>28539</v>
      </c>
      <c r="J666" s="465">
        <v>0</v>
      </c>
      <c r="K666" s="420"/>
      <c r="L666" s="406"/>
      <c r="M666" s="405"/>
      <c r="N666" s="408">
        <v>3.43</v>
      </c>
      <c r="O666" s="409" t="s">
        <v>28802</v>
      </c>
      <c r="P666" s="368"/>
      <c r="Q666" s="32"/>
      <c r="T666" s="611"/>
      <c r="U666" s="611"/>
      <c r="V666" s="611"/>
      <c r="W666" s="611"/>
      <c r="X666" s="660"/>
      <c r="Y666" s="612"/>
    </row>
    <row r="667" spans="1:25" s="5" customFormat="1" ht="15" hidden="1" x14ac:dyDescent="0.2">
      <c r="A667" s="672"/>
      <c r="B667" s="365"/>
      <c r="C667" s="599"/>
      <c r="D667" s="465" t="s">
        <v>28908</v>
      </c>
      <c r="E667" s="465"/>
      <c r="F667" s="465"/>
      <c r="G667" s="465">
        <v>12.5</v>
      </c>
      <c r="H667" s="465" t="s">
        <v>28268</v>
      </c>
      <c r="I667" s="465" t="s">
        <v>28539</v>
      </c>
      <c r="J667" s="465">
        <v>0.75</v>
      </c>
      <c r="K667" s="420"/>
      <c r="L667" s="406"/>
      <c r="M667" s="405"/>
      <c r="N667" s="408">
        <f>J667*G667</f>
        <v>9.3800000000000008</v>
      </c>
      <c r="O667" s="409" t="s">
        <v>28802</v>
      </c>
      <c r="P667" s="368"/>
      <c r="Q667" s="32"/>
      <c r="T667" s="611"/>
      <c r="U667" s="611"/>
      <c r="V667" s="611"/>
      <c r="W667" s="611"/>
      <c r="X667" s="660"/>
      <c r="Y667" s="612"/>
    </row>
    <row r="668" spans="1:25" s="5" customFormat="1" ht="15" hidden="1" x14ac:dyDescent="0.2">
      <c r="A668" s="672"/>
      <c r="B668" s="365"/>
      <c r="C668" s="599"/>
      <c r="D668" s="419"/>
      <c r="E668" s="419"/>
      <c r="F668" s="419"/>
      <c r="G668" s="597"/>
      <c r="H668" s="597"/>
      <c r="I668" s="488"/>
      <c r="J668" s="595"/>
      <c r="K668" s="600"/>
      <c r="L668" s="405"/>
      <c r="M668" s="405"/>
      <c r="N668" s="408">
        <f>SUM(N652:N667)</f>
        <v>346.71</v>
      </c>
      <c r="O668" s="409" t="s">
        <v>28802</v>
      </c>
      <c r="P668" s="368"/>
      <c r="Q668" s="32"/>
      <c r="T668" s="611"/>
      <c r="U668" s="611"/>
      <c r="V668" s="611"/>
      <c r="W668" s="611"/>
      <c r="X668" s="660"/>
      <c r="Y668" s="612"/>
    </row>
    <row r="669" spans="1:25" s="5" customFormat="1" ht="15" hidden="1" x14ac:dyDescent="0.2">
      <c r="A669" s="672"/>
      <c r="B669" s="365"/>
      <c r="C669" s="597"/>
      <c r="D669" s="419"/>
      <c r="E669" s="419"/>
      <c r="F669" s="419"/>
      <c r="G669" s="597"/>
      <c r="H669" s="597"/>
      <c r="I669" s="589"/>
      <c r="J669" s="595"/>
      <c r="K669" s="600"/>
      <c r="L669" s="410"/>
      <c r="M669" s="368"/>
      <c r="N669" s="368"/>
      <c r="O669" s="368"/>
      <c r="P669" s="368"/>
      <c r="Q669" s="32"/>
      <c r="T669" s="611"/>
      <c r="U669" s="611"/>
      <c r="V669" s="611"/>
      <c r="W669" s="611"/>
      <c r="X669" s="660"/>
      <c r="Y669" s="612"/>
    </row>
    <row r="670" spans="1:25" s="5" customFormat="1" ht="15" hidden="1" x14ac:dyDescent="0.2">
      <c r="A670" s="672"/>
      <c r="B670" s="365"/>
      <c r="C670" s="597"/>
      <c r="D670" s="419"/>
      <c r="E670" s="419"/>
      <c r="F670" s="419"/>
      <c r="G670" s="597"/>
      <c r="H670" s="597"/>
      <c r="I670" s="589"/>
      <c r="J670" s="595"/>
      <c r="K670" s="600"/>
      <c r="L670" s="410"/>
      <c r="M670" s="368"/>
      <c r="N670" s="368"/>
      <c r="O670" s="368"/>
      <c r="P670" s="368"/>
      <c r="Q670" s="32"/>
      <c r="T670" s="611"/>
      <c r="U670" s="611"/>
      <c r="V670" s="611"/>
      <c r="W670" s="611"/>
      <c r="X670" s="660"/>
      <c r="Y670" s="612"/>
    </row>
    <row r="671" spans="1:25" s="5" customFormat="1" ht="24" hidden="1" customHeight="1" x14ac:dyDescent="0.2">
      <c r="A671" s="672" t="s">
        <v>28891</v>
      </c>
      <c r="B671" s="365" t="s">
        <v>1940</v>
      </c>
      <c r="C671" s="365" t="s">
        <v>26</v>
      </c>
      <c r="D671" s="375" t="str">
        <f>VLOOKUP(B671,desonerado_186!A:F,2,1)</f>
        <v>Emboço comum</v>
      </c>
      <c r="E671" s="375"/>
      <c r="F671" s="375"/>
      <c r="G671" s="365"/>
      <c r="H671" s="365"/>
      <c r="I671" s="589"/>
      <c r="J671" s="530" t="str">
        <f>VLOOKUP(B671,desonerado_186!A:F,3,1)</f>
        <v>M2</v>
      </c>
      <c r="K671" s="576">
        <f>K649</f>
        <v>346.71</v>
      </c>
      <c r="L671" s="368">
        <f>VLOOKUP(B671,desonerado_186!A:F,4,1)</f>
        <v>8.2200000000000006</v>
      </c>
      <c r="M671" s="368">
        <f>VLOOKUP(B671,desonerado_186!A:F,5,1)</f>
        <v>10.86</v>
      </c>
      <c r="N671" s="1680">
        <f>L671+M671</f>
        <v>19.079999999999998</v>
      </c>
      <c r="O671" s="1680"/>
      <c r="P671" s="368">
        <f>N671*1.2</f>
        <v>22.9</v>
      </c>
      <c r="Q671" s="32">
        <f>P671*K671</f>
        <v>7939.66</v>
      </c>
      <c r="T671" s="611"/>
      <c r="U671" s="611"/>
      <c r="V671" s="611"/>
      <c r="W671" s="611"/>
      <c r="X671" s="660"/>
      <c r="Y671" s="612"/>
    </row>
    <row r="672" spans="1:25" s="5" customFormat="1" ht="24" hidden="1" customHeight="1" x14ac:dyDescent="0.2">
      <c r="A672" s="672" t="s">
        <v>28892</v>
      </c>
      <c r="B672" s="365" t="s">
        <v>1946</v>
      </c>
      <c r="C672" s="365" t="s">
        <v>26</v>
      </c>
      <c r="D672" s="375" t="str">
        <f>VLOOKUP(B672,desonerado_186!A:F,2,1)</f>
        <v>Reboco</v>
      </c>
      <c r="E672" s="375"/>
      <c r="F672" s="375"/>
      <c r="G672" s="365"/>
      <c r="H672" s="365"/>
      <c r="I672" s="589"/>
      <c r="J672" s="530" t="str">
        <f>VLOOKUP(B672,desonerado_186!A:F,3,1)</f>
        <v>M2</v>
      </c>
      <c r="K672" s="576">
        <f>K671</f>
        <v>346.71</v>
      </c>
      <c r="L672" s="368">
        <f>VLOOKUP(B672,desonerado_186!A:F,4,1)</f>
        <v>1.7</v>
      </c>
      <c r="M672" s="368">
        <f>VLOOKUP(B672,desonerado_186!A:F,5,1)</f>
        <v>9.35</v>
      </c>
      <c r="N672" s="1680">
        <f>L672+M672</f>
        <v>11.05</v>
      </c>
      <c r="O672" s="1680"/>
      <c r="P672" s="368">
        <f>N672*1.2</f>
        <v>13.26</v>
      </c>
      <c r="Q672" s="32">
        <f>P672*K672</f>
        <v>4597.37</v>
      </c>
      <c r="T672" s="611"/>
      <c r="U672" s="611"/>
      <c r="V672" s="611"/>
      <c r="W672" s="611"/>
      <c r="X672" s="660"/>
      <c r="Y672" s="612"/>
    </row>
    <row r="673" spans="1:25" s="5" customFormat="1" ht="29.25" hidden="1" customHeight="1" x14ac:dyDescent="0.2">
      <c r="A673" s="672" t="s">
        <v>28893</v>
      </c>
      <c r="B673" s="365" t="s">
        <v>1953</v>
      </c>
      <c r="C673" s="365" t="s">
        <v>26</v>
      </c>
      <c r="D673" s="1749" t="str">
        <f>VLOOKUP(B673,desonerado_186!A:F,2,1)</f>
        <v>Cimentado desempenado e alisado (queimado)</v>
      </c>
      <c r="E673" s="1749"/>
      <c r="F673" s="1749"/>
      <c r="G673" s="1749"/>
      <c r="H673" s="1749"/>
      <c r="I673" s="1749"/>
      <c r="J673" s="530" t="s">
        <v>149</v>
      </c>
      <c r="K673" s="576">
        <f>E675</f>
        <v>70.88</v>
      </c>
      <c r="L673" s="368">
        <f>VLOOKUP(B673,desonerado_186!A:F,4,1)</f>
        <v>9.1</v>
      </c>
      <c r="M673" s="368">
        <f>VLOOKUP(B673,desonerado_186!A:F,5,1)</f>
        <v>24.31</v>
      </c>
      <c r="N673" s="1680">
        <f>L673+M673</f>
        <v>33.409999999999997</v>
      </c>
      <c r="O673" s="1680"/>
      <c r="P673" s="368">
        <f>N673*1.2</f>
        <v>40.090000000000003</v>
      </c>
      <c r="Q673" s="32">
        <f>P673*K673</f>
        <v>2841.58</v>
      </c>
      <c r="T673" s="611"/>
      <c r="U673" s="611"/>
      <c r="V673" s="611"/>
      <c r="W673" s="611"/>
      <c r="X673" s="660"/>
      <c r="Y673" s="612"/>
    </row>
    <row r="674" spans="1:25" s="5" customFormat="1" ht="24" hidden="1" customHeight="1" x14ac:dyDescent="0.2">
      <c r="A674" s="672"/>
      <c r="B674" s="365"/>
      <c r="C674" s="365"/>
      <c r="D674" s="375"/>
      <c r="E674" s="375"/>
      <c r="F674" s="375"/>
      <c r="G674" s="365"/>
      <c r="H674" s="365"/>
      <c r="I674" s="589"/>
      <c r="J674" s="530"/>
      <c r="K674" s="576"/>
      <c r="L674" s="368"/>
      <c r="M674" s="368"/>
      <c r="N674" s="368"/>
      <c r="O674" s="368"/>
      <c r="P674" s="368"/>
      <c r="Q674" s="32"/>
      <c r="T674" s="611"/>
      <c r="U674" s="611"/>
      <c r="V674" s="611"/>
      <c r="W674" s="611"/>
      <c r="X674" s="660"/>
      <c r="Y674" s="612"/>
    </row>
    <row r="675" spans="1:25" s="5" customFormat="1" ht="24" hidden="1" customHeight="1" x14ac:dyDescent="0.2">
      <c r="A675" s="672"/>
      <c r="B675" s="365"/>
      <c r="C675" s="365"/>
      <c r="D675" s="419" t="s">
        <v>28819</v>
      </c>
      <c r="E675" s="419">
        <v>70.88</v>
      </c>
      <c r="F675" s="419" t="s">
        <v>28267</v>
      </c>
      <c r="G675" s="597"/>
      <c r="H675" s="597"/>
      <c r="I675" s="589"/>
      <c r="J675" s="589"/>
      <c r="K675" s="598"/>
      <c r="L675" s="404"/>
      <c r="M675" s="368"/>
      <c r="N675" s="368"/>
      <c r="O675" s="368"/>
      <c r="P675" s="368"/>
      <c r="Q675" s="32"/>
      <c r="T675" s="611"/>
      <c r="U675" s="611"/>
      <c r="V675" s="611"/>
      <c r="W675" s="611"/>
      <c r="X675" s="660"/>
      <c r="Y675" s="612"/>
    </row>
    <row r="676" spans="1:25" s="5" customFormat="1" ht="24" hidden="1" customHeight="1" x14ac:dyDescent="0.2">
      <c r="A676" s="672"/>
      <c r="B676" s="365"/>
      <c r="C676" s="365"/>
      <c r="D676" s="419"/>
      <c r="E676" s="419"/>
      <c r="F676" s="419"/>
      <c r="G676" s="597"/>
      <c r="H676" s="597"/>
      <c r="I676" s="488"/>
      <c r="J676" s="601"/>
      <c r="K676" s="602"/>
      <c r="L676" s="412"/>
      <c r="M676" s="368"/>
      <c r="N676" s="368"/>
      <c r="O676" s="368"/>
      <c r="P676" s="368"/>
      <c r="Q676" s="32"/>
      <c r="T676" s="611"/>
      <c r="U676" s="611"/>
      <c r="V676" s="611"/>
      <c r="W676" s="611"/>
      <c r="X676" s="660"/>
      <c r="Y676" s="612"/>
    </row>
    <row r="677" spans="1:25" s="5" customFormat="1" ht="24" hidden="1" customHeight="1" x14ac:dyDescent="0.2">
      <c r="A677" s="672"/>
      <c r="B677" s="365"/>
      <c r="C677" s="365"/>
      <c r="D677" s="418"/>
      <c r="E677" s="418"/>
      <c r="F677" s="418"/>
      <c r="G677" s="595"/>
      <c r="H677" s="595"/>
      <c r="I677" s="589"/>
      <c r="J677" s="595"/>
      <c r="K677" s="596"/>
      <c r="L677" s="412"/>
      <c r="M677" s="368"/>
      <c r="N677" s="368"/>
      <c r="O677" s="368"/>
      <c r="P677" s="368"/>
      <c r="Q677" s="32"/>
      <c r="T677" s="611"/>
      <c r="U677" s="611"/>
      <c r="V677" s="611"/>
      <c r="W677" s="611"/>
      <c r="X677" s="660"/>
      <c r="Y677" s="612"/>
    </row>
    <row r="678" spans="1:25" s="5" customFormat="1" ht="34.5" hidden="1" customHeight="1" x14ac:dyDescent="0.2">
      <c r="A678" s="672" t="s">
        <v>28894</v>
      </c>
      <c r="B678" s="365" t="s">
        <v>2171</v>
      </c>
      <c r="C678" s="365" t="s">
        <v>26</v>
      </c>
      <c r="D678" s="1749" t="str">
        <f>VLOOKUP(B678,desonerado_186!A:F,2,1)</f>
        <v>Peitoril e/ou soleira em granito, espessura de 2 cm e largura de 21 cm até 30 cm, acabamento polido</v>
      </c>
      <c r="E678" s="1749"/>
      <c r="F678" s="1749"/>
      <c r="G678" s="1749"/>
      <c r="H678" s="1749"/>
      <c r="I678" s="1749"/>
      <c r="J678" s="530" t="str">
        <f>VLOOKUP(B678,desonerado_186!A:F,3,1)</f>
        <v>M</v>
      </c>
      <c r="K678" s="576">
        <f>K684</f>
        <v>2.9</v>
      </c>
      <c r="L678" s="368">
        <f>VLOOKUP(B678,desonerado_186!A:F,4,1)</f>
        <v>148.6</v>
      </c>
      <c r="M678" s="368">
        <f>VLOOKUP(B678,desonerado_186!A:F,5,1)</f>
        <v>22.58</v>
      </c>
      <c r="N678" s="1680">
        <f>L678+M678</f>
        <v>171.18</v>
      </c>
      <c r="O678" s="1680"/>
      <c r="P678" s="368">
        <f>N678*1.2</f>
        <v>205.42</v>
      </c>
      <c r="Q678" s="32">
        <f>P678*K678</f>
        <v>595.72</v>
      </c>
      <c r="T678" s="611"/>
      <c r="U678" s="611"/>
      <c r="V678" s="611"/>
      <c r="W678" s="611"/>
      <c r="X678" s="660"/>
      <c r="Y678" s="612"/>
    </row>
    <row r="679" spans="1:25" s="5" customFormat="1" ht="24" hidden="1" customHeight="1" x14ac:dyDescent="0.2">
      <c r="A679" s="672"/>
      <c r="B679" s="365"/>
      <c r="C679" s="365"/>
      <c r="D679" s="365"/>
      <c r="E679" s="365"/>
      <c r="F679" s="365"/>
      <c r="G679" s="365"/>
      <c r="H679" s="365"/>
      <c r="I679" s="365"/>
      <c r="J679" s="530"/>
      <c r="K679" s="576"/>
      <c r="L679" s="368"/>
      <c r="M679" s="368"/>
      <c r="N679" s="368"/>
      <c r="O679" s="368"/>
      <c r="P679" s="368"/>
      <c r="Q679" s="32"/>
      <c r="T679" s="611"/>
      <c r="U679" s="611"/>
      <c r="V679" s="611"/>
      <c r="W679" s="611"/>
      <c r="X679" s="660"/>
      <c r="Y679" s="612"/>
    </row>
    <row r="680" spans="1:25" s="5" customFormat="1" ht="24" hidden="1" customHeight="1" x14ac:dyDescent="0.2">
      <c r="A680" s="672"/>
      <c r="B680" s="365"/>
      <c r="C680" s="120"/>
      <c r="D680" s="120"/>
      <c r="E680" s="120"/>
      <c r="F680" s="120"/>
      <c r="G680" s="120"/>
      <c r="H680" s="120"/>
      <c r="I680" s="120"/>
      <c r="J680" s="120"/>
      <c r="K680" s="120" t="s">
        <v>28270</v>
      </c>
      <c r="L680" s="120"/>
      <c r="M680" s="120"/>
      <c r="N680" s="368"/>
      <c r="O680" s="368"/>
      <c r="P680" s="368"/>
      <c r="Q680" s="32"/>
      <c r="T680" s="611"/>
      <c r="U680" s="611"/>
      <c r="V680" s="611"/>
      <c r="W680" s="611"/>
      <c r="X680" s="660"/>
      <c r="Y680" s="612"/>
    </row>
    <row r="681" spans="1:25" s="5" customFormat="1" ht="24" hidden="1" customHeight="1" x14ac:dyDescent="0.2">
      <c r="A681" s="672"/>
      <c r="B681" s="365"/>
      <c r="C681" s="120"/>
      <c r="D681" s="120" t="s">
        <v>28658</v>
      </c>
      <c r="E681" s="120"/>
      <c r="F681" s="120">
        <v>2</v>
      </c>
      <c r="G681" s="120"/>
      <c r="H681" s="120"/>
      <c r="I681" s="120"/>
      <c r="J681" s="120"/>
      <c r="K681" s="120">
        <f>F681</f>
        <v>2</v>
      </c>
      <c r="L681" s="120" t="s">
        <v>28268</v>
      </c>
      <c r="M681" s="120"/>
      <c r="N681" s="368"/>
      <c r="O681" s="368"/>
      <c r="P681" s="368"/>
      <c r="Q681" s="32"/>
      <c r="T681" s="611"/>
      <c r="U681" s="611"/>
      <c r="V681" s="611"/>
      <c r="W681" s="611"/>
      <c r="X681" s="660"/>
      <c r="Y681" s="612"/>
    </row>
    <row r="682" spans="1:25" s="5" customFormat="1" ht="24" hidden="1" customHeight="1" x14ac:dyDescent="0.2">
      <c r="A682" s="672"/>
      <c r="B682" s="365"/>
      <c r="C682" s="120"/>
      <c r="D682" s="120" t="s">
        <v>28839</v>
      </c>
      <c r="E682" s="120"/>
      <c r="F682" s="120">
        <v>0.9</v>
      </c>
      <c r="G682" s="120"/>
      <c r="H682" s="120"/>
      <c r="I682" s="120"/>
      <c r="J682" s="120"/>
      <c r="K682" s="120">
        <v>0.9</v>
      </c>
      <c r="L682" s="120" t="s">
        <v>28268</v>
      </c>
      <c r="M682" s="120"/>
      <c r="N682" s="368"/>
      <c r="O682" s="368"/>
      <c r="P682" s="368"/>
      <c r="Q682" s="32"/>
      <c r="T682" s="611"/>
      <c r="U682" s="611"/>
      <c r="V682" s="611"/>
      <c r="W682" s="611"/>
      <c r="X682" s="660"/>
      <c r="Y682" s="612"/>
    </row>
    <row r="683" spans="1:25" s="5" customFormat="1" ht="24" hidden="1" customHeight="1" x14ac:dyDescent="0.2">
      <c r="A683" s="672"/>
      <c r="B683" s="365"/>
      <c r="C683" s="120"/>
      <c r="D683" s="120"/>
      <c r="E683" s="120"/>
      <c r="F683" s="120"/>
      <c r="G683" s="120"/>
      <c r="H683" s="120"/>
      <c r="I683" s="120"/>
      <c r="J683" s="120"/>
      <c r="K683" s="120"/>
      <c r="L683" s="120"/>
      <c r="M683" s="120"/>
      <c r="N683" s="368"/>
      <c r="O683" s="368"/>
      <c r="P683" s="368"/>
      <c r="Q683" s="32"/>
      <c r="T683" s="611"/>
      <c r="U683" s="611"/>
      <c r="V683" s="611"/>
      <c r="W683" s="611"/>
      <c r="X683" s="660"/>
      <c r="Y683" s="612"/>
    </row>
    <row r="684" spans="1:25" s="5" customFormat="1" ht="24" hidden="1" customHeight="1" x14ac:dyDescent="0.2">
      <c r="A684" s="672"/>
      <c r="B684" s="365"/>
      <c r="C684" s="120"/>
      <c r="D684" s="120"/>
      <c r="E684" s="120"/>
      <c r="F684" s="120"/>
      <c r="G684" s="120"/>
      <c r="H684" s="120"/>
      <c r="I684" s="120"/>
      <c r="J684" s="120"/>
      <c r="K684" s="120">
        <f>K681+K682</f>
        <v>2.9</v>
      </c>
      <c r="L684" s="120"/>
      <c r="M684" s="120"/>
      <c r="N684" s="368"/>
      <c r="O684" s="368"/>
      <c r="P684" s="368"/>
      <c r="Q684" s="32"/>
      <c r="T684" s="611"/>
      <c r="U684" s="611"/>
      <c r="V684" s="611"/>
      <c r="W684" s="611"/>
      <c r="X684" s="660"/>
      <c r="Y684" s="612"/>
    </row>
    <row r="685" spans="1:25" s="5" customFormat="1" ht="24" hidden="1" customHeight="1" x14ac:dyDescent="0.2">
      <c r="A685" s="672"/>
      <c r="B685" s="365"/>
      <c r="C685" s="120"/>
      <c r="D685" s="120"/>
      <c r="E685" s="120"/>
      <c r="F685" s="120"/>
      <c r="G685" s="120"/>
      <c r="H685" s="120"/>
      <c r="I685" s="120"/>
      <c r="J685" s="120"/>
      <c r="K685" s="120"/>
      <c r="L685" s="120"/>
      <c r="M685" s="120"/>
      <c r="N685" s="368"/>
      <c r="O685" s="368"/>
      <c r="P685" s="368"/>
      <c r="Q685" s="32"/>
      <c r="T685" s="611"/>
      <c r="U685" s="611"/>
      <c r="V685" s="611"/>
      <c r="W685" s="611"/>
      <c r="X685" s="660"/>
      <c r="Y685" s="612"/>
    </row>
    <row r="686" spans="1:25" s="5" customFormat="1" ht="24" hidden="1" customHeight="1" x14ac:dyDescent="0.2">
      <c r="A686" s="672"/>
      <c r="B686" s="365"/>
      <c r="C686" s="365"/>
      <c r="D686" s="365"/>
      <c r="E686" s="365"/>
      <c r="F686" s="365"/>
      <c r="G686" s="365"/>
      <c r="H686" s="365"/>
      <c r="I686" s="365"/>
      <c r="J686" s="530"/>
      <c r="K686" s="576"/>
      <c r="L686" s="368"/>
      <c r="M686" s="368"/>
      <c r="N686" s="368"/>
      <c r="O686" s="368"/>
      <c r="P686" s="368"/>
      <c r="Q686" s="32"/>
      <c r="T686" s="611"/>
      <c r="U686" s="611"/>
      <c r="V686" s="611"/>
      <c r="W686" s="611"/>
      <c r="X686" s="660"/>
      <c r="Y686" s="612"/>
    </row>
    <row r="687" spans="1:25" s="5" customFormat="1" ht="24" hidden="1" customHeight="1" x14ac:dyDescent="0.2">
      <c r="A687" s="672"/>
      <c r="B687" s="365"/>
      <c r="C687" s="365"/>
      <c r="D687" s="365"/>
      <c r="E687" s="365"/>
      <c r="F687" s="365"/>
      <c r="G687" s="365"/>
      <c r="H687" s="365"/>
      <c r="I687" s="365"/>
      <c r="J687" s="530"/>
      <c r="K687" s="576"/>
      <c r="L687" s="368"/>
      <c r="M687" s="368"/>
      <c r="N687" s="368"/>
      <c r="O687" s="368"/>
      <c r="P687" s="368"/>
      <c r="Q687" s="32"/>
      <c r="T687" s="611"/>
      <c r="U687" s="611"/>
      <c r="V687" s="611"/>
      <c r="W687" s="611"/>
      <c r="X687" s="660"/>
      <c r="Y687" s="612"/>
    </row>
    <row r="688" spans="1:25" s="5" customFormat="1" ht="24" hidden="1" customHeight="1" x14ac:dyDescent="0.2">
      <c r="A688" s="672"/>
      <c r="B688" s="365"/>
      <c r="C688" s="365"/>
      <c r="D688" s="365"/>
      <c r="E688" s="365"/>
      <c r="F688" s="365"/>
      <c r="G688" s="365"/>
      <c r="H688" s="365"/>
      <c r="I688" s="365"/>
      <c r="J688" s="530"/>
      <c r="K688" s="576"/>
      <c r="L688" s="368"/>
      <c r="M688" s="368"/>
      <c r="N688" s="368"/>
      <c r="O688" s="368"/>
      <c r="P688" s="368"/>
      <c r="Q688" s="32"/>
      <c r="T688" s="611"/>
      <c r="U688" s="611"/>
      <c r="V688" s="611"/>
      <c r="W688" s="611"/>
      <c r="X688" s="660"/>
      <c r="Y688" s="612"/>
    </row>
    <row r="689" spans="1:25" s="5" customFormat="1" ht="24" hidden="1" customHeight="1" x14ac:dyDescent="0.2">
      <c r="A689" s="672"/>
      <c r="B689" s="365"/>
      <c r="C689" s="365"/>
      <c r="D689" s="365"/>
      <c r="E689" s="365"/>
      <c r="F689" s="365"/>
      <c r="G689" s="365"/>
      <c r="H689" s="365"/>
      <c r="I689" s="365"/>
      <c r="J689" s="530"/>
      <c r="K689" s="576"/>
      <c r="L689" s="368"/>
      <c r="M689" s="368"/>
      <c r="N689" s="368"/>
      <c r="O689" s="368"/>
      <c r="P689" s="368"/>
      <c r="Q689" s="32"/>
      <c r="T689" s="611"/>
      <c r="U689" s="611"/>
      <c r="V689" s="611"/>
      <c r="W689" s="611"/>
      <c r="X689" s="660"/>
      <c r="Y689" s="612"/>
    </row>
    <row r="690" spans="1:25" s="5" customFormat="1" ht="24" hidden="1" customHeight="1" x14ac:dyDescent="0.2">
      <c r="A690" s="672"/>
      <c r="B690" s="365"/>
      <c r="C690" s="365"/>
      <c r="D690" s="365"/>
      <c r="E690" s="365"/>
      <c r="F690" s="365"/>
      <c r="G690" s="365"/>
      <c r="H690" s="365"/>
      <c r="I690" s="365"/>
      <c r="J690" s="530"/>
      <c r="K690" s="576"/>
      <c r="L690" s="368"/>
      <c r="M690" s="368"/>
      <c r="N690" s="368"/>
      <c r="O690" s="368"/>
      <c r="P690" s="368"/>
      <c r="Q690" s="32"/>
      <c r="T690" s="611"/>
      <c r="U690" s="611"/>
      <c r="V690" s="611"/>
      <c r="W690" s="611"/>
      <c r="X690" s="660"/>
      <c r="Y690" s="612"/>
    </row>
    <row r="691" spans="1:25" s="5" customFormat="1" ht="42.75" hidden="1" customHeight="1" x14ac:dyDescent="0.2">
      <c r="A691" s="672" t="s">
        <v>28894</v>
      </c>
      <c r="B691" s="365">
        <v>87273</v>
      </c>
      <c r="C691" s="365" t="s">
        <v>28329</v>
      </c>
      <c r="D691" s="1749" t="s">
        <v>28907</v>
      </c>
      <c r="E691" s="1749"/>
      <c r="F691" s="1749"/>
      <c r="G691" s="1749"/>
      <c r="H691" s="1749"/>
      <c r="I691" s="1749"/>
      <c r="J691" s="530" t="s">
        <v>149</v>
      </c>
      <c r="K691" s="576">
        <f>I702</f>
        <v>13.38</v>
      </c>
      <c r="L691" s="368">
        <v>0</v>
      </c>
      <c r="M691" s="368">
        <v>0</v>
      </c>
      <c r="N691" s="1680">
        <v>67.680000000000007</v>
      </c>
      <c r="O691" s="1680"/>
      <c r="P691" s="368">
        <f>N691*1.2</f>
        <v>81.22</v>
      </c>
      <c r="Q691" s="32">
        <f>P691*K691</f>
        <v>1086.72</v>
      </c>
      <c r="T691" s="611"/>
      <c r="U691" s="611"/>
      <c r="V691" s="611"/>
      <c r="W691" s="611"/>
      <c r="X691" s="660"/>
      <c r="Y691" s="612"/>
    </row>
    <row r="692" spans="1:25" s="5" customFormat="1" ht="15" hidden="1" x14ac:dyDescent="0.2">
      <c r="A692" s="667"/>
      <c r="B692" s="188"/>
      <c r="C692" s="188"/>
      <c r="D692" s="120"/>
      <c r="E692" s="120"/>
      <c r="F692" s="120"/>
      <c r="G692" s="188"/>
      <c r="H692" s="188"/>
      <c r="J692" s="181"/>
      <c r="K692" s="98"/>
      <c r="L692" s="94"/>
      <c r="M692" s="94"/>
      <c r="N692" s="94"/>
      <c r="O692" s="94"/>
      <c r="P692" s="94"/>
      <c r="Q692" s="95"/>
      <c r="T692" s="611"/>
      <c r="U692" s="611"/>
      <c r="V692" s="611"/>
      <c r="W692" s="611"/>
      <c r="X692" s="660"/>
      <c r="Y692" s="612"/>
    </row>
    <row r="693" spans="1:25" s="5" customFormat="1" ht="15" hidden="1" x14ac:dyDescent="0.2">
      <c r="A693" s="667"/>
      <c r="B693" s="188"/>
      <c r="C693" s="188"/>
      <c r="D693" s="120"/>
      <c r="E693" s="120"/>
      <c r="F693" s="120"/>
      <c r="G693" s="188"/>
      <c r="H693" s="188"/>
      <c r="J693" s="181"/>
      <c r="K693" s="98"/>
      <c r="L693" s="94"/>
      <c r="M693" s="94"/>
      <c r="N693" s="94"/>
      <c r="O693" s="94"/>
      <c r="P693" s="94"/>
      <c r="Q693" s="95"/>
      <c r="T693" s="611"/>
      <c r="U693" s="611"/>
      <c r="V693" s="611"/>
      <c r="W693" s="611"/>
      <c r="X693" s="660"/>
      <c r="Y693" s="612"/>
    </row>
    <row r="694" spans="1:25" s="5" customFormat="1" ht="15" hidden="1" x14ac:dyDescent="0.2">
      <c r="A694" s="667"/>
      <c r="B694" s="188"/>
      <c r="C694" s="188"/>
      <c r="D694" s="120"/>
      <c r="E694" s="120"/>
      <c r="F694" s="120"/>
      <c r="G694" s="188"/>
      <c r="H694" s="188"/>
      <c r="I694" s="332"/>
      <c r="J694" s="181"/>
      <c r="K694" s="98"/>
      <c r="L694" s="94"/>
      <c r="M694" s="94"/>
      <c r="N694" s="94"/>
      <c r="O694" s="94"/>
      <c r="P694" s="94"/>
      <c r="Q694" s="95"/>
      <c r="T694" s="611"/>
      <c r="U694" s="611"/>
      <c r="V694" s="611"/>
      <c r="W694" s="611"/>
      <c r="X694" s="660"/>
      <c r="Y694" s="612"/>
    </row>
    <row r="695" spans="1:25" s="5" customFormat="1" ht="15" hidden="1" x14ac:dyDescent="0.2">
      <c r="A695" s="667"/>
      <c r="B695" s="188"/>
      <c r="C695" s="188"/>
      <c r="D695" s="120"/>
      <c r="E695" s="120"/>
      <c r="F695" s="120"/>
      <c r="G695" s="188"/>
      <c r="H695" s="188"/>
      <c r="I695" s="332"/>
      <c r="J695" s="181"/>
      <c r="K695" s="98"/>
      <c r="L695" s="94"/>
      <c r="M695" s="94"/>
      <c r="N695" s="94"/>
      <c r="O695" s="94"/>
      <c r="P695" s="94"/>
      <c r="Q695" s="95"/>
      <c r="T695" s="611"/>
      <c r="U695" s="611"/>
      <c r="V695" s="611"/>
      <c r="W695" s="611"/>
      <c r="X695" s="660"/>
      <c r="Y695" s="612"/>
    </row>
    <row r="696" spans="1:25" s="5" customFormat="1" ht="15" hidden="1" x14ac:dyDescent="0.2">
      <c r="A696" s="667"/>
      <c r="B696" s="188"/>
      <c r="C696" s="188"/>
      <c r="D696" s="238"/>
      <c r="E696" s="226"/>
      <c r="F696" s="226" t="s">
        <v>28364</v>
      </c>
      <c r="G696" s="372" t="s">
        <v>28274</v>
      </c>
      <c r="H696" s="372"/>
      <c r="I696" s="372" t="s">
        <v>28322</v>
      </c>
      <c r="J696" s="314"/>
      <c r="K696" s="248"/>
      <c r="L696" s="94"/>
      <c r="M696" s="94"/>
      <c r="N696" s="94"/>
      <c r="O696" s="94"/>
      <c r="P696" s="94"/>
      <c r="Q696" s="95"/>
      <c r="T696" s="611"/>
      <c r="U696" s="611"/>
      <c r="V696" s="611"/>
      <c r="W696" s="611"/>
      <c r="X696" s="660"/>
      <c r="Y696" s="612"/>
    </row>
    <row r="697" spans="1:25" s="5" customFormat="1" ht="15" hidden="1" x14ac:dyDescent="0.2">
      <c r="A697" s="667"/>
      <c r="B697" s="188"/>
      <c r="C697" s="188"/>
      <c r="D697" s="226" t="s">
        <v>28830</v>
      </c>
      <c r="E697" s="226"/>
      <c r="F697" s="226">
        <v>1.6</v>
      </c>
      <c r="G697" s="372">
        <v>1.6</v>
      </c>
      <c r="H697" s="372"/>
      <c r="I697" s="238">
        <f>F697*G697</f>
        <v>2.56</v>
      </c>
      <c r="J697" s="314" t="s">
        <v>28268</v>
      </c>
      <c r="K697" s="248"/>
      <c r="L697" s="94"/>
      <c r="M697" s="94"/>
      <c r="N697" s="94"/>
      <c r="O697" s="94"/>
      <c r="P697" s="94"/>
      <c r="Q697" s="95"/>
      <c r="T697" s="611"/>
      <c r="U697" s="611"/>
      <c r="V697" s="611"/>
      <c r="W697" s="611"/>
      <c r="X697" s="660"/>
      <c r="Y697" s="612"/>
    </row>
    <row r="698" spans="1:25" s="5" customFormat="1" ht="15" hidden="1" x14ac:dyDescent="0.2">
      <c r="A698" s="667"/>
      <c r="B698" s="188"/>
      <c r="C698" s="188"/>
      <c r="D698" s="226" t="s">
        <v>28902</v>
      </c>
      <c r="E698" s="226"/>
      <c r="F698" s="226">
        <v>1.78</v>
      </c>
      <c r="G698" s="372">
        <v>1.6</v>
      </c>
      <c r="H698" s="372"/>
      <c r="I698" s="238">
        <f>F698*G698</f>
        <v>2.8479999999999999</v>
      </c>
      <c r="J698" s="314" t="s">
        <v>28268</v>
      </c>
      <c r="K698" s="248"/>
      <c r="L698" s="94"/>
      <c r="M698" s="94"/>
      <c r="N698" s="94"/>
      <c r="O698" s="94"/>
      <c r="P698" s="94"/>
      <c r="Q698" s="95"/>
      <c r="T698" s="611"/>
      <c r="U698" s="611"/>
      <c r="V698" s="611"/>
      <c r="W698" s="611"/>
      <c r="X698" s="660"/>
      <c r="Y698" s="612"/>
    </row>
    <row r="699" spans="1:25" s="5" customFormat="1" ht="15" hidden="1" x14ac:dyDescent="0.2">
      <c r="A699" s="667"/>
      <c r="B699" s="188"/>
      <c r="C699" s="188"/>
      <c r="D699" s="226" t="s">
        <v>28901</v>
      </c>
      <c r="E699" s="226"/>
      <c r="F699" s="226">
        <v>1.78</v>
      </c>
      <c r="G699" s="372">
        <v>1.6</v>
      </c>
      <c r="H699" s="372"/>
      <c r="I699" s="238">
        <f>F699*G699</f>
        <v>2.8479999999999999</v>
      </c>
      <c r="J699" s="314" t="s">
        <v>28268</v>
      </c>
      <c r="K699" s="248"/>
      <c r="L699" s="94"/>
      <c r="M699" s="94"/>
      <c r="N699" s="94"/>
      <c r="O699" s="94"/>
      <c r="P699" s="94"/>
      <c r="Q699" s="95"/>
      <c r="T699" s="611"/>
      <c r="U699" s="611"/>
      <c r="V699" s="611"/>
      <c r="W699" s="611"/>
      <c r="X699" s="660"/>
      <c r="Y699" s="612"/>
    </row>
    <row r="700" spans="1:25" s="5" customFormat="1" ht="15" hidden="1" x14ac:dyDescent="0.2">
      <c r="A700" s="667"/>
      <c r="B700" s="188"/>
      <c r="C700" s="188"/>
      <c r="D700" s="226" t="s">
        <v>28903</v>
      </c>
      <c r="E700" s="226"/>
      <c r="F700" s="226">
        <v>1.5</v>
      </c>
      <c r="G700" s="372">
        <v>1.6</v>
      </c>
      <c r="H700" s="372"/>
      <c r="I700" s="238">
        <f>F700*G700</f>
        <v>2.4</v>
      </c>
      <c r="J700" s="314" t="s">
        <v>28268</v>
      </c>
      <c r="K700" s="248"/>
      <c r="L700" s="94"/>
      <c r="M700" s="94"/>
      <c r="N700" s="94"/>
      <c r="O700" s="94"/>
      <c r="P700" s="94"/>
      <c r="Q700" s="95"/>
      <c r="T700" s="611"/>
      <c r="U700" s="611"/>
      <c r="V700" s="611"/>
      <c r="W700" s="611"/>
      <c r="X700" s="660"/>
      <c r="Y700" s="612"/>
    </row>
    <row r="701" spans="1:25" s="5" customFormat="1" ht="15" hidden="1" x14ac:dyDescent="0.2">
      <c r="A701" s="667"/>
      <c r="B701" s="188"/>
      <c r="C701" s="188"/>
      <c r="D701" s="226" t="s">
        <v>28904</v>
      </c>
      <c r="E701" s="226"/>
      <c r="F701" s="226">
        <v>1.7</v>
      </c>
      <c r="G701" s="372">
        <v>1.6</v>
      </c>
      <c r="H701" s="372"/>
      <c r="I701" s="238">
        <f>F701*G701</f>
        <v>2.72</v>
      </c>
      <c r="J701" s="314" t="s">
        <v>28268</v>
      </c>
      <c r="K701" s="248"/>
      <c r="L701" s="94"/>
      <c r="M701" s="94"/>
      <c r="N701" s="94"/>
      <c r="O701" s="94"/>
      <c r="P701" s="94"/>
      <c r="Q701" s="95"/>
      <c r="T701" s="611"/>
      <c r="U701" s="611"/>
      <c r="V701" s="611"/>
      <c r="W701" s="611"/>
      <c r="X701" s="660"/>
      <c r="Y701" s="612"/>
    </row>
    <row r="702" spans="1:25" s="5" customFormat="1" ht="15" hidden="1" x14ac:dyDescent="0.2">
      <c r="A702" s="667"/>
      <c r="B702" s="188"/>
      <c r="C702" s="188"/>
      <c r="D702" s="226"/>
      <c r="E702" s="226"/>
      <c r="F702" s="226"/>
      <c r="G702" s="372"/>
      <c r="H702" s="372"/>
      <c r="I702" s="238">
        <f>SUM(I697:I701)</f>
        <v>13.375999999999999</v>
      </c>
      <c r="J702" s="314"/>
      <c r="K702" s="248"/>
      <c r="L702" s="94"/>
      <c r="M702" s="94"/>
      <c r="N702" s="94"/>
      <c r="O702" s="94"/>
      <c r="P702" s="94"/>
      <c r="Q702" s="95"/>
      <c r="T702" s="611"/>
      <c r="U702" s="611"/>
      <c r="V702" s="611"/>
      <c r="W702" s="611"/>
      <c r="X702" s="660"/>
      <c r="Y702" s="612"/>
    </row>
    <row r="703" spans="1:25" s="5" customFormat="1" ht="15" hidden="1" x14ac:dyDescent="0.2">
      <c r="A703" s="667"/>
      <c r="B703" s="188"/>
      <c r="C703" s="188"/>
      <c r="D703" s="120"/>
      <c r="E703" s="120"/>
      <c r="F703" s="120"/>
      <c r="G703" s="188"/>
      <c r="H703" s="188"/>
      <c r="I703" s="332"/>
      <c r="J703" s="181"/>
      <c r="K703" s="98"/>
      <c r="L703" s="94"/>
      <c r="M703" s="94"/>
      <c r="N703" s="94"/>
      <c r="O703" s="94"/>
      <c r="P703" s="94"/>
      <c r="Q703" s="95"/>
      <c r="T703" s="611"/>
      <c r="U703" s="611"/>
      <c r="V703" s="611"/>
      <c r="W703" s="611"/>
      <c r="X703" s="660"/>
      <c r="Y703" s="612"/>
    </row>
    <row r="704" spans="1:25" s="5" customFormat="1" ht="20.100000000000001" hidden="1" customHeight="1" x14ac:dyDescent="0.2">
      <c r="A704" s="1893" t="s">
        <v>8</v>
      </c>
      <c r="B704" s="1894"/>
      <c r="C704" s="1894"/>
      <c r="D704" s="1894"/>
      <c r="E704" s="1894"/>
      <c r="F704" s="1894"/>
      <c r="G704" s="1894"/>
      <c r="H704" s="1894"/>
      <c r="I704" s="1894"/>
      <c r="J704" s="1894"/>
      <c r="K704" s="1894"/>
      <c r="L704" s="366"/>
      <c r="M704" s="366"/>
      <c r="N704" s="1898"/>
      <c r="O704" s="1898"/>
      <c r="P704" s="367"/>
      <c r="Q704" s="43">
        <f>SUM(Q623:Q703)</f>
        <v>26542.16</v>
      </c>
      <c r="T704" s="611"/>
      <c r="U704" s="611"/>
      <c r="V704" s="611"/>
      <c r="W704" s="611"/>
      <c r="X704" s="660"/>
      <c r="Y704" s="612"/>
    </row>
    <row r="705" spans="1:25" s="5" customFormat="1" ht="6" hidden="1" customHeight="1" x14ac:dyDescent="0.2">
      <c r="A705" s="217"/>
      <c r="T705" s="611"/>
      <c r="U705" s="611"/>
      <c r="V705" s="611"/>
      <c r="W705" s="611"/>
      <c r="X705" s="660"/>
      <c r="Y705" s="612"/>
    </row>
    <row r="706" spans="1:25" s="5" customFormat="1" ht="5.0999999999999996" hidden="1" customHeight="1" x14ac:dyDescent="0.2">
      <c r="A706" s="217"/>
      <c r="T706" s="611"/>
      <c r="U706" s="611"/>
      <c r="V706" s="611"/>
      <c r="W706" s="611"/>
      <c r="X706" s="660"/>
      <c r="Y706" s="612"/>
    </row>
    <row r="707" spans="1:25" s="434" customFormat="1" ht="20.100000000000001" customHeight="1" x14ac:dyDescent="0.2">
      <c r="A707" s="1871">
        <v>15</v>
      </c>
      <c r="B707" s="632"/>
      <c r="C707" s="1880" t="s">
        <v>71</v>
      </c>
      <c r="D707" s="1880"/>
      <c r="E707" s="1880"/>
      <c r="F707" s="1880"/>
      <c r="G707" s="1880"/>
      <c r="H707" s="1880"/>
      <c r="I707" s="1880" t="s">
        <v>8058</v>
      </c>
      <c r="J707" s="1880"/>
      <c r="K707" s="644"/>
      <c r="L707" s="638"/>
      <c r="M707" s="638"/>
      <c r="N707" s="1899"/>
      <c r="O707" s="1899"/>
      <c r="P707" s="638"/>
      <c r="Q707" s="638"/>
      <c r="R707" s="447"/>
      <c r="S707" s="447"/>
      <c r="T707" s="607"/>
      <c r="U707" s="607"/>
      <c r="V707" s="607"/>
      <c r="W707" s="606">
        <f>W708/X708</f>
        <v>1</v>
      </c>
      <c r="X707" s="658"/>
      <c r="Y707" s="616"/>
    </row>
    <row r="708" spans="1:25" s="435" customFormat="1" ht="24" customHeight="1" x14ac:dyDescent="0.2">
      <c r="A708" s="1872"/>
      <c r="B708" s="565"/>
      <c r="C708" s="1882"/>
      <c r="D708" s="1882"/>
      <c r="E708" s="1882"/>
      <c r="F708" s="1882"/>
      <c r="G708" s="1882"/>
      <c r="H708" s="1882"/>
      <c r="I708" s="1882"/>
      <c r="J708" s="1882"/>
      <c r="K708" s="603"/>
      <c r="L708" s="457"/>
      <c r="M708" s="457"/>
      <c r="N708" s="457"/>
      <c r="O708" s="457"/>
      <c r="P708" s="457"/>
      <c r="Q708" s="457"/>
      <c r="R708" s="452"/>
      <c r="S708" s="452"/>
      <c r="T708" s="609"/>
      <c r="U708" s="609"/>
      <c r="V708" s="609"/>
      <c r="W708" s="693">
        <f>X708</f>
        <v>9513.36</v>
      </c>
      <c r="X708" s="690">
        <f>Orçamento!Q1222</f>
        <v>9513.36</v>
      </c>
      <c r="Y708" s="1615">
        <f>X708-T708-U708-V708-W708</f>
        <v>0</v>
      </c>
    </row>
    <row r="709" spans="1:25" s="435" customFormat="1" ht="24" hidden="1" customHeight="1" x14ac:dyDescent="0.2">
      <c r="A709" s="683"/>
      <c r="B709" s="393"/>
      <c r="C709" s="393"/>
      <c r="D709" s="121"/>
      <c r="E709" s="121" t="s">
        <v>28362</v>
      </c>
      <c r="F709" s="121" t="s">
        <v>28361</v>
      </c>
      <c r="G709" s="393" t="s">
        <v>28322</v>
      </c>
      <c r="H709" s="393"/>
      <c r="I709" s="121"/>
      <c r="J709" s="324"/>
      <c r="K709" s="211"/>
      <c r="L709" s="211"/>
      <c r="M709" s="308"/>
      <c r="N709" s="308"/>
      <c r="O709" s="308"/>
      <c r="P709" s="308"/>
      <c r="Q709" s="97"/>
      <c r="T709" s="618"/>
      <c r="U709" s="618"/>
      <c r="V709" s="618"/>
      <c r="W709" s="618"/>
      <c r="X709" s="677"/>
      <c r="Y709" s="619"/>
    </row>
    <row r="710" spans="1:25" s="435" customFormat="1" ht="24" hidden="1" customHeight="1" x14ac:dyDescent="0.2">
      <c r="A710" s="683"/>
      <c r="B710" s="393"/>
      <c r="C710" s="393"/>
      <c r="D710" s="121" t="s">
        <v>28642</v>
      </c>
      <c r="E710" s="121">
        <v>14</v>
      </c>
      <c r="F710" s="121">
        <v>4.5999999999999996</v>
      </c>
      <c r="G710" s="393">
        <f>E710*F710</f>
        <v>64.400000000000006</v>
      </c>
      <c r="H710" s="393" t="s">
        <v>28267</v>
      </c>
      <c r="I710" s="121" t="s">
        <v>28657</v>
      </c>
      <c r="J710" s="324"/>
      <c r="K710" s="211">
        <f>G710*1</f>
        <v>64.400000000000006</v>
      </c>
      <c r="L710" s="211" t="s">
        <v>28267</v>
      </c>
      <c r="M710" s="308"/>
      <c r="N710" s="308"/>
      <c r="O710" s="308"/>
      <c r="P710" s="308"/>
      <c r="Q710" s="97"/>
      <c r="T710" s="618"/>
      <c r="U710" s="618"/>
      <c r="V710" s="618"/>
      <c r="W710" s="618"/>
      <c r="X710" s="677"/>
      <c r="Y710" s="619"/>
    </row>
    <row r="711" spans="1:25" s="435" customFormat="1" ht="24" hidden="1" customHeight="1" x14ac:dyDescent="0.2">
      <c r="A711" s="683"/>
      <c r="B711" s="393"/>
      <c r="C711" s="393"/>
      <c r="D711" s="121" t="s">
        <v>28645</v>
      </c>
      <c r="E711" s="121">
        <v>14</v>
      </c>
      <c r="F711" s="121">
        <v>3.65</v>
      </c>
      <c r="G711" s="393">
        <f t="shared" ref="G711:G717" si="18">E711*F711</f>
        <v>51.1</v>
      </c>
      <c r="H711" s="393" t="s">
        <v>28267</v>
      </c>
      <c r="I711" s="121" t="s">
        <v>28657</v>
      </c>
      <c r="J711" s="324"/>
      <c r="K711" s="211">
        <f t="shared" ref="K711:K716" si="19">G711*1</f>
        <v>51.1</v>
      </c>
      <c r="L711" s="211" t="s">
        <v>28267</v>
      </c>
      <c r="M711" s="308"/>
      <c r="N711" s="308"/>
      <c r="O711" s="308"/>
      <c r="P711" s="308"/>
      <c r="Q711" s="97"/>
      <c r="T711" s="618"/>
      <c r="U711" s="618"/>
      <c r="V711" s="618"/>
      <c r="W711" s="618"/>
      <c r="X711" s="677"/>
      <c r="Y711" s="619"/>
    </row>
    <row r="712" spans="1:25" s="435" customFormat="1" ht="24" hidden="1" customHeight="1" x14ac:dyDescent="0.2">
      <c r="A712" s="683"/>
      <c r="B712" s="393"/>
      <c r="C712" s="393"/>
      <c r="D712" s="121" t="s">
        <v>28643</v>
      </c>
      <c r="E712" s="121">
        <v>7.8</v>
      </c>
      <c r="F712" s="121">
        <v>4.5999999999999996</v>
      </c>
      <c r="G712" s="393">
        <f t="shared" si="18"/>
        <v>35.880000000000003</v>
      </c>
      <c r="H712" s="393" t="s">
        <v>28267</v>
      </c>
      <c r="I712" s="121" t="s">
        <v>28657</v>
      </c>
      <c r="J712" s="324"/>
      <c r="K712" s="211">
        <f t="shared" si="19"/>
        <v>35.880000000000003</v>
      </c>
      <c r="L712" s="211" t="s">
        <v>28267</v>
      </c>
      <c r="M712" s="308"/>
      <c r="N712" s="308"/>
      <c r="O712" s="308"/>
      <c r="P712" s="308"/>
      <c r="Q712" s="97"/>
      <c r="T712" s="618"/>
      <c r="U712" s="618"/>
      <c r="V712" s="618"/>
      <c r="W712" s="618"/>
      <c r="X712" s="677"/>
      <c r="Y712" s="619"/>
    </row>
    <row r="713" spans="1:25" s="435" customFormat="1" ht="24" hidden="1" customHeight="1" x14ac:dyDescent="0.2">
      <c r="A713" s="683"/>
      <c r="B713" s="393"/>
      <c r="C713" s="393"/>
      <c r="D713" s="121" t="s">
        <v>28644</v>
      </c>
      <c r="E713" s="121">
        <v>7.8</v>
      </c>
      <c r="F713" s="121">
        <v>4.5999999999999996</v>
      </c>
      <c r="G713" s="393">
        <f t="shared" si="18"/>
        <v>35.880000000000003</v>
      </c>
      <c r="H713" s="393" t="s">
        <v>28267</v>
      </c>
      <c r="I713" s="121" t="s">
        <v>28657</v>
      </c>
      <c r="J713" s="324"/>
      <c r="K713" s="211">
        <f t="shared" si="19"/>
        <v>35.880000000000003</v>
      </c>
      <c r="L713" s="211" t="s">
        <v>28267</v>
      </c>
      <c r="M713" s="308"/>
      <c r="N713" s="308"/>
      <c r="O713" s="308"/>
      <c r="P713" s="308"/>
      <c r="Q713" s="97"/>
      <c r="T713" s="618"/>
      <c r="U713" s="618"/>
      <c r="V713" s="618"/>
      <c r="W713" s="618"/>
      <c r="X713" s="677"/>
      <c r="Y713" s="619"/>
    </row>
    <row r="714" spans="1:25" s="435" customFormat="1" ht="24" hidden="1" customHeight="1" x14ac:dyDescent="0.2">
      <c r="A714" s="683"/>
      <c r="B714" s="393"/>
      <c r="C714" s="393"/>
      <c r="D714" s="121" t="s">
        <v>28334</v>
      </c>
      <c r="E714" s="121">
        <v>7.5</v>
      </c>
      <c r="F714" s="121">
        <v>3.5</v>
      </c>
      <c r="G714" s="393">
        <f t="shared" si="18"/>
        <v>26.25</v>
      </c>
      <c r="H714" s="393" t="s">
        <v>28267</v>
      </c>
      <c r="I714" s="121" t="s">
        <v>28657</v>
      </c>
      <c r="J714" s="324"/>
      <c r="K714" s="211">
        <f t="shared" si="19"/>
        <v>26.25</v>
      </c>
      <c r="L714" s="211" t="s">
        <v>28267</v>
      </c>
      <c r="M714" s="308"/>
      <c r="N714" s="308"/>
      <c r="O714" s="308"/>
      <c r="P714" s="308"/>
      <c r="Q714" s="97"/>
      <c r="T714" s="618"/>
      <c r="U714" s="618"/>
      <c r="V714" s="618"/>
      <c r="W714" s="618"/>
      <c r="X714" s="677"/>
      <c r="Y714" s="619"/>
    </row>
    <row r="715" spans="1:25" s="435" customFormat="1" ht="24" hidden="1" customHeight="1" x14ac:dyDescent="0.2">
      <c r="A715" s="683"/>
      <c r="B715" s="393"/>
      <c r="C715" s="393"/>
      <c r="D715" s="121" t="s">
        <v>28649</v>
      </c>
      <c r="E715" s="121">
        <v>1.65</v>
      </c>
      <c r="F715" s="121">
        <v>3.5</v>
      </c>
      <c r="G715" s="393">
        <f t="shared" si="18"/>
        <v>5.7750000000000004</v>
      </c>
      <c r="H715" s="393" t="s">
        <v>28267</v>
      </c>
      <c r="I715" s="121" t="s">
        <v>28657</v>
      </c>
      <c r="J715" s="324"/>
      <c r="K715" s="211">
        <f t="shared" si="19"/>
        <v>5.78</v>
      </c>
      <c r="L715" s="211" t="s">
        <v>28267</v>
      </c>
      <c r="M715" s="308"/>
      <c r="N715" s="308"/>
      <c r="O715" s="308"/>
      <c r="P715" s="308"/>
      <c r="Q715" s="97"/>
      <c r="T715" s="618"/>
      <c r="U715" s="618"/>
      <c r="V715" s="618"/>
      <c r="W715" s="618"/>
      <c r="X715" s="677"/>
      <c r="Y715" s="619"/>
    </row>
    <row r="716" spans="1:25" s="435" customFormat="1" ht="24" hidden="1" customHeight="1" x14ac:dyDescent="0.2">
      <c r="A716" s="683"/>
      <c r="B716" s="393"/>
      <c r="C716" s="393"/>
      <c r="D716" s="121" t="s">
        <v>28649</v>
      </c>
      <c r="E716" s="121">
        <v>1.35</v>
      </c>
      <c r="F716" s="121">
        <v>3.5</v>
      </c>
      <c r="G716" s="393">
        <f t="shared" si="18"/>
        <v>4.7249999999999996</v>
      </c>
      <c r="H716" s="393" t="s">
        <v>28267</v>
      </c>
      <c r="I716" s="121" t="s">
        <v>28657</v>
      </c>
      <c r="J716" s="324"/>
      <c r="K716" s="211">
        <f t="shared" si="19"/>
        <v>4.7300000000000004</v>
      </c>
      <c r="L716" s="211" t="s">
        <v>28267</v>
      </c>
      <c r="M716" s="308"/>
      <c r="N716" s="308"/>
      <c r="O716" s="308"/>
      <c r="P716" s="308"/>
      <c r="Q716" s="97"/>
      <c r="T716" s="618"/>
      <c r="U716" s="618"/>
      <c r="V716" s="618"/>
      <c r="W716" s="618"/>
      <c r="X716" s="677"/>
      <c r="Y716" s="619"/>
    </row>
    <row r="717" spans="1:25" s="435" customFormat="1" ht="24" hidden="1" customHeight="1" x14ac:dyDescent="0.2">
      <c r="A717" s="683"/>
      <c r="B717" s="393"/>
      <c r="C717" s="393"/>
      <c r="D717" s="121" t="s">
        <v>28655</v>
      </c>
      <c r="E717" s="121">
        <v>7.5</v>
      </c>
      <c r="F717" s="121">
        <v>5</v>
      </c>
      <c r="G717" s="393">
        <f t="shared" si="18"/>
        <v>37.5</v>
      </c>
      <c r="H717" s="393" t="s">
        <v>28267</v>
      </c>
      <c r="I717" s="121" t="s">
        <v>28657</v>
      </c>
      <c r="J717" s="324"/>
      <c r="K717" s="211">
        <f>G717*1</f>
        <v>37.5</v>
      </c>
      <c r="L717" s="211" t="s">
        <v>28267</v>
      </c>
      <c r="M717" s="308"/>
      <c r="N717" s="308"/>
      <c r="O717" s="308"/>
      <c r="P717" s="308"/>
      <c r="Q717" s="97"/>
      <c r="T717" s="618"/>
      <c r="U717" s="618"/>
      <c r="V717" s="618"/>
      <c r="W717" s="618"/>
      <c r="X717" s="677"/>
      <c r="Y717" s="619"/>
    </row>
    <row r="718" spans="1:25" s="435" customFormat="1" ht="24" hidden="1" customHeight="1" x14ac:dyDescent="0.2">
      <c r="A718" s="683"/>
      <c r="B718" s="393"/>
      <c r="C718" s="393"/>
      <c r="D718" s="190" t="s">
        <v>28648</v>
      </c>
      <c r="E718" s="190">
        <v>4.25</v>
      </c>
      <c r="F718" s="190">
        <v>2.9</v>
      </c>
      <c r="G718" s="324">
        <f>E718*F718</f>
        <v>12.324999999999999</v>
      </c>
      <c r="H718" s="324" t="s">
        <v>28267</v>
      </c>
      <c r="I718" s="121" t="s">
        <v>28656</v>
      </c>
      <c r="J718" s="324"/>
      <c r="K718" s="211">
        <f>G718*2</f>
        <v>24.65</v>
      </c>
      <c r="L718" s="211" t="s">
        <v>28267</v>
      </c>
      <c r="M718" s="308"/>
      <c r="N718" s="308"/>
      <c r="O718" s="308"/>
      <c r="P718" s="308"/>
      <c r="Q718" s="97"/>
      <c r="T718" s="618"/>
      <c r="U718" s="618"/>
      <c r="V718" s="618"/>
      <c r="W718" s="618"/>
      <c r="X718" s="677"/>
      <c r="Y718" s="619"/>
    </row>
    <row r="719" spans="1:25" s="435" customFormat="1" ht="24" hidden="1" customHeight="1" x14ac:dyDescent="0.2">
      <c r="A719" s="683"/>
      <c r="B719" s="393"/>
      <c r="C719" s="393"/>
      <c r="D719" s="190" t="s">
        <v>28647</v>
      </c>
      <c r="E719" s="190">
        <v>3.03</v>
      </c>
      <c r="F719" s="190">
        <v>2.1</v>
      </c>
      <c r="G719" s="324">
        <f>E719*F719</f>
        <v>6.3630000000000004</v>
      </c>
      <c r="H719" s="324" t="s">
        <v>28267</v>
      </c>
      <c r="I719" s="121" t="s">
        <v>28656</v>
      </c>
      <c r="J719" s="324"/>
      <c r="K719" s="211">
        <f>G719*2</f>
        <v>12.73</v>
      </c>
      <c r="L719" s="211" t="s">
        <v>28267</v>
      </c>
      <c r="M719" s="308"/>
      <c r="N719" s="308"/>
      <c r="O719" s="308"/>
      <c r="P719" s="308"/>
      <c r="Q719" s="97"/>
      <c r="T719" s="618"/>
      <c r="U719" s="618"/>
      <c r="V719" s="618"/>
      <c r="W719" s="618"/>
      <c r="X719" s="677"/>
      <c r="Y719" s="619"/>
    </row>
    <row r="720" spans="1:25" s="435" customFormat="1" ht="24" hidden="1" customHeight="1" x14ac:dyDescent="0.2">
      <c r="A720" s="683"/>
      <c r="B720" s="393"/>
      <c r="C720" s="393"/>
      <c r="D720" s="190" t="s">
        <v>28647</v>
      </c>
      <c r="E720" s="190">
        <v>2.6</v>
      </c>
      <c r="F720" s="190">
        <v>2.1</v>
      </c>
      <c r="G720" s="324">
        <f>E720*F720</f>
        <v>5.46</v>
      </c>
      <c r="H720" s="324" t="s">
        <v>28267</v>
      </c>
      <c r="I720" s="121" t="s">
        <v>28656</v>
      </c>
      <c r="J720" s="324"/>
      <c r="K720" s="211">
        <f>G720*2</f>
        <v>10.92</v>
      </c>
      <c r="L720" s="211" t="s">
        <v>28267</v>
      </c>
      <c r="M720" s="308"/>
      <c r="N720" s="308"/>
      <c r="O720" s="308"/>
      <c r="P720" s="308"/>
      <c r="Q720" s="97"/>
      <c r="T720" s="618"/>
      <c r="U720" s="618"/>
      <c r="V720" s="618"/>
      <c r="W720" s="618"/>
      <c r="X720" s="677"/>
      <c r="Y720" s="619"/>
    </row>
    <row r="721" spans="1:25" s="435" customFormat="1" ht="24" hidden="1" customHeight="1" x14ac:dyDescent="0.2">
      <c r="A721" s="683"/>
      <c r="B721" s="393"/>
      <c r="C721" s="393"/>
      <c r="D721" s="190" t="s">
        <v>28646</v>
      </c>
      <c r="E721" s="190">
        <v>7.5</v>
      </c>
      <c r="F721" s="190">
        <v>2.9</v>
      </c>
      <c r="G721" s="324">
        <f>E721*F721</f>
        <v>21.75</v>
      </c>
      <c r="H721" s="324" t="s">
        <v>28267</v>
      </c>
      <c r="I721" s="121" t="s">
        <v>28656</v>
      </c>
      <c r="J721" s="324"/>
      <c r="K721" s="211">
        <f>G721*2</f>
        <v>43.5</v>
      </c>
      <c r="L721" s="211" t="s">
        <v>28267</v>
      </c>
      <c r="M721" s="308"/>
      <c r="N721" s="308"/>
      <c r="O721" s="308"/>
      <c r="P721" s="308"/>
      <c r="Q721" s="97"/>
      <c r="T721" s="618"/>
      <c r="U721" s="618"/>
      <c r="V721" s="618"/>
      <c r="W721" s="618"/>
      <c r="X721" s="677"/>
      <c r="Y721" s="619"/>
    </row>
    <row r="722" spans="1:25" s="435" customFormat="1" ht="24" hidden="1" customHeight="1" x14ac:dyDescent="0.2">
      <c r="A722" s="683"/>
      <c r="B722" s="393"/>
      <c r="C722" s="393"/>
      <c r="D722" s="190"/>
      <c r="E722" s="190"/>
      <c r="F722" s="190"/>
      <c r="G722" s="324"/>
      <c r="H722" s="324"/>
      <c r="I722" s="190"/>
      <c r="J722" s="324"/>
      <c r="K722" s="211">
        <f>SUM(K710:K721)</f>
        <v>353.32</v>
      </c>
      <c r="L722" s="211" t="s">
        <v>28267</v>
      </c>
      <c r="M722" s="308"/>
      <c r="N722" s="308"/>
      <c r="O722" s="308"/>
      <c r="P722" s="308"/>
      <c r="Q722" s="97"/>
      <c r="T722" s="618"/>
      <c r="U722" s="618"/>
      <c r="V722" s="618"/>
      <c r="W722" s="618"/>
      <c r="X722" s="677"/>
      <c r="Y722" s="619"/>
    </row>
    <row r="723" spans="1:25" s="435" customFormat="1" ht="24" hidden="1" customHeight="1" x14ac:dyDescent="0.2">
      <c r="A723" s="683"/>
      <c r="B723" s="393"/>
      <c r="C723" s="393"/>
      <c r="D723" s="121"/>
      <c r="E723" s="121"/>
      <c r="F723" s="121"/>
      <c r="G723" s="393"/>
      <c r="H723" s="393"/>
      <c r="I723" s="604"/>
      <c r="J723" s="324"/>
      <c r="K723" s="211"/>
      <c r="L723" s="308"/>
      <c r="M723" s="308"/>
      <c r="N723" s="308"/>
      <c r="O723" s="308"/>
      <c r="P723" s="308"/>
      <c r="Q723" s="97"/>
      <c r="T723" s="618"/>
      <c r="U723" s="618"/>
      <c r="V723" s="618"/>
      <c r="W723" s="618"/>
      <c r="X723" s="677"/>
      <c r="Y723" s="619"/>
    </row>
    <row r="724" spans="1:25" s="435" customFormat="1" ht="24" hidden="1" customHeight="1" x14ac:dyDescent="0.2">
      <c r="A724" s="683"/>
      <c r="B724" s="393"/>
      <c r="C724" s="393"/>
      <c r="D724" s="121"/>
      <c r="E724" s="121"/>
      <c r="F724" s="121"/>
      <c r="G724" s="393"/>
      <c r="H724" s="393"/>
      <c r="I724" s="604"/>
      <c r="J724" s="324"/>
      <c r="K724" s="211"/>
      <c r="L724" s="308"/>
      <c r="M724" s="308"/>
      <c r="N724" s="308"/>
      <c r="O724" s="308"/>
      <c r="P724" s="308"/>
      <c r="Q724" s="308"/>
      <c r="T724" s="618"/>
      <c r="U724" s="618"/>
      <c r="V724" s="618"/>
      <c r="W724" s="618"/>
      <c r="X724" s="677">
        <f>Q773</f>
        <v>23499.18</v>
      </c>
      <c r="Y724" s="619"/>
    </row>
    <row r="725" spans="1:25" s="5" customFormat="1" ht="24" hidden="1" customHeight="1" x14ac:dyDescent="0.2">
      <c r="A725" s="679" t="s">
        <v>28895</v>
      </c>
      <c r="B725" s="388" t="s">
        <v>75</v>
      </c>
      <c r="C725" s="388" t="s">
        <v>26</v>
      </c>
      <c r="D725" s="1900" t="str">
        <f>VLOOKUP(B725,desonerado_186!A:F,2,1)</f>
        <v>Tinta acrílica antimofo em massa, inclusive preparo</v>
      </c>
      <c r="E725" s="1900"/>
      <c r="F725" s="1900"/>
      <c r="G725" s="1900"/>
      <c r="H725" s="1900"/>
      <c r="I725" s="1900"/>
      <c r="J725" s="572" t="str">
        <f>VLOOKUP(Cronograma!B725,[1]Planilha1!A6:F4089,3,0)</f>
        <v>M2</v>
      </c>
      <c r="K725" s="573">
        <f>N744</f>
        <v>337.33</v>
      </c>
      <c r="L725" s="390">
        <f>VLOOKUP(B725,desonerado_186!A:F,4,1)</f>
        <v>9.9600000000000009</v>
      </c>
      <c r="M725" s="390">
        <f>VLOOKUP(B725,desonerado_186!A:F,5,1)</f>
        <v>17.82</v>
      </c>
      <c r="N725" s="1727">
        <f>L725+M725</f>
        <v>27.78</v>
      </c>
      <c r="O725" s="1727"/>
      <c r="P725" s="390">
        <f>N725*1.2</f>
        <v>33.340000000000003</v>
      </c>
      <c r="Q725" s="391">
        <f>P725*K725</f>
        <v>11246.58</v>
      </c>
      <c r="T725" s="611"/>
      <c r="U725" s="611"/>
      <c r="V725" s="611"/>
      <c r="W725" s="611"/>
      <c r="X725" s="660"/>
      <c r="Y725" s="612"/>
    </row>
    <row r="726" spans="1:25" s="5" customFormat="1" ht="24" hidden="1" customHeight="1" x14ac:dyDescent="0.2">
      <c r="A726" s="667"/>
      <c r="B726" s="188"/>
      <c r="C726" s="188"/>
      <c r="D726" s="120"/>
      <c r="E726" s="120"/>
      <c r="F726" s="120"/>
      <c r="G726" s="188"/>
      <c r="H726" s="188"/>
      <c r="J726" s="181"/>
      <c r="K726" s="188"/>
      <c r="L726" s="94"/>
      <c r="M726" s="94"/>
      <c r="N726" s="94"/>
      <c r="O726" s="94"/>
      <c r="P726" s="94"/>
      <c r="Q726" s="95"/>
      <c r="T726" s="611"/>
      <c r="U726" s="611"/>
      <c r="V726" s="611"/>
      <c r="W726" s="611"/>
      <c r="X726" s="660"/>
      <c r="Y726" s="612"/>
    </row>
    <row r="727" spans="1:25" s="5" customFormat="1" ht="24" hidden="1" customHeight="1" x14ac:dyDescent="0.2">
      <c r="A727" s="667"/>
      <c r="B727" s="188"/>
      <c r="C727" s="188"/>
      <c r="D727" s="341"/>
      <c r="E727" s="341" t="s">
        <v>28653</v>
      </c>
      <c r="F727" s="341"/>
      <c r="G727" s="341" t="s">
        <v>28362</v>
      </c>
      <c r="H727" s="341"/>
      <c r="I727" s="244"/>
      <c r="J727" s="341" t="s">
        <v>28274</v>
      </c>
      <c r="K727" s="244"/>
      <c r="L727" s="341" t="s">
        <v>28836</v>
      </c>
      <c r="N727" s="327" t="s">
        <v>28837</v>
      </c>
      <c r="O727" s="325"/>
      <c r="P727" s="94"/>
      <c r="Q727" s="95"/>
      <c r="T727" s="611"/>
      <c r="U727" s="611"/>
      <c r="V727" s="611"/>
      <c r="W727" s="611"/>
      <c r="X727" s="660"/>
      <c r="Y727" s="612"/>
    </row>
    <row r="728" spans="1:25" s="5" customFormat="1" ht="24" hidden="1" customHeight="1" x14ac:dyDescent="0.2">
      <c r="A728" s="667"/>
      <c r="B728" s="188"/>
      <c r="C728" s="188"/>
      <c r="D728" s="341" t="s">
        <v>28560</v>
      </c>
      <c r="E728" s="341">
        <v>1</v>
      </c>
      <c r="F728" s="341" t="s">
        <v>28539</v>
      </c>
      <c r="G728" s="341">
        <v>3.2</v>
      </c>
      <c r="H728" s="341" t="s">
        <v>28268</v>
      </c>
      <c r="I728" s="341" t="s">
        <v>28539</v>
      </c>
      <c r="J728" s="341">
        <v>4.05</v>
      </c>
      <c r="K728" s="244"/>
      <c r="L728" s="320">
        <v>0</v>
      </c>
      <c r="N728" s="327">
        <f>(E728*G728*J728)-L728</f>
        <v>12.96</v>
      </c>
      <c r="O728" s="325" t="s">
        <v>28802</v>
      </c>
      <c r="P728" s="94"/>
      <c r="Q728" s="95"/>
      <c r="T728" s="611"/>
      <c r="U728" s="611"/>
      <c r="V728" s="611"/>
      <c r="W728" s="611"/>
      <c r="X728" s="660"/>
      <c r="Y728" s="612"/>
    </row>
    <row r="729" spans="1:25" s="5" customFormat="1" ht="24" hidden="1" customHeight="1" x14ac:dyDescent="0.2">
      <c r="A729" s="667"/>
      <c r="B729" s="188"/>
      <c r="C729" s="188"/>
      <c r="D729" s="341" t="s">
        <v>28561</v>
      </c>
      <c r="E729" s="341">
        <v>2</v>
      </c>
      <c r="F729" s="341" t="s">
        <v>28539</v>
      </c>
      <c r="G729" s="341">
        <v>8.8000000000000007</v>
      </c>
      <c r="H729" s="341" t="s">
        <v>28268</v>
      </c>
      <c r="I729" s="341" t="s">
        <v>28539</v>
      </c>
      <c r="J729" s="341">
        <v>3.2</v>
      </c>
      <c r="K729" s="244"/>
      <c r="L729" s="320">
        <v>0</v>
      </c>
      <c r="N729" s="327">
        <f t="shared" ref="N729:N741" si="20">(E729*G729*J729)-L729</f>
        <v>56.32</v>
      </c>
      <c r="O729" s="325" t="s">
        <v>28802</v>
      </c>
      <c r="P729" s="94"/>
      <c r="Q729" s="95"/>
      <c r="T729" s="611"/>
      <c r="U729" s="611"/>
      <c r="V729" s="611"/>
      <c r="W729" s="611"/>
      <c r="X729" s="660"/>
      <c r="Y729" s="612"/>
    </row>
    <row r="730" spans="1:25" s="5" customFormat="1" ht="24" hidden="1" customHeight="1" x14ac:dyDescent="0.2">
      <c r="A730" s="667"/>
      <c r="B730" s="188"/>
      <c r="C730" s="188"/>
      <c r="D730" s="341" t="s">
        <v>28562</v>
      </c>
      <c r="E730" s="341">
        <v>2</v>
      </c>
      <c r="F730" s="341" t="s">
        <v>28539</v>
      </c>
      <c r="G730" s="341">
        <v>1.65</v>
      </c>
      <c r="H730" s="341" t="s">
        <v>28268</v>
      </c>
      <c r="I730" s="341" t="s">
        <v>28539</v>
      </c>
      <c r="J730" s="341">
        <v>4.05</v>
      </c>
      <c r="K730" s="244"/>
      <c r="L730" s="320">
        <v>0</v>
      </c>
      <c r="N730" s="327">
        <f t="shared" si="20"/>
        <v>13.37</v>
      </c>
      <c r="O730" s="325" t="s">
        <v>28802</v>
      </c>
      <c r="P730" s="94"/>
      <c r="Q730" s="95"/>
      <c r="T730" s="611"/>
      <c r="U730" s="611"/>
      <c r="V730" s="611"/>
      <c r="W730" s="611"/>
      <c r="X730" s="660"/>
      <c r="Y730" s="612"/>
    </row>
    <row r="731" spans="1:25" s="5" customFormat="1" ht="24" hidden="1" customHeight="1" x14ac:dyDescent="0.2">
      <c r="A731" s="667"/>
      <c r="B731" s="188"/>
      <c r="C731" s="188"/>
      <c r="D731" s="341" t="s">
        <v>28563</v>
      </c>
      <c r="E731" s="341">
        <v>2</v>
      </c>
      <c r="F731" s="341" t="s">
        <v>28539</v>
      </c>
      <c r="G731" s="341">
        <v>1.25</v>
      </c>
      <c r="H731" s="341" t="s">
        <v>28268</v>
      </c>
      <c r="I731" s="341" t="s">
        <v>28539</v>
      </c>
      <c r="J731" s="341">
        <v>4.05</v>
      </c>
      <c r="K731" s="244"/>
      <c r="L731" s="320">
        <v>0</v>
      </c>
      <c r="N731" s="327">
        <f t="shared" si="20"/>
        <v>10.130000000000001</v>
      </c>
      <c r="O731" s="325" t="s">
        <v>28802</v>
      </c>
      <c r="P731" s="94"/>
      <c r="Q731" s="95"/>
      <c r="T731" s="611"/>
      <c r="U731" s="611"/>
      <c r="V731" s="611"/>
      <c r="W731" s="611"/>
      <c r="X731" s="660"/>
      <c r="Y731" s="612"/>
    </row>
    <row r="732" spans="1:25" s="5" customFormat="1" ht="24" hidden="1" customHeight="1" x14ac:dyDescent="0.2">
      <c r="A732" s="667"/>
      <c r="B732" s="188"/>
      <c r="C732" s="188"/>
      <c r="D732" s="341" t="s">
        <v>28564</v>
      </c>
      <c r="E732" s="341">
        <v>2</v>
      </c>
      <c r="F732" s="341" t="s">
        <v>28539</v>
      </c>
      <c r="G732" s="341">
        <v>4.05</v>
      </c>
      <c r="H732" s="341" t="s">
        <v>28268</v>
      </c>
      <c r="I732" s="341" t="s">
        <v>28539</v>
      </c>
      <c r="J732" s="341">
        <v>5.4</v>
      </c>
      <c r="K732" s="244"/>
      <c r="L732" s="320">
        <v>0</v>
      </c>
      <c r="N732" s="327">
        <f t="shared" si="20"/>
        <v>43.74</v>
      </c>
      <c r="O732" s="325" t="s">
        <v>28802</v>
      </c>
      <c r="P732" s="94"/>
      <c r="Q732" s="95"/>
      <c r="T732" s="611"/>
      <c r="U732" s="611"/>
      <c r="V732" s="611"/>
      <c r="W732" s="611"/>
      <c r="X732" s="660"/>
      <c r="Y732" s="612"/>
    </row>
    <row r="733" spans="1:25" s="5" customFormat="1" ht="24" hidden="1" customHeight="1" x14ac:dyDescent="0.2">
      <c r="A733" s="667"/>
      <c r="B733" s="188"/>
      <c r="C733" s="188"/>
      <c r="D733" s="341" t="s">
        <v>28567</v>
      </c>
      <c r="E733" s="341">
        <v>2</v>
      </c>
      <c r="F733" s="341" t="s">
        <v>28539</v>
      </c>
      <c r="G733" s="341">
        <v>5.35</v>
      </c>
      <c r="H733" s="341" t="s">
        <v>28268</v>
      </c>
      <c r="I733" s="341" t="s">
        <v>28539</v>
      </c>
      <c r="J733" s="341">
        <v>4.05</v>
      </c>
      <c r="K733" s="244"/>
      <c r="L733" s="320">
        <f>2*2.1</f>
        <v>4.2</v>
      </c>
      <c r="N733" s="327">
        <f t="shared" si="20"/>
        <v>39.14</v>
      </c>
      <c r="O733" s="325" t="s">
        <v>28802</v>
      </c>
      <c r="P733" s="94"/>
      <c r="Q733" s="95"/>
      <c r="T733" s="611"/>
      <c r="U733" s="611"/>
      <c r="V733" s="611"/>
      <c r="W733" s="611"/>
      <c r="X733" s="660"/>
      <c r="Y733" s="612"/>
    </row>
    <row r="734" spans="1:25" s="5" customFormat="1" ht="24" hidden="1" customHeight="1" x14ac:dyDescent="0.2">
      <c r="A734" s="667"/>
      <c r="B734" s="188"/>
      <c r="C734" s="188"/>
      <c r="D734" s="341" t="s">
        <v>28568</v>
      </c>
      <c r="E734" s="341">
        <v>2</v>
      </c>
      <c r="F734" s="341" t="s">
        <v>28539</v>
      </c>
      <c r="G734" s="341">
        <v>1.35</v>
      </c>
      <c r="H734" s="341" t="s">
        <v>28268</v>
      </c>
      <c r="I734" s="341" t="s">
        <v>28539</v>
      </c>
      <c r="J734" s="341">
        <v>5.4</v>
      </c>
      <c r="K734" s="244"/>
      <c r="L734" s="320">
        <v>0</v>
      </c>
      <c r="N734" s="327">
        <f t="shared" si="20"/>
        <v>14.58</v>
      </c>
      <c r="O734" s="325" t="s">
        <v>28802</v>
      </c>
      <c r="P734" s="94"/>
      <c r="Q734" s="95"/>
      <c r="T734" s="611"/>
      <c r="U734" s="611"/>
      <c r="V734" s="611"/>
      <c r="W734" s="611"/>
      <c r="X734" s="660"/>
      <c r="Y734" s="612"/>
    </row>
    <row r="735" spans="1:25" s="5" customFormat="1" ht="24" hidden="1" customHeight="1" x14ac:dyDescent="0.2">
      <c r="A735" s="667"/>
      <c r="B735" s="188"/>
      <c r="C735" s="188"/>
      <c r="D735" s="341" t="s">
        <v>28581</v>
      </c>
      <c r="E735" s="341">
        <v>1</v>
      </c>
      <c r="F735" s="341" t="s">
        <v>28539</v>
      </c>
      <c r="G735" s="341">
        <v>5.3</v>
      </c>
      <c r="H735" s="341" t="s">
        <v>28268</v>
      </c>
      <c r="I735" s="341" t="s">
        <v>28539</v>
      </c>
      <c r="J735" s="341">
        <v>4.05</v>
      </c>
      <c r="K735" s="244"/>
      <c r="L735" s="320">
        <v>0</v>
      </c>
      <c r="N735" s="327">
        <f t="shared" si="20"/>
        <v>21.47</v>
      </c>
      <c r="O735" s="325" t="s">
        <v>28802</v>
      </c>
      <c r="P735" s="94"/>
      <c r="Q735" s="95"/>
      <c r="T735" s="611"/>
      <c r="U735" s="611"/>
      <c r="V735" s="611"/>
      <c r="W735" s="611"/>
      <c r="X735" s="660"/>
      <c r="Y735" s="612"/>
    </row>
    <row r="736" spans="1:25" s="5" customFormat="1" ht="24" hidden="1" customHeight="1" x14ac:dyDescent="0.2">
      <c r="A736" s="667"/>
      <c r="B736" s="188"/>
      <c r="C736" s="188"/>
      <c r="D736" s="341" t="s">
        <v>28715</v>
      </c>
      <c r="E736" s="341">
        <v>2</v>
      </c>
      <c r="F736" s="341" t="s">
        <v>28539</v>
      </c>
      <c r="G736" s="341">
        <v>1.75</v>
      </c>
      <c r="H736" s="341" t="s">
        <v>28268</v>
      </c>
      <c r="I736" s="341" t="s">
        <v>28539</v>
      </c>
      <c r="J736" s="341">
        <v>4.05</v>
      </c>
      <c r="K736" s="244"/>
      <c r="L736" s="320">
        <v>0</v>
      </c>
      <c r="N736" s="327">
        <f t="shared" si="20"/>
        <v>14.18</v>
      </c>
      <c r="O736" s="325" t="s">
        <v>28802</v>
      </c>
      <c r="P736" s="94"/>
      <c r="Q736" s="95"/>
      <c r="T736" s="611"/>
      <c r="U736" s="611"/>
      <c r="V736" s="611"/>
      <c r="W736" s="611"/>
      <c r="X736" s="660"/>
      <c r="Y736" s="612"/>
    </row>
    <row r="737" spans="1:25" s="5" customFormat="1" ht="24" hidden="1" customHeight="1" x14ac:dyDescent="0.2">
      <c r="A737" s="667"/>
      <c r="B737" s="188"/>
      <c r="C737" s="188"/>
      <c r="D737" s="341" t="s">
        <v>28716</v>
      </c>
      <c r="E737" s="341">
        <v>2</v>
      </c>
      <c r="F737" s="341" t="s">
        <v>28539</v>
      </c>
      <c r="G737" s="341">
        <v>1.75</v>
      </c>
      <c r="H737" s="341" t="s">
        <v>28268</v>
      </c>
      <c r="I737" s="341" t="s">
        <v>28539</v>
      </c>
      <c r="J737" s="341">
        <v>4.05</v>
      </c>
      <c r="K737" s="244"/>
      <c r="L737" s="320">
        <v>0</v>
      </c>
      <c r="N737" s="327">
        <f t="shared" si="20"/>
        <v>14.18</v>
      </c>
      <c r="O737" s="325" t="s">
        <v>28802</v>
      </c>
      <c r="P737" s="94"/>
      <c r="Q737" s="95"/>
      <c r="T737" s="611"/>
      <c r="U737" s="611"/>
      <c r="V737" s="611"/>
      <c r="W737" s="611"/>
      <c r="X737" s="660"/>
      <c r="Y737" s="612"/>
    </row>
    <row r="738" spans="1:25" s="5" customFormat="1" ht="24" hidden="1" customHeight="1" x14ac:dyDescent="0.2">
      <c r="A738" s="667"/>
      <c r="B738" s="188"/>
      <c r="C738" s="188"/>
      <c r="D738" s="341" t="s">
        <v>28717</v>
      </c>
      <c r="E738" s="341">
        <v>2</v>
      </c>
      <c r="F738" s="341" t="s">
        <v>28539</v>
      </c>
      <c r="G738" s="341">
        <v>1.65</v>
      </c>
      <c r="H738" s="341" t="s">
        <v>28268</v>
      </c>
      <c r="I738" s="341" t="s">
        <v>28539</v>
      </c>
      <c r="J738" s="341">
        <v>4.05</v>
      </c>
      <c r="K738" s="244"/>
      <c r="L738" s="320">
        <v>0</v>
      </c>
      <c r="N738" s="327">
        <f t="shared" si="20"/>
        <v>13.37</v>
      </c>
      <c r="O738" s="325" t="s">
        <v>28802</v>
      </c>
      <c r="P738" s="94"/>
      <c r="Q738" s="95"/>
      <c r="T738" s="611"/>
      <c r="U738" s="611"/>
      <c r="V738" s="611"/>
      <c r="W738" s="611"/>
      <c r="X738" s="660"/>
      <c r="Y738" s="612"/>
    </row>
    <row r="739" spans="1:25" s="5" customFormat="1" ht="24" hidden="1" customHeight="1" x14ac:dyDescent="0.2">
      <c r="A739" s="667"/>
      <c r="B739" s="188"/>
      <c r="C739" s="188"/>
      <c r="D739" s="341" t="s">
        <v>28718</v>
      </c>
      <c r="E739" s="341">
        <v>2</v>
      </c>
      <c r="F739" s="341" t="s">
        <v>28539</v>
      </c>
      <c r="G739" s="341">
        <v>1.3</v>
      </c>
      <c r="H739" s="341" t="s">
        <v>28268</v>
      </c>
      <c r="I739" s="341" t="s">
        <v>28539</v>
      </c>
      <c r="J739" s="341">
        <v>4.05</v>
      </c>
      <c r="K739" s="244"/>
      <c r="L739" s="320">
        <v>0</v>
      </c>
      <c r="N739" s="327">
        <f t="shared" si="20"/>
        <v>10.53</v>
      </c>
      <c r="O739" s="325" t="s">
        <v>28802</v>
      </c>
      <c r="P739" s="94"/>
      <c r="Q739" s="95"/>
      <c r="T739" s="611"/>
      <c r="U739" s="611"/>
      <c r="V739" s="611"/>
      <c r="W739" s="611"/>
      <c r="X739" s="660"/>
      <c r="Y739" s="612"/>
    </row>
    <row r="740" spans="1:25" s="5" customFormat="1" ht="24" hidden="1" customHeight="1" x14ac:dyDescent="0.2">
      <c r="A740" s="667"/>
      <c r="B740" s="188"/>
      <c r="C740" s="188"/>
      <c r="D740" s="341" t="s">
        <v>28719</v>
      </c>
      <c r="E740" s="341">
        <v>2</v>
      </c>
      <c r="F740" s="341" t="s">
        <v>28539</v>
      </c>
      <c r="G740" s="341">
        <v>2.2000000000000002</v>
      </c>
      <c r="H740" s="341" t="s">
        <v>28268</v>
      </c>
      <c r="I740" s="341" t="s">
        <v>28539</v>
      </c>
      <c r="J740" s="341">
        <v>5.4</v>
      </c>
      <c r="K740" s="244"/>
      <c r="L740" s="320">
        <v>0</v>
      </c>
      <c r="N740" s="327">
        <f t="shared" si="20"/>
        <v>23.76</v>
      </c>
      <c r="O740" s="325" t="s">
        <v>28802</v>
      </c>
      <c r="P740" s="94"/>
      <c r="Q740" s="95"/>
      <c r="T740" s="611"/>
      <c r="U740" s="611"/>
      <c r="V740" s="611"/>
      <c r="W740" s="611"/>
      <c r="X740" s="660"/>
      <c r="Y740" s="612"/>
    </row>
    <row r="741" spans="1:25" s="5" customFormat="1" ht="24" hidden="1" customHeight="1" x14ac:dyDescent="0.2">
      <c r="A741" s="667"/>
      <c r="B741" s="188"/>
      <c r="C741" s="188"/>
      <c r="D741" s="341" t="s">
        <v>28720</v>
      </c>
      <c r="E741" s="341">
        <v>2</v>
      </c>
      <c r="F741" s="341" t="s">
        <v>28539</v>
      </c>
      <c r="G741" s="341">
        <f>7.9-2.2</f>
        <v>5.7</v>
      </c>
      <c r="H741" s="341" t="s">
        <v>28268</v>
      </c>
      <c r="I741" s="341" t="s">
        <v>28539</v>
      </c>
      <c r="J741" s="341">
        <v>4.05</v>
      </c>
      <c r="K741" s="244"/>
      <c r="L741" s="320">
        <v>0</v>
      </c>
      <c r="N741" s="327">
        <f t="shared" si="20"/>
        <v>46.17</v>
      </c>
      <c r="O741" s="325" t="s">
        <v>28802</v>
      </c>
      <c r="P741" s="94"/>
      <c r="Q741" s="95"/>
      <c r="T741" s="611"/>
      <c r="U741" s="611"/>
      <c r="V741" s="611"/>
      <c r="W741" s="611"/>
      <c r="X741" s="660"/>
      <c r="Y741" s="612"/>
    </row>
    <row r="742" spans="1:25" s="5" customFormat="1" ht="24" hidden="1" customHeight="1" x14ac:dyDescent="0.2">
      <c r="A742" s="667"/>
      <c r="B742" s="188"/>
      <c r="C742" s="188"/>
      <c r="D742" s="341" t="s">
        <v>28838</v>
      </c>
      <c r="E742" s="341"/>
      <c r="F742" s="341"/>
      <c r="G742" s="341"/>
      <c r="H742" s="341"/>
      <c r="I742" s="341"/>
      <c r="J742" s="341"/>
      <c r="K742" s="244"/>
      <c r="L742" s="320"/>
      <c r="N742" s="327">
        <v>3.43</v>
      </c>
      <c r="O742" s="325" t="s">
        <v>28802</v>
      </c>
      <c r="P742" s="94"/>
      <c r="Q742" s="95"/>
      <c r="T742" s="611"/>
      <c r="U742" s="611"/>
      <c r="V742" s="611"/>
      <c r="W742" s="611"/>
      <c r="X742" s="660"/>
      <c r="Y742" s="612"/>
    </row>
    <row r="743" spans="1:25" s="5" customFormat="1" ht="24" hidden="1" customHeight="1" x14ac:dyDescent="0.2">
      <c r="A743" s="667"/>
      <c r="B743" s="188"/>
      <c r="C743" s="188"/>
      <c r="D743" s="341"/>
      <c r="E743" s="341"/>
      <c r="F743" s="341"/>
      <c r="G743" s="341"/>
      <c r="H743" s="341"/>
      <c r="I743" s="341"/>
      <c r="J743" s="341"/>
      <c r="K743" s="244"/>
      <c r="L743" s="320"/>
      <c r="N743" s="327"/>
      <c r="O743" s="325"/>
      <c r="P743" s="94"/>
      <c r="Q743" s="95"/>
      <c r="T743" s="611"/>
      <c r="U743" s="611"/>
      <c r="V743" s="611"/>
      <c r="W743" s="611"/>
      <c r="X743" s="660"/>
      <c r="Y743" s="612"/>
    </row>
    <row r="744" spans="1:25" s="5" customFormat="1" ht="24" hidden="1" customHeight="1" x14ac:dyDescent="0.2">
      <c r="A744" s="667"/>
      <c r="B744" s="188"/>
      <c r="C744" s="188"/>
      <c r="D744" s="120"/>
      <c r="E744" s="120"/>
      <c r="F744" s="120"/>
      <c r="G744" s="188"/>
      <c r="H744" s="188"/>
      <c r="I744" s="25"/>
      <c r="J744" s="181"/>
      <c r="K744" s="98"/>
      <c r="N744" s="327">
        <f>SUM(N728:N742)</f>
        <v>337.33</v>
      </c>
      <c r="O744" s="325" t="s">
        <v>28802</v>
      </c>
      <c r="P744" s="94"/>
      <c r="Q744" s="95"/>
      <c r="T744" s="611"/>
      <c r="U744" s="611"/>
      <c r="V744" s="611"/>
      <c r="W744" s="611"/>
      <c r="X744" s="660"/>
      <c r="Y744" s="612"/>
    </row>
    <row r="745" spans="1:25" s="5" customFormat="1" ht="24" hidden="1" customHeight="1" x14ac:dyDescent="0.2">
      <c r="A745" s="667"/>
      <c r="B745" s="188"/>
      <c r="C745" s="188"/>
      <c r="D745" s="120"/>
      <c r="E745" s="120"/>
      <c r="F745" s="120"/>
      <c r="G745" s="188"/>
      <c r="H745" s="188"/>
      <c r="I745" s="25"/>
      <c r="J745" s="181"/>
      <c r="K745" s="98"/>
      <c r="N745" s="327"/>
      <c r="O745" s="325"/>
      <c r="P745" s="94"/>
      <c r="Q745" s="95"/>
      <c r="T745" s="611"/>
      <c r="U745" s="611"/>
      <c r="V745" s="611"/>
      <c r="W745" s="611"/>
      <c r="X745" s="660"/>
      <c r="Y745" s="612"/>
    </row>
    <row r="746" spans="1:25" s="5" customFormat="1" ht="24" hidden="1" customHeight="1" x14ac:dyDescent="0.2">
      <c r="A746" s="667"/>
      <c r="B746" s="188"/>
      <c r="C746" s="188"/>
      <c r="D746" s="120"/>
      <c r="E746" s="120"/>
      <c r="F746" s="120"/>
      <c r="G746" s="188"/>
      <c r="H746" s="188"/>
      <c r="I746" s="25"/>
      <c r="J746" s="181"/>
      <c r="K746" s="98"/>
      <c r="N746" s="327"/>
      <c r="O746" s="325"/>
      <c r="P746" s="94"/>
      <c r="Q746" s="95"/>
      <c r="T746" s="611"/>
      <c r="U746" s="611"/>
      <c r="V746" s="611"/>
      <c r="W746" s="611"/>
      <c r="X746" s="660"/>
      <c r="Y746" s="612"/>
    </row>
    <row r="747" spans="1:25" s="5" customFormat="1" ht="24" hidden="1" customHeight="1" x14ac:dyDescent="0.2">
      <c r="A747" s="667"/>
      <c r="B747" s="188"/>
      <c r="C747" s="188"/>
      <c r="D747" s="120"/>
      <c r="E747" s="120"/>
      <c r="F747" s="120"/>
      <c r="G747" s="188"/>
      <c r="H747" s="188"/>
      <c r="I747" s="25"/>
      <c r="J747" s="181"/>
      <c r="K747" s="98"/>
      <c r="N747" s="327"/>
      <c r="O747" s="325"/>
      <c r="P747" s="94"/>
      <c r="Q747" s="95"/>
      <c r="T747" s="611"/>
      <c r="U747" s="611"/>
      <c r="V747" s="611"/>
      <c r="W747" s="611"/>
      <c r="X747" s="660"/>
      <c r="Y747" s="612"/>
    </row>
    <row r="748" spans="1:25" s="5" customFormat="1" ht="30.75" hidden="1" customHeight="1" x14ac:dyDescent="0.2">
      <c r="A748" s="672" t="s">
        <v>28893</v>
      </c>
      <c r="B748" s="365">
        <v>88485</v>
      </c>
      <c r="C748" s="365" t="s">
        <v>28329</v>
      </c>
      <c r="D748" s="1749" t="s">
        <v>24490</v>
      </c>
      <c r="E748" s="1749"/>
      <c r="F748" s="1749"/>
      <c r="G748" s="1749"/>
      <c r="H748" s="1749"/>
      <c r="I748" s="1749"/>
      <c r="J748" s="530" t="s">
        <v>149</v>
      </c>
      <c r="K748" s="576">
        <f>N767</f>
        <v>507.73</v>
      </c>
      <c r="L748" s="377">
        <v>0</v>
      </c>
      <c r="M748" s="377">
        <v>3.12</v>
      </c>
      <c r="N748" s="1680">
        <v>3.12</v>
      </c>
      <c r="O748" s="1680"/>
      <c r="P748" s="368">
        <f>N748*1.2</f>
        <v>3.74</v>
      </c>
      <c r="Q748" s="32">
        <f>P748*K748</f>
        <v>1898.91</v>
      </c>
      <c r="T748" s="611"/>
      <c r="U748" s="611"/>
      <c r="V748" s="611"/>
      <c r="W748" s="611"/>
      <c r="X748" s="660"/>
      <c r="Y748" s="612"/>
    </row>
    <row r="749" spans="1:25" s="5" customFormat="1" ht="24" hidden="1" customHeight="1" x14ac:dyDescent="0.2">
      <c r="A749" s="661"/>
      <c r="B749" s="307"/>
      <c r="C749" s="307"/>
      <c r="D749" s="307"/>
      <c r="E749" s="307"/>
      <c r="F749" s="307"/>
      <c r="G749" s="307"/>
      <c r="H749" s="307"/>
      <c r="I749" s="307"/>
      <c r="J749" s="176"/>
      <c r="K749" s="482"/>
      <c r="L749" s="380"/>
      <c r="M749" s="380"/>
      <c r="N749" s="380"/>
      <c r="O749" s="380"/>
      <c r="P749" s="380"/>
      <c r="Q749" s="131"/>
      <c r="T749" s="611"/>
      <c r="U749" s="611"/>
      <c r="V749" s="611"/>
      <c r="W749" s="611"/>
      <c r="X749" s="660"/>
      <c r="Y749" s="612"/>
    </row>
    <row r="750" spans="1:25" s="5" customFormat="1" ht="24" hidden="1" customHeight="1" x14ac:dyDescent="0.2">
      <c r="A750" s="662"/>
      <c r="B750" s="393"/>
      <c r="C750" s="393"/>
      <c r="D750" s="341"/>
      <c r="E750" s="341" t="s">
        <v>28653</v>
      </c>
      <c r="F750" s="341"/>
      <c r="G750" s="341" t="s">
        <v>28362</v>
      </c>
      <c r="H750" s="341"/>
      <c r="I750" s="244"/>
      <c r="J750" s="341" t="s">
        <v>28274</v>
      </c>
      <c r="K750" s="244"/>
      <c r="L750" s="341" t="s">
        <v>28836</v>
      </c>
      <c r="N750" s="327" t="s">
        <v>28837</v>
      </c>
      <c r="O750" s="325"/>
      <c r="P750" s="94"/>
      <c r="Q750" s="97"/>
      <c r="T750" s="611"/>
      <c r="U750" s="611"/>
      <c r="V750" s="611"/>
      <c r="W750" s="611"/>
      <c r="X750" s="660"/>
      <c r="Y750" s="612"/>
    </row>
    <row r="751" spans="1:25" s="5" customFormat="1" ht="24" hidden="1" customHeight="1" x14ac:dyDescent="0.2">
      <c r="A751" s="662"/>
      <c r="B751" s="393"/>
      <c r="C751" s="393"/>
      <c r="D751" s="341" t="s">
        <v>28560</v>
      </c>
      <c r="E751" s="341">
        <v>1</v>
      </c>
      <c r="F751" s="341" t="s">
        <v>28539</v>
      </c>
      <c r="G751" s="341">
        <v>3.2</v>
      </c>
      <c r="H751" s="341" t="s">
        <v>28268</v>
      </c>
      <c r="I751" s="341" t="s">
        <v>28539</v>
      </c>
      <c r="J751" s="341">
        <v>4.05</v>
      </c>
      <c r="K751" s="244"/>
      <c r="L751" s="320">
        <v>0</v>
      </c>
      <c r="N751" s="327">
        <f>(E751*G751*J751)-L751</f>
        <v>12.96</v>
      </c>
      <c r="O751" s="325" t="s">
        <v>28802</v>
      </c>
      <c r="P751" s="94"/>
      <c r="Q751" s="97"/>
      <c r="T751" s="611"/>
      <c r="U751" s="611"/>
      <c r="V751" s="611"/>
      <c r="W751" s="611"/>
      <c r="X751" s="660"/>
      <c r="Y751" s="612"/>
    </row>
    <row r="752" spans="1:25" s="5" customFormat="1" ht="24" hidden="1" customHeight="1" x14ac:dyDescent="0.2">
      <c r="A752" s="662"/>
      <c r="B752" s="393"/>
      <c r="C752" s="393"/>
      <c r="D752" s="341" t="s">
        <v>28561</v>
      </c>
      <c r="E752" s="341">
        <v>2</v>
      </c>
      <c r="F752" s="341" t="s">
        <v>28539</v>
      </c>
      <c r="G752" s="341">
        <v>8.8000000000000007</v>
      </c>
      <c r="H752" s="341" t="s">
        <v>28268</v>
      </c>
      <c r="I752" s="341" t="s">
        <v>28539</v>
      </c>
      <c r="J752" s="341">
        <v>3.2</v>
      </c>
      <c r="K752" s="244"/>
      <c r="L752" s="320">
        <v>0</v>
      </c>
      <c r="N752" s="327">
        <f t="shared" ref="N752:N764" si="21">(E752*G752*J752)-L752</f>
        <v>56.32</v>
      </c>
      <c r="O752" s="325" t="s">
        <v>28802</v>
      </c>
      <c r="P752" s="94"/>
      <c r="Q752" s="97"/>
      <c r="T752" s="611"/>
      <c r="U752" s="611"/>
      <c r="V752" s="611"/>
      <c r="W752" s="611"/>
      <c r="X752" s="660"/>
      <c r="Y752" s="612"/>
    </row>
    <row r="753" spans="1:25" s="5" customFormat="1" ht="24" hidden="1" customHeight="1" x14ac:dyDescent="0.2">
      <c r="A753" s="662"/>
      <c r="B753" s="393"/>
      <c r="C753" s="393"/>
      <c r="D753" s="341" t="s">
        <v>28562</v>
      </c>
      <c r="E753" s="341">
        <v>2</v>
      </c>
      <c r="F753" s="341" t="s">
        <v>28539</v>
      </c>
      <c r="G753" s="341">
        <v>1.65</v>
      </c>
      <c r="H753" s="341" t="s">
        <v>28268</v>
      </c>
      <c r="I753" s="341" t="s">
        <v>28539</v>
      </c>
      <c r="J753" s="341">
        <v>4.05</v>
      </c>
      <c r="K753" s="244"/>
      <c r="L753" s="320">
        <v>0</v>
      </c>
      <c r="N753" s="327">
        <f t="shared" si="21"/>
        <v>13.37</v>
      </c>
      <c r="O753" s="325" t="s">
        <v>28802</v>
      </c>
      <c r="P753" s="94"/>
      <c r="Q753" s="97"/>
      <c r="T753" s="611"/>
      <c r="U753" s="611"/>
      <c r="V753" s="611"/>
      <c r="W753" s="611"/>
      <c r="X753" s="660"/>
      <c r="Y753" s="612"/>
    </row>
    <row r="754" spans="1:25" s="5" customFormat="1" ht="24" hidden="1" customHeight="1" x14ac:dyDescent="0.2">
      <c r="A754" s="662"/>
      <c r="B754" s="393"/>
      <c r="C754" s="393"/>
      <c r="D754" s="341" t="s">
        <v>28563</v>
      </c>
      <c r="E754" s="341">
        <v>2</v>
      </c>
      <c r="F754" s="341" t="s">
        <v>28539</v>
      </c>
      <c r="G754" s="341">
        <v>1.25</v>
      </c>
      <c r="H754" s="341" t="s">
        <v>28268</v>
      </c>
      <c r="I754" s="341" t="s">
        <v>28539</v>
      </c>
      <c r="J754" s="341">
        <v>4.05</v>
      </c>
      <c r="K754" s="244"/>
      <c r="L754" s="320">
        <v>0</v>
      </c>
      <c r="N754" s="327">
        <f t="shared" si="21"/>
        <v>10.130000000000001</v>
      </c>
      <c r="O754" s="325" t="s">
        <v>28802</v>
      </c>
      <c r="P754" s="94"/>
      <c r="Q754" s="97"/>
      <c r="T754" s="611"/>
      <c r="U754" s="611"/>
      <c r="V754" s="611"/>
      <c r="W754" s="611"/>
      <c r="X754" s="660"/>
      <c r="Y754" s="612"/>
    </row>
    <row r="755" spans="1:25" s="5" customFormat="1" ht="24" hidden="1" customHeight="1" x14ac:dyDescent="0.2">
      <c r="A755" s="662"/>
      <c r="B755" s="393"/>
      <c r="C755" s="393"/>
      <c r="D755" s="341" t="s">
        <v>28564</v>
      </c>
      <c r="E755" s="341">
        <v>2</v>
      </c>
      <c r="F755" s="341" t="s">
        <v>28539</v>
      </c>
      <c r="G755" s="341">
        <v>4.05</v>
      </c>
      <c r="H755" s="341" t="s">
        <v>28268</v>
      </c>
      <c r="I755" s="341" t="s">
        <v>28539</v>
      </c>
      <c r="J755" s="341">
        <v>5.4</v>
      </c>
      <c r="K755" s="244"/>
      <c r="L755" s="320">
        <v>0</v>
      </c>
      <c r="N755" s="327">
        <f t="shared" si="21"/>
        <v>43.74</v>
      </c>
      <c r="O755" s="325" t="s">
        <v>28802</v>
      </c>
      <c r="P755" s="94"/>
      <c r="Q755" s="97"/>
      <c r="T755" s="611"/>
      <c r="U755" s="611"/>
      <c r="V755" s="611"/>
      <c r="W755" s="611"/>
      <c r="X755" s="660"/>
      <c r="Y755" s="612"/>
    </row>
    <row r="756" spans="1:25" s="5" customFormat="1" ht="24" hidden="1" customHeight="1" x14ac:dyDescent="0.2">
      <c r="A756" s="662"/>
      <c r="B756" s="393"/>
      <c r="C756" s="393"/>
      <c r="D756" s="341" t="s">
        <v>28567</v>
      </c>
      <c r="E756" s="341">
        <v>2</v>
      </c>
      <c r="F756" s="341" t="s">
        <v>28539</v>
      </c>
      <c r="G756" s="341">
        <v>5.35</v>
      </c>
      <c r="H756" s="341" t="s">
        <v>28268</v>
      </c>
      <c r="I756" s="341" t="s">
        <v>28539</v>
      </c>
      <c r="J756" s="341">
        <v>4.05</v>
      </c>
      <c r="K756" s="244"/>
      <c r="L756" s="320">
        <f>2*2.1</f>
        <v>4.2</v>
      </c>
      <c r="N756" s="327">
        <f t="shared" si="21"/>
        <v>39.14</v>
      </c>
      <c r="O756" s="325" t="s">
        <v>28802</v>
      </c>
      <c r="P756" s="94"/>
      <c r="Q756" s="97"/>
      <c r="T756" s="611"/>
      <c r="U756" s="611"/>
      <c r="V756" s="611"/>
      <c r="W756" s="611"/>
      <c r="X756" s="660"/>
      <c r="Y756" s="612"/>
    </row>
    <row r="757" spans="1:25" s="5" customFormat="1" ht="24" hidden="1" customHeight="1" x14ac:dyDescent="0.2">
      <c r="A757" s="662"/>
      <c r="B757" s="393"/>
      <c r="C757" s="393"/>
      <c r="D757" s="341" t="s">
        <v>28568</v>
      </c>
      <c r="E757" s="341">
        <v>2</v>
      </c>
      <c r="F757" s="341" t="s">
        <v>28539</v>
      </c>
      <c r="G757" s="341">
        <v>1.35</v>
      </c>
      <c r="H757" s="341" t="s">
        <v>28268</v>
      </c>
      <c r="I757" s="341" t="s">
        <v>28539</v>
      </c>
      <c r="J757" s="341">
        <v>5.4</v>
      </c>
      <c r="K757" s="244"/>
      <c r="L757" s="320">
        <v>0</v>
      </c>
      <c r="N757" s="327">
        <f t="shared" si="21"/>
        <v>14.58</v>
      </c>
      <c r="O757" s="325" t="s">
        <v>28802</v>
      </c>
      <c r="P757" s="94"/>
      <c r="Q757" s="97"/>
      <c r="T757" s="611"/>
      <c r="U757" s="611"/>
      <c r="V757" s="611"/>
      <c r="W757" s="611"/>
      <c r="X757" s="660"/>
      <c r="Y757" s="612"/>
    </row>
    <row r="758" spans="1:25" s="5" customFormat="1" ht="24" hidden="1" customHeight="1" x14ac:dyDescent="0.2">
      <c r="A758" s="662"/>
      <c r="B758" s="393"/>
      <c r="C758" s="393"/>
      <c r="D758" s="341" t="s">
        <v>28581</v>
      </c>
      <c r="E758" s="341">
        <v>1</v>
      </c>
      <c r="F758" s="341" t="s">
        <v>28539</v>
      </c>
      <c r="G758" s="341">
        <v>5.3</v>
      </c>
      <c r="H758" s="341" t="s">
        <v>28268</v>
      </c>
      <c r="I758" s="341" t="s">
        <v>28539</v>
      </c>
      <c r="J758" s="341">
        <v>4.05</v>
      </c>
      <c r="K758" s="244"/>
      <c r="L758" s="320">
        <v>0</v>
      </c>
      <c r="N758" s="327">
        <f t="shared" si="21"/>
        <v>21.47</v>
      </c>
      <c r="O758" s="325" t="s">
        <v>28802</v>
      </c>
      <c r="P758" s="94"/>
      <c r="Q758" s="97"/>
      <c r="T758" s="611"/>
      <c r="U758" s="611"/>
      <c r="V758" s="611"/>
      <c r="W758" s="611"/>
      <c r="X758" s="660"/>
      <c r="Y758" s="612"/>
    </row>
    <row r="759" spans="1:25" s="5" customFormat="1" ht="24" hidden="1" customHeight="1" x14ac:dyDescent="0.2">
      <c r="A759" s="662"/>
      <c r="B759" s="393"/>
      <c r="C759" s="393"/>
      <c r="D759" s="341" t="s">
        <v>28715</v>
      </c>
      <c r="E759" s="341">
        <v>2</v>
      </c>
      <c r="F759" s="341" t="s">
        <v>28539</v>
      </c>
      <c r="G759" s="341">
        <v>1.75</v>
      </c>
      <c r="H759" s="341" t="s">
        <v>28268</v>
      </c>
      <c r="I759" s="341" t="s">
        <v>28539</v>
      </c>
      <c r="J759" s="341">
        <v>4.05</v>
      </c>
      <c r="K759" s="244"/>
      <c r="L759" s="320">
        <v>0</v>
      </c>
      <c r="N759" s="327">
        <f t="shared" si="21"/>
        <v>14.18</v>
      </c>
      <c r="O759" s="325" t="s">
        <v>28802</v>
      </c>
      <c r="P759" s="94"/>
      <c r="Q759" s="97"/>
      <c r="T759" s="611"/>
      <c r="U759" s="611"/>
      <c r="V759" s="611"/>
      <c r="W759" s="611"/>
      <c r="X759" s="660"/>
      <c r="Y759" s="612"/>
    </row>
    <row r="760" spans="1:25" s="5" customFormat="1" ht="24" hidden="1" customHeight="1" x14ac:dyDescent="0.2">
      <c r="A760" s="662"/>
      <c r="B760" s="393"/>
      <c r="C760" s="393"/>
      <c r="D760" s="341" t="s">
        <v>28716</v>
      </c>
      <c r="E760" s="341">
        <v>2</v>
      </c>
      <c r="F760" s="341" t="s">
        <v>28539</v>
      </c>
      <c r="G760" s="341">
        <v>1.75</v>
      </c>
      <c r="H760" s="341" t="s">
        <v>28268</v>
      </c>
      <c r="I760" s="341" t="s">
        <v>28539</v>
      </c>
      <c r="J760" s="341">
        <v>4.05</v>
      </c>
      <c r="K760" s="244"/>
      <c r="L760" s="320">
        <v>0</v>
      </c>
      <c r="N760" s="327">
        <f t="shared" si="21"/>
        <v>14.18</v>
      </c>
      <c r="O760" s="325" t="s">
        <v>28802</v>
      </c>
      <c r="P760" s="94"/>
      <c r="Q760" s="97"/>
      <c r="T760" s="611"/>
      <c r="U760" s="611"/>
      <c r="V760" s="611"/>
      <c r="W760" s="611"/>
      <c r="X760" s="660"/>
      <c r="Y760" s="612"/>
    </row>
    <row r="761" spans="1:25" s="5" customFormat="1" ht="24" hidden="1" customHeight="1" x14ac:dyDescent="0.2">
      <c r="A761" s="662"/>
      <c r="B761" s="393"/>
      <c r="C761" s="393"/>
      <c r="D761" s="341" t="s">
        <v>28717</v>
      </c>
      <c r="E761" s="341">
        <v>2</v>
      </c>
      <c r="F761" s="341" t="s">
        <v>28539</v>
      </c>
      <c r="G761" s="341">
        <v>1.65</v>
      </c>
      <c r="H761" s="341" t="s">
        <v>28268</v>
      </c>
      <c r="I761" s="341" t="s">
        <v>28539</v>
      </c>
      <c r="J761" s="341">
        <v>4.05</v>
      </c>
      <c r="K761" s="244"/>
      <c r="L761" s="320">
        <v>0</v>
      </c>
      <c r="N761" s="327">
        <f t="shared" si="21"/>
        <v>13.37</v>
      </c>
      <c r="O761" s="325" t="s">
        <v>28802</v>
      </c>
      <c r="P761" s="94"/>
      <c r="Q761" s="97"/>
      <c r="T761" s="611"/>
      <c r="U761" s="611"/>
      <c r="V761" s="611"/>
      <c r="W761" s="611"/>
      <c r="X761" s="660"/>
      <c r="Y761" s="612"/>
    </row>
    <row r="762" spans="1:25" s="5" customFormat="1" ht="24" hidden="1" customHeight="1" x14ac:dyDescent="0.2">
      <c r="A762" s="662"/>
      <c r="B762" s="393"/>
      <c r="C762" s="393"/>
      <c r="D762" s="341" t="s">
        <v>28718</v>
      </c>
      <c r="E762" s="341">
        <v>2</v>
      </c>
      <c r="F762" s="341" t="s">
        <v>28539</v>
      </c>
      <c r="G762" s="341">
        <v>1.3</v>
      </c>
      <c r="H762" s="341" t="s">
        <v>28268</v>
      </c>
      <c r="I762" s="341" t="s">
        <v>28539</v>
      </c>
      <c r="J762" s="341">
        <v>4.05</v>
      </c>
      <c r="K762" s="244"/>
      <c r="L762" s="320">
        <v>0</v>
      </c>
      <c r="N762" s="327">
        <f t="shared" si="21"/>
        <v>10.53</v>
      </c>
      <c r="O762" s="325" t="s">
        <v>28802</v>
      </c>
      <c r="P762" s="94"/>
      <c r="Q762" s="97"/>
      <c r="T762" s="611"/>
      <c r="U762" s="611"/>
      <c r="V762" s="611"/>
      <c r="W762" s="611"/>
      <c r="X762" s="660"/>
      <c r="Y762" s="612"/>
    </row>
    <row r="763" spans="1:25" s="5" customFormat="1" ht="24" hidden="1" customHeight="1" x14ac:dyDescent="0.2">
      <c r="A763" s="662"/>
      <c r="B763" s="393"/>
      <c r="C763" s="393"/>
      <c r="D763" s="341" t="s">
        <v>28719</v>
      </c>
      <c r="E763" s="341">
        <v>2</v>
      </c>
      <c r="F763" s="341" t="s">
        <v>28539</v>
      </c>
      <c r="G763" s="341">
        <v>2.2000000000000002</v>
      </c>
      <c r="H763" s="341" t="s">
        <v>28268</v>
      </c>
      <c r="I763" s="341" t="s">
        <v>28539</v>
      </c>
      <c r="J763" s="341">
        <v>5.4</v>
      </c>
      <c r="K763" s="244"/>
      <c r="L763" s="320">
        <v>0</v>
      </c>
      <c r="N763" s="327">
        <f t="shared" si="21"/>
        <v>23.76</v>
      </c>
      <c r="O763" s="325" t="s">
        <v>28802</v>
      </c>
      <c r="P763" s="94"/>
      <c r="Q763" s="97"/>
      <c r="T763" s="611"/>
      <c r="U763" s="611"/>
      <c r="V763" s="611"/>
      <c r="W763" s="611"/>
      <c r="X763" s="660"/>
      <c r="Y763" s="612"/>
    </row>
    <row r="764" spans="1:25" s="5" customFormat="1" ht="24" hidden="1" customHeight="1" x14ac:dyDescent="0.2">
      <c r="A764" s="662"/>
      <c r="B764" s="393"/>
      <c r="C764" s="393"/>
      <c r="D764" s="341" t="s">
        <v>28720</v>
      </c>
      <c r="E764" s="341">
        <v>2</v>
      </c>
      <c r="F764" s="341" t="s">
        <v>28539</v>
      </c>
      <c r="G764" s="341">
        <f>7.9-2.2</f>
        <v>5.7</v>
      </c>
      <c r="H764" s="341" t="s">
        <v>28268</v>
      </c>
      <c r="I764" s="341" t="s">
        <v>28539</v>
      </c>
      <c r="J764" s="341">
        <v>4.05</v>
      </c>
      <c r="K764" s="244"/>
      <c r="L764" s="320">
        <v>0</v>
      </c>
      <c r="N764" s="327">
        <f t="shared" si="21"/>
        <v>46.17</v>
      </c>
      <c r="O764" s="325" t="s">
        <v>28802</v>
      </c>
      <c r="P764" s="94"/>
      <c r="Q764" s="97"/>
      <c r="T764" s="611"/>
      <c r="U764" s="611"/>
      <c r="V764" s="611"/>
      <c r="W764" s="611"/>
      <c r="X764" s="660"/>
      <c r="Y764" s="612"/>
    </row>
    <row r="765" spans="1:25" s="5" customFormat="1" ht="24" hidden="1" customHeight="1" x14ac:dyDescent="0.2">
      <c r="A765" s="662"/>
      <c r="B765" s="393"/>
      <c r="C765" s="393"/>
      <c r="D765" s="341" t="s">
        <v>28838</v>
      </c>
      <c r="E765" s="341"/>
      <c r="F765" s="341"/>
      <c r="G765" s="341"/>
      <c r="H765" s="341"/>
      <c r="I765" s="341"/>
      <c r="J765" s="341"/>
      <c r="K765" s="244"/>
      <c r="L765" s="320"/>
      <c r="N765" s="327">
        <v>3.43</v>
      </c>
      <c r="O765" s="325" t="s">
        <v>28802</v>
      </c>
      <c r="P765" s="94"/>
      <c r="Q765" s="97"/>
      <c r="T765" s="611"/>
      <c r="U765" s="611"/>
      <c r="V765" s="611"/>
      <c r="W765" s="611"/>
      <c r="X765" s="660"/>
      <c r="Y765" s="612"/>
    </row>
    <row r="766" spans="1:25" s="5" customFormat="1" ht="24" hidden="1" customHeight="1" x14ac:dyDescent="0.2">
      <c r="A766" s="662"/>
      <c r="B766" s="393"/>
      <c r="C766" s="393"/>
      <c r="D766" s="341" t="s">
        <v>28929</v>
      </c>
      <c r="E766" s="341"/>
      <c r="F766" s="341"/>
      <c r="G766" s="341"/>
      <c r="H766" s="341"/>
      <c r="I766" s="341"/>
      <c r="J766" s="341"/>
      <c r="K766" s="244"/>
      <c r="L766" s="320"/>
      <c r="N766" s="327">
        <f>(K380+K391)*2</f>
        <v>170.4</v>
      </c>
      <c r="O766" s="325" t="s">
        <v>28267</v>
      </c>
      <c r="P766" s="94"/>
      <c r="Q766" s="97"/>
      <c r="T766" s="611"/>
      <c r="U766" s="611"/>
      <c r="V766" s="611"/>
      <c r="W766" s="611"/>
      <c r="X766" s="660"/>
      <c r="Y766" s="612"/>
    </row>
    <row r="767" spans="1:25" s="5" customFormat="1" ht="24" hidden="1" customHeight="1" x14ac:dyDescent="0.2">
      <c r="A767" s="662"/>
      <c r="B767" s="393"/>
      <c r="C767" s="393"/>
      <c r="D767" s="120"/>
      <c r="E767" s="120"/>
      <c r="F767" s="120"/>
      <c r="G767" s="188"/>
      <c r="H767" s="188"/>
      <c r="I767" s="25"/>
      <c r="J767" s="181"/>
      <c r="K767" s="98"/>
      <c r="N767" s="327">
        <f>SUM(N751:N766)</f>
        <v>507.73</v>
      </c>
      <c r="O767" s="325" t="s">
        <v>28802</v>
      </c>
      <c r="P767" s="94"/>
      <c r="Q767" s="97"/>
      <c r="T767" s="611"/>
      <c r="U767" s="611"/>
      <c r="V767" s="611"/>
      <c r="W767" s="611"/>
      <c r="X767" s="660"/>
      <c r="Y767" s="612"/>
    </row>
    <row r="768" spans="1:25" s="5" customFormat="1" ht="24" hidden="1" customHeight="1" x14ac:dyDescent="0.2">
      <c r="A768" s="663"/>
      <c r="B768" s="370"/>
      <c r="C768" s="370"/>
      <c r="D768" s="370"/>
      <c r="E768" s="370"/>
      <c r="F768" s="370"/>
      <c r="G768" s="370"/>
      <c r="H768" s="370"/>
      <c r="I768" s="370"/>
      <c r="J768" s="483"/>
      <c r="K768" s="484"/>
      <c r="L768" s="138"/>
      <c r="M768" s="138"/>
      <c r="N768" s="138"/>
      <c r="O768" s="138"/>
      <c r="P768" s="138"/>
      <c r="Q768" s="165"/>
      <c r="T768" s="611"/>
      <c r="U768" s="611"/>
      <c r="V768" s="611"/>
      <c r="W768" s="611"/>
      <c r="X768" s="660"/>
      <c r="Y768" s="612"/>
    </row>
    <row r="769" spans="1:25" s="5" customFormat="1" ht="30" hidden="1" customHeight="1" x14ac:dyDescent="0.2">
      <c r="A769" s="672" t="s">
        <v>28893</v>
      </c>
      <c r="B769" s="365">
        <v>95305</v>
      </c>
      <c r="C769" s="365" t="s">
        <v>28329</v>
      </c>
      <c r="D769" s="1749" t="s">
        <v>24506</v>
      </c>
      <c r="E769" s="1749"/>
      <c r="F769" s="1749"/>
      <c r="G769" s="1749"/>
      <c r="H769" s="1749"/>
      <c r="I769" s="1749"/>
      <c r="J769" s="530" t="s">
        <v>149</v>
      </c>
      <c r="K769" s="576">
        <f>K748</f>
        <v>507.73</v>
      </c>
      <c r="L769" s="377">
        <v>0</v>
      </c>
      <c r="M769" s="377">
        <v>14.81</v>
      </c>
      <c r="N769" s="1680">
        <f>L769+M769</f>
        <v>14.81</v>
      </c>
      <c r="O769" s="1680"/>
      <c r="P769" s="368">
        <f>N769*1.2</f>
        <v>17.77</v>
      </c>
      <c r="Q769" s="32">
        <f>P769*K769</f>
        <v>9022.36</v>
      </c>
      <c r="T769" s="611"/>
      <c r="U769" s="611"/>
      <c r="V769" s="611"/>
      <c r="W769" s="611"/>
      <c r="X769" s="660"/>
      <c r="Y769" s="612"/>
    </row>
    <row r="770" spans="1:25" s="5" customFormat="1" ht="24" hidden="1" customHeight="1" x14ac:dyDescent="0.2">
      <c r="A770" s="672" t="s">
        <v>28896</v>
      </c>
      <c r="B770" s="365" t="s">
        <v>3484</v>
      </c>
      <c r="C770" s="365" t="s">
        <v>26</v>
      </c>
      <c r="D770" s="1749" t="str">
        <f>VLOOKUP(B770,desonerado_186!A:F,2,1)</f>
        <v>Esmalte a base de água em estrutura metálica</v>
      </c>
      <c r="E770" s="1749"/>
      <c r="F770" s="1749"/>
      <c r="G770" s="1749"/>
      <c r="H770" s="1749"/>
      <c r="I770" s="1749"/>
      <c r="J770" s="530" t="str">
        <f>VLOOKUP(Cronograma!B770,[1]Planilha1!A22:F4105,3,0)</f>
        <v>M2</v>
      </c>
      <c r="K770" s="576">
        <f>G772</f>
        <v>25.48</v>
      </c>
      <c r="L770" s="368">
        <f>VLOOKUP(B770,desonerado_186!A:F,4,1)</f>
        <v>10.36</v>
      </c>
      <c r="M770" s="368">
        <f>VLOOKUP(B770,desonerado_186!A:F,5,1)</f>
        <v>33.18</v>
      </c>
      <c r="N770" s="1680">
        <f>L770+M770</f>
        <v>43.54</v>
      </c>
      <c r="O770" s="1680"/>
      <c r="P770" s="368">
        <f>N770*1.2</f>
        <v>52.25</v>
      </c>
      <c r="Q770" s="32">
        <f>P770*K770</f>
        <v>1331.33</v>
      </c>
      <c r="T770" s="611"/>
      <c r="U770" s="611"/>
      <c r="V770" s="611"/>
      <c r="W770" s="611"/>
      <c r="X770" s="660"/>
      <c r="Y770" s="612"/>
    </row>
    <row r="771" spans="1:25" s="5" customFormat="1" ht="24" hidden="1" customHeight="1" x14ac:dyDescent="0.2">
      <c r="A771" s="680"/>
      <c r="B771" s="514"/>
      <c r="C771" s="514"/>
      <c r="D771" s="156" t="s">
        <v>28678</v>
      </c>
      <c r="E771" s="156">
        <f>0.12+0.12+0.2+0.2+0.17+0.17</f>
        <v>0.98</v>
      </c>
      <c r="F771" s="156">
        <f>14</f>
        <v>14</v>
      </c>
      <c r="G771" s="514">
        <f>E771*F771</f>
        <v>13.72</v>
      </c>
      <c r="H771" s="514"/>
      <c r="I771" s="605"/>
      <c r="J771" s="192"/>
      <c r="K771" s="186"/>
      <c r="L771" s="185"/>
      <c r="M771" s="185"/>
      <c r="N771" s="185"/>
      <c r="O771" s="185"/>
      <c r="P771" s="185"/>
      <c r="Q771" s="187"/>
      <c r="T771" s="611"/>
      <c r="U771" s="611"/>
      <c r="V771" s="611"/>
      <c r="W771" s="611"/>
      <c r="X771" s="660"/>
      <c r="Y771" s="612"/>
    </row>
    <row r="772" spans="1:25" s="5" customFormat="1" ht="24" hidden="1" customHeight="1" x14ac:dyDescent="0.2">
      <c r="A772" s="680"/>
      <c r="B772" s="514"/>
      <c r="C772" s="514"/>
      <c r="D772" s="156" t="s">
        <v>28681</v>
      </c>
      <c r="E772" s="156">
        <v>4</v>
      </c>
      <c r="F772" s="156">
        <v>6.5</v>
      </c>
      <c r="G772" s="514">
        <f>E772*F772*E771</f>
        <v>25.48</v>
      </c>
      <c r="H772" s="514"/>
      <c r="I772" s="605"/>
      <c r="J772" s="192"/>
      <c r="K772" s="186"/>
      <c r="L772" s="185"/>
      <c r="M772" s="185"/>
      <c r="N772" s="185"/>
      <c r="O772" s="185"/>
      <c r="P772" s="185"/>
      <c r="Q772" s="187"/>
      <c r="T772" s="611"/>
      <c r="U772" s="611"/>
      <c r="V772" s="611"/>
      <c r="W772" s="611"/>
      <c r="X772" s="660"/>
      <c r="Y772" s="612"/>
    </row>
    <row r="773" spans="1:25" s="5" customFormat="1" ht="20.100000000000001" hidden="1" customHeight="1" x14ac:dyDescent="0.2">
      <c r="A773" s="1893" t="s">
        <v>8</v>
      </c>
      <c r="B773" s="1894"/>
      <c r="C773" s="1894"/>
      <c r="D773" s="1894"/>
      <c r="E773" s="1894"/>
      <c r="F773" s="1894"/>
      <c r="G773" s="1894"/>
      <c r="H773" s="1894"/>
      <c r="I773" s="1894"/>
      <c r="J773" s="1894"/>
      <c r="K773" s="1894"/>
      <c r="L773" s="366"/>
      <c r="M773" s="366"/>
      <c r="N773" s="1898"/>
      <c r="O773" s="1898"/>
      <c r="P773" s="367"/>
      <c r="Q773" s="43">
        <f>SUM(Q725:Q770)</f>
        <v>23499.18</v>
      </c>
      <c r="T773" s="611"/>
      <c r="U773" s="611"/>
      <c r="V773" s="611"/>
      <c r="W773" s="611"/>
      <c r="X773" s="660"/>
      <c r="Y773" s="612"/>
    </row>
    <row r="774" spans="1:25" s="5" customFormat="1" ht="9.75" hidden="1" customHeight="1" x14ac:dyDescent="0.2">
      <c r="A774" s="680"/>
      <c r="B774" s="514"/>
      <c r="C774" s="514"/>
      <c r="D774" s="156"/>
      <c r="E774" s="156"/>
      <c r="F774" s="156"/>
      <c r="G774" s="514"/>
      <c r="H774" s="514"/>
      <c r="I774" s="605"/>
      <c r="J774" s="192"/>
      <c r="K774" s="186"/>
      <c r="L774" s="185"/>
      <c r="M774" s="185"/>
      <c r="N774" s="185"/>
      <c r="O774" s="185"/>
      <c r="P774" s="185"/>
      <c r="Q774" s="187"/>
      <c r="T774" s="611"/>
      <c r="U774" s="611"/>
      <c r="V774" s="611"/>
      <c r="W774" s="611"/>
      <c r="X774" s="660"/>
      <c r="Y774" s="612"/>
    </row>
    <row r="775" spans="1:25" s="435" customFormat="1" ht="20.100000000000001" customHeight="1" x14ac:dyDescent="0.2">
      <c r="A775" s="1863">
        <v>16</v>
      </c>
      <c r="B775" s="647"/>
      <c r="C775" s="1875" t="s">
        <v>28868</v>
      </c>
      <c r="D775" s="1875" t="s">
        <v>8058</v>
      </c>
      <c r="E775" s="1875"/>
      <c r="F775" s="1875"/>
      <c r="G775" s="1875"/>
      <c r="H775" s="1875"/>
      <c r="I775" s="1875"/>
      <c r="J775" s="1875"/>
      <c r="K775" s="648"/>
      <c r="L775" s="640"/>
      <c r="M775" s="640"/>
      <c r="N775" s="1895"/>
      <c r="O775" s="1895"/>
      <c r="P775" s="640"/>
      <c r="Q775" s="640"/>
      <c r="R775" s="458"/>
      <c r="S775" s="458"/>
      <c r="T775" s="620"/>
      <c r="U775" s="620"/>
      <c r="V775" s="620"/>
      <c r="W775" s="606">
        <f>W776/X776</f>
        <v>1</v>
      </c>
      <c r="X775" s="687"/>
      <c r="Y775" s="619"/>
    </row>
    <row r="776" spans="1:25" s="435" customFormat="1" ht="20.100000000000001" customHeight="1" x14ac:dyDescent="0.2">
      <c r="A776" s="1864"/>
      <c r="B776" s="649"/>
      <c r="C776" s="1876"/>
      <c r="D776" s="1876"/>
      <c r="E776" s="1876"/>
      <c r="F776" s="1876"/>
      <c r="G776" s="1876"/>
      <c r="H776" s="1876"/>
      <c r="I776" s="1876"/>
      <c r="J776" s="1876"/>
      <c r="K776" s="650"/>
      <c r="L776" s="641"/>
      <c r="M776" s="641"/>
      <c r="N776" s="641"/>
      <c r="O776" s="641"/>
      <c r="P776" s="641"/>
      <c r="Q776" s="641"/>
      <c r="R776" s="459"/>
      <c r="S776" s="459"/>
      <c r="T776" s="621"/>
      <c r="U776" s="621"/>
      <c r="V776" s="621"/>
      <c r="W776" s="692">
        <f>X776</f>
        <v>1222.4000000000001</v>
      </c>
      <c r="X776" s="691">
        <f>Orçamento!Q1228</f>
        <v>1222.4000000000001</v>
      </c>
      <c r="Y776" s="1615">
        <f>X776-T776-U776-V776-W776</f>
        <v>0</v>
      </c>
    </row>
    <row r="777" spans="1:25" s="5" customFormat="1" ht="35.25" hidden="1" customHeight="1" x14ac:dyDescent="0.2">
      <c r="A777" s="678" t="s">
        <v>28897</v>
      </c>
      <c r="B777" s="569" t="s">
        <v>3160</v>
      </c>
      <c r="C777" s="569" t="s">
        <v>26</v>
      </c>
      <c r="D777" s="1877" t="str">
        <f>VLOOKUP(B777,desonerado_186!A:F,2,1)</f>
        <v>Barra de apoio reta, para pessoas com mobilidade reduzida, em tubo de aço inoxidável de 1 1/2´</v>
      </c>
      <c r="E777" s="1877"/>
      <c r="F777" s="1877"/>
      <c r="G777" s="1877"/>
      <c r="H777" s="1877"/>
      <c r="I777" s="1877"/>
      <c r="J777" s="570" t="str">
        <f>VLOOKUP(B777,[2]desonerado_185!A:F,3,1)</f>
        <v>M</v>
      </c>
      <c r="K777" s="571">
        <f>2*0.7+2*0.8+2*1+4*0.4</f>
        <v>6.6</v>
      </c>
      <c r="L777" s="449">
        <f>VLOOKUP(B777,desonerado_186!A:F,4,1)</f>
        <v>187.02</v>
      </c>
      <c r="M777" s="449">
        <f>VLOOKUP(B777,desonerado_186!A:F,5,1)</f>
        <v>11.22</v>
      </c>
      <c r="N777" s="1873">
        <f>L777+M777</f>
        <v>198.24</v>
      </c>
      <c r="O777" s="1873"/>
      <c r="P777" s="449">
        <f>N777*1.2</f>
        <v>237.89</v>
      </c>
      <c r="Q777" s="450">
        <f>P777*K777</f>
        <v>1570.07</v>
      </c>
      <c r="T777" s="611"/>
      <c r="U777" s="611"/>
      <c r="V777" s="611"/>
      <c r="W777" s="611"/>
      <c r="X777" s="660"/>
      <c r="Y777" s="612"/>
    </row>
    <row r="778" spans="1:25" s="5" customFormat="1" ht="35.25" hidden="1" customHeight="1" x14ac:dyDescent="0.2">
      <c r="A778" s="663" t="s">
        <v>28898</v>
      </c>
      <c r="B778" s="370" t="s">
        <v>3192</v>
      </c>
      <c r="C778" s="370" t="s">
        <v>26</v>
      </c>
      <c r="D778" s="1874" t="str">
        <f>VLOOKUP(B778,desonerado_186!A:F,2,1)</f>
        <v>Piso em ladrilho hidráulico podotátil várias cores (25x25cm), assentado com argamassa mista</v>
      </c>
      <c r="E778" s="1874"/>
      <c r="F778" s="1874"/>
      <c r="G778" s="1874"/>
      <c r="H778" s="1874"/>
      <c r="I778" s="1874"/>
      <c r="J778" s="483" t="str">
        <f>VLOOKUP(B778,[2]desonerado_185!A:F,3,1)</f>
        <v>M2</v>
      </c>
      <c r="K778" s="561">
        <f>2*0.25</f>
        <v>0.5</v>
      </c>
      <c r="L778" s="377">
        <f>VLOOKUP(B778,desonerado_186!A:F,4,1)</f>
        <v>106.84</v>
      </c>
      <c r="M778" s="377">
        <f>VLOOKUP(B778,desonerado_186!A:F,5,1)</f>
        <v>24.13</v>
      </c>
      <c r="N778" s="1725">
        <f>L778+M778</f>
        <v>130.97</v>
      </c>
      <c r="O778" s="1725"/>
      <c r="P778" s="377">
        <f>N778*1.2</f>
        <v>157.16</v>
      </c>
      <c r="Q778" s="28">
        <f>P778*K778</f>
        <v>78.58</v>
      </c>
      <c r="T778" s="611"/>
      <c r="U778" s="611"/>
      <c r="V778" s="611"/>
      <c r="W778" s="611"/>
      <c r="X778" s="660"/>
      <c r="Y778" s="612"/>
    </row>
    <row r="779" spans="1:25" s="5" customFormat="1" ht="35.25" hidden="1" customHeight="1" x14ac:dyDescent="0.2">
      <c r="A779" s="672" t="s">
        <v>28899</v>
      </c>
      <c r="B779" s="365" t="s">
        <v>3216</v>
      </c>
      <c r="C779" s="365" t="s">
        <v>26</v>
      </c>
      <c r="D779" s="1749" t="str">
        <f>VLOOKUP(B779,desonerado_186!A:F,2,1)</f>
        <v>Placa de identificação em alumínio para WC, com desenho universal de acessibilidade</v>
      </c>
      <c r="E779" s="1749"/>
      <c r="F779" s="1749"/>
      <c r="G779" s="1749"/>
      <c r="H779" s="1749"/>
      <c r="I779" s="1749"/>
      <c r="J779" s="530" t="str">
        <f>VLOOKUP(B779,[2]desonerado_185!A:F,3,1)</f>
        <v>UN</v>
      </c>
      <c r="K779" s="576">
        <v>2</v>
      </c>
      <c r="L779" s="368">
        <f>VLOOKUP(B779,desonerado_186!A:F,4,1)</f>
        <v>27.01</v>
      </c>
      <c r="M779" s="368">
        <f>VLOOKUP(B779,desonerado_186!A:F,5,1)</f>
        <v>3.37</v>
      </c>
      <c r="N779" s="1680">
        <f>L779+M779</f>
        <v>30.38</v>
      </c>
      <c r="O779" s="1680"/>
      <c r="P779" s="368">
        <f>N779*1.2</f>
        <v>36.46</v>
      </c>
      <c r="Q779" s="32">
        <f>P779*K779</f>
        <v>72.92</v>
      </c>
      <c r="T779" s="611"/>
      <c r="U779" s="611"/>
      <c r="V779" s="611"/>
      <c r="W779" s="611"/>
      <c r="X779" s="660"/>
      <c r="Y779" s="612"/>
    </row>
    <row r="780" spans="1:25" s="5" customFormat="1" ht="24" hidden="1" customHeight="1" x14ac:dyDescent="0.2">
      <c r="A780" s="1893" t="s">
        <v>8</v>
      </c>
      <c r="B780" s="1894"/>
      <c r="C780" s="1894"/>
      <c r="D780" s="1894"/>
      <c r="E780" s="1894"/>
      <c r="F780" s="1894"/>
      <c r="G780" s="646"/>
      <c r="H780" s="646"/>
      <c r="I780" s="1887"/>
      <c r="J780" s="1887"/>
      <c r="K780" s="376"/>
      <c r="L780" s="367"/>
      <c r="M780" s="367"/>
      <c r="N780" s="367"/>
      <c r="O780" s="367"/>
      <c r="P780" s="367"/>
      <c r="Q780" s="43">
        <f>SUM(Q777:Q779)</f>
        <v>1721.57</v>
      </c>
      <c r="T780" s="611"/>
      <c r="U780" s="611"/>
      <c r="V780" s="611"/>
      <c r="W780" s="611"/>
      <c r="X780" s="660"/>
      <c r="Y780" s="612"/>
    </row>
    <row r="781" spans="1:25" s="5" customFormat="1" ht="5.0999999999999996" hidden="1" customHeight="1" x14ac:dyDescent="0.2">
      <c r="A781" s="681"/>
      <c r="B781" s="393"/>
      <c r="C781" s="393"/>
      <c r="D781" s="121"/>
      <c r="E781" s="121"/>
      <c r="F781" s="121"/>
      <c r="G781" s="393"/>
      <c r="H781" s="393"/>
      <c r="I781" s="393"/>
      <c r="J781" s="393"/>
      <c r="K781" s="393"/>
      <c r="L781" s="49"/>
      <c r="M781" s="49"/>
      <c r="N781" s="50"/>
      <c r="O781" s="50"/>
      <c r="P781" s="50"/>
      <c r="Q781" s="51"/>
      <c r="T781" s="611"/>
      <c r="U781" s="611"/>
      <c r="V781" s="611"/>
      <c r="W781" s="611"/>
      <c r="X781" s="660"/>
      <c r="Y781" s="612"/>
    </row>
    <row r="782" spans="1:25" s="434" customFormat="1" ht="20.100000000000001" customHeight="1" x14ac:dyDescent="0.2">
      <c r="A782" s="1863">
        <v>17</v>
      </c>
      <c r="B782" s="647"/>
      <c r="C782" s="1875" t="s">
        <v>76</v>
      </c>
      <c r="D782" s="1875"/>
      <c r="E782" s="1875"/>
      <c r="F782" s="1875"/>
      <c r="G782" s="1875"/>
      <c r="H782" s="1875"/>
      <c r="I782" s="1875" t="s">
        <v>76</v>
      </c>
      <c r="J782" s="1875"/>
      <c r="K782" s="648"/>
      <c r="L782" s="640"/>
      <c r="M782" s="640"/>
      <c r="N782" s="1895"/>
      <c r="O782" s="1895"/>
      <c r="P782" s="640"/>
      <c r="Q782" s="640"/>
      <c r="R782" s="462"/>
      <c r="S782" s="462"/>
      <c r="T782" s="620"/>
      <c r="U782" s="620"/>
      <c r="V782" s="620"/>
      <c r="W782" s="606">
        <f>W783/X783</f>
        <v>1</v>
      </c>
      <c r="X782" s="687"/>
      <c r="Y782" s="616"/>
    </row>
    <row r="783" spans="1:25" s="434" customFormat="1" ht="20.100000000000001" customHeight="1" thickBot="1" x14ac:dyDescent="0.25">
      <c r="A783" s="1864"/>
      <c r="B783" s="649"/>
      <c r="C783" s="1876"/>
      <c r="D783" s="1876"/>
      <c r="E783" s="1876"/>
      <c r="F783" s="1876"/>
      <c r="G783" s="1876"/>
      <c r="H783" s="1876"/>
      <c r="I783" s="1876"/>
      <c r="J783" s="1876"/>
      <c r="K783" s="650"/>
      <c r="L783" s="641"/>
      <c r="M783" s="641"/>
      <c r="N783" s="641"/>
      <c r="O783" s="641"/>
      <c r="P783" s="641"/>
      <c r="Q783" s="641"/>
      <c r="R783" s="463"/>
      <c r="S783" s="463"/>
      <c r="T783" s="621"/>
      <c r="U783" s="621"/>
      <c r="V783" s="621"/>
      <c r="W783" s="692">
        <f>X783</f>
        <v>864.8</v>
      </c>
      <c r="X783" s="691">
        <f>Orçamento!R1231</f>
        <v>864.8</v>
      </c>
      <c r="Y783" s="1615">
        <f>X783-T783-U783-V783-W783</f>
        <v>0</v>
      </c>
    </row>
    <row r="784" spans="1:25" s="5" customFormat="1" ht="24" hidden="1" customHeight="1" x14ac:dyDescent="0.2">
      <c r="A784" s="218" t="s">
        <v>28869</v>
      </c>
      <c r="B784" s="26" t="s">
        <v>78</v>
      </c>
      <c r="C784" s="26" t="s">
        <v>26</v>
      </c>
      <c r="D784" s="144" t="str">
        <f>VLOOKUP(B784,desonerado_186!A:F,2,1)</f>
        <v>Limpeza final da obra</v>
      </c>
      <c r="E784" s="151"/>
      <c r="F784" s="155"/>
      <c r="G784" s="145"/>
      <c r="H784" s="145"/>
      <c r="I784" s="460"/>
      <c r="J784" s="27" t="str">
        <f>VLOOKUP(Cronograma!B784,[1]Planilha1!A43:F4126,3,0)</f>
        <v>M2</v>
      </c>
      <c r="K784" s="461">
        <f>I786</f>
        <v>84.84</v>
      </c>
      <c r="L784" s="377">
        <f>VLOOKUP(B784,desonerado_186!A:F,4,1)</f>
        <v>0</v>
      </c>
      <c r="M784" s="377">
        <f>VLOOKUP(B784,desonerado_186!A:F,5,1)</f>
        <v>11.81</v>
      </c>
      <c r="N784" s="1725">
        <f>L784+M784</f>
        <v>11.81</v>
      </c>
      <c r="O784" s="1725"/>
      <c r="P784" s="377">
        <f>N784*1.2</f>
        <v>14.17</v>
      </c>
      <c r="Q784" s="28">
        <f>P784*K784</f>
        <v>1202.18</v>
      </c>
      <c r="T784" s="611"/>
      <c r="U784" s="611"/>
      <c r="V784" s="611"/>
      <c r="W784" s="611"/>
      <c r="X784" s="660"/>
      <c r="Y784" s="612"/>
    </row>
    <row r="785" spans="1:25" s="5" customFormat="1" ht="1.5" hidden="1" customHeight="1" x14ac:dyDescent="0.2">
      <c r="A785" s="216"/>
      <c r="B785" s="39"/>
      <c r="C785" s="39"/>
      <c r="D785" s="121"/>
      <c r="E785" s="121"/>
      <c r="F785" s="123"/>
      <c r="G785" s="39"/>
      <c r="H785" s="39"/>
      <c r="I785" s="6"/>
      <c r="J785" s="40"/>
      <c r="K785" s="651"/>
      <c r="L785" s="51"/>
      <c r="M785" s="51"/>
      <c r="N785" s="51"/>
      <c r="O785" s="51"/>
      <c r="P785" s="51"/>
      <c r="Q785" s="210"/>
      <c r="T785" s="611"/>
      <c r="U785" s="611"/>
      <c r="V785" s="611"/>
      <c r="W785" s="611"/>
      <c r="X785" s="660"/>
      <c r="Y785" s="612"/>
    </row>
    <row r="786" spans="1:25" s="5" customFormat="1" ht="30" hidden="1" customHeight="1" x14ac:dyDescent="0.2">
      <c r="A786" s="216"/>
      <c r="B786" s="39"/>
      <c r="C786" s="39"/>
      <c r="D786" s="120" t="s">
        <v>28638</v>
      </c>
      <c r="E786" s="120"/>
      <c r="F786" s="152"/>
      <c r="G786" s="92"/>
      <c r="H786" s="92"/>
      <c r="I786" s="120">
        <f>I45</f>
        <v>84.84</v>
      </c>
      <c r="J786" s="120" t="s">
        <v>28267</v>
      </c>
      <c r="K786" s="94"/>
      <c r="L786" s="51"/>
      <c r="M786" s="51"/>
      <c r="N786" s="51"/>
      <c r="O786" s="51"/>
      <c r="P786" s="51"/>
      <c r="Q786" s="210"/>
      <c r="T786" s="611"/>
      <c r="U786" s="611"/>
      <c r="V786" s="611"/>
      <c r="W786" s="611"/>
      <c r="X786" s="660"/>
      <c r="Y786" s="612"/>
    </row>
    <row r="787" spans="1:25" s="5" customFormat="1" ht="6.95" hidden="1" customHeight="1" x14ac:dyDescent="0.2">
      <c r="A787" s="216"/>
      <c r="B787" s="39"/>
      <c r="C787" s="39"/>
      <c r="D787" s="123"/>
      <c r="E787" s="123"/>
      <c r="F787" s="123"/>
      <c r="G787" s="39"/>
      <c r="H787" s="39"/>
      <c r="I787" s="39"/>
      <c r="J787" s="40"/>
      <c r="K787" s="47"/>
      <c r="L787" s="308"/>
      <c r="M787" s="308"/>
      <c r="N787" s="308"/>
      <c r="O787" s="308"/>
      <c r="P787" s="308"/>
      <c r="Q787" s="97"/>
      <c r="T787" s="611"/>
      <c r="U787" s="611"/>
      <c r="V787" s="611"/>
      <c r="W787" s="611"/>
      <c r="X787" s="660"/>
      <c r="Y787" s="612"/>
    </row>
    <row r="788" spans="1:25" s="5" customFormat="1" ht="20.100000000000001" hidden="1" customHeight="1" x14ac:dyDescent="0.2">
      <c r="A788" s="1884" t="s">
        <v>8</v>
      </c>
      <c r="B788" s="1885"/>
      <c r="C788" s="1886"/>
      <c r="D788" s="1886"/>
      <c r="E788" s="1886"/>
      <c r="F788" s="1886"/>
      <c r="G788" s="1886"/>
      <c r="H788" s="1886"/>
      <c r="I788" s="1886"/>
      <c r="J788" s="1886"/>
      <c r="K788" s="1886"/>
      <c r="L788" s="366"/>
      <c r="M788" s="366"/>
      <c r="N788" s="1887"/>
      <c r="O788" s="1887"/>
      <c r="P788" s="376"/>
      <c r="Q788" s="43">
        <f>SUM(Q784:Q784)</f>
        <v>1202.18</v>
      </c>
      <c r="T788" s="611"/>
      <c r="U788" s="611"/>
      <c r="V788" s="611"/>
      <c r="W788" s="611"/>
      <c r="X788" s="660"/>
      <c r="Y788" s="612"/>
    </row>
    <row r="789" spans="1:25" s="5" customFormat="1" ht="5.0999999999999996" customHeight="1" thickTop="1" x14ac:dyDescent="0.2">
      <c r="A789" s="694"/>
      <c r="B789" s="695"/>
      <c r="C789" s="1620"/>
      <c r="D789" s="1621"/>
      <c r="E789" s="1621"/>
      <c r="F789" s="1621"/>
      <c r="G789" s="1621"/>
      <c r="H789" s="1621"/>
      <c r="I789" s="1621"/>
      <c r="J789" s="1621"/>
      <c r="K789" s="583"/>
      <c r="L789" s="583"/>
      <c r="M789" s="583"/>
      <c r="N789" s="583"/>
      <c r="O789" s="583"/>
      <c r="P789" s="583"/>
      <c r="Q789" s="583"/>
      <c r="R789" s="583"/>
      <c r="S789" s="583"/>
      <c r="T789" s="1622"/>
      <c r="U789" s="1622"/>
      <c r="V789" s="1622"/>
      <c r="W789" s="1622"/>
      <c r="X789" s="1623"/>
      <c r="Y789" s="612"/>
    </row>
    <row r="790" spans="1:25" s="5" customFormat="1" ht="15.75" customHeight="1" x14ac:dyDescent="0.2">
      <c r="A790" s="435"/>
      <c r="B790" s="696"/>
      <c r="C790" s="1869" t="s">
        <v>28939</v>
      </c>
      <c r="D790" s="1870"/>
      <c r="E790" s="1870"/>
      <c r="F790" s="1870"/>
      <c r="G790" s="1870"/>
      <c r="H790" s="1870"/>
      <c r="I790" s="1870"/>
      <c r="J790" s="1870"/>
      <c r="K790" s="1617"/>
      <c r="L790" s="1617"/>
      <c r="M790" s="1617"/>
      <c r="N790" s="1617"/>
      <c r="O790" s="1617"/>
      <c r="P790" s="1617"/>
      <c r="Q790" s="1617"/>
      <c r="R790" s="1617"/>
      <c r="S790" s="1617"/>
      <c r="T790" s="1618">
        <f>T792/$X$792</f>
        <v>0.1197</v>
      </c>
      <c r="U790" s="1618">
        <f>U792/$X$792</f>
        <v>0.108</v>
      </c>
      <c r="V790" s="1618">
        <f>V792/$X$792</f>
        <v>0.40029999999999999</v>
      </c>
      <c r="W790" s="1618">
        <f>W792/$X$792</f>
        <v>0.34350000000000003</v>
      </c>
      <c r="X790" s="1619">
        <f>X792/$X$792</f>
        <v>1</v>
      </c>
      <c r="Y790" s="612"/>
    </row>
    <row r="791" spans="1:25" s="5" customFormat="1" ht="15.75" customHeight="1" x14ac:dyDescent="0.2">
      <c r="A791" s="435"/>
      <c r="B791" s="696"/>
      <c r="C791" s="1896" t="s">
        <v>29125</v>
      </c>
      <c r="D791" s="1897"/>
      <c r="E791" s="1019"/>
      <c r="F791" s="1019"/>
      <c r="G791" s="1019"/>
      <c r="H791" s="1019"/>
      <c r="I791" s="1019"/>
      <c r="J791" s="1019"/>
      <c r="K791" s="1617"/>
      <c r="L791" s="1617"/>
      <c r="M791" s="1617"/>
      <c r="N791" s="1617"/>
      <c r="O791" s="1617"/>
      <c r="P791" s="1617"/>
      <c r="Q791" s="1617"/>
      <c r="T791" s="1624">
        <f>T792</f>
        <v>17951.8</v>
      </c>
      <c r="U791" s="1624">
        <f>T792+U792</f>
        <v>34150.36</v>
      </c>
      <c r="V791" s="1624">
        <f>V792+U791</f>
        <v>94180.91</v>
      </c>
      <c r="W791" s="1624">
        <f>W792+V791</f>
        <v>145700.70000000001</v>
      </c>
      <c r="X791" s="697"/>
      <c r="Y791" s="612"/>
    </row>
    <row r="792" spans="1:25" s="48" customFormat="1" ht="16.5" thickBot="1" x14ac:dyDescent="0.25">
      <c r="A792" s="1888"/>
      <c r="B792" s="1889"/>
      <c r="C792" s="1890" t="s">
        <v>29126</v>
      </c>
      <c r="D792" s="1891"/>
      <c r="E792" s="1891"/>
      <c r="F792" s="1891"/>
      <c r="G792" s="1891"/>
      <c r="H792" s="1891"/>
      <c r="I792" s="1891"/>
      <c r="J792" s="1891"/>
      <c r="K792" s="1020"/>
      <c r="L792" s="1020"/>
      <c r="M792" s="1020"/>
      <c r="N792" s="1892"/>
      <c r="O792" s="1892"/>
      <c r="P792" s="1878" t="e">
        <f>Q788+Q780+Q773+Q704+Q618+#REF!+Q547+Q526+Q510+Q450+Q420+Q400+Q281+Q233+Q127+Q56</f>
        <v>#REF!</v>
      </c>
      <c r="Q792" s="1878"/>
      <c r="R792" s="688"/>
      <c r="S792" s="688"/>
      <c r="T792" s="1616">
        <f>T11+T59+T130+T236+T284+T403+S427+T454+T513+T529+T550+T554+T622+T708+T776+T783+T552</f>
        <v>17951.8</v>
      </c>
      <c r="U792" s="1616">
        <f>U11+U59+U130+U236+U284+U403+T427+U454+U513+U529+U550+U554+U622+U708+U776+U783+U552</f>
        <v>16198.56</v>
      </c>
      <c r="V792" s="1616">
        <f>V11+V59+V130+V236+V284+V403+V427+V454+V513+V529+V550+V554+V622+V708+V776+V783</f>
        <v>60030.55</v>
      </c>
      <c r="W792" s="1616">
        <f>W11+W59+W130+W236+W284+W403+W427+W454+W513+W529+W550+W554+W622+W708+W776+W783</f>
        <v>51519.79</v>
      </c>
      <c r="X792" s="698">
        <f>X11+X59+X130+X236+X284+X403+X427+X454+X513+X529+X550+X554+X622+X708+X776+X783+X552</f>
        <v>149982.60999999999</v>
      </c>
      <c r="Y792" s="622"/>
    </row>
    <row r="793" spans="1:25" s="48" customFormat="1" ht="27" customHeight="1" thickTop="1" x14ac:dyDescent="0.2">
      <c r="A793" s="5"/>
      <c r="B793" s="6"/>
      <c r="C793" s="6"/>
      <c r="D793" s="6"/>
      <c r="E793" s="6"/>
      <c r="F793" s="6"/>
      <c r="G793" s="6"/>
      <c r="H793" s="6"/>
      <c r="I793" s="6"/>
      <c r="J793" s="6"/>
      <c r="K793" s="5"/>
      <c r="L793" s="5"/>
      <c r="M793" s="5"/>
      <c r="N793" s="5"/>
      <c r="O793" s="5"/>
      <c r="P793" s="5"/>
      <c r="Q793" s="5"/>
      <c r="T793" s="472"/>
      <c r="U793" s="472"/>
      <c r="V793" s="472"/>
      <c r="W793" s="472"/>
      <c r="X793" s="472"/>
      <c r="Y793" s="478"/>
    </row>
    <row r="794" spans="1:25" s="48" customFormat="1" ht="27" customHeight="1" x14ac:dyDescent="0.2">
      <c r="A794" s="5"/>
      <c r="B794" s="333"/>
      <c r="C794" s="333"/>
      <c r="D794" s="333"/>
      <c r="E794" s="356"/>
      <c r="F794" s="356"/>
      <c r="G794" s="356" t="s">
        <v>28928</v>
      </c>
      <c r="H794" s="356"/>
      <c r="I794" s="356"/>
      <c r="J794" s="356"/>
      <c r="K794" s="337"/>
      <c r="L794" s="332"/>
      <c r="M794" s="332"/>
      <c r="N794" s="332"/>
      <c r="O794" s="332"/>
      <c r="P794" s="332"/>
      <c r="Q794" s="332"/>
      <c r="W794" s="699"/>
    </row>
    <row r="795" spans="1:25" s="48" customFormat="1" ht="18" customHeight="1" x14ac:dyDescent="0.2">
      <c r="A795" s="5"/>
      <c r="B795" s="333"/>
      <c r="C795" s="333"/>
      <c r="D795" s="333"/>
      <c r="E795" s="333"/>
      <c r="F795" s="333"/>
      <c r="G795" s="333"/>
      <c r="H795" s="333"/>
      <c r="I795" s="333"/>
      <c r="J795" s="333"/>
      <c r="K795" s="332"/>
      <c r="L795" s="332"/>
      <c r="M795" s="332"/>
      <c r="N795" s="332"/>
      <c r="O795" s="332"/>
      <c r="P795" s="332"/>
      <c r="Q795" s="332"/>
    </row>
    <row r="796" spans="1:25" s="48" customFormat="1" ht="24" customHeight="1" x14ac:dyDescent="0.2">
      <c r="A796" s="5"/>
      <c r="B796" s="333"/>
      <c r="C796" s="333"/>
      <c r="D796" s="333"/>
      <c r="E796" s="333"/>
      <c r="F796" s="333"/>
      <c r="G796" s="333"/>
      <c r="H796" s="333"/>
      <c r="I796" s="333"/>
      <c r="J796" s="333"/>
      <c r="K796" s="332"/>
      <c r="L796" s="332"/>
      <c r="M796" s="332"/>
      <c r="N796" s="332"/>
      <c r="O796" s="332"/>
      <c r="P796" s="332"/>
      <c r="Q796" s="332"/>
    </row>
    <row r="797" spans="1:25" s="214" customFormat="1" ht="15" x14ac:dyDescent="0.2">
      <c r="A797" s="46"/>
      <c r="B797" s="357"/>
      <c r="C797" s="357"/>
      <c r="D797" s="358" t="s">
        <v>28700</v>
      </c>
      <c r="E797" s="358"/>
      <c r="F797" s="358"/>
      <c r="G797" s="358"/>
      <c r="H797" s="358"/>
      <c r="I797" s="358"/>
      <c r="J797" s="358"/>
      <c r="K797" s="358" t="s">
        <v>28703</v>
      </c>
      <c r="L797" s="359"/>
      <c r="M797" s="360"/>
      <c r="N797" s="360"/>
      <c r="O797" s="360"/>
      <c r="P797" s="360"/>
      <c r="Q797" s="360"/>
    </row>
    <row r="798" spans="1:25" s="48" customFormat="1" x14ac:dyDescent="0.2">
      <c r="A798" s="5"/>
      <c r="B798" s="333"/>
      <c r="C798" s="333"/>
      <c r="D798" s="333" t="s">
        <v>28701</v>
      </c>
      <c r="E798" s="333"/>
      <c r="F798" s="333"/>
      <c r="G798" s="333"/>
      <c r="H798" s="333"/>
      <c r="I798" s="333"/>
      <c r="J798" s="333"/>
      <c r="K798" s="333" t="s">
        <v>28704</v>
      </c>
      <c r="L798" s="332"/>
      <c r="M798" s="332"/>
      <c r="N798" s="332"/>
      <c r="O798" s="332"/>
      <c r="P798" s="332"/>
      <c r="Q798" s="332"/>
    </row>
    <row r="799" spans="1:25" s="48" customFormat="1" ht="24" customHeight="1" x14ac:dyDescent="0.2">
      <c r="A799" s="5"/>
      <c r="B799" s="333"/>
      <c r="C799" s="333"/>
      <c r="D799" s="333" t="s">
        <v>28702</v>
      </c>
      <c r="E799" s="333"/>
      <c r="F799" s="333"/>
      <c r="G799" s="333"/>
      <c r="H799" s="333"/>
      <c r="I799" s="333"/>
      <c r="J799" s="333"/>
      <c r="K799" s="333"/>
      <c r="L799" s="332"/>
      <c r="M799" s="332"/>
      <c r="N799" s="332"/>
      <c r="O799" s="332"/>
      <c r="P799" s="332"/>
      <c r="Q799" s="332"/>
    </row>
    <row r="800" spans="1:25" s="48" customFormat="1" x14ac:dyDescent="0.2">
      <c r="A800" s="5"/>
      <c r="B800" s="6"/>
      <c r="C800" s="5"/>
      <c r="D800" s="5"/>
      <c r="E800" s="5"/>
      <c r="F800" s="6"/>
      <c r="G800" s="6"/>
      <c r="H800" s="6"/>
      <c r="I800" s="6"/>
      <c r="J800" s="6"/>
      <c r="K800" s="5"/>
      <c r="L800" s="5"/>
      <c r="M800" s="5"/>
      <c r="N800" s="5"/>
      <c r="O800" s="5"/>
      <c r="P800" s="5"/>
      <c r="Q800" s="361"/>
    </row>
    <row r="801" spans="1:17" s="48" customFormat="1" x14ac:dyDescent="0.2">
      <c r="A801" s="5"/>
      <c r="B801" s="6"/>
      <c r="C801" s="6"/>
      <c r="D801" s="6"/>
      <c r="E801" s="6"/>
      <c r="F801" s="6"/>
      <c r="G801" s="6"/>
      <c r="H801" s="6"/>
      <c r="I801" s="6"/>
      <c r="J801" s="6"/>
      <c r="K801" s="5"/>
      <c r="L801" s="5"/>
      <c r="M801" s="5"/>
      <c r="N801" s="5"/>
      <c r="O801" s="5"/>
      <c r="P801" s="5"/>
      <c r="Q801" s="5"/>
    </row>
    <row r="804" spans="1:17" x14ac:dyDescent="0.2">
      <c r="Q804" s="1879" t="e">
        <f>P792/K784</f>
        <v>#REF!</v>
      </c>
    </row>
    <row r="805" spans="1:17" x14ac:dyDescent="0.2">
      <c r="Q805" s="1879"/>
    </row>
    <row r="806" spans="1:17" x14ac:dyDescent="0.2">
      <c r="Q806" s="429" t="s">
        <v>28599</v>
      </c>
    </row>
  </sheetData>
  <mergeCells count="257">
    <mergeCell ref="N10:O10"/>
    <mergeCell ref="D12:I12"/>
    <mergeCell ref="N12:O12"/>
    <mergeCell ref="D19:I19"/>
    <mergeCell ref="N19:O19"/>
    <mergeCell ref="C8:J8"/>
    <mergeCell ref="N8:O8"/>
    <mergeCell ref="N9:O9"/>
    <mergeCell ref="A1:X1"/>
    <mergeCell ref="D40:E40"/>
    <mergeCell ref="N43:O43"/>
    <mergeCell ref="N48:O48"/>
    <mergeCell ref="A56:K56"/>
    <mergeCell ref="N56:O56"/>
    <mergeCell ref="N58:O58"/>
    <mergeCell ref="D27:I27"/>
    <mergeCell ref="N27:O27"/>
    <mergeCell ref="D34:I34"/>
    <mergeCell ref="N34:O34"/>
    <mergeCell ref="D36:E36"/>
    <mergeCell ref="D38:I38"/>
    <mergeCell ref="N38:O38"/>
    <mergeCell ref="D83:I83"/>
    <mergeCell ref="N83:O83"/>
    <mergeCell ref="N105:O105"/>
    <mergeCell ref="A127:K127"/>
    <mergeCell ref="N127:O127"/>
    <mergeCell ref="N129:O129"/>
    <mergeCell ref="D60:I60"/>
    <mergeCell ref="N60:O60"/>
    <mergeCell ref="D66:I66"/>
    <mergeCell ref="N66:O66"/>
    <mergeCell ref="D75:I75"/>
    <mergeCell ref="N75:O75"/>
    <mergeCell ref="N201:O201"/>
    <mergeCell ref="D206:I206"/>
    <mergeCell ref="N206:O206"/>
    <mergeCell ref="D210:I210"/>
    <mergeCell ref="N210:O210"/>
    <mergeCell ref="A233:K233"/>
    <mergeCell ref="N233:O233"/>
    <mergeCell ref="N131:O131"/>
    <mergeCell ref="N140:O140"/>
    <mergeCell ref="N149:O149"/>
    <mergeCell ref="N169:O169"/>
    <mergeCell ref="N191:O191"/>
    <mergeCell ref="N196:O196"/>
    <mergeCell ref="D260:I260"/>
    <mergeCell ref="N260:O260"/>
    <mergeCell ref="N265:O265"/>
    <mergeCell ref="N271:O271"/>
    <mergeCell ref="N276:O276"/>
    <mergeCell ref="A281:K281"/>
    <mergeCell ref="N281:O281"/>
    <mergeCell ref="N235:O235"/>
    <mergeCell ref="N237:O237"/>
    <mergeCell ref="L239:M239"/>
    <mergeCell ref="N248:O248"/>
    <mergeCell ref="N254:O254"/>
    <mergeCell ref="D380:I380"/>
    <mergeCell ref="N380:O380"/>
    <mergeCell ref="D391:I391"/>
    <mergeCell ref="N391:O391"/>
    <mergeCell ref="A400:K400"/>
    <mergeCell ref="N400:O400"/>
    <mergeCell ref="N283:O283"/>
    <mergeCell ref="N285:O285"/>
    <mergeCell ref="N308:O308"/>
    <mergeCell ref="N316:O316"/>
    <mergeCell ref="N341:O341"/>
    <mergeCell ref="A420:K420"/>
    <mergeCell ref="N420:O420"/>
    <mergeCell ref="N426:O426"/>
    <mergeCell ref="D428:I428"/>
    <mergeCell ref="N428:O428"/>
    <mergeCell ref="A426:A427"/>
    <mergeCell ref="N402:O402"/>
    <mergeCell ref="D404:I404"/>
    <mergeCell ref="N404:O404"/>
    <mergeCell ref="D411:I411"/>
    <mergeCell ref="N411:O411"/>
    <mergeCell ref="D462:I462"/>
    <mergeCell ref="N462:O462"/>
    <mergeCell ref="D472:I472"/>
    <mergeCell ref="N472:O472"/>
    <mergeCell ref="D473:I473"/>
    <mergeCell ref="N473:O473"/>
    <mergeCell ref="A450:K450"/>
    <mergeCell ref="N450:O450"/>
    <mergeCell ref="N453:O453"/>
    <mergeCell ref="D455:I455"/>
    <mergeCell ref="N455:O455"/>
    <mergeCell ref="A453:A454"/>
    <mergeCell ref="N512:O512"/>
    <mergeCell ref="D514:I514"/>
    <mergeCell ref="N514:O514"/>
    <mergeCell ref="D515:I515"/>
    <mergeCell ref="N515:O515"/>
    <mergeCell ref="C512:J513"/>
    <mergeCell ref="D474:I474"/>
    <mergeCell ref="N474:O474"/>
    <mergeCell ref="D496:I496"/>
    <mergeCell ref="N496:O496"/>
    <mergeCell ref="A510:K510"/>
    <mergeCell ref="N510:O510"/>
    <mergeCell ref="D519:I519"/>
    <mergeCell ref="N519:O519"/>
    <mergeCell ref="D520:I520"/>
    <mergeCell ref="N520:O520"/>
    <mergeCell ref="D521:I521"/>
    <mergeCell ref="N521:O521"/>
    <mergeCell ref="D516:I516"/>
    <mergeCell ref="N516:O516"/>
    <mergeCell ref="D517:I517"/>
    <mergeCell ref="N517:O517"/>
    <mergeCell ref="D518:I518"/>
    <mergeCell ref="N518:O518"/>
    <mergeCell ref="D525:I525"/>
    <mergeCell ref="N525:O525"/>
    <mergeCell ref="A526:F526"/>
    <mergeCell ref="N526:O526"/>
    <mergeCell ref="N528:O528"/>
    <mergeCell ref="C528:J529"/>
    <mergeCell ref="D522:I522"/>
    <mergeCell ref="N522:O522"/>
    <mergeCell ref="D523:I523"/>
    <mergeCell ref="N523:O523"/>
    <mergeCell ref="D524:I524"/>
    <mergeCell ref="N524:O524"/>
    <mergeCell ref="D533:I533"/>
    <mergeCell ref="N533:O533"/>
    <mergeCell ref="D534:I534"/>
    <mergeCell ref="N534:O534"/>
    <mergeCell ref="D535:I535"/>
    <mergeCell ref="N535:O535"/>
    <mergeCell ref="D530:I530"/>
    <mergeCell ref="N530:O530"/>
    <mergeCell ref="D531:I531"/>
    <mergeCell ref="N531:O531"/>
    <mergeCell ref="D532:I532"/>
    <mergeCell ref="N532:O532"/>
    <mergeCell ref="D539:I539"/>
    <mergeCell ref="N539:O539"/>
    <mergeCell ref="D540:I540"/>
    <mergeCell ref="N540:O540"/>
    <mergeCell ref="D541:I541"/>
    <mergeCell ref="N541:O541"/>
    <mergeCell ref="D536:I536"/>
    <mergeCell ref="N536:O536"/>
    <mergeCell ref="D537:I537"/>
    <mergeCell ref="N537:O537"/>
    <mergeCell ref="D538:I538"/>
    <mergeCell ref="N538:O538"/>
    <mergeCell ref="D545:I545"/>
    <mergeCell ref="N545:O545"/>
    <mergeCell ref="D546:I546"/>
    <mergeCell ref="N546:O546"/>
    <mergeCell ref="A547:F547"/>
    <mergeCell ref="N547:O547"/>
    <mergeCell ref="D542:I542"/>
    <mergeCell ref="N542:O542"/>
    <mergeCell ref="D543:I543"/>
    <mergeCell ref="N543:O543"/>
    <mergeCell ref="D544:I544"/>
    <mergeCell ref="N544:O544"/>
    <mergeCell ref="N553:O553"/>
    <mergeCell ref="N555:O555"/>
    <mergeCell ref="N560:O560"/>
    <mergeCell ref="C553:J554"/>
    <mergeCell ref="A551:A552"/>
    <mergeCell ref="C551:J552"/>
    <mergeCell ref="N551:O551"/>
    <mergeCell ref="N549:O549"/>
    <mergeCell ref="C549:J550"/>
    <mergeCell ref="A618:K618"/>
    <mergeCell ref="N618:O618"/>
    <mergeCell ref="N621:O621"/>
    <mergeCell ref="N623:O623"/>
    <mergeCell ref="N631:O631"/>
    <mergeCell ref="C621:J622"/>
    <mergeCell ref="N565:O565"/>
    <mergeCell ref="N576:O576"/>
    <mergeCell ref="N588:O588"/>
    <mergeCell ref="N593:O593"/>
    <mergeCell ref="N594:O594"/>
    <mergeCell ref="N611:O611"/>
    <mergeCell ref="A775:A776"/>
    <mergeCell ref="D678:I678"/>
    <mergeCell ref="N678:O678"/>
    <mergeCell ref="D691:I691"/>
    <mergeCell ref="N691:O691"/>
    <mergeCell ref="A704:K704"/>
    <mergeCell ref="N704:O704"/>
    <mergeCell ref="N640:O640"/>
    <mergeCell ref="N648:O648"/>
    <mergeCell ref="N649:O649"/>
    <mergeCell ref="N671:O671"/>
    <mergeCell ref="N672:O672"/>
    <mergeCell ref="D673:I673"/>
    <mergeCell ref="N673:O673"/>
    <mergeCell ref="A773:K773"/>
    <mergeCell ref="N773:O773"/>
    <mergeCell ref="N707:O707"/>
    <mergeCell ref="D725:I725"/>
    <mergeCell ref="N725:O725"/>
    <mergeCell ref="D748:I748"/>
    <mergeCell ref="N748:O748"/>
    <mergeCell ref="C707:J708"/>
    <mergeCell ref="D770:I770"/>
    <mergeCell ref="P792:Q792"/>
    <mergeCell ref="Q804:Q805"/>
    <mergeCell ref="C10:J11"/>
    <mergeCell ref="C58:J59"/>
    <mergeCell ref="C129:J130"/>
    <mergeCell ref="C235:J236"/>
    <mergeCell ref="C283:J284"/>
    <mergeCell ref="C402:J403"/>
    <mergeCell ref="C426:J427"/>
    <mergeCell ref="C453:J454"/>
    <mergeCell ref="N784:O784"/>
    <mergeCell ref="A788:K788"/>
    <mergeCell ref="N788:O788"/>
    <mergeCell ref="A792:B792"/>
    <mergeCell ref="C792:J792"/>
    <mergeCell ref="N792:O792"/>
    <mergeCell ref="D779:I779"/>
    <mergeCell ref="N779:O779"/>
    <mergeCell ref="A780:F780"/>
    <mergeCell ref="I780:J780"/>
    <mergeCell ref="N782:O782"/>
    <mergeCell ref="C782:J783"/>
    <mergeCell ref="N775:O775"/>
    <mergeCell ref="C791:D791"/>
    <mergeCell ref="A782:A783"/>
    <mergeCell ref="C2:X3"/>
    <mergeCell ref="C4:W7"/>
    <mergeCell ref="C790:J790"/>
    <mergeCell ref="A512:A513"/>
    <mergeCell ref="A528:A529"/>
    <mergeCell ref="A549:A550"/>
    <mergeCell ref="A553:A554"/>
    <mergeCell ref="A621:A622"/>
    <mergeCell ref="A707:A708"/>
    <mergeCell ref="A10:A11"/>
    <mergeCell ref="A58:A59"/>
    <mergeCell ref="A129:A130"/>
    <mergeCell ref="A235:A236"/>
    <mergeCell ref="A283:A284"/>
    <mergeCell ref="A402:A403"/>
    <mergeCell ref="N777:O777"/>
    <mergeCell ref="D778:I778"/>
    <mergeCell ref="N778:O778"/>
    <mergeCell ref="C775:J776"/>
    <mergeCell ref="D769:I769"/>
    <mergeCell ref="N769:O769"/>
    <mergeCell ref="D777:I777"/>
    <mergeCell ref="N770:O770"/>
  </mergeCells>
  <pageMargins left="1.4960629921259843" right="0" top="0.39370078740157483" bottom="0" header="0.31496062992125984" footer="0.31496062992125984"/>
  <pageSetup paperSize="9" scale="70" orientation="landscape" r:id="rId1"/>
  <drawing r:id="rId2"/>
  <legacyDrawing r:id="rId3"/>
  <oleObjects>
    <mc:AlternateContent xmlns:mc="http://schemas.openxmlformats.org/markup-compatibility/2006">
      <mc:Choice Requires="x14">
        <oleObject progId="StaticMetafile" shapeId="19457" r:id="rId4">
          <objectPr defaultSize="0" autoPict="0" r:id="rId5">
            <anchor moveWithCells="1">
              <from>
                <xdr:col>0</xdr:col>
                <xdr:colOff>0</xdr:colOff>
                <xdr:row>1</xdr:row>
                <xdr:rowOff>28575</xdr:rowOff>
              </from>
              <to>
                <xdr:col>1</xdr:col>
                <xdr:colOff>438150</xdr:colOff>
                <xdr:row>6</xdr:row>
                <xdr:rowOff>57150</xdr:rowOff>
              </to>
            </anchor>
          </objectPr>
        </oleObject>
      </mc:Choice>
      <mc:Fallback>
        <oleObject progId="StaticMetafile" shapeId="1945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2:L61"/>
  <sheetViews>
    <sheetView zoomScale="85" zoomScaleNormal="85" workbookViewId="0">
      <selection activeCell="H17" sqref="H17"/>
    </sheetView>
  </sheetViews>
  <sheetFormatPr defaultRowHeight="12.75" x14ac:dyDescent="0.2"/>
  <cols>
    <col min="1" max="1" width="9.140625" style="52"/>
    <col min="2" max="2" width="15.28515625" style="52" bestFit="1" customWidth="1"/>
    <col min="3" max="3" width="1.7109375" style="52" customWidth="1"/>
    <col min="4" max="6" width="9.140625" style="52"/>
    <col min="7" max="7" width="3.5703125" style="52" customWidth="1"/>
    <col min="8" max="8" width="4.140625" style="52" customWidth="1"/>
    <col min="9" max="9" width="9.140625" style="52"/>
    <col min="10" max="10" width="12.28515625" style="52" customWidth="1"/>
    <col min="11" max="16384" width="9.140625" style="52"/>
  </cols>
  <sheetData>
    <row r="2" spans="2:12" x14ac:dyDescent="0.2">
      <c r="B2" s="69"/>
      <c r="C2" s="70"/>
      <c r="D2" s="70"/>
      <c r="E2" s="70"/>
      <c r="F2" s="70"/>
      <c r="G2" s="70"/>
      <c r="H2" s="70"/>
      <c r="I2" s="70"/>
      <c r="J2" s="70"/>
      <c r="K2" s="70"/>
      <c r="L2" s="71"/>
    </row>
    <row r="3" spans="2:12" x14ac:dyDescent="0.2">
      <c r="B3" s="72"/>
      <c r="C3" s="73"/>
      <c r="D3" s="73"/>
      <c r="E3" s="73"/>
      <c r="F3" s="74" t="s">
        <v>28297</v>
      </c>
      <c r="G3" s="74"/>
      <c r="H3" s="74"/>
      <c r="I3" s="73"/>
      <c r="J3" s="73"/>
      <c r="K3" s="73"/>
      <c r="L3" s="75"/>
    </row>
    <row r="4" spans="2:12" x14ac:dyDescent="0.2">
      <c r="B4" s="76"/>
      <c r="C4" s="77"/>
      <c r="D4" s="77"/>
      <c r="E4" s="77"/>
      <c r="F4" s="77"/>
      <c r="G4" s="77"/>
      <c r="H4" s="77"/>
      <c r="I4" s="77"/>
      <c r="J4" s="77"/>
      <c r="K4" s="77"/>
      <c r="L4" s="78"/>
    </row>
    <row r="5" spans="2:12" x14ac:dyDescent="0.2">
      <c r="B5" s="1930" t="s">
        <v>28287</v>
      </c>
      <c r="C5" s="1932"/>
      <c r="D5" s="1930" t="s">
        <v>28300</v>
      </c>
      <c r="E5" s="1931"/>
      <c r="F5" s="1931"/>
      <c r="G5" s="1932"/>
      <c r="H5" s="69"/>
      <c r="I5" s="79" t="s">
        <v>28301</v>
      </c>
      <c r="J5" s="71"/>
      <c r="K5" s="1940" t="s">
        <v>28303</v>
      </c>
      <c r="L5" s="1941"/>
    </row>
    <row r="6" spans="2:12" ht="6" customHeight="1" x14ac:dyDescent="0.2">
      <c r="B6" s="1933"/>
      <c r="C6" s="1935"/>
      <c r="D6" s="1933"/>
      <c r="E6" s="1934"/>
      <c r="F6" s="1934"/>
      <c r="G6" s="1935"/>
      <c r="H6" s="80"/>
      <c r="I6" s="73"/>
      <c r="J6" s="75"/>
      <c r="K6" s="1942"/>
      <c r="L6" s="1943"/>
    </row>
    <row r="7" spans="2:12" x14ac:dyDescent="0.2">
      <c r="B7" s="1936"/>
      <c r="C7" s="1937"/>
      <c r="D7" s="81" t="s">
        <v>28299</v>
      </c>
      <c r="E7" s="82"/>
      <c r="F7" s="83" t="s">
        <v>28298</v>
      </c>
      <c r="G7" s="84"/>
      <c r="H7" s="76"/>
      <c r="I7" s="85" t="s">
        <v>28302</v>
      </c>
      <c r="J7" s="78"/>
      <c r="K7" s="1938" t="s">
        <v>28270</v>
      </c>
      <c r="L7" s="1939"/>
    </row>
    <row r="8" spans="2:12" x14ac:dyDescent="0.2">
      <c r="B8" s="53"/>
      <c r="C8" s="54"/>
      <c r="D8" s="53"/>
      <c r="E8" s="54"/>
      <c r="F8" s="66"/>
      <c r="G8" s="55"/>
      <c r="H8" s="54"/>
      <c r="I8" s="54"/>
      <c r="J8" s="54"/>
      <c r="K8" s="53"/>
      <c r="L8" s="55"/>
    </row>
    <row r="9" spans="2:12" x14ac:dyDescent="0.2">
      <c r="B9" s="56"/>
      <c r="D9" s="56"/>
      <c r="F9" s="67"/>
      <c r="G9" s="58"/>
      <c r="I9" s="57" t="s">
        <v>28292</v>
      </c>
      <c r="K9" s="56"/>
      <c r="L9" s="58"/>
    </row>
    <row r="10" spans="2:12" x14ac:dyDescent="0.2">
      <c r="B10" s="59" t="s">
        <v>28288</v>
      </c>
      <c r="D10" s="56">
        <f>5.06</f>
        <v>5.0599999999999996</v>
      </c>
      <c r="E10" s="52">
        <v>6.31</v>
      </c>
      <c r="F10" s="67"/>
      <c r="G10" s="58"/>
      <c r="K10" s="56"/>
      <c r="L10" s="58"/>
    </row>
    <row r="11" spans="2:12" x14ac:dyDescent="0.2">
      <c r="B11" s="59" t="s">
        <v>28289</v>
      </c>
      <c r="D11" s="56">
        <v>11.3</v>
      </c>
      <c r="F11" s="67">
        <f>D10+E10+D11</f>
        <v>22.67</v>
      </c>
      <c r="G11" s="60" t="s">
        <v>28268</v>
      </c>
      <c r="H11" s="57"/>
      <c r="I11" s="52">
        <v>4.3499999999999996</v>
      </c>
      <c r="J11" s="57" t="s">
        <v>28293</v>
      </c>
      <c r="K11" s="56">
        <f>I11*F11</f>
        <v>98.614500000000007</v>
      </c>
      <c r="L11" s="60" t="s">
        <v>28283</v>
      </c>
    </row>
    <row r="12" spans="2:12" x14ac:dyDescent="0.2">
      <c r="B12" s="59"/>
      <c r="D12" s="56"/>
      <c r="F12" s="67"/>
      <c r="G12" s="60"/>
      <c r="H12" s="57"/>
      <c r="J12" s="57"/>
      <c r="K12" s="56"/>
      <c r="L12" s="60"/>
    </row>
    <row r="13" spans="2:12" x14ac:dyDescent="0.2">
      <c r="B13" s="61"/>
      <c r="C13" s="62"/>
      <c r="D13" s="61"/>
      <c r="E13" s="62"/>
      <c r="F13" s="68"/>
      <c r="G13" s="63"/>
      <c r="H13" s="62"/>
      <c r="I13" s="62"/>
      <c r="J13" s="62"/>
      <c r="K13" s="61"/>
      <c r="L13" s="63"/>
    </row>
    <row r="14" spans="2:12" x14ac:dyDescent="0.2">
      <c r="B14" s="53"/>
      <c r="C14" s="54"/>
      <c r="D14" s="53"/>
      <c r="E14" s="54"/>
      <c r="F14" s="66"/>
      <c r="G14" s="55"/>
      <c r="H14" s="54"/>
      <c r="I14" s="54"/>
      <c r="J14" s="54"/>
      <c r="K14" s="53"/>
      <c r="L14" s="55"/>
    </row>
    <row r="15" spans="2:12" x14ac:dyDescent="0.2">
      <c r="B15" s="59" t="s">
        <v>28291</v>
      </c>
      <c r="D15" s="56">
        <v>0.76</v>
      </c>
      <c r="E15" s="52">
        <v>1.1100000000000001</v>
      </c>
      <c r="F15" s="67"/>
      <c r="G15" s="58"/>
      <c r="K15" s="56"/>
      <c r="L15" s="58"/>
    </row>
    <row r="16" spans="2:12" x14ac:dyDescent="0.2">
      <c r="B16" s="56"/>
      <c r="D16" s="56">
        <v>0.79</v>
      </c>
      <c r="E16" s="52">
        <v>0.99</v>
      </c>
      <c r="F16" s="67"/>
      <c r="G16" s="58"/>
      <c r="K16" s="56"/>
      <c r="L16" s="58"/>
    </row>
    <row r="17" spans="2:12" x14ac:dyDescent="0.2">
      <c r="B17" s="56"/>
      <c r="D17" s="56">
        <v>0.83</v>
      </c>
      <c r="E17" s="52">
        <v>0.95</v>
      </c>
      <c r="F17" s="67"/>
      <c r="G17" s="58"/>
      <c r="K17" s="56"/>
      <c r="L17" s="58"/>
    </row>
    <row r="18" spans="2:12" x14ac:dyDescent="0.2">
      <c r="B18" s="56"/>
      <c r="D18" s="56">
        <v>0.88</v>
      </c>
      <c r="E18" s="52">
        <v>0.88</v>
      </c>
      <c r="F18" s="67"/>
      <c r="G18" s="58"/>
      <c r="K18" s="56"/>
      <c r="L18" s="58"/>
    </row>
    <row r="19" spans="2:12" x14ac:dyDescent="0.2">
      <c r="B19" s="56"/>
      <c r="D19" s="56">
        <v>0.94</v>
      </c>
      <c r="E19" s="52">
        <v>0.83</v>
      </c>
      <c r="F19" s="67"/>
      <c r="G19" s="58"/>
      <c r="K19" s="56"/>
      <c r="L19" s="58"/>
    </row>
    <row r="20" spans="2:12" x14ac:dyDescent="0.2">
      <c r="B20" s="56"/>
      <c r="D20" s="56">
        <v>0.99</v>
      </c>
      <c r="E20" s="52">
        <v>0.79</v>
      </c>
      <c r="F20" s="67"/>
      <c r="G20" s="58"/>
      <c r="I20" s="57" t="s">
        <v>28294</v>
      </c>
      <c r="K20" s="56"/>
      <c r="L20" s="58"/>
    </row>
    <row r="21" spans="2:12" x14ac:dyDescent="0.2">
      <c r="B21" s="56"/>
      <c r="D21" s="56">
        <v>1.0900000000000001</v>
      </c>
      <c r="E21" s="52">
        <v>0.76</v>
      </c>
      <c r="F21" s="67"/>
      <c r="G21" s="58"/>
      <c r="K21" s="56"/>
      <c r="L21" s="58"/>
    </row>
    <row r="22" spans="2:12" x14ac:dyDescent="0.2">
      <c r="B22" s="56"/>
      <c r="D22" s="56"/>
      <c r="E22" s="52">
        <v>1.32</v>
      </c>
      <c r="F22" s="67"/>
      <c r="G22" s="58"/>
      <c r="K22" s="86" t="s">
        <v>28307</v>
      </c>
      <c r="L22" s="58"/>
    </row>
    <row r="23" spans="2:12" x14ac:dyDescent="0.2">
      <c r="B23" s="59"/>
      <c r="D23" s="56">
        <f>SUM(D15:D21)</f>
        <v>6.28</v>
      </c>
      <c r="E23" s="52">
        <f>SUM(E15:E21)</f>
        <v>6.31</v>
      </c>
      <c r="F23" s="67">
        <f>SUM(D23:E23)</f>
        <v>12.59</v>
      </c>
      <c r="G23" s="60" t="s">
        <v>28268</v>
      </c>
      <c r="H23" s="57"/>
      <c r="I23" s="52">
        <v>3.52</v>
      </c>
      <c r="J23" s="57" t="s">
        <v>28293</v>
      </c>
      <c r="K23" s="56">
        <f>I23*F23*2</f>
        <v>88.633600000000001</v>
      </c>
      <c r="L23" s="60" t="s">
        <v>28283</v>
      </c>
    </row>
    <row r="24" spans="2:12" x14ac:dyDescent="0.2">
      <c r="B24" s="64"/>
      <c r="C24" s="62"/>
      <c r="D24" s="61"/>
      <c r="E24" s="62"/>
      <c r="F24" s="68"/>
      <c r="G24" s="63"/>
      <c r="H24" s="62"/>
      <c r="I24" s="62"/>
      <c r="J24" s="62"/>
      <c r="K24" s="61"/>
      <c r="L24" s="63"/>
    </row>
    <row r="25" spans="2:12" x14ac:dyDescent="0.2">
      <c r="B25" s="65"/>
      <c r="C25" s="54"/>
      <c r="D25" s="53"/>
      <c r="E25" s="54"/>
      <c r="F25" s="66"/>
      <c r="G25" s="55"/>
      <c r="H25" s="54"/>
      <c r="I25" s="54"/>
      <c r="J25" s="54"/>
      <c r="K25" s="53"/>
      <c r="L25" s="55"/>
    </row>
    <row r="26" spans="2:12" x14ac:dyDescent="0.2">
      <c r="B26" s="59"/>
      <c r="D26" s="56"/>
      <c r="F26" s="67"/>
      <c r="G26" s="58"/>
      <c r="K26" s="56"/>
      <c r="L26" s="58"/>
    </row>
    <row r="27" spans="2:12" x14ac:dyDescent="0.2">
      <c r="B27" s="59"/>
      <c r="D27" s="56">
        <v>0.28000000000000003</v>
      </c>
      <c r="E27" s="52">
        <v>0.81</v>
      </c>
      <c r="F27" s="67"/>
      <c r="G27" s="58"/>
      <c r="K27" s="56"/>
      <c r="L27" s="58"/>
    </row>
    <row r="28" spans="2:12" x14ac:dyDescent="0.2">
      <c r="B28" s="56"/>
      <c r="D28" s="56">
        <v>0.39</v>
      </c>
      <c r="E28" s="52">
        <v>0.73</v>
      </c>
      <c r="F28" s="67"/>
      <c r="G28" s="58"/>
      <c r="K28" s="56"/>
      <c r="L28" s="58"/>
    </row>
    <row r="29" spans="2:12" x14ac:dyDescent="0.2">
      <c r="B29" s="56"/>
      <c r="D29" s="56">
        <v>0.45</v>
      </c>
      <c r="E29" s="52">
        <v>0.64</v>
      </c>
      <c r="F29" s="67"/>
      <c r="G29" s="58"/>
      <c r="K29" s="56"/>
      <c r="L29" s="58"/>
    </row>
    <row r="30" spans="2:12" x14ac:dyDescent="0.2">
      <c r="B30" s="59" t="s">
        <v>28290</v>
      </c>
      <c r="D30" s="56">
        <v>0.54</v>
      </c>
      <c r="E30" s="52">
        <v>0.56000000000000005</v>
      </c>
      <c r="F30" s="67"/>
      <c r="G30" s="58"/>
      <c r="K30" s="56"/>
      <c r="L30" s="58"/>
    </row>
    <row r="31" spans="2:12" x14ac:dyDescent="0.2">
      <c r="B31" s="56"/>
      <c r="D31" s="56">
        <v>0.64</v>
      </c>
      <c r="E31" s="52">
        <v>0.47</v>
      </c>
      <c r="F31" s="67"/>
      <c r="G31" s="58"/>
      <c r="K31" s="56"/>
      <c r="L31" s="58"/>
    </row>
    <row r="32" spans="2:12" x14ac:dyDescent="0.2">
      <c r="B32" s="56"/>
      <c r="D32" s="56">
        <v>0.73</v>
      </c>
      <c r="E32" s="52">
        <v>0.28000000000000003</v>
      </c>
      <c r="F32" s="67"/>
      <c r="G32" s="58"/>
      <c r="K32" s="56"/>
      <c r="L32" s="58"/>
    </row>
    <row r="33" spans="2:12" x14ac:dyDescent="0.2">
      <c r="B33" s="56"/>
      <c r="D33" s="56">
        <v>0.81</v>
      </c>
      <c r="E33" s="52">
        <v>0.47</v>
      </c>
      <c r="F33" s="67"/>
      <c r="G33" s="58"/>
      <c r="K33" s="56"/>
      <c r="L33" s="58"/>
    </row>
    <row r="34" spans="2:12" x14ac:dyDescent="0.2">
      <c r="B34" s="56"/>
      <c r="D34" s="56">
        <v>0.87</v>
      </c>
      <c r="E34" s="52">
        <v>0.31</v>
      </c>
      <c r="F34" s="67"/>
      <c r="G34" s="58"/>
      <c r="I34" s="57" t="s">
        <v>28306</v>
      </c>
      <c r="K34" s="56"/>
      <c r="L34" s="58"/>
    </row>
    <row r="35" spans="2:12" x14ac:dyDescent="0.2">
      <c r="B35" s="56"/>
      <c r="D35" s="56"/>
      <c r="E35" s="52">
        <v>0.22</v>
      </c>
      <c r="F35" s="67"/>
      <c r="G35" s="58"/>
      <c r="K35" s="56"/>
      <c r="L35" s="58"/>
    </row>
    <row r="36" spans="2:12" x14ac:dyDescent="0.2">
      <c r="B36" s="56"/>
      <c r="D36" s="56"/>
      <c r="F36" s="67"/>
      <c r="G36" s="58"/>
      <c r="K36" s="86" t="s">
        <v>28307</v>
      </c>
      <c r="L36" s="58"/>
    </row>
    <row r="37" spans="2:12" x14ac:dyDescent="0.2">
      <c r="B37" s="56"/>
      <c r="D37" s="56">
        <f>SUM(D27:D35)</f>
        <v>4.71</v>
      </c>
      <c r="E37" s="52">
        <f>SUM(E27:E35)</f>
        <v>4.49</v>
      </c>
      <c r="F37" s="67">
        <f>SUM(D37:E37)</f>
        <v>9.1999999999999993</v>
      </c>
      <c r="G37" s="60" t="s">
        <v>28268</v>
      </c>
      <c r="H37" s="57"/>
      <c r="I37" s="52">
        <v>2.2000000000000002</v>
      </c>
      <c r="J37" s="57" t="s">
        <v>28293</v>
      </c>
      <c r="K37" s="56">
        <f>I37*F37*2</f>
        <v>40.479999999999997</v>
      </c>
      <c r="L37" s="60" t="s">
        <v>28283</v>
      </c>
    </row>
    <row r="38" spans="2:12" x14ac:dyDescent="0.2">
      <c r="B38" s="61"/>
      <c r="C38" s="62"/>
      <c r="D38" s="61"/>
      <c r="E38" s="62"/>
      <c r="F38" s="68"/>
      <c r="G38" s="63"/>
      <c r="H38" s="62"/>
      <c r="I38" s="62"/>
      <c r="J38" s="62"/>
      <c r="K38" s="61"/>
      <c r="L38" s="63"/>
    </row>
    <row r="39" spans="2:12" x14ac:dyDescent="0.2">
      <c r="B39" s="53"/>
      <c r="C39" s="54"/>
      <c r="D39" s="53"/>
      <c r="E39" s="54"/>
      <c r="F39" s="66"/>
      <c r="G39" s="55"/>
      <c r="H39" s="54"/>
      <c r="I39" s="54"/>
      <c r="J39" s="54"/>
      <c r="K39" s="53"/>
      <c r="L39" s="55"/>
    </row>
    <row r="40" spans="2:12" x14ac:dyDescent="0.2">
      <c r="B40" s="56"/>
      <c r="D40" s="56"/>
      <c r="F40" s="67"/>
      <c r="G40" s="58"/>
      <c r="K40" s="56"/>
      <c r="L40" s="58"/>
    </row>
    <row r="41" spans="2:12" x14ac:dyDescent="0.2">
      <c r="B41" s="56"/>
      <c r="D41" s="56"/>
      <c r="F41" s="67"/>
      <c r="G41" s="58"/>
      <c r="K41" s="56"/>
      <c r="L41" s="58"/>
    </row>
    <row r="42" spans="2:12" x14ac:dyDescent="0.2">
      <c r="B42" s="59"/>
      <c r="D42" s="56">
        <v>17.600000000000001</v>
      </c>
      <c r="E42" s="52">
        <v>16.5</v>
      </c>
      <c r="F42" s="67"/>
      <c r="G42" s="58"/>
      <c r="K42" s="56"/>
      <c r="L42" s="58"/>
    </row>
    <row r="43" spans="2:12" x14ac:dyDescent="0.2">
      <c r="B43" s="56"/>
      <c r="D43" s="56">
        <v>17.600000000000001</v>
      </c>
      <c r="E43" s="52">
        <v>16.5</v>
      </c>
      <c r="F43" s="67"/>
      <c r="G43" s="58"/>
      <c r="K43" s="56"/>
      <c r="L43" s="58"/>
    </row>
    <row r="44" spans="2:12" x14ac:dyDescent="0.2">
      <c r="B44" s="59" t="s">
        <v>28295</v>
      </c>
      <c r="D44" s="56">
        <v>17.600000000000001</v>
      </c>
      <c r="E44" s="52">
        <v>16.5</v>
      </c>
      <c r="F44" s="67"/>
      <c r="G44" s="58"/>
      <c r="I44" s="57" t="s">
        <v>28304</v>
      </c>
      <c r="K44" s="56"/>
      <c r="L44" s="58"/>
    </row>
    <row r="45" spans="2:12" x14ac:dyDescent="0.2">
      <c r="B45" s="56"/>
      <c r="D45" s="56">
        <v>17.600000000000001</v>
      </c>
      <c r="E45" s="52">
        <v>16.5</v>
      </c>
      <c r="F45" s="67"/>
      <c r="G45" s="58"/>
      <c r="K45" s="56"/>
      <c r="L45" s="58"/>
    </row>
    <row r="46" spans="2:12" x14ac:dyDescent="0.2">
      <c r="B46" s="56"/>
      <c r="D46" s="56"/>
      <c r="F46" s="67"/>
      <c r="G46" s="58"/>
      <c r="K46" s="56"/>
      <c r="L46" s="58"/>
    </row>
    <row r="47" spans="2:12" x14ac:dyDescent="0.2">
      <c r="B47" s="56"/>
      <c r="D47" s="56">
        <f>SUM(D42:D45)</f>
        <v>70.400000000000006</v>
      </c>
      <c r="E47" s="52">
        <f>SUM(E42:E45)</f>
        <v>66</v>
      </c>
      <c r="F47" s="67">
        <f>SUM(D47:E47)</f>
        <v>136.4</v>
      </c>
      <c r="G47" s="60" t="s">
        <v>28268</v>
      </c>
      <c r="H47" s="57"/>
      <c r="I47" s="52">
        <v>3.52</v>
      </c>
      <c r="J47" s="57" t="s">
        <v>28293</v>
      </c>
      <c r="K47" s="56">
        <f>I47*F47</f>
        <v>480.12799999999999</v>
      </c>
      <c r="L47" s="60" t="s">
        <v>28283</v>
      </c>
    </row>
    <row r="48" spans="2:12" x14ac:dyDescent="0.2">
      <c r="B48" s="61"/>
      <c r="C48" s="62"/>
      <c r="D48" s="61"/>
      <c r="E48" s="62"/>
      <c r="F48" s="68"/>
      <c r="G48" s="63"/>
      <c r="H48" s="62"/>
      <c r="I48" s="62"/>
      <c r="J48" s="62"/>
      <c r="K48" s="61"/>
      <c r="L48" s="63"/>
    </row>
    <row r="49" spans="2:12" x14ac:dyDescent="0.2">
      <c r="B49" s="53"/>
      <c r="C49" s="54"/>
      <c r="D49" s="53"/>
      <c r="E49" s="54"/>
      <c r="F49" s="66"/>
      <c r="G49" s="55"/>
      <c r="H49" s="54"/>
      <c r="I49" s="54"/>
      <c r="J49" s="54"/>
      <c r="K49" s="53"/>
      <c r="L49" s="55"/>
    </row>
    <row r="50" spans="2:12" x14ac:dyDescent="0.2">
      <c r="B50" s="56"/>
      <c r="D50" s="56"/>
      <c r="F50" s="67"/>
      <c r="G50" s="58"/>
      <c r="K50" s="56"/>
      <c r="L50" s="58"/>
    </row>
    <row r="51" spans="2:12" x14ac:dyDescent="0.2">
      <c r="B51" s="59" t="s">
        <v>28296</v>
      </c>
      <c r="D51" s="56">
        <v>0.7</v>
      </c>
      <c r="F51" s="67"/>
      <c r="G51" s="58"/>
      <c r="I51" s="57" t="s">
        <v>28305</v>
      </c>
      <c r="K51" s="56"/>
      <c r="L51" s="58"/>
    </row>
    <row r="52" spans="2:12" x14ac:dyDescent="0.2">
      <c r="B52" s="56"/>
      <c r="D52" s="56">
        <v>7</v>
      </c>
      <c r="F52" s="67"/>
      <c r="G52" s="58"/>
      <c r="K52" s="56"/>
      <c r="L52" s="58"/>
    </row>
    <row r="53" spans="2:12" x14ac:dyDescent="0.2">
      <c r="B53" s="56"/>
      <c r="D53" s="56">
        <v>4</v>
      </c>
      <c r="F53" s="67"/>
      <c r="G53" s="58"/>
      <c r="K53" s="56"/>
      <c r="L53" s="58"/>
    </row>
    <row r="54" spans="2:12" x14ac:dyDescent="0.2">
      <c r="B54" s="56"/>
      <c r="D54" s="56"/>
      <c r="F54" s="67"/>
      <c r="G54" s="58"/>
      <c r="K54" s="56"/>
      <c r="L54" s="58"/>
    </row>
    <row r="55" spans="2:12" x14ac:dyDescent="0.2">
      <c r="B55" s="56"/>
      <c r="D55" s="56">
        <f>D51*D52*D53</f>
        <v>19.600000000000001</v>
      </c>
      <c r="E55" s="57" t="s">
        <v>28268</v>
      </c>
      <c r="F55" s="67"/>
      <c r="G55" s="58"/>
      <c r="I55" s="52">
        <v>2.2000000000000002</v>
      </c>
      <c r="J55" s="57" t="s">
        <v>28293</v>
      </c>
      <c r="K55" s="56">
        <f>I55*D55</f>
        <v>43.12</v>
      </c>
      <c r="L55" s="60" t="s">
        <v>28283</v>
      </c>
    </row>
    <row r="56" spans="2:12" x14ac:dyDescent="0.2">
      <c r="B56" s="61"/>
      <c r="C56" s="62"/>
      <c r="D56" s="61"/>
      <c r="E56" s="62"/>
      <c r="F56" s="68"/>
      <c r="G56" s="63"/>
      <c r="H56" s="62"/>
      <c r="I56" s="62"/>
      <c r="J56" s="62"/>
      <c r="K56" s="61"/>
      <c r="L56" s="63"/>
    </row>
    <row r="57" spans="2:12" x14ac:dyDescent="0.2">
      <c r="K57" s="69"/>
      <c r="L57" s="71"/>
    </row>
    <row r="58" spans="2:12" x14ac:dyDescent="0.2">
      <c r="K58" s="87">
        <f>K55+K47+K37+K23+K11</f>
        <v>750.98</v>
      </c>
      <c r="L58" s="88" t="s">
        <v>28283</v>
      </c>
    </row>
    <row r="59" spans="2:12" x14ac:dyDescent="0.2">
      <c r="K59" s="89">
        <v>0.1</v>
      </c>
      <c r="L59" s="88"/>
    </row>
    <row r="60" spans="2:12" x14ac:dyDescent="0.2">
      <c r="K60" s="90">
        <f>K58*K59+K58</f>
        <v>826.08</v>
      </c>
      <c r="L60" s="91" t="s">
        <v>28283</v>
      </c>
    </row>
    <row r="61" spans="2:12" x14ac:dyDescent="0.2">
      <c r="K61" s="76"/>
      <c r="L61" s="78"/>
    </row>
  </sheetData>
  <mergeCells count="4">
    <mergeCell ref="D5:G6"/>
    <mergeCell ref="B5:C7"/>
    <mergeCell ref="K7:L7"/>
    <mergeCell ref="K5:L6"/>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AB220"/>
  <sheetViews>
    <sheetView topLeftCell="A82" zoomScale="40" zoomScaleNormal="40" workbookViewId="0">
      <selection activeCell="T124" sqref="T124"/>
    </sheetView>
  </sheetViews>
  <sheetFormatPr defaultRowHeight="12.75" x14ac:dyDescent="0.2"/>
  <cols>
    <col min="1" max="1" width="0.7109375" style="250" customWidth="1"/>
    <col min="2" max="2" width="2.42578125" style="250" customWidth="1"/>
    <col min="3" max="4" width="9.140625" style="250"/>
    <col min="5" max="5" width="3.140625" style="250" customWidth="1"/>
    <col min="6" max="6" width="9.140625" style="250"/>
    <col min="7" max="7" width="3.7109375" style="250" customWidth="1"/>
    <col min="8" max="10" width="9.140625" style="250"/>
    <col min="11" max="11" width="4.28515625" style="250" customWidth="1"/>
    <col min="12" max="12" width="9.140625" style="250"/>
    <col min="13" max="13" width="4.7109375" style="250" customWidth="1"/>
    <col min="14" max="14" width="9.140625" style="250"/>
    <col min="15" max="15" width="6.5703125" style="250" bestFit="1" customWidth="1"/>
    <col min="16" max="17" width="8.7109375" style="250" customWidth="1"/>
    <col min="18" max="18" width="5" style="250" customWidth="1"/>
    <col min="19" max="19" width="6.140625" style="250" customWidth="1"/>
    <col min="20" max="20" width="9.140625" style="250"/>
    <col min="21" max="21" width="10.28515625" style="250" customWidth="1"/>
    <col min="22" max="16384" width="9.140625" style="250"/>
  </cols>
  <sheetData>
    <row r="3" spans="3:24" x14ac:dyDescent="0.2">
      <c r="J3" s="284"/>
      <c r="K3" s="252"/>
      <c r="L3" s="284"/>
      <c r="M3" s="252"/>
    </row>
    <row r="4" spans="3:24" ht="15" x14ac:dyDescent="0.25">
      <c r="C4" s="250" t="s">
        <v>28278</v>
      </c>
      <c r="J4" s="708" t="s">
        <v>28281</v>
      </c>
      <c r="K4" s="302"/>
      <c r="L4" s="708" t="s">
        <v>28558</v>
      </c>
      <c r="M4" s="254"/>
      <c r="U4" s="1966" t="s">
        <v>28595</v>
      </c>
      <c r="V4" s="1967"/>
      <c r="W4" s="709" t="s">
        <v>28303</v>
      </c>
      <c r="X4" s="268"/>
    </row>
    <row r="5" spans="3:24" x14ac:dyDescent="0.2">
      <c r="J5" s="283"/>
      <c r="K5" s="264"/>
      <c r="L5" s="283"/>
      <c r="M5" s="264"/>
      <c r="U5" s="1972">
        <v>5</v>
      </c>
      <c r="V5" s="1973"/>
      <c r="W5" s="299">
        <v>0.16</v>
      </c>
      <c r="X5" s="268" t="s">
        <v>28293</v>
      </c>
    </row>
    <row r="6" spans="3:24" x14ac:dyDescent="0.2">
      <c r="C6" s="257" t="s">
        <v>28528</v>
      </c>
      <c r="D6" s="255">
        <v>60</v>
      </c>
      <c r="E6" s="255" t="s">
        <v>28539</v>
      </c>
      <c r="F6" s="255">
        <v>60</v>
      </c>
      <c r="G6" s="255" t="s">
        <v>28540</v>
      </c>
      <c r="H6" s="255">
        <v>40</v>
      </c>
      <c r="I6" s="252"/>
      <c r="J6" s="257">
        <f t="shared" ref="J6:J17" si="0">(D6/100)*(F6/100)*(H6/100)</f>
        <v>0.14399999999999999</v>
      </c>
      <c r="K6" s="252" t="s">
        <v>28273</v>
      </c>
      <c r="L6" s="256">
        <f t="shared" ref="L6:L16" si="1">(D6/100)*4*(H6/100)</f>
        <v>0.96</v>
      </c>
      <c r="M6" s="252" t="s">
        <v>28268</v>
      </c>
      <c r="U6" s="1972">
        <v>6.3</v>
      </c>
      <c r="V6" s="1973"/>
      <c r="W6" s="299">
        <v>0.25</v>
      </c>
      <c r="X6" s="268" t="s">
        <v>28293</v>
      </c>
    </row>
    <row r="7" spans="3:24" x14ac:dyDescent="0.2">
      <c r="C7" s="259" t="s">
        <v>28529</v>
      </c>
      <c r="D7" s="258">
        <v>60</v>
      </c>
      <c r="E7" s="258" t="s">
        <v>28539</v>
      </c>
      <c r="F7" s="258">
        <v>60</v>
      </c>
      <c r="G7" s="258" t="s">
        <v>28540</v>
      </c>
      <c r="H7" s="258">
        <v>40</v>
      </c>
      <c r="I7" s="254"/>
      <c r="J7" s="259">
        <f t="shared" si="0"/>
        <v>0.14399999999999999</v>
      </c>
      <c r="K7" s="254" t="s">
        <v>28273</v>
      </c>
      <c r="L7" s="250">
        <f t="shared" si="1"/>
        <v>0.96</v>
      </c>
      <c r="M7" s="254" t="s">
        <v>28268</v>
      </c>
      <c r="U7" s="1972">
        <v>8</v>
      </c>
      <c r="V7" s="1973"/>
      <c r="W7" s="299">
        <v>0.4</v>
      </c>
      <c r="X7" s="268" t="s">
        <v>28293</v>
      </c>
    </row>
    <row r="8" spans="3:24" x14ac:dyDescent="0.2">
      <c r="C8" s="259" t="s">
        <v>28530</v>
      </c>
      <c r="D8" s="258">
        <v>60</v>
      </c>
      <c r="E8" s="258" t="s">
        <v>28539</v>
      </c>
      <c r="F8" s="258">
        <v>60</v>
      </c>
      <c r="G8" s="258" t="s">
        <v>28540</v>
      </c>
      <c r="H8" s="258">
        <v>40</v>
      </c>
      <c r="I8" s="254"/>
      <c r="J8" s="259">
        <f t="shared" si="0"/>
        <v>0.14399999999999999</v>
      </c>
      <c r="K8" s="254" t="s">
        <v>28273</v>
      </c>
      <c r="L8" s="250">
        <f t="shared" si="1"/>
        <v>0.96</v>
      </c>
      <c r="M8" s="254" t="s">
        <v>28268</v>
      </c>
      <c r="U8" s="1972">
        <v>10</v>
      </c>
      <c r="V8" s="1973"/>
      <c r="W8" s="299">
        <v>0.63</v>
      </c>
      <c r="X8" s="268" t="s">
        <v>28293</v>
      </c>
    </row>
    <row r="9" spans="3:24" x14ac:dyDescent="0.2">
      <c r="C9" s="259" t="s">
        <v>28531</v>
      </c>
      <c r="D9" s="258">
        <v>60</v>
      </c>
      <c r="E9" s="258" t="s">
        <v>28539</v>
      </c>
      <c r="F9" s="258">
        <v>60</v>
      </c>
      <c r="G9" s="258" t="s">
        <v>28540</v>
      </c>
      <c r="H9" s="258">
        <v>40</v>
      </c>
      <c r="I9" s="254"/>
      <c r="J9" s="259">
        <f t="shared" si="0"/>
        <v>0.14399999999999999</v>
      </c>
      <c r="K9" s="254" t="s">
        <v>28273</v>
      </c>
      <c r="L9" s="250">
        <f t="shared" si="1"/>
        <v>0.96</v>
      </c>
      <c r="M9" s="254" t="s">
        <v>28268</v>
      </c>
      <c r="U9" s="1972">
        <v>12.5</v>
      </c>
      <c r="V9" s="1973"/>
      <c r="W9" s="299">
        <v>1</v>
      </c>
      <c r="X9" s="268" t="s">
        <v>28293</v>
      </c>
    </row>
    <row r="10" spans="3:24" x14ac:dyDescent="0.2">
      <c r="C10" s="259" t="s">
        <v>28532</v>
      </c>
      <c r="D10" s="258">
        <v>60</v>
      </c>
      <c r="E10" s="258" t="s">
        <v>28539</v>
      </c>
      <c r="F10" s="258">
        <v>60</v>
      </c>
      <c r="G10" s="258" t="s">
        <v>28540</v>
      </c>
      <c r="H10" s="258">
        <v>40</v>
      </c>
      <c r="I10" s="254"/>
      <c r="J10" s="259">
        <f>(D10/100)*(F10/100)*(H10/100)</f>
        <v>0.14399999999999999</v>
      </c>
      <c r="K10" s="254" t="s">
        <v>28273</v>
      </c>
      <c r="L10" s="250">
        <f>(D10/100)*4*(H10/100)</f>
        <v>0.96</v>
      </c>
      <c r="M10" s="260" t="s">
        <v>28268</v>
      </c>
      <c r="U10" s="710" t="s">
        <v>28596</v>
      </c>
      <c r="V10" s="711"/>
      <c r="W10" s="300">
        <v>1.8009999999999999</v>
      </c>
      <c r="X10" s="268" t="s">
        <v>28293</v>
      </c>
    </row>
    <row r="11" spans="3:24" x14ac:dyDescent="0.2">
      <c r="C11" s="259" t="s">
        <v>28533</v>
      </c>
      <c r="D11" s="258">
        <v>60</v>
      </c>
      <c r="E11" s="258" t="s">
        <v>28539</v>
      </c>
      <c r="F11" s="258">
        <v>60</v>
      </c>
      <c r="G11" s="258" t="s">
        <v>28540</v>
      </c>
      <c r="H11" s="258">
        <v>40</v>
      </c>
      <c r="I11" s="254"/>
      <c r="J11" s="259">
        <f t="shared" si="0"/>
        <v>0.14399999999999999</v>
      </c>
      <c r="K11" s="254" t="s">
        <v>28273</v>
      </c>
      <c r="L11" s="250">
        <f t="shared" si="1"/>
        <v>0.96</v>
      </c>
      <c r="M11" s="254" t="s">
        <v>28268</v>
      </c>
      <c r="U11" s="710" t="s">
        <v>28597</v>
      </c>
      <c r="V11" s="711"/>
      <c r="W11" s="299">
        <v>0.73499999999999999</v>
      </c>
      <c r="X11" s="268" t="s">
        <v>28293</v>
      </c>
    </row>
    <row r="12" spans="3:24" x14ac:dyDescent="0.2">
      <c r="C12" s="259" t="s">
        <v>28534</v>
      </c>
      <c r="D12" s="258">
        <v>60</v>
      </c>
      <c r="E12" s="258" t="s">
        <v>28539</v>
      </c>
      <c r="F12" s="258">
        <v>60</v>
      </c>
      <c r="G12" s="258" t="s">
        <v>28540</v>
      </c>
      <c r="H12" s="258">
        <v>40</v>
      </c>
      <c r="I12" s="254"/>
      <c r="J12" s="259">
        <f t="shared" si="0"/>
        <v>0.14399999999999999</v>
      </c>
      <c r="K12" s="254" t="s">
        <v>28273</v>
      </c>
      <c r="L12" s="250">
        <f t="shared" si="1"/>
        <v>0.96</v>
      </c>
      <c r="M12" s="254" t="s">
        <v>28268</v>
      </c>
      <c r="U12" s="710" t="s">
        <v>28598</v>
      </c>
      <c r="V12" s="711"/>
      <c r="W12" s="299">
        <v>2.2000000000000002</v>
      </c>
      <c r="X12" s="268" t="s">
        <v>28599</v>
      </c>
    </row>
    <row r="13" spans="3:24" ht="16.5" customHeight="1" x14ac:dyDescent="0.2">
      <c r="C13" s="259" t="s">
        <v>28535</v>
      </c>
      <c r="D13" s="258">
        <v>60</v>
      </c>
      <c r="E13" s="258" t="s">
        <v>28539</v>
      </c>
      <c r="F13" s="258">
        <v>60</v>
      </c>
      <c r="G13" s="258" t="s">
        <v>28540</v>
      </c>
      <c r="H13" s="258">
        <v>40</v>
      </c>
      <c r="I13" s="254"/>
      <c r="J13" s="259">
        <f t="shared" si="0"/>
        <v>0.14399999999999999</v>
      </c>
      <c r="K13" s="254" t="s">
        <v>28273</v>
      </c>
      <c r="L13" s="250">
        <f t="shared" si="1"/>
        <v>0.96</v>
      </c>
      <c r="M13" s="254" t="s">
        <v>28268</v>
      </c>
      <c r="U13" s="1968"/>
      <c r="V13" s="1969"/>
      <c r="W13" s="712"/>
      <c r="X13" s="713"/>
    </row>
    <row r="14" spans="3:24" x14ac:dyDescent="0.2">
      <c r="C14" s="259" t="s">
        <v>28536</v>
      </c>
      <c r="D14" s="258">
        <v>60</v>
      </c>
      <c r="E14" s="258" t="s">
        <v>28539</v>
      </c>
      <c r="F14" s="258">
        <v>60</v>
      </c>
      <c r="G14" s="258" t="s">
        <v>28540</v>
      </c>
      <c r="H14" s="258">
        <v>40</v>
      </c>
      <c r="I14" s="254"/>
      <c r="J14" s="259">
        <f t="shared" si="0"/>
        <v>0.14399999999999999</v>
      </c>
      <c r="K14" s="254" t="s">
        <v>28273</v>
      </c>
      <c r="L14" s="250">
        <f t="shared" si="1"/>
        <v>0.96</v>
      </c>
      <c r="M14" s="254" t="s">
        <v>28268</v>
      </c>
    </row>
    <row r="15" spans="3:24" x14ac:dyDescent="0.2">
      <c r="C15" s="259" t="s">
        <v>28537</v>
      </c>
      <c r="D15" s="258">
        <v>60</v>
      </c>
      <c r="E15" s="258" t="s">
        <v>28539</v>
      </c>
      <c r="F15" s="258">
        <v>60</v>
      </c>
      <c r="G15" s="258" t="s">
        <v>28540</v>
      </c>
      <c r="H15" s="258">
        <v>40</v>
      </c>
      <c r="I15" s="254"/>
      <c r="J15" s="259">
        <f t="shared" si="0"/>
        <v>0.14399999999999999</v>
      </c>
      <c r="K15" s="254" t="s">
        <v>28273</v>
      </c>
      <c r="L15" s="250">
        <f t="shared" si="1"/>
        <v>0.96</v>
      </c>
      <c r="M15" s="254" t="s">
        <v>28268</v>
      </c>
    </row>
    <row r="16" spans="3:24" x14ac:dyDescent="0.2">
      <c r="C16" s="259" t="s">
        <v>28538</v>
      </c>
      <c r="D16" s="258">
        <v>60</v>
      </c>
      <c r="E16" s="258" t="s">
        <v>28539</v>
      </c>
      <c r="F16" s="258">
        <v>60</v>
      </c>
      <c r="G16" s="258" t="s">
        <v>28540</v>
      </c>
      <c r="H16" s="258">
        <v>40</v>
      </c>
      <c r="J16" s="259">
        <f t="shared" si="0"/>
        <v>0.14399999999999999</v>
      </c>
      <c r="K16" s="254" t="s">
        <v>28273</v>
      </c>
      <c r="L16" s="250">
        <f t="shared" si="1"/>
        <v>0.96</v>
      </c>
      <c r="M16" s="254" t="s">
        <v>28268</v>
      </c>
    </row>
    <row r="17" spans="3:27" x14ac:dyDescent="0.2">
      <c r="C17" s="263" t="s">
        <v>28709</v>
      </c>
      <c r="D17" s="261">
        <v>60</v>
      </c>
      <c r="E17" s="261" t="s">
        <v>28565</v>
      </c>
      <c r="F17" s="261">
        <v>60</v>
      </c>
      <c r="G17" s="261" t="s">
        <v>28540</v>
      </c>
      <c r="H17" s="261">
        <v>40</v>
      </c>
      <c r="I17" s="262"/>
      <c r="J17" s="259">
        <f t="shared" si="0"/>
        <v>0.14399999999999999</v>
      </c>
      <c r="K17" s="254" t="s">
        <v>28273</v>
      </c>
      <c r="L17" s="250">
        <f>(D17/100)*4*(H17/100)</f>
        <v>0.96</v>
      </c>
      <c r="M17" s="254" t="s">
        <v>28268</v>
      </c>
    </row>
    <row r="18" spans="3:27" ht="12.75" customHeight="1" x14ac:dyDescent="0.2">
      <c r="D18" s="258"/>
      <c r="E18" s="258"/>
      <c r="F18" s="258"/>
      <c r="G18" s="258"/>
      <c r="H18" s="258"/>
      <c r="J18" s="253"/>
      <c r="K18" s="254"/>
      <c r="M18" s="254"/>
      <c r="S18" s="1963" t="s">
        <v>28582</v>
      </c>
      <c r="T18" s="255"/>
      <c r="U18" s="256" t="s">
        <v>28278</v>
      </c>
      <c r="V18" s="256"/>
      <c r="W18" s="256"/>
      <c r="X18" s="256"/>
      <c r="Y18" s="256"/>
      <c r="Z18" s="256"/>
      <c r="AA18" s="252"/>
    </row>
    <row r="19" spans="3:27" x14ac:dyDescent="0.2">
      <c r="D19" s="258"/>
      <c r="E19" s="258"/>
      <c r="F19" s="258"/>
      <c r="G19" s="258"/>
      <c r="H19" s="258"/>
      <c r="I19" s="258"/>
      <c r="J19" s="263">
        <f>SUM(J6:J17)</f>
        <v>1.728</v>
      </c>
      <c r="K19" s="264" t="s">
        <v>28273</v>
      </c>
      <c r="L19" s="265">
        <f>SUM(L6:L17)</f>
        <v>11.52</v>
      </c>
      <c r="M19" s="264" t="s">
        <v>28273</v>
      </c>
      <c r="S19" s="1964"/>
      <c r="T19" s="258"/>
      <c r="U19" s="258" t="s">
        <v>28608</v>
      </c>
      <c r="V19" s="258" t="s">
        <v>28609</v>
      </c>
      <c r="W19" s="258" t="s">
        <v>28331</v>
      </c>
      <c r="X19" s="258" t="s">
        <v>28362</v>
      </c>
      <c r="Y19" s="258" t="s">
        <v>28755</v>
      </c>
      <c r="Z19" s="301" t="s">
        <v>28362</v>
      </c>
      <c r="AA19" s="714" t="s">
        <v>28270</v>
      </c>
    </row>
    <row r="20" spans="3:27" ht="14.25" x14ac:dyDescent="0.2">
      <c r="C20" s="299" t="s">
        <v>28553</v>
      </c>
      <c r="D20" s="266"/>
      <c r="E20" s="267"/>
      <c r="F20" s="258"/>
      <c r="G20" s="258"/>
      <c r="H20" s="258"/>
      <c r="I20" s="258"/>
      <c r="S20" s="1964"/>
      <c r="T20" s="715" t="s">
        <v>28756</v>
      </c>
      <c r="U20" s="258" t="s">
        <v>28600</v>
      </c>
      <c r="V20" s="258" t="s">
        <v>28606</v>
      </c>
      <c r="W20" s="258">
        <v>5</v>
      </c>
      <c r="X20" s="258">
        <f>0.5+0.25+0.25</f>
        <v>1</v>
      </c>
      <c r="Y20" s="258">
        <v>12</v>
      </c>
      <c r="Z20" s="301">
        <f>Y20*X20*W20</f>
        <v>60</v>
      </c>
      <c r="AA20" s="714" t="s">
        <v>28268</v>
      </c>
    </row>
    <row r="21" spans="3:27" ht="14.25" x14ac:dyDescent="0.2">
      <c r="C21" s="716" t="s">
        <v>28541</v>
      </c>
      <c r="D21" s="717">
        <v>6</v>
      </c>
      <c r="E21" s="718" t="s">
        <v>28268</v>
      </c>
      <c r="F21" s="258"/>
      <c r="G21" s="258"/>
      <c r="H21" s="258"/>
      <c r="I21" s="258"/>
      <c r="S21" s="1964"/>
      <c r="T21" s="715" t="s">
        <v>28756</v>
      </c>
      <c r="U21" s="258" t="s">
        <v>28601</v>
      </c>
      <c r="V21" s="258" t="s">
        <v>28606</v>
      </c>
      <c r="W21" s="258">
        <v>5</v>
      </c>
      <c r="X21" s="258">
        <f>0.5+0.25+0.25</f>
        <v>1</v>
      </c>
      <c r="Y21" s="258">
        <v>12</v>
      </c>
      <c r="Z21" s="301">
        <f>Y21*X21*W21</f>
        <v>60</v>
      </c>
      <c r="AA21" s="714" t="s">
        <v>28268</v>
      </c>
    </row>
    <row r="22" spans="3:27" ht="14.25" x14ac:dyDescent="0.2">
      <c r="C22" s="271" t="s">
        <v>28542</v>
      </c>
      <c r="D22" s="719">
        <v>6</v>
      </c>
      <c r="E22" s="720" t="s">
        <v>28268</v>
      </c>
      <c r="F22" s="258"/>
      <c r="G22" s="258"/>
      <c r="H22" s="301"/>
      <c r="S22" s="1964"/>
      <c r="T22" s="715" t="s">
        <v>28757</v>
      </c>
      <c r="U22" s="258" t="s">
        <v>28602</v>
      </c>
      <c r="V22" s="258" t="s">
        <v>28610</v>
      </c>
      <c r="W22" s="258">
        <v>4</v>
      </c>
      <c r="X22" s="258">
        <v>0.8</v>
      </c>
      <c r="Y22" s="258">
        <v>12</v>
      </c>
      <c r="Z22" s="301">
        <f>Y22*X22*W22</f>
        <v>38.4</v>
      </c>
      <c r="AA22" s="714" t="s">
        <v>28268</v>
      </c>
    </row>
    <row r="23" spans="3:27" x14ac:dyDescent="0.2">
      <c r="C23" s="271" t="s">
        <v>28543</v>
      </c>
      <c r="D23" s="719">
        <v>6</v>
      </c>
      <c r="E23" s="720" t="s">
        <v>28268</v>
      </c>
      <c r="F23" s="258"/>
      <c r="G23" s="258"/>
      <c r="H23" s="301"/>
      <c r="S23" s="1964"/>
      <c r="T23" s="258" t="s">
        <v>28758</v>
      </c>
      <c r="U23" s="258" t="s">
        <v>28603</v>
      </c>
      <c r="V23" s="258" t="s">
        <v>28754</v>
      </c>
      <c r="W23" s="258">
        <v>3</v>
      </c>
      <c r="X23" s="258">
        <f>0.51+0.51+0.51+0.51+0.1</f>
        <v>2.14</v>
      </c>
      <c r="Y23" s="258">
        <v>12</v>
      </c>
      <c r="Z23" s="301">
        <f>Y23*X23*W23</f>
        <v>77.040000000000006</v>
      </c>
      <c r="AA23" s="714" t="s">
        <v>28268</v>
      </c>
    </row>
    <row r="24" spans="3:27" x14ac:dyDescent="0.2">
      <c r="C24" s="271" t="s">
        <v>28544</v>
      </c>
      <c r="D24" s="719">
        <v>6</v>
      </c>
      <c r="E24" s="720" t="s">
        <v>28268</v>
      </c>
      <c r="H24" s="301"/>
      <c r="S24" s="1964"/>
      <c r="T24" s="258"/>
      <c r="V24" s="258"/>
      <c r="Z24" s="301"/>
      <c r="AA24" s="714"/>
    </row>
    <row r="25" spans="3:27" x14ac:dyDescent="0.2">
      <c r="C25" s="271" t="s">
        <v>28545</v>
      </c>
      <c r="D25" s="719">
        <v>6</v>
      </c>
      <c r="E25" s="720" t="s">
        <v>28268</v>
      </c>
      <c r="H25" s="301"/>
      <c r="S25" s="1964"/>
      <c r="T25" s="258"/>
      <c r="V25" s="258"/>
      <c r="Z25" s="301"/>
      <c r="AA25" s="714"/>
    </row>
    <row r="26" spans="3:27" x14ac:dyDescent="0.2">
      <c r="C26" s="271" t="s">
        <v>28546</v>
      </c>
      <c r="D26" s="719">
        <v>6</v>
      </c>
      <c r="E26" s="720" t="s">
        <v>28268</v>
      </c>
      <c r="H26" s="301"/>
      <c r="S26" s="1964"/>
      <c r="T26" s="258"/>
      <c r="U26" s="250" t="s">
        <v>28330</v>
      </c>
      <c r="V26" s="258"/>
      <c r="Z26" s="301"/>
      <c r="AA26" s="714"/>
    </row>
    <row r="27" spans="3:27" ht="14.25" x14ac:dyDescent="0.2">
      <c r="C27" s="271" t="s">
        <v>28547</v>
      </c>
      <c r="D27" s="719">
        <v>6</v>
      </c>
      <c r="E27" s="720" t="s">
        <v>28268</v>
      </c>
      <c r="S27" s="1964"/>
      <c r="T27" s="715" t="s">
        <v>28757</v>
      </c>
      <c r="U27" s="258" t="s">
        <v>28604</v>
      </c>
      <c r="V27" s="258" t="s">
        <v>28610</v>
      </c>
      <c r="W27" s="258">
        <v>2</v>
      </c>
      <c r="X27" s="250">
        <f>H64</f>
        <v>47.5</v>
      </c>
      <c r="Y27" s="258">
        <v>1</v>
      </c>
      <c r="Z27" s="301">
        <f>Y27*X27*W27</f>
        <v>95</v>
      </c>
      <c r="AA27" s="714" t="s">
        <v>28268</v>
      </c>
    </row>
    <row r="28" spans="3:27" ht="14.25" x14ac:dyDescent="0.2">
      <c r="C28" s="271" t="s">
        <v>28548</v>
      </c>
      <c r="D28" s="719">
        <v>6</v>
      </c>
      <c r="E28" s="720" t="s">
        <v>28268</v>
      </c>
      <c r="S28" s="1964"/>
      <c r="T28" s="715" t="s">
        <v>28756</v>
      </c>
      <c r="U28" s="258" t="s">
        <v>28605</v>
      </c>
      <c r="V28" s="258" t="s">
        <v>28606</v>
      </c>
      <c r="W28" s="258">
        <v>2</v>
      </c>
      <c r="X28" s="250">
        <f>H64</f>
        <v>47.5</v>
      </c>
      <c r="Y28" s="258">
        <v>1</v>
      </c>
      <c r="Z28" s="301">
        <f>Y28*X28*W28</f>
        <v>95</v>
      </c>
      <c r="AA28" s="714" t="s">
        <v>28268</v>
      </c>
    </row>
    <row r="29" spans="3:27" ht="14.25" x14ac:dyDescent="0.2">
      <c r="C29" s="271" t="s">
        <v>28549</v>
      </c>
      <c r="D29" s="719">
        <v>6</v>
      </c>
      <c r="E29" s="720" t="s">
        <v>28268</v>
      </c>
      <c r="S29" s="1964"/>
      <c r="T29" s="715" t="s">
        <v>28756</v>
      </c>
      <c r="U29" s="258" t="s">
        <v>28611</v>
      </c>
      <c r="V29" s="258" t="s">
        <v>28610</v>
      </c>
      <c r="W29" s="258">
        <v>1</v>
      </c>
      <c r="X29" s="250">
        <f>H123</f>
        <v>8.6</v>
      </c>
      <c r="Y29" s="258">
        <v>1</v>
      </c>
      <c r="Z29" s="301">
        <f>Y29*X29*W29</f>
        <v>8.6</v>
      </c>
      <c r="AA29" s="714" t="s">
        <v>28268</v>
      </c>
    </row>
    <row r="30" spans="3:27" x14ac:dyDescent="0.2">
      <c r="C30" s="271" t="s">
        <v>28550</v>
      </c>
      <c r="D30" s="719">
        <v>6</v>
      </c>
      <c r="E30" s="720" t="s">
        <v>28268</v>
      </c>
      <c r="S30" s="1964"/>
      <c r="T30" s="258" t="s">
        <v>28758</v>
      </c>
      <c r="U30" s="258" t="s">
        <v>28612</v>
      </c>
      <c r="V30" s="258" t="s">
        <v>28607</v>
      </c>
      <c r="W30" s="721">
        <f>O64</f>
        <v>251.5</v>
      </c>
      <c r="X30" s="301" t="s">
        <v>28761</v>
      </c>
      <c r="Y30" s="258">
        <v>1</v>
      </c>
      <c r="Z30" s="719">
        <f>P64</f>
        <v>215.71</v>
      </c>
      <c r="AA30" s="714" t="s">
        <v>28268</v>
      </c>
    </row>
    <row r="31" spans="3:27" x14ac:dyDescent="0.2">
      <c r="C31" s="271" t="s">
        <v>28551</v>
      </c>
      <c r="D31" s="719">
        <v>6</v>
      </c>
      <c r="E31" s="720" t="s">
        <v>28268</v>
      </c>
      <c r="S31" s="1964"/>
      <c r="T31" s="261"/>
      <c r="U31" s="262"/>
      <c r="V31" s="262"/>
      <c r="W31" s="262"/>
      <c r="X31" s="262"/>
      <c r="Y31" s="262"/>
      <c r="Z31" s="262"/>
      <c r="AA31" s="264"/>
    </row>
    <row r="32" spans="3:27" x14ac:dyDescent="0.2">
      <c r="C32" s="271" t="s">
        <v>28552</v>
      </c>
      <c r="D32" s="719">
        <v>6</v>
      </c>
      <c r="E32" s="720" t="s">
        <v>28268</v>
      </c>
      <c r="O32" s="258"/>
      <c r="S32" s="1964"/>
    </row>
    <row r="33" spans="3:27" x14ac:dyDescent="0.2">
      <c r="C33" s="271" t="s">
        <v>28554</v>
      </c>
      <c r="D33" s="719">
        <v>6</v>
      </c>
      <c r="E33" s="720" t="s">
        <v>28268</v>
      </c>
      <c r="O33" s="258"/>
      <c r="S33" s="1964"/>
    </row>
    <row r="34" spans="3:27" x14ac:dyDescent="0.2">
      <c r="C34" s="271" t="s">
        <v>28555</v>
      </c>
      <c r="D34" s="719">
        <v>6</v>
      </c>
      <c r="E34" s="720" t="s">
        <v>28268</v>
      </c>
      <c r="O34" s="258"/>
      <c r="S34" s="1964"/>
      <c r="T34" s="256" t="s">
        <v>28625</v>
      </c>
      <c r="U34" s="256"/>
      <c r="V34" s="256"/>
      <c r="W34" s="256"/>
      <c r="X34" s="251" t="s">
        <v>28362</v>
      </c>
      <c r="Y34" s="251" t="s">
        <v>28331</v>
      </c>
      <c r="Z34" s="251" t="s">
        <v>28362</v>
      </c>
      <c r="AA34" s="252"/>
    </row>
    <row r="35" spans="3:27" x14ac:dyDescent="0.2">
      <c r="C35" s="271" t="s">
        <v>28556</v>
      </c>
      <c r="D35" s="719">
        <v>6</v>
      </c>
      <c r="E35" s="720" t="s">
        <v>28268</v>
      </c>
      <c r="O35" s="301"/>
      <c r="S35" s="1964"/>
      <c r="T35" s="250" t="s">
        <v>28673</v>
      </c>
      <c r="U35" s="250" t="s">
        <v>28606</v>
      </c>
      <c r="W35" s="250" t="s">
        <v>28627</v>
      </c>
      <c r="X35" s="250">
        <f>0.3+1.2</f>
        <v>1.5</v>
      </c>
      <c r="Y35" s="250">
        <f>SUM(T74:T92)</f>
        <v>92</v>
      </c>
      <c r="Z35" s="250">
        <f>Y35*X35</f>
        <v>138</v>
      </c>
      <c r="AA35" s="254" t="s">
        <v>28268</v>
      </c>
    </row>
    <row r="36" spans="3:27" x14ac:dyDescent="0.2">
      <c r="C36" s="271" t="s">
        <v>28710</v>
      </c>
      <c r="D36" s="719">
        <v>6</v>
      </c>
      <c r="E36" s="720" t="s">
        <v>28268</v>
      </c>
      <c r="S36" s="1965"/>
      <c r="T36" s="262" t="s">
        <v>28676</v>
      </c>
      <c r="U36" s="262" t="s">
        <v>28607</v>
      </c>
      <c r="V36" s="262"/>
      <c r="W36" s="262"/>
      <c r="X36" s="262">
        <f>Z75</f>
        <v>0.74</v>
      </c>
      <c r="Y36" s="262">
        <f>5*19</f>
        <v>95</v>
      </c>
      <c r="Z36" s="262">
        <f>Y36*X36</f>
        <v>70.3</v>
      </c>
      <c r="AA36" s="264" t="s">
        <v>28268</v>
      </c>
    </row>
    <row r="37" spans="3:27" x14ac:dyDescent="0.2">
      <c r="C37" s="271" t="s">
        <v>28711</v>
      </c>
      <c r="D37" s="719">
        <v>6</v>
      </c>
      <c r="E37" s="720" t="s">
        <v>28268</v>
      </c>
    </row>
    <row r="38" spans="3:27" x14ac:dyDescent="0.2">
      <c r="C38" s="271" t="s">
        <v>28712</v>
      </c>
      <c r="D38" s="719">
        <v>6</v>
      </c>
      <c r="E38" s="720" t="s">
        <v>28268</v>
      </c>
    </row>
    <row r="39" spans="3:27" x14ac:dyDescent="0.2">
      <c r="C39" s="271" t="s">
        <v>28713</v>
      </c>
      <c r="D39" s="719">
        <v>6</v>
      </c>
      <c r="E39" s="720" t="s">
        <v>28268</v>
      </c>
      <c r="T39" s="284" t="s">
        <v>28763</v>
      </c>
      <c r="U39" s="256"/>
      <c r="V39" s="256" t="s">
        <v>28765</v>
      </c>
      <c r="W39" s="256"/>
      <c r="X39" s="256"/>
      <c r="Y39" s="256"/>
      <c r="Z39" s="256"/>
      <c r="AA39" s="252"/>
    </row>
    <row r="40" spans="3:27" ht="14.25" x14ac:dyDescent="0.2">
      <c r="C40" s="271" t="s">
        <v>28714</v>
      </c>
      <c r="D40" s="719">
        <v>6</v>
      </c>
      <c r="E40" s="720" t="s">
        <v>28268</v>
      </c>
      <c r="T40" s="722" t="s">
        <v>28757</v>
      </c>
      <c r="U40" s="258" t="s">
        <v>28613</v>
      </c>
      <c r="V40" s="258" t="s">
        <v>28610</v>
      </c>
      <c r="W40" s="258">
        <v>2</v>
      </c>
      <c r="X40" s="258">
        <f>H64</f>
        <v>47.5</v>
      </c>
      <c r="Y40" s="258">
        <v>1</v>
      </c>
      <c r="Z40" s="301">
        <f>Y40*X40*W40</f>
        <v>95</v>
      </c>
      <c r="AA40" s="714" t="s">
        <v>28268</v>
      </c>
    </row>
    <row r="41" spans="3:27" ht="14.25" x14ac:dyDescent="0.2">
      <c r="C41" s="275"/>
      <c r="D41" s="272"/>
      <c r="E41" s="273"/>
      <c r="T41" s="722" t="s">
        <v>28756</v>
      </c>
      <c r="U41" s="258" t="s">
        <v>28614</v>
      </c>
      <c r="V41" s="258" t="s">
        <v>28606</v>
      </c>
      <c r="W41" s="258">
        <v>2</v>
      </c>
      <c r="X41" s="258">
        <f>X40</f>
        <v>47.5</v>
      </c>
      <c r="Y41" s="258">
        <v>1</v>
      </c>
      <c r="Z41" s="301">
        <f>Y41*X41*W41</f>
        <v>95</v>
      </c>
      <c r="AA41" s="714" t="s">
        <v>28268</v>
      </c>
    </row>
    <row r="42" spans="3:27" ht="14.25" x14ac:dyDescent="0.2">
      <c r="C42" s="716"/>
      <c r="D42" s="249"/>
      <c r="E42" s="269"/>
      <c r="T42" s="722" t="s">
        <v>28756</v>
      </c>
      <c r="U42" s="258" t="s">
        <v>28615</v>
      </c>
      <c r="V42" s="258" t="s">
        <v>28606</v>
      </c>
      <c r="W42" s="258">
        <v>1</v>
      </c>
      <c r="X42" s="258">
        <f>H123</f>
        <v>8.6</v>
      </c>
      <c r="Y42" s="258">
        <v>1</v>
      </c>
      <c r="Z42" s="301">
        <f>Y42*X42*W42</f>
        <v>8.6</v>
      </c>
      <c r="AA42" s="714" t="s">
        <v>28268</v>
      </c>
    </row>
    <row r="43" spans="3:27" x14ac:dyDescent="0.2">
      <c r="C43" s="275" t="s">
        <v>28557</v>
      </c>
      <c r="D43" s="723">
        <f>SUM(D21:D42)</f>
        <v>120</v>
      </c>
      <c r="E43" s="274" t="s">
        <v>28268</v>
      </c>
      <c r="T43" s="259" t="s">
        <v>28758</v>
      </c>
      <c r="U43" s="258" t="s">
        <v>28616</v>
      </c>
      <c r="V43" s="258" t="s">
        <v>28607</v>
      </c>
      <c r="W43" s="258">
        <f>X40/0.15</f>
        <v>316.66666666666703</v>
      </c>
      <c r="X43" s="258">
        <f>0.11+0.11+0.26+0.26+0.1</f>
        <v>0.84</v>
      </c>
      <c r="Y43" s="258">
        <v>1</v>
      </c>
      <c r="Z43" s="301">
        <f>Y43*X43*W43</f>
        <v>266</v>
      </c>
      <c r="AA43" s="714" t="s">
        <v>28268</v>
      </c>
    </row>
    <row r="44" spans="3:27" x14ac:dyDescent="0.2">
      <c r="T44" s="253"/>
      <c r="AA44" s="254"/>
    </row>
    <row r="45" spans="3:27" x14ac:dyDescent="0.2">
      <c r="T45" s="256"/>
      <c r="U45" s="256"/>
      <c r="V45" s="256"/>
      <c r="W45" s="256"/>
      <c r="X45" s="256"/>
      <c r="Y45" s="256"/>
      <c r="Z45" s="256"/>
      <c r="AA45" s="256"/>
    </row>
    <row r="46" spans="3:27" x14ac:dyDescent="0.2">
      <c r="C46" s="250" t="s">
        <v>28559</v>
      </c>
      <c r="T46" s="284" t="s">
        <v>28766</v>
      </c>
      <c r="U46" s="256"/>
      <c r="V46" s="256" t="s">
        <v>28767</v>
      </c>
      <c r="W46" s="256"/>
      <c r="X46" s="256"/>
      <c r="Y46" s="256"/>
      <c r="Z46" s="256"/>
      <c r="AA46" s="252"/>
    </row>
    <row r="47" spans="3:27" ht="14.25" x14ac:dyDescent="0.2">
      <c r="C47" s="284"/>
      <c r="D47" s="256"/>
      <c r="E47" s="256"/>
      <c r="F47" s="256"/>
      <c r="G47" s="256"/>
      <c r="H47" s="256"/>
      <c r="I47" s="256"/>
      <c r="J47" s="284"/>
      <c r="K47" s="252"/>
      <c r="L47" s="256"/>
      <c r="M47" s="252"/>
      <c r="N47" s="724" t="s">
        <v>28654</v>
      </c>
      <c r="O47" s="725" t="s">
        <v>28331</v>
      </c>
      <c r="P47" s="726" t="s">
        <v>28270</v>
      </c>
      <c r="T47" s="722" t="s">
        <v>28757</v>
      </c>
      <c r="U47" s="258" t="s">
        <v>28617</v>
      </c>
      <c r="V47" s="258" t="s">
        <v>28610</v>
      </c>
      <c r="W47" s="250">
        <v>2</v>
      </c>
      <c r="X47" s="250">
        <f>14+7.85+7.85</f>
        <v>29.7</v>
      </c>
      <c r="Y47" s="258">
        <v>1</v>
      </c>
      <c r="Z47" s="250">
        <f>Y47*X47*W47</f>
        <v>59.4</v>
      </c>
      <c r="AA47" s="714" t="s">
        <v>28268</v>
      </c>
    </row>
    <row r="48" spans="3:27" ht="14.25" x14ac:dyDescent="0.2">
      <c r="C48" s="283"/>
      <c r="D48" s="261" t="s">
        <v>28364</v>
      </c>
      <c r="E48" s="265"/>
      <c r="F48" s="261" t="s">
        <v>28566</v>
      </c>
      <c r="G48" s="265"/>
      <c r="H48" s="265" t="s">
        <v>28362</v>
      </c>
      <c r="I48" s="262"/>
      <c r="J48" s="727" t="s">
        <v>28281</v>
      </c>
      <c r="K48" s="728"/>
      <c r="L48" s="265" t="s">
        <v>28558</v>
      </c>
      <c r="M48" s="264"/>
      <c r="N48" s="727" t="s">
        <v>28760</v>
      </c>
      <c r="O48" s="729" t="str">
        <f>U30</f>
        <v>N8</v>
      </c>
      <c r="P48" s="730" t="s">
        <v>28762</v>
      </c>
      <c r="Q48" s="258"/>
      <c r="R48" s="258"/>
      <c r="S48" s="258"/>
      <c r="T48" s="722" t="s">
        <v>28756</v>
      </c>
      <c r="U48" s="258" t="s">
        <v>28618</v>
      </c>
      <c r="V48" s="258" t="s">
        <v>28606</v>
      </c>
      <c r="W48" s="250">
        <v>2</v>
      </c>
      <c r="X48" s="250">
        <f>X47</f>
        <v>29.7</v>
      </c>
      <c r="Y48" s="258">
        <v>1</v>
      </c>
      <c r="Z48" s="250">
        <f>Y48*X48*W48</f>
        <v>59.4</v>
      </c>
      <c r="AA48" s="714" t="s">
        <v>28268</v>
      </c>
    </row>
    <row r="49" spans="3:28" x14ac:dyDescent="0.2">
      <c r="C49" s="257" t="s">
        <v>28560</v>
      </c>
      <c r="D49" s="255">
        <v>20</v>
      </c>
      <c r="E49" s="256" t="s">
        <v>28565</v>
      </c>
      <c r="F49" s="255">
        <v>30</v>
      </c>
      <c r="G49" s="255" t="s">
        <v>28539</v>
      </c>
      <c r="H49" s="256">
        <v>3.2</v>
      </c>
      <c r="I49" s="252" t="s">
        <v>28268</v>
      </c>
      <c r="J49" s="284">
        <f>(D49/100)*(F49/100)*(H49)</f>
        <v>0.192</v>
      </c>
      <c r="K49" s="252" t="s">
        <v>28273</v>
      </c>
      <c r="L49" s="284">
        <f>(F49/100)*2*H49</f>
        <v>1.92</v>
      </c>
      <c r="M49" s="252" t="s">
        <v>28267</v>
      </c>
      <c r="N49" s="732">
        <f>((D49-4+F49-4+D49-4+F49-4)+10)/100</f>
        <v>0.94</v>
      </c>
      <c r="O49" s="733">
        <f>H49/0.2+1</f>
        <v>17</v>
      </c>
      <c r="P49" s="734">
        <f>N49*O49</f>
        <v>15.98</v>
      </c>
      <c r="Q49" s="731"/>
      <c r="R49" s="731"/>
      <c r="S49" s="731"/>
      <c r="T49" s="259" t="s">
        <v>28758</v>
      </c>
      <c r="U49" s="258" t="s">
        <v>28619</v>
      </c>
      <c r="V49" s="258" t="s">
        <v>28607</v>
      </c>
      <c r="W49" s="250">
        <f>X48/0.15</f>
        <v>198</v>
      </c>
      <c r="X49" s="250">
        <f>0.09+0.09+0.16+0.16+0.1</f>
        <v>0.6</v>
      </c>
      <c r="Y49" s="258">
        <v>1</v>
      </c>
      <c r="Z49" s="250">
        <f>Y49*X49*W49</f>
        <v>118.8</v>
      </c>
      <c r="AA49" s="714" t="s">
        <v>28268</v>
      </c>
    </row>
    <row r="50" spans="3:28" x14ac:dyDescent="0.2">
      <c r="C50" s="259" t="s">
        <v>28561</v>
      </c>
      <c r="D50" s="258">
        <v>15</v>
      </c>
      <c r="E50" s="250" t="s">
        <v>28565</v>
      </c>
      <c r="F50" s="258">
        <v>30</v>
      </c>
      <c r="G50" s="258" t="s">
        <v>28539</v>
      </c>
      <c r="H50" s="250">
        <v>8.8000000000000007</v>
      </c>
      <c r="I50" s="254" t="s">
        <v>28268</v>
      </c>
      <c r="J50" s="253">
        <f t="shared" ref="J50:J56" si="2">(D50/100)*(F50/100)*(H50)</f>
        <v>0.39600000000000002</v>
      </c>
      <c r="K50" s="254" t="s">
        <v>28273</v>
      </c>
      <c r="L50" s="253">
        <f t="shared" ref="L50:L56" si="3">(F50/100)*2*H50</f>
        <v>5.28</v>
      </c>
      <c r="M50" s="254" t="s">
        <v>28267</v>
      </c>
      <c r="N50" s="732">
        <f>((D50-4+F50-4+D50-4+F50-4)+10)/100</f>
        <v>0.84</v>
      </c>
      <c r="O50" s="735">
        <f>H50/0.2+1</f>
        <v>45</v>
      </c>
      <c r="P50" s="734">
        <f>N50*O50</f>
        <v>37.799999999999997</v>
      </c>
      <c r="Q50" s="301"/>
      <c r="R50" s="301"/>
      <c r="S50" s="301"/>
      <c r="T50" s="263"/>
      <c r="U50" s="261"/>
      <c r="V50" s="262"/>
      <c r="W50" s="262"/>
      <c r="X50" s="262"/>
      <c r="Y50" s="262"/>
      <c r="Z50" s="262"/>
      <c r="AA50" s="264"/>
    </row>
    <row r="51" spans="3:28" x14ac:dyDescent="0.2">
      <c r="C51" s="259" t="s">
        <v>28562</v>
      </c>
      <c r="D51" s="258">
        <v>15</v>
      </c>
      <c r="E51" s="250" t="s">
        <v>28565</v>
      </c>
      <c r="F51" s="258">
        <v>30</v>
      </c>
      <c r="G51" s="258" t="s">
        <v>28539</v>
      </c>
      <c r="H51" s="250">
        <v>1.65</v>
      </c>
      <c r="I51" s="254" t="s">
        <v>28268</v>
      </c>
      <c r="J51" s="253">
        <f t="shared" si="2"/>
        <v>7.4249999999999997E-2</v>
      </c>
      <c r="K51" s="254" t="s">
        <v>28273</v>
      </c>
      <c r="L51" s="253">
        <f t="shared" si="3"/>
        <v>0.99</v>
      </c>
      <c r="M51" s="254" t="s">
        <v>28267</v>
      </c>
      <c r="N51" s="732">
        <f t="shared" ref="N51:N62" si="4">((D51-4+F51-4+D51-4+F51-4)+10)/100</f>
        <v>0.84</v>
      </c>
      <c r="O51" s="735">
        <f t="shared" ref="O51:O62" si="5">H51/0.2+1</f>
        <v>9.25</v>
      </c>
      <c r="P51" s="734">
        <f t="shared" ref="P51:P62" si="6">N51*O51</f>
        <v>7.77</v>
      </c>
      <c r="Q51" s="301"/>
      <c r="R51" s="301"/>
      <c r="S51" s="301"/>
    </row>
    <row r="52" spans="3:28" x14ac:dyDescent="0.2">
      <c r="C52" s="259" t="s">
        <v>28563</v>
      </c>
      <c r="D52" s="258">
        <v>15</v>
      </c>
      <c r="E52" s="250" t="s">
        <v>28565</v>
      </c>
      <c r="F52" s="258">
        <v>30</v>
      </c>
      <c r="G52" s="258" t="s">
        <v>28539</v>
      </c>
      <c r="H52" s="250">
        <v>1.25</v>
      </c>
      <c r="I52" s="254" t="s">
        <v>28268</v>
      </c>
      <c r="J52" s="253">
        <f t="shared" si="2"/>
        <v>5.6250000000000001E-2</v>
      </c>
      <c r="K52" s="254" t="s">
        <v>28273</v>
      </c>
      <c r="L52" s="253">
        <f t="shared" si="3"/>
        <v>0.75</v>
      </c>
      <c r="M52" s="254" t="s">
        <v>28267</v>
      </c>
      <c r="N52" s="732">
        <f t="shared" si="4"/>
        <v>0.84</v>
      </c>
      <c r="O52" s="735">
        <f t="shared" si="5"/>
        <v>7.25</v>
      </c>
      <c r="P52" s="734">
        <f t="shared" si="6"/>
        <v>6.09</v>
      </c>
      <c r="Q52" s="301"/>
      <c r="R52" s="301"/>
      <c r="S52" s="301"/>
    </row>
    <row r="53" spans="3:28" x14ac:dyDescent="0.2">
      <c r="C53" s="259" t="s">
        <v>28564</v>
      </c>
      <c r="D53" s="258">
        <v>15</v>
      </c>
      <c r="E53" s="250" t="s">
        <v>28565</v>
      </c>
      <c r="F53" s="258">
        <v>30</v>
      </c>
      <c r="G53" s="258" t="s">
        <v>28539</v>
      </c>
      <c r="H53" s="250">
        <v>4.05</v>
      </c>
      <c r="I53" s="254" t="s">
        <v>28268</v>
      </c>
      <c r="J53" s="253">
        <f t="shared" si="2"/>
        <v>0.18225</v>
      </c>
      <c r="K53" s="254" t="s">
        <v>28273</v>
      </c>
      <c r="L53" s="253">
        <f t="shared" si="3"/>
        <v>2.4300000000000002</v>
      </c>
      <c r="M53" s="254" t="s">
        <v>28267</v>
      </c>
      <c r="N53" s="732">
        <f>((D53-4+F53-4+D53-4+F53-4)+10)/100</f>
        <v>0.84</v>
      </c>
      <c r="O53" s="735">
        <f t="shared" si="5"/>
        <v>21.25</v>
      </c>
      <c r="P53" s="734">
        <f t="shared" si="6"/>
        <v>17.850000000000001</v>
      </c>
      <c r="Q53" s="301"/>
      <c r="R53" s="301"/>
      <c r="S53" s="301"/>
      <c r="T53" s="284" t="s">
        <v>28585</v>
      </c>
      <c r="U53" s="256"/>
      <c r="V53" s="256"/>
      <c r="W53" s="256"/>
      <c r="X53" s="256"/>
      <c r="Y53" s="256"/>
      <c r="Z53" s="256"/>
      <c r="AA53" s="255" t="s">
        <v>28362</v>
      </c>
      <c r="AB53" s="252"/>
    </row>
    <row r="54" spans="3:28" x14ac:dyDescent="0.2">
      <c r="C54" s="259" t="s">
        <v>28567</v>
      </c>
      <c r="D54" s="258">
        <v>15</v>
      </c>
      <c r="E54" s="250" t="s">
        <v>28565</v>
      </c>
      <c r="F54" s="258">
        <v>30</v>
      </c>
      <c r="G54" s="258" t="s">
        <v>28539</v>
      </c>
      <c r="H54" s="250">
        <v>5.35</v>
      </c>
      <c r="I54" s="254" t="s">
        <v>28268</v>
      </c>
      <c r="J54" s="253">
        <f t="shared" si="2"/>
        <v>0.24074999999999999</v>
      </c>
      <c r="K54" s="254" t="s">
        <v>28273</v>
      </c>
      <c r="L54" s="253">
        <f t="shared" si="3"/>
        <v>3.21</v>
      </c>
      <c r="M54" s="254" t="s">
        <v>28267</v>
      </c>
      <c r="N54" s="732">
        <f t="shared" si="4"/>
        <v>0.84</v>
      </c>
      <c r="O54" s="735">
        <f>H54/0.2+1</f>
        <v>27.75</v>
      </c>
      <c r="P54" s="734">
        <f t="shared" si="6"/>
        <v>23.31</v>
      </c>
      <c r="Q54" s="301"/>
      <c r="R54" s="301"/>
      <c r="S54" s="301"/>
      <c r="T54" s="253" t="s">
        <v>28672</v>
      </c>
      <c r="V54" s="258"/>
      <c r="W54" s="301" t="s">
        <v>28324</v>
      </c>
      <c r="X54" s="301" t="s">
        <v>28772</v>
      </c>
      <c r="Y54" s="301" t="s">
        <v>28331</v>
      </c>
      <c r="AA54" s="258" t="s">
        <v>28298</v>
      </c>
      <c r="AB54" s="254"/>
    </row>
    <row r="55" spans="3:28" x14ac:dyDescent="0.2">
      <c r="C55" s="259" t="s">
        <v>28568</v>
      </c>
      <c r="D55" s="258">
        <v>15</v>
      </c>
      <c r="E55" s="250" t="s">
        <v>28565</v>
      </c>
      <c r="F55" s="258">
        <v>30</v>
      </c>
      <c r="G55" s="258" t="s">
        <v>28539</v>
      </c>
      <c r="H55" s="250">
        <v>1.35</v>
      </c>
      <c r="I55" s="254" t="s">
        <v>28268</v>
      </c>
      <c r="J55" s="253">
        <f>(D55/100)*(F55/100)*(H55)</f>
        <v>6.0749999999999998E-2</v>
      </c>
      <c r="K55" s="254" t="s">
        <v>28273</v>
      </c>
      <c r="L55" s="253">
        <f>(F55/100)*2*H55</f>
        <v>0.81</v>
      </c>
      <c r="M55" s="254" t="s">
        <v>28267</v>
      </c>
      <c r="N55" s="732">
        <f t="shared" si="4"/>
        <v>0.84</v>
      </c>
      <c r="O55" s="735">
        <f t="shared" si="5"/>
        <v>7.75</v>
      </c>
      <c r="P55" s="734">
        <f t="shared" si="6"/>
        <v>6.51</v>
      </c>
      <c r="Q55" s="301"/>
      <c r="R55" s="301"/>
      <c r="S55" s="301"/>
      <c r="T55" s="253" t="s">
        <v>28623</v>
      </c>
      <c r="W55" s="250">
        <f>D126+0.1+0.1</f>
        <v>2.15</v>
      </c>
      <c r="X55" s="250">
        <v>0.2</v>
      </c>
      <c r="Y55" s="250">
        <f>W55/X55</f>
        <v>10.75</v>
      </c>
      <c r="Z55" s="250">
        <v>1</v>
      </c>
      <c r="AA55" s="250">
        <f>Z55*Y55*W55</f>
        <v>23.112500000000001</v>
      </c>
      <c r="AB55" s="254" t="s">
        <v>28268</v>
      </c>
    </row>
    <row r="56" spans="3:28" x14ac:dyDescent="0.2">
      <c r="C56" s="259" t="s">
        <v>28581</v>
      </c>
      <c r="D56" s="258">
        <v>20</v>
      </c>
      <c r="E56" s="250" t="s">
        <v>28565</v>
      </c>
      <c r="F56" s="258">
        <v>30</v>
      </c>
      <c r="G56" s="258" t="s">
        <v>28539</v>
      </c>
      <c r="H56" s="250">
        <v>5.3</v>
      </c>
      <c r="I56" s="254" t="s">
        <v>28268</v>
      </c>
      <c r="J56" s="253">
        <f t="shared" si="2"/>
        <v>0.318</v>
      </c>
      <c r="K56" s="254" t="s">
        <v>28273</v>
      </c>
      <c r="L56" s="253">
        <f t="shared" si="3"/>
        <v>3.18</v>
      </c>
      <c r="M56" s="254" t="s">
        <v>28267</v>
      </c>
      <c r="N56" s="732">
        <f t="shared" si="4"/>
        <v>0.94</v>
      </c>
      <c r="O56" s="735">
        <f t="shared" si="5"/>
        <v>27.5</v>
      </c>
      <c r="P56" s="734">
        <f t="shared" si="6"/>
        <v>25.85</v>
      </c>
      <c r="Q56" s="301"/>
      <c r="R56" s="301"/>
      <c r="S56" s="301"/>
      <c r="T56" s="253" t="s">
        <v>28624</v>
      </c>
      <c r="W56" s="250">
        <f>F126+0.1+0.1</f>
        <v>2.25</v>
      </c>
      <c r="X56" s="250">
        <v>0.2</v>
      </c>
      <c r="Y56" s="250">
        <f>W56/X56</f>
        <v>11.25</v>
      </c>
      <c r="Z56" s="250">
        <v>1</v>
      </c>
      <c r="AA56" s="250">
        <f>Z56*Y56*W56</f>
        <v>25.3125</v>
      </c>
      <c r="AB56" s="254" t="s">
        <v>28268</v>
      </c>
    </row>
    <row r="57" spans="3:28" x14ac:dyDescent="0.2">
      <c r="C57" s="259" t="s">
        <v>28715</v>
      </c>
      <c r="D57" s="258">
        <v>15</v>
      </c>
      <c r="E57" s="250" t="s">
        <v>28565</v>
      </c>
      <c r="F57" s="258">
        <v>30</v>
      </c>
      <c r="G57" s="258" t="s">
        <v>28539</v>
      </c>
      <c r="H57" s="250">
        <v>1.75</v>
      </c>
      <c r="I57" s="254" t="s">
        <v>28268</v>
      </c>
      <c r="J57" s="253">
        <f t="shared" ref="J57:J62" si="7">(D57/100)*(F57/100)*(H57)</f>
        <v>7.8750000000000001E-2</v>
      </c>
      <c r="K57" s="254" t="s">
        <v>28273</v>
      </c>
      <c r="L57" s="253">
        <f t="shared" ref="L57:L62" si="8">(F57/100)*2*H57</f>
        <v>1.05</v>
      </c>
      <c r="M57" s="254" t="s">
        <v>28267</v>
      </c>
      <c r="N57" s="732">
        <f t="shared" si="4"/>
        <v>0.84</v>
      </c>
      <c r="O57" s="735">
        <f t="shared" si="5"/>
        <v>9.75</v>
      </c>
      <c r="P57" s="734">
        <f t="shared" si="6"/>
        <v>8.19</v>
      </c>
      <c r="Q57" s="301"/>
      <c r="R57" s="301"/>
      <c r="S57" s="301"/>
      <c r="T57" s="253"/>
      <c r="AB57" s="254"/>
    </row>
    <row r="58" spans="3:28" x14ac:dyDescent="0.2">
      <c r="C58" s="259" t="s">
        <v>28716</v>
      </c>
      <c r="D58" s="258">
        <v>15</v>
      </c>
      <c r="E58" s="250" t="s">
        <v>28565</v>
      </c>
      <c r="F58" s="258">
        <v>30</v>
      </c>
      <c r="G58" s="258" t="s">
        <v>28539</v>
      </c>
      <c r="H58" s="250">
        <v>1.75</v>
      </c>
      <c r="I58" s="254" t="s">
        <v>28268</v>
      </c>
      <c r="J58" s="253">
        <f t="shared" si="7"/>
        <v>7.8750000000000001E-2</v>
      </c>
      <c r="K58" s="254" t="s">
        <v>28273</v>
      </c>
      <c r="L58" s="253">
        <f t="shared" si="8"/>
        <v>1.05</v>
      </c>
      <c r="M58" s="254" t="s">
        <v>28267</v>
      </c>
      <c r="N58" s="732">
        <f t="shared" si="4"/>
        <v>0.84</v>
      </c>
      <c r="O58" s="735">
        <f t="shared" si="5"/>
        <v>9.75</v>
      </c>
      <c r="P58" s="734">
        <f t="shared" si="6"/>
        <v>8.19</v>
      </c>
      <c r="Q58" s="301"/>
      <c r="R58" s="301"/>
      <c r="S58" s="301"/>
      <c r="T58" s="283"/>
      <c r="U58" s="262"/>
      <c r="V58" s="262"/>
      <c r="W58" s="262"/>
      <c r="X58" s="262"/>
      <c r="Y58" s="262"/>
      <c r="Z58" s="262"/>
      <c r="AA58" s="262">
        <f>SUM(AA55:AA56)</f>
        <v>48.424999999999997</v>
      </c>
      <c r="AB58" s="264" t="s">
        <v>28268</v>
      </c>
    </row>
    <row r="59" spans="3:28" x14ac:dyDescent="0.2">
      <c r="C59" s="259" t="s">
        <v>28717</v>
      </c>
      <c r="D59" s="258">
        <v>15</v>
      </c>
      <c r="E59" s="250" t="s">
        <v>28565</v>
      </c>
      <c r="F59" s="258">
        <v>30</v>
      </c>
      <c r="G59" s="258" t="s">
        <v>28539</v>
      </c>
      <c r="H59" s="250">
        <v>1.65</v>
      </c>
      <c r="I59" s="254" t="s">
        <v>28268</v>
      </c>
      <c r="J59" s="253">
        <f t="shared" si="7"/>
        <v>7.4249999999999997E-2</v>
      </c>
      <c r="K59" s="254" t="s">
        <v>28273</v>
      </c>
      <c r="L59" s="253">
        <f t="shared" si="8"/>
        <v>0.99</v>
      </c>
      <c r="M59" s="254" t="s">
        <v>28267</v>
      </c>
      <c r="N59" s="732">
        <f t="shared" si="4"/>
        <v>0.84</v>
      </c>
      <c r="O59" s="735">
        <f t="shared" si="5"/>
        <v>9.25</v>
      </c>
      <c r="P59" s="734">
        <f t="shared" si="6"/>
        <v>7.77</v>
      </c>
      <c r="Q59" s="301"/>
      <c r="R59" s="301"/>
      <c r="S59" s="301"/>
    </row>
    <row r="60" spans="3:28" x14ac:dyDescent="0.2">
      <c r="C60" s="259" t="s">
        <v>28718</v>
      </c>
      <c r="D60" s="258">
        <v>15</v>
      </c>
      <c r="E60" s="250" t="s">
        <v>28565</v>
      </c>
      <c r="F60" s="258">
        <v>30</v>
      </c>
      <c r="G60" s="258" t="s">
        <v>28539</v>
      </c>
      <c r="H60" s="250">
        <v>1.3</v>
      </c>
      <c r="I60" s="254" t="s">
        <v>28268</v>
      </c>
      <c r="J60" s="253">
        <f t="shared" si="7"/>
        <v>5.8500000000000003E-2</v>
      </c>
      <c r="K60" s="254" t="s">
        <v>28273</v>
      </c>
      <c r="L60" s="253">
        <f t="shared" si="8"/>
        <v>0.78</v>
      </c>
      <c r="M60" s="254" t="s">
        <v>28267</v>
      </c>
      <c r="N60" s="732">
        <f t="shared" si="4"/>
        <v>0.84</v>
      </c>
      <c r="O60" s="735">
        <f t="shared" si="5"/>
        <v>7.5</v>
      </c>
      <c r="P60" s="734">
        <f t="shared" si="6"/>
        <v>6.3</v>
      </c>
      <c r="Q60" s="301"/>
      <c r="R60" s="301"/>
      <c r="S60" s="301"/>
      <c r="T60" s="284" t="s">
        <v>28773</v>
      </c>
      <c r="U60" s="256"/>
      <c r="V60" s="256"/>
      <c r="W60" s="256"/>
      <c r="X60" s="256"/>
      <c r="Y60" s="256"/>
      <c r="Z60" s="256"/>
      <c r="AA60" s="252"/>
    </row>
    <row r="61" spans="3:28" x14ac:dyDescent="0.2">
      <c r="C61" s="259" t="s">
        <v>28719</v>
      </c>
      <c r="D61" s="258">
        <v>15</v>
      </c>
      <c r="E61" s="250" t="s">
        <v>28565</v>
      </c>
      <c r="F61" s="258">
        <v>30</v>
      </c>
      <c r="G61" s="258" t="s">
        <v>28539</v>
      </c>
      <c r="H61" s="250">
        <v>2.2000000000000002</v>
      </c>
      <c r="I61" s="254" t="s">
        <v>28268</v>
      </c>
      <c r="J61" s="253">
        <f t="shared" si="7"/>
        <v>9.9000000000000005E-2</v>
      </c>
      <c r="K61" s="254" t="s">
        <v>28273</v>
      </c>
      <c r="L61" s="253">
        <f t="shared" si="8"/>
        <v>1.32</v>
      </c>
      <c r="M61" s="254" t="s">
        <v>28267</v>
      </c>
      <c r="N61" s="732">
        <f t="shared" si="4"/>
        <v>0.84</v>
      </c>
      <c r="O61" s="735">
        <f t="shared" si="5"/>
        <v>12</v>
      </c>
      <c r="P61" s="734">
        <f t="shared" si="6"/>
        <v>10.08</v>
      </c>
      <c r="Q61" s="301"/>
      <c r="R61" s="301"/>
      <c r="S61" s="301"/>
      <c r="T61" s="253"/>
      <c r="X61" s="301" t="s">
        <v>28362</v>
      </c>
      <c r="Y61" s="301" t="s">
        <v>28331</v>
      </c>
      <c r="Z61" s="301" t="s">
        <v>28774</v>
      </c>
      <c r="AA61" s="302" t="s">
        <v>28362</v>
      </c>
    </row>
    <row r="62" spans="3:28" x14ac:dyDescent="0.2">
      <c r="C62" s="263" t="s">
        <v>28720</v>
      </c>
      <c r="D62" s="261">
        <v>15</v>
      </c>
      <c r="E62" s="262" t="s">
        <v>28565</v>
      </c>
      <c r="F62" s="261">
        <v>30</v>
      </c>
      <c r="G62" s="261" t="s">
        <v>28539</v>
      </c>
      <c r="H62" s="250">
        <v>7.9</v>
      </c>
      <c r="I62" s="254" t="s">
        <v>28268</v>
      </c>
      <c r="J62" s="283">
        <f t="shared" si="7"/>
        <v>0.35549999999999998</v>
      </c>
      <c r="K62" s="264" t="s">
        <v>28273</v>
      </c>
      <c r="L62" s="283">
        <f t="shared" si="8"/>
        <v>4.74</v>
      </c>
      <c r="M62" s="264" t="s">
        <v>28267</v>
      </c>
      <c r="N62" s="736">
        <f t="shared" si="4"/>
        <v>0.84</v>
      </c>
      <c r="O62" s="735">
        <f t="shared" si="5"/>
        <v>40.5</v>
      </c>
      <c r="P62" s="737">
        <f t="shared" si="6"/>
        <v>34.020000000000003</v>
      </c>
      <c r="Q62" s="301"/>
      <c r="R62" s="301"/>
      <c r="S62" s="301"/>
      <c r="T62" s="283" t="s">
        <v>28674</v>
      </c>
      <c r="U62" s="262"/>
      <c r="V62" s="262"/>
      <c r="W62" s="262"/>
      <c r="X62" s="262">
        <f>H64</f>
        <v>47.5</v>
      </c>
      <c r="Y62" s="262">
        <v>2</v>
      </c>
      <c r="Z62" s="262">
        <v>1</v>
      </c>
      <c r="AA62" s="264">
        <f>Z62*Y62*X62</f>
        <v>95</v>
      </c>
    </row>
    <row r="63" spans="3:28" x14ac:dyDescent="0.2">
      <c r="H63" s="284"/>
      <c r="I63" s="252"/>
      <c r="K63" s="254"/>
      <c r="L63" s="253"/>
      <c r="M63" s="254"/>
      <c r="N63" s="733"/>
      <c r="O63" s="733"/>
      <c r="P63" s="738"/>
      <c r="Q63" s="301"/>
      <c r="R63" s="301"/>
      <c r="S63" s="301"/>
    </row>
    <row r="64" spans="3:28" x14ac:dyDescent="0.2">
      <c r="H64" s="283">
        <f>SUM(H49:H62)</f>
        <v>47.5</v>
      </c>
      <c r="I64" s="264" t="s">
        <v>28268</v>
      </c>
      <c r="J64" s="262">
        <f>SUM(J49:J62)</f>
        <v>2.2650000000000001</v>
      </c>
      <c r="K64" s="264" t="s">
        <v>28273</v>
      </c>
      <c r="L64" s="283">
        <f>SUM(L49:L62)</f>
        <v>28.5</v>
      </c>
      <c r="M64" s="264" t="s">
        <v>28267</v>
      </c>
      <c r="N64" s="736">
        <f>SUM(N49:N62)</f>
        <v>11.96</v>
      </c>
      <c r="O64" s="739">
        <f>SUM(O49:O62)</f>
        <v>251.5</v>
      </c>
      <c r="P64" s="739">
        <f>SUM(P49:P62)</f>
        <v>215.71</v>
      </c>
      <c r="Q64" s="731"/>
      <c r="R64" s="731"/>
      <c r="S64" s="731"/>
    </row>
    <row r="65" spans="3:27" x14ac:dyDescent="0.2">
      <c r="Q65" s="719"/>
      <c r="R65" s="719"/>
      <c r="S65" s="719"/>
    </row>
    <row r="72" spans="3:27" x14ac:dyDescent="0.2">
      <c r="S72" s="1970" t="s">
        <v>28345</v>
      </c>
      <c r="T72" s="1949" t="s">
        <v>28621</v>
      </c>
      <c r="U72" s="740"/>
      <c r="V72" s="741" t="s">
        <v>28769</v>
      </c>
      <c r="W72" s="741" t="s">
        <v>28770</v>
      </c>
      <c r="X72" s="1949" t="s">
        <v>28622</v>
      </c>
      <c r="Y72" s="1949" t="s">
        <v>28621</v>
      </c>
      <c r="Z72" s="741" t="s">
        <v>28770</v>
      </c>
      <c r="AA72" s="1961" t="s">
        <v>28636</v>
      </c>
    </row>
    <row r="73" spans="3:27" x14ac:dyDescent="0.2">
      <c r="C73" s="742" t="s">
        <v>28569</v>
      </c>
      <c r="D73" s="277" t="s">
        <v>28570</v>
      </c>
      <c r="E73" s="278"/>
      <c r="F73" s="277" t="s">
        <v>28362</v>
      </c>
      <c r="G73" s="278"/>
      <c r="H73" s="278" t="s">
        <v>28274</v>
      </c>
      <c r="I73" s="279"/>
      <c r="J73" s="280" t="s">
        <v>28281</v>
      </c>
      <c r="K73" s="281"/>
      <c r="L73" s="278" t="s">
        <v>28558</v>
      </c>
      <c r="M73" s="282"/>
      <c r="S73" s="1971"/>
      <c r="T73" s="1950"/>
      <c r="U73" s="743"/>
      <c r="V73" s="744" t="s">
        <v>28345</v>
      </c>
      <c r="W73" s="744" t="s">
        <v>28771</v>
      </c>
      <c r="X73" s="1950"/>
      <c r="Y73" s="1950"/>
      <c r="Z73" s="744" t="s">
        <v>28759</v>
      </c>
      <c r="AA73" s="1962"/>
    </row>
    <row r="74" spans="3:27" x14ac:dyDescent="0.2">
      <c r="C74" s="257" t="s">
        <v>28346</v>
      </c>
      <c r="D74" s="255">
        <v>14</v>
      </c>
      <c r="E74" s="256" t="s">
        <v>28565</v>
      </c>
      <c r="F74" s="255">
        <v>26</v>
      </c>
      <c r="G74" s="251" t="s">
        <v>28565</v>
      </c>
      <c r="H74" s="256">
        <v>4.05</v>
      </c>
      <c r="I74" s="256"/>
      <c r="J74" s="284">
        <f>(D74/100)*(F74/100)*(H74)</f>
        <v>0.14742</v>
      </c>
      <c r="K74" s="252" t="s">
        <v>28273</v>
      </c>
      <c r="L74" s="256">
        <f>(D74/100+F74/100+F74/100)*H74</f>
        <v>2.673</v>
      </c>
      <c r="M74" s="252" t="s">
        <v>28267</v>
      </c>
      <c r="S74" s="259" t="s">
        <v>28346</v>
      </c>
      <c r="T74" s="258">
        <v>4</v>
      </c>
      <c r="U74" s="258" t="s">
        <v>28626</v>
      </c>
      <c r="V74" s="745">
        <v>4.05</v>
      </c>
      <c r="W74" s="746">
        <f>T74*V74</f>
        <v>16.2</v>
      </c>
      <c r="X74" s="250">
        <v>1</v>
      </c>
      <c r="Y74" s="250">
        <f>V74/0.15</f>
        <v>27</v>
      </c>
      <c r="Z74" s="250">
        <f t="shared" ref="Z74:Z82" si="9">(((D74-4)+(F74-4)+(D74-4)+(F74-4))/100)+0.1</f>
        <v>0.74</v>
      </c>
      <c r="AA74" s="254">
        <f>Z74*Y74*X74</f>
        <v>19.98</v>
      </c>
    </row>
    <row r="75" spans="3:27" x14ac:dyDescent="0.2">
      <c r="C75" s="259" t="s">
        <v>28347</v>
      </c>
      <c r="D75" s="258">
        <v>14</v>
      </c>
      <c r="E75" s="250" t="s">
        <v>28565</v>
      </c>
      <c r="F75" s="258">
        <v>26</v>
      </c>
      <c r="G75" s="301" t="s">
        <v>28565</v>
      </c>
      <c r="H75" s="250">
        <v>4.05</v>
      </c>
      <c r="J75" s="253">
        <f t="shared" ref="J75:J80" si="10">(D75/100)*(F75/100)*(H75)</f>
        <v>0.14742</v>
      </c>
      <c r="K75" s="254" t="s">
        <v>28273</v>
      </c>
      <c r="L75" s="250">
        <f t="shared" ref="L75:L80" si="11">(F75/100)*2*H75</f>
        <v>2.1059999999999999</v>
      </c>
      <c r="M75" s="254" t="s">
        <v>28267</v>
      </c>
      <c r="S75" s="259" t="s">
        <v>28347</v>
      </c>
      <c r="T75" s="258">
        <v>4</v>
      </c>
      <c r="U75" s="258" t="s">
        <v>28626</v>
      </c>
      <c r="V75" s="745">
        <v>4.05</v>
      </c>
      <c r="W75" s="746">
        <f t="shared" ref="W75:W92" si="12">T75*V75</f>
        <v>16.2</v>
      </c>
      <c r="X75" s="250">
        <v>1</v>
      </c>
      <c r="Y75" s="250">
        <f t="shared" ref="Y75:Y91" si="13">V75/0.15</f>
        <v>27</v>
      </c>
      <c r="Z75" s="250">
        <f t="shared" si="9"/>
        <v>0.74</v>
      </c>
      <c r="AA75" s="254">
        <f t="shared" ref="AA75:AA88" si="14">Z75*Y75*X75</f>
        <v>19.98</v>
      </c>
    </row>
    <row r="76" spans="3:27" x14ac:dyDescent="0.2">
      <c r="C76" s="259" t="s">
        <v>28348</v>
      </c>
      <c r="D76" s="258">
        <v>14</v>
      </c>
      <c r="E76" s="250" t="s">
        <v>28565</v>
      </c>
      <c r="F76" s="258">
        <v>26</v>
      </c>
      <c r="G76" s="301" t="s">
        <v>28565</v>
      </c>
      <c r="H76" s="250">
        <v>4.05</v>
      </c>
      <c r="J76" s="253">
        <f t="shared" si="10"/>
        <v>0.14742</v>
      </c>
      <c r="K76" s="254" t="s">
        <v>28273</v>
      </c>
      <c r="L76" s="250">
        <f t="shared" si="11"/>
        <v>2.1059999999999999</v>
      </c>
      <c r="M76" s="254" t="s">
        <v>28267</v>
      </c>
      <c r="S76" s="259" t="s">
        <v>28348</v>
      </c>
      <c r="T76" s="258">
        <v>4</v>
      </c>
      <c r="U76" s="258" t="s">
        <v>28626</v>
      </c>
      <c r="V76" s="745">
        <v>4.05</v>
      </c>
      <c r="W76" s="746">
        <f t="shared" si="12"/>
        <v>16.2</v>
      </c>
      <c r="X76" s="250">
        <v>1</v>
      </c>
      <c r="Y76" s="250">
        <f t="shared" si="13"/>
        <v>27</v>
      </c>
      <c r="Z76" s="250">
        <f t="shared" si="9"/>
        <v>0.74</v>
      </c>
      <c r="AA76" s="254">
        <f t="shared" si="14"/>
        <v>19.98</v>
      </c>
    </row>
    <row r="77" spans="3:27" x14ac:dyDescent="0.2">
      <c r="C77" s="259" t="s">
        <v>28349</v>
      </c>
      <c r="D77" s="258">
        <v>14</v>
      </c>
      <c r="E77" s="250" t="s">
        <v>28565</v>
      </c>
      <c r="F77" s="258">
        <v>26</v>
      </c>
      <c r="G77" s="301" t="s">
        <v>28565</v>
      </c>
      <c r="H77" s="250">
        <v>3.2</v>
      </c>
      <c r="J77" s="253">
        <f t="shared" si="10"/>
        <v>0.11648</v>
      </c>
      <c r="K77" s="254" t="s">
        <v>28273</v>
      </c>
      <c r="L77" s="250">
        <f t="shared" si="11"/>
        <v>1.6639999999999999</v>
      </c>
      <c r="M77" s="254" t="s">
        <v>28267</v>
      </c>
      <c r="S77" s="259" t="s">
        <v>28349</v>
      </c>
      <c r="T77" s="258">
        <v>4</v>
      </c>
      <c r="U77" s="258" t="s">
        <v>28626</v>
      </c>
      <c r="V77" s="745">
        <v>3.2</v>
      </c>
      <c r="W77" s="746">
        <f t="shared" si="12"/>
        <v>12.8</v>
      </c>
      <c r="X77" s="250">
        <v>1</v>
      </c>
      <c r="Y77" s="250">
        <f t="shared" si="13"/>
        <v>21.3333333333333</v>
      </c>
      <c r="Z77" s="250">
        <f t="shared" si="9"/>
        <v>0.74</v>
      </c>
      <c r="AA77" s="254">
        <f t="shared" si="14"/>
        <v>15.7866666666666</v>
      </c>
    </row>
    <row r="78" spans="3:27" x14ac:dyDescent="0.2">
      <c r="C78" s="259" t="s">
        <v>28350</v>
      </c>
      <c r="D78" s="258">
        <v>14</v>
      </c>
      <c r="E78" s="250" t="s">
        <v>28565</v>
      </c>
      <c r="F78" s="258">
        <v>26</v>
      </c>
      <c r="G78" s="301" t="s">
        <v>28565</v>
      </c>
      <c r="H78" s="250">
        <v>3.2</v>
      </c>
      <c r="J78" s="253">
        <f t="shared" si="10"/>
        <v>0.11648</v>
      </c>
      <c r="K78" s="254" t="s">
        <v>28273</v>
      </c>
      <c r="L78" s="250">
        <f>(D78/100+F78/100+F78/100)*H78</f>
        <v>2.1120000000000001</v>
      </c>
      <c r="M78" s="254" t="s">
        <v>28267</v>
      </c>
      <c r="S78" s="259" t="s">
        <v>28350</v>
      </c>
      <c r="T78" s="258">
        <v>4</v>
      </c>
      <c r="U78" s="258" t="s">
        <v>28626</v>
      </c>
      <c r="V78" s="745">
        <v>3.2</v>
      </c>
      <c r="W78" s="746">
        <f t="shared" si="12"/>
        <v>12.8</v>
      </c>
      <c r="X78" s="250">
        <v>1</v>
      </c>
      <c r="Y78" s="250">
        <f t="shared" si="13"/>
        <v>21.3333333333333</v>
      </c>
      <c r="Z78" s="250">
        <f t="shared" si="9"/>
        <v>0.74</v>
      </c>
      <c r="AA78" s="254">
        <f t="shared" si="14"/>
        <v>15.7866666666666</v>
      </c>
    </row>
    <row r="79" spans="3:27" x14ac:dyDescent="0.2">
      <c r="C79" s="259" t="s">
        <v>28351</v>
      </c>
      <c r="D79" s="258">
        <v>14</v>
      </c>
      <c r="E79" s="250" t="s">
        <v>28565</v>
      </c>
      <c r="F79" s="258">
        <v>26</v>
      </c>
      <c r="G79" s="301" t="s">
        <v>28565</v>
      </c>
      <c r="H79" s="250">
        <v>4.05</v>
      </c>
      <c r="J79" s="253">
        <f t="shared" si="10"/>
        <v>0.14742</v>
      </c>
      <c r="K79" s="254" t="s">
        <v>28273</v>
      </c>
      <c r="L79" s="250">
        <f>(D79/100+F79/100+F79/100)*H79</f>
        <v>2.673</v>
      </c>
      <c r="M79" s="254" t="s">
        <v>28267</v>
      </c>
      <c r="S79" s="259" t="s">
        <v>28351</v>
      </c>
      <c r="T79" s="258">
        <v>4</v>
      </c>
      <c r="U79" s="258" t="s">
        <v>28626</v>
      </c>
      <c r="V79" s="745">
        <v>4.05</v>
      </c>
      <c r="W79" s="746">
        <f t="shared" si="12"/>
        <v>16.2</v>
      </c>
      <c r="X79" s="250">
        <v>1</v>
      </c>
      <c r="Y79" s="250">
        <f t="shared" si="13"/>
        <v>27</v>
      </c>
      <c r="Z79" s="250">
        <f t="shared" si="9"/>
        <v>0.74</v>
      </c>
      <c r="AA79" s="254">
        <f t="shared" si="14"/>
        <v>19.98</v>
      </c>
    </row>
    <row r="80" spans="3:27" x14ac:dyDescent="0.2">
      <c r="C80" s="259" t="s">
        <v>28352</v>
      </c>
      <c r="D80" s="258">
        <v>14</v>
      </c>
      <c r="E80" s="250" t="s">
        <v>28565</v>
      </c>
      <c r="F80" s="258">
        <v>26</v>
      </c>
      <c r="G80" s="301" t="s">
        <v>28565</v>
      </c>
      <c r="H80" s="250">
        <v>4.05</v>
      </c>
      <c r="J80" s="253">
        <f t="shared" si="10"/>
        <v>0.14742</v>
      </c>
      <c r="K80" s="254" t="s">
        <v>28273</v>
      </c>
      <c r="L80" s="250">
        <f t="shared" si="11"/>
        <v>2.1059999999999999</v>
      </c>
      <c r="M80" s="254" t="s">
        <v>28267</v>
      </c>
      <c r="S80" s="259" t="s">
        <v>28352</v>
      </c>
      <c r="T80" s="258">
        <v>4</v>
      </c>
      <c r="U80" s="258" t="s">
        <v>28626</v>
      </c>
      <c r="V80" s="745">
        <v>4.05</v>
      </c>
      <c r="W80" s="746">
        <f t="shared" si="12"/>
        <v>16.2</v>
      </c>
      <c r="X80" s="250">
        <v>1</v>
      </c>
      <c r="Y80" s="250">
        <f t="shared" si="13"/>
        <v>27</v>
      </c>
      <c r="Z80" s="250">
        <f t="shared" si="9"/>
        <v>0.74</v>
      </c>
      <c r="AA80" s="254">
        <f t="shared" si="14"/>
        <v>19.98</v>
      </c>
    </row>
    <row r="81" spans="3:27" x14ac:dyDescent="0.2">
      <c r="C81" s="259" t="s">
        <v>28353</v>
      </c>
      <c r="D81" s="258">
        <v>14</v>
      </c>
      <c r="E81" s="250" t="s">
        <v>28565</v>
      </c>
      <c r="F81" s="258">
        <v>26</v>
      </c>
      <c r="G81" s="301" t="s">
        <v>28565</v>
      </c>
      <c r="H81" s="250">
        <v>4.05</v>
      </c>
      <c r="J81" s="253">
        <f t="shared" ref="J81:J88" si="15">(D81/100)*(F81/100)*(H81)</f>
        <v>0.14742</v>
      </c>
      <c r="K81" s="254" t="s">
        <v>28273</v>
      </c>
      <c r="L81" s="250">
        <f t="shared" ref="L81:L87" si="16">(F81/100)*2*H81</f>
        <v>2.1059999999999999</v>
      </c>
      <c r="M81" s="254" t="s">
        <v>28267</v>
      </c>
      <c r="S81" s="259" t="s">
        <v>28353</v>
      </c>
      <c r="T81" s="258">
        <v>4</v>
      </c>
      <c r="U81" s="258" t="s">
        <v>28626</v>
      </c>
      <c r="V81" s="745">
        <v>4.05</v>
      </c>
      <c r="W81" s="746">
        <f t="shared" si="12"/>
        <v>16.2</v>
      </c>
      <c r="X81" s="250">
        <v>1</v>
      </c>
      <c r="Y81" s="250">
        <f t="shared" si="13"/>
        <v>27</v>
      </c>
      <c r="Z81" s="250">
        <f t="shared" si="9"/>
        <v>0.74</v>
      </c>
      <c r="AA81" s="254">
        <f t="shared" si="14"/>
        <v>19.98</v>
      </c>
    </row>
    <row r="82" spans="3:27" x14ac:dyDescent="0.2">
      <c r="C82" s="259" t="s">
        <v>28354</v>
      </c>
      <c r="D82" s="258">
        <v>14</v>
      </c>
      <c r="E82" s="250" t="s">
        <v>28565</v>
      </c>
      <c r="F82" s="258">
        <v>26</v>
      </c>
      <c r="G82" s="301" t="s">
        <v>28565</v>
      </c>
      <c r="H82" s="250">
        <v>4.05</v>
      </c>
      <c r="J82" s="253">
        <f t="shared" si="15"/>
        <v>0.14742</v>
      </c>
      <c r="K82" s="254" t="s">
        <v>28273</v>
      </c>
      <c r="L82" s="250">
        <f t="shared" si="16"/>
        <v>2.1059999999999999</v>
      </c>
      <c r="M82" s="254" t="s">
        <v>28267</v>
      </c>
      <c r="S82" s="259" t="s">
        <v>28354</v>
      </c>
      <c r="T82" s="258">
        <v>4</v>
      </c>
      <c r="U82" s="258" t="s">
        <v>28626</v>
      </c>
      <c r="V82" s="745">
        <v>4.05</v>
      </c>
      <c r="W82" s="746">
        <f t="shared" si="12"/>
        <v>16.2</v>
      </c>
      <c r="X82" s="250">
        <v>1</v>
      </c>
      <c r="Y82" s="250">
        <f t="shared" si="13"/>
        <v>27</v>
      </c>
      <c r="Z82" s="250">
        <f t="shared" si="9"/>
        <v>0.74</v>
      </c>
      <c r="AA82" s="254">
        <f t="shared" si="14"/>
        <v>19.98</v>
      </c>
    </row>
    <row r="83" spans="3:27" x14ac:dyDescent="0.2">
      <c r="C83" s="259" t="s">
        <v>28355</v>
      </c>
      <c r="D83" s="258">
        <v>14</v>
      </c>
      <c r="E83" s="250" t="s">
        <v>28565</v>
      </c>
      <c r="F83" s="258">
        <v>20</v>
      </c>
      <c r="G83" s="301" t="s">
        <v>28565</v>
      </c>
      <c r="H83" s="250">
        <v>4.05</v>
      </c>
      <c r="J83" s="253">
        <f t="shared" si="15"/>
        <v>0.1134</v>
      </c>
      <c r="K83" s="254" t="s">
        <v>28273</v>
      </c>
      <c r="L83" s="250">
        <f t="shared" si="16"/>
        <v>1.62</v>
      </c>
      <c r="M83" s="254" t="s">
        <v>28267</v>
      </c>
      <c r="S83" s="259" t="s">
        <v>28355</v>
      </c>
      <c r="T83" s="258">
        <v>4</v>
      </c>
      <c r="U83" s="258" t="s">
        <v>28626</v>
      </c>
      <c r="V83" s="745">
        <v>4.05</v>
      </c>
      <c r="W83" s="746">
        <f t="shared" si="12"/>
        <v>16.2</v>
      </c>
      <c r="X83" s="250">
        <v>1</v>
      </c>
      <c r="Y83" s="250">
        <f t="shared" si="13"/>
        <v>27</v>
      </c>
      <c r="Z83" s="250">
        <f>(((D83-4)+(F83-4)+(D83-4)+(F83-4))/100)+0.1</f>
        <v>0.62</v>
      </c>
      <c r="AA83" s="254">
        <f>Z83*Y83*X83</f>
        <v>16.739999999999998</v>
      </c>
    </row>
    <row r="84" spans="3:27" x14ac:dyDescent="0.2">
      <c r="C84" s="259" t="s">
        <v>28356</v>
      </c>
      <c r="D84" s="258">
        <v>14</v>
      </c>
      <c r="E84" s="250" t="s">
        <v>28565</v>
      </c>
      <c r="F84" s="258">
        <v>26</v>
      </c>
      <c r="G84" s="301" t="s">
        <v>28565</v>
      </c>
      <c r="H84" s="250">
        <v>4.05</v>
      </c>
      <c r="J84" s="253">
        <f t="shared" si="15"/>
        <v>0.14742</v>
      </c>
      <c r="K84" s="254" t="s">
        <v>28273</v>
      </c>
      <c r="L84" s="250">
        <f>(D84/100+F84/100+F84/100)*H84</f>
        <v>2.673</v>
      </c>
      <c r="M84" s="254" t="s">
        <v>28267</v>
      </c>
      <c r="S84" s="259" t="s">
        <v>28356</v>
      </c>
      <c r="T84" s="258">
        <v>4</v>
      </c>
      <c r="U84" s="258" t="s">
        <v>28626</v>
      </c>
      <c r="V84" s="745">
        <v>4.05</v>
      </c>
      <c r="W84" s="746">
        <f t="shared" si="12"/>
        <v>16.2</v>
      </c>
      <c r="X84" s="250">
        <v>1</v>
      </c>
      <c r="Y84" s="250">
        <f t="shared" si="13"/>
        <v>27</v>
      </c>
      <c r="Z84" s="250">
        <f t="shared" ref="Z84:Z92" si="17">(((D84-4)+(F84-4)+(D84-4)+(F84-4))/100)+0.1</f>
        <v>0.74</v>
      </c>
      <c r="AA84" s="254">
        <f t="shared" si="14"/>
        <v>19.98</v>
      </c>
    </row>
    <row r="85" spans="3:27" x14ac:dyDescent="0.2">
      <c r="C85" s="259" t="s">
        <v>28357</v>
      </c>
      <c r="D85" s="258">
        <v>14</v>
      </c>
      <c r="E85" s="250" t="s">
        <v>28565</v>
      </c>
      <c r="F85" s="258">
        <v>26</v>
      </c>
      <c r="G85" s="301" t="s">
        <v>28565</v>
      </c>
      <c r="H85" s="250">
        <v>4.05</v>
      </c>
      <c r="J85" s="253">
        <f t="shared" si="15"/>
        <v>0.14742</v>
      </c>
      <c r="K85" s="254" t="s">
        <v>28273</v>
      </c>
      <c r="L85" s="250">
        <f t="shared" si="16"/>
        <v>2.1059999999999999</v>
      </c>
      <c r="M85" s="254" t="s">
        <v>28267</v>
      </c>
      <c r="S85" s="259" t="s">
        <v>28357</v>
      </c>
      <c r="T85" s="258">
        <v>6</v>
      </c>
      <c r="U85" s="258" t="s">
        <v>28626</v>
      </c>
      <c r="V85" s="745">
        <v>4.05</v>
      </c>
      <c r="W85" s="746">
        <f t="shared" si="12"/>
        <v>24.3</v>
      </c>
      <c r="X85" s="250">
        <v>1</v>
      </c>
      <c r="Y85" s="250">
        <f t="shared" si="13"/>
        <v>27</v>
      </c>
      <c r="Z85" s="250">
        <f t="shared" si="17"/>
        <v>0.74</v>
      </c>
      <c r="AA85" s="254">
        <f t="shared" si="14"/>
        <v>19.98</v>
      </c>
    </row>
    <row r="86" spans="3:27" x14ac:dyDescent="0.2">
      <c r="C86" s="259" t="s">
        <v>28358</v>
      </c>
      <c r="D86" s="258">
        <v>14</v>
      </c>
      <c r="E86" s="250" t="s">
        <v>28565</v>
      </c>
      <c r="F86" s="258">
        <v>26</v>
      </c>
      <c r="G86" s="301" t="s">
        <v>28565</v>
      </c>
      <c r="H86" s="250">
        <v>5.4</v>
      </c>
      <c r="J86" s="253">
        <f t="shared" si="15"/>
        <v>0.19656000000000001</v>
      </c>
      <c r="K86" s="254" t="s">
        <v>28273</v>
      </c>
      <c r="L86" s="250">
        <f t="shared" si="16"/>
        <v>2.8079999999999998</v>
      </c>
      <c r="M86" s="254" t="s">
        <v>28267</v>
      </c>
      <c r="S86" s="259" t="s">
        <v>28358</v>
      </c>
      <c r="T86" s="258">
        <v>6</v>
      </c>
      <c r="U86" s="258" t="s">
        <v>28626</v>
      </c>
      <c r="V86" s="745">
        <v>5.4</v>
      </c>
      <c r="W86" s="746">
        <f t="shared" si="12"/>
        <v>32.4</v>
      </c>
      <c r="X86" s="250">
        <v>1</v>
      </c>
      <c r="Y86" s="250">
        <f t="shared" si="13"/>
        <v>36</v>
      </c>
      <c r="Z86" s="250">
        <f t="shared" si="17"/>
        <v>0.74</v>
      </c>
      <c r="AA86" s="254">
        <f t="shared" si="14"/>
        <v>26.64</v>
      </c>
    </row>
    <row r="87" spans="3:27" x14ac:dyDescent="0.2">
      <c r="C87" s="259" t="s">
        <v>28359</v>
      </c>
      <c r="D87" s="258">
        <v>14</v>
      </c>
      <c r="E87" s="250" t="s">
        <v>28565</v>
      </c>
      <c r="F87" s="258">
        <v>26</v>
      </c>
      <c r="G87" s="301" t="s">
        <v>28565</v>
      </c>
      <c r="H87" s="250">
        <v>5.4</v>
      </c>
      <c r="J87" s="253">
        <f t="shared" si="15"/>
        <v>0.19656000000000001</v>
      </c>
      <c r="K87" s="254" t="s">
        <v>28273</v>
      </c>
      <c r="L87" s="250">
        <f t="shared" si="16"/>
        <v>2.8079999999999998</v>
      </c>
      <c r="M87" s="254" t="s">
        <v>28267</v>
      </c>
      <c r="S87" s="259" t="s">
        <v>28359</v>
      </c>
      <c r="T87" s="258">
        <v>6</v>
      </c>
      <c r="U87" s="258" t="s">
        <v>28626</v>
      </c>
      <c r="V87" s="745">
        <v>5.4</v>
      </c>
      <c r="W87" s="746">
        <f t="shared" si="12"/>
        <v>32.4</v>
      </c>
      <c r="X87" s="250">
        <v>1</v>
      </c>
      <c r="Y87" s="250">
        <f t="shared" si="13"/>
        <v>36</v>
      </c>
      <c r="Z87" s="250">
        <f t="shared" si="17"/>
        <v>0.74</v>
      </c>
      <c r="AA87" s="254">
        <f t="shared" si="14"/>
        <v>26.64</v>
      </c>
    </row>
    <row r="88" spans="3:27" x14ac:dyDescent="0.2">
      <c r="C88" s="259" t="s">
        <v>28360</v>
      </c>
      <c r="D88" s="258">
        <v>14</v>
      </c>
      <c r="E88" s="250" t="s">
        <v>28565</v>
      </c>
      <c r="F88" s="258">
        <v>26</v>
      </c>
      <c r="G88" s="301" t="s">
        <v>28565</v>
      </c>
      <c r="H88" s="250">
        <v>4.05</v>
      </c>
      <c r="J88" s="253">
        <f t="shared" si="15"/>
        <v>0.14742</v>
      </c>
      <c r="K88" s="254" t="s">
        <v>28273</v>
      </c>
      <c r="L88" s="250">
        <f>(D88/100+F88/100+F88/100)*H88</f>
        <v>2.673</v>
      </c>
      <c r="M88" s="254" t="s">
        <v>28267</v>
      </c>
      <c r="S88" s="259" t="s">
        <v>28360</v>
      </c>
      <c r="T88" s="258">
        <v>6</v>
      </c>
      <c r="U88" s="258" t="s">
        <v>28626</v>
      </c>
      <c r="V88" s="745">
        <v>4.05</v>
      </c>
      <c r="W88" s="746">
        <f t="shared" si="12"/>
        <v>24.3</v>
      </c>
      <c r="X88" s="250">
        <v>1</v>
      </c>
      <c r="Y88" s="250">
        <f t="shared" si="13"/>
        <v>27</v>
      </c>
      <c r="Z88" s="250">
        <f t="shared" si="17"/>
        <v>0.74</v>
      </c>
      <c r="AA88" s="254">
        <f t="shared" si="14"/>
        <v>19.98</v>
      </c>
    </row>
    <row r="89" spans="3:27" x14ac:dyDescent="0.2">
      <c r="C89" s="259" t="s">
        <v>28721</v>
      </c>
      <c r="D89" s="258">
        <v>14</v>
      </c>
      <c r="E89" s="250" t="s">
        <v>28565</v>
      </c>
      <c r="F89" s="258">
        <v>26</v>
      </c>
      <c r="G89" s="301" t="s">
        <v>28565</v>
      </c>
      <c r="H89" s="250">
        <v>4.05</v>
      </c>
      <c r="J89" s="253">
        <f>(D89/100)*(F89/100)*(H89)</f>
        <v>0.14742</v>
      </c>
      <c r="K89" s="254" t="s">
        <v>28273</v>
      </c>
      <c r="L89" s="250">
        <f>(D89/100+F89/100+F89/100)*H89</f>
        <v>2.673</v>
      </c>
      <c r="M89" s="254" t="s">
        <v>28267</v>
      </c>
      <c r="S89" s="259" t="s">
        <v>28721</v>
      </c>
      <c r="T89" s="258">
        <v>6</v>
      </c>
      <c r="U89" s="258" t="s">
        <v>28626</v>
      </c>
      <c r="V89" s="745">
        <v>4.05</v>
      </c>
      <c r="W89" s="746">
        <f t="shared" si="12"/>
        <v>24.3</v>
      </c>
      <c r="X89" s="250">
        <v>1</v>
      </c>
      <c r="Y89" s="250">
        <f t="shared" si="13"/>
        <v>27</v>
      </c>
      <c r="Z89" s="250">
        <f t="shared" si="17"/>
        <v>0.74</v>
      </c>
      <c r="AA89" s="254">
        <f>Z89*Y89*X89</f>
        <v>19.98</v>
      </c>
    </row>
    <row r="90" spans="3:27" x14ac:dyDescent="0.2">
      <c r="C90" s="259" t="s">
        <v>28722</v>
      </c>
      <c r="D90" s="258">
        <v>14</v>
      </c>
      <c r="E90" s="250" t="s">
        <v>28565</v>
      </c>
      <c r="F90" s="258">
        <v>26</v>
      </c>
      <c r="G90" s="301" t="s">
        <v>28565</v>
      </c>
      <c r="H90" s="250">
        <v>4.05</v>
      </c>
      <c r="J90" s="253">
        <f>(D90/100)*(F90/100)*(H90)</f>
        <v>0.14742</v>
      </c>
      <c r="K90" s="254" t="s">
        <v>28273</v>
      </c>
      <c r="L90" s="250">
        <f>(D90/100+F90/100+F90/100)*H90</f>
        <v>2.673</v>
      </c>
      <c r="M90" s="254" t="s">
        <v>28267</v>
      </c>
      <c r="S90" s="259" t="s">
        <v>28722</v>
      </c>
      <c r="T90" s="258">
        <v>6</v>
      </c>
      <c r="U90" s="258" t="s">
        <v>28626</v>
      </c>
      <c r="V90" s="745">
        <v>4.05</v>
      </c>
      <c r="W90" s="746">
        <f t="shared" si="12"/>
        <v>24.3</v>
      </c>
      <c r="X90" s="250">
        <v>1</v>
      </c>
      <c r="Y90" s="250">
        <f t="shared" si="13"/>
        <v>27</v>
      </c>
      <c r="Z90" s="250">
        <f t="shared" si="17"/>
        <v>0.74</v>
      </c>
      <c r="AA90" s="254">
        <f>Z90*Y90*X90</f>
        <v>19.98</v>
      </c>
    </row>
    <row r="91" spans="3:27" x14ac:dyDescent="0.2">
      <c r="C91" s="259" t="s">
        <v>28723</v>
      </c>
      <c r="D91" s="258">
        <v>14</v>
      </c>
      <c r="E91" s="250" t="s">
        <v>28565</v>
      </c>
      <c r="F91" s="258">
        <v>26</v>
      </c>
      <c r="G91" s="301" t="s">
        <v>28565</v>
      </c>
      <c r="H91" s="250">
        <v>5.4</v>
      </c>
      <c r="J91" s="253">
        <f>(D91/100)*(F91/100)*(H91)</f>
        <v>0.19656000000000001</v>
      </c>
      <c r="K91" s="254" t="s">
        <v>28273</v>
      </c>
      <c r="L91" s="250">
        <f>(D91/100+F91/100+F91/100)*H91</f>
        <v>3.5640000000000001</v>
      </c>
      <c r="M91" s="254" t="s">
        <v>28267</v>
      </c>
      <c r="S91" s="259" t="s">
        <v>28723</v>
      </c>
      <c r="T91" s="258">
        <v>6</v>
      </c>
      <c r="U91" s="258" t="s">
        <v>28626</v>
      </c>
      <c r="V91" s="745">
        <v>5.4</v>
      </c>
      <c r="W91" s="746">
        <f t="shared" si="12"/>
        <v>32.4</v>
      </c>
      <c r="X91" s="250">
        <v>1</v>
      </c>
      <c r="Y91" s="250">
        <f t="shared" si="13"/>
        <v>36</v>
      </c>
      <c r="Z91" s="250">
        <f t="shared" si="17"/>
        <v>0.74</v>
      </c>
      <c r="AA91" s="254">
        <f>Z91*Y91*X91</f>
        <v>26.64</v>
      </c>
    </row>
    <row r="92" spans="3:27" x14ac:dyDescent="0.2">
      <c r="C92" s="263" t="s">
        <v>28768</v>
      </c>
      <c r="D92" s="261">
        <v>14</v>
      </c>
      <c r="E92" s="262" t="s">
        <v>28565</v>
      </c>
      <c r="F92" s="261">
        <v>26</v>
      </c>
      <c r="G92" s="265" t="s">
        <v>28565</v>
      </c>
      <c r="H92" s="262">
        <v>5.4</v>
      </c>
      <c r="I92" s="262"/>
      <c r="J92" s="283">
        <f>(D92/100)*(F92/100)*(H92)</f>
        <v>0.19656000000000001</v>
      </c>
      <c r="K92" s="264" t="s">
        <v>28273</v>
      </c>
      <c r="L92" s="262">
        <f>(D92/100+F92/100+F92/100)*H92</f>
        <v>3.5640000000000001</v>
      </c>
      <c r="M92" s="264" t="s">
        <v>28267</v>
      </c>
      <c r="S92" s="259" t="s">
        <v>28768</v>
      </c>
      <c r="T92" s="258">
        <v>6</v>
      </c>
      <c r="U92" s="258" t="s">
        <v>28626</v>
      </c>
      <c r="V92" s="745">
        <v>5.4</v>
      </c>
      <c r="W92" s="746">
        <f t="shared" si="12"/>
        <v>32.4</v>
      </c>
      <c r="X92" s="250">
        <v>1</v>
      </c>
      <c r="Y92" s="250">
        <f>V92/0.15</f>
        <v>36</v>
      </c>
      <c r="Z92" s="250">
        <f t="shared" si="17"/>
        <v>0.74</v>
      </c>
      <c r="AA92" s="254">
        <f>Z92*Y92*X92</f>
        <v>26.64</v>
      </c>
    </row>
    <row r="93" spans="3:27" ht="7.5" customHeight="1" x14ac:dyDescent="0.2">
      <c r="J93" s="253"/>
      <c r="K93" s="254"/>
      <c r="L93" s="253"/>
      <c r="M93" s="254"/>
      <c r="S93" s="259"/>
      <c r="AA93" s="254"/>
    </row>
    <row r="94" spans="3:27" x14ac:dyDescent="0.2">
      <c r="J94" s="283">
        <f>SUM(J74:J92)</f>
        <v>2.90164</v>
      </c>
      <c r="K94" s="264" t="s">
        <v>28273</v>
      </c>
      <c r="L94" s="283">
        <f>SUM(L74:L92)</f>
        <v>46.814</v>
      </c>
      <c r="M94" s="264" t="s">
        <v>28267</v>
      </c>
      <c r="S94" s="263"/>
      <c r="T94" s="262"/>
      <c r="U94" s="262"/>
      <c r="V94" s="262">
        <f>SUM(V74:V92)</f>
        <v>80.650000000000006</v>
      </c>
      <c r="W94" s="262">
        <f>SUM(W74:W92)</f>
        <v>398.2</v>
      </c>
      <c r="X94" s="262"/>
      <c r="Y94" s="262"/>
      <c r="Z94" s="265" t="s">
        <v>28607</v>
      </c>
      <c r="AA94" s="264">
        <f>SUM(AA74:AA92)</f>
        <v>394.63333333333298</v>
      </c>
    </row>
    <row r="96" spans="3:27" x14ac:dyDescent="0.2">
      <c r="C96" s="250" t="s">
        <v>28731</v>
      </c>
      <c r="N96" s="724" t="s">
        <v>28654</v>
      </c>
      <c r="O96" s="725" t="s">
        <v>28331</v>
      </c>
      <c r="P96" s="726" t="s">
        <v>28270</v>
      </c>
    </row>
    <row r="97" spans="3:26" x14ac:dyDescent="0.2">
      <c r="C97" s="747"/>
      <c r="D97" s="277" t="s">
        <v>28364</v>
      </c>
      <c r="E97" s="277"/>
      <c r="F97" s="277" t="s">
        <v>28566</v>
      </c>
      <c r="G97" s="278"/>
      <c r="H97" s="278" t="s">
        <v>28362</v>
      </c>
      <c r="I97" s="282"/>
      <c r="J97" s="280" t="s">
        <v>28281</v>
      </c>
      <c r="K97" s="281"/>
      <c r="L97" s="280" t="s">
        <v>28558</v>
      </c>
      <c r="M97" s="282"/>
      <c r="N97" s="727" t="s">
        <v>28760</v>
      </c>
      <c r="O97" s="729" t="str">
        <f>U78</f>
        <v>N17</v>
      </c>
      <c r="P97" s="730" t="s">
        <v>28764</v>
      </c>
      <c r="U97" s="1953" t="s">
        <v>28634</v>
      </c>
      <c r="V97" s="1954"/>
      <c r="W97" s="1954"/>
      <c r="X97" s="1955"/>
      <c r="Y97" s="748"/>
      <c r="Z97" s="749"/>
    </row>
    <row r="98" spans="3:26" x14ac:dyDescent="0.2">
      <c r="C98" s="257" t="s">
        <v>28571</v>
      </c>
      <c r="D98" s="255">
        <v>15</v>
      </c>
      <c r="E98" s="256" t="s">
        <v>28565</v>
      </c>
      <c r="F98" s="255">
        <v>30</v>
      </c>
      <c r="G98" s="256" t="s">
        <v>28539</v>
      </c>
      <c r="H98" s="256">
        <v>3.2</v>
      </c>
      <c r="I98" s="256" t="s">
        <v>28268</v>
      </c>
      <c r="J98" s="284">
        <f>(D98/100)*(F98/100)*(H98)</f>
        <v>0.14399999999999999</v>
      </c>
      <c r="K98" s="252" t="s">
        <v>28273</v>
      </c>
      <c r="L98" s="284">
        <f>(F98/100)*2*H98</f>
        <v>1.92</v>
      </c>
      <c r="M98" s="252" t="s">
        <v>28267</v>
      </c>
      <c r="N98" s="732">
        <f>((D98-4+F98-4+D98-4+F98-4)+10)/100</f>
        <v>0.84</v>
      </c>
      <c r="O98" s="750">
        <f t="shared" ref="O98:O103" si="18">H98/0.2+1</f>
        <v>17</v>
      </c>
      <c r="P98" s="751">
        <f>N98*O98</f>
        <v>14.28</v>
      </c>
      <c r="U98" s="1956"/>
      <c r="V98" s="1957"/>
      <c r="W98" s="1957"/>
      <c r="X98" s="1958"/>
      <c r="Y98" s="748"/>
      <c r="Z98" s="749"/>
    </row>
    <row r="99" spans="3:26" ht="25.5" x14ac:dyDescent="0.2">
      <c r="C99" s="259" t="s">
        <v>28572</v>
      </c>
      <c r="D99" s="258">
        <v>15</v>
      </c>
      <c r="E99" s="250" t="s">
        <v>28565</v>
      </c>
      <c r="F99" s="258">
        <v>30</v>
      </c>
      <c r="G99" s="250" t="s">
        <v>28539</v>
      </c>
      <c r="H99" s="250">
        <v>8.8000000000000007</v>
      </c>
      <c r="I99" s="250" t="s">
        <v>28268</v>
      </c>
      <c r="J99" s="253">
        <f t="shared" ref="J99:J104" si="19">(D99/100)*(F99/100)*(H99)</f>
        <v>0.39600000000000002</v>
      </c>
      <c r="K99" s="254" t="s">
        <v>28273</v>
      </c>
      <c r="L99" s="253">
        <f t="shared" ref="L99:L104" si="20">(F99/100)*2*H99</f>
        <v>5.28</v>
      </c>
      <c r="M99" s="254" t="s">
        <v>28267</v>
      </c>
      <c r="N99" s="732">
        <f>((D99-4+F99-4+D99-4+F99-4)+10)/100</f>
        <v>0.84</v>
      </c>
      <c r="O99" s="752">
        <f t="shared" si="18"/>
        <v>45</v>
      </c>
      <c r="P99" s="751">
        <f>N99*O99</f>
        <v>37.799999999999997</v>
      </c>
      <c r="U99" s="753" t="s">
        <v>28595</v>
      </c>
      <c r="V99" s="754" t="s">
        <v>28628</v>
      </c>
      <c r="W99" s="754" t="s">
        <v>28629</v>
      </c>
      <c r="X99" s="754" t="s">
        <v>28630</v>
      </c>
    </row>
    <row r="100" spans="3:26" x14ac:dyDescent="0.2">
      <c r="C100" s="259" t="s">
        <v>28573</v>
      </c>
      <c r="D100" s="258">
        <v>15</v>
      </c>
      <c r="E100" s="250" t="s">
        <v>28565</v>
      </c>
      <c r="F100" s="258">
        <v>30</v>
      </c>
      <c r="G100" s="250" t="s">
        <v>28539</v>
      </c>
      <c r="H100" s="250">
        <v>1.65</v>
      </c>
      <c r="I100" s="250" t="s">
        <v>28268</v>
      </c>
      <c r="J100" s="253">
        <f t="shared" si="19"/>
        <v>7.4249999999999997E-2</v>
      </c>
      <c r="K100" s="254" t="s">
        <v>28273</v>
      </c>
      <c r="L100" s="253">
        <f t="shared" si="20"/>
        <v>0.99</v>
      </c>
      <c r="M100" s="254" t="s">
        <v>28267</v>
      </c>
      <c r="N100" s="732">
        <f>((D100-4+F100-4+D100-4+F100-4)+10)/100</f>
        <v>0.84</v>
      </c>
      <c r="O100" s="752">
        <f t="shared" si="18"/>
        <v>9.25</v>
      </c>
      <c r="P100" s="751">
        <f t="shared" ref="P100:P111" si="21">N100*O100</f>
        <v>7.77</v>
      </c>
      <c r="U100" s="755"/>
      <c r="V100" s="756"/>
      <c r="W100" s="756"/>
      <c r="X100" s="756"/>
    </row>
    <row r="101" spans="3:26" x14ac:dyDescent="0.2">
      <c r="C101" s="259" t="s">
        <v>28574</v>
      </c>
      <c r="D101" s="258">
        <v>15</v>
      </c>
      <c r="E101" s="250" t="s">
        <v>28565</v>
      </c>
      <c r="F101" s="258">
        <v>30</v>
      </c>
      <c r="G101" s="250" t="s">
        <v>28539</v>
      </c>
      <c r="H101" s="250">
        <v>1.25</v>
      </c>
      <c r="I101" s="250" t="s">
        <v>28268</v>
      </c>
      <c r="J101" s="253">
        <f t="shared" si="19"/>
        <v>5.6250000000000001E-2</v>
      </c>
      <c r="K101" s="254" t="s">
        <v>28273</v>
      </c>
      <c r="L101" s="253">
        <f t="shared" si="20"/>
        <v>0.75</v>
      </c>
      <c r="M101" s="254" t="s">
        <v>28267</v>
      </c>
      <c r="N101" s="732">
        <f>((D101-4+F101-4+D101-4+F101-4)+10)/100</f>
        <v>0.84</v>
      </c>
      <c r="O101" s="752">
        <f t="shared" si="18"/>
        <v>7.25</v>
      </c>
      <c r="P101" s="751">
        <f t="shared" si="21"/>
        <v>6.09</v>
      </c>
      <c r="U101" s="757" t="s">
        <v>28631</v>
      </c>
      <c r="V101" s="758">
        <v>10</v>
      </c>
      <c r="W101" s="759">
        <f>Z20+Z21+Z28+Z35</f>
        <v>353</v>
      </c>
      <c r="X101" s="759">
        <f>W101*W8</f>
        <v>222.39</v>
      </c>
    </row>
    <row r="102" spans="3:26" x14ac:dyDescent="0.2">
      <c r="C102" s="259" t="s">
        <v>28575</v>
      </c>
      <c r="D102" s="258">
        <v>15</v>
      </c>
      <c r="E102" s="250" t="s">
        <v>28565</v>
      </c>
      <c r="F102" s="258">
        <v>30</v>
      </c>
      <c r="G102" s="250" t="s">
        <v>28539</v>
      </c>
      <c r="H102" s="250">
        <v>4.05</v>
      </c>
      <c r="I102" s="250" t="s">
        <v>28268</v>
      </c>
      <c r="J102" s="253">
        <f t="shared" si="19"/>
        <v>0.18225</v>
      </c>
      <c r="K102" s="254" t="s">
        <v>28273</v>
      </c>
      <c r="L102" s="253">
        <f t="shared" si="20"/>
        <v>2.4300000000000002</v>
      </c>
      <c r="M102" s="254" t="s">
        <v>28267</v>
      </c>
      <c r="N102" s="732">
        <f>((D102-4+F102-4+D102-4+F102-4)+10)/100</f>
        <v>0.84</v>
      </c>
      <c r="O102" s="752">
        <f t="shared" si="18"/>
        <v>21.25</v>
      </c>
      <c r="P102" s="751">
        <f t="shared" si="21"/>
        <v>17.850000000000001</v>
      </c>
      <c r="U102" s="757" t="s">
        <v>28631</v>
      </c>
      <c r="V102" s="758">
        <v>8</v>
      </c>
      <c r="W102" s="759">
        <f>Z22+Z29+Z27</f>
        <v>142</v>
      </c>
      <c r="X102" s="759">
        <f>W102*W7</f>
        <v>56.8</v>
      </c>
    </row>
    <row r="103" spans="3:26" x14ac:dyDescent="0.2">
      <c r="C103" s="259" t="s">
        <v>28576</v>
      </c>
      <c r="D103" s="258">
        <v>15</v>
      </c>
      <c r="E103" s="250" t="s">
        <v>28565</v>
      </c>
      <c r="F103" s="258">
        <v>30</v>
      </c>
      <c r="G103" s="250" t="s">
        <v>28539</v>
      </c>
      <c r="H103" s="250">
        <v>5.35</v>
      </c>
      <c r="I103" s="250" t="s">
        <v>28268</v>
      </c>
      <c r="J103" s="253">
        <f t="shared" si="19"/>
        <v>0.24074999999999999</v>
      </c>
      <c r="K103" s="254" t="s">
        <v>28273</v>
      </c>
      <c r="L103" s="253">
        <f t="shared" si="20"/>
        <v>3.21</v>
      </c>
      <c r="M103" s="254" t="s">
        <v>28267</v>
      </c>
      <c r="N103" s="732">
        <f t="shared" ref="N103:N111" si="22">((D103-4+F103-4+D103-4+F103-4)+10)/100</f>
        <v>0.84</v>
      </c>
      <c r="O103" s="752">
        <f t="shared" si="18"/>
        <v>27.75</v>
      </c>
      <c r="P103" s="751">
        <f t="shared" si="21"/>
        <v>23.31</v>
      </c>
      <c r="U103" s="757" t="s">
        <v>28632</v>
      </c>
      <c r="V103" s="758">
        <v>6.3</v>
      </c>
      <c r="W103" s="759">
        <f>Z23</f>
        <v>77.040000000000006</v>
      </c>
      <c r="X103" s="759">
        <f>W103*W6</f>
        <v>19.260000000000002</v>
      </c>
    </row>
    <row r="104" spans="3:26" ht="13.5" customHeight="1" x14ac:dyDescent="0.2">
      <c r="C104" s="259" t="s">
        <v>28577</v>
      </c>
      <c r="D104" s="258">
        <v>15</v>
      </c>
      <c r="E104" s="250" t="s">
        <v>28565</v>
      </c>
      <c r="F104" s="258">
        <v>30</v>
      </c>
      <c r="G104" s="250" t="s">
        <v>28539</v>
      </c>
      <c r="H104" s="250">
        <v>1.35</v>
      </c>
      <c r="I104" s="250" t="s">
        <v>28268</v>
      </c>
      <c r="J104" s="253">
        <f t="shared" si="19"/>
        <v>6.0749999999999998E-2</v>
      </c>
      <c r="K104" s="254" t="s">
        <v>28273</v>
      </c>
      <c r="L104" s="253">
        <f t="shared" si="20"/>
        <v>0.81</v>
      </c>
      <c r="M104" s="254" t="s">
        <v>28267</v>
      </c>
      <c r="N104" s="732">
        <f t="shared" si="22"/>
        <v>0.84</v>
      </c>
      <c r="O104" s="752">
        <f t="shared" ref="O104:O111" si="23">H104/0.2+1</f>
        <v>7.75</v>
      </c>
      <c r="P104" s="751">
        <f t="shared" si="21"/>
        <v>6.51</v>
      </c>
      <c r="U104" s="760" t="s">
        <v>28632</v>
      </c>
      <c r="V104" s="758">
        <v>5</v>
      </c>
      <c r="W104" s="759">
        <f>Z30+Z36</f>
        <v>286.01</v>
      </c>
      <c r="X104" s="759">
        <f>W104*W5</f>
        <v>45.76</v>
      </c>
    </row>
    <row r="105" spans="3:26" ht="12.75" customHeight="1" x14ac:dyDescent="0.2">
      <c r="C105" s="259" t="s">
        <v>28724</v>
      </c>
      <c r="D105" s="258">
        <v>15</v>
      </c>
      <c r="E105" s="250" t="s">
        <v>28565</v>
      </c>
      <c r="F105" s="258">
        <v>30</v>
      </c>
      <c r="G105" s="250" t="s">
        <v>28539</v>
      </c>
      <c r="H105" s="250">
        <v>5.3</v>
      </c>
      <c r="I105" s="250" t="s">
        <v>28268</v>
      </c>
      <c r="J105" s="253">
        <f t="shared" ref="J105:J111" si="24">(D105/100)*(F105/100)*(H105)</f>
        <v>0.23849999999999999</v>
      </c>
      <c r="K105" s="254" t="s">
        <v>28273</v>
      </c>
      <c r="L105" s="253">
        <f t="shared" ref="L105:L111" si="25">(F105/100)*2*H105</f>
        <v>3.18</v>
      </c>
      <c r="M105" s="254" t="s">
        <v>28267</v>
      </c>
      <c r="N105" s="732">
        <f t="shared" si="22"/>
        <v>0.84</v>
      </c>
      <c r="O105" s="752">
        <f t="shared" si="23"/>
        <v>27.5</v>
      </c>
      <c r="P105" s="751">
        <f t="shared" si="21"/>
        <v>23.1</v>
      </c>
      <c r="U105" s="761" t="s">
        <v>28633</v>
      </c>
      <c r="V105" s="762"/>
      <c r="W105" s="1959" t="s">
        <v>28777</v>
      </c>
      <c r="X105" s="1960"/>
    </row>
    <row r="106" spans="3:26" ht="12.75" customHeight="1" x14ac:dyDescent="0.2">
      <c r="C106" s="259" t="s">
        <v>28725</v>
      </c>
      <c r="D106" s="258">
        <v>15</v>
      </c>
      <c r="E106" s="250" t="s">
        <v>28565</v>
      </c>
      <c r="F106" s="258">
        <v>30</v>
      </c>
      <c r="G106" s="250" t="s">
        <v>28539</v>
      </c>
      <c r="H106" s="250">
        <v>1.75</v>
      </c>
      <c r="I106" s="250" t="s">
        <v>28268</v>
      </c>
      <c r="J106" s="253">
        <f t="shared" si="24"/>
        <v>7.8750000000000001E-2</v>
      </c>
      <c r="K106" s="254" t="s">
        <v>28273</v>
      </c>
      <c r="L106" s="253">
        <f t="shared" si="25"/>
        <v>1.05</v>
      </c>
      <c r="M106" s="254" t="s">
        <v>28267</v>
      </c>
      <c r="N106" s="732">
        <f t="shared" si="22"/>
        <v>0.84</v>
      </c>
      <c r="O106" s="752">
        <f t="shared" si="23"/>
        <v>9.75</v>
      </c>
      <c r="P106" s="751">
        <f t="shared" si="21"/>
        <v>8.19</v>
      </c>
      <c r="U106" s="293" t="s">
        <v>28631</v>
      </c>
      <c r="V106" s="763">
        <f>X102+X101</f>
        <v>279.19</v>
      </c>
      <c r="W106" s="1947" t="s">
        <v>28779</v>
      </c>
      <c r="X106" s="1948"/>
    </row>
    <row r="107" spans="3:26" x14ac:dyDescent="0.2">
      <c r="C107" s="259" t="s">
        <v>28726</v>
      </c>
      <c r="D107" s="258">
        <v>15</v>
      </c>
      <c r="E107" s="250" t="s">
        <v>28565</v>
      </c>
      <c r="F107" s="258">
        <v>30</v>
      </c>
      <c r="G107" s="250" t="s">
        <v>28539</v>
      </c>
      <c r="H107" s="250">
        <v>1.75</v>
      </c>
      <c r="I107" s="250" t="s">
        <v>28268</v>
      </c>
      <c r="J107" s="253">
        <f t="shared" si="24"/>
        <v>7.8750000000000001E-2</v>
      </c>
      <c r="K107" s="254" t="s">
        <v>28273</v>
      </c>
      <c r="L107" s="253">
        <f t="shared" si="25"/>
        <v>1.05</v>
      </c>
      <c r="M107" s="254" t="s">
        <v>28267</v>
      </c>
      <c r="N107" s="732">
        <f t="shared" si="22"/>
        <v>0.84</v>
      </c>
      <c r="O107" s="752">
        <f t="shared" si="23"/>
        <v>9.75</v>
      </c>
      <c r="P107" s="751">
        <f t="shared" si="21"/>
        <v>8.19</v>
      </c>
      <c r="U107" s="764" t="s">
        <v>28632</v>
      </c>
      <c r="V107" s="765">
        <f>X104+X103</f>
        <v>65.02</v>
      </c>
      <c r="W107" s="766" t="s">
        <v>28775</v>
      </c>
      <c r="X107" s="767">
        <f>J19+J64</f>
        <v>3.9929999999999999</v>
      </c>
      <c r="Y107" s="258"/>
      <c r="Z107" s="301"/>
    </row>
    <row r="108" spans="3:26" x14ac:dyDescent="0.2">
      <c r="C108" s="259" t="s">
        <v>28727</v>
      </c>
      <c r="D108" s="258">
        <v>15</v>
      </c>
      <c r="E108" s="250" t="s">
        <v>28565</v>
      </c>
      <c r="F108" s="258">
        <v>30</v>
      </c>
      <c r="G108" s="250" t="s">
        <v>28539</v>
      </c>
      <c r="H108" s="250">
        <v>1.65</v>
      </c>
      <c r="I108" s="250" t="s">
        <v>28268</v>
      </c>
      <c r="J108" s="253">
        <f t="shared" si="24"/>
        <v>7.4249999999999997E-2</v>
      </c>
      <c r="K108" s="254" t="s">
        <v>28273</v>
      </c>
      <c r="L108" s="253">
        <f t="shared" si="25"/>
        <v>0.99</v>
      </c>
      <c r="M108" s="254" t="s">
        <v>28267</v>
      </c>
      <c r="N108" s="732">
        <f t="shared" si="22"/>
        <v>0.84</v>
      </c>
      <c r="O108" s="752">
        <f t="shared" si="23"/>
        <v>9.25</v>
      </c>
      <c r="P108" s="751">
        <f t="shared" si="21"/>
        <v>7.77</v>
      </c>
      <c r="Y108" s="258"/>
    </row>
    <row r="109" spans="3:26" x14ac:dyDescent="0.2">
      <c r="C109" s="259" t="s">
        <v>28728</v>
      </c>
      <c r="D109" s="258">
        <v>15</v>
      </c>
      <c r="E109" s="250" t="s">
        <v>28565</v>
      </c>
      <c r="F109" s="258">
        <v>30</v>
      </c>
      <c r="G109" s="250" t="s">
        <v>28539</v>
      </c>
      <c r="H109" s="250">
        <v>1.3</v>
      </c>
      <c r="I109" s="250" t="s">
        <v>28268</v>
      </c>
      <c r="J109" s="253">
        <f t="shared" si="24"/>
        <v>5.8500000000000003E-2</v>
      </c>
      <c r="K109" s="254" t="s">
        <v>28273</v>
      </c>
      <c r="L109" s="253">
        <f t="shared" si="25"/>
        <v>0.78</v>
      </c>
      <c r="M109" s="254" t="s">
        <v>28267</v>
      </c>
      <c r="N109" s="732">
        <f t="shared" si="22"/>
        <v>0.84</v>
      </c>
      <c r="O109" s="752">
        <f t="shared" si="23"/>
        <v>7.5</v>
      </c>
      <c r="P109" s="751">
        <f t="shared" si="21"/>
        <v>6.3</v>
      </c>
      <c r="Y109" s="258"/>
    </row>
    <row r="110" spans="3:26" x14ac:dyDescent="0.2">
      <c r="C110" s="259" t="s">
        <v>28729</v>
      </c>
      <c r="D110" s="258">
        <v>15</v>
      </c>
      <c r="E110" s="250" t="s">
        <v>28565</v>
      </c>
      <c r="F110" s="258">
        <v>30</v>
      </c>
      <c r="G110" s="250" t="s">
        <v>28539</v>
      </c>
      <c r="H110" s="250">
        <v>2.2000000000000002</v>
      </c>
      <c r="I110" s="250" t="s">
        <v>28268</v>
      </c>
      <c r="J110" s="253">
        <f t="shared" si="24"/>
        <v>9.9000000000000005E-2</v>
      </c>
      <c r="K110" s="254" t="s">
        <v>28273</v>
      </c>
      <c r="L110" s="253">
        <f t="shared" si="25"/>
        <v>1.32</v>
      </c>
      <c r="M110" s="254" t="s">
        <v>28267</v>
      </c>
      <c r="N110" s="732">
        <f t="shared" si="22"/>
        <v>0.84</v>
      </c>
      <c r="O110" s="752">
        <f t="shared" si="23"/>
        <v>12</v>
      </c>
      <c r="P110" s="751">
        <f t="shared" si="21"/>
        <v>10.08</v>
      </c>
      <c r="U110" s="1953" t="s">
        <v>28635</v>
      </c>
      <c r="V110" s="1954"/>
      <c r="W110" s="1954"/>
      <c r="X110" s="1955"/>
      <c r="Y110" s="768"/>
      <c r="Z110" s="768"/>
    </row>
    <row r="111" spans="3:26" x14ac:dyDescent="0.2">
      <c r="C111" s="263" t="s">
        <v>28730</v>
      </c>
      <c r="D111" s="261">
        <v>15</v>
      </c>
      <c r="E111" s="262" t="s">
        <v>28565</v>
      </c>
      <c r="F111" s="261">
        <v>30</v>
      </c>
      <c r="G111" s="262" t="s">
        <v>28539</v>
      </c>
      <c r="H111" s="262">
        <v>7.9</v>
      </c>
      <c r="I111" s="262" t="s">
        <v>28268</v>
      </c>
      <c r="J111" s="283">
        <f t="shared" si="24"/>
        <v>0.35549999999999998</v>
      </c>
      <c r="K111" s="264" t="s">
        <v>28273</v>
      </c>
      <c r="L111" s="283">
        <f t="shared" si="25"/>
        <v>4.74</v>
      </c>
      <c r="M111" s="264" t="s">
        <v>28267</v>
      </c>
      <c r="N111" s="736">
        <f t="shared" si="22"/>
        <v>0.84</v>
      </c>
      <c r="O111" s="752">
        <f t="shared" si="23"/>
        <v>40.5</v>
      </c>
      <c r="P111" s="769">
        <f t="shared" si="21"/>
        <v>34.020000000000003</v>
      </c>
      <c r="U111" s="1956"/>
      <c r="V111" s="1957"/>
      <c r="W111" s="1957"/>
      <c r="X111" s="1958"/>
      <c r="Y111" s="768"/>
      <c r="Z111" s="768"/>
    </row>
    <row r="112" spans="3:26" ht="12.75" customHeight="1" x14ac:dyDescent="0.2">
      <c r="H112" s="284"/>
      <c r="I112" s="256"/>
      <c r="J112" s="284"/>
      <c r="K112" s="256"/>
      <c r="L112" s="284"/>
      <c r="M112" s="252"/>
      <c r="N112" s="733"/>
      <c r="O112" s="733"/>
      <c r="P112" s="738"/>
      <c r="U112" s="753" t="s">
        <v>28595</v>
      </c>
      <c r="V112" s="754" t="s">
        <v>28628</v>
      </c>
      <c r="W112" s="754" t="s">
        <v>28629</v>
      </c>
      <c r="X112" s="1951" t="s">
        <v>28630</v>
      </c>
    </row>
    <row r="113" spans="1:24" x14ac:dyDescent="0.2">
      <c r="H113" s="283">
        <f>SUM(H98:H111)</f>
        <v>47.5</v>
      </c>
      <c r="I113" s="262" t="s">
        <v>28268</v>
      </c>
      <c r="J113" s="283">
        <f>SUM(J98:J111)</f>
        <v>2.1375000000000002</v>
      </c>
      <c r="K113" s="262" t="s">
        <v>28273</v>
      </c>
      <c r="L113" s="283">
        <f>SUM(L98:L111)</f>
        <v>28.5</v>
      </c>
      <c r="M113" s="264" t="s">
        <v>28267</v>
      </c>
      <c r="N113" s="736">
        <f>SUM(N98:N111)</f>
        <v>11.76</v>
      </c>
      <c r="O113" s="739">
        <f>SUM(O98:O111)</f>
        <v>251.5</v>
      </c>
      <c r="P113" s="739">
        <f>SUM(P98:P111)</f>
        <v>211.26</v>
      </c>
      <c r="U113" s="755"/>
      <c r="V113" s="770" t="s">
        <v>28781</v>
      </c>
      <c r="W113" s="770" t="s">
        <v>28780</v>
      </c>
      <c r="X113" s="1952"/>
    </row>
    <row r="114" spans="1:24" x14ac:dyDescent="0.2">
      <c r="U114" s="757" t="s">
        <v>28631</v>
      </c>
      <c r="V114" s="758">
        <v>10</v>
      </c>
      <c r="W114" s="759">
        <f>Z41+Z42+Z48+W94</f>
        <v>561.20000000000005</v>
      </c>
      <c r="X114" s="759">
        <f>W8*W114</f>
        <v>353.56</v>
      </c>
    </row>
    <row r="115" spans="1:24" x14ac:dyDescent="0.2">
      <c r="U115" s="757" t="s">
        <v>28631</v>
      </c>
      <c r="V115" s="758">
        <v>8</v>
      </c>
      <c r="W115" s="759">
        <f>Z40+Z47+AA58</f>
        <v>202.83</v>
      </c>
      <c r="X115" s="759">
        <f>W7*W115</f>
        <v>81.13</v>
      </c>
    </row>
    <row r="116" spans="1:24" x14ac:dyDescent="0.2">
      <c r="C116" s="250" t="s">
        <v>28733</v>
      </c>
      <c r="U116" s="757" t="s">
        <v>28632</v>
      </c>
      <c r="V116" s="758">
        <v>6.3</v>
      </c>
      <c r="W116" s="759">
        <f>AA62</f>
        <v>95</v>
      </c>
      <c r="X116" s="759">
        <f>W6*W116</f>
        <v>23.75</v>
      </c>
    </row>
    <row r="117" spans="1:24" x14ac:dyDescent="0.2">
      <c r="C117" s="747"/>
      <c r="D117" s="277" t="s">
        <v>28364</v>
      </c>
      <c r="E117" s="277"/>
      <c r="F117" s="277" t="s">
        <v>28566</v>
      </c>
      <c r="G117" s="278"/>
      <c r="H117" s="278" t="s">
        <v>28362</v>
      </c>
      <c r="I117" s="282"/>
      <c r="J117" s="280" t="s">
        <v>28281</v>
      </c>
      <c r="K117" s="281"/>
      <c r="L117" s="280" t="s">
        <v>28558</v>
      </c>
      <c r="M117" s="282"/>
      <c r="U117" s="760" t="s">
        <v>28632</v>
      </c>
      <c r="V117" s="758">
        <v>5</v>
      </c>
      <c r="W117" s="759">
        <f>Z43+Z49+AA94</f>
        <v>779.43</v>
      </c>
      <c r="X117" s="759">
        <f>W5*W117</f>
        <v>124.71</v>
      </c>
    </row>
    <row r="118" spans="1:24" ht="12.75" customHeight="1" x14ac:dyDescent="0.2">
      <c r="C118" s="257" t="s">
        <v>28578</v>
      </c>
      <c r="D118" s="255">
        <v>15</v>
      </c>
      <c r="E118" s="256" t="s">
        <v>28565</v>
      </c>
      <c r="F118" s="255">
        <v>20</v>
      </c>
      <c r="G118" s="256" t="s">
        <v>28539</v>
      </c>
      <c r="H118" s="256">
        <v>2.1</v>
      </c>
      <c r="I118" s="256" t="s">
        <v>28268</v>
      </c>
      <c r="J118" s="284">
        <f>(D118/100)*(F118/100)*(H118)</f>
        <v>6.3E-2</v>
      </c>
      <c r="K118" s="252" t="s">
        <v>28273</v>
      </c>
      <c r="L118" s="284">
        <f>(F118/100)*2*H118</f>
        <v>0.84</v>
      </c>
      <c r="M118" s="252" t="s">
        <v>28267</v>
      </c>
      <c r="U118" s="290" t="s">
        <v>28633</v>
      </c>
      <c r="V118" s="288"/>
      <c r="W118" s="1945" t="s">
        <v>28675</v>
      </c>
      <c r="X118" s="1946"/>
    </row>
    <row r="119" spans="1:24" x14ac:dyDescent="0.2">
      <c r="C119" s="259" t="s">
        <v>28579</v>
      </c>
      <c r="D119" s="258">
        <v>15</v>
      </c>
      <c r="E119" s="250" t="s">
        <v>28565</v>
      </c>
      <c r="F119" s="258">
        <v>20</v>
      </c>
      <c r="G119" s="250" t="s">
        <v>28539</v>
      </c>
      <c r="H119" s="250">
        <v>2.1</v>
      </c>
      <c r="I119" s="250" t="s">
        <v>28268</v>
      </c>
      <c r="J119" s="253">
        <f>(D119/100)*(F119/100)*(H119)</f>
        <v>6.3E-2</v>
      </c>
      <c r="K119" s="254" t="s">
        <v>28273</v>
      </c>
      <c r="L119" s="253">
        <f>(F119/100)*2*H119</f>
        <v>0.84</v>
      </c>
      <c r="M119" s="254" t="s">
        <v>28267</v>
      </c>
      <c r="U119" s="293" t="s">
        <v>28631</v>
      </c>
      <c r="V119" s="763">
        <f>X115+X114</f>
        <v>434.69</v>
      </c>
      <c r="W119" s="1947" t="s">
        <v>28778</v>
      </c>
      <c r="X119" s="1948"/>
    </row>
    <row r="120" spans="1:24" x14ac:dyDescent="0.2">
      <c r="C120" s="259" t="s">
        <v>28580</v>
      </c>
      <c r="D120" s="258">
        <v>15</v>
      </c>
      <c r="E120" s="250" t="s">
        <v>28565</v>
      </c>
      <c r="F120" s="258">
        <v>20</v>
      </c>
      <c r="G120" s="250" t="s">
        <v>28539</v>
      </c>
      <c r="H120" s="250">
        <v>2.2000000000000002</v>
      </c>
      <c r="I120" s="250" t="s">
        <v>28268</v>
      </c>
      <c r="J120" s="253">
        <f>(D120/100)*(F120/100)*(H120)</f>
        <v>6.6000000000000003E-2</v>
      </c>
      <c r="K120" s="254" t="s">
        <v>28273</v>
      </c>
      <c r="L120" s="253">
        <f>(F120/100)*2*H120</f>
        <v>0.88</v>
      </c>
      <c r="M120" s="254" t="s">
        <v>28267</v>
      </c>
      <c r="U120" s="764" t="s">
        <v>28632</v>
      </c>
      <c r="V120" s="765">
        <f>X117+X116</f>
        <v>148.46</v>
      </c>
      <c r="W120" s="766" t="s">
        <v>28776</v>
      </c>
      <c r="X120" s="771">
        <f>J94+J113+J123+J126+J128</f>
        <v>6</v>
      </c>
    </row>
    <row r="121" spans="1:24" x14ac:dyDescent="0.2">
      <c r="C121" s="263" t="s">
        <v>28732</v>
      </c>
      <c r="D121" s="261">
        <v>15</v>
      </c>
      <c r="E121" s="262" t="s">
        <v>28565</v>
      </c>
      <c r="F121" s="261">
        <v>20</v>
      </c>
      <c r="G121" s="262" t="s">
        <v>28539</v>
      </c>
      <c r="H121" s="262">
        <v>2.2000000000000002</v>
      </c>
      <c r="I121" s="262" t="s">
        <v>28268</v>
      </c>
      <c r="J121" s="283">
        <f>(D121/100)*(F121/100)*(H121)</f>
        <v>6.6000000000000003E-2</v>
      </c>
      <c r="K121" s="264" t="s">
        <v>28273</v>
      </c>
      <c r="L121" s="283">
        <f>(F121/100)*2*H121</f>
        <v>0.88</v>
      </c>
      <c r="M121" s="264" t="s">
        <v>28267</v>
      </c>
    </row>
    <row r="122" spans="1:24" x14ac:dyDescent="0.2">
      <c r="H122" s="253"/>
      <c r="J122" s="253"/>
      <c r="L122" s="253"/>
      <c r="M122" s="254"/>
    </row>
    <row r="123" spans="1:24" ht="3" customHeight="1" x14ac:dyDescent="0.2">
      <c r="H123" s="283">
        <f>SUM(H118:H121)</f>
        <v>8.6</v>
      </c>
      <c r="I123" s="262" t="s">
        <v>28268</v>
      </c>
      <c r="J123" s="283">
        <f>SUM(J118:J121)</f>
        <v>0.25800000000000001</v>
      </c>
      <c r="K123" s="262" t="s">
        <v>28273</v>
      </c>
      <c r="L123" s="283">
        <f>SUM(L118:L121)</f>
        <v>3.44</v>
      </c>
      <c r="M123" s="264" t="s">
        <v>28267</v>
      </c>
    </row>
    <row r="125" spans="1:24" ht="12.75" customHeight="1" x14ac:dyDescent="0.2">
      <c r="C125" s="250" t="s">
        <v>28585</v>
      </c>
    </row>
    <row r="126" spans="1:24" ht="14.25" customHeight="1" x14ac:dyDescent="0.2">
      <c r="C126" s="284" t="s">
        <v>28736</v>
      </c>
      <c r="D126" s="256">
        <v>1.95</v>
      </c>
      <c r="E126" s="256" t="s">
        <v>28539</v>
      </c>
      <c r="F126" s="256">
        <v>2.0499999999999998</v>
      </c>
      <c r="G126" s="256" t="s">
        <v>28590</v>
      </c>
      <c r="H126" s="256">
        <f>D126*F126</f>
        <v>3.9975000000000001</v>
      </c>
      <c r="I126" s="256" t="s">
        <v>28267</v>
      </c>
      <c r="J126" s="284">
        <f>H126*0.088</f>
        <v>0.35177999999999998</v>
      </c>
      <c r="K126" s="252" t="s">
        <v>28273</v>
      </c>
      <c r="L126" s="256">
        <f>(D126+D126+F126+F126)*0.16</f>
        <v>1.28</v>
      </c>
      <c r="M126" s="252" t="s">
        <v>28267</v>
      </c>
    </row>
    <row r="127" spans="1:24" x14ac:dyDescent="0.2">
      <c r="A127" s="250" t="s">
        <v>28752</v>
      </c>
      <c r="C127" s="283" t="s">
        <v>28591</v>
      </c>
      <c r="D127" s="262"/>
      <c r="E127" s="262"/>
      <c r="F127" s="262"/>
      <c r="G127" s="262"/>
      <c r="H127" s="262" t="s">
        <v>28592</v>
      </c>
      <c r="I127" s="262"/>
      <c r="J127" s="283"/>
      <c r="K127" s="264"/>
      <c r="L127" s="262"/>
      <c r="M127" s="264"/>
    </row>
    <row r="128" spans="1:24" x14ac:dyDescent="0.2">
      <c r="B128" s="285"/>
      <c r="C128" s="284" t="s">
        <v>28737</v>
      </c>
      <c r="D128" s="256">
        <v>1.95</v>
      </c>
      <c r="E128" s="256" t="s">
        <v>28539</v>
      </c>
      <c r="F128" s="256">
        <v>2.0499999999999998</v>
      </c>
      <c r="G128" s="256" t="s">
        <v>28590</v>
      </c>
      <c r="H128" s="256">
        <f>D128*F128</f>
        <v>3.9975000000000001</v>
      </c>
      <c r="I128" s="256" t="s">
        <v>28267</v>
      </c>
      <c r="J128" s="284">
        <f>H128*0.088</f>
        <v>0.35177999999999998</v>
      </c>
      <c r="K128" s="252" t="s">
        <v>28273</v>
      </c>
      <c r="L128" s="256">
        <f>(D128+D128+F128+F128)*0.12</f>
        <v>0.96</v>
      </c>
      <c r="M128" s="252" t="s">
        <v>28267</v>
      </c>
    </row>
    <row r="129" spans="1:13" ht="12.75" customHeight="1" x14ac:dyDescent="0.2">
      <c r="A129" s="250" t="s">
        <v>28753</v>
      </c>
      <c r="C129" s="283" t="s">
        <v>28591</v>
      </c>
      <c r="D129" s="262"/>
      <c r="E129" s="262"/>
      <c r="F129" s="262"/>
      <c r="G129" s="262"/>
      <c r="H129" s="262" t="s">
        <v>28592</v>
      </c>
      <c r="I129" s="262"/>
      <c r="J129" s="283"/>
      <c r="K129" s="264"/>
      <c r="L129" s="262"/>
      <c r="M129" s="264"/>
    </row>
    <row r="131" spans="1:13" x14ac:dyDescent="0.2">
      <c r="B131" s="285"/>
      <c r="C131" s="285"/>
      <c r="D131" s="285"/>
      <c r="E131" s="285"/>
      <c r="F131" s="285"/>
      <c r="G131" s="285"/>
      <c r="H131" s="285"/>
      <c r="I131" s="286"/>
      <c r="J131" s="386" t="s">
        <v>28588</v>
      </c>
      <c r="K131" s="387"/>
      <c r="L131" s="287" t="s">
        <v>28558</v>
      </c>
      <c r="M131" s="288"/>
    </row>
    <row r="132" spans="1:13" ht="12.75" customHeight="1" x14ac:dyDescent="0.2">
      <c r="B132" s="1944" t="s">
        <v>28582</v>
      </c>
      <c r="C132" s="290" t="s">
        <v>28278</v>
      </c>
      <c r="D132" s="289"/>
      <c r="E132" s="289"/>
      <c r="F132" s="289"/>
      <c r="G132" s="289"/>
      <c r="H132" s="289"/>
      <c r="I132" s="288"/>
      <c r="J132" s="290">
        <f>J19</f>
        <v>1.728</v>
      </c>
      <c r="K132" s="288" t="s">
        <v>28273</v>
      </c>
      <c r="L132" s="290">
        <f>L19</f>
        <v>11.52</v>
      </c>
      <c r="M132" s="288" t="s">
        <v>28267</v>
      </c>
    </row>
    <row r="133" spans="1:13" x14ac:dyDescent="0.2">
      <c r="B133" s="1944"/>
      <c r="C133" s="764" t="s">
        <v>28583</v>
      </c>
      <c r="D133" s="291"/>
      <c r="E133" s="291"/>
      <c r="F133" s="291"/>
      <c r="G133" s="291"/>
      <c r="H133" s="291"/>
      <c r="I133" s="292"/>
      <c r="J133" s="293">
        <f>J64</f>
        <v>2.2650000000000001</v>
      </c>
      <c r="K133" s="294" t="s">
        <v>28273</v>
      </c>
      <c r="L133" s="293">
        <f>L64</f>
        <v>28.5</v>
      </c>
      <c r="M133" s="294" t="s">
        <v>28267</v>
      </c>
    </row>
    <row r="134" spans="1:13" ht="12.75" customHeight="1" x14ac:dyDescent="0.2">
      <c r="B134" s="772"/>
      <c r="C134" s="285"/>
      <c r="D134" s="285"/>
      <c r="E134" s="285"/>
      <c r="F134" s="285"/>
      <c r="G134" s="285"/>
      <c r="H134" s="285"/>
      <c r="I134" s="285"/>
      <c r="J134" s="295">
        <f>SUM(J132:J133)</f>
        <v>3.9929999999999999</v>
      </c>
      <c r="K134" s="296" t="s">
        <v>28273</v>
      </c>
      <c r="L134" s="295">
        <f>SUM(L132:L133)</f>
        <v>40.020000000000003</v>
      </c>
      <c r="M134" s="296" t="s">
        <v>28267</v>
      </c>
    </row>
    <row r="135" spans="1:13" x14ac:dyDescent="0.2">
      <c r="B135" s="772"/>
      <c r="C135" s="285"/>
      <c r="D135" s="285"/>
      <c r="E135" s="285"/>
      <c r="F135" s="285"/>
      <c r="G135" s="285"/>
      <c r="H135" s="285"/>
      <c r="I135" s="285"/>
      <c r="J135" s="285"/>
      <c r="K135" s="285"/>
      <c r="L135" s="285"/>
      <c r="M135" s="285"/>
    </row>
    <row r="136" spans="1:13" x14ac:dyDescent="0.2">
      <c r="B136" s="772"/>
      <c r="C136" s="295" t="s">
        <v>28589</v>
      </c>
      <c r="D136" s="773"/>
      <c r="E136" s="773"/>
      <c r="F136" s="773"/>
      <c r="G136" s="773"/>
      <c r="H136" s="773"/>
      <c r="I136" s="773"/>
      <c r="J136" s="773"/>
      <c r="K136" s="773">
        <f>D43</f>
        <v>120</v>
      </c>
      <c r="L136" s="773" t="s">
        <v>28268</v>
      </c>
      <c r="M136" s="296"/>
    </row>
    <row r="137" spans="1:13" x14ac:dyDescent="0.2">
      <c r="B137" s="774"/>
      <c r="C137" s="285"/>
      <c r="D137" s="285"/>
      <c r="E137" s="285"/>
      <c r="F137" s="285"/>
      <c r="G137" s="285"/>
      <c r="H137" s="285"/>
      <c r="I137" s="285"/>
      <c r="J137" s="285"/>
      <c r="K137" s="285"/>
      <c r="L137" s="285"/>
      <c r="M137" s="285"/>
    </row>
    <row r="138" spans="1:13" ht="20.25" customHeight="1" x14ac:dyDescent="0.2">
      <c r="B138" s="1944" t="s">
        <v>28584</v>
      </c>
      <c r="C138" s="290" t="s">
        <v>28569</v>
      </c>
      <c r="D138" s="289"/>
      <c r="E138" s="289"/>
      <c r="F138" s="289"/>
      <c r="G138" s="289"/>
      <c r="H138" s="289"/>
      <c r="I138" s="289"/>
      <c r="J138" s="289">
        <f>J94</f>
        <v>2.90164</v>
      </c>
      <c r="K138" s="289" t="s">
        <v>28273</v>
      </c>
      <c r="L138" s="289">
        <f>L94</f>
        <v>46.814</v>
      </c>
      <c r="M138" s="288" t="s">
        <v>28267</v>
      </c>
    </row>
    <row r="139" spans="1:13" ht="12.75" customHeight="1" x14ac:dyDescent="0.2">
      <c r="B139" s="1944"/>
      <c r="C139" s="293" t="str">
        <f>C96</f>
        <v>Viga EL + 2,70</v>
      </c>
      <c r="D139" s="285"/>
      <c r="E139" s="285"/>
      <c r="F139" s="285"/>
      <c r="G139" s="285"/>
      <c r="H139" s="285"/>
      <c r="I139" s="285"/>
      <c r="J139" s="285">
        <f>J113</f>
        <v>2.1375000000000002</v>
      </c>
      <c r="K139" s="285" t="s">
        <v>28273</v>
      </c>
      <c r="L139" s="285">
        <f>L113</f>
        <v>28.5</v>
      </c>
      <c r="M139" s="294" t="s">
        <v>28267</v>
      </c>
    </row>
    <row r="140" spans="1:13" x14ac:dyDescent="0.2">
      <c r="B140" s="1944"/>
      <c r="C140" s="293" t="str">
        <f>C116</f>
        <v>Viga EL + 5,20</v>
      </c>
      <c r="D140" s="285"/>
      <c r="E140" s="285"/>
      <c r="F140" s="285"/>
      <c r="G140" s="285"/>
      <c r="H140" s="285"/>
      <c r="I140" s="285"/>
      <c r="J140" s="285">
        <f>J123</f>
        <v>0.25800000000000001</v>
      </c>
      <c r="K140" s="285" t="s">
        <v>28273</v>
      </c>
      <c r="L140" s="285">
        <f>L123</f>
        <v>3.44</v>
      </c>
      <c r="M140" s="294" t="s">
        <v>28267</v>
      </c>
    </row>
    <row r="141" spans="1:13" x14ac:dyDescent="0.2">
      <c r="B141" s="1944"/>
      <c r="C141" s="293" t="s">
        <v>28585</v>
      </c>
      <c r="D141" s="285" t="s">
        <v>28734</v>
      </c>
      <c r="E141" s="285"/>
      <c r="F141" s="285">
        <f>D126</f>
        <v>1.95</v>
      </c>
      <c r="G141" s="775" t="s">
        <v>28539</v>
      </c>
      <c r="H141" s="776">
        <f>F126</f>
        <v>2.0499999999999998</v>
      </c>
      <c r="I141" s="285"/>
      <c r="J141" s="285">
        <f>J126</f>
        <v>0.35177999999999998</v>
      </c>
      <c r="K141" s="285" t="s">
        <v>28273</v>
      </c>
      <c r="L141" s="285">
        <f>L126</f>
        <v>1.28</v>
      </c>
      <c r="M141" s="294" t="s">
        <v>28267</v>
      </c>
    </row>
    <row r="142" spans="1:13" x14ac:dyDescent="0.2">
      <c r="B142" s="772"/>
      <c r="C142" s="764" t="s">
        <v>28585</v>
      </c>
      <c r="D142" s="291" t="s">
        <v>28735</v>
      </c>
      <c r="E142" s="291"/>
      <c r="F142" s="291">
        <f>D128</f>
        <v>1.95</v>
      </c>
      <c r="G142" s="297" t="s">
        <v>28539</v>
      </c>
      <c r="H142" s="298">
        <f>F128</f>
        <v>2.0499999999999998</v>
      </c>
      <c r="I142" s="291"/>
      <c r="J142" s="291">
        <f>J128</f>
        <v>0.35177999999999998</v>
      </c>
      <c r="K142" s="291" t="s">
        <v>28273</v>
      </c>
      <c r="L142" s="291">
        <f>(F142+F142+H142+H142)*0.12</f>
        <v>0.96</v>
      </c>
      <c r="M142" s="292" t="s">
        <v>28267</v>
      </c>
    </row>
    <row r="143" spans="1:13" x14ac:dyDescent="0.2">
      <c r="B143" s="777"/>
      <c r="J143" s="295">
        <f>SUM(J138:J142)</f>
        <v>6.0007000000000001</v>
      </c>
      <c r="K143" s="296" t="s">
        <v>28273</v>
      </c>
      <c r="L143" s="295">
        <f>SUM(L138:L142)</f>
        <v>80.994</v>
      </c>
      <c r="M143" s="296" t="s">
        <v>28267</v>
      </c>
    </row>
    <row r="146" spans="3:21" x14ac:dyDescent="0.2">
      <c r="L146" s="258"/>
      <c r="N146" s="258"/>
    </row>
    <row r="147" spans="3:21" x14ac:dyDescent="0.2">
      <c r="D147" s="779"/>
      <c r="E147" s="780" t="s">
        <v>28301</v>
      </c>
      <c r="F147" s="781"/>
      <c r="G147" s="782" t="s">
        <v>382</v>
      </c>
      <c r="H147" s="782" t="s">
        <v>28343</v>
      </c>
      <c r="I147" s="782" t="s">
        <v>28918</v>
      </c>
      <c r="J147" s="782" t="s">
        <v>28919</v>
      </c>
      <c r="K147" s="781"/>
      <c r="L147" s="781"/>
      <c r="M147" s="782" t="s">
        <v>28915</v>
      </c>
      <c r="N147" s="781"/>
      <c r="O147" s="780" t="s">
        <v>28915</v>
      </c>
      <c r="P147" s="783"/>
      <c r="R147" s="716" t="s">
        <v>28926</v>
      </c>
      <c r="S147" s="249"/>
      <c r="T147" s="269"/>
    </row>
    <row r="148" spans="3:21" x14ac:dyDescent="0.2">
      <c r="D148" s="784" t="s">
        <v>28921</v>
      </c>
      <c r="G148" s="258" t="s">
        <v>28917</v>
      </c>
      <c r="H148" s="258" t="s">
        <v>28917</v>
      </c>
      <c r="I148" s="258" t="s">
        <v>28917</v>
      </c>
      <c r="J148" s="258" t="s">
        <v>28917</v>
      </c>
      <c r="M148" s="258" t="s">
        <v>28916</v>
      </c>
      <c r="O148" s="301" t="s">
        <v>28270</v>
      </c>
      <c r="P148" s="785"/>
      <c r="R148" s="275" t="s">
        <v>28927</v>
      </c>
      <c r="S148" s="786" t="s">
        <v>28362</v>
      </c>
      <c r="T148" s="787" t="s">
        <v>28270</v>
      </c>
    </row>
    <row r="149" spans="3:21" ht="9.75" customHeight="1" x14ac:dyDescent="0.2">
      <c r="D149" s="788"/>
      <c r="E149" s="789"/>
      <c r="F149" s="789"/>
      <c r="G149" s="790"/>
      <c r="H149" s="790"/>
      <c r="I149" s="790"/>
      <c r="J149" s="790"/>
      <c r="K149" s="789"/>
      <c r="L149" s="789"/>
      <c r="M149" s="789"/>
      <c r="N149" s="789"/>
      <c r="O149" s="789"/>
      <c r="P149" s="791"/>
    </row>
    <row r="150" spans="3:21" x14ac:dyDescent="0.2">
      <c r="E150" s="258"/>
      <c r="G150" s="258"/>
      <c r="H150" s="258"/>
      <c r="I150" s="258"/>
      <c r="J150" s="258"/>
    </row>
    <row r="151" spans="3:21" x14ac:dyDescent="0.2">
      <c r="C151" s="250" t="s">
        <v>28924</v>
      </c>
      <c r="D151" s="792">
        <v>3.03</v>
      </c>
      <c r="E151" s="793">
        <v>1</v>
      </c>
      <c r="F151" s="794" t="s">
        <v>28920</v>
      </c>
      <c r="G151" s="793">
        <v>127</v>
      </c>
      <c r="H151" s="793">
        <v>50</v>
      </c>
      <c r="I151" s="793">
        <v>17</v>
      </c>
      <c r="J151" s="793">
        <v>2.25</v>
      </c>
      <c r="K151" s="794"/>
      <c r="L151" s="794"/>
      <c r="M151" s="793">
        <v>4.3499999999999996</v>
      </c>
      <c r="N151" s="794"/>
      <c r="O151" s="794">
        <f>D151*E151*M151</f>
        <v>13.1805</v>
      </c>
      <c r="P151" s="795" t="s">
        <v>28283</v>
      </c>
      <c r="R151" s="716">
        <f>(G151+H151+I151)*2/100</f>
        <v>3.88</v>
      </c>
      <c r="S151" s="249">
        <f>D151</f>
        <v>3.03</v>
      </c>
      <c r="T151" s="269">
        <f>R151*S151</f>
        <v>11.756399999999999</v>
      </c>
    </row>
    <row r="152" spans="3:21" x14ac:dyDescent="0.2">
      <c r="C152" s="250" t="s">
        <v>28924</v>
      </c>
      <c r="D152" s="796">
        <f>11.85+11.85+10.35+5.35</f>
        <v>39.4</v>
      </c>
      <c r="E152" s="258">
        <v>1</v>
      </c>
      <c r="F152" s="250" t="s">
        <v>28920</v>
      </c>
      <c r="G152" s="258">
        <v>150</v>
      </c>
      <c r="H152" s="258">
        <v>60</v>
      </c>
      <c r="I152" s="258">
        <v>20</v>
      </c>
      <c r="J152" s="258">
        <v>2.25</v>
      </c>
      <c r="K152" s="258"/>
      <c r="L152" s="258"/>
      <c r="M152" s="258">
        <v>4.4000000000000004</v>
      </c>
      <c r="N152" s="258"/>
      <c r="O152" s="250">
        <f>D152*E152*M152</f>
        <v>173.36</v>
      </c>
      <c r="P152" s="797" t="s">
        <v>28283</v>
      </c>
      <c r="R152" s="271">
        <f>(G152+H152+I152)*2/100</f>
        <v>4.5999999999999996</v>
      </c>
      <c r="S152" s="250">
        <f>D152</f>
        <v>39.4</v>
      </c>
      <c r="T152" s="270">
        <f>R152*S152</f>
        <v>181.24</v>
      </c>
    </row>
    <row r="153" spans="3:21" x14ac:dyDescent="0.2">
      <c r="C153" s="250" t="s">
        <v>28681</v>
      </c>
      <c r="D153" s="796">
        <f>7+7+5.85</f>
        <v>19.850000000000001</v>
      </c>
      <c r="E153" s="258">
        <v>2</v>
      </c>
      <c r="F153" s="250" t="s">
        <v>28920</v>
      </c>
      <c r="G153" s="258">
        <v>400</v>
      </c>
      <c r="H153" s="258">
        <v>75</v>
      </c>
      <c r="I153" s="258">
        <v>25</v>
      </c>
      <c r="J153" s="258">
        <v>2.65</v>
      </c>
      <c r="K153" s="258"/>
      <c r="L153" s="258"/>
      <c r="M153" s="258">
        <v>7.92</v>
      </c>
      <c r="O153" s="250">
        <f>D153*E153*M153</f>
        <v>314.42399999999998</v>
      </c>
      <c r="P153" s="797" t="s">
        <v>28283</v>
      </c>
      <c r="R153" s="271">
        <f>(G153+H153+I153)*2/100</f>
        <v>10</v>
      </c>
      <c r="S153" s="250">
        <f>D153</f>
        <v>19.850000000000001</v>
      </c>
      <c r="T153" s="270">
        <f>R153*S153</f>
        <v>198.5</v>
      </c>
    </row>
    <row r="154" spans="3:21" x14ac:dyDescent="0.2">
      <c r="D154" s="798">
        <f>7+7+5.85</f>
        <v>19.850000000000001</v>
      </c>
      <c r="E154" s="799">
        <v>2</v>
      </c>
      <c r="F154" s="800" t="s">
        <v>28920</v>
      </c>
      <c r="G154" s="799">
        <v>400</v>
      </c>
      <c r="H154" s="799">
        <v>75</v>
      </c>
      <c r="I154" s="799">
        <v>25</v>
      </c>
      <c r="J154" s="799">
        <v>2.65</v>
      </c>
      <c r="K154" s="799"/>
      <c r="L154" s="799"/>
      <c r="M154" s="799">
        <f>7.95*2</f>
        <v>15.9</v>
      </c>
      <c r="N154" s="800"/>
      <c r="O154" s="800"/>
      <c r="P154" s="801"/>
      <c r="R154" s="275"/>
      <c r="S154" s="276"/>
      <c r="T154" s="274"/>
    </row>
    <row r="155" spans="3:21" x14ac:dyDescent="0.2">
      <c r="D155" s="258"/>
      <c r="E155" s="258"/>
    </row>
    <row r="156" spans="3:21" x14ac:dyDescent="0.2">
      <c r="D156" s="792"/>
      <c r="E156" s="793"/>
      <c r="F156" s="794" t="s">
        <v>906</v>
      </c>
      <c r="G156" s="802"/>
      <c r="H156" s="802"/>
      <c r="I156" s="802" t="s">
        <v>28923</v>
      </c>
      <c r="J156" s="803" t="s">
        <v>28922</v>
      </c>
      <c r="K156" s="794"/>
      <c r="L156" s="794"/>
      <c r="M156" s="793"/>
      <c r="N156" s="794"/>
      <c r="O156" s="794"/>
      <c r="P156" s="795"/>
      <c r="R156" s="716"/>
      <c r="S156" s="249"/>
      <c r="T156" s="269"/>
    </row>
    <row r="157" spans="3:21" x14ac:dyDescent="0.2">
      <c r="C157" s="250" t="s">
        <v>28925</v>
      </c>
      <c r="D157" s="798">
        <v>58</v>
      </c>
      <c r="E157" s="799"/>
      <c r="F157" s="800" t="s">
        <v>906</v>
      </c>
      <c r="G157" s="800"/>
      <c r="H157" s="800"/>
      <c r="I157" s="799">
        <v>3.81</v>
      </c>
      <c r="J157" s="799">
        <v>0.317</v>
      </c>
      <c r="K157" s="800"/>
      <c r="L157" s="800"/>
      <c r="M157" s="800">
        <v>2.14</v>
      </c>
      <c r="N157" s="800"/>
      <c r="O157" s="800">
        <f>M157*D157</f>
        <v>124.12</v>
      </c>
      <c r="P157" s="801" t="s">
        <v>28283</v>
      </c>
      <c r="R157" s="275">
        <f>0.381*4</f>
        <v>1.524</v>
      </c>
      <c r="S157" s="276">
        <f>D157</f>
        <v>58</v>
      </c>
      <c r="T157" s="274">
        <f>R157*S157</f>
        <v>88.391999999999996</v>
      </c>
    </row>
    <row r="159" spans="3:21" x14ac:dyDescent="0.2">
      <c r="O159" s="250">
        <f>SUM(O151:O157)</f>
        <v>625.08450000000005</v>
      </c>
      <c r="P159" s="250" t="s">
        <v>28283</v>
      </c>
      <c r="T159" s="250">
        <f>SUM(T151:T157)</f>
        <v>479.88839999999999</v>
      </c>
      <c r="U159" s="250" t="s">
        <v>28267</v>
      </c>
    </row>
    <row r="173" spans="19:27" x14ac:dyDescent="0.2">
      <c r="S173" s="284" t="s">
        <v>28738</v>
      </c>
      <c r="T173" s="256"/>
      <c r="U173" s="256"/>
      <c r="V173" s="251"/>
      <c r="W173" s="251"/>
      <c r="X173" s="251"/>
      <c r="Y173" s="256"/>
      <c r="Z173" s="256"/>
      <c r="AA173" s="252"/>
    </row>
    <row r="174" spans="19:27" x14ac:dyDescent="0.2">
      <c r="S174" s="253"/>
      <c r="V174" s="301"/>
      <c r="W174" s="301"/>
      <c r="X174" s="301"/>
      <c r="AA174" s="254"/>
    </row>
    <row r="175" spans="19:27" x14ac:dyDescent="0.2">
      <c r="S175" s="708" t="s">
        <v>28276</v>
      </c>
      <c r="T175" s="250" t="s">
        <v>28275</v>
      </c>
      <c r="Z175" s="250">
        <f>H64</f>
        <v>47.5</v>
      </c>
      <c r="AA175" s="254" t="s">
        <v>28268</v>
      </c>
    </row>
    <row r="176" spans="19:27" x14ac:dyDescent="0.2">
      <c r="S176" s="708" t="s">
        <v>28277</v>
      </c>
      <c r="T176" s="250" t="s">
        <v>28271</v>
      </c>
      <c r="Z176" s="250">
        <v>0.15</v>
      </c>
      <c r="AA176" s="254" t="s">
        <v>28268</v>
      </c>
    </row>
    <row r="177" spans="19:27" x14ac:dyDescent="0.2">
      <c r="S177" s="708" t="s">
        <v>28282</v>
      </c>
      <c r="T177" s="250" t="s">
        <v>28274</v>
      </c>
      <c r="Z177" s="746">
        <v>0.2</v>
      </c>
      <c r="AA177" s="254" t="s">
        <v>28268</v>
      </c>
    </row>
    <row r="178" spans="19:27" x14ac:dyDescent="0.2">
      <c r="S178" s="253"/>
      <c r="AA178" s="254"/>
    </row>
    <row r="179" spans="19:27" x14ac:dyDescent="0.2">
      <c r="S179" s="747"/>
      <c r="T179" s="279" t="s">
        <v>28739</v>
      </c>
      <c r="U179" s="279"/>
      <c r="V179" s="279"/>
      <c r="W179" s="279"/>
      <c r="X179" s="279"/>
      <c r="Y179" s="279"/>
      <c r="Z179" s="279">
        <f>Z175*Z176*Z177</f>
        <v>1.425</v>
      </c>
      <c r="AA179" s="282" t="s">
        <v>28740</v>
      </c>
    </row>
    <row r="185" spans="19:27" x14ac:dyDescent="0.2">
      <c r="S185" s="284" t="s">
        <v>28586</v>
      </c>
      <c r="T185" s="256"/>
      <c r="U185" s="256"/>
      <c r="V185" s="251" t="s">
        <v>28271</v>
      </c>
      <c r="W185" s="251"/>
      <c r="X185" s="251" t="s">
        <v>28593</v>
      </c>
      <c r="Y185" s="256"/>
      <c r="Z185" s="251" t="s">
        <v>28270</v>
      </c>
      <c r="AA185" s="252"/>
    </row>
    <row r="186" spans="19:27" x14ac:dyDescent="0.2">
      <c r="S186" s="253"/>
      <c r="T186" s="250" t="s">
        <v>28750</v>
      </c>
      <c r="V186" s="746">
        <v>2</v>
      </c>
      <c r="X186" s="250">
        <v>0.6</v>
      </c>
      <c r="Z186" s="778">
        <f>V186+X186</f>
        <v>2.6</v>
      </c>
      <c r="AA186" s="254" t="s">
        <v>28268</v>
      </c>
    </row>
    <row r="187" spans="19:27" x14ac:dyDescent="0.2">
      <c r="S187" s="253"/>
      <c r="T187" s="250" t="s">
        <v>28741</v>
      </c>
      <c r="V187" s="250">
        <v>0.9</v>
      </c>
      <c r="X187" s="250">
        <v>0.6</v>
      </c>
      <c r="Z187" s="778">
        <f t="shared" ref="Z187:Z198" si="26">V187+X187</f>
        <v>1.5</v>
      </c>
      <c r="AA187" s="254" t="s">
        <v>28268</v>
      </c>
    </row>
    <row r="188" spans="19:27" x14ac:dyDescent="0.2">
      <c r="S188" s="253"/>
      <c r="T188" s="250" t="s">
        <v>28741</v>
      </c>
      <c r="V188" s="250">
        <v>0.9</v>
      </c>
      <c r="X188" s="250">
        <v>0.6</v>
      </c>
      <c r="Z188" s="778">
        <f>V188+X188</f>
        <v>1.5</v>
      </c>
      <c r="AA188" s="254" t="s">
        <v>28268</v>
      </c>
    </row>
    <row r="189" spans="19:27" x14ac:dyDescent="0.2">
      <c r="S189" s="253"/>
      <c r="T189" s="250" t="s">
        <v>28742</v>
      </c>
      <c r="V189" s="250">
        <v>0.8</v>
      </c>
      <c r="X189" s="250">
        <v>0.6</v>
      </c>
      <c r="Z189" s="778">
        <f t="shared" si="26"/>
        <v>1.4</v>
      </c>
      <c r="AA189" s="254" t="s">
        <v>28268</v>
      </c>
    </row>
    <row r="190" spans="19:27" x14ac:dyDescent="0.2">
      <c r="S190" s="253"/>
      <c r="T190" s="250" t="s">
        <v>28743</v>
      </c>
      <c r="V190" s="250">
        <v>1.2</v>
      </c>
      <c r="X190" s="250">
        <v>0.6</v>
      </c>
      <c r="Z190" s="778">
        <f t="shared" si="26"/>
        <v>1.8</v>
      </c>
      <c r="AA190" s="254" t="s">
        <v>28268</v>
      </c>
    </row>
    <row r="191" spans="19:27" x14ac:dyDescent="0.2">
      <c r="S191" s="253"/>
      <c r="T191" s="250" t="s">
        <v>28744</v>
      </c>
      <c r="V191" s="250">
        <v>0.6</v>
      </c>
      <c r="X191" s="250">
        <v>0.6</v>
      </c>
      <c r="Z191" s="778">
        <f t="shared" si="26"/>
        <v>1.2</v>
      </c>
      <c r="AA191" s="254" t="s">
        <v>28268</v>
      </c>
    </row>
    <row r="192" spans="19:27" x14ac:dyDescent="0.2">
      <c r="S192" s="253"/>
      <c r="T192" s="250" t="s">
        <v>28745</v>
      </c>
      <c r="V192" s="250">
        <v>0.6</v>
      </c>
      <c r="X192" s="250">
        <v>0.6</v>
      </c>
      <c r="Z192" s="778">
        <f t="shared" si="26"/>
        <v>1.2</v>
      </c>
      <c r="AA192" s="254" t="s">
        <v>28268</v>
      </c>
    </row>
    <row r="193" spans="19:27" x14ac:dyDescent="0.2">
      <c r="S193" s="253"/>
      <c r="T193" s="250" t="s">
        <v>28746</v>
      </c>
      <c r="V193" s="250">
        <v>0.6</v>
      </c>
      <c r="X193" s="250">
        <v>0.6</v>
      </c>
      <c r="Z193" s="778">
        <f t="shared" si="26"/>
        <v>1.2</v>
      </c>
      <c r="AA193" s="254" t="s">
        <v>28268</v>
      </c>
    </row>
    <row r="194" spans="19:27" x14ac:dyDescent="0.2">
      <c r="S194" s="253"/>
      <c r="T194" s="250" t="s">
        <v>28746</v>
      </c>
      <c r="V194" s="250">
        <v>0.6</v>
      </c>
      <c r="X194" s="250">
        <v>0.6</v>
      </c>
      <c r="Z194" s="778">
        <f>V194+X194</f>
        <v>1.2</v>
      </c>
      <c r="AA194" s="254" t="s">
        <v>28268</v>
      </c>
    </row>
    <row r="195" spans="19:27" x14ac:dyDescent="0.2">
      <c r="S195" s="253"/>
      <c r="T195" s="250" t="s">
        <v>28747</v>
      </c>
      <c r="V195" s="250">
        <v>1.2</v>
      </c>
      <c r="X195" s="250">
        <v>0.6</v>
      </c>
      <c r="Z195" s="778">
        <f t="shared" si="26"/>
        <v>1.8</v>
      </c>
      <c r="AA195" s="254" t="s">
        <v>28268</v>
      </c>
    </row>
    <row r="196" spans="19:27" x14ac:dyDescent="0.2">
      <c r="S196" s="253"/>
      <c r="T196" s="250" t="s">
        <v>28748</v>
      </c>
      <c r="V196" s="250">
        <v>1.5</v>
      </c>
      <c r="X196" s="250">
        <v>0.6</v>
      </c>
      <c r="Z196" s="778">
        <f>V196+X196</f>
        <v>2.1</v>
      </c>
      <c r="AA196" s="254" t="s">
        <v>28268</v>
      </c>
    </row>
    <row r="197" spans="19:27" x14ac:dyDescent="0.2">
      <c r="S197" s="253"/>
      <c r="T197" s="250" t="s">
        <v>28749</v>
      </c>
      <c r="V197" s="250">
        <v>1.5</v>
      </c>
      <c r="X197" s="250">
        <v>0.6</v>
      </c>
      <c r="Z197" s="778">
        <f>V197+X197</f>
        <v>2.1</v>
      </c>
      <c r="AA197" s="254" t="s">
        <v>28268</v>
      </c>
    </row>
    <row r="198" spans="19:27" x14ac:dyDescent="0.2">
      <c r="S198" s="253"/>
      <c r="T198" s="250" t="s">
        <v>28751</v>
      </c>
      <c r="V198" s="250">
        <v>2.25</v>
      </c>
      <c r="X198" s="250">
        <v>0.6</v>
      </c>
      <c r="Z198" s="250">
        <f t="shared" si="26"/>
        <v>2.85</v>
      </c>
      <c r="AA198" s="254" t="s">
        <v>28268</v>
      </c>
    </row>
    <row r="199" spans="19:27" x14ac:dyDescent="0.2">
      <c r="S199" s="253"/>
      <c r="AA199" s="254"/>
    </row>
    <row r="200" spans="19:27" x14ac:dyDescent="0.2">
      <c r="S200" s="747"/>
      <c r="T200" s="279"/>
      <c r="U200" s="279"/>
      <c r="V200" s="279"/>
      <c r="W200" s="279"/>
      <c r="X200" s="279"/>
      <c r="Y200" s="279"/>
      <c r="Z200" s="279">
        <f>SUM(Z186:Z198)</f>
        <v>22.45</v>
      </c>
      <c r="AA200" s="282" t="s">
        <v>28268</v>
      </c>
    </row>
    <row r="202" spans="19:27" x14ac:dyDescent="0.2">
      <c r="S202" s="284" t="s">
        <v>28587</v>
      </c>
      <c r="T202" s="256"/>
      <c r="U202" s="256"/>
      <c r="V202" s="251" t="s">
        <v>28271</v>
      </c>
      <c r="W202" s="256"/>
      <c r="X202" s="256" t="s">
        <v>28593</v>
      </c>
      <c r="Y202" s="256"/>
      <c r="Z202" s="256"/>
      <c r="AA202" s="252"/>
    </row>
    <row r="203" spans="19:27" x14ac:dyDescent="0.2">
      <c r="S203" s="253"/>
      <c r="V203" s="746"/>
      <c r="AA203" s="254"/>
    </row>
    <row r="204" spans="19:27" x14ac:dyDescent="0.2">
      <c r="S204" s="253"/>
      <c r="T204" s="250" t="s">
        <v>28743</v>
      </c>
      <c r="V204" s="250">
        <v>1.2</v>
      </c>
      <c r="X204" s="250">
        <v>0.6</v>
      </c>
      <c r="Z204" s="250">
        <f t="shared" ref="Z204:Z211" si="27">V204+X204</f>
        <v>1.8</v>
      </c>
      <c r="AA204" s="254" t="s">
        <v>28268</v>
      </c>
    </row>
    <row r="205" spans="19:27" x14ac:dyDescent="0.2">
      <c r="S205" s="253"/>
      <c r="T205" s="250" t="s">
        <v>28744</v>
      </c>
      <c r="V205" s="250">
        <v>0.6</v>
      </c>
      <c r="X205" s="250">
        <v>0.6</v>
      </c>
      <c r="Z205" s="250">
        <f t="shared" si="27"/>
        <v>1.2</v>
      </c>
      <c r="AA205" s="254" t="s">
        <v>28268</v>
      </c>
    </row>
    <row r="206" spans="19:27" x14ac:dyDescent="0.2">
      <c r="S206" s="253"/>
      <c r="T206" s="250" t="s">
        <v>28745</v>
      </c>
      <c r="V206" s="250">
        <v>0.6</v>
      </c>
      <c r="X206" s="250">
        <v>0.6</v>
      </c>
      <c r="Z206" s="250">
        <f t="shared" si="27"/>
        <v>1.2</v>
      </c>
      <c r="AA206" s="254" t="s">
        <v>28268</v>
      </c>
    </row>
    <row r="207" spans="19:27" x14ac:dyDescent="0.2">
      <c r="S207" s="253"/>
      <c r="T207" s="250" t="s">
        <v>28746</v>
      </c>
      <c r="V207" s="250">
        <v>0.6</v>
      </c>
      <c r="X207" s="250">
        <v>0.6</v>
      </c>
      <c r="Z207" s="250">
        <f t="shared" si="27"/>
        <v>1.2</v>
      </c>
      <c r="AA207" s="254" t="s">
        <v>28268</v>
      </c>
    </row>
    <row r="208" spans="19:27" x14ac:dyDescent="0.2">
      <c r="S208" s="253"/>
      <c r="T208" s="250" t="s">
        <v>28746</v>
      </c>
      <c r="V208" s="250">
        <v>0.6</v>
      </c>
      <c r="X208" s="250">
        <v>0.6</v>
      </c>
      <c r="Z208" s="250">
        <f t="shared" si="27"/>
        <v>1.2</v>
      </c>
      <c r="AA208" s="254" t="s">
        <v>28268</v>
      </c>
    </row>
    <row r="209" spans="19:28" x14ac:dyDescent="0.2">
      <c r="S209" s="253"/>
      <c r="T209" s="250" t="s">
        <v>28747</v>
      </c>
      <c r="V209" s="250">
        <v>1.2</v>
      </c>
      <c r="X209" s="250">
        <v>0.6</v>
      </c>
      <c r="Z209" s="250">
        <f t="shared" si="27"/>
        <v>1.8</v>
      </c>
      <c r="AA209" s="254" t="s">
        <v>28268</v>
      </c>
    </row>
    <row r="210" spans="19:28" x14ac:dyDescent="0.2">
      <c r="S210" s="253"/>
      <c r="T210" s="250" t="s">
        <v>28748</v>
      </c>
      <c r="V210" s="250">
        <v>1.5</v>
      </c>
      <c r="X210" s="250">
        <v>0.6</v>
      </c>
      <c r="Z210" s="250">
        <f t="shared" si="27"/>
        <v>2.1</v>
      </c>
      <c r="AA210" s="254" t="s">
        <v>28268</v>
      </c>
    </row>
    <row r="211" spans="19:28" x14ac:dyDescent="0.2">
      <c r="S211" s="253"/>
      <c r="T211" s="250" t="s">
        <v>28749</v>
      </c>
      <c r="V211" s="250">
        <v>1.5</v>
      </c>
      <c r="X211" s="250">
        <v>0.6</v>
      </c>
      <c r="Z211" s="250">
        <f t="shared" si="27"/>
        <v>2.1</v>
      </c>
      <c r="AA211" s="254" t="s">
        <v>28268</v>
      </c>
    </row>
    <row r="212" spans="19:28" x14ac:dyDescent="0.2">
      <c r="S212" s="253"/>
      <c r="AA212" s="254"/>
    </row>
    <row r="213" spans="19:28" x14ac:dyDescent="0.2">
      <c r="S213" s="747"/>
      <c r="T213" s="279"/>
      <c r="U213" s="279"/>
      <c r="V213" s="279"/>
      <c r="W213" s="279"/>
      <c r="X213" s="279"/>
      <c r="Y213" s="279"/>
      <c r="Z213" s="279">
        <f>SUM(Z203:Z211)</f>
        <v>12.6</v>
      </c>
      <c r="AA213" s="282" t="s">
        <v>28268</v>
      </c>
    </row>
    <row r="216" spans="19:28" x14ac:dyDescent="0.2">
      <c r="S216" s="284" t="s">
        <v>28594</v>
      </c>
      <c r="T216" s="256"/>
      <c r="U216" s="256"/>
      <c r="V216" s="256"/>
      <c r="W216" s="256"/>
      <c r="X216" s="256"/>
      <c r="Y216" s="256"/>
      <c r="Z216" s="256">
        <f>Z213+Z200</f>
        <v>35.049999999999997</v>
      </c>
      <c r="AA216" s="252" t="s">
        <v>28268</v>
      </c>
    </row>
    <row r="217" spans="19:28" x14ac:dyDescent="0.2">
      <c r="S217" s="253" t="s">
        <v>28271</v>
      </c>
      <c r="Z217" s="250">
        <v>0.15</v>
      </c>
      <c r="AA217" s="254" t="s">
        <v>28268</v>
      </c>
    </row>
    <row r="218" spans="19:28" x14ac:dyDescent="0.2">
      <c r="S218" s="253" t="s">
        <v>28274</v>
      </c>
      <c r="Z218" s="250">
        <v>0.1</v>
      </c>
      <c r="AA218" s="254" t="s">
        <v>28268</v>
      </c>
    </row>
    <row r="219" spans="19:28" x14ac:dyDescent="0.2">
      <c r="S219" s="283" t="s">
        <v>28270</v>
      </c>
      <c r="T219" s="262"/>
      <c r="U219" s="262"/>
      <c r="V219" s="262"/>
      <c r="W219" s="262"/>
      <c r="X219" s="262"/>
      <c r="Y219" s="262"/>
      <c r="Z219" s="262">
        <f>Z216*Z217*Z218</f>
        <v>0.52575000000000005</v>
      </c>
      <c r="AA219" s="264" t="s">
        <v>28273</v>
      </c>
    </row>
    <row r="220" spans="19:28" x14ac:dyDescent="0.2">
      <c r="AB220" s="258"/>
    </row>
  </sheetData>
  <mergeCells count="22">
    <mergeCell ref="AA72:AA73"/>
    <mergeCell ref="S18:S36"/>
    <mergeCell ref="U4:V4"/>
    <mergeCell ref="U13:V13"/>
    <mergeCell ref="S72:S73"/>
    <mergeCell ref="T72:T73"/>
    <mergeCell ref="X72:X73"/>
    <mergeCell ref="U5:V5"/>
    <mergeCell ref="U6:V6"/>
    <mergeCell ref="U7:V7"/>
    <mergeCell ref="U8:V8"/>
    <mergeCell ref="U9:V9"/>
    <mergeCell ref="B132:B133"/>
    <mergeCell ref="B138:B141"/>
    <mergeCell ref="W118:X118"/>
    <mergeCell ref="W119:X119"/>
    <mergeCell ref="Y72:Y73"/>
    <mergeCell ref="X112:X113"/>
    <mergeCell ref="U110:X111"/>
    <mergeCell ref="U97:X98"/>
    <mergeCell ref="W105:X105"/>
    <mergeCell ref="W106:X106"/>
  </mergeCells>
  <pageMargins left="0.51181102362204722" right="0.51181102362204722" top="0.78740157480314965" bottom="0.78740157480314965" header="0.31496062992125984" footer="0.31496062992125984"/>
  <pageSetup paperSize="9" scale="80" orientation="portrait" horizontalDpi="0"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6:XFD171"/>
  <sheetViews>
    <sheetView view="pageBreakPreview" topLeftCell="A116" zoomScale="55" zoomScaleNormal="55" zoomScaleSheetLayoutView="55" workbookViewId="0">
      <selection activeCell="F125" sqref="F125"/>
    </sheetView>
  </sheetViews>
  <sheetFormatPr defaultRowHeight="30" x14ac:dyDescent="0.4"/>
  <cols>
    <col min="1" max="1" width="6.28515625" style="219" customWidth="1"/>
    <col min="2" max="16384" width="9.140625" style="219"/>
  </cols>
  <sheetData>
    <row r="6" spans="3:11 16384:16384" ht="37.5" x14ac:dyDescent="0.5">
      <c r="XFD6" s="221"/>
    </row>
    <row r="10" spans="3:11 16384:16384" ht="29.25" customHeight="1" x14ac:dyDescent="0.5">
      <c r="C10" s="221"/>
      <c r="D10" s="221"/>
      <c r="E10" s="221"/>
      <c r="F10" s="221"/>
      <c r="G10" s="221"/>
      <c r="H10" s="221"/>
      <c r="I10" s="221"/>
      <c r="J10" s="221"/>
      <c r="K10" s="221"/>
    </row>
    <row r="11" spans="3:11 16384:16384" ht="37.5" x14ac:dyDescent="0.5">
      <c r="E11" s="221" t="s">
        <v>28906</v>
      </c>
    </row>
    <row r="13" spans="3:11 16384:16384" s="804" customFormat="1" ht="27.75" x14ac:dyDescent="0.4">
      <c r="C13" s="804" t="s">
        <v>28905</v>
      </c>
    </row>
    <row r="14" spans="3:11 16384:16384" x14ac:dyDescent="0.4">
      <c r="F14" s="220"/>
      <c r="G14" s="220" t="s">
        <v>29132</v>
      </c>
    </row>
    <row r="27" spans="3:5" x14ac:dyDescent="0.4">
      <c r="C27" s="220"/>
      <c r="D27" s="220"/>
    </row>
    <row r="29" spans="3:5" x14ac:dyDescent="0.4">
      <c r="E29" s="220" t="s">
        <v>29131</v>
      </c>
    </row>
    <row r="40" spans="2:10" ht="37.5" x14ac:dyDescent="0.5">
      <c r="B40" s="221"/>
      <c r="C40" s="221" t="s">
        <v>29133</v>
      </c>
      <c r="D40" s="221"/>
      <c r="E40" s="221"/>
      <c r="F40" s="221"/>
      <c r="G40" s="221"/>
      <c r="H40" s="221"/>
      <c r="I40" s="221"/>
      <c r="J40" s="221"/>
    </row>
    <row r="42" spans="2:10" s="804" customFormat="1" ht="27.75" x14ac:dyDescent="0.4">
      <c r="C42" s="804" t="s">
        <v>28905</v>
      </c>
    </row>
    <row r="43" spans="2:10" x14ac:dyDescent="0.4">
      <c r="F43" s="220" t="s">
        <v>29132</v>
      </c>
    </row>
    <row r="58" spans="3:5" x14ac:dyDescent="0.4">
      <c r="C58" s="220"/>
    </row>
    <row r="59" spans="3:5" x14ac:dyDescent="0.4">
      <c r="E59" s="220" t="s">
        <v>29131</v>
      </c>
    </row>
    <row r="60" spans="3:5" x14ac:dyDescent="0.4">
      <c r="E60" s="220"/>
    </row>
    <row r="70" spans="2:10" ht="37.5" x14ac:dyDescent="0.5">
      <c r="B70" s="221"/>
      <c r="C70" s="219" t="s">
        <v>28953</v>
      </c>
      <c r="D70" s="221"/>
      <c r="E70" s="221"/>
      <c r="F70" s="221"/>
      <c r="G70" s="221"/>
      <c r="H70" s="221"/>
      <c r="I70" s="221"/>
      <c r="J70" s="221"/>
    </row>
    <row r="72" spans="2:10" s="804" customFormat="1" ht="27.75" x14ac:dyDescent="0.4">
      <c r="C72" s="804" t="s">
        <v>28905</v>
      </c>
    </row>
    <row r="73" spans="2:10" x14ac:dyDescent="0.4">
      <c r="F73" s="220"/>
      <c r="G73" s="220" t="s">
        <v>29132</v>
      </c>
    </row>
    <row r="87" spans="3:5" x14ac:dyDescent="0.4">
      <c r="C87" s="220"/>
    </row>
    <row r="88" spans="3:5" x14ac:dyDescent="0.4">
      <c r="C88" s="220"/>
      <c r="D88" s="220"/>
      <c r="E88" s="220" t="s">
        <v>29131</v>
      </c>
    </row>
    <row r="100" spans="3:12" ht="37.5" x14ac:dyDescent="0.5">
      <c r="C100" s="221" t="s">
        <v>29134</v>
      </c>
      <c r="D100" s="221"/>
      <c r="E100" s="221"/>
      <c r="F100" s="221"/>
      <c r="G100" s="221"/>
      <c r="H100" s="221"/>
      <c r="I100" s="221"/>
      <c r="J100" s="221"/>
      <c r="K100" s="221"/>
    </row>
    <row r="102" spans="3:12" s="804" customFormat="1" ht="27.75" x14ac:dyDescent="0.4">
      <c r="C102" s="804" t="s">
        <v>28905</v>
      </c>
    </row>
    <row r="103" spans="3:12" x14ac:dyDescent="0.4">
      <c r="F103" s="220"/>
      <c r="G103" s="220" t="s">
        <v>29132</v>
      </c>
    </row>
    <row r="105" spans="3:12" x14ac:dyDescent="0.4">
      <c r="I105"/>
      <c r="J105"/>
      <c r="K105"/>
      <c r="L105"/>
    </row>
    <row r="106" spans="3:12" x14ac:dyDescent="0.4">
      <c r="I106"/>
      <c r="J106"/>
      <c r="K106"/>
      <c r="L106"/>
    </row>
    <row r="107" spans="3:12" x14ac:dyDescent="0.4">
      <c r="I107"/>
      <c r="J107"/>
      <c r="K107"/>
      <c r="L107"/>
    </row>
    <row r="109" spans="3:12" x14ac:dyDescent="0.4">
      <c r="K109"/>
      <c r="L109"/>
    </row>
    <row r="110" spans="3:12" x14ac:dyDescent="0.4">
      <c r="K110"/>
      <c r="L110"/>
    </row>
    <row r="112" spans="3:12" x14ac:dyDescent="0.4">
      <c r="I112"/>
      <c r="J112"/>
      <c r="K112"/>
      <c r="L112"/>
    </row>
    <row r="113" spans="3:12" x14ac:dyDescent="0.4">
      <c r="I113"/>
      <c r="J113"/>
      <c r="K113"/>
      <c r="L113"/>
    </row>
    <row r="114" spans="3:12" x14ac:dyDescent="0.4">
      <c r="C114" s="220"/>
      <c r="D114" s="220"/>
    </row>
    <row r="116" spans="3:12" x14ac:dyDescent="0.4">
      <c r="C116" s="220"/>
      <c r="E116" s="220" t="s">
        <v>29131</v>
      </c>
    </row>
    <row r="124" spans="3:12" ht="37.5" x14ac:dyDescent="0.5">
      <c r="C124" s="221"/>
      <c r="D124" s="221"/>
      <c r="E124" s="221"/>
      <c r="F124" s="221"/>
      <c r="G124" s="221"/>
      <c r="H124" s="221"/>
      <c r="I124" s="221"/>
      <c r="J124" s="221"/>
      <c r="K124" s="221"/>
    </row>
    <row r="126" spans="3:12" s="804" customFormat="1" ht="37.5" x14ac:dyDescent="0.5">
      <c r="C126" s="221"/>
      <c r="D126" s="221" t="s">
        <v>29136</v>
      </c>
    </row>
    <row r="128" spans="3:12" x14ac:dyDescent="0.4">
      <c r="C128" s="804" t="s">
        <v>28905</v>
      </c>
      <c r="D128" s="804"/>
    </row>
    <row r="129" spans="3:12" x14ac:dyDescent="0.4">
      <c r="E129" s="220"/>
      <c r="F129" s="220" t="s">
        <v>29132</v>
      </c>
      <c r="I129"/>
      <c r="J129"/>
      <c r="K129"/>
      <c r="L129"/>
    </row>
    <row r="130" spans="3:12" x14ac:dyDescent="0.4">
      <c r="I130"/>
      <c r="J130"/>
      <c r="K130"/>
      <c r="L130"/>
    </row>
    <row r="131" spans="3:12" x14ac:dyDescent="0.4">
      <c r="I131"/>
      <c r="J131"/>
      <c r="K131"/>
      <c r="L131"/>
    </row>
    <row r="132" spans="3:12" x14ac:dyDescent="0.4">
      <c r="I132"/>
      <c r="J132"/>
      <c r="K132"/>
      <c r="L132"/>
    </row>
    <row r="133" spans="3:12" x14ac:dyDescent="0.4">
      <c r="I133"/>
      <c r="J133"/>
      <c r="K133"/>
      <c r="L133"/>
    </row>
    <row r="135" spans="3:12" x14ac:dyDescent="0.4">
      <c r="K135"/>
      <c r="L135"/>
    </row>
    <row r="136" spans="3:12" x14ac:dyDescent="0.4">
      <c r="K136"/>
      <c r="L136"/>
    </row>
    <row r="137" spans="3:12" x14ac:dyDescent="0.4">
      <c r="K137"/>
      <c r="L137"/>
    </row>
    <row r="138" spans="3:12" x14ac:dyDescent="0.4">
      <c r="I138"/>
      <c r="J138"/>
      <c r="K138"/>
      <c r="L138"/>
    </row>
    <row r="139" spans="3:12" x14ac:dyDescent="0.4">
      <c r="I139"/>
      <c r="J139"/>
      <c r="K139"/>
      <c r="L139"/>
    </row>
    <row r="140" spans="3:12" x14ac:dyDescent="0.4">
      <c r="I140"/>
      <c r="J140"/>
      <c r="K140"/>
      <c r="L140"/>
    </row>
    <row r="141" spans="3:12" x14ac:dyDescent="0.4">
      <c r="I141"/>
      <c r="J141"/>
      <c r="K141"/>
      <c r="L141"/>
    </row>
    <row r="142" spans="3:12" x14ac:dyDescent="0.4">
      <c r="E142" s="220" t="s">
        <v>29131</v>
      </c>
      <c r="I142"/>
      <c r="J142"/>
      <c r="K142"/>
      <c r="L142"/>
    </row>
    <row r="143" spans="3:12" x14ac:dyDescent="0.4">
      <c r="C143" s="220"/>
      <c r="E143" s="220"/>
    </row>
    <row r="144" spans="3:12" x14ac:dyDescent="0.4">
      <c r="I144"/>
      <c r="J144"/>
      <c r="K144"/>
      <c r="L144"/>
    </row>
    <row r="145" spans="2:12" x14ac:dyDescent="0.4">
      <c r="I145"/>
      <c r="J145"/>
      <c r="K145"/>
      <c r="L145"/>
    </row>
    <row r="146" spans="2:12" x14ac:dyDescent="0.4">
      <c r="I146"/>
      <c r="J146"/>
      <c r="K146"/>
      <c r="L146"/>
    </row>
    <row r="147" spans="2:12" x14ac:dyDescent="0.4">
      <c r="B147"/>
      <c r="C147"/>
      <c r="D147"/>
      <c r="E147"/>
      <c r="F147"/>
      <c r="G147"/>
      <c r="H147"/>
      <c r="I147"/>
      <c r="J147"/>
      <c r="K147"/>
      <c r="L147"/>
    </row>
    <row r="148" spans="2:12" x14ac:dyDescent="0.4">
      <c r="B148"/>
      <c r="C148"/>
      <c r="D148"/>
      <c r="E148"/>
      <c r="F148"/>
      <c r="G148"/>
      <c r="H148"/>
      <c r="I148"/>
      <c r="J148"/>
      <c r="K148"/>
      <c r="L148"/>
    </row>
    <row r="149" spans="2:12" x14ac:dyDescent="0.4">
      <c r="B149"/>
      <c r="C149"/>
      <c r="D149"/>
      <c r="E149"/>
      <c r="F149"/>
      <c r="G149"/>
      <c r="H149"/>
      <c r="I149"/>
      <c r="J149"/>
      <c r="K149"/>
      <c r="L149"/>
    </row>
    <row r="150" spans="2:12" x14ac:dyDescent="0.4">
      <c r="B150"/>
      <c r="C150"/>
      <c r="D150"/>
      <c r="E150"/>
      <c r="F150"/>
      <c r="G150"/>
      <c r="H150"/>
      <c r="I150"/>
      <c r="J150"/>
      <c r="K150"/>
      <c r="L150"/>
    </row>
    <row r="151" spans="2:12" x14ac:dyDescent="0.4">
      <c r="B151"/>
      <c r="C151"/>
      <c r="D151"/>
      <c r="E151"/>
      <c r="F151"/>
      <c r="G151"/>
      <c r="H151"/>
      <c r="I151"/>
      <c r="J151"/>
      <c r="K151"/>
      <c r="L151"/>
    </row>
    <row r="152" spans="2:12" ht="37.5" x14ac:dyDescent="0.5">
      <c r="C152" s="221"/>
      <c r="I152"/>
      <c r="J152"/>
      <c r="K152"/>
      <c r="L152"/>
    </row>
    <row r="153" spans="2:12" x14ac:dyDescent="0.4">
      <c r="B153"/>
      <c r="C153"/>
      <c r="D153"/>
      <c r="E153"/>
      <c r="F153"/>
      <c r="G153"/>
      <c r="H153"/>
      <c r="I153"/>
      <c r="J153"/>
      <c r="K153"/>
      <c r="L153"/>
    </row>
    <row r="154" spans="2:12" s="804" customFormat="1" ht="37.5" x14ac:dyDescent="0.5">
      <c r="B154" s="221"/>
      <c r="C154" s="1669" t="s">
        <v>29135</v>
      </c>
      <c r="D154" s="219"/>
      <c r="I154" s="805"/>
      <c r="J154" s="805"/>
      <c r="K154" s="805"/>
      <c r="L154" s="805"/>
    </row>
    <row r="155" spans="2:12" x14ac:dyDescent="0.4">
      <c r="B155"/>
      <c r="C155"/>
      <c r="D155"/>
      <c r="E155"/>
      <c r="F155"/>
      <c r="G155"/>
      <c r="H155"/>
      <c r="I155"/>
      <c r="J155"/>
      <c r="K155"/>
      <c r="L155"/>
    </row>
    <row r="156" spans="2:12" x14ac:dyDescent="0.4">
      <c r="B156" s="804"/>
      <c r="C156" s="220" t="s">
        <v>28905</v>
      </c>
      <c r="D156" s="804"/>
      <c r="E156"/>
      <c r="F156"/>
      <c r="G156"/>
      <c r="H156"/>
      <c r="I156"/>
      <c r="J156"/>
      <c r="K156"/>
      <c r="L156"/>
    </row>
    <row r="157" spans="2:12" x14ac:dyDescent="0.4">
      <c r="B157"/>
      <c r="C157"/>
      <c r="D157"/>
      <c r="E157" s="220"/>
      <c r="F157" s="1670" t="s">
        <v>29132</v>
      </c>
      <c r="G157"/>
      <c r="H157"/>
      <c r="I157"/>
      <c r="J157"/>
      <c r="K157"/>
      <c r="L157"/>
    </row>
    <row r="158" spans="2:12" x14ac:dyDescent="0.4">
      <c r="B158"/>
      <c r="C158"/>
      <c r="D158"/>
      <c r="E158"/>
      <c r="F158"/>
      <c r="G158"/>
      <c r="H158"/>
      <c r="I158"/>
      <c r="J158"/>
      <c r="K158"/>
      <c r="L158"/>
    </row>
    <row r="159" spans="2:12" x14ac:dyDescent="0.4">
      <c r="B159"/>
      <c r="C159"/>
      <c r="D159"/>
      <c r="E159"/>
      <c r="F159"/>
      <c r="G159"/>
      <c r="H159"/>
      <c r="I159"/>
      <c r="J159"/>
      <c r="K159"/>
      <c r="L159"/>
    </row>
    <row r="160" spans="2:12" x14ac:dyDescent="0.4">
      <c r="B160"/>
      <c r="C160"/>
      <c r="D160"/>
      <c r="E160"/>
      <c r="F160"/>
      <c r="G160"/>
      <c r="H160"/>
      <c r="I160"/>
      <c r="J160"/>
      <c r="K160"/>
      <c r="L160"/>
    </row>
    <row r="161" spans="2:12" x14ac:dyDescent="0.4">
      <c r="B161"/>
      <c r="C161"/>
      <c r="D161"/>
      <c r="E161"/>
      <c r="F161"/>
      <c r="G161"/>
      <c r="H161"/>
      <c r="I161"/>
      <c r="J161"/>
      <c r="K161"/>
      <c r="L161"/>
    </row>
    <row r="162" spans="2:12" x14ac:dyDescent="0.4">
      <c r="B162"/>
      <c r="C162"/>
      <c r="D162"/>
      <c r="E162"/>
      <c r="F162"/>
      <c r="G162"/>
      <c r="H162"/>
      <c r="I162"/>
      <c r="J162"/>
      <c r="K162"/>
      <c r="L162"/>
    </row>
    <row r="163" spans="2:12" x14ac:dyDescent="0.4">
      <c r="B163"/>
      <c r="C163"/>
      <c r="D163"/>
      <c r="E163"/>
      <c r="F163"/>
      <c r="G163"/>
      <c r="H163"/>
      <c r="I163"/>
      <c r="J163"/>
      <c r="K163"/>
      <c r="L163"/>
    </row>
    <row r="164" spans="2:12" x14ac:dyDescent="0.4">
      <c r="B164"/>
      <c r="C164"/>
      <c r="D164"/>
      <c r="E164"/>
      <c r="F164"/>
      <c r="G164"/>
      <c r="H164"/>
      <c r="I164"/>
      <c r="J164"/>
      <c r="K164"/>
      <c r="L164"/>
    </row>
    <row r="165" spans="2:12" x14ac:dyDescent="0.4">
      <c r="B165"/>
      <c r="C165"/>
      <c r="D165"/>
      <c r="E165"/>
      <c r="F165"/>
      <c r="G165"/>
      <c r="H165"/>
      <c r="I165"/>
      <c r="J165"/>
      <c r="K165"/>
      <c r="L165"/>
    </row>
    <row r="166" spans="2:12" x14ac:dyDescent="0.4">
      <c r="B166"/>
      <c r="C166"/>
      <c r="D166" s="303"/>
      <c r="F166"/>
      <c r="G166"/>
      <c r="H166"/>
      <c r="I166"/>
      <c r="J166"/>
      <c r="K166"/>
      <c r="L166"/>
    </row>
    <row r="167" spans="2:12" x14ac:dyDescent="0.4">
      <c r="B167"/>
      <c r="C167"/>
      <c r="D167" s="303"/>
      <c r="F167"/>
      <c r="G167"/>
      <c r="H167"/>
      <c r="I167"/>
      <c r="J167"/>
      <c r="K167"/>
      <c r="L167"/>
    </row>
    <row r="168" spans="2:12" x14ac:dyDescent="0.4">
      <c r="B168"/>
      <c r="C168"/>
      <c r="D168" s="303"/>
      <c r="F168"/>
      <c r="G168"/>
      <c r="H168"/>
      <c r="I168"/>
      <c r="J168"/>
      <c r="K168"/>
      <c r="L168"/>
    </row>
    <row r="169" spans="2:12" x14ac:dyDescent="0.4">
      <c r="B169"/>
      <c r="C169"/>
      <c r="D169"/>
      <c r="E169"/>
      <c r="F169"/>
      <c r="G169"/>
      <c r="H169"/>
      <c r="I169"/>
      <c r="J169"/>
      <c r="K169"/>
      <c r="L169"/>
    </row>
    <row r="170" spans="2:12" x14ac:dyDescent="0.4">
      <c r="C170" s="220"/>
      <c r="E170" s="220" t="s">
        <v>29131</v>
      </c>
    </row>
    <row r="171" spans="2:12" x14ac:dyDescent="0.4">
      <c r="E171" s="220"/>
    </row>
  </sheetData>
  <pageMargins left="0" right="0" top="0.78740157480314965" bottom="0.39370078740157483" header="0.31496062992125984" footer="0.31496062992125984"/>
  <pageSetup paperSize="9" scale="85" orientation="portrait" r:id="rId1"/>
  <rowBreaks count="3" manualBreakCount="3">
    <brk id="88" max="11" man="1"/>
    <brk id="116" max="11" man="1"/>
    <brk id="143"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4:L40"/>
  <sheetViews>
    <sheetView workbookViewId="0">
      <selection activeCell="E9" sqref="E9"/>
    </sheetView>
  </sheetViews>
  <sheetFormatPr defaultRowHeight="12.75" x14ac:dyDescent="0.2"/>
  <sheetData>
    <row r="4" spans="1:12" ht="30" x14ac:dyDescent="0.4">
      <c r="A4" s="219"/>
      <c r="B4" s="219"/>
      <c r="C4" s="219"/>
      <c r="D4" s="219"/>
      <c r="E4" s="219"/>
      <c r="F4" s="219"/>
      <c r="G4" s="219"/>
    </row>
    <row r="5" spans="1:12" ht="30" x14ac:dyDescent="0.4">
      <c r="A5" s="219"/>
      <c r="B5" s="219"/>
      <c r="D5" s="219"/>
      <c r="E5" s="219"/>
      <c r="F5" s="219"/>
      <c r="G5" s="219"/>
    </row>
    <row r="6" spans="1:12" ht="30" x14ac:dyDescent="0.4">
      <c r="A6" s="219" t="s">
        <v>28909</v>
      </c>
      <c r="B6" s="219"/>
      <c r="C6" s="219"/>
      <c r="D6" s="219"/>
      <c r="E6" s="219"/>
      <c r="F6" s="219"/>
      <c r="G6" s="219"/>
    </row>
    <row r="7" spans="1:12" ht="30" x14ac:dyDescent="0.4">
      <c r="A7" s="219"/>
      <c r="B7" s="219"/>
      <c r="C7" s="219"/>
      <c r="D7" s="219"/>
      <c r="E7" s="219"/>
      <c r="F7" s="219"/>
      <c r="G7" s="219"/>
    </row>
    <row r="8" spans="1:12" ht="30" x14ac:dyDescent="0.4">
      <c r="A8" s="219"/>
      <c r="B8" s="220"/>
      <c r="C8" s="220"/>
      <c r="D8" s="220"/>
      <c r="E8" s="220"/>
      <c r="F8" s="220"/>
      <c r="G8" s="220"/>
      <c r="H8" s="304"/>
      <c r="I8" s="304"/>
      <c r="J8" s="304"/>
      <c r="K8" s="304"/>
      <c r="L8" s="304"/>
    </row>
    <row r="9" spans="1:12" ht="30" x14ac:dyDescent="0.4">
      <c r="A9" s="219"/>
      <c r="B9" s="305"/>
      <c r="C9" s="305" t="s">
        <v>28784</v>
      </c>
      <c r="D9" s="305" t="s">
        <v>28785</v>
      </c>
      <c r="E9" s="305"/>
      <c r="F9" s="305"/>
      <c r="G9" s="305"/>
      <c r="H9" s="306"/>
      <c r="I9" s="306"/>
      <c r="J9" s="304"/>
      <c r="K9" s="304"/>
      <c r="L9" s="304"/>
    </row>
    <row r="10" spans="1:12" ht="30" x14ac:dyDescent="0.4">
      <c r="A10" s="219"/>
      <c r="B10" s="305"/>
      <c r="C10" s="305" t="s">
        <v>28783</v>
      </c>
      <c r="D10" s="305" t="s">
        <v>28705</v>
      </c>
      <c r="E10" s="305"/>
      <c r="F10" s="305"/>
      <c r="G10" s="305"/>
      <c r="H10" s="306"/>
      <c r="I10" s="306"/>
      <c r="J10" s="304"/>
      <c r="K10" s="304"/>
      <c r="L10" s="304"/>
    </row>
    <row r="11" spans="1:12" ht="30" x14ac:dyDescent="0.4">
      <c r="A11" s="219"/>
      <c r="B11" s="305"/>
      <c r="C11" s="305" t="s">
        <v>28782</v>
      </c>
      <c r="D11" s="305" t="s">
        <v>28954</v>
      </c>
      <c r="E11" s="305"/>
      <c r="F11" s="305"/>
      <c r="G11" s="305"/>
      <c r="H11" s="306"/>
      <c r="I11" s="306"/>
      <c r="J11" s="304"/>
      <c r="K11" s="304"/>
      <c r="L11" s="304"/>
    </row>
    <row r="12" spans="1:12" ht="30" x14ac:dyDescent="0.4">
      <c r="A12" s="219"/>
      <c r="B12" s="305"/>
      <c r="C12" s="305" t="s">
        <v>28786</v>
      </c>
      <c r="D12" s="305" t="s">
        <v>28706</v>
      </c>
      <c r="E12" s="305"/>
      <c r="F12" s="305"/>
      <c r="G12" s="305"/>
      <c r="H12" s="306"/>
      <c r="I12" s="306"/>
      <c r="J12" s="304"/>
      <c r="K12" s="304"/>
      <c r="L12" s="304"/>
    </row>
    <row r="13" spans="1:12" ht="30" x14ac:dyDescent="0.4">
      <c r="A13" s="219"/>
      <c r="B13" s="305"/>
      <c r="C13" s="305" t="s">
        <v>28788</v>
      </c>
      <c r="D13" s="305" t="s">
        <v>28787</v>
      </c>
      <c r="E13" s="305"/>
      <c r="F13" s="305"/>
      <c r="G13" s="305"/>
      <c r="H13" s="306"/>
      <c r="I13" s="306"/>
      <c r="J13" s="304"/>
      <c r="K13" s="304"/>
      <c r="L13" s="304"/>
    </row>
    <row r="14" spans="1:12" ht="30" x14ac:dyDescent="0.4">
      <c r="A14" s="219"/>
      <c r="B14" s="305"/>
      <c r="C14" s="305" t="s">
        <v>28955</v>
      </c>
      <c r="D14" s="305" t="s">
        <v>28707</v>
      </c>
      <c r="E14" s="305"/>
      <c r="F14" s="305"/>
      <c r="G14" s="305"/>
      <c r="H14" s="306"/>
      <c r="I14" s="306"/>
      <c r="J14" s="304"/>
      <c r="K14" s="304"/>
      <c r="L14" s="304"/>
    </row>
    <row r="15" spans="1:12" ht="30" x14ac:dyDescent="0.4">
      <c r="A15" s="219"/>
      <c r="B15" s="220"/>
      <c r="C15" s="220"/>
      <c r="D15" s="220"/>
      <c r="E15" s="220"/>
      <c r="F15" s="220"/>
      <c r="G15" s="220"/>
      <c r="H15" s="304"/>
      <c r="I15" s="304"/>
      <c r="J15" s="304"/>
      <c r="K15" s="304"/>
      <c r="L15" s="304"/>
    </row>
    <row r="16" spans="1:12" ht="30" x14ac:dyDescent="0.4">
      <c r="A16" s="219"/>
      <c r="B16" s="220"/>
      <c r="C16" s="220"/>
      <c r="D16" s="220"/>
      <c r="E16" s="220"/>
      <c r="F16" s="220"/>
      <c r="G16" s="220"/>
      <c r="H16" s="304"/>
      <c r="I16" s="304"/>
      <c r="J16" s="304"/>
      <c r="K16" s="304"/>
      <c r="L16" s="304"/>
    </row>
    <row r="17" spans="1:7" ht="30" x14ac:dyDescent="0.4">
      <c r="A17" s="219"/>
      <c r="B17" s="219"/>
      <c r="C17" s="219"/>
      <c r="D17" s="219"/>
      <c r="E17" s="219"/>
      <c r="F17" s="219"/>
      <c r="G17" s="219"/>
    </row>
    <row r="18" spans="1:7" ht="30" x14ac:dyDescent="0.4">
      <c r="A18" s="219"/>
      <c r="B18" s="219"/>
      <c r="C18" s="219"/>
      <c r="D18" s="219"/>
      <c r="E18" s="219"/>
      <c r="F18" s="219"/>
      <c r="G18" s="219"/>
    </row>
    <row r="19" spans="1:7" ht="30" x14ac:dyDescent="0.4">
      <c r="A19" s="219"/>
      <c r="B19" s="219"/>
      <c r="C19" s="219"/>
      <c r="D19" s="219"/>
      <c r="E19" s="219"/>
      <c r="F19" s="219"/>
      <c r="G19" s="219"/>
    </row>
    <row r="20" spans="1:7" ht="30" x14ac:dyDescent="0.4">
      <c r="A20" s="219"/>
      <c r="B20" s="219"/>
      <c r="C20" s="219"/>
      <c r="D20" s="219"/>
      <c r="E20" s="219"/>
      <c r="F20" s="219"/>
      <c r="G20" s="219"/>
    </row>
    <row r="34" spans="3:4" ht="20.25" x14ac:dyDescent="0.3">
      <c r="D34" s="806" t="s">
        <v>28956</v>
      </c>
    </row>
    <row r="35" spans="3:4" s="219" customFormat="1" ht="22.5" customHeight="1" x14ac:dyDescent="0.4">
      <c r="D35" s="806"/>
    </row>
    <row r="40" spans="3:4" ht="23.25" x14ac:dyDescent="0.35">
      <c r="C40" s="303"/>
      <c r="D40" s="303"/>
    </row>
  </sheetData>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8</vt:i4>
      </vt:variant>
    </vt:vector>
  </HeadingPairs>
  <TitlesOfParts>
    <vt:vector size="18" baseType="lpstr">
      <vt:lpstr>Sinapi</vt:lpstr>
      <vt:lpstr>desonerado_186</vt:lpstr>
      <vt:lpstr>Orçamento</vt:lpstr>
      <vt:lpstr>Memorial de cálculo</vt:lpstr>
      <vt:lpstr>Cronograma</vt:lpstr>
      <vt:lpstr>Peso da cobertura</vt:lpstr>
      <vt:lpstr>Concreto Armado</vt:lpstr>
      <vt:lpstr>Capa</vt:lpstr>
      <vt:lpstr>Resumo</vt:lpstr>
      <vt:lpstr>Planilha1</vt:lpstr>
      <vt:lpstr>Capa!Area_de_impressao</vt:lpstr>
      <vt:lpstr>Cronograma!Area_de_impressao</vt:lpstr>
      <vt:lpstr>'Memorial de cálculo'!Area_de_impressao</vt:lpstr>
      <vt:lpstr>Orçamento!Area_de_impressao</vt:lpstr>
      <vt:lpstr>Cronograma!Titulos_de_impressao</vt:lpstr>
      <vt:lpstr>desonerado_186!Titulos_de_impressao</vt:lpstr>
      <vt:lpstr>'Memorial de cálculo'!Titulos_de_impressao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Obras01</dc:creator>
  <cp:lastModifiedBy>Licitacao01</cp:lastModifiedBy>
  <cp:lastPrinted>2022-09-19T12:43:19Z</cp:lastPrinted>
  <dcterms:created xsi:type="dcterms:W3CDTF">2021-12-02T11:49:34Z</dcterms:created>
  <dcterms:modified xsi:type="dcterms:W3CDTF">2022-09-19T12:45:11Z</dcterms:modified>
</cp:coreProperties>
</file>